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EstaPasta_de_trabalho"/>
  <mc:AlternateContent xmlns:mc="http://schemas.openxmlformats.org/markup-compatibility/2006">
    <mc:Choice Requires="x15">
      <x15ac:absPath xmlns:x15ac="http://schemas.microsoft.com/office/spreadsheetml/2010/11/ac" url="T:\Licitação\1_LICITAÇÕES\MOVIMENTO 2024\EDITAIS 2024\7-JULHO.2024\CC 006 OBRA DE DRENAGEM\CC  006 OBRA DRENAGEM\PLANILHA ORÇAMENTARIA ADM\"/>
    </mc:Choice>
  </mc:AlternateContent>
  <xr:revisionPtr revIDLastSave="0" documentId="13_ncr:1_{14659CAD-8F3A-459F-AF44-AA805C015838}" xr6:coauthVersionLast="47" xr6:coauthVersionMax="47" xr10:uidLastSave="{00000000-0000-0000-0000-000000000000}"/>
  <bookViews>
    <workbookView xWindow="-120" yWindow="-120" windowWidth="20730" windowHeight="11160" tabRatio="848" firstSheet="6" activeTab="15" xr2:uid="{00000000-000D-0000-FFFF-FFFF00000000}"/>
  </bookViews>
  <sheets>
    <sheet name="SICRO -JAN 2024 " sheetId="12" state="hidden" r:id="rId1"/>
    <sheet name="COMPOSIÇÕES" sheetId="1" state="hidden" r:id="rId2"/>
    <sheet name="SINAPI ABRIL 2024-SERVIÇOS" sheetId="3" state="hidden" r:id="rId3"/>
    <sheet name="SINAPI ABRIL 2024-INSUMOS" sheetId="4" state="hidden" r:id="rId4"/>
    <sheet name="QCI" sheetId="24" state="hidden" r:id="rId5"/>
    <sheet name="RESUMO" sheetId="16" state="hidden" r:id="rId6"/>
    <sheet name="DREN. SARJETA" sheetId="9" r:id="rId7"/>
    <sheet name="CAP.BL" sheetId="27" state="hidden" r:id="rId8"/>
    <sheet name="DREN. SARJETA (2)" sheetId="23" r:id="rId9"/>
    <sheet name="DREN. RUAS" sheetId="22" state="hidden" r:id="rId10"/>
    <sheet name="DREN. REDE" sheetId="8" r:id="rId11"/>
    <sheet name="DREN. MEM. CAL." sheetId="7" r:id="rId12"/>
    <sheet name="COTAÇÃO" sheetId="25" state="hidden" r:id="rId13"/>
    <sheet name="DIM.ESTRUTURAL" sheetId="20" state="hidden" r:id="rId14"/>
    <sheet name="DIM.ESTRUTURAL (2)" sheetId="26" state="hidden" r:id="rId15"/>
    <sheet name="ORÇAMENTO" sheetId="5" r:id="rId16"/>
    <sheet name="MOB.DESMOB" sheetId="21" state="hidden" r:id="rId17"/>
    <sheet name="COMP. DREN" sheetId="6" state="hidden" r:id="rId18"/>
    <sheet name="CRONOGRAMA" sheetId="15" state="hidden" r:id="rId19"/>
    <sheet name="BDI " sheetId="13" state="hidden" r:id="rId20"/>
    <sheet name="BDI AQUISIÇÃO" sheetId="17" state="hidden" r:id="rId21"/>
    <sheet name="ENCARGOS SOCIAIS" sheetId="14" state="hidden" r:id="rId22"/>
  </sheets>
  <externalReferences>
    <externalReference r:id="rId23"/>
    <externalReference r:id="rId24"/>
    <externalReference r:id="rId25"/>
  </externalReferences>
  <definedNames>
    <definedName name="__123Graph_A" hidden="1">[1]aux!$I$28:$M$28</definedName>
    <definedName name="__123Graph_AGraph1" hidden="1">[1]aux!$I$6:$M$6</definedName>
    <definedName name="__123Graph_AGraph10" hidden="1">[1]aux!$I$24:$M$24</definedName>
    <definedName name="__123Graph_AGraph11" hidden="1">[1]aux!$I$26:$M$26</definedName>
    <definedName name="__123Graph_AGraph12" hidden="1">[1]aux!$I$28:$M$28</definedName>
    <definedName name="__123Graph_AGraph2" hidden="1">[1]aux!$I$8:$M$8</definedName>
    <definedName name="__123Graph_AGraph3" hidden="1">[1]aux!$I$10:$M$10</definedName>
    <definedName name="__123Graph_AGraph4" hidden="1">[1]aux!$I$12:$M$12</definedName>
    <definedName name="__123Graph_AGraph5" hidden="1">[1]aux!$I$14:$M$14</definedName>
    <definedName name="__123Graph_AGraph6" hidden="1">[1]aux!$I$16:$M$16</definedName>
    <definedName name="__123Graph_AGraph7" hidden="1">[1]aux!$I$18:$M$18</definedName>
    <definedName name="__123Graph_AGraph8" hidden="1">[1]aux!$I$20:$M$20</definedName>
    <definedName name="__123Graph_AGraph9" hidden="1">[1]aux!$I$22:$M$22</definedName>
    <definedName name="__123Graph_B" hidden="1">[1]aux!$B$28:$F$28</definedName>
    <definedName name="__123Graph_BGraph1" hidden="1">[1]aux!$B$6:$F$6</definedName>
    <definedName name="__123Graph_BGraph10" hidden="1">[1]aux!$B$24:$F$24</definedName>
    <definedName name="__123Graph_BGraph11" hidden="1">[1]aux!$B$26:$F$26</definedName>
    <definedName name="__123Graph_BGraph12" hidden="1">[1]aux!$B$28:$F$28</definedName>
    <definedName name="__123Graph_BGraph2" hidden="1">[1]aux!$B$8:$F$8</definedName>
    <definedName name="__123Graph_BGraph3" hidden="1">[1]aux!$B$10:$F$10</definedName>
    <definedName name="__123Graph_BGraph4" hidden="1">[1]aux!$B$12:$F$12</definedName>
    <definedName name="__123Graph_BGraph5" hidden="1">[1]aux!$B$14:$F$14</definedName>
    <definedName name="__123Graph_BGraph6" hidden="1">[1]aux!$B$16:$F$16</definedName>
    <definedName name="__123Graph_BGraph7" hidden="1">[1]aux!$B$18:$F$18</definedName>
    <definedName name="__123Graph_BGraph8" hidden="1">[1]aux!$B$20:$F$20</definedName>
    <definedName name="__123Graph_BGraph9" hidden="1">[1]aux!$B$22:$F$22</definedName>
    <definedName name="__123Graph_X" hidden="1">[1]aux!$B$29:$F$29</definedName>
    <definedName name="__123Graph_XGraph1" hidden="1">[1]aux!$B$7:$F$7</definedName>
    <definedName name="__123Graph_XGraph10" hidden="1">[1]aux!$B$25:$F$25</definedName>
    <definedName name="__123Graph_XGraph11" hidden="1">[1]aux!$B$27:$F$27</definedName>
    <definedName name="__123Graph_XGraph12" hidden="1">[1]aux!$B$29:$F$29</definedName>
    <definedName name="__123Graph_XGraph2" hidden="1">[1]aux!$B$9:$F$9</definedName>
    <definedName name="__123Graph_XGraph3" hidden="1">[1]aux!$B$11:$F$11</definedName>
    <definedName name="__123Graph_XGraph4" hidden="1">[1]aux!$B$13:$F$13</definedName>
    <definedName name="__123Graph_XGraph5" hidden="1">[1]aux!$B$15:$F$15</definedName>
    <definedName name="__123Graph_XGraph6" hidden="1">[1]aux!$B$17:$F$17</definedName>
    <definedName name="__123Graph_XGraph7" hidden="1">[1]aux!$B$19:$F$19</definedName>
    <definedName name="__123Graph_XGraph8" hidden="1">[1]aux!$B$21:$F$21</definedName>
    <definedName name="__123Graph_XGraph9" hidden="1">[1]aux!$B$23:$F$23</definedName>
    <definedName name="_xlnm._FilterDatabase" localSheetId="7" hidden="1">'CAP.BL'!$B$12:$J$85</definedName>
    <definedName name="_xlnm._FilterDatabase" localSheetId="6" hidden="1">'DREN. SARJETA'!$B$12:$S$78</definedName>
    <definedName name="_xlnm._FilterDatabase" localSheetId="8" hidden="1">'DREN. SARJETA (2)'!$B$12:$K$45</definedName>
    <definedName name="_xlnm._FilterDatabase" hidden="1">[2]Orçamento!$A$13:$H$24</definedName>
    <definedName name="_Key1" hidden="1">'[3]1.6'!$A$11</definedName>
    <definedName name="_Order1" hidden="1">255</definedName>
    <definedName name="_Order2" hidden="1">255</definedName>
    <definedName name="a" localSheetId="19" hidden="1">{#N/A,#N/A,FALSE,"MO (2)"}</definedName>
    <definedName name="a" localSheetId="20" hidden="1">{#N/A,#N/A,FALSE,"MO (2)"}</definedName>
    <definedName name="a" localSheetId="18" hidden="1">{#N/A,#N/A,FALSE,"MO (2)"}</definedName>
    <definedName name="a" localSheetId="8" hidden="1">{#N/A,#N/A,FALSE,"MO (2)"}</definedName>
    <definedName name="a" localSheetId="21" hidden="1">{#N/A,#N/A,FALSE,"MO (2)"}</definedName>
    <definedName name="a" localSheetId="16" hidden="1">{#N/A,#N/A,FALSE,"MO (2)"}</definedName>
    <definedName name="a" localSheetId="4" hidden="1">{#N/A,#N/A,FALSE,"MO (2)"}</definedName>
    <definedName name="a" localSheetId="5" hidden="1">{#N/A,#N/A,FALSE,"MO (2)"}</definedName>
    <definedName name="a" hidden="1">{#N/A,#N/A,FALSE,"MO (2)"}</definedName>
    <definedName name="alex" localSheetId="8" hidden="1">{#N/A,#N/A,FALSE,"MO (2)"}</definedName>
    <definedName name="alex" localSheetId="4" hidden="1">{#N/A,#N/A,FALSE,"MO (2)"}</definedName>
    <definedName name="alex" hidden="1">{#N/A,#N/A,FALSE,"MO (2)"}</definedName>
    <definedName name="ant" localSheetId="19" hidden="1">{#N/A,#N/A,FALSE,"MO (2)"}</definedName>
    <definedName name="ant" localSheetId="20" hidden="1">{#N/A,#N/A,FALSE,"MO (2)"}</definedName>
    <definedName name="ant" localSheetId="18" hidden="1">{#N/A,#N/A,FALSE,"MO (2)"}</definedName>
    <definedName name="ant" localSheetId="8" hidden="1">{#N/A,#N/A,FALSE,"MO (2)"}</definedName>
    <definedName name="ant" localSheetId="21" hidden="1">{#N/A,#N/A,FALSE,"MO (2)"}</definedName>
    <definedName name="ant" localSheetId="16" hidden="1">{#N/A,#N/A,FALSE,"MO (2)"}</definedName>
    <definedName name="ant" localSheetId="15" hidden="1">{#N/A,#N/A,FALSE,"MO (2)"}</definedName>
    <definedName name="ant" localSheetId="4" hidden="1">{#N/A,#N/A,FALSE,"MO (2)"}</definedName>
    <definedName name="ant" localSheetId="5" hidden="1">{#N/A,#N/A,FALSE,"MO (2)"}</definedName>
    <definedName name="ant" localSheetId="0" hidden="1">{#N/A,#N/A,FALSE,"MO (2)"}</definedName>
    <definedName name="ant" hidden="1">{#N/A,#N/A,FALSE,"MO (2)"}</definedName>
    <definedName name="ant_1" localSheetId="19" hidden="1">{#N/A,#N/A,FALSE,"MO (2)"}</definedName>
    <definedName name="ant_1" localSheetId="20" hidden="1">{#N/A,#N/A,FALSE,"MO (2)"}</definedName>
    <definedName name="ant_1" localSheetId="18" hidden="1">{#N/A,#N/A,FALSE,"MO (2)"}</definedName>
    <definedName name="ant_1" localSheetId="8" hidden="1">{#N/A,#N/A,FALSE,"MO (2)"}</definedName>
    <definedName name="ant_1" localSheetId="21" hidden="1">{#N/A,#N/A,FALSE,"MO (2)"}</definedName>
    <definedName name="ant_1" localSheetId="16" hidden="1">{#N/A,#N/A,FALSE,"MO (2)"}</definedName>
    <definedName name="ant_1" localSheetId="15" hidden="1">{#N/A,#N/A,FALSE,"MO (2)"}</definedName>
    <definedName name="ant_1" localSheetId="4" hidden="1">{#N/A,#N/A,FALSE,"MO (2)"}</definedName>
    <definedName name="ant_1" localSheetId="5" hidden="1">{#N/A,#N/A,FALSE,"MO (2)"}</definedName>
    <definedName name="ant_1" localSheetId="0" hidden="1">{#N/A,#N/A,FALSE,"MO (2)"}</definedName>
    <definedName name="ant_1" hidden="1">{#N/A,#N/A,FALSE,"MO (2)"}</definedName>
    <definedName name="_xlnm.Print_Area" localSheetId="19">'BDI '!$C$4:$J$43</definedName>
    <definedName name="_xlnm.Print_Area" localSheetId="20">'BDI AQUISIÇÃO'!$C$4:$J$43</definedName>
    <definedName name="_xlnm.Print_Area" localSheetId="7">'CAP.BL'!$B$1:$J$147</definedName>
    <definedName name="_xlnm.Print_Area" localSheetId="17">'COMP. DREN'!$B$1:$J$83</definedName>
    <definedName name="_xlnm.Print_Area" localSheetId="12">COTAÇÃO!$B$1:$P$54</definedName>
    <definedName name="_xlnm.Print_Area" localSheetId="18">CRONOGRAMA!$C$2:$AD$26</definedName>
    <definedName name="_xlnm.Print_Area" localSheetId="13">DIM.ESTRUTURAL!$B$2:$K$108</definedName>
    <definedName name="_xlnm.Print_Area" localSheetId="14">'DIM.ESTRUTURAL (2)'!$B$2:$AH$44</definedName>
    <definedName name="_xlnm.Print_Area" localSheetId="11">'DREN. MEM. CAL.'!$B$1:$M$125</definedName>
    <definedName name="_xlnm.Print_Area" localSheetId="10">'DREN. REDE'!$B$1:$T$15</definedName>
    <definedName name="_xlnm.Print_Area" localSheetId="9">'DREN. RUAS'!$B$1:$H$98</definedName>
    <definedName name="_xlnm.Print_Area" localSheetId="6">'DREN. SARJETA'!$B$1:$S$107</definedName>
    <definedName name="_xlnm.Print_Area" localSheetId="8">'DREN. SARJETA (2)'!$B$1:$K$47</definedName>
    <definedName name="_xlnm.Print_Area" localSheetId="21">'ENCARGOS SOCIAIS'!$C$3:$H$46</definedName>
    <definedName name="_xlnm.Print_Area" localSheetId="16">MOB.DESMOB!$B$1:$P$17</definedName>
    <definedName name="_xlnm.Print_Area" localSheetId="15">ORÇAMENTO!$F$1:$P$86</definedName>
    <definedName name="_xlnm.Print_Area" localSheetId="4">QCI!$A$2:$E$15</definedName>
    <definedName name="_xlnm.Print_Area" localSheetId="5">RESUMO!$A$1:$F$22</definedName>
    <definedName name="as" localSheetId="18" hidden="1">{#N/A,#N/A,FALSE,"MO (2)"}</definedName>
    <definedName name="as" localSheetId="8" hidden="1">{#N/A,#N/A,FALSE,"MO (2)"}</definedName>
    <definedName name="as" localSheetId="21" hidden="1">{#N/A,#N/A,FALSE,"MO (2)"}</definedName>
    <definedName name="as" localSheetId="16" hidden="1">{#N/A,#N/A,FALSE,"MO (2)"}</definedName>
    <definedName name="as" localSheetId="4" hidden="1">{#N/A,#N/A,FALSE,"MO (2)"}</definedName>
    <definedName name="as" localSheetId="5" hidden="1">{#N/A,#N/A,FALSE,"MO (2)"}</definedName>
    <definedName name="as" hidden="1">{#N/A,#N/A,FALSE,"MO (2)"}</definedName>
    <definedName name="bbbb" localSheetId="8" hidden="1">{#N/A,#N/A,FALSE,"MO (2)"}</definedName>
    <definedName name="bbbb" localSheetId="4" hidden="1">{#N/A,#N/A,FALSE,"MO (2)"}</definedName>
    <definedName name="bbbb" hidden="1">{#N/A,#N/A,FALSE,"MO (2)"}</definedName>
    <definedName name="bueiro" localSheetId="18" hidden="1">{#N/A,#N/A,FALSE,"MO (2)"}</definedName>
    <definedName name="bueiro" localSheetId="8" hidden="1">{#N/A,#N/A,FALSE,"MO (2)"}</definedName>
    <definedName name="bueiro" localSheetId="21" hidden="1">{#N/A,#N/A,FALSE,"MO (2)"}</definedName>
    <definedName name="bueiro" localSheetId="16" hidden="1">{#N/A,#N/A,FALSE,"MO (2)"}</definedName>
    <definedName name="bueiro" localSheetId="4" hidden="1">{#N/A,#N/A,FALSE,"MO (2)"}</definedName>
    <definedName name="bueiro" localSheetId="5" hidden="1">{#N/A,#N/A,FALSE,"MO (2)"}</definedName>
    <definedName name="bueiro" hidden="1">{#N/A,#N/A,FALSE,"MO (2)"}</definedName>
    <definedName name="Cron" localSheetId="19" hidden="1">{#N/A,#N/A,FALSE,"MO (2)"}</definedName>
    <definedName name="Cron" localSheetId="20" hidden="1">{#N/A,#N/A,FALSE,"MO (2)"}</definedName>
    <definedName name="Cron" localSheetId="18" hidden="1">{#N/A,#N/A,FALSE,"MO (2)"}</definedName>
    <definedName name="Cron" localSheetId="8" hidden="1">{#N/A,#N/A,FALSE,"MO (2)"}</definedName>
    <definedName name="Cron" localSheetId="21" hidden="1">{#N/A,#N/A,FALSE,"MO (2)"}</definedName>
    <definedName name="Cron" localSheetId="16" hidden="1">{#N/A,#N/A,FALSE,"MO (2)"}</definedName>
    <definedName name="Cron" localSheetId="15" hidden="1">{#N/A,#N/A,FALSE,"MO (2)"}</definedName>
    <definedName name="Cron" localSheetId="4" hidden="1">{#N/A,#N/A,FALSE,"MO (2)"}</definedName>
    <definedName name="Cron" localSheetId="5" hidden="1">{#N/A,#N/A,FALSE,"MO (2)"}</definedName>
    <definedName name="Cron" localSheetId="0" hidden="1">{#N/A,#N/A,FALSE,"MO (2)"}</definedName>
    <definedName name="Cron" hidden="1">{#N/A,#N/A,FALSE,"MO (2)"}</definedName>
    <definedName name="Cron_1" localSheetId="19" hidden="1">{#N/A,#N/A,FALSE,"MO (2)"}</definedName>
    <definedName name="Cron_1" localSheetId="20" hidden="1">{#N/A,#N/A,FALSE,"MO (2)"}</definedName>
    <definedName name="Cron_1" localSheetId="18" hidden="1">{#N/A,#N/A,FALSE,"MO (2)"}</definedName>
    <definedName name="Cron_1" localSheetId="8" hidden="1">{#N/A,#N/A,FALSE,"MO (2)"}</definedName>
    <definedName name="Cron_1" localSheetId="21" hidden="1">{#N/A,#N/A,FALSE,"MO (2)"}</definedName>
    <definedName name="Cron_1" localSheetId="16" hidden="1">{#N/A,#N/A,FALSE,"MO (2)"}</definedName>
    <definedName name="Cron_1" localSheetId="15" hidden="1">{#N/A,#N/A,FALSE,"MO (2)"}</definedName>
    <definedName name="Cron_1" localSheetId="4" hidden="1">{#N/A,#N/A,FALSE,"MO (2)"}</definedName>
    <definedName name="Cron_1" localSheetId="5" hidden="1">{#N/A,#N/A,FALSE,"MO (2)"}</definedName>
    <definedName name="Cron_1" localSheetId="0" hidden="1">{#N/A,#N/A,FALSE,"MO (2)"}</definedName>
    <definedName name="Cron_1" hidden="1">{#N/A,#N/A,FALSE,"MO (2)"}</definedName>
    <definedName name="cronograma" localSheetId="8" hidden="1">{#N/A,#N/A,TRUE,"Plan1"}</definedName>
    <definedName name="cronograma" localSheetId="4" hidden="1">{#N/A,#N/A,TRUE,"Plan1"}</definedName>
    <definedName name="cronograma" hidden="1">{#N/A,#N/A,TRUE,"Plan1"}</definedName>
    <definedName name="DAS" localSheetId="19" hidden="1">{#N/A,#N/A,FALSE,"MO (2)"}</definedName>
    <definedName name="DAS" localSheetId="20" hidden="1">{#N/A,#N/A,FALSE,"MO (2)"}</definedName>
    <definedName name="DAS" localSheetId="18" hidden="1">{#N/A,#N/A,FALSE,"MO (2)"}</definedName>
    <definedName name="DAS" localSheetId="8" hidden="1">{#N/A,#N/A,FALSE,"MO (2)"}</definedName>
    <definedName name="DAS" localSheetId="21" hidden="1">{#N/A,#N/A,FALSE,"MO (2)"}</definedName>
    <definedName name="DAS" localSheetId="16" hidden="1">{#N/A,#N/A,FALSE,"MO (2)"}</definedName>
    <definedName name="DAS" localSheetId="15" hidden="1">{#N/A,#N/A,FALSE,"MO (2)"}</definedName>
    <definedName name="DAS" localSheetId="4" hidden="1">{#N/A,#N/A,FALSE,"MO (2)"}</definedName>
    <definedName name="DAS" localSheetId="5" hidden="1">{#N/A,#N/A,FALSE,"MO (2)"}</definedName>
    <definedName name="DAS" localSheetId="0" hidden="1">{#N/A,#N/A,FALSE,"MO (2)"}</definedName>
    <definedName name="DAS" hidden="1">{#N/A,#N/A,FALSE,"MO (2)"}</definedName>
    <definedName name="DAS_1" localSheetId="19" hidden="1">{#N/A,#N/A,FALSE,"MO (2)"}</definedName>
    <definedName name="DAS_1" localSheetId="20" hidden="1">{#N/A,#N/A,FALSE,"MO (2)"}</definedName>
    <definedName name="DAS_1" localSheetId="18" hidden="1">{#N/A,#N/A,FALSE,"MO (2)"}</definedName>
    <definedName name="DAS_1" localSheetId="8" hidden="1">{#N/A,#N/A,FALSE,"MO (2)"}</definedName>
    <definedName name="DAS_1" localSheetId="21" hidden="1">{#N/A,#N/A,FALSE,"MO (2)"}</definedName>
    <definedName name="DAS_1" localSheetId="16" hidden="1">{#N/A,#N/A,FALSE,"MO (2)"}</definedName>
    <definedName name="DAS_1" localSheetId="15" hidden="1">{#N/A,#N/A,FALSE,"MO (2)"}</definedName>
    <definedName name="DAS_1" localSheetId="4" hidden="1">{#N/A,#N/A,FALSE,"MO (2)"}</definedName>
    <definedName name="DAS_1" localSheetId="5" hidden="1">{#N/A,#N/A,FALSE,"MO (2)"}</definedName>
    <definedName name="DAS_1" localSheetId="0" hidden="1">{#N/A,#N/A,FALSE,"MO (2)"}</definedName>
    <definedName name="DAS_1" hidden="1">{#N/A,#N/A,FALSE,"MO (2)"}</definedName>
    <definedName name="DDDDE" localSheetId="19" hidden="1">{#N/A,#N/A,FALSE,"MO (2)"}</definedName>
    <definedName name="DDDDE" localSheetId="20" hidden="1">{#N/A,#N/A,FALSE,"MO (2)"}</definedName>
    <definedName name="DDDDE" localSheetId="18" hidden="1">{#N/A,#N/A,FALSE,"MO (2)"}</definedName>
    <definedName name="DDDDE" localSheetId="8" hidden="1">{#N/A,#N/A,FALSE,"MO (2)"}</definedName>
    <definedName name="DDDDE" localSheetId="21" hidden="1">{#N/A,#N/A,FALSE,"MO (2)"}</definedName>
    <definedName name="DDDDE" localSheetId="16" hidden="1">{#N/A,#N/A,FALSE,"MO (2)"}</definedName>
    <definedName name="DDDDE" localSheetId="15" hidden="1">{#N/A,#N/A,FALSE,"MO (2)"}</definedName>
    <definedName name="DDDDE" localSheetId="4" hidden="1">{#N/A,#N/A,FALSE,"MO (2)"}</definedName>
    <definedName name="DDDDE" localSheetId="5" hidden="1">{#N/A,#N/A,FALSE,"MO (2)"}</definedName>
    <definedName name="DDDDE" localSheetId="0" hidden="1">{#N/A,#N/A,FALSE,"MO (2)"}</definedName>
    <definedName name="DDDDE" hidden="1">{#N/A,#N/A,FALSE,"MO (2)"}</definedName>
    <definedName name="DDDDE_1" localSheetId="19" hidden="1">{#N/A,#N/A,FALSE,"MO (2)"}</definedName>
    <definedName name="DDDDE_1" localSheetId="20" hidden="1">{#N/A,#N/A,FALSE,"MO (2)"}</definedName>
    <definedName name="DDDDE_1" localSheetId="18" hidden="1">{#N/A,#N/A,FALSE,"MO (2)"}</definedName>
    <definedName name="DDDDE_1" localSheetId="8" hidden="1">{#N/A,#N/A,FALSE,"MO (2)"}</definedName>
    <definedName name="DDDDE_1" localSheetId="21" hidden="1">{#N/A,#N/A,FALSE,"MO (2)"}</definedName>
    <definedName name="DDDDE_1" localSheetId="16" hidden="1">{#N/A,#N/A,FALSE,"MO (2)"}</definedName>
    <definedName name="DDDDE_1" localSheetId="15" hidden="1">{#N/A,#N/A,FALSE,"MO (2)"}</definedName>
    <definedName name="DDDDE_1" localSheetId="4" hidden="1">{#N/A,#N/A,FALSE,"MO (2)"}</definedName>
    <definedName name="DDDDE_1" localSheetId="5" hidden="1">{#N/A,#N/A,FALSE,"MO (2)"}</definedName>
    <definedName name="DDDDE_1" localSheetId="0" hidden="1">{#N/A,#N/A,FALSE,"MO (2)"}</definedName>
    <definedName name="DDDDE_1" hidden="1">{#N/A,#N/A,FALSE,"MO (2)"}</definedName>
    <definedName name="edefegeh" localSheetId="19" hidden="1">{#N/A,#N/A,FALSE,"MO (2)"}</definedName>
    <definedName name="edefegeh" localSheetId="20" hidden="1">{#N/A,#N/A,FALSE,"MO (2)"}</definedName>
    <definedName name="edefegeh" localSheetId="18" hidden="1">{#N/A,#N/A,FALSE,"MO (2)"}</definedName>
    <definedName name="edefegeh" localSheetId="8" hidden="1">{#N/A,#N/A,FALSE,"MO (2)"}</definedName>
    <definedName name="edefegeh" localSheetId="21" hidden="1">{#N/A,#N/A,FALSE,"MO (2)"}</definedName>
    <definedName name="edefegeh" localSheetId="16" hidden="1">{#N/A,#N/A,FALSE,"MO (2)"}</definedName>
    <definedName name="edefegeh" localSheetId="15" hidden="1">{#N/A,#N/A,FALSE,"MO (2)"}</definedName>
    <definedName name="edefegeh" localSheetId="4" hidden="1">{#N/A,#N/A,FALSE,"MO (2)"}</definedName>
    <definedName name="edefegeh" localSheetId="5" hidden="1">{#N/A,#N/A,FALSE,"MO (2)"}</definedName>
    <definedName name="edefegeh" localSheetId="0" hidden="1">{#N/A,#N/A,FALSE,"MO (2)"}</definedName>
    <definedName name="edefegeh" hidden="1">{#N/A,#N/A,FALSE,"MO (2)"}</definedName>
    <definedName name="edefegeh_1" localSheetId="19" hidden="1">{#N/A,#N/A,FALSE,"MO (2)"}</definedName>
    <definedName name="edefegeh_1" localSheetId="20" hidden="1">{#N/A,#N/A,FALSE,"MO (2)"}</definedName>
    <definedName name="edefegeh_1" localSheetId="18" hidden="1">{#N/A,#N/A,FALSE,"MO (2)"}</definedName>
    <definedName name="edefegeh_1" localSheetId="8" hidden="1">{#N/A,#N/A,FALSE,"MO (2)"}</definedName>
    <definedName name="edefegeh_1" localSheetId="21" hidden="1">{#N/A,#N/A,FALSE,"MO (2)"}</definedName>
    <definedName name="edefegeh_1" localSheetId="16" hidden="1">{#N/A,#N/A,FALSE,"MO (2)"}</definedName>
    <definedName name="edefegeh_1" localSheetId="15" hidden="1">{#N/A,#N/A,FALSE,"MO (2)"}</definedName>
    <definedName name="edefegeh_1" localSheetId="4" hidden="1">{#N/A,#N/A,FALSE,"MO (2)"}</definedName>
    <definedName name="edefegeh_1" localSheetId="5" hidden="1">{#N/A,#N/A,FALSE,"MO (2)"}</definedName>
    <definedName name="edefegeh_1" localSheetId="0" hidden="1">{#N/A,#N/A,FALSE,"MO (2)"}</definedName>
    <definedName name="edefegeh_1" hidden="1">{#N/A,#N/A,FALSE,"MO (2)"}</definedName>
    <definedName name="eng." localSheetId="19" hidden="1">{#N/A,#N/A,FALSE,"MO (2)"}</definedName>
    <definedName name="eng." localSheetId="20" hidden="1">{#N/A,#N/A,FALSE,"MO (2)"}</definedName>
    <definedName name="eng." localSheetId="18" hidden="1">{#N/A,#N/A,FALSE,"MO (2)"}</definedName>
    <definedName name="eng." localSheetId="8" hidden="1">{#N/A,#N/A,FALSE,"MO (2)"}</definedName>
    <definedName name="eng." localSheetId="21" hidden="1">{#N/A,#N/A,FALSE,"MO (2)"}</definedName>
    <definedName name="eng." localSheetId="16" hidden="1">{#N/A,#N/A,FALSE,"MO (2)"}</definedName>
    <definedName name="eng." localSheetId="15" hidden="1">{#N/A,#N/A,FALSE,"MO (2)"}</definedName>
    <definedName name="eng." localSheetId="4" hidden="1">{#N/A,#N/A,FALSE,"MO (2)"}</definedName>
    <definedName name="eng." localSheetId="5" hidden="1">{#N/A,#N/A,FALSE,"MO (2)"}</definedName>
    <definedName name="eng." localSheetId="0" hidden="1">{#N/A,#N/A,FALSE,"MO (2)"}</definedName>
    <definedName name="eng." hidden="1">{#N/A,#N/A,FALSE,"MO (2)"}</definedName>
    <definedName name="eng._1" localSheetId="19" hidden="1">{#N/A,#N/A,FALSE,"MO (2)"}</definedName>
    <definedName name="eng._1" localSheetId="20" hidden="1">{#N/A,#N/A,FALSE,"MO (2)"}</definedName>
    <definedName name="eng._1" localSheetId="18" hidden="1">{#N/A,#N/A,FALSE,"MO (2)"}</definedName>
    <definedName name="eng._1" localSheetId="8" hidden="1">{#N/A,#N/A,FALSE,"MO (2)"}</definedName>
    <definedName name="eng._1" localSheetId="21" hidden="1">{#N/A,#N/A,FALSE,"MO (2)"}</definedName>
    <definedName name="eng._1" localSheetId="16" hidden="1">{#N/A,#N/A,FALSE,"MO (2)"}</definedName>
    <definedName name="eng._1" localSheetId="15" hidden="1">{#N/A,#N/A,FALSE,"MO (2)"}</definedName>
    <definedName name="eng._1" localSheetId="4" hidden="1">{#N/A,#N/A,FALSE,"MO (2)"}</definedName>
    <definedName name="eng._1" localSheetId="5" hidden="1">{#N/A,#N/A,FALSE,"MO (2)"}</definedName>
    <definedName name="eng._1" localSheetId="0" hidden="1">{#N/A,#N/A,FALSE,"MO (2)"}</definedName>
    <definedName name="eng._1" hidden="1">{#N/A,#N/A,FALSE,"MO (2)"}</definedName>
    <definedName name="ENGENHARIA" localSheetId="19" hidden="1">{#N/A,#N/A,FALSE,"MO (2)"}</definedName>
    <definedName name="ENGENHARIA" localSheetId="20" hidden="1">{#N/A,#N/A,FALSE,"MO (2)"}</definedName>
    <definedName name="ENGENHARIA" localSheetId="18" hidden="1">{#N/A,#N/A,FALSE,"MO (2)"}</definedName>
    <definedName name="ENGENHARIA" localSheetId="8" hidden="1">{#N/A,#N/A,FALSE,"MO (2)"}</definedName>
    <definedName name="ENGENHARIA" localSheetId="21" hidden="1">{#N/A,#N/A,FALSE,"MO (2)"}</definedName>
    <definedName name="ENGENHARIA" localSheetId="16" hidden="1">{#N/A,#N/A,FALSE,"MO (2)"}</definedName>
    <definedName name="ENGENHARIA" localSheetId="15" hidden="1">{#N/A,#N/A,FALSE,"MO (2)"}</definedName>
    <definedName name="ENGENHARIA" localSheetId="4" hidden="1">{#N/A,#N/A,FALSE,"MO (2)"}</definedName>
    <definedName name="ENGENHARIA" localSheetId="5" hidden="1">{#N/A,#N/A,FALSE,"MO (2)"}</definedName>
    <definedName name="ENGENHARIA" localSheetId="0" hidden="1">{#N/A,#N/A,FALSE,"MO (2)"}</definedName>
    <definedName name="ENGENHARIA" hidden="1">{#N/A,#N/A,FALSE,"MO (2)"}</definedName>
    <definedName name="ENGENHARIA_1" localSheetId="19" hidden="1">{#N/A,#N/A,FALSE,"MO (2)"}</definedName>
    <definedName name="ENGENHARIA_1" localSheetId="20" hidden="1">{#N/A,#N/A,FALSE,"MO (2)"}</definedName>
    <definedName name="ENGENHARIA_1" localSheetId="18" hidden="1">{#N/A,#N/A,FALSE,"MO (2)"}</definedName>
    <definedName name="ENGENHARIA_1" localSheetId="8" hidden="1">{#N/A,#N/A,FALSE,"MO (2)"}</definedName>
    <definedName name="ENGENHARIA_1" localSheetId="21" hidden="1">{#N/A,#N/A,FALSE,"MO (2)"}</definedName>
    <definedName name="ENGENHARIA_1" localSheetId="16" hidden="1">{#N/A,#N/A,FALSE,"MO (2)"}</definedName>
    <definedName name="ENGENHARIA_1" localSheetId="15" hidden="1">{#N/A,#N/A,FALSE,"MO (2)"}</definedName>
    <definedName name="ENGENHARIA_1" localSheetId="4" hidden="1">{#N/A,#N/A,FALSE,"MO (2)"}</definedName>
    <definedName name="ENGENHARIA_1" localSheetId="5" hidden="1">{#N/A,#N/A,FALSE,"MO (2)"}</definedName>
    <definedName name="ENGENHARIA_1" localSheetId="0" hidden="1">{#N/A,#N/A,FALSE,"MO (2)"}</definedName>
    <definedName name="ENGENHARIA_1" hidden="1">{#N/A,#N/A,FALSE,"MO (2)"}</definedName>
    <definedName name="EU" localSheetId="19" hidden="1">{#N/A,#N/A,FALSE,"MO (2)"}</definedName>
    <definedName name="EU" localSheetId="20" hidden="1">{#N/A,#N/A,FALSE,"MO (2)"}</definedName>
    <definedName name="EU" localSheetId="18" hidden="1">{#N/A,#N/A,FALSE,"MO (2)"}</definedName>
    <definedName name="EU" localSheetId="8" hidden="1">{#N/A,#N/A,FALSE,"MO (2)"}</definedName>
    <definedName name="EU" localSheetId="21" hidden="1">{#N/A,#N/A,FALSE,"MO (2)"}</definedName>
    <definedName name="EU" localSheetId="16" hidden="1">{#N/A,#N/A,FALSE,"MO (2)"}</definedName>
    <definedName name="EU" localSheetId="15" hidden="1">{#N/A,#N/A,FALSE,"MO (2)"}</definedName>
    <definedName name="EU" localSheetId="4" hidden="1">{#N/A,#N/A,FALSE,"MO (2)"}</definedName>
    <definedName name="EU" localSheetId="5" hidden="1">{#N/A,#N/A,FALSE,"MO (2)"}</definedName>
    <definedName name="EU" localSheetId="0" hidden="1">{#N/A,#N/A,FALSE,"MO (2)"}</definedName>
    <definedName name="EU" hidden="1">{#N/A,#N/A,FALSE,"MO (2)"}</definedName>
    <definedName name="EU_1" localSheetId="19" hidden="1">{#N/A,#N/A,FALSE,"MO (2)"}</definedName>
    <definedName name="EU_1" localSheetId="20" hidden="1">{#N/A,#N/A,FALSE,"MO (2)"}</definedName>
    <definedName name="EU_1" localSheetId="18" hidden="1">{#N/A,#N/A,FALSE,"MO (2)"}</definedName>
    <definedName name="EU_1" localSheetId="8" hidden="1">{#N/A,#N/A,FALSE,"MO (2)"}</definedName>
    <definedName name="EU_1" localSheetId="21" hidden="1">{#N/A,#N/A,FALSE,"MO (2)"}</definedName>
    <definedName name="EU_1" localSheetId="16" hidden="1">{#N/A,#N/A,FALSE,"MO (2)"}</definedName>
    <definedName name="EU_1" localSheetId="15" hidden="1">{#N/A,#N/A,FALSE,"MO (2)"}</definedName>
    <definedName name="EU_1" localSheetId="4" hidden="1">{#N/A,#N/A,FALSE,"MO (2)"}</definedName>
    <definedName name="EU_1" localSheetId="5" hidden="1">{#N/A,#N/A,FALSE,"MO (2)"}</definedName>
    <definedName name="EU_1" localSheetId="0" hidden="1">{#N/A,#N/A,FALSE,"MO (2)"}</definedName>
    <definedName name="EU_1" hidden="1">{#N/A,#N/A,FALSE,"MO (2)"}</definedName>
    <definedName name="ffg" localSheetId="19" hidden="1">{#N/A,#N/A,FALSE,"MO (2)"}</definedName>
    <definedName name="ffg" localSheetId="20" hidden="1">{#N/A,#N/A,FALSE,"MO (2)"}</definedName>
    <definedName name="ffg" localSheetId="18" hidden="1">{#N/A,#N/A,FALSE,"MO (2)"}</definedName>
    <definedName name="ffg" localSheetId="8" hidden="1">{#N/A,#N/A,FALSE,"MO (2)"}</definedName>
    <definedName name="ffg" localSheetId="21" hidden="1">{#N/A,#N/A,FALSE,"MO (2)"}</definedName>
    <definedName name="ffg" localSheetId="16" hidden="1">{#N/A,#N/A,FALSE,"MO (2)"}</definedName>
    <definedName name="ffg" localSheetId="15" hidden="1">{#N/A,#N/A,FALSE,"MO (2)"}</definedName>
    <definedName name="ffg" localSheetId="4" hidden="1">{#N/A,#N/A,FALSE,"MO (2)"}</definedName>
    <definedName name="ffg" localSheetId="5" hidden="1">{#N/A,#N/A,FALSE,"MO (2)"}</definedName>
    <definedName name="ffg" localSheetId="0" hidden="1">{#N/A,#N/A,FALSE,"MO (2)"}</definedName>
    <definedName name="ffg" hidden="1">{#N/A,#N/A,FALSE,"MO (2)"}</definedName>
    <definedName name="ffg_1" localSheetId="19" hidden="1">{#N/A,#N/A,FALSE,"MO (2)"}</definedName>
    <definedName name="ffg_1" localSheetId="20" hidden="1">{#N/A,#N/A,FALSE,"MO (2)"}</definedName>
    <definedName name="ffg_1" localSheetId="18" hidden="1">{#N/A,#N/A,FALSE,"MO (2)"}</definedName>
    <definedName name="ffg_1" localSheetId="8" hidden="1">{#N/A,#N/A,FALSE,"MO (2)"}</definedName>
    <definedName name="ffg_1" localSheetId="21" hidden="1">{#N/A,#N/A,FALSE,"MO (2)"}</definedName>
    <definedName name="ffg_1" localSheetId="16" hidden="1">{#N/A,#N/A,FALSE,"MO (2)"}</definedName>
    <definedName name="ffg_1" localSheetId="15" hidden="1">{#N/A,#N/A,FALSE,"MO (2)"}</definedName>
    <definedName name="ffg_1" localSheetId="4" hidden="1">{#N/A,#N/A,FALSE,"MO (2)"}</definedName>
    <definedName name="ffg_1" localSheetId="5" hidden="1">{#N/A,#N/A,FALSE,"MO (2)"}</definedName>
    <definedName name="ffg_1" localSheetId="0" hidden="1">{#N/A,#N/A,FALSE,"MO (2)"}</definedName>
    <definedName name="ffg_1" hidden="1">{#N/A,#N/A,FALSE,"MO (2)"}</definedName>
    <definedName name="fgff" localSheetId="8" hidden="1">{#N/A,#N/A,FALSE,"MO (2)"}</definedName>
    <definedName name="fgff" localSheetId="4" hidden="1">{#N/A,#N/A,FALSE,"MO (2)"}</definedName>
    <definedName name="fgff" hidden="1">{#N/A,#N/A,FALSE,"MO (2)"}</definedName>
    <definedName name="fghji" localSheetId="19" hidden="1">{#N/A,#N/A,FALSE,"MO (2)"}</definedName>
    <definedName name="fghji" localSheetId="20" hidden="1">{#N/A,#N/A,FALSE,"MO (2)"}</definedName>
    <definedName name="fghji" localSheetId="18" hidden="1">{#N/A,#N/A,FALSE,"MO (2)"}</definedName>
    <definedName name="fghji" localSheetId="8" hidden="1">{#N/A,#N/A,FALSE,"MO (2)"}</definedName>
    <definedName name="fghji" localSheetId="21" hidden="1">{#N/A,#N/A,FALSE,"MO (2)"}</definedName>
    <definedName name="fghji" localSheetId="16" hidden="1">{#N/A,#N/A,FALSE,"MO (2)"}</definedName>
    <definedName name="fghji" localSheetId="15" hidden="1">{#N/A,#N/A,FALSE,"MO (2)"}</definedName>
    <definedName name="fghji" localSheetId="4" hidden="1">{#N/A,#N/A,FALSE,"MO (2)"}</definedName>
    <definedName name="fghji" localSheetId="5" hidden="1">{#N/A,#N/A,FALSE,"MO (2)"}</definedName>
    <definedName name="fghji" localSheetId="0" hidden="1">{#N/A,#N/A,FALSE,"MO (2)"}</definedName>
    <definedName name="fghji" hidden="1">{#N/A,#N/A,FALSE,"MO (2)"}</definedName>
    <definedName name="fghji_1" localSheetId="19" hidden="1">{#N/A,#N/A,FALSE,"MO (2)"}</definedName>
    <definedName name="fghji_1" localSheetId="20" hidden="1">{#N/A,#N/A,FALSE,"MO (2)"}</definedName>
    <definedName name="fghji_1" localSheetId="18" hidden="1">{#N/A,#N/A,FALSE,"MO (2)"}</definedName>
    <definedName name="fghji_1" localSheetId="8" hidden="1">{#N/A,#N/A,FALSE,"MO (2)"}</definedName>
    <definedName name="fghji_1" localSheetId="21" hidden="1">{#N/A,#N/A,FALSE,"MO (2)"}</definedName>
    <definedName name="fghji_1" localSheetId="16" hidden="1">{#N/A,#N/A,FALSE,"MO (2)"}</definedName>
    <definedName name="fghji_1" localSheetId="15" hidden="1">{#N/A,#N/A,FALSE,"MO (2)"}</definedName>
    <definedName name="fghji_1" localSheetId="4" hidden="1">{#N/A,#N/A,FALSE,"MO (2)"}</definedName>
    <definedName name="fghji_1" localSheetId="5" hidden="1">{#N/A,#N/A,FALSE,"MO (2)"}</definedName>
    <definedName name="fghji_1" localSheetId="0" hidden="1">{#N/A,#N/A,FALSE,"MO (2)"}</definedName>
    <definedName name="fghji_1" hidden="1">{#N/A,#N/A,FALSE,"MO (2)"}</definedName>
    <definedName name="gfgh" localSheetId="19" hidden="1">{#N/A,#N/A,FALSE,"MO (2)"}</definedName>
    <definedName name="gfgh" localSheetId="20" hidden="1">{#N/A,#N/A,FALSE,"MO (2)"}</definedName>
    <definedName name="gfgh" localSheetId="18" hidden="1">{#N/A,#N/A,FALSE,"MO (2)"}</definedName>
    <definedName name="gfgh" localSheetId="8" hidden="1">{#N/A,#N/A,FALSE,"MO (2)"}</definedName>
    <definedName name="gfgh" localSheetId="21" hidden="1">{#N/A,#N/A,FALSE,"MO (2)"}</definedName>
    <definedName name="gfgh" localSheetId="16" hidden="1">{#N/A,#N/A,FALSE,"MO (2)"}</definedName>
    <definedName name="gfgh" localSheetId="15" hidden="1">{#N/A,#N/A,FALSE,"MO (2)"}</definedName>
    <definedName name="gfgh" localSheetId="4" hidden="1">{#N/A,#N/A,FALSE,"MO (2)"}</definedName>
    <definedName name="gfgh" localSheetId="5" hidden="1">{#N/A,#N/A,FALSE,"MO (2)"}</definedName>
    <definedName name="gfgh" localSheetId="0" hidden="1">{#N/A,#N/A,FALSE,"MO (2)"}</definedName>
    <definedName name="gfgh" hidden="1">{#N/A,#N/A,FALSE,"MO (2)"}</definedName>
    <definedName name="gfgh_1" localSheetId="19" hidden="1">{#N/A,#N/A,FALSE,"MO (2)"}</definedName>
    <definedName name="gfgh_1" localSheetId="20" hidden="1">{#N/A,#N/A,FALSE,"MO (2)"}</definedName>
    <definedName name="gfgh_1" localSheetId="18" hidden="1">{#N/A,#N/A,FALSE,"MO (2)"}</definedName>
    <definedName name="gfgh_1" localSheetId="8" hidden="1">{#N/A,#N/A,FALSE,"MO (2)"}</definedName>
    <definedName name="gfgh_1" localSheetId="21" hidden="1">{#N/A,#N/A,FALSE,"MO (2)"}</definedName>
    <definedName name="gfgh_1" localSheetId="16" hidden="1">{#N/A,#N/A,FALSE,"MO (2)"}</definedName>
    <definedName name="gfgh_1" localSheetId="15" hidden="1">{#N/A,#N/A,FALSE,"MO (2)"}</definedName>
    <definedName name="gfgh_1" localSheetId="4" hidden="1">{#N/A,#N/A,FALSE,"MO (2)"}</definedName>
    <definedName name="gfgh_1" localSheetId="5" hidden="1">{#N/A,#N/A,FALSE,"MO (2)"}</definedName>
    <definedName name="gfgh_1" localSheetId="0" hidden="1">{#N/A,#N/A,FALSE,"MO (2)"}</definedName>
    <definedName name="gfgh_1" hidden="1">{#N/A,#N/A,FALSE,"MO (2)"}</definedName>
    <definedName name="jkhjkjkg" localSheetId="19" hidden="1">{#N/A,#N/A,FALSE,"MO (2)"}</definedName>
    <definedName name="jkhjkjkg" localSheetId="20" hidden="1">{#N/A,#N/A,FALSE,"MO (2)"}</definedName>
    <definedName name="jkhjkjkg" localSheetId="18" hidden="1">{#N/A,#N/A,FALSE,"MO (2)"}</definedName>
    <definedName name="jkhjkjkg" localSheetId="8" hidden="1">{#N/A,#N/A,FALSE,"MO (2)"}</definedName>
    <definedName name="jkhjkjkg" localSheetId="21" hidden="1">{#N/A,#N/A,FALSE,"MO (2)"}</definedName>
    <definedName name="jkhjkjkg" localSheetId="16" hidden="1">{#N/A,#N/A,FALSE,"MO (2)"}</definedName>
    <definedName name="jkhjkjkg" localSheetId="15" hidden="1">{#N/A,#N/A,FALSE,"MO (2)"}</definedName>
    <definedName name="jkhjkjkg" localSheetId="4" hidden="1">{#N/A,#N/A,FALSE,"MO (2)"}</definedName>
    <definedName name="jkhjkjkg" localSheetId="5" hidden="1">{#N/A,#N/A,FALSE,"MO (2)"}</definedName>
    <definedName name="jkhjkjkg" localSheetId="0" hidden="1">{#N/A,#N/A,FALSE,"MO (2)"}</definedName>
    <definedName name="jkhjkjkg" hidden="1">{#N/A,#N/A,FALSE,"MO (2)"}</definedName>
    <definedName name="jkhjkjkg_1" localSheetId="19" hidden="1">{#N/A,#N/A,FALSE,"MO (2)"}</definedName>
    <definedName name="jkhjkjkg_1" localSheetId="20" hidden="1">{#N/A,#N/A,FALSE,"MO (2)"}</definedName>
    <definedName name="jkhjkjkg_1" localSheetId="18" hidden="1">{#N/A,#N/A,FALSE,"MO (2)"}</definedName>
    <definedName name="jkhjkjkg_1" localSheetId="8" hidden="1">{#N/A,#N/A,FALSE,"MO (2)"}</definedName>
    <definedName name="jkhjkjkg_1" localSheetId="21" hidden="1">{#N/A,#N/A,FALSE,"MO (2)"}</definedName>
    <definedName name="jkhjkjkg_1" localSheetId="16" hidden="1">{#N/A,#N/A,FALSE,"MO (2)"}</definedName>
    <definedName name="jkhjkjkg_1" localSheetId="15" hidden="1">{#N/A,#N/A,FALSE,"MO (2)"}</definedName>
    <definedName name="jkhjkjkg_1" localSheetId="4" hidden="1">{#N/A,#N/A,FALSE,"MO (2)"}</definedName>
    <definedName name="jkhjkjkg_1" localSheetId="5" hidden="1">{#N/A,#N/A,FALSE,"MO (2)"}</definedName>
    <definedName name="jkhjkjkg_1" localSheetId="0" hidden="1">{#N/A,#N/A,FALSE,"MO (2)"}</definedName>
    <definedName name="jkhjkjkg_1" hidden="1">{#N/A,#N/A,FALSE,"MO (2)"}</definedName>
    <definedName name="la" localSheetId="8" hidden="1">{#N/A,#N/A,FALSE,"MO (2)"}</definedName>
    <definedName name="la" localSheetId="4" hidden="1">{#N/A,#N/A,FALSE,"MO (2)"}</definedName>
    <definedName name="la" hidden="1">{#N/A,#N/A,FALSE,"MO (2)"}</definedName>
    <definedName name="med" localSheetId="19" hidden="1">{#N/A,#N/A,FALSE,"MO (2)"}</definedName>
    <definedName name="med" localSheetId="20" hidden="1">{#N/A,#N/A,FALSE,"MO (2)"}</definedName>
    <definedName name="med" localSheetId="18" hidden="1">{#N/A,#N/A,FALSE,"MO (2)"}</definedName>
    <definedName name="med" localSheetId="8" hidden="1">{#N/A,#N/A,FALSE,"MO (2)"}</definedName>
    <definedName name="med" localSheetId="21" hidden="1">{#N/A,#N/A,FALSE,"MO (2)"}</definedName>
    <definedName name="med" localSheetId="16" hidden="1">{#N/A,#N/A,FALSE,"MO (2)"}</definedName>
    <definedName name="med" localSheetId="15" hidden="1">{#N/A,#N/A,FALSE,"MO (2)"}</definedName>
    <definedName name="med" localSheetId="4" hidden="1">{#N/A,#N/A,FALSE,"MO (2)"}</definedName>
    <definedName name="med" localSheetId="5" hidden="1">{#N/A,#N/A,FALSE,"MO (2)"}</definedName>
    <definedName name="med" localSheetId="0" hidden="1">{#N/A,#N/A,FALSE,"MO (2)"}</definedName>
    <definedName name="med" hidden="1">{#N/A,#N/A,FALSE,"MO (2)"}</definedName>
    <definedName name="med_1" localSheetId="19" hidden="1">{#N/A,#N/A,FALSE,"MO (2)"}</definedName>
    <definedName name="med_1" localSheetId="20" hidden="1">{#N/A,#N/A,FALSE,"MO (2)"}</definedName>
    <definedName name="med_1" localSheetId="18" hidden="1">{#N/A,#N/A,FALSE,"MO (2)"}</definedName>
    <definedName name="med_1" localSheetId="8" hidden="1">{#N/A,#N/A,FALSE,"MO (2)"}</definedName>
    <definedName name="med_1" localSheetId="21" hidden="1">{#N/A,#N/A,FALSE,"MO (2)"}</definedName>
    <definedName name="med_1" localSheetId="16" hidden="1">{#N/A,#N/A,FALSE,"MO (2)"}</definedName>
    <definedName name="med_1" localSheetId="15" hidden="1">{#N/A,#N/A,FALSE,"MO (2)"}</definedName>
    <definedName name="med_1" localSheetId="4" hidden="1">{#N/A,#N/A,FALSE,"MO (2)"}</definedName>
    <definedName name="med_1" localSheetId="5" hidden="1">{#N/A,#N/A,FALSE,"MO (2)"}</definedName>
    <definedName name="med_1" localSheetId="0" hidden="1">{#N/A,#N/A,FALSE,"MO (2)"}</definedName>
    <definedName name="med_1" hidden="1">{#N/A,#N/A,FALSE,"MO (2)"}</definedName>
    <definedName name="resumo3" localSheetId="19" hidden="1">{#N/A,#N/A,FALSE,"MO (2)"}</definedName>
    <definedName name="resumo3" localSheetId="20" hidden="1">{#N/A,#N/A,FALSE,"MO (2)"}</definedName>
    <definedName name="resumo3" localSheetId="18" hidden="1">{#N/A,#N/A,FALSE,"MO (2)"}</definedName>
    <definedName name="resumo3" localSheetId="8" hidden="1">{#N/A,#N/A,FALSE,"MO (2)"}</definedName>
    <definedName name="resumo3" localSheetId="21" hidden="1">{#N/A,#N/A,FALSE,"MO (2)"}</definedName>
    <definedName name="resumo3" localSheetId="16" hidden="1">{#N/A,#N/A,FALSE,"MO (2)"}</definedName>
    <definedName name="resumo3" localSheetId="15" hidden="1">{#N/A,#N/A,FALSE,"MO (2)"}</definedName>
    <definedName name="resumo3" localSheetId="4" hidden="1">{#N/A,#N/A,FALSE,"MO (2)"}</definedName>
    <definedName name="resumo3" localSheetId="5" hidden="1">{#N/A,#N/A,FALSE,"MO (2)"}</definedName>
    <definedName name="resumo3" localSheetId="0" hidden="1">{#N/A,#N/A,FALSE,"MO (2)"}</definedName>
    <definedName name="resumo3" hidden="1">{#N/A,#N/A,FALSE,"MO (2)"}</definedName>
    <definedName name="resumo3_1" localSheetId="19" hidden="1">{#N/A,#N/A,FALSE,"MO (2)"}</definedName>
    <definedName name="resumo3_1" localSheetId="20" hidden="1">{#N/A,#N/A,FALSE,"MO (2)"}</definedName>
    <definedName name="resumo3_1" localSheetId="18" hidden="1">{#N/A,#N/A,FALSE,"MO (2)"}</definedName>
    <definedName name="resumo3_1" localSheetId="8" hidden="1">{#N/A,#N/A,FALSE,"MO (2)"}</definedName>
    <definedName name="resumo3_1" localSheetId="21" hidden="1">{#N/A,#N/A,FALSE,"MO (2)"}</definedName>
    <definedName name="resumo3_1" localSheetId="16" hidden="1">{#N/A,#N/A,FALSE,"MO (2)"}</definedName>
    <definedName name="resumo3_1" localSheetId="15" hidden="1">{#N/A,#N/A,FALSE,"MO (2)"}</definedName>
    <definedName name="resumo3_1" localSheetId="4" hidden="1">{#N/A,#N/A,FALSE,"MO (2)"}</definedName>
    <definedName name="resumo3_1" localSheetId="5" hidden="1">{#N/A,#N/A,FALSE,"MO (2)"}</definedName>
    <definedName name="resumo3_1" localSheetId="0" hidden="1">{#N/A,#N/A,FALSE,"MO (2)"}</definedName>
    <definedName name="resumo3_1" hidden="1">{#N/A,#N/A,FALSE,"MO (2)"}</definedName>
    <definedName name="resumou" localSheetId="8" hidden="1">{#N/A,#N/A,TRUE,"Plan1"}</definedName>
    <definedName name="resumou" localSheetId="4" hidden="1">{#N/A,#N/A,TRUE,"Plan1"}</definedName>
    <definedName name="resumou" hidden="1">{#N/A,#N/A,TRUE,"Plan1"}</definedName>
    <definedName name="SADERA" localSheetId="19" hidden="1">{#N/A,#N/A,FALSE,"MO (2)"}</definedName>
    <definedName name="SADERA" localSheetId="20" hidden="1">{#N/A,#N/A,FALSE,"MO (2)"}</definedName>
    <definedName name="SADERA" localSheetId="18" hidden="1">{#N/A,#N/A,FALSE,"MO (2)"}</definedName>
    <definedName name="SADERA" localSheetId="8" hidden="1">{#N/A,#N/A,FALSE,"MO (2)"}</definedName>
    <definedName name="SADERA" localSheetId="21" hidden="1">{#N/A,#N/A,FALSE,"MO (2)"}</definedName>
    <definedName name="SADERA" localSheetId="16" hidden="1">{#N/A,#N/A,FALSE,"MO (2)"}</definedName>
    <definedName name="SADERA" localSheetId="15" hidden="1">{#N/A,#N/A,FALSE,"MO (2)"}</definedName>
    <definedName name="SADERA" localSheetId="4" hidden="1">{#N/A,#N/A,FALSE,"MO (2)"}</definedName>
    <definedName name="SADERA" localSheetId="5" hidden="1">{#N/A,#N/A,FALSE,"MO (2)"}</definedName>
    <definedName name="SADERA" localSheetId="0" hidden="1">{#N/A,#N/A,FALSE,"MO (2)"}</definedName>
    <definedName name="SADERA" hidden="1">{#N/A,#N/A,FALSE,"MO (2)"}</definedName>
    <definedName name="SADERA_1" localSheetId="19" hidden="1">{#N/A,#N/A,FALSE,"MO (2)"}</definedName>
    <definedName name="SADERA_1" localSheetId="20" hidden="1">{#N/A,#N/A,FALSE,"MO (2)"}</definedName>
    <definedName name="SADERA_1" localSheetId="18" hidden="1">{#N/A,#N/A,FALSE,"MO (2)"}</definedName>
    <definedName name="SADERA_1" localSheetId="8" hidden="1">{#N/A,#N/A,FALSE,"MO (2)"}</definedName>
    <definedName name="SADERA_1" localSheetId="21" hidden="1">{#N/A,#N/A,FALSE,"MO (2)"}</definedName>
    <definedName name="SADERA_1" localSheetId="16" hidden="1">{#N/A,#N/A,FALSE,"MO (2)"}</definedName>
    <definedName name="SADERA_1" localSheetId="15" hidden="1">{#N/A,#N/A,FALSE,"MO (2)"}</definedName>
    <definedName name="SADERA_1" localSheetId="4" hidden="1">{#N/A,#N/A,FALSE,"MO (2)"}</definedName>
    <definedName name="SADERA_1" localSheetId="5" hidden="1">{#N/A,#N/A,FALSE,"MO (2)"}</definedName>
    <definedName name="SADERA_1" localSheetId="0" hidden="1">{#N/A,#N/A,FALSE,"MO (2)"}</definedName>
    <definedName name="SADERA_1" hidden="1">{#N/A,#N/A,FALSE,"MO (2)"}</definedName>
    <definedName name="saderadesa" localSheetId="19" hidden="1">{#N/A,#N/A,FALSE,"MO (2)"}</definedName>
    <definedName name="saderadesa" localSheetId="20" hidden="1">{#N/A,#N/A,FALSE,"MO (2)"}</definedName>
    <definedName name="saderadesa" localSheetId="18" hidden="1">{#N/A,#N/A,FALSE,"MO (2)"}</definedName>
    <definedName name="saderadesa" localSheetId="8" hidden="1">{#N/A,#N/A,FALSE,"MO (2)"}</definedName>
    <definedName name="saderadesa" localSheetId="21" hidden="1">{#N/A,#N/A,FALSE,"MO (2)"}</definedName>
    <definedName name="saderadesa" localSheetId="16" hidden="1">{#N/A,#N/A,FALSE,"MO (2)"}</definedName>
    <definedName name="saderadesa" localSheetId="15" hidden="1">{#N/A,#N/A,FALSE,"MO (2)"}</definedName>
    <definedName name="saderadesa" localSheetId="4" hidden="1">{#N/A,#N/A,FALSE,"MO (2)"}</definedName>
    <definedName name="saderadesa" localSheetId="5" hidden="1">{#N/A,#N/A,FALSE,"MO (2)"}</definedName>
    <definedName name="saderadesa" localSheetId="0" hidden="1">{#N/A,#N/A,FALSE,"MO (2)"}</definedName>
    <definedName name="saderadesa" hidden="1">{#N/A,#N/A,FALSE,"MO (2)"}</definedName>
    <definedName name="saderadesa_1" localSheetId="19" hidden="1">{#N/A,#N/A,FALSE,"MO (2)"}</definedName>
    <definedName name="saderadesa_1" localSheetId="20" hidden="1">{#N/A,#N/A,FALSE,"MO (2)"}</definedName>
    <definedName name="saderadesa_1" localSheetId="18" hidden="1">{#N/A,#N/A,FALSE,"MO (2)"}</definedName>
    <definedName name="saderadesa_1" localSheetId="8" hidden="1">{#N/A,#N/A,FALSE,"MO (2)"}</definedName>
    <definedName name="saderadesa_1" localSheetId="21" hidden="1">{#N/A,#N/A,FALSE,"MO (2)"}</definedName>
    <definedName name="saderadesa_1" localSheetId="16" hidden="1">{#N/A,#N/A,FALSE,"MO (2)"}</definedName>
    <definedName name="saderadesa_1" localSheetId="15" hidden="1">{#N/A,#N/A,FALSE,"MO (2)"}</definedName>
    <definedName name="saderadesa_1" localSheetId="4" hidden="1">{#N/A,#N/A,FALSE,"MO (2)"}</definedName>
    <definedName name="saderadesa_1" localSheetId="5" hidden="1">{#N/A,#N/A,FALSE,"MO (2)"}</definedName>
    <definedName name="saderadesa_1" localSheetId="0" hidden="1">{#N/A,#N/A,FALSE,"MO (2)"}</definedName>
    <definedName name="saderadesa_1" hidden="1">{#N/A,#N/A,FALSE,"MO (2)"}</definedName>
    <definedName name="saderasa" localSheetId="19" hidden="1">{#N/A,#N/A,FALSE,"MO (2)"}</definedName>
    <definedName name="saderasa" localSheetId="20" hidden="1">{#N/A,#N/A,FALSE,"MO (2)"}</definedName>
    <definedName name="saderasa" localSheetId="18" hidden="1">{#N/A,#N/A,FALSE,"MO (2)"}</definedName>
    <definedName name="saderasa" localSheetId="8" hidden="1">{#N/A,#N/A,FALSE,"MO (2)"}</definedName>
    <definedName name="saderasa" localSheetId="21" hidden="1">{#N/A,#N/A,FALSE,"MO (2)"}</definedName>
    <definedName name="saderasa" localSheetId="16" hidden="1">{#N/A,#N/A,FALSE,"MO (2)"}</definedName>
    <definedName name="saderasa" localSheetId="15" hidden="1">{#N/A,#N/A,FALSE,"MO (2)"}</definedName>
    <definedName name="saderasa" localSheetId="4" hidden="1">{#N/A,#N/A,FALSE,"MO (2)"}</definedName>
    <definedName name="saderasa" localSheetId="5" hidden="1">{#N/A,#N/A,FALSE,"MO (2)"}</definedName>
    <definedName name="saderasa" localSheetId="0" hidden="1">{#N/A,#N/A,FALSE,"MO (2)"}</definedName>
    <definedName name="saderasa" hidden="1">{#N/A,#N/A,FALSE,"MO (2)"}</definedName>
    <definedName name="saderasa_1" localSheetId="19" hidden="1">{#N/A,#N/A,FALSE,"MO (2)"}</definedName>
    <definedName name="saderasa_1" localSheetId="20" hidden="1">{#N/A,#N/A,FALSE,"MO (2)"}</definedName>
    <definedName name="saderasa_1" localSheetId="18" hidden="1">{#N/A,#N/A,FALSE,"MO (2)"}</definedName>
    <definedName name="saderasa_1" localSheetId="8" hidden="1">{#N/A,#N/A,FALSE,"MO (2)"}</definedName>
    <definedName name="saderasa_1" localSheetId="21" hidden="1">{#N/A,#N/A,FALSE,"MO (2)"}</definedName>
    <definedName name="saderasa_1" localSheetId="16" hidden="1">{#N/A,#N/A,FALSE,"MO (2)"}</definedName>
    <definedName name="saderasa_1" localSheetId="15" hidden="1">{#N/A,#N/A,FALSE,"MO (2)"}</definedName>
    <definedName name="saderasa_1" localSheetId="4" hidden="1">{#N/A,#N/A,FALSE,"MO (2)"}</definedName>
    <definedName name="saderasa_1" localSheetId="5" hidden="1">{#N/A,#N/A,FALSE,"MO (2)"}</definedName>
    <definedName name="saderasa_1" localSheetId="0" hidden="1">{#N/A,#N/A,FALSE,"MO (2)"}</definedName>
    <definedName name="saderasa_1" hidden="1">{#N/A,#N/A,FALSE,"MO (2)"}</definedName>
    <definedName name="saderefe" localSheetId="19" hidden="1">{#N/A,#N/A,FALSE,"MO (2)"}</definedName>
    <definedName name="saderefe" localSheetId="20" hidden="1">{#N/A,#N/A,FALSE,"MO (2)"}</definedName>
    <definedName name="saderefe" localSheetId="18" hidden="1">{#N/A,#N/A,FALSE,"MO (2)"}</definedName>
    <definedName name="saderefe" localSheetId="8" hidden="1">{#N/A,#N/A,FALSE,"MO (2)"}</definedName>
    <definedName name="saderefe" localSheetId="21" hidden="1">{#N/A,#N/A,FALSE,"MO (2)"}</definedName>
    <definedName name="saderefe" localSheetId="16" hidden="1">{#N/A,#N/A,FALSE,"MO (2)"}</definedName>
    <definedName name="saderefe" localSheetId="15" hidden="1">{#N/A,#N/A,FALSE,"MO (2)"}</definedName>
    <definedName name="saderefe" localSheetId="4" hidden="1">{#N/A,#N/A,FALSE,"MO (2)"}</definedName>
    <definedName name="saderefe" localSheetId="5" hidden="1">{#N/A,#N/A,FALSE,"MO (2)"}</definedName>
    <definedName name="saderefe" localSheetId="0" hidden="1">{#N/A,#N/A,FALSE,"MO (2)"}</definedName>
    <definedName name="saderefe" hidden="1">{#N/A,#N/A,FALSE,"MO (2)"}</definedName>
    <definedName name="saderefe_1" localSheetId="19" hidden="1">{#N/A,#N/A,FALSE,"MO (2)"}</definedName>
    <definedName name="saderefe_1" localSheetId="20" hidden="1">{#N/A,#N/A,FALSE,"MO (2)"}</definedName>
    <definedName name="saderefe_1" localSheetId="18" hidden="1">{#N/A,#N/A,FALSE,"MO (2)"}</definedName>
    <definedName name="saderefe_1" localSheetId="8" hidden="1">{#N/A,#N/A,FALSE,"MO (2)"}</definedName>
    <definedName name="saderefe_1" localSheetId="21" hidden="1">{#N/A,#N/A,FALSE,"MO (2)"}</definedName>
    <definedName name="saderefe_1" localSheetId="16" hidden="1">{#N/A,#N/A,FALSE,"MO (2)"}</definedName>
    <definedName name="saderefe_1" localSheetId="15" hidden="1">{#N/A,#N/A,FALSE,"MO (2)"}</definedName>
    <definedName name="saderefe_1" localSheetId="4" hidden="1">{#N/A,#N/A,FALSE,"MO (2)"}</definedName>
    <definedName name="saderefe_1" localSheetId="5" hidden="1">{#N/A,#N/A,FALSE,"MO (2)"}</definedName>
    <definedName name="saderefe_1" localSheetId="0" hidden="1">{#N/A,#N/A,FALSE,"MO (2)"}</definedName>
    <definedName name="saderefe_1" hidden="1">{#N/A,#N/A,FALSE,"MO (2)"}</definedName>
    <definedName name="salete" localSheetId="19" hidden="1">{#N/A,#N/A,FALSE,"MO (2)"}</definedName>
    <definedName name="salete" localSheetId="20" hidden="1">{#N/A,#N/A,FALSE,"MO (2)"}</definedName>
    <definedName name="salete" localSheetId="18" hidden="1">{#N/A,#N/A,FALSE,"MO (2)"}</definedName>
    <definedName name="salete" localSheetId="8" hidden="1">{#N/A,#N/A,FALSE,"MO (2)"}</definedName>
    <definedName name="salete" localSheetId="21" hidden="1">{#N/A,#N/A,FALSE,"MO (2)"}</definedName>
    <definedName name="salete" localSheetId="16" hidden="1">{#N/A,#N/A,FALSE,"MO (2)"}</definedName>
    <definedName name="salete" localSheetId="15" hidden="1">{#N/A,#N/A,FALSE,"MO (2)"}</definedName>
    <definedName name="salete" localSheetId="4" hidden="1">{#N/A,#N/A,FALSE,"MO (2)"}</definedName>
    <definedName name="salete" localSheetId="5" hidden="1">{#N/A,#N/A,FALSE,"MO (2)"}</definedName>
    <definedName name="salete" localSheetId="0" hidden="1">{#N/A,#N/A,FALSE,"MO (2)"}</definedName>
    <definedName name="salete" hidden="1">{#N/A,#N/A,FALSE,"MO (2)"}</definedName>
    <definedName name="salete.com" localSheetId="19" hidden="1">{#N/A,#N/A,FALSE,"MO (2)"}</definedName>
    <definedName name="salete.com" localSheetId="20" hidden="1">{#N/A,#N/A,FALSE,"MO (2)"}</definedName>
    <definedName name="salete.com" localSheetId="18" hidden="1">{#N/A,#N/A,FALSE,"MO (2)"}</definedName>
    <definedName name="salete.com" localSheetId="8" hidden="1">{#N/A,#N/A,FALSE,"MO (2)"}</definedName>
    <definedName name="salete.com" localSheetId="21" hidden="1">{#N/A,#N/A,FALSE,"MO (2)"}</definedName>
    <definedName name="salete.com" localSheetId="16" hidden="1">{#N/A,#N/A,FALSE,"MO (2)"}</definedName>
    <definedName name="salete.com" localSheetId="15" hidden="1">{#N/A,#N/A,FALSE,"MO (2)"}</definedName>
    <definedName name="salete.com" localSheetId="4" hidden="1">{#N/A,#N/A,FALSE,"MO (2)"}</definedName>
    <definedName name="salete.com" localSheetId="5" hidden="1">{#N/A,#N/A,FALSE,"MO (2)"}</definedName>
    <definedName name="salete.com" localSheetId="0" hidden="1">{#N/A,#N/A,FALSE,"MO (2)"}</definedName>
    <definedName name="salete.com" hidden="1">{#N/A,#N/A,FALSE,"MO (2)"}</definedName>
    <definedName name="salete.com_1" localSheetId="19" hidden="1">{#N/A,#N/A,FALSE,"MO (2)"}</definedName>
    <definedName name="salete.com_1" localSheetId="20" hidden="1">{#N/A,#N/A,FALSE,"MO (2)"}</definedName>
    <definedName name="salete.com_1" localSheetId="18" hidden="1">{#N/A,#N/A,FALSE,"MO (2)"}</definedName>
    <definedName name="salete.com_1" localSheetId="8" hidden="1">{#N/A,#N/A,FALSE,"MO (2)"}</definedName>
    <definedName name="salete.com_1" localSheetId="21" hidden="1">{#N/A,#N/A,FALSE,"MO (2)"}</definedName>
    <definedName name="salete.com_1" localSheetId="16" hidden="1">{#N/A,#N/A,FALSE,"MO (2)"}</definedName>
    <definedName name="salete.com_1" localSheetId="15" hidden="1">{#N/A,#N/A,FALSE,"MO (2)"}</definedName>
    <definedName name="salete.com_1" localSheetId="4" hidden="1">{#N/A,#N/A,FALSE,"MO (2)"}</definedName>
    <definedName name="salete.com_1" localSheetId="5" hidden="1">{#N/A,#N/A,FALSE,"MO (2)"}</definedName>
    <definedName name="salete.com_1" localSheetId="0" hidden="1">{#N/A,#N/A,FALSE,"MO (2)"}</definedName>
    <definedName name="salete.com_1" hidden="1">{#N/A,#N/A,FALSE,"MO (2)"}</definedName>
    <definedName name="salete_1" localSheetId="19" hidden="1">{#N/A,#N/A,FALSE,"MO (2)"}</definedName>
    <definedName name="salete_1" localSheetId="20" hidden="1">{#N/A,#N/A,FALSE,"MO (2)"}</definedName>
    <definedName name="salete_1" localSheetId="18" hidden="1">{#N/A,#N/A,FALSE,"MO (2)"}</definedName>
    <definedName name="salete_1" localSheetId="8" hidden="1">{#N/A,#N/A,FALSE,"MO (2)"}</definedName>
    <definedName name="salete_1" localSheetId="21" hidden="1">{#N/A,#N/A,FALSE,"MO (2)"}</definedName>
    <definedName name="salete_1" localSheetId="16" hidden="1">{#N/A,#N/A,FALSE,"MO (2)"}</definedName>
    <definedName name="salete_1" localSheetId="15" hidden="1">{#N/A,#N/A,FALSE,"MO (2)"}</definedName>
    <definedName name="salete_1" localSheetId="4" hidden="1">{#N/A,#N/A,FALSE,"MO (2)"}</definedName>
    <definedName name="salete_1" localSheetId="5" hidden="1">{#N/A,#N/A,FALSE,"MO (2)"}</definedName>
    <definedName name="salete_1" localSheetId="0" hidden="1">{#N/A,#N/A,FALSE,"MO (2)"}</definedName>
    <definedName name="salete_1" hidden="1">{#N/A,#N/A,FALSE,"MO (2)"}</definedName>
    <definedName name="salete333" localSheetId="19" hidden="1">{#N/A,#N/A,FALSE,"MO (2)"}</definedName>
    <definedName name="salete333" localSheetId="20" hidden="1">{#N/A,#N/A,FALSE,"MO (2)"}</definedName>
    <definedName name="salete333" localSheetId="18" hidden="1">{#N/A,#N/A,FALSE,"MO (2)"}</definedName>
    <definedName name="salete333" localSheetId="8" hidden="1">{#N/A,#N/A,FALSE,"MO (2)"}</definedName>
    <definedName name="salete333" localSheetId="21" hidden="1">{#N/A,#N/A,FALSE,"MO (2)"}</definedName>
    <definedName name="salete333" localSheetId="16" hidden="1">{#N/A,#N/A,FALSE,"MO (2)"}</definedName>
    <definedName name="salete333" localSheetId="15" hidden="1">{#N/A,#N/A,FALSE,"MO (2)"}</definedName>
    <definedName name="salete333" localSheetId="4" hidden="1">{#N/A,#N/A,FALSE,"MO (2)"}</definedName>
    <definedName name="salete333" localSheetId="5" hidden="1">{#N/A,#N/A,FALSE,"MO (2)"}</definedName>
    <definedName name="salete333" localSheetId="0" hidden="1">{#N/A,#N/A,FALSE,"MO (2)"}</definedName>
    <definedName name="salete333" hidden="1">{#N/A,#N/A,FALSE,"MO (2)"}</definedName>
    <definedName name="salete333_1" localSheetId="19" hidden="1">{#N/A,#N/A,FALSE,"MO (2)"}</definedName>
    <definedName name="salete333_1" localSheetId="20" hidden="1">{#N/A,#N/A,FALSE,"MO (2)"}</definedName>
    <definedName name="salete333_1" localSheetId="18" hidden="1">{#N/A,#N/A,FALSE,"MO (2)"}</definedName>
    <definedName name="salete333_1" localSheetId="8" hidden="1">{#N/A,#N/A,FALSE,"MO (2)"}</definedName>
    <definedName name="salete333_1" localSheetId="21" hidden="1">{#N/A,#N/A,FALSE,"MO (2)"}</definedName>
    <definedName name="salete333_1" localSheetId="16" hidden="1">{#N/A,#N/A,FALSE,"MO (2)"}</definedName>
    <definedName name="salete333_1" localSheetId="15" hidden="1">{#N/A,#N/A,FALSE,"MO (2)"}</definedName>
    <definedName name="salete333_1" localSheetId="4" hidden="1">{#N/A,#N/A,FALSE,"MO (2)"}</definedName>
    <definedName name="salete333_1" localSheetId="5" hidden="1">{#N/A,#N/A,FALSE,"MO (2)"}</definedName>
    <definedName name="salete333_1" localSheetId="0" hidden="1">{#N/A,#N/A,FALSE,"MO (2)"}</definedName>
    <definedName name="salete333_1" hidden="1">{#N/A,#N/A,FALSE,"MO (2)"}</definedName>
    <definedName name="SASA" localSheetId="19" hidden="1">{#N/A,#N/A,FALSE,"MO (2)"}</definedName>
    <definedName name="SASA" localSheetId="20" hidden="1">{#N/A,#N/A,FALSE,"MO (2)"}</definedName>
    <definedName name="SASA" localSheetId="18" hidden="1">{#N/A,#N/A,FALSE,"MO (2)"}</definedName>
    <definedName name="SASA" localSheetId="8" hidden="1">{#N/A,#N/A,FALSE,"MO (2)"}</definedName>
    <definedName name="SASA" localSheetId="21" hidden="1">{#N/A,#N/A,FALSE,"MO (2)"}</definedName>
    <definedName name="SASA" localSheetId="16" hidden="1">{#N/A,#N/A,FALSE,"MO (2)"}</definedName>
    <definedName name="SASA" localSheetId="15" hidden="1">{#N/A,#N/A,FALSE,"MO (2)"}</definedName>
    <definedName name="SASA" localSheetId="4" hidden="1">{#N/A,#N/A,FALSE,"MO (2)"}</definedName>
    <definedName name="SASA" localSheetId="5" hidden="1">{#N/A,#N/A,FALSE,"MO (2)"}</definedName>
    <definedName name="SASA" localSheetId="0" hidden="1">{#N/A,#N/A,FALSE,"MO (2)"}</definedName>
    <definedName name="SASA" hidden="1">{#N/A,#N/A,FALSE,"MO (2)"}</definedName>
    <definedName name="sasa.com" localSheetId="19" hidden="1">{#N/A,#N/A,FALSE,"MO (2)"}</definedName>
    <definedName name="sasa.com" localSheetId="20" hidden="1">{#N/A,#N/A,FALSE,"MO (2)"}</definedName>
    <definedName name="sasa.com" localSheetId="18" hidden="1">{#N/A,#N/A,FALSE,"MO (2)"}</definedName>
    <definedName name="sasa.com" localSheetId="8" hidden="1">{#N/A,#N/A,FALSE,"MO (2)"}</definedName>
    <definedName name="sasa.com" localSheetId="21" hidden="1">{#N/A,#N/A,FALSE,"MO (2)"}</definedName>
    <definedName name="sasa.com" localSheetId="16" hidden="1">{#N/A,#N/A,FALSE,"MO (2)"}</definedName>
    <definedName name="sasa.com" localSheetId="15" hidden="1">{#N/A,#N/A,FALSE,"MO (2)"}</definedName>
    <definedName name="sasa.com" localSheetId="4" hidden="1">{#N/A,#N/A,FALSE,"MO (2)"}</definedName>
    <definedName name="sasa.com" localSheetId="5" hidden="1">{#N/A,#N/A,FALSE,"MO (2)"}</definedName>
    <definedName name="sasa.com" localSheetId="0" hidden="1">{#N/A,#N/A,FALSE,"MO (2)"}</definedName>
    <definedName name="sasa.com" hidden="1">{#N/A,#N/A,FALSE,"MO (2)"}</definedName>
    <definedName name="sasa.com_1" localSheetId="19" hidden="1">{#N/A,#N/A,FALSE,"MO (2)"}</definedName>
    <definedName name="sasa.com_1" localSheetId="20" hidden="1">{#N/A,#N/A,FALSE,"MO (2)"}</definedName>
    <definedName name="sasa.com_1" localSheetId="18" hidden="1">{#N/A,#N/A,FALSE,"MO (2)"}</definedName>
    <definedName name="sasa.com_1" localSheetId="8" hidden="1">{#N/A,#N/A,FALSE,"MO (2)"}</definedName>
    <definedName name="sasa.com_1" localSheetId="21" hidden="1">{#N/A,#N/A,FALSE,"MO (2)"}</definedName>
    <definedName name="sasa.com_1" localSheetId="16" hidden="1">{#N/A,#N/A,FALSE,"MO (2)"}</definedName>
    <definedName name="sasa.com_1" localSheetId="15" hidden="1">{#N/A,#N/A,FALSE,"MO (2)"}</definedName>
    <definedName name="sasa.com_1" localSheetId="4" hidden="1">{#N/A,#N/A,FALSE,"MO (2)"}</definedName>
    <definedName name="sasa.com_1" localSheetId="5" hidden="1">{#N/A,#N/A,FALSE,"MO (2)"}</definedName>
    <definedName name="sasa.com_1" localSheetId="0" hidden="1">{#N/A,#N/A,FALSE,"MO (2)"}</definedName>
    <definedName name="sasa.com_1" hidden="1">{#N/A,#N/A,FALSE,"MO (2)"}</definedName>
    <definedName name="SASA_1" localSheetId="19" hidden="1">{#N/A,#N/A,FALSE,"MO (2)"}</definedName>
    <definedName name="SASA_1" localSheetId="20" hidden="1">{#N/A,#N/A,FALSE,"MO (2)"}</definedName>
    <definedName name="SASA_1" localSheetId="18" hidden="1">{#N/A,#N/A,FALSE,"MO (2)"}</definedName>
    <definedName name="SASA_1" localSheetId="8" hidden="1">{#N/A,#N/A,FALSE,"MO (2)"}</definedName>
    <definedName name="SASA_1" localSheetId="21" hidden="1">{#N/A,#N/A,FALSE,"MO (2)"}</definedName>
    <definedName name="SASA_1" localSheetId="16" hidden="1">{#N/A,#N/A,FALSE,"MO (2)"}</definedName>
    <definedName name="SASA_1" localSheetId="15" hidden="1">{#N/A,#N/A,FALSE,"MO (2)"}</definedName>
    <definedName name="SASA_1" localSheetId="4" hidden="1">{#N/A,#N/A,FALSE,"MO (2)"}</definedName>
    <definedName name="SASA_1" localSheetId="5" hidden="1">{#N/A,#N/A,FALSE,"MO (2)"}</definedName>
    <definedName name="SASA_1" localSheetId="0" hidden="1">{#N/A,#N/A,FALSE,"MO (2)"}</definedName>
    <definedName name="SASA_1" hidden="1">{#N/A,#N/A,FALSE,"MO (2)"}</definedName>
    <definedName name="sasaasa" localSheetId="19" hidden="1">{#N/A,#N/A,FALSE,"MO (2)"}</definedName>
    <definedName name="sasaasa" localSheetId="20" hidden="1">{#N/A,#N/A,FALSE,"MO (2)"}</definedName>
    <definedName name="sasaasa" localSheetId="18" hidden="1">{#N/A,#N/A,FALSE,"MO (2)"}</definedName>
    <definedName name="sasaasa" localSheetId="8" hidden="1">{#N/A,#N/A,FALSE,"MO (2)"}</definedName>
    <definedName name="sasaasa" localSheetId="21" hidden="1">{#N/A,#N/A,FALSE,"MO (2)"}</definedName>
    <definedName name="sasaasa" localSheetId="16" hidden="1">{#N/A,#N/A,FALSE,"MO (2)"}</definedName>
    <definedName name="sasaasa" localSheetId="15" hidden="1">{#N/A,#N/A,FALSE,"MO (2)"}</definedName>
    <definedName name="sasaasa" localSheetId="4" hidden="1">{#N/A,#N/A,FALSE,"MO (2)"}</definedName>
    <definedName name="sasaasa" localSheetId="5" hidden="1">{#N/A,#N/A,FALSE,"MO (2)"}</definedName>
    <definedName name="sasaasa" localSheetId="0" hidden="1">{#N/A,#N/A,FALSE,"MO (2)"}</definedName>
    <definedName name="sasaasa" hidden="1">{#N/A,#N/A,FALSE,"MO (2)"}</definedName>
    <definedName name="sasaasa_1" localSheetId="19" hidden="1">{#N/A,#N/A,FALSE,"MO (2)"}</definedName>
    <definedName name="sasaasa_1" localSheetId="20" hidden="1">{#N/A,#N/A,FALSE,"MO (2)"}</definedName>
    <definedName name="sasaasa_1" localSheetId="18" hidden="1">{#N/A,#N/A,FALSE,"MO (2)"}</definedName>
    <definedName name="sasaasa_1" localSheetId="8" hidden="1">{#N/A,#N/A,FALSE,"MO (2)"}</definedName>
    <definedName name="sasaasa_1" localSheetId="21" hidden="1">{#N/A,#N/A,FALSE,"MO (2)"}</definedName>
    <definedName name="sasaasa_1" localSheetId="16" hidden="1">{#N/A,#N/A,FALSE,"MO (2)"}</definedName>
    <definedName name="sasaasa_1" localSheetId="15" hidden="1">{#N/A,#N/A,FALSE,"MO (2)"}</definedName>
    <definedName name="sasaasa_1" localSheetId="4" hidden="1">{#N/A,#N/A,FALSE,"MO (2)"}</definedName>
    <definedName name="sasaasa_1" localSheetId="5" hidden="1">{#N/A,#N/A,FALSE,"MO (2)"}</definedName>
    <definedName name="sasaasa_1" localSheetId="0" hidden="1">{#N/A,#N/A,FALSE,"MO (2)"}</definedName>
    <definedName name="sasaasa_1" hidden="1">{#N/A,#N/A,FALSE,"MO (2)"}</definedName>
    <definedName name="sasadasas" localSheetId="19" hidden="1">{#N/A,#N/A,FALSE,"MO (2)"}</definedName>
    <definedName name="sasadasas" localSheetId="20" hidden="1">{#N/A,#N/A,FALSE,"MO (2)"}</definedName>
    <definedName name="sasadasas" localSheetId="18" hidden="1">{#N/A,#N/A,FALSE,"MO (2)"}</definedName>
    <definedName name="sasadasas" localSheetId="8" hidden="1">{#N/A,#N/A,FALSE,"MO (2)"}</definedName>
    <definedName name="sasadasas" localSheetId="21" hidden="1">{#N/A,#N/A,FALSE,"MO (2)"}</definedName>
    <definedName name="sasadasas" localSheetId="16" hidden="1">{#N/A,#N/A,FALSE,"MO (2)"}</definedName>
    <definedName name="sasadasas" localSheetId="15" hidden="1">{#N/A,#N/A,FALSE,"MO (2)"}</definedName>
    <definedName name="sasadasas" localSheetId="4" hidden="1">{#N/A,#N/A,FALSE,"MO (2)"}</definedName>
    <definedName name="sasadasas" localSheetId="5" hidden="1">{#N/A,#N/A,FALSE,"MO (2)"}</definedName>
    <definedName name="sasadasas" localSheetId="0" hidden="1">{#N/A,#N/A,FALSE,"MO (2)"}</definedName>
    <definedName name="sasadasas" hidden="1">{#N/A,#N/A,FALSE,"MO (2)"}</definedName>
    <definedName name="sasadasas_1" localSheetId="19" hidden="1">{#N/A,#N/A,FALSE,"MO (2)"}</definedName>
    <definedName name="sasadasas_1" localSheetId="20" hidden="1">{#N/A,#N/A,FALSE,"MO (2)"}</definedName>
    <definedName name="sasadasas_1" localSheetId="18" hidden="1">{#N/A,#N/A,FALSE,"MO (2)"}</definedName>
    <definedName name="sasadasas_1" localSheetId="8" hidden="1">{#N/A,#N/A,FALSE,"MO (2)"}</definedName>
    <definedName name="sasadasas_1" localSheetId="21" hidden="1">{#N/A,#N/A,FALSE,"MO (2)"}</definedName>
    <definedName name="sasadasas_1" localSheetId="16" hidden="1">{#N/A,#N/A,FALSE,"MO (2)"}</definedName>
    <definedName name="sasadasas_1" localSheetId="15" hidden="1">{#N/A,#N/A,FALSE,"MO (2)"}</definedName>
    <definedName name="sasadasas_1" localSheetId="4" hidden="1">{#N/A,#N/A,FALSE,"MO (2)"}</definedName>
    <definedName name="sasadasas_1" localSheetId="5" hidden="1">{#N/A,#N/A,FALSE,"MO (2)"}</definedName>
    <definedName name="sasadasas_1" localSheetId="0" hidden="1">{#N/A,#N/A,FALSE,"MO (2)"}</definedName>
    <definedName name="sasadasas_1" hidden="1">{#N/A,#N/A,FALSE,"MO (2)"}</definedName>
    <definedName name="sasadefadesa" localSheetId="19" hidden="1">{#N/A,#N/A,FALSE,"MO (2)"}</definedName>
    <definedName name="sasadefadesa" localSheetId="20" hidden="1">{#N/A,#N/A,FALSE,"MO (2)"}</definedName>
    <definedName name="sasadefadesa" localSheetId="18" hidden="1">{#N/A,#N/A,FALSE,"MO (2)"}</definedName>
    <definedName name="sasadefadesa" localSheetId="8" hidden="1">{#N/A,#N/A,FALSE,"MO (2)"}</definedName>
    <definedName name="sasadefadesa" localSheetId="21" hidden="1">{#N/A,#N/A,FALSE,"MO (2)"}</definedName>
    <definedName name="sasadefadesa" localSheetId="16" hidden="1">{#N/A,#N/A,FALSE,"MO (2)"}</definedName>
    <definedName name="sasadefadesa" localSheetId="15" hidden="1">{#N/A,#N/A,FALSE,"MO (2)"}</definedName>
    <definedName name="sasadefadesa" localSheetId="4" hidden="1">{#N/A,#N/A,FALSE,"MO (2)"}</definedName>
    <definedName name="sasadefadesa" localSheetId="5" hidden="1">{#N/A,#N/A,FALSE,"MO (2)"}</definedName>
    <definedName name="sasadefadesa" localSheetId="0" hidden="1">{#N/A,#N/A,FALSE,"MO (2)"}</definedName>
    <definedName name="sasadefadesa" hidden="1">{#N/A,#N/A,FALSE,"MO (2)"}</definedName>
    <definedName name="sasadefadesa_1" localSheetId="19" hidden="1">{#N/A,#N/A,FALSE,"MO (2)"}</definedName>
    <definedName name="sasadefadesa_1" localSheetId="20" hidden="1">{#N/A,#N/A,FALSE,"MO (2)"}</definedName>
    <definedName name="sasadefadesa_1" localSheetId="18" hidden="1">{#N/A,#N/A,FALSE,"MO (2)"}</definedName>
    <definedName name="sasadefadesa_1" localSheetId="8" hidden="1">{#N/A,#N/A,FALSE,"MO (2)"}</definedName>
    <definedName name="sasadefadesa_1" localSheetId="21" hidden="1">{#N/A,#N/A,FALSE,"MO (2)"}</definedName>
    <definedName name="sasadefadesa_1" localSheetId="16" hidden="1">{#N/A,#N/A,FALSE,"MO (2)"}</definedName>
    <definedName name="sasadefadesa_1" localSheetId="15" hidden="1">{#N/A,#N/A,FALSE,"MO (2)"}</definedName>
    <definedName name="sasadefadesa_1" localSheetId="4" hidden="1">{#N/A,#N/A,FALSE,"MO (2)"}</definedName>
    <definedName name="sasadefadesa_1" localSheetId="5" hidden="1">{#N/A,#N/A,FALSE,"MO (2)"}</definedName>
    <definedName name="sasadefadesa_1" localSheetId="0" hidden="1">{#N/A,#N/A,FALSE,"MO (2)"}</definedName>
    <definedName name="sasadefadesa_1" hidden="1">{#N/A,#N/A,FALSE,"MO (2)"}</definedName>
    <definedName name="SASASA" localSheetId="8" hidden="1">{#N/A,#N/A,FALSE,"MO (2)"}</definedName>
    <definedName name="SASASA" localSheetId="4" hidden="1">{#N/A,#N/A,FALSE,"MO (2)"}</definedName>
    <definedName name="SASASA" hidden="1">{#N/A,#N/A,FALSE,"MO (2)"}</definedName>
    <definedName name="sfsfsfs" localSheetId="18" hidden="1">{#N/A,#N/A,FALSE,"MO (2)"}</definedName>
    <definedName name="sfsfsfs" localSheetId="8" hidden="1">{#N/A,#N/A,FALSE,"MO (2)"}</definedName>
    <definedName name="sfsfsfs" localSheetId="21" hidden="1">{#N/A,#N/A,FALSE,"MO (2)"}</definedName>
    <definedName name="sfsfsfs" localSheetId="16" hidden="1">{#N/A,#N/A,FALSE,"MO (2)"}</definedName>
    <definedName name="sfsfsfs" localSheetId="4" hidden="1">{#N/A,#N/A,FALSE,"MO (2)"}</definedName>
    <definedName name="sfsfsfs" localSheetId="5" hidden="1">{#N/A,#N/A,FALSE,"MO (2)"}</definedName>
    <definedName name="sfsfsfs" hidden="1">{#N/A,#N/A,FALSE,"MO (2)"}</definedName>
    <definedName name="SS" localSheetId="19" hidden="1">{#N/A,#N/A,FALSE,"MO (2)"}</definedName>
    <definedName name="SS" localSheetId="20" hidden="1">{#N/A,#N/A,FALSE,"MO (2)"}</definedName>
    <definedName name="SS" localSheetId="18" hidden="1">{#N/A,#N/A,FALSE,"MO (2)"}</definedName>
    <definedName name="SS" localSheetId="8" hidden="1">{#N/A,#N/A,FALSE,"MO (2)"}</definedName>
    <definedName name="SS" localSheetId="21" hidden="1">{#N/A,#N/A,FALSE,"MO (2)"}</definedName>
    <definedName name="SS" localSheetId="16" hidden="1">{#N/A,#N/A,FALSE,"MO (2)"}</definedName>
    <definedName name="SS" localSheetId="15" hidden="1">{#N/A,#N/A,FALSE,"MO (2)"}</definedName>
    <definedName name="SS" localSheetId="4" hidden="1">{#N/A,#N/A,FALSE,"MO (2)"}</definedName>
    <definedName name="SS" localSheetId="5" hidden="1">{#N/A,#N/A,FALSE,"MO (2)"}</definedName>
    <definedName name="SS" localSheetId="0" hidden="1">{#N/A,#N/A,FALSE,"MO (2)"}</definedName>
    <definedName name="SS" hidden="1">{#N/A,#N/A,FALSE,"MO (2)"}</definedName>
    <definedName name="SS_1" localSheetId="19" hidden="1">{#N/A,#N/A,FALSE,"MO (2)"}</definedName>
    <definedName name="SS_1" localSheetId="20" hidden="1">{#N/A,#N/A,FALSE,"MO (2)"}</definedName>
    <definedName name="SS_1" localSheetId="18" hidden="1">{#N/A,#N/A,FALSE,"MO (2)"}</definedName>
    <definedName name="SS_1" localSheetId="8" hidden="1">{#N/A,#N/A,FALSE,"MO (2)"}</definedName>
    <definedName name="SS_1" localSheetId="21" hidden="1">{#N/A,#N/A,FALSE,"MO (2)"}</definedName>
    <definedName name="SS_1" localSheetId="16" hidden="1">{#N/A,#N/A,FALSE,"MO (2)"}</definedName>
    <definedName name="SS_1" localSheetId="15" hidden="1">{#N/A,#N/A,FALSE,"MO (2)"}</definedName>
    <definedName name="SS_1" localSheetId="4" hidden="1">{#N/A,#N/A,FALSE,"MO (2)"}</definedName>
    <definedName name="SS_1" localSheetId="5" hidden="1">{#N/A,#N/A,FALSE,"MO (2)"}</definedName>
    <definedName name="SS_1" localSheetId="0" hidden="1">{#N/A,#N/A,FALSE,"MO (2)"}</definedName>
    <definedName name="SS_1" hidden="1">{#N/A,#N/A,FALSE,"MO (2)"}</definedName>
    <definedName name="SSS" localSheetId="19" hidden="1">{#N/A,#N/A,FALSE,"MO (2)"}</definedName>
    <definedName name="SSS" localSheetId="20" hidden="1">{#N/A,#N/A,FALSE,"MO (2)"}</definedName>
    <definedName name="SSS" localSheetId="18" hidden="1">{#N/A,#N/A,FALSE,"MO (2)"}</definedName>
    <definedName name="SSS" localSheetId="8" hidden="1">{#N/A,#N/A,FALSE,"MO (2)"}</definedName>
    <definedName name="SSS" localSheetId="21" hidden="1">{#N/A,#N/A,FALSE,"MO (2)"}</definedName>
    <definedName name="SSS" localSheetId="16" hidden="1">{#N/A,#N/A,FALSE,"MO (2)"}</definedName>
    <definedName name="SSS" localSheetId="15" hidden="1">{#N/A,#N/A,FALSE,"MO (2)"}</definedName>
    <definedName name="SSS" localSheetId="4" hidden="1">{#N/A,#N/A,FALSE,"MO (2)"}</definedName>
    <definedName name="SSS" localSheetId="5" hidden="1">{#N/A,#N/A,FALSE,"MO (2)"}</definedName>
    <definedName name="SSS" localSheetId="0" hidden="1">{#N/A,#N/A,FALSE,"MO (2)"}</definedName>
    <definedName name="SSS" hidden="1">{#N/A,#N/A,FALSE,"MO (2)"}</definedName>
    <definedName name="SSS_1" localSheetId="19" hidden="1">{#N/A,#N/A,FALSE,"MO (2)"}</definedName>
    <definedName name="SSS_1" localSheetId="20" hidden="1">{#N/A,#N/A,FALSE,"MO (2)"}</definedName>
    <definedName name="SSS_1" localSheetId="18" hidden="1">{#N/A,#N/A,FALSE,"MO (2)"}</definedName>
    <definedName name="SSS_1" localSheetId="8" hidden="1">{#N/A,#N/A,FALSE,"MO (2)"}</definedName>
    <definedName name="SSS_1" localSheetId="21" hidden="1">{#N/A,#N/A,FALSE,"MO (2)"}</definedName>
    <definedName name="SSS_1" localSheetId="16" hidden="1">{#N/A,#N/A,FALSE,"MO (2)"}</definedName>
    <definedName name="SSS_1" localSheetId="15" hidden="1">{#N/A,#N/A,FALSE,"MO (2)"}</definedName>
    <definedName name="SSS_1" localSheetId="4" hidden="1">{#N/A,#N/A,FALSE,"MO (2)"}</definedName>
    <definedName name="SSS_1" localSheetId="5" hidden="1">{#N/A,#N/A,FALSE,"MO (2)"}</definedName>
    <definedName name="SSS_1" localSheetId="0" hidden="1">{#N/A,#N/A,FALSE,"MO (2)"}</definedName>
    <definedName name="SSS_1" hidden="1">{#N/A,#N/A,FALSE,"MO (2)"}</definedName>
    <definedName name="Tachas" localSheetId="8" hidden="1">{#N/A,#N/A,TRUE,"Plan1"}</definedName>
    <definedName name="Tachas" localSheetId="4" hidden="1">{#N/A,#N/A,TRUE,"Plan1"}</definedName>
    <definedName name="Tachas" hidden="1">{#N/A,#N/A,TRUE,"Plan1"}</definedName>
    <definedName name="_xlnm.Print_Titles" localSheetId="7">'CAP.BL'!$1:$12</definedName>
    <definedName name="_xlnm.Print_Titles" localSheetId="17">'COMP. DREN'!$1:$10</definedName>
    <definedName name="_xlnm.Print_Titles" localSheetId="12">COTAÇÃO!$1:$9</definedName>
    <definedName name="_xlnm.Print_Titles" localSheetId="13">DIM.ESTRUTURAL!$2:$10</definedName>
    <definedName name="_xlnm.Print_Titles" localSheetId="14">'DIM.ESTRUTURAL (2)'!$B:$C,'DIM.ESTRUTURAL (2)'!$2:$10</definedName>
    <definedName name="_xlnm.Print_Titles" localSheetId="11">'DREN. MEM. CAL.'!$1:$9</definedName>
    <definedName name="_xlnm.Print_Titles" localSheetId="10">'DREN. REDE'!$1:$11</definedName>
    <definedName name="_xlnm.Print_Titles" localSheetId="9">'DREN. RUAS'!$1:$11</definedName>
    <definedName name="_xlnm.Print_Titles" localSheetId="6">'DREN. SARJETA'!$1:$12</definedName>
    <definedName name="_xlnm.Print_Titles" localSheetId="8">'DREN. SARJETA (2)'!$1:$12</definedName>
    <definedName name="_xlnm.Print_Titles" localSheetId="15">ORÇAMENTO!$1:$13</definedName>
    <definedName name="vvv" localSheetId="19" hidden="1">{#N/A,#N/A,FALSE,"MO (2)"}</definedName>
    <definedName name="vvv" localSheetId="20" hidden="1">{#N/A,#N/A,FALSE,"MO (2)"}</definedName>
    <definedName name="vvv" localSheetId="18" hidden="1">{#N/A,#N/A,FALSE,"MO (2)"}</definedName>
    <definedName name="vvv" localSheetId="8" hidden="1">{#N/A,#N/A,FALSE,"MO (2)"}</definedName>
    <definedName name="vvv" localSheetId="21" hidden="1">{#N/A,#N/A,FALSE,"MO (2)"}</definedName>
    <definedName name="vvv" localSheetId="16" hidden="1">{#N/A,#N/A,FALSE,"MO (2)"}</definedName>
    <definedName name="vvv" localSheetId="15" hidden="1">{#N/A,#N/A,FALSE,"MO (2)"}</definedName>
    <definedName name="vvv" localSheetId="4" hidden="1">{#N/A,#N/A,FALSE,"MO (2)"}</definedName>
    <definedName name="vvv" localSheetId="5" hidden="1">{#N/A,#N/A,FALSE,"MO (2)"}</definedName>
    <definedName name="vvv" localSheetId="0" hidden="1">{#N/A,#N/A,FALSE,"MO (2)"}</definedName>
    <definedName name="vvv" hidden="1">{#N/A,#N/A,FALSE,"MO (2)"}</definedName>
    <definedName name="vvv_1" localSheetId="19" hidden="1">{#N/A,#N/A,FALSE,"MO (2)"}</definedName>
    <definedName name="vvv_1" localSheetId="20" hidden="1">{#N/A,#N/A,FALSE,"MO (2)"}</definedName>
    <definedName name="vvv_1" localSheetId="18" hidden="1">{#N/A,#N/A,FALSE,"MO (2)"}</definedName>
    <definedName name="vvv_1" localSheetId="8" hidden="1">{#N/A,#N/A,FALSE,"MO (2)"}</definedName>
    <definedName name="vvv_1" localSheetId="21" hidden="1">{#N/A,#N/A,FALSE,"MO (2)"}</definedName>
    <definedName name="vvv_1" localSheetId="16" hidden="1">{#N/A,#N/A,FALSE,"MO (2)"}</definedName>
    <definedName name="vvv_1" localSheetId="15" hidden="1">{#N/A,#N/A,FALSE,"MO (2)"}</definedName>
    <definedName name="vvv_1" localSheetId="4" hidden="1">{#N/A,#N/A,FALSE,"MO (2)"}</definedName>
    <definedName name="vvv_1" localSheetId="5" hidden="1">{#N/A,#N/A,FALSE,"MO (2)"}</definedName>
    <definedName name="vvv_1" localSheetId="0" hidden="1">{#N/A,#N/A,FALSE,"MO (2)"}</definedName>
    <definedName name="vvv_1" hidden="1">{#N/A,#N/A,FALSE,"MO (2)"}</definedName>
    <definedName name="wrn.mo2." localSheetId="19" hidden="1">{#N/A,#N/A,FALSE,"MO (2)"}</definedName>
    <definedName name="wrn.mo2." localSheetId="20" hidden="1">{#N/A,#N/A,FALSE,"MO (2)"}</definedName>
    <definedName name="wrn.mo2." localSheetId="18" hidden="1">{#N/A,#N/A,FALSE,"MO (2)"}</definedName>
    <definedName name="wrn.mo2." localSheetId="8" hidden="1">{#N/A,#N/A,FALSE,"MO (2)"}</definedName>
    <definedName name="wrn.mo2." localSheetId="21" hidden="1">{#N/A,#N/A,FALSE,"MO (2)"}</definedName>
    <definedName name="wrn.mo2." localSheetId="16" hidden="1">{#N/A,#N/A,FALSE,"MO (2)"}</definedName>
    <definedName name="wrn.mo2." localSheetId="15" hidden="1">{#N/A,#N/A,FALSE,"MO (2)"}</definedName>
    <definedName name="wrn.mo2." localSheetId="4" hidden="1">{#N/A,#N/A,FALSE,"MO (2)"}</definedName>
    <definedName name="wrn.mo2." localSheetId="5" hidden="1">{#N/A,#N/A,FALSE,"MO (2)"}</definedName>
    <definedName name="wrn.mo2." localSheetId="0" hidden="1">{#N/A,#N/A,FALSE,"MO (2)"}</definedName>
    <definedName name="wrn.mo2." hidden="1">{#N/A,#N/A,FALSE,"MO (2)"}</definedName>
    <definedName name="wrn.mo2._1" localSheetId="19" hidden="1">{#N/A,#N/A,FALSE,"MO (2)"}</definedName>
    <definedName name="wrn.mo2._1" localSheetId="20" hidden="1">{#N/A,#N/A,FALSE,"MO (2)"}</definedName>
    <definedName name="wrn.mo2._1" localSheetId="18" hidden="1">{#N/A,#N/A,FALSE,"MO (2)"}</definedName>
    <definedName name="wrn.mo2._1" localSheetId="8" hidden="1">{#N/A,#N/A,FALSE,"MO (2)"}</definedName>
    <definedName name="wrn.mo2._1" localSheetId="21" hidden="1">{#N/A,#N/A,FALSE,"MO (2)"}</definedName>
    <definedName name="wrn.mo2._1" localSheetId="16" hidden="1">{#N/A,#N/A,FALSE,"MO (2)"}</definedName>
    <definedName name="wrn.mo2._1" localSheetId="15" hidden="1">{#N/A,#N/A,FALSE,"MO (2)"}</definedName>
    <definedName name="wrn.mo2._1" localSheetId="4" hidden="1">{#N/A,#N/A,FALSE,"MO (2)"}</definedName>
    <definedName name="wrn.mo2._1" localSheetId="5" hidden="1">{#N/A,#N/A,FALSE,"MO (2)"}</definedName>
    <definedName name="wrn.mo2._1" localSheetId="0" hidden="1">{#N/A,#N/A,FALSE,"MO (2)"}</definedName>
    <definedName name="wrn.mo2._1" hidden="1">{#N/A,#N/A,FALSE,"MO (2)"}</definedName>
    <definedName name="wrn.Orçamento." localSheetId="18" hidden="1">{#N/A,#N/A,FALSE,"Planilha";#N/A,#N/A,FALSE,"Resumo";#N/A,#N/A,FALSE,"Fisico";#N/A,#N/A,FALSE,"Financeiro";#N/A,#N/A,FALSE,"Financeiro"}</definedName>
    <definedName name="wrn.Orçamento." localSheetId="8" hidden="1">{#N/A,#N/A,FALSE,"Planilha";#N/A,#N/A,FALSE,"Resumo";#N/A,#N/A,FALSE,"Fisico";#N/A,#N/A,FALSE,"Financeiro";#N/A,#N/A,FALSE,"Financeiro"}</definedName>
    <definedName name="wrn.Orçamento." localSheetId="21" hidden="1">{#N/A,#N/A,FALSE,"Planilha";#N/A,#N/A,FALSE,"Resumo";#N/A,#N/A,FALSE,"Fisico";#N/A,#N/A,FALSE,"Financeiro";#N/A,#N/A,FALSE,"Financeiro"}</definedName>
    <definedName name="wrn.Orçamento." localSheetId="16" hidden="1">{#N/A,#N/A,FALSE,"Planilha";#N/A,#N/A,FALSE,"Resumo";#N/A,#N/A,FALSE,"Fisico";#N/A,#N/A,FALSE,"Financeiro";#N/A,#N/A,FALSE,"Financeiro"}</definedName>
    <definedName name="wrn.Orçamento." localSheetId="4" hidden="1">{#N/A,#N/A,FALSE,"Planilha";#N/A,#N/A,FALSE,"Resumo";#N/A,#N/A,FALSE,"Fisico";#N/A,#N/A,FALSE,"Financeiro";#N/A,#N/A,FALSE,"Financeiro"}</definedName>
    <definedName name="wrn.Orçamento." localSheetId="5" hidden="1">{#N/A,#N/A,FALSE,"Planilha";#N/A,#N/A,FALSE,"Resumo";#N/A,#N/A,FALSE,"Fisico";#N/A,#N/A,FALSE,"Financeiro";#N/A,#N/A,FALSE,"Financeiro"}</definedName>
    <definedName name="wrn.Orçamento." hidden="1">{#N/A,#N/A,FALSE,"Planilha";#N/A,#N/A,FALSE,"Resumo";#N/A,#N/A,FALSE,"Fisico";#N/A,#N/A,FALSE,"Financeiro";#N/A,#N/A,FALSE,"Financeiro"}</definedName>
    <definedName name="wrn.relext." localSheetId="19" hidden="1">{#N/A,#N/A,TRUE,"Plan1"}</definedName>
    <definedName name="wrn.relext." localSheetId="20" hidden="1">{#N/A,#N/A,TRUE,"Plan1"}</definedName>
    <definedName name="wrn.relext." localSheetId="18" hidden="1">{#N/A,#N/A,TRUE,"Plan1"}</definedName>
    <definedName name="wrn.relext." localSheetId="8" hidden="1">{#N/A,#N/A,TRUE,"Plan1"}</definedName>
    <definedName name="wrn.relext." localSheetId="21" hidden="1">{#N/A,#N/A,TRUE,"Plan1"}</definedName>
    <definedName name="wrn.relext." localSheetId="16" hidden="1">{#N/A,#N/A,TRUE,"Plan1"}</definedName>
    <definedName name="wrn.relext." localSheetId="15" hidden="1">{#N/A,#N/A,TRUE,"Plan1"}</definedName>
    <definedName name="wrn.relext." localSheetId="4" hidden="1">{#N/A,#N/A,TRUE,"Plan1"}</definedName>
    <definedName name="wrn.relext." localSheetId="5" hidden="1">{#N/A,#N/A,TRUE,"Plan1"}</definedName>
    <definedName name="wrn.relext." localSheetId="0" hidden="1">{#N/A,#N/A,TRUE,"Plan1"}</definedName>
    <definedName name="wrn.relext." hidden="1">{#N/A,#N/A,TRUE,"Plan1"}</definedName>
    <definedName name="wrn.relext._1" localSheetId="19" hidden="1">{#N/A,#N/A,TRUE,"Plan1"}</definedName>
    <definedName name="wrn.relext._1" localSheetId="20" hidden="1">{#N/A,#N/A,TRUE,"Plan1"}</definedName>
    <definedName name="wrn.relext._1" localSheetId="18" hidden="1">{#N/A,#N/A,TRUE,"Plan1"}</definedName>
    <definedName name="wrn.relext._1" localSheetId="8" hidden="1">{#N/A,#N/A,TRUE,"Plan1"}</definedName>
    <definedName name="wrn.relext._1" localSheetId="21" hidden="1">{#N/A,#N/A,TRUE,"Plan1"}</definedName>
    <definedName name="wrn.relext._1" localSheetId="16" hidden="1">{#N/A,#N/A,TRUE,"Plan1"}</definedName>
    <definedName name="wrn.relext._1" localSheetId="15" hidden="1">{#N/A,#N/A,TRUE,"Plan1"}</definedName>
    <definedName name="wrn.relext._1" localSheetId="4" hidden="1">{#N/A,#N/A,TRUE,"Plan1"}</definedName>
    <definedName name="wrn.relext._1" localSheetId="5" hidden="1">{#N/A,#N/A,TRUE,"Plan1"}</definedName>
    <definedName name="wrn.relext._1" localSheetId="0" hidden="1">{#N/A,#N/A,TRUE,"Plan1"}</definedName>
    <definedName name="wrn.relext._1" hidden="1">{#N/A,#N/A,TRUE,"Plan1"}</definedName>
    <definedName name="Y" localSheetId="8" hidden="1">{#N/A,#N/A,FALSE,"MO (2)"}</definedName>
    <definedName name="Y" localSheetId="4" hidden="1">{#N/A,#N/A,FALSE,"MO (2)"}</definedName>
    <definedName name="Y" hidden="1">{#N/A,#N/A,FALSE,"MO (2)"}</definedName>
    <definedName name="z" localSheetId="19" hidden="1">{#N/A,#N/A,FALSE,"MO (2)"}</definedName>
    <definedName name="z" localSheetId="20" hidden="1">{#N/A,#N/A,FALSE,"MO (2)"}</definedName>
    <definedName name="z" localSheetId="18" hidden="1">{#N/A,#N/A,FALSE,"MO (2)"}</definedName>
    <definedName name="z" localSheetId="8" hidden="1">{#N/A,#N/A,FALSE,"MO (2)"}</definedName>
    <definedName name="z" localSheetId="21" hidden="1">{#N/A,#N/A,FALSE,"MO (2)"}</definedName>
    <definedName name="z" localSheetId="16" hidden="1">{#N/A,#N/A,FALSE,"MO (2)"}</definedName>
    <definedName name="z" localSheetId="15" hidden="1">{#N/A,#N/A,FALSE,"MO (2)"}</definedName>
    <definedName name="z" localSheetId="4" hidden="1">{#N/A,#N/A,FALSE,"MO (2)"}</definedName>
    <definedName name="z" localSheetId="5" hidden="1">{#N/A,#N/A,FALSE,"MO (2)"}</definedName>
    <definedName name="z" localSheetId="0" hidden="1">{#N/A,#N/A,FALSE,"MO (2)"}</definedName>
    <definedName name="z" hidden="1">{#N/A,#N/A,FALSE,"MO (2)"}</definedName>
    <definedName name="z_1" localSheetId="19" hidden="1">{#N/A,#N/A,FALSE,"MO (2)"}</definedName>
    <definedName name="z_1" localSheetId="20" hidden="1">{#N/A,#N/A,FALSE,"MO (2)"}</definedName>
    <definedName name="z_1" localSheetId="18" hidden="1">{#N/A,#N/A,FALSE,"MO (2)"}</definedName>
    <definedName name="z_1" localSheetId="8" hidden="1">{#N/A,#N/A,FALSE,"MO (2)"}</definedName>
    <definedName name="z_1" localSheetId="21" hidden="1">{#N/A,#N/A,FALSE,"MO (2)"}</definedName>
    <definedName name="z_1" localSheetId="16" hidden="1">{#N/A,#N/A,FALSE,"MO (2)"}</definedName>
    <definedName name="z_1" localSheetId="15" hidden="1">{#N/A,#N/A,FALSE,"MO (2)"}</definedName>
    <definedName name="z_1" localSheetId="4" hidden="1">{#N/A,#N/A,FALSE,"MO (2)"}</definedName>
    <definedName name="z_1" localSheetId="5" hidden="1">{#N/A,#N/A,FALSE,"MO (2)"}</definedName>
    <definedName name="z_1" localSheetId="0" hidden="1">{#N/A,#N/A,FALSE,"MO (2)"}</definedName>
    <definedName name="z_1" hidden="1">{#N/A,#N/A,FALSE,"MO (2)"}</definedName>
    <definedName name="zaza" localSheetId="19" hidden="1">{#N/A,#N/A,FALSE,"MO (2)"}</definedName>
    <definedName name="zaza" localSheetId="20" hidden="1">{#N/A,#N/A,FALSE,"MO (2)"}</definedName>
    <definedName name="zaza" localSheetId="18" hidden="1">{#N/A,#N/A,FALSE,"MO (2)"}</definedName>
    <definedName name="zaza" localSheetId="8" hidden="1">{#N/A,#N/A,FALSE,"MO (2)"}</definedName>
    <definedName name="zaza" localSheetId="21" hidden="1">{#N/A,#N/A,FALSE,"MO (2)"}</definedName>
    <definedName name="zaza" localSheetId="16" hidden="1">{#N/A,#N/A,FALSE,"MO (2)"}</definedName>
    <definedName name="zaza" localSheetId="15" hidden="1">{#N/A,#N/A,FALSE,"MO (2)"}</definedName>
    <definedName name="zaza" localSheetId="4" hidden="1">{#N/A,#N/A,FALSE,"MO (2)"}</definedName>
    <definedName name="zaza" localSheetId="5" hidden="1">{#N/A,#N/A,FALSE,"MO (2)"}</definedName>
    <definedName name="zaza" localSheetId="0" hidden="1">{#N/A,#N/A,FALSE,"MO (2)"}</definedName>
    <definedName name="zaza" hidden="1">{#N/A,#N/A,FALSE,"MO (2)"}</definedName>
    <definedName name="zaza_1" localSheetId="19" hidden="1">{#N/A,#N/A,FALSE,"MO (2)"}</definedName>
    <definedName name="zaza_1" localSheetId="20" hidden="1">{#N/A,#N/A,FALSE,"MO (2)"}</definedName>
    <definedName name="zaza_1" localSheetId="18" hidden="1">{#N/A,#N/A,FALSE,"MO (2)"}</definedName>
    <definedName name="zaza_1" localSheetId="8" hidden="1">{#N/A,#N/A,FALSE,"MO (2)"}</definedName>
    <definedName name="zaza_1" localSheetId="21" hidden="1">{#N/A,#N/A,FALSE,"MO (2)"}</definedName>
    <definedName name="zaza_1" localSheetId="16" hidden="1">{#N/A,#N/A,FALSE,"MO (2)"}</definedName>
    <definedName name="zaza_1" localSheetId="15" hidden="1">{#N/A,#N/A,FALSE,"MO (2)"}</definedName>
    <definedName name="zaza_1" localSheetId="4" hidden="1">{#N/A,#N/A,FALSE,"MO (2)"}</definedName>
    <definedName name="zaza_1" localSheetId="5" hidden="1">{#N/A,#N/A,FALSE,"MO (2)"}</definedName>
    <definedName name="zaza_1" localSheetId="0" hidden="1">{#N/A,#N/A,FALSE,"MO (2)"}</definedName>
    <definedName name="zaza_1" hidden="1">{#N/A,#N/A,FALSE,"MO (2)"}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1" i="5" l="1"/>
  <c r="J61" i="5"/>
  <c r="C61" i="5"/>
  <c r="K60" i="5"/>
  <c r="J60" i="5"/>
  <c r="C60" i="5"/>
  <c r="D59" i="5"/>
  <c r="C59" i="5"/>
  <c r="C58" i="5"/>
  <c r="B59" i="5" l="1"/>
  <c r="I59" i="5" s="1"/>
  <c r="D77" i="5" l="1"/>
  <c r="C77" i="5"/>
  <c r="K79" i="5"/>
  <c r="J79" i="5"/>
  <c r="C79" i="5"/>
  <c r="K78" i="5"/>
  <c r="J78" i="5"/>
  <c r="C78" i="5"/>
  <c r="B77" i="5" l="1"/>
  <c r="I77" i="5" s="1"/>
  <c r="J76" i="5" l="1"/>
  <c r="J75" i="5"/>
  <c r="D78" i="6"/>
  <c r="D77" i="6"/>
  <c r="J76" i="6"/>
  <c r="D75" i="6"/>
  <c r="D74" i="6"/>
  <c r="D73" i="6"/>
  <c r="D72" i="6"/>
  <c r="D71" i="6"/>
  <c r="D59" i="6"/>
  <c r="J58" i="6"/>
  <c r="D58" i="6"/>
  <c r="D57" i="6"/>
  <c r="D56" i="6"/>
  <c r="D62" i="6"/>
  <c r="D61" i="6"/>
  <c r="D60" i="6"/>
  <c r="D82" i="6"/>
  <c r="D81" i="6"/>
  <c r="D80" i="6"/>
  <c r="D79" i="6"/>
  <c r="K68" i="6"/>
  <c r="D63" i="6"/>
  <c r="K53" i="6"/>
  <c r="K74" i="5"/>
  <c r="J74" i="5"/>
  <c r="C74" i="5"/>
  <c r="K73" i="5"/>
  <c r="J73" i="5"/>
  <c r="C73" i="5"/>
  <c r="D72" i="5"/>
  <c r="C72" i="5"/>
  <c r="B72" i="5" l="1"/>
  <c r="I72" i="5" s="1"/>
  <c r="C71" i="5" l="1"/>
  <c r="J71" i="5"/>
  <c r="K71" i="5"/>
  <c r="F17" i="6"/>
  <c r="F18" i="6"/>
  <c r="C68" i="6" l="1"/>
  <c r="G76" i="5" s="1"/>
  <c r="C76" i="5" s="1"/>
  <c r="C53" i="6"/>
  <c r="G75" i="5" s="1"/>
  <c r="C75" i="5" s="1"/>
  <c r="G39" i="7"/>
  <c r="O39" i="7" s="1"/>
  <c r="P39" i="7" s="1"/>
  <c r="Q39" i="7" s="1"/>
  <c r="H39" i="7"/>
  <c r="I39" i="7"/>
  <c r="R39" i="7"/>
  <c r="S15" i="8"/>
  <c r="S39" i="7" l="1"/>
  <c r="T39" i="7" s="1"/>
  <c r="U39" i="7"/>
  <c r="L7026" i="12"/>
  <c r="K6487" i="12"/>
  <c r="J6487" i="12"/>
  <c r="K6486" i="12"/>
  <c r="J6486" i="12"/>
  <c r="K6485" i="12"/>
  <c r="J6485" i="12"/>
  <c r="K6484" i="12"/>
  <c r="J6484" i="12"/>
  <c r="K6483" i="12"/>
  <c r="J6483" i="12"/>
  <c r="K6482" i="12"/>
  <c r="J6482" i="12"/>
  <c r="K6481" i="12"/>
  <c r="J6481" i="12"/>
  <c r="K6480" i="12"/>
  <c r="J6480" i="12"/>
  <c r="K6479" i="12"/>
  <c r="J6479" i="12"/>
  <c r="K6478" i="12"/>
  <c r="J6478" i="12"/>
  <c r="K6477" i="12"/>
  <c r="J6477" i="12"/>
  <c r="K6476" i="12"/>
  <c r="J6476" i="12"/>
  <c r="K6475" i="12"/>
  <c r="J6475" i="12"/>
  <c r="K6474" i="12"/>
  <c r="J6474" i="12"/>
  <c r="K6473" i="12"/>
  <c r="J6473" i="12"/>
  <c r="K6472" i="12"/>
  <c r="J6472" i="12"/>
  <c r="K6471" i="12"/>
  <c r="J6471" i="12"/>
  <c r="K6470" i="12"/>
  <c r="J6470" i="12"/>
  <c r="K6469" i="12"/>
  <c r="J6469" i="12"/>
  <c r="K6468" i="12"/>
  <c r="J6468" i="12"/>
  <c r="K6467" i="12"/>
  <c r="J6467" i="12"/>
  <c r="K6466" i="12"/>
  <c r="J6466" i="12"/>
  <c r="K6465" i="12"/>
  <c r="J6465" i="12"/>
  <c r="K6464" i="12"/>
  <c r="J6464" i="12"/>
  <c r="K6463" i="12"/>
  <c r="J6463" i="12"/>
  <c r="K6462" i="12"/>
  <c r="J6462" i="12"/>
  <c r="K6461" i="12"/>
  <c r="J6461" i="12"/>
  <c r="K6460" i="12"/>
  <c r="J6460" i="12"/>
  <c r="K6459" i="12"/>
  <c r="J6459" i="12"/>
  <c r="K6458" i="12"/>
  <c r="J6458" i="12"/>
  <c r="K6457" i="12"/>
  <c r="J6457" i="12"/>
  <c r="K6456" i="12"/>
  <c r="J6456" i="12"/>
  <c r="K6455" i="12"/>
  <c r="J6455" i="12"/>
  <c r="K6454" i="12"/>
  <c r="J6454" i="12"/>
  <c r="K6453" i="12"/>
  <c r="J6453" i="12"/>
  <c r="K6452" i="12"/>
  <c r="J6452" i="12"/>
  <c r="K6451" i="12"/>
  <c r="J6451" i="12"/>
  <c r="K6450" i="12"/>
  <c r="J6450" i="12"/>
  <c r="K6449" i="12"/>
  <c r="J6449" i="12"/>
  <c r="K6448" i="12"/>
  <c r="J6448" i="12"/>
  <c r="K6447" i="12"/>
  <c r="J6447" i="12"/>
  <c r="K6446" i="12"/>
  <c r="J6446" i="12"/>
  <c r="K6445" i="12"/>
  <c r="J6445" i="12"/>
  <c r="K6444" i="12"/>
  <c r="J6444" i="12"/>
  <c r="K6443" i="12"/>
  <c r="J6443" i="12"/>
  <c r="K6442" i="12"/>
  <c r="J6442" i="12"/>
  <c r="K6441" i="12"/>
  <c r="J6441" i="12"/>
  <c r="K6440" i="12"/>
  <c r="J6440" i="12"/>
  <c r="K6439" i="12"/>
  <c r="J6439" i="12"/>
  <c r="K6438" i="12"/>
  <c r="J6438" i="12"/>
  <c r="K6437" i="12"/>
  <c r="J6437" i="12"/>
  <c r="K6436" i="12"/>
  <c r="J6436" i="12"/>
  <c r="K6435" i="12"/>
  <c r="J6435" i="12"/>
  <c r="K6434" i="12"/>
  <c r="J6434" i="12"/>
  <c r="K6433" i="12"/>
  <c r="J6433" i="12"/>
  <c r="K6432" i="12"/>
  <c r="J6432" i="12"/>
  <c r="K6431" i="12"/>
  <c r="J6431" i="12"/>
  <c r="K6430" i="12"/>
  <c r="J6430" i="12"/>
  <c r="K6429" i="12"/>
  <c r="J6429" i="12"/>
  <c r="K6428" i="12"/>
  <c r="J6428" i="12"/>
  <c r="K6427" i="12"/>
  <c r="J6427" i="12"/>
  <c r="K6426" i="12"/>
  <c r="J6426" i="12"/>
  <c r="K6425" i="12"/>
  <c r="J6425" i="12"/>
  <c r="K6424" i="12"/>
  <c r="J6424" i="12"/>
  <c r="K6423" i="12"/>
  <c r="J6423" i="12"/>
  <c r="K6422" i="12"/>
  <c r="J6422" i="12"/>
  <c r="K6421" i="12"/>
  <c r="J6421" i="12"/>
  <c r="K6420" i="12"/>
  <c r="J6420" i="12"/>
  <c r="K6419" i="12"/>
  <c r="J6419" i="12"/>
  <c r="K6418" i="12"/>
  <c r="J6418" i="12"/>
  <c r="K6417" i="12"/>
  <c r="J6417" i="12"/>
  <c r="K6416" i="12"/>
  <c r="J6416" i="12"/>
  <c r="K6415" i="12"/>
  <c r="J6415" i="12"/>
  <c r="K6414" i="12"/>
  <c r="J6414" i="12"/>
  <c r="K6413" i="12"/>
  <c r="J6413" i="12"/>
  <c r="K6412" i="12"/>
  <c r="J6412" i="12"/>
  <c r="K6411" i="12"/>
  <c r="J6411" i="12"/>
  <c r="K6410" i="12"/>
  <c r="J6410" i="12"/>
  <c r="K6409" i="12"/>
  <c r="J6409" i="12"/>
  <c r="K6408" i="12"/>
  <c r="J6408" i="12"/>
  <c r="K6407" i="12"/>
  <c r="J6407" i="12"/>
  <c r="K6406" i="12"/>
  <c r="J6406" i="12"/>
  <c r="K6405" i="12"/>
  <c r="J6405" i="12"/>
  <c r="K6404" i="12"/>
  <c r="J6404" i="12"/>
  <c r="K6403" i="12"/>
  <c r="J6403" i="12"/>
  <c r="K6402" i="12"/>
  <c r="J6402" i="12"/>
  <c r="K6401" i="12"/>
  <c r="J6401" i="12"/>
  <c r="K6400" i="12"/>
  <c r="J6400" i="12"/>
  <c r="K6399" i="12"/>
  <c r="J6399" i="12"/>
  <c r="K6398" i="12"/>
  <c r="J6398" i="12"/>
  <c r="K6397" i="12"/>
  <c r="J6397" i="12"/>
  <c r="K6396" i="12"/>
  <c r="J6396" i="12"/>
  <c r="K6395" i="12"/>
  <c r="J6395" i="12"/>
  <c r="K6394" i="12"/>
  <c r="J6394" i="12"/>
  <c r="K6393" i="12"/>
  <c r="J6393" i="12"/>
  <c r="K6392" i="12"/>
  <c r="J6392" i="12"/>
  <c r="K6391" i="12"/>
  <c r="J6391" i="12"/>
  <c r="K6390" i="12"/>
  <c r="J6390" i="12"/>
  <c r="K6389" i="12"/>
  <c r="J6389" i="12"/>
  <c r="K6388" i="12"/>
  <c r="J6388" i="12"/>
  <c r="K6387" i="12"/>
  <c r="J6387" i="12"/>
  <c r="K6386" i="12"/>
  <c r="J6386" i="12"/>
  <c r="K6385" i="12"/>
  <c r="J6385" i="12"/>
  <c r="K6384" i="12"/>
  <c r="J6384" i="12"/>
  <c r="K6383" i="12"/>
  <c r="J6383" i="12"/>
  <c r="K6382" i="12"/>
  <c r="J6382" i="12"/>
  <c r="K6381" i="12"/>
  <c r="J6381" i="12"/>
  <c r="K6380" i="12"/>
  <c r="J6380" i="12"/>
  <c r="K6379" i="12"/>
  <c r="J6379" i="12"/>
  <c r="K6378" i="12"/>
  <c r="J6378" i="12"/>
  <c r="K6377" i="12"/>
  <c r="J6377" i="12"/>
  <c r="K6376" i="12"/>
  <c r="J6376" i="12"/>
  <c r="K6375" i="12"/>
  <c r="J6375" i="12"/>
  <c r="T15" i="8" l="1"/>
  <c r="T78" i="9"/>
  <c r="A78" i="9"/>
  <c r="T77" i="9"/>
  <c r="A77" i="9"/>
  <c r="T76" i="9"/>
  <c r="A76" i="9"/>
  <c r="T75" i="9"/>
  <c r="A75" i="9"/>
  <c r="T74" i="9"/>
  <c r="A74" i="9"/>
  <c r="T73" i="9"/>
  <c r="A73" i="9"/>
  <c r="T72" i="9"/>
  <c r="A72" i="9"/>
  <c r="T71" i="9"/>
  <c r="A71" i="9"/>
  <c r="T70" i="9"/>
  <c r="A70" i="9"/>
  <c r="T69" i="9"/>
  <c r="A69" i="9"/>
  <c r="T68" i="9"/>
  <c r="A68" i="9"/>
  <c r="T67" i="9"/>
  <c r="A67" i="9"/>
  <c r="T66" i="9"/>
  <c r="A66" i="9"/>
  <c r="T65" i="9"/>
  <c r="A65" i="9"/>
  <c r="T64" i="9"/>
  <c r="A64" i="9"/>
  <c r="T63" i="9"/>
  <c r="A63" i="9"/>
  <c r="T62" i="9"/>
  <c r="A62" i="9"/>
  <c r="T61" i="9"/>
  <c r="A61" i="9"/>
  <c r="T60" i="9"/>
  <c r="A60" i="9"/>
  <c r="T59" i="9"/>
  <c r="A59" i="9"/>
  <c r="T58" i="9"/>
  <c r="A58" i="9"/>
  <c r="T57" i="9"/>
  <c r="A57" i="9"/>
  <c r="T56" i="9"/>
  <c r="A56" i="9"/>
  <c r="T55" i="9"/>
  <c r="A55" i="9"/>
  <c r="T54" i="9"/>
  <c r="A54" i="9"/>
  <c r="T53" i="9"/>
  <c r="A53" i="9"/>
  <c r="T52" i="9"/>
  <c r="A52" i="9"/>
  <c r="T51" i="9"/>
  <c r="A51" i="9"/>
  <c r="T50" i="9"/>
  <c r="A50" i="9"/>
  <c r="T49" i="9"/>
  <c r="A49" i="9"/>
  <c r="T48" i="9"/>
  <c r="A48" i="9"/>
  <c r="T47" i="9"/>
  <c r="A47" i="9"/>
  <c r="T46" i="9"/>
  <c r="A46" i="9"/>
  <c r="T45" i="9"/>
  <c r="A45" i="9"/>
  <c r="T44" i="9"/>
  <c r="A44" i="9"/>
  <c r="T43" i="9"/>
  <c r="A43" i="9"/>
  <c r="T42" i="9"/>
  <c r="A42" i="9"/>
  <c r="T41" i="9"/>
  <c r="A41" i="9"/>
  <c r="T40" i="9"/>
  <c r="A40" i="9"/>
  <c r="T39" i="9"/>
  <c r="A39" i="9"/>
  <c r="T38" i="9"/>
  <c r="A38" i="9"/>
  <c r="T37" i="9"/>
  <c r="A37" i="9"/>
  <c r="T36" i="9"/>
  <c r="A36" i="9"/>
  <c r="T35" i="9"/>
  <c r="A35" i="9"/>
  <c r="T34" i="9"/>
  <c r="A34" i="9"/>
  <c r="T33" i="9"/>
  <c r="A33" i="9"/>
  <c r="T32" i="9"/>
  <c r="A32" i="9"/>
  <c r="T31" i="9"/>
  <c r="A31" i="9"/>
  <c r="T30" i="9"/>
  <c r="A30" i="9"/>
  <c r="T29" i="9"/>
  <c r="A29" i="9"/>
  <c r="T28" i="9"/>
  <c r="A28" i="9"/>
  <c r="T27" i="9"/>
  <c r="A27" i="9"/>
  <c r="T26" i="9"/>
  <c r="A26" i="9"/>
  <c r="T25" i="9"/>
  <c r="A25" i="9"/>
  <c r="T24" i="9"/>
  <c r="A24" i="9"/>
  <c r="T23" i="9"/>
  <c r="A23" i="9"/>
  <c r="T22" i="9"/>
  <c r="A22" i="9"/>
  <c r="T21" i="9"/>
  <c r="A21" i="9"/>
  <c r="T20" i="9"/>
  <c r="A20" i="9"/>
  <c r="T19" i="9"/>
  <c r="A19" i="9"/>
  <c r="T18" i="9"/>
  <c r="A18" i="9"/>
  <c r="T17" i="9"/>
  <c r="A17" i="9"/>
  <c r="T16" i="9"/>
  <c r="A16" i="9"/>
  <c r="T15" i="9"/>
  <c r="A15" i="9"/>
  <c r="T14" i="9"/>
  <c r="A14" i="9"/>
  <c r="L7025" i="12" l="1"/>
  <c r="L7024" i="12"/>
  <c r="L7023" i="12"/>
  <c r="L7022" i="12"/>
  <c r="L7021" i="12"/>
  <c r="L7020" i="12"/>
  <c r="L7019" i="12"/>
  <c r="L7018" i="12"/>
  <c r="L7017" i="12"/>
  <c r="L7016" i="12"/>
  <c r="L7015" i="12"/>
  <c r="L7014" i="12"/>
  <c r="L7013" i="12"/>
  <c r="L7012" i="12"/>
  <c r="L7011" i="12"/>
  <c r="L7010" i="12"/>
  <c r="L7009" i="12"/>
  <c r="L7008" i="12"/>
  <c r="L7007" i="12"/>
  <c r="L7006" i="12"/>
  <c r="L7005" i="12"/>
  <c r="L7004" i="12"/>
  <c r="L7003" i="12"/>
  <c r="L7002" i="12"/>
  <c r="L7001" i="12"/>
  <c r="L7000" i="12"/>
  <c r="L6999" i="12"/>
  <c r="L6998" i="12"/>
  <c r="L6997" i="12"/>
  <c r="L6996" i="12"/>
  <c r="L6995" i="12"/>
  <c r="L6994" i="12"/>
  <c r="L6993" i="12"/>
  <c r="L6992" i="12"/>
  <c r="L6991" i="12"/>
  <c r="L6990" i="12"/>
  <c r="L6989" i="12"/>
  <c r="L6988" i="12"/>
  <c r="L6987" i="12"/>
  <c r="L6986" i="12"/>
  <c r="L6985" i="12"/>
  <c r="L6984" i="12"/>
  <c r="L6983" i="12"/>
  <c r="L6982" i="12"/>
  <c r="L6981" i="12"/>
  <c r="L6980" i="12"/>
  <c r="L6979" i="12"/>
  <c r="L6978" i="12"/>
  <c r="L6977" i="12"/>
  <c r="L6976" i="12"/>
  <c r="L6975" i="12"/>
  <c r="L6974" i="12"/>
  <c r="L6973" i="12"/>
  <c r="L6972" i="12"/>
  <c r="L6971" i="12"/>
  <c r="L6970" i="12"/>
  <c r="L6969" i="12"/>
  <c r="L6968" i="12"/>
  <c r="L6967" i="12"/>
  <c r="L6966" i="12"/>
  <c r="L6965" i="12"/>
  <c r="L6964" i="12"/>
  <c r="L6963" i="12"/>
  <c r="L6962" i="12"/>
  <c r="L6961" i="12"/>
  <c r="L6960" i="12"/>
  <c r="L6959" i="12"/>
  <c r="L6958" i="12"/>
  <c r="L6957" i="12"/>
  <c r="L6956" i="12"/>
  <c r="L6955" i="12"/>
  <c r="L6954" i="12"/>
  <c r="L6953" i="12"/>
  <c r="L6952" i="12"/>
  <c r="L6951" i="12"/>
  <c r="L6950" i="12"/>
  <c r="L6949" i="12"/>
  <c r="L6948" i="12"/>
  <c r="L6947" i="12"/>
  <c r="L6946" i="12"/>
  <c r="L6945" i="12"/>
  <c r="L6944" i="12"/>
  <c r="L6943" i="12"/>
  <c r="L6942" i="12"/>
  <c r="L6941" i="12"/>
  <c r="L6940" i="12"/>
  <c r="L6939" i="12"/>
  <c r="L6938" i="12"/>
  <c r="L6937" i="12"/>
  <c r="L6936" i="12"/>
  <c r="L6935" i="12"/>
  <c r="L6934" i="12"/>
  <c r="L6933" i="12"/>
  <c r="L6932" i="12"/>
  <c r="L6931" i="12"/>
  <c r="L6930" i="12"/>
  <c r="L6929" i="12"/>
  <c r="L6928" i="12"/>
  <c r="L6927" i="12"/>
  <c r="L6926" i="12"/>
  <c r="L6925" i="12"/>
  <c r="L6924" i="12"/>
  <c r="L6923" i="12"/>
  <c r="L6922" i="12"/>
  <c r="L6921" i="12"/>
  <c r="L6920" i="12"/>
  <c r="L6919" i="12"/>
  <c r="L6918" i="12"/>
  <c r="L6917" i="12"/>
  <c r="L6916" i="12"/>
  <c r="L6915" i="12"/>
  <c r="L6914" i="12"/>
  <c r="L6913" i="12"/>
  <c r="L6912" i="12"/>
  <c r="L6911" i="12"/>
  <c r="L6910" i="12"/>
  <c r="L6909" i="12"/>
  <c r="L6908" i="12"/>
  <c r="L6907" i="12"/>
  <c r="L6906" i="12"/>
  <c r="L6905" i="12"/>
  <c r="L6904" i="12"/>
  <c r="L6903" i="12"/>
  <c r="L6902" i="12"/>
  <c r="L6901" i="12"/>
  <c r="L6900" i="12"/>
  <c r="L6899" i="12"/>
  <c r="L6898" i="12"/>
  <c r="L6897" i="12"/>
  <c r="L6896" i="12"/>
  <c r="L6895" i="12"/>
  <c r="L6894" i="12"/>
  <c r="L6893" i="12"/>
  <c r="L6892" i="12"/>
  <c r="L6891" i="12"/>
  <c r="L6890" i="12"/>
  <c r="L6889" i="12"/>
  <c r="L6888" i="12"/>
  <c r="L6887" i="12"/>
  <c r="L6886" i="12"/>
  <c r="L6885" i="12"/>
  <c r="L6884" i="12"/>
  <c r="L6883" i="12"/>
  <c r="L6882" i="12"/>
  <c r="L6881" i="12"/>
  <c r="L6880" i="12"/>
  <c r="L6879" i="12"/>
  <c r="L6878" i="12"/>
  <c r="L6877" i="12"/>
  <c r="L6876" i="12"/>
  <c r="L6875" i="12"/>
  <c r="L6874" i="12"/>
  <c r="L6873" i="12"/>
  <c r="L6872" i="12"/>
  <c r="L6871" i="12"/>
  <c r="L6870" i="12"/>
  <c r="L6869" i="12"/>
  <c r="L6868" i="12"/>
  <c r="L6867" i="12"/>
  <c r="L6866" i="12"/>
  <c r="L6865" i="12"/>
  <c r="L6864" i="12"/>
  <c r="L6863" i="12"/>
  <c r="L6862" i="12"/>
  <c r="L6861" i="12"/>
  <c r="L6860" i="12"/>
  <c r="L6859" i="12"/>
  <c r="L6858" i="12"/>
  <c r="L6857" i="12"/>
  <c r="L6856" i="12"/>
  <c r="L6855" i="12"/>
  <c r="L6854" i="12"/>
  <c r="L6853" i="12"/>
  <c r="L6852" i="12"/>
  <c r="L6851" i="12"/>
  <c r="L6850" i="12"/>
  <c r="L6849" i="12"/>
  <c r="L6848" i="12"/>
  <c r="L6847" i="12"/>
  <c r="L6846" i="12"/>
  <c r="L6845" i="12"/>
  <c r="L6844" i="12"/>
  <c r="L6843" i="12"/>
  <c r="L6842" i="12"/>
  <c r="L6841" i="12"/>
  <c r="L6840" i="12"/>
  <c r="L6839" i="12"/>
  <c r="L6838" i="12"/>
  <c r="L6837" i="12"/>
  <c r="L6836" i="12"/>
  <c r="L6835" i="12"/>
  <c r="L6834" i="12"/>
  <c r="L6833" i="12"/>
  <c r="L6832" i="12"/>
  <c r="L6831" i="12"/>
  <c r="L6830" i="12"/>
  <c r="L6829" i="12"/>
  <c r="L6828" i="12"/>
  <c r="L6827" i="12"/>
  <c r="L6826" i="12"/>
  <c r="L6825" i="12"/>
  <c r="L6824" i="12"/>
  <c r="L6823" i="12"/>
  <c r="L6822" i="12"/>
  <c r="L6821" i="12"/>
  <c r="L6820" i="12"/>
  <c r="L6819" i="12"/>
  <c r="L6818" i="12"/>
  <c r="L6817" i="12"/>
  <c r="L6816" i="12"/>
  <c r="L6815" i="12"/>
  <c r="L6814" i="12"/>
  <c r="L6813" i="12"/>
  <c r="L6812" i="12"/>
  <c r="L6811" i="12"/>
  <c r="L6810" i="12"/>
  <c r="L6809" i="12"/>
  <c r="L6808" i="12"/>
  <c r="L6807" i="12"/>
  <c r="L6806" i="12"/>
  <c r="L6805" i="12"/>
  <c r="L6804" i="12"/>
  <c r="L6803" i="12"/>
  <c r="L6802" i="12"/>
  <c r="L6801" i="12"/>
  <c r="L6800" i="12"/>
  <c r="L6799" i="12"/>
  <c r="L6798" i="12"/>
  <c r="L6797" i="12"/>
  <c r="L6796" i="12"/>
  <c r="L6795" i="12"/>
  <c r="L6794" i="12"/>
  <c r="L6793" i="12"/>
  <c r="L6792" i="12"/>
  <c r="L6791" i="12"/>
  <c r="L6790" i="12"/>
  <c r="L6789" i="12"/>
  <c r="L6788" i="12"/>
  <c r="L6787" i="12"/>
  <c r="L6786" i="12"/>
  <c r="L6785" i="12"/>
  <c r="L6784" i="12"/>
  <c r="L6783" i="12"/>
  <c r="L6782" i="12"/>
  <c r="L6781" i="12"/>
  <c r="L6780" i="12"/>
  <c r="L6779" i="12"/>
  <c r="L6778" i="12"/>
  <c r="L6777" i="12"/>
  <c r="L6776" i="12"/>
  <c r="L6775" i="12"/>
  <c r="L6774" i="12"/>
  <c r="L6773" i="12"/>
  <c r="L6772" i="12"/>
  <c r="L6771" i="12"/>
  <c r="L6770" i="12"/>
  <c r="L6769" i="12"/>
  <c r="L6768" i="12"/>
  <c r="L6767" i="12"/>
  <c r="L6766" i="12"/>
  <c r="L6765" i="12"/>
  <c r="L6764" i="12"/>
  <c r="L6763" i="12"/>
  <c r="L6762" i="12"/>
  <c r="L6761" i="12"/>
  <c r="L6760" i="12"/>
  <c r="L6759" i="12"/>
  <c r="L6758" i="12"/>
  <c r="L6757" i="12"/>
  <c r="L6756" i="12"/>
  <c r="L6755" i="12"/>
  <c r="L6754" i="12"/>
  <c r="L6753" i="12"/>
  <c r="L6752" i="12"/>
  <c r="L6751" i="12"/>
  <c r="L6750" i="12"/>
  <c r="L6749" i="12"/>
  <c r="L6748" i="12"/>
  <c r="L6747" i="12"/>
  <c r="L6746" i="12"/>
  <c r="L6745" i="12"/>
  <c r="L6744" i="12"/>
  <c r="L6743" i="12"/>
  <c r="L6742" i="12"/>
  <c r="L6741" i="12"/>
  <c r="L6740" i="12"/>
  <c r="L6739" i="12"/>
  <c r="L6738" i="12"/>
  <c r="L6737" i="12"/>
  <c r="L6736" i="12"/>
  <c r="L6735" i="12"/>
  <c r="L6734" i="12"/>
  <c r="L6733" i="12"/>
  <c r="L6732" i="12"/>
  <c r="L6731" i="12"/>
  <c r="L6730" i="12"/>
  <c r="L6729" i="12"/>
  <c r="L6728" i="12"/>
  <c r="L6727" i="12"/>
  <c r="L6726" i="12"/>
  <c r="L6725" i="12"/>
  <c r="L6724" i="12"/>
  <c r="L6723" i="12"/>
  <c r="L6722" i="12"/>
  <c r="L6721" i="12"/>
  <c r="L6720" i="12"/>
  <c r="L6719" i="12"/>
  <c r="L6718" i="12"/>
  <c r="L6717" i="12"/>
  <c r="L6716" i="12"/>
  <c r="L6715" i="12"/>
  <c r="L6714" i="12"/>
  <c r="L6713" i="12"/>
  <c r="L6712" i="12"/>
  <c r="L6711" i="12"/>
  <c r="L6710" i="12"/>
  <c r="L6709" i="12"/>
  <c r="L6708" i="12"/>
  <c r="L6707" i="12"/>
  <c r="L6706" i="12"/>
  <c r="L6705" i="12"/>
  <c r="L6704" i="12"/>
  <c r="L6703" i="12"/>
  <c r="L6702" i="12"/>
  <c r="L6701" i="12"/>
  <c r="L6700" i="12"/>
  <c r="L6699" i="12"/>
  <c r="L6698" i="12"/>
  <c r="L6697" i="12"/>
  <c r="L6696" i="12"/>
  <c r="L6695" i="12"/>
  <c r="L6694" i="12"/>
  <c r="L6693" i="12"/>
  <c r="L6692" i="12"/>
  <c r="L6691" i="12"/>
  <c r="L6690" i="12"/>
  <c r="L6689" i="12"/>
  <c r="L6688" i="12"/>
  <c r="L6687" i="12"/>
  <c r="L6686" i="12"/>
  <c r="L6685" i="12"/>
  <c r="L6684" i="12"/>
  <c r="L6683" i="12"/>
  <c r="L6682" i="12"/>
  <c r="L6681" i="12"/>
  <c r="L6680" i="12"/>
  <c r="L6679" i="12"/>
  <c r="L6678" i="12"/>
  <c r="L6677" i="12"/>
  <c r="L6676" i="12"/>
  <c r="L6675" i="12"/>
  <c r="L6674" i="12"/>
  <c r="L6673" i="12"/>
  <c r="L6672" i="12"/>
  <c r="L6671" i="12"/>
  <c r="L6670" i="12"/>
  <c r="L6669" i="12"/>
  <c r="L6668" i="12"/>
  <c r="L6667" i="12"/>
  <c r="L6666" i="12"/>
  <c r="L6665" i="12"/>
  <c r="L6664" i="12"/>
  <c r="L6663" i="12"/>
  <c r="L6662" i="12"/>
  <c r="L6661" i="12"/>
  <c r="L6660" i="12"/>
  <c r="L6659" i="12"/>
  <c r="L6658" i="12"/>
  <c r="L6657" i="12"/>
  <c r="L6656" i="12"/>
  <c r="L6655" i="12"/>
  <c r="L6654" i="12"/>
  <c r="L6653" i="12"/>
  <c r="L6652" i="12"/>
  <c r="L6651" i="12"/>
  <c r="L6650" i="12"/>
  <c r="L6649" i="12"/>
  <c r="L6648" i="12"/>
  <c r="L6647" i="12"/>
  <c r="L6646" i="12"/>
  <c r="L6645" i="12"/>
  <c r="L6644" i="12"/>
  <c r="L6643" i="12"/>
  <c r="L6642" i="12"/>
  <c r="L6641" i="12"/>
  <c r="L6640" i="12"/>
  <c r="L6639" i="12"/>
  <c r="L6638" i="12"/>
  <c r="L6637" i="12"/>
  <c r="L6636" i="12"/>
  <c r="L6635" i="12"/>
  <c r="L6634" i="12"/>
  <c r="L6633" i="12"/>
  <c r="L6632" i="12"/>
  <c r="L6631" i="12"/>
  <c r="L6630" i="12"/>
  <c r="L6629" i="12"/>
  <c r="L6628" i="12"/>
  <c r="L6627" i="12"/>
  <c r="L6626" i="12"/>
  <c r="L6625" i="12"/>
  <c r="L6624" i="12"/>
  <c r="L6623" i="12"/>
  <c r="L6622" i="12"/>
  <c r="L6621" i="12"/>
  <c r="L6620" i="12"/>
  <c r="L6619" i="12"/>
  <c r="L6618" i="12"/>
  <c r="L6617" i="12"/>
  <c r="L6616" i="12"/>
  <c r="L6615" i="12"/>
  <c r="L6614" i="12"/>
  <c r="L6613" i="12"/>
  <c r="L6612" i="12"/>
  <c r="L6611" i="12"/>
  <c r="L6610" i="12"/>
  <c r="L6609" i="12"/>
  <c r="L6608" i="12"/>
  <c r="L6607" i="12"/>
  <c r="L6606" i="12"/>
  <c r="L6605" i="12"/>
  <c r="L6604" i="12"/>
  <c r="L6603" i="12"/>
  <c r="L6602" i="12"/>
  <c r="L6601" i="12"/>
  <c r="L6600" i="12"/>
  <c r="L6599" i="12"/>
  <c r="L6598" i="12"/>
  <c r="L6597" i="12"/>
  <c r="L6596" i="12"/>
  <c r="L6595" i="12"/>
  <c r="L6594" i="12"/>
  <c r="L6593" i="12"/>
  <c r="L6592" i="12"/>
  <c r="L6591" i="12"/>
  <c r="L6590" i="12"/>
  <c r="L6589" i="12"/>
  <c r="L6588" i="12"/>
  <c r="L6587" i="12"/>
  <c r="L6586" i="12"/>
  <c r="L6585" i="12"/>
  <c r="L6584" i="12"/>
  <c r="L6583" i="12"/>
  <c r="L6582" i="12"/>
  <c r="L6581" i="12"/>
  <c r="L6580" i="12"/>
  <c r="L6579" i="12"/>
  <c r="L6578" i="12"/>
  <c r="L6577" i="12"/>
  <c r="L6576" i="12"/>
  <c r="L6575" i="12"/>
  <c r="L6574" i="12"/>
  <c r="L6573" i="12"/>
  <c r="L6572" i="12"/>
  <c r="L6571" i="12"/>
  <c r="L6570" i="12"/>
  <c r="L6569" i="12"/>
  <c r="L6568" i="12"/>
  <c r="L6567" i="12"/>
  <c r="L6566" i="12"/>
  <c r="L6565" i="12"/>
  <c r="L6564" i="12"/>
  <c r="L6563" i="12"/>
  <c r="L6562" i="12"/>
  <c r="L6561" i="12"/>
  <c r="L6560" i="12"/>
  <c r="L6559" i="12"/>
  <c r="L6558" i="12"/>
  <c r="L6557" i="12"/>
  <c r="L6556" i="12"/>
  <c r="L6555" i="12"/>
  <c r="L6554" i="12"/>
  <c r="L6553" i="12"/>
  <c r="L6552" i="12"/>
  <c r="L6551" i="12"/>
  <c r="L6550" i="12"/>
  <c r="L6549" i="12"/>
  <c r="L6548" i="12"/>
  <c r="L6547" i="12"/>
  <c r="L6546" i="12"/>
  <c r="L6545" i="12"/>
  <c r="L6544" i="12"/>
  <c r="L6543" i="12"/>
  <c r="L6542" i="12"/>
  <c r="L6541" i="12"/>
  <c r="L6540" i="12"/>
  <c r="L6539" i="12"/>
  <c r="L6538" i="12"/>
  <c r="L6537" i="12"/>
  <c r="L6536" i="12"/>
  <c r="L6535" i="12"/>
  <c r="L6534" i="12"/>
  <c r="L6533" i="12"/>
  <c r="L6532" i="12"/>
  <c r="L6531" i="12"/>
  <c r="L6530" i="12"/>
  <c r="L6529" i="12"/>
  <c r="L6528" i="12"/>
  <c r="L6527" i="12"/>
  <c r="L6526" i="12"/>
  <c r="L6525" i="12"/>
  <c r="L6524" i="12"/>
  <c r="L6523" i="12"/>
  <c r="L6522" i="12"/>
  <c r="L6521" i="12"/>
  <c r="L6520" i="12"/>
  <c r="L6519" i="12"/>
  <c r="L6518" i="12"/>
  <c r="L6517" i="12"/>
  <c r="L6516" i="12"/>
  <c r="L6515" i="12"/>
  <c r="L6514" i="12"/>
  <c r="L6513" i="12"/>
  <c r="L6512" i="12"/>
  <c r="L6511" i="12"/>
  <c r="L6510" i="12"/>
  <c r="L6509" i="12"/>
  <c r="L6508" i="12"/>
  <c r="L6507" i="12"/>
  <c r="L6506" i="12"/>
  <c r="L6505" i="12"/>
  <c r="L6504" i="12"/>
  <c r="L6503" i="12"/>
  <c r="L6502" i="12"/>
  <c r="L6501" i="12"/>
  <c r="L6500" i="12"/>
  <c r="L6499" i="12"/>
  <c r="L6498" i="12"/>
  <c r="L6497" i="12"/>
  <c r="L6496" i="12"/>
  <c r="E7025" i="12"/>
  <c r="D7025" i="12"/>
  <c r="E7024" i="12"/>
  <c r="D7024" i="12"/>
  <c r="E7023" i="12"/>
  <c r="D7023" i="12"/>
  <c r="E7022" i="12"/>
  <c r="D7022" i="12"/>
  <c r="E7021" i="12"/>
  <c r="D7021" i="12"/>
  <c r="E7020" i="12"/>
  <c r="D7020" i="12"/>
  <c r="E7019" i="12"/>
  <c r="D7019" i="12"/>
  <c r="E7018" i="12"/>
  <c r="D7018" i="12"/>
  <c r="E7017" i="12"/>
  <c r="D7017" i="12"/>
  <c r="E7016" i="12"/>
  <c r="D7016" i="12"/>
  <c r="E7015" i="12"/>
  <c r="D7015" i="12"/>
  <c r="E7014" i="12"/>
  <c r="D7014" i="12"/>
  <c r="E7013" i="12"/>
  <c r="D7013" i="12"/>
  <c r="E7012" i="12"/>
  <c r="D7012" i="12"/>
  <c r="E7011" i="12"/>
  <c r="D7011" i="12"/>
  <c r="E7010" i="12"/>
  <c r="D7010" i="12"/>
  <c r="E7009" i="12"/>
  <c r="D7009" i="12"/>
  <c r="E7008" i="12"/>
  <c r="D7008" i="12"/>
  <c r="E7007" i="12"/>
  <c r="D7007" i="12"/>
  <c r="E7006" i="12"/>
  <c r="D7006" i="12"/>
  <c r="E7005" i="12"/>
  <c r="D7005" i="12"/>
  <c r="E7004" i="12"/>
  <c r="D7004" i="12"/>
  <c r="E7003" i="12"/>
  <c r="D7003" i="12"/>
  <c r="E7002" i="12"/>
  <c r="D7002" i="12"/>
  <c r="E7001" i="12"/>
  <c r="D7001" i="12"/>
  <c r="E7000" i="12"/>
  <c r="D7000" i="12"/>
  <c r="E6999" i="12"/>
  <c r="D6999" i="12"/>
  <c r="E6998" i="12"/>
  <c r="D6998" i="12"/>
  <c r="E6997" i="12"/>
  <c r="D6997" i="12"/>
  <c r="E6996" i="12"/>
  <c r="D6996" i="12"/>
  <c r="E6995" i="12"/>
  <c r="D6995" i="12"/>
  <c r="E6994" i="12"/>
  <c r="D6994" i="12"/>
  <c r="E6993" i="12"/>
  <c r="D6993" i="12"/>
  <c r="E6992" i="12"/>
  <c r="D6992" i="12"/>
  <c r="E6991" i="12"/>
  <c r="D6991" i="12"/>
  <c r="E6990" i="12"/>
  <c r="D6990" i="12"/>
  <c r="E6989" i="12"/>
  <c r="D6989" i="12"/>
  <c r="E6988" i="12"/>
  <c r="D6988" i="12"/>
  <c r="E6987" i="12"/>
  <c r="D6987" i="12"/>
  <c r="E6986" i="12"/>
  <c r="D6986" i="12"/>
  <c r="E6985" i="12"/>
  <c r="D6985" i="12"/>
  <c r="E6984" i="12"/>
  <c r="D6984" i="12"/>
  <c r="E6983" i="12"/>
  <c r="D6983" i="12"/>
  <c r="E6982" i="12"/>
  <c r="D6982" i="12"/>
  <c r="E6981" i="12"/>
  <c r="D6981" i="12"/>
  <c r="E6980" i="12"/>
  <c r="D6980" i="12"/>
  <c r="E6979" i="12"/>
  <c r="D6979" i="12"/>
  <c r="E6978" i="12"/>
  <c r="D6978" i="12"/>
  <c r="E6977" i="12"/>
  <c r="D6977" i="12"/>
  <c r="E6976" i="12"/>
  <c r="D6976" i="12"/>
  <c r="E6975" i="12"/>
  <c r="D6975" i="12"/>
  <c r="E6974" i="12"/>
  <c r="D6974" i="12"/>
  <c r="E6973" i="12"/>
  <c r="D6973" i="12"/>
  <c r="E6972" i="12"/>
  <c r="D6972" i="12"/>
  <c r="E6971" i="12"/>
  <c r="D6971" i="12"/>
  <c r="E6970" i="12"/>
  <c r="D6970" i="12"/>
  <c r="E6969" i="12"/>
  <c r="D6969" i="12"/>
  <c r="E6968" i="12"/>
  <c r="D6968" i="12"/>
  <c r="E6967" i="12"/>
  <c r="D6967" i="12"/>
  <c r="E6966" i="12"/>
  <c r="D6966" i="12"/>
  <c r="E6965" i="12"/>
  <c r="D6965" i="12"/>
  <c r="E6964" i="12"/>
  <c r="D6964" i="12"/>
  <c r="E6963" i="12"/>
  <c r="D6963" i="12"/>
  <c r="E6962" i="12"/>
  <c r="D6962" i="12"/>
  <c r="E6961" i="12"/>
  <c r="D6961" i="12"/>
  <c r="E6960" i="12"/>
  <c r="D6960" i="12"/>
  <c r="E6959" i="12"/>
  <c r="D6959" i="12"/>
  <c r="E6958" i="12"/>
  <c r="D6958" i="12"/>
  <c r="E6957" i="12"/>
  <c r="D6957" i="12"/>
  <c r="E6956" i="12"/>
  <c r="D6956" i="12"/>
  <c r="E6955" i="12"/>
  <c r="D6955" i="12"/>
  <c r="E6954" i="12"/>
  <c r="D6954" i="12"/>
  <c r="E6953" i="12"/>
  <c r="D6953" i="12"/>
  <c r="E6952" i="12"/>
  <c r="D6952" i="12"/>
  <c r="E6951" i="12"/>
  <c r="D6951" i="12"/>
  <c r="E6950" i="12"/>
  <c r="D6950" i="12"/>
  <c r="E6949" i="12"/>
  <c r="D6949" i="12"/>
  <c r="E6948" i="12"/>
  <c r="D6948" i="12"/>
  <c r="E6947" i="12"/>
  <c r="D6947" i="12"/>
  <c r="E6946" i="12"/>
  <c r="D6946" i="12"/>
  <c r="E6945" i="12"/>
  <c r="D6945" i="12"/>
  <c r="E6944" i="12"/>
  <c r="D6944" i="12"/>
  <c r="E6943" i="12"/>
  <c r="D6943" i="12"/>
  <c r="E6942" i="12"/>
  <c r="D6942" i="12"/>
  <c r="E6941" i="12"/>
  <c r="D6941" i="12"/>
  <c r="E6940" i="12"/>
  <c r="D6940" i="12"/>
  <c r="E6939" i="12"/>
  <c r="D6939" i="12"/>
  <c r="E6938" i="12"/>
  <c r="D6938" i="12"/>
  <c r="E6937" i="12"/>
  <c r="D6937" i="12"/>
  <c r="E6936" i="12"/>
  <c r="D6936" i="12"/>
  <c r="E6935" i="12"/>
  <c r="D6935" i="12"/>
  <c r="E6934" i="12"/>
  <c r="D6934" i="12"/>
  <c r="E6933" i="12"/>
  <c r="D6933" i="12"/>
  <c r="E6932" i="12"/>
  <c r="D6932" i="12"/>
  <c r="E6931" i="12"/>
  <c r="D6931" i="12"/>
  <c r="E6930" i="12"/>
  <c r="D6930" i="12"/>
  <c r="E6929" i="12"/>
  <c r="D6929" i="12"/>
  <c r="E6928" i="12"/>
  <c r="D6928" i="12"/>
  <c r="E6927" i="12"/>
  <c r="D6927" i="12"/>
  <c r="E6926" i="12"/>
  <c r="D6926" i="12"/>
  <c r="E6925" i="12"/>
  <c r="D6925" i="12"/>
  <c r="E6924" i="12"/>
  <c r="D6924" i="12"/>
  <c r="E6923" i="12"/>
  <c r="D6923" i="12"/>
  <c r="E6922" i="12"/>
  <c r="D6922" i="12"/>
  <c r="E6921" i="12"/>
  <c r="D6921" i="12"/>
  <c r="E6920" i="12"/>
  <c r="D6920" i="12"/>
  <c r="E6919" i="12"/>
  <c r="D6919" i="12"/>
  <c r="E6918" i="12"/>
  <c r="D6918" i="12"/>
  <c r="E6917" i="12"/>
  <c r="D6917" i="12"/>
  <c r="E6916" i="12"/>
  <c r="D6916" i="12"/>
  <c r="E6915" i="12"/>
  <c r="D6915" i="12"/>
  <c r="E6914" i="12"/>
  <c r="D6914" i="12"/>
  <c r="E6913" i="12"/>
  <c r="D6913" i="12"/>
  <c r="E6912" i="12"/>
  <c r="D6912" i="12"/>
  <c r="E6911" i="12"/>
  <c r="D6911" i="12"/>
  <c r="E6910" i="12"/>
  <c r="D6910" i="12"/>
  <c r="E6909" i="12"/>
  <c r="D6909" i="12"/>
  <c r="E6908" i="12"/>
  <c r="D6908" i="12"/>
  <c r="E6907" i="12"/>
  <c r="D6907" i="12"/>
  <c r="E6906" i="12"/>
  <c r="D6906" i="12"/>
  <c r="E6905" i="12"/>
  <c r="D6905" i="12"/>
  <c r="E6904" i="12"/>
  <c r="D6904" i="12"/>
  <c r="E6903" i="12"/>
  <c r="D6903" i="12"/>
  <c r="E6902" i="12"/>
  <c r="D6902" i="12"/>
  <c r="E6901" i="12"/>
  <c r="D6901" i="12"/>
  <c r="E6900" i="12"/>
  <c r="D6900" i="12"/>
  <c r="E6899" i="12"/>
  <c r="D6899" i="12"/>
  <c r="E6898" i="12"/>
  <c r="D6898" i="12"/>
  <c r="E6897" i="12"/>
  <c r="D6897" i="12"/>
  <c r="E6896" i="12"/>
  <c r="D6896" i="12"/>
  <c r="E6895" i="12"/>
  <c r="D6895" i="12"/>
  <c r="E6894" i="12"/>
  <c r="D6894" i="12"/>
  <c r="E6893" i="12"/>
  <c r="D6893" i="12"/>
  <c r="E6892" i="12"/>
  <c r="D6892" i="12"/>
  <c r="E6891" i="12"/>
  <c r="D6891" i="12"/>
  <c r="E6890" i="12"/>
  <c r="D6890" i="12"/>
  <c r="E6889" i="12"/>
  <c r="D6889" i="12"/>
  <c r="E6888" i="12"/>
  <c r="D6888" i="12"/>
  <c r="E6887" i="12"/>
  <c r="D6887" i="12"/>
  <c r="E6886" i="12"/>
  <c r="D6886" i="12"/>
  <c r="E6885" i="12"/>
  <c r="D6885" i="12"/>
  <c r="E6884" i="12"/>
  <c r="D6884" i="12"/>
  <c r="E6883" i="12"/>
  <c r="D6883" i="12"/>
  <c r="E6882" i="12"/>
  <c r="D6882" i="12"/>
  <c r="E6881" i="12"/>
  <c r="D6881" i="12"/>
  <c r="E6880" i="12"/>
  <c r="D6880" i="12"/>
  <c r="E6879" i="12"/>
  <c r="D6879" i="12"/>
  <c r="E6878" i="12"/>
  <c r="D6878" i="12"/>
  <c r="E6877" i="12"/>
  <c r="D6877" i="12"/>
  <c r="E6876" i="12"/>
  <c r="D6876" i="12"/>
  <c r="E6875" i="12"/>
  <c r="D6875" i="12"/>
  <c r="E6874" i="12"/>
  <c r="D6874" i="12"/>
  <c r="E6873" i="12"/>
  <c r="D6873" i="12"/>
  <c r="E6872" i="12"/>
  <c r="D6872" i="12"/>
  <c r="E6871" i="12"/>
  <c r="D6871" i="12"/>
  <c r="E6870" i="12"/>
  <c r="D6870" i="12"/>
  <c r="E6869" i="12"/>
  <c r="D6869" i="12"/>
  <c r="E6868" i="12"/>
  <c r="D6868" i="12"/>
  <c r="E6867" i="12"/>
  <c r="D6867" i="12"/>
  <c r="E6866" i="12"/>
  <c r="D6866" i="12"/>
  <c r="E6865" i="12"/>
  <c r="D6865" i="12"/>
  <c r="E6864" i="12"/>
  <c r="D6864" i="12"/>
  <c r="E6863" i="12"/>
  <c r="D6863" i="12"/>
  <c r="E6862" i="12"/>
  <c r="D6862" i="12"/>
  <c r="E6861" i="12"/>
  <c r="D6861" i="12"/>
  <c r="E6860" i="12"/>
  <c r="D6860" i="12"/>
  <c r="E6859" i="12"/>
  <c r="D6859" i="12"/>
  <c r="E6858" i="12"/>
  <c r="D6858" i="12"/>
  <c r="E6857" i="12"/>
  <c r="D6857" i="12"/>
  <c r="E6856" i="12"/>
  <c r="D6856" i="12"/>
  <c r="E6855" i="12"/>
  <c r="D6855" i="12"/>
  <c r="E6854" i="12"/>
  <c r="D6854" i="12"/>
  <c r="E6853" i="12"/>
  <c r="D6853" i="12"/>
  <c r="E6852" i="12"/>
  <c r="D6852" i="12"/>
  <c r="E6851" i="12"/>
  <c r="D6851" i="12"/>
  <c r="E6850" i="12"/>
  <c r="D6850" i="12"/>
  <c r="E6849" i="12"/>
  <c r="D6849" i="12"/>
  <c r="E6848" i="12"/>
  <c r="D6848" i="12"/>
  <c r="E6847" i="12"/>
  <c r="D6847" i="12"/>
  <c r="E6846" i="12"/>
  <c r="D6846" i="12"/>
  <c r="E6845" i="12"/>
  <c r="D6845" i="12"/>
  <c r="E6844" i="12"/>
  <c r="D6844" i="12"/>
  <c r="E6843" i="12"/>
  <c r="D6843" i="12"/>
  <c r="E6842" i="12"/>
  <c r="D6842" i="12"/>
  <c r="E6841" i="12"/>
  <c r="D6841" i="12"/>
  <c r="E6840" i="12"/>
  <c r="D6840" i="12"/>
  <c r="E6839" i="12"/>
  <c r="D6839" i="12"/>
  <c r="E6838" i="12"/>
  <c r="D6838" i="12"/>
  <c r="E6837" i="12"/>
  <c r="D6837" i="12"/>
  <c r="E6836" i="12"/>
  <c r="D6836" i="12"/>
  <c r="E6835" i="12"/>
  <c r="D6835" i="12"/>
  <c r="E6834" i="12"/>
  <c r="D6834" i="12"/>
  <c r="E6833" i="12"/>
  <c r="D6833" i="12"/>
  <c r="E6832" i="12"/>
  <c r="D6832" i="12"/>
  <c r="E6831" i="12"/>
  <c r="D6831" i="12"/>
  <c r="E6830" i="12"/>
  <c r="D6830" i="12"/>
  <c r="E6829" i="12"/>
  <c r="D6829" i="12"/>
  <c r="E6828" i="12"/>
  <c r="D6828" i="12"/>
  <c r="E6827" i="12"/>
  <c r="D6827" i="12"/>
  <c r="E6826" i="12"/>
  <c r="D6826" i="12"/>
  <c r="E6825" i="12"/>
  <c r="D6825" i="12"/>
  <c r="E6824" i="12"/>
  <c r="D6824" i="12"/>
  <c r="E6823" i="12"/>
  <c r="D6823" i="12"/>
  <c r="E6822" i="12"/>
  <c r="D6822" i="12"/>
  <c r="E6821" i="12"/>
  <c r="D6821" i="12"/>
  <c r="E6820" i="12"/>
  <c r="D6820" i="12"/>
  <c r="E6819" i="12"/>
  <c r="D6819" i="12"/>
  <c r="E6818" i="12"/>
  <c r="D6818" i="12"/>
  <c r="E6817" i="12"/>
  <c r="D6817" i="12"/>
  <c r="E6816" i="12"/>
  <c r="D6816" i="12"/>
  <c r="E6815" i="12"/>
  <c r="D6815" i="12"/>
  <c r="E6814" i="12"/>
  <c r="D6814" i="12"/>
  <c r="E6813" i="12"/>
  <c r="D6813" i="12"/>
  <c r="E6812" i="12"/>
  <c r="D6812" i="12"/>
  <c r="E6811" i="12"/>
  <c r="D6811" i="12"/>
  <c r="E6810" i="12"/>
  <c r="D6810" i="12"/>
  <c r="E6809" i="12"/>
  <c r="D6809" i="12"/>
  <c r="E6808" i="12"/>
  <c r="D6808" i="12"/>
  <c r="E6807" i="12"/>
  <c r="D6807" i="12"/>
  <c r="E6806" i="12"/>
  <c r="D6806" i="12"/>
  <c r="E6805" i="12"/>
  <c r="D6805" i="12"/>
  <c r="E6804" i="12"/>
  <c r="D6804" i="12"/>
  <c r="E6803" i="12"/>
  <c r="D6803" i="12"/>
  <c r="E6802" i="12"/>
  <c r="D6802" i="12"/>
  <c r="E6801" i="12"/>
  <c r="D6801" i="12"/>
  <c r="E6800" i="12"/>
  <c r="D6800" i="12"/>
  <c r="E6799" i="12"/>
  <c r="D6799" i="12"/>
  <c r="E6798" i="12"/>
  <c r="D6798" i="12"/>
  <c r="E6797" i="12"/>
  <c r="D6797" i="12"/>
  <c r="E6796" i="12"/>
  <c r="D6796" i="12"/>
  <c r="E6795" i="12"/>
  <c r="D6795" i="12"/>
  <c r="E6794" i="12"/>
  <c r="D6794" i="12"/>
  <c r="E6793" i="12"/>
  <c r="D6793" i="12"/>
  <c r="E6792" i="12"/>
  <c r="D6792" i="12"/>
  <c r="E6791" i="12"/>
  <c r="D6791" i="12"/>
  <c r="E6790" i="12"/>
  <c r="D6790" i="12"/>
  <c r="E6789" i="12"/>
  <c r="D6789" i="12"/>
  <c r="E6788" i="12"/>
  <c r="D6788" i="12"/>
  <c r="E6787" i="12"/>
  <c r="D6787" i="12"/>
  <c r="E6786" i="12"/>
  <c r="D6786" i="12"/>
  <c r="E6785" i="12"/>
  <c r="D6785" i="12"/>
  <c r="E6784" i="12"/>
  <c r="D6784" i="12"/>
  <c r="E6783" i="12"/>
  <c r="D6783" i="12"/>
  <c r="E6782" i="12"/>
  <c r="D6782" i="12"/>
  <c r="E6781" i="12"/>
  <c r="D6781" i="12"/>
  <c r="E6780" i="12"/>
  <c r="D6780" i="12"/>
  <c r="E6779" i="12"/>
  <c r="D6779" i="12"/>
  <c r="E6778" i="12"/>
  <c r="D6778" i="12"/>
  <c r="E6777" i="12"/>
  <c r="D6777" i="12"/>
  <c r="E6776" i="12"/>
  <c r="D6776" i="12"/>
  <c r="E6775" i="12"/>
  <c r="D6775" i="12"/>
  <c r="E6774" i="12"/>
  <c r="D6774" i="12"/>
  <c r="E6773" i="12"/>
  <c r="D6773" i="12"/>
  <c r="E6772" i="12"/>
  <c r="D6772" i="12"/>
  <c r="E6771" i="12"/>
  <c r="D6771" i="12"/>
  <c r="E6770" i="12"/>
  <c r="D6770" i="12"/>
  <c r="E6769" i="12"/>
  <c r="D6769" i="12"/>
  <c r="E6768" i="12"/>
  <c r="D6768" i="12"/>
  <c r="E6767" i="12"/>
  <c r="D6767" i="12"/>
  <c r="E6766" i="12"/>
  <c r="D6766" i="12"/>
  <c r="E6765" i="12"/>
  <c r="D6765" i="12"/>
  <c r="E6764" i="12"/>
  <c r="D6764" i="12"/>
  <c r="E6763" i="12"/>
  <c r="D6763" i="12"/>
  <c r="E6762" i="12"/>
  <c r="D6762" i="12"/>
  <c r="E6761" i="12"/>
  <c r="D6761" i="12"/>
  <c r="E6760" i="12"/>
  <c r="D6760" i="12"/>
  <c r="E6759" i="12"/>
  <c r="D6759" i="12"/>
  <c r="E6758" i="12"/>
  <c r="D6758" i="12"/>
  <c r="E6757" i="12"/>
  <c r="D6757" i="12"/>
  <c r="E6756" i="12"/>
  <c r="D6756" i="12"/>
  <c r="E6755" i="12"/>
  <c r="D6755" i="12"/>
  <c r="E6754" i="12"/>
  <c r="D6754" i="12"/>
  <c r="E6753" i="12"/>
  <c r="D6753" i="12"/>
  <c r="E6752" i="12"/>
  <c r="D6752" i="12"/>
  <c r="E6751" i="12"/>
  <c r="D6751" i="12"/>
  <c r="E6750" i="12"/>
  <c r="D6750" i="12"/>
  <c r="E6749" i="12"/>
  <c r="D6749" i="12"/>
  <c r="E6748" i="12"/>
  <c r="D6748" i="12"/>
  <c r="E6747" i="12"/>
  <c r="D6747" i="12"/>
  <c r="E6746" i="12"/>
  <c r="D6746" i="12"/>
  <c r="E6745" i="12"/>
  <c r="D6745" i="12"/>
  <c r="E6744" i="12"/>
  <c r="D6744" i="12"/>
  <c r="E6743" i="12"/>
  <c r="D6743" i="12"/>
  <c r="E6742" i="12"/>
  <c r="D6742" i="12"/>
  <c r="E6741" i="12"/>
  <c r="D6741" i="12"/>
  <c r="E6740" i="12"/>
  <c r="D6740" i="12"/>
  <c r="E6739" i="12"/>
  <c r="D6739" i="12"/>
  <c r="E6738" i="12"/>
  <c r="D6738" i="12"/>
  <c r="E6737" i="12"/>
  <c r="D6737" i="12"/>
  <c r="E6736" i="12"/>
  <c r="D6736" i="12"/>
  <c r="E6735" i="12"/>
  <c r="D6735" i="12"/>
  <c r="E6734" i="12"/>
  <c r="D6734" i="12"/>
  <c r="E6733" i="12"/>
  <c r="D6733" i="12"/>
  <c r="E6732" i="12"/>
  <c r="D6732" i="12"/>
  <c r="E6731" i="12"/>
  <c r="D6731" i="12"/>
  <c r="E6730" i="12"/>
  <c r="D6730" i="12"/>
  <c r="E6729" i="12"/>
  <c r="D6729" i="12"/>
  <c r="E6728" i="12"/>
  <c r="D6728" i="12"/>
  <c r="E6727" i="12"/>
  <c r="D6727" i="12"/>
  <c r="E6726" i="12"/>
  <c r="D6726" i="12"/>
  <c r="E6725" i="12"/>
  <c r="D6725" i="12"/>
  <c r="E6724" i="12"/>
  <c r="D6724" i="12"/>
  <c r="E6723" i="12"/>
  <c r="D6723" i="12"/>
  <c r="E6722" i="12"/>
  <c r="D6722" i="12"/>
  <c r="E6721" i="12"/>
  <c r="D6721" i="12"/>
  <c r="E6720" i="12"/>
  <c r="D6720" i="12"/>
  <c r="E6719" i="12"/>
  <c r="D6719" i="12"/>
  <c r="E6718" i="12"/>
  <c r="D6718" i="12"/>
  <c r="E6717" i="12"/>
  <c r="D6717" i="12"/>
  <c r="E6716" i="12"/>
  <c r="D6716" i="12"/>
  <c r="E6715" i="12"/>
  <c r="D6715" i="12"/>
  <c r="E6714" i="12"/>
  <c r="D6714" i="12"/>
  <c r="E6713" i="12"/>
  <c r="D6713" i="12"/>
  <c r="E6712" i="12"/>
  <c r="D6712" i="12"/>
  <c r="E6711" i="12"/>
  <c r="D6711" i="12"/>
  <c r="E6710" i="12"/>
  <c r="D6710" i="12"/>
  <c r="E6709" i="12"/>
  <c r="D6709" i="12"/>
  <c r="E6708" i="12"/>
  <c r="D6708" i="12"/>
  <c r="E6707" i="12"/>
  <c r="D6707" i="12"/>
  <c r="E6706" i="12"/>
  <c r="D6706" i="12"/>
  <c r="E6705" i="12"/>
  <c r="D6705" i="12"/>
  <c r="E6704" i="12"/>
  <c r="D6704" i="12"/>
  <c r="E6703" i="12"/>
  <c r="D6703" i="12"/>
  <c r="E6702" i="12"/>
  <c r="D6702" i="12"/>
  <c r="E6701" i="12"/>
  <c r="D6701" i="12"/>
  <c r="E6700" i="12"/>
  <c r="D6700" i="12"/>
  <c r="E6699" i="12"/>
  <c r="D6699" i="12"/>
  <c r="E6698" i="12"/>
  <c r="D6698" i="12"/>
  <c r="E6697" i="12"/>
  <c r="D6697" i="12"/>
  <c r="E6696" i="12"/>
  <c r="D6696" i="12"/>
  <c r="E6695" i="12"/>
  <c r="D6695" i="12"/>
  <c r="E6694" i="12"/>
  <c r="D6694" i="12"/>
  <c r="E6693" i="12"/>
  <c r="D6693" i="12"/>
  <c r="E6692" i="12"/>
  <c r="D6692" i="12"/>
  <c r="E6691" i="12"/>
  <c r="D6691" i="12"/>
  <c r="E6690" i="12"/>
  <c r="D6690" i="12"/>
  <c r="E6689" i="12"/>
  <c r="D6689" i="12"/>
  <c r="E6688" i="12"/>
  <c r="D6688" i="12"/>
  <c r="E6687" i="12"/>
  <c r="D6687" i="12"/>
  <c r="E6686" i="12"/>
  <c r="D6686" i="12"/>
  <c r="E6685" i="12"/>
  <c r="D6685" i="12"/>
  <c r="E6684" i="12"/>
  <c r="D6684" i="12"/>
  <c r="E6683" i="12"/>
  <c r="D6683" i="12"/>
  <c r="E6682" i="12"/>
  <c r="D6682" i="12"/>
  <c r="E6681" i="12"/>
  <c r="D6681" i="12"/>
  <c r="E6680" i="12"/>
  <c r="D6680" i="12"/>
  <c r="E6679" i="12"/>
  <c r="D6679" i="12"/>
  <c r="E6678" i="12"/>
  <c r="D6678" i="12"/>
  <c r="E6677" i="12"/>
  <c r="D6677" i="12"/>
  <c r="E6676" i="12"/>
  <c r="D6676" i="12"/>
  <c r="E6675" i="12"/>
  <c r="D6675" i="12"/>
  <c r="E6674" i="12"/>
  <c r="D6674" i="12"/>
  <c r="E6673" i="12"/>
  <c r="D6673" i="12"/>
  <c r="E6672" i="12"/>
  <c r="D6672" i="12"/>
  <c r="E6671" i="12"/>
  <c r="D6671" i="12"/>
  <c r="E6670" i="12"/>
  <c r="D6670" i="12"/>
  <c r="E6669" i="12"/>
  <c r="D6669" i="12"/>
  <c r="E6668" i="12"/>
  <c r="D6668" i="12"/>
  <c r="E6667" i="12"/>
  <c r="D6667" i="12"/>
  <c r="E6666" i="12"/>
  <c r="D6666" i="12"/>
  <c r="E6665" i="12"/>
  <c r="D6665" i="12"/>
  <c r="E6664" i="12"/>
  <c r="D6664" i="12"/>
  <c r="E6663" i="12"/>
  <c r="D6663" i="12"/>
  <c r="E6662" i="12"/>
  <c r="D6662" i="12"/>
  <c r="E6661" i="12"/>
  <c r="D6661" i="12"/>
  <c r="E6660" i="12"/>
  <c r="D6660" i="12"/>
  <c r="E6659" i="12"/>
  <c r="D6659" i="12"/>
  <c r="E6658" i="12"/>
  <c r="D6658" i="12"/>
  <c r="E6657" i="12"/>
  <c r="D6657" i="12"/>
  <c r="E6656" i="12"/>
  <c r="D6656" i="12"/>
  <c r="E6655" i="12"/>
  <c r="D6655" i="12"/>
  <c r="E6654" i="12"/>
  <c r="D6654" i="12"/>
  <c r="E6653" i="12"/>
  <c r="D6653" i="12"/>
  <c r="E6652" i="12"/>
  <c r="D6652" i="12"/>
  <c r="E6651" i="12"/>
  <c r="D6651" i="12"/>
  <c r="E6650" i="12"/>
  <c r="D6650" i="12"/>
  <c r="E6649" i="12"/>
  <c r="D6649" i="12"/>
  <c r="E6648" i="12"/>
  <c r="D6648" i="12"/>
  <c r="E6647" i="12"/>
  <c r="D6647" i="12"/>
  <c r="E6646" i="12"/>
  <c r="D6646" i="12"/>
  <c r="E6645" i="12"/>
  <c r="D6645" i="12"/>
  <c r="E6644" i="12"/>
  <c r="D6644" i="12"/>
  <c r="E6643" i="12"/>
  <c r="D6643" i="12"/>
  <c r="E6642" i="12"/>
  <c r="D6642" i="12"/>
  <c r="E6641" i="12"/>
  <c r="D6641" i="12"/>
  <c r="E6640" i="12"/>
  <c r="D6640" i="12"/>
  <c r="E6639" i="12"/>
  <c r="D6639" i="12"/>
  <c r="E6638" i="12"/>
  <c r="D6638" i="12"/>
  <c r="E6637" i="12"/>
  <c r="D6637" i="12"/>
  <c r="E6636" i="12"/>
  <c r="D6636" i="12"/>
  <c r="E6635" i="12"/>
  <c r="D6635" i="12"/>
  <c r="E6634" i="12"/>
  <c r="D6634" i="12"/>
  <c r="E6633" i="12"/>
  <c r="D6633" i="12"/>
  <c r="E6632" i="12"/>
  <c r="D6632" i="12"/>
  <c r="E6631" i="12"/>
  <c r="D6631" i="12"/>
  <c r="E6630" i="12"/>
  <c r="D6630" i="12"/>
  <c r="E6629" i="12"/>
  <c r="D6629" i="12"/>
  <c r="E6628" i="12"/>
  <c r="D6628" i="12"/>
  <c r="E6627" i="12"/>
  <c r="D6627" i="12"/>
  <c r="E6626" i="12"/>
  <c r="D6626" i="12"/>
  <c r="E6625" i="12"/>
  <c r="D6625" i="12"/>
  <c r="E6624" i="12"/>
  <c r="D6624" i="12"/>
  <c r="E6623" i="12"/>
  <c r="D6623" i="12"/>
  <c r="E6622" i="12"/>
  <c r="D6622" i="12"/>
  <c r="E6621" i="12"/>
  <c r="D6621" i="12"/>
  <c r="E6620" i="12"/>
  <c r="D6620" i="12"/>
  <c r="E6619" i="12"/>
  <c r="D6619" i="12"/>
  <c r="E6618" i="12"/>
  <c r="D6618" i="12"/>
  <c r="E6617" i="12"/>
  <c r="D6617" i="12"/>
  <c r="E6616" i="12"/>
  <c r="D6616" i="12"/>
  <c r="E6615" i="12"/>
  <c r="D6615" i="12"/>
  <c r="E6614" i="12"/>
  <c r="D6614" i="12"/>
  <c r="E6613" i="12"/>
  <c r="D6613" i="12"/>
  <c r="E6612" i="12"/>
  <c r="D6612" i="12"/>
  <c r="E6611" i="12"/>
  <c r="D6611" i="12"/>
  <c r="E6610" i="12"/>
  <c r="D6610" i="12"/>
  <c r="E6609" i="12"/>
  <c r="D6609" i="12"/>
  <c r="E6608" i="12"/>
  <c r="D6608" i="12"/>
  <c r="E6607" i="12"/>
  <c r="D6607" i="12"/>
  <c r="E6606" i="12"/>
  <c r="D6606" i="12"/>
  <c r="E6605" i="12"/>
  <c r="D6605" i="12"/>
  <c r="E6604" i="12"/>
  <c r="D6604" i="12"/>
  <c r="E6603" i="12"/>
  <c r="D6603" i="12"/>
  <c r="E6602" i="12"/>
  <c r="D6602" i="12"/>
  <c r="E6601" i="12"/>
  <c r="D6601" i="12"/>
  <c r="E6600" i="12"/>
  <c r="D6600" i="12"/>
  <c r="E6599" i="12"/>
  <c r="D6599" i="12"/>
  <c r="E6598" i="12"/>
  <c r="D6598" i="12"/>
  <c r="E6597" i="12"/>
  <c r="D6597" i="12"/>
  <c r="E6596" i="12"/>
  <c r="D6596" i="12"/>
  <c r="E6595" i="12"/>
  <c r="D6595" i="12"/>
  <c r="E6594" i="12"/>
  <c r="D6594" i="12"/>
  <c r="E6593" i="12"/>
  <c r="D6593" i="12"/>
  <c r="E6592" i="12"/>
  <c r="D6592" i="12"/>
  <c r="E6591" i="12"/>
  <c r="D6591" i="12"/>
  <c r="E6590" i="12"/>
  <c r="D6590" i="12"/>
  <c r="E6589" i="12"/>
  <c r="D6589" i="12"/>
  <c r="E6588" i="12"/>
  <c r="D6588" i="12"/>
  <c r="E6587" i="12"/>
  <c r="D6587" i="12"/>
  <c r="E6586" i="12"/>
  <c r="D6586" i="12"/>
  <c r="E6585" i="12"/>
  <c r="D6585" i="12"/>
  <c r="E6584" i="12"/>
  <c r="D6584" i="12"/>
  <c r="E6583" i="12"/>
  <c r="D6583" i="12"/>
  <c r="E6582" i="12"/>
  <c r="D6582" i="12"/>
  <c r="E6581" i="12"/>
  <c r="D6581" i="12"/>
  <c r="E6580" i="12"/>
  <c r="D6580" i="12"/>
  <c r="E6579" i="12"/>
  <c r="D6579" i="12"/>
  <c r="E6578" i="12"/>
  <c r="D6578" i="12"/>
  <c r="E6577" i="12"/>
  <c r="D6577" i="12"/>
  <c r="E6576" i="12"/>
  <c r="D6576" i="12"/>
  <c r="E6575" i="12"/>
  <c r="D6575" i="12"/>
  <c r="E6574" i="12"/>
  <c r="D6574" i="12"/>
  <c r="E6573" i="12"/>
  <c r="D6573" i="12"/>
  <c r="E6572" i="12"/>
  <c r="D6572" i="12"/>
  <c r="E6571" i="12"/>
  <c r="D6571" i="12"/>
  <c r="E6570" i="12"/>
  <c r="D6570" i="12"/>
  <c r="E6569" i="12"/>
  <c r="D6569" i="12"/>
  <c r="E6568" i="12"/>
  <c r="D6568" i="12"/>
  <c r="E6567" i="12"/>
  <c r="D6567" i="12"/>
  <c r="E6566" i="12"/>
  <c r="D6566" i="12"/>
  <c r="E6565" i="12"/>
  <c r="D6565" i="12"/>
  <c r="E6564" i="12"/>
  <c r="D6564" i="12"/>
  <c r="E6563" i="12"/>
  <c r="D6563" i="12"/>
  <c r="E6562" i="12"/>
  <c r="D6562" i="12"/>
  <c r="E6561" i="12"/>
  <c r="D6561" i="12"/>
  <c r="E6560" i="12"/>
  <c r="D6560" i="12"/>
  <c r="E6559" i="12"/>
  <c r="D6559" i="12"/>
  <c r="E6558" i="12"/>
  <c r="D6558" i="12"/>
  <c r="E6557" i="12"/>
  <c r="D6557" i="12"/>
  <c r="E6556" i="12"/>
  <c r="D6556" i="12"/>
  <c r="E6555" i="12"/>
  <c r="D6555" i="12"/>
  <c r="E6554" i="12"/>
  <c r="D6554" i="12"/>
  <c r="E6553" i="12"/>
  <c r="D6553" i="12"/>
  <c r="E6552" i="12"/>
  <c r="D6552" i="12"/>
  <c r="E6551" i="12"/>
  <c r="D6551" i="12"/>
  <c r="E6550" i="12"/>
  <c r="D6550" i="12"/>
  <c r="E6549" i="12"/>
  <c r="D6549" i="12"/>
  <c r="E6548" i="12"/>
  <c r="D6548" i="12"/>
  <c r="E6547" i="12"/>
  <c r="D6547" i="12"/>
  <c r="E6546" i="12"/>
  <c r="D6546" i="12"/>
  <c r="E6545" i="12"/>
  <c r="D6545" i="12"/>
  <c r="E6544" i="12"/>
  <c r="D6544" i="12"/>
  <c r="E6543" i="12"/>
  <c r="D6543" i="12"/>
  <c r="E6542" i="12"/>
  <c r="D6542" i="12"/>
  <c r="E6541" i="12"/>
  <c r="D6541" i="12"/>
  <c r="E6540" i="12"/>
  <c r="D6540" i="12"/>
  <c r="E6539" i="12"/>
  <c r="D6539" i="12"/>
  <c r="E6538" i="12"/>
  <c r="D6538" i="12"/>
  <c r="E6537" i="12"/>
  <c r="D6537" i="12"/>
  <c r="E6536" i="12"/>
  <c r="D6536" i="12"/>
  <c r="E6535" i="12"/>
  <c r="D6535" i="12"/>
  <c r="E6534" i="12"/>
  <c r="D6534" i="12"/>
  <c r="E6533" i="12"/>
  <c r="D6533" i="12"/>
  <c r="E6532" i="12"/>
  <c r="D6532" i="12"/>
  <c r="E6531" i="12"/>
  <c r="D6531" i="12"/>
  <c r="E6530" i="12"/>
  <c r="D6530" i="12"/>
  <c r="E6529" i="12"/>
  <c r="D6529" i="12"/>
  <c r="E6528" i="12"/>
  <c r="D6528" i="12"/>
  <c r="E6527" i="12"/>
  <c r="D6527" i="12"/>
  <c r="E6526" i="12"/>
  <c r="D6526" i="12"/>
  <c r="E6525" i="12"/>
  <c r="D6525" i="12"/>
  <c r="E6524" i="12"/>
  <c r="D6524" i="12"/>
  <c r="E6523" i="12"/>
  <c r="D6523" i="12"/>
  <c r="E6522" i="12"/>
  <c r="D6522" i="12"/>
  <c r="E6521" i="12"/>
  <c r="D6521" i="12"/>
  <c r="E6520" i="12"/>
  <c r="D6520" i="12"/>
  <c r="E6519" i="12"/>
  <c r="D6519" i="12"/>
  <c r="E6518" i="12"/>
  <c r="D6518" i="12"/>
  <c r="E6517" i="12"/>
  <c r="D6517" i="12"/>
  <c r="E6516" i="12"/>
  <c r="D6516" i="12"/>
  <c r="E6515" i="12"/>
  <c r="D6515" i="12"/>
  <c r="E6514" i="12"/>
  <c r="D6514" i="12"/>
  <c r="E6513" i="12"/>
  <c r="D6513" i="12"/>
  <c r="E6512" i="12"/>
  <c r="D6512" i="12"/>
  <c r="E6511" i="12"/>
  <c r="D6511" i="12"/>
  <c r="E6510" i="12"/>
  <c r="D6510" i="12"/>
  <c r="E6509" i="12"/>
  <c r="D6509" i="12"/>
  <c r="E6508" i="12"/>
  <c r="D6508" i="12"/>
  <c r="E6507" i="12"/>
  <c r="D6507" i="12"/>
  <c r="E6506" i="12"/>
  <c r="D6506" i="12"/>
  <c r="E6505" i="12"/>
  <c r="D6505" i="12"/>
  <c r="E6504" i="12"/>
  <c r="D6504" i="12"/>
  <c r="E6503" i="12"/>
  <c r="D6503" i="12"/>
  <c r="E6502" i="12"/>
  <c r="D6502" i="12"/>
  <c r="E6501" i="12"/>
  <c r="D6501" i="12"/>
  <c r="E6500" i="12"/>
  <c r="D6500" i="12"/>
  <c r="E6499" i="12"/>
  <c r="D6499" i="12"/>
  <c r="E6498" i="12"/>
  <c r="D6498" i="12"/>
  <c r="E6497" i="12"/>
  <c r="D6497" i="12"/>
  <c r="E6496" i="12"/>
  <c r="D6496"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88" i="12"/>
  <c r="H87" i="12"/>
  <c r="H86" i="12"/>
  <c r="H85" i="12"/>
  <c r="H84" i="12"/>
  <c r="H83" i="12"/>
  <c r="H82" i="12"/>
  <c r="H81" i="12"/>
  <c r="H80" i="12"/>
  <c r="H79" i="12"/>
  <c r="H78" i="12"/>
  <c r="H77"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16" i="12"/>
  <c r="H15" i="12"/>
  <c r="H14" i="12"/>
  <c r="H5" i="4"/>
  <c r="F7520" i="3" l="1"/>
  <c r="F7521" i="3"/>
  <c r="F7522" i="3"/>
  <c r="F7523" i="3"/>
  <c r="F7524" i="3"/>
  <c r="F7525" i="3"/>
  <c r="F7526" i="3"/>
  <c r="F7527" i="3"/>
  <c r="F7528" i="3"/>
  <c r="F7529" i="3"/>
  <c r="F7530" i="3"/>
  <c r="F7531" i="3"/>
  <c r="F7532" i="3"/>
  <c r="F7533" i="3"/>
  <c r="F7534" i="3"/>
  <c r="F7535" i="3"/>
  <c r="F7536" i="3"/>
  <c r="F7537" i="3"/>
  <c r="F7538" i="3"/>
  <c r="H251" i="12" l="1"/>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I6372" i="12" l="1"/>
  <c r="E6378" i="12" l="1"/>
  <c r="E6379" i="12"/>
  <c r="E6380" i="12"/>
  <c r="E6382" i="12"/>
  <c r="E6383" i="12"/>
  <c r="E6381" i="12"/>
  <c r="E6375" i="12"/>
  <c r="E6376" i="12"/>
  <c r="E6384" i="12"/>
  <c r="E6377" i="12"/>
  <c r="E6385" i="12"/>
  <c r="H6372" i="12"/>
  <c r="H6369" i="12"/>
  <c r="H6368" i="12"/>
  <c r="H6367" i="12"/>
  <c r="H6366" i="12"/>
  <c r="H6365" i="12"/>
  <c r="H6364" i="12"/>
  <c r="H6363" i="12"/>
  <c r="H6362" i="12"/>
  <c r="H6361" i="12"/>
  <c r="H6360" i="12"/>
  <c r="H6359" i="12"/>
  <c r="H6358" i="12"/>
  <c r="H6357" i="12"/>
  <c r="H6356" i="12"/>
  <c r="H6355" i="12"/>
  <c r="H6354" i="12"/>
  <c r="H6353" i="12"/>
  <c r="H6352" i="12"/>
  <c r="H6351" i="12"/>
  <c r="H6350" i="12"/>
  <c r="H6349" i="12"/>
  <c r="H6348" i="12"/>
  <c r="H6347" i="12"/>
  <c r="H6346" i="12"/>
  <c r="H6345" i="12"/>
  <c r="H6344" i="12"/>
  <c r="H6343" i="12"/>
  <c r="H6342" i="12"/>
  <c r="H6341" i="12"/>
  <c r="H6340" i="12"/>
  <c r="H6339" i="12"/>
  <c r="H6338" i="12"/>
  <c r="H6337" i="12"/>
  <c r="H6336" i="12"/>
  <c r="H6335" i="12"/>
  <c r="H6334" i="12"/>
  <c r="H6333" i="12"/>
  <c r="H6332" i="12"/>
  <c r="H6331" i="12"/>
  <c r="H6330" i="12"/>
  <c r="H6329" i="12"/>
  <c r="H6328" i="12"/>
  <c r="H6327" i="12"/>
  <c r="H6326" i="12"/>
  <c r="H6325" i="12"/>
  <c r="H6324" i="12"/>
  <c r="H6323" i="12"/>
  <c r="H6322" i="12"/>
  <c r="H6321" i="12"/>
  <c r="H6320" i="12"/>
  <c r="H6319" i="12"/>
  <c r="H6318" i="12"/>
  <c r="H6317" i="12"/>
  <c r="H6316" i="12"/>
  <c r="H6315" i="12"/>
  <c r="H6314" i="12"/>
  <c r="H6313" i="12"/>
  <c r="H6312" i="12"/>
  <c r="H6311" i="12"/>
  <c r="H6310" i="12"/>
  <c r="H6309" i="12"/>
  <c r="H6308" i="12"/>
  <c r="H6307" i="12"/>
  <c r="H6306" i="12"/>
  <c r="H6305" i="12"/>
  <c r="H6304" i="12"/>
  <c r="H6303" i="12"/>
  <c r="H6302" i="12"/>
  <c r="H6301" i="12"/>
  <c r="H6300" i="12"/>
  <c r="H6299" i="12"/>
  <c r="H6298" i="12"/>
  <c r="H6297" i="12"/>
  <c r="H6296" i="12"/>
  <c r="H6295" i="12"/>
  <c r="H6294" i="12"/>
  <c r="H6293" i="12"/>
  <c r="H6292" i="12"/>
  <c r="H6291" i="12"/>
  <c r="H6290" i="12"/>
  <c r="H6289" i="12"/>
  <c r="H6288" i="12"/>
  <c r="H6287" i="12"/>
  <c r="H6286" i="12"/>
  <c r="H6285" i="12"/>
  <c r="H6284" i="12"/>
  <c r="H6283" i="12"/>
  <c r="H6282" i="12"/>
  <c r="H6281" i="12"/>
  <c r="H6280" i="12"/>
  <c r="H6279" i="12"/>
  <c r="H6278" i="12"/>
  <c r="H6277" i="12"/>
  <c r="H6276" i="12"/>
  <c r="H6275" i="12"/>
  <c r="H6274" i="12"/>
  <c r="H6273" i="12"/>
  <c r="H6272" i="12"/>
  <c r="H6271" i="12"/>
  <c r="H6270" i="12"/>
  <c r="H6269" i="12"/>
  <c r="H6268" i="12"/>
  <c r="H6267" i="12"/>
  <c r="H6266" i="12"/>
  <c r="H6265" i="12"/>
  <c r="H6264" i="12"/>
  <c r="H6263" i="12"/>
  <c r="H6262" i="12"/>
  <c r="H6261" i="12"/>
  <c r="H6260" i="12"/>
  <c r="H6259" i="12"/>
  <c r="H6258" i="12"/>
  <c r="H6257" i="12"/>
  <c r="H6256" i="12"/>
  <c r="H6255" i="12"/>
  <c r="H6254" i="12"/>
  <c r="H6253" i="12"/>
  <c r="H6252" i="12"/>
  <c r="H6251" i="12"/>
  <c r="H6250" i="12"/>
  <c r="H6249" i="12"/>
  <c r="H6248" i="12"/>
  <c r="H6247" i="12"/>
  <c r="H6246" i="12"/>
  <c r="H6245" i="12"/>
  <c r="H6244" i="12"/>
  <c r="H6243" i="12"/>
  <c r="H6242" i="12"/>
  <c r="H6241" i="12"/>
  <c r="H6240" i="12"/>
  <c r="H6239" i="12"/>
  <c r="H6238" i="12"/>
  <c r="H6237" i="12"/>
  <c r="H6236" i="12"/>
  <c r="H6235" i="12"/>
  <c r="H6234" i="12"/>
  <c r="H6233" i="12"/>
  <c r="H6232" i="12"/>
  <c r="H6231" i="12"/>
  <c r="H6230" i="12"/>
  <c r="H6229" i="12"/>
  <c r="H6228" i="12"/>
  <c r="H6227" i="12"/>
  <c r="H6226" i="12"/>
  <c r="H6225" i="12"/>
  <c r="H6224" i="12"/>
  <c r="H6223" i="12"/>
  <c r="H6222" i="12"/>
  <c r="H6221" i="12"/>
  <c r="H6220" i="12"/>
  <c r="H6219" i="12"/>
  <c r="H6218" i="12"/>
  <c r="H6217" i="12"/>
  <c r="H6216" i="12"/>
  <c r="H6215" i="12"/>
  <c r="H6214" i="12"/>
  <c r="H6213" i="12"/>
  <c r="H6212" i="12"/>
  <c r="H6211" i="12"/>
  <c r="H6210" i="12"/>
  <c r="H6209" i="12"/>
  <c r="H6208" i="12"/>
  <c r="H6207" i="12"/>
  <c r="H6206" i="12"/>
  <c r="H6205" i="12"/>
  <c r="H6204" i="12"/>
  <c r="H6203" i="12"/>
  <c r="H6202" i="12"/>
  <c r="H6201" i="12"/>
  <c r="H6200" i="12"/>
  <c r="H6199" i="12"/>
  <c r="H6198" i="12"/>
  <c r="H6197" i="12"/>
  <c r="H6196" i="12"/>
  <c r="H6195" i="12"/>
  <c r="H6194" i="12"/>
  <c r="H6193" i="12"/>
  <c r="H6192" i="12"/>
  <c r="H6191" i="12"/>
  <c r="H6190" i="12"/>
  <c r="H6189" i="12"/>
  <c r="H6188" i="12"/>
  <c r="H6187" i="12"/>
  <c r="H6186" i="12"/>
  <c r="H6185" i="12"/>
  <c r="H6184" i="12"/>
  <c r="H6183" i="12"/>
  <c r="H6182" i="12"/>
  <c r="H6181" i="12"/>
  <c r="H6180" i="12"/>
  <c r="H6179" i="12"/>
  <c r="H6178" i="12"/>
  <c r="H6177" i="12"/>
  <c r="H6176" i="12"/>
  <c r="H6175" i="12"/>
  <c r="H6174" i="12"/>
  <c r="H6173" i="12"/>
  <c r="H6172" i="12"/>
  <c r="H6171" i="12"/>
  <c r="H6170" i="12"/>
  <c r="H6169" i="12"/>
  <c r="H6168" i="12"/>
  <c r="H6167" i="12"/>
  <c r="H6166" i="12"/>
  <c r="H6165" i="12"/>
  <c r="H6164" i="12"/>
  <c r="H6163" i="12"/>
  <c r="H6162" i="12"/>
  <c r="H6161" i="12"/>
  <c r="H6160" i="12"/>
  <c r="H6159" i="12"/>
  <c r="H6158" i="12"/>
  <c r="H6157" i="12"/>
  <c r="H6156" i="12"/>
  <c r="H6155" i="12"/>
  <c r="H6154" i="12"/>
  <c r="H6153" i="12"/>
  <c r="H6152" i="12"/>
  <c r="H6151" i="12"/>
  <c r="H6150" i="12"/>
  <c r="H6149" i="12"/>
  <c r="H6148" i="12"/>
  <c r="H6147" i="12"/>
  <c r="H6146" i="12"/>
  <c r="H6145" i="12"/>
  <c r="H6144" i="12"/>
  <c r="H6143" i="12"/>
  <c r="H6142" i="12"/>
  <c r="H6141" i="12"/>
  <c r="H6140" i="12"/>
  <c r="H6139" i="12"/>
  <c r="H6138" i="12"/>
  <c r="H6137" i="12"/>
  <c r="H6136" i="12"/>
  <c r="H6135" i="12"/>
  <c r="H6134" i="12"/>
  <c r="H6133" i="12"/>
  <c r="H6132" i="12"/>
  <c r="H6131" i="12"/>
  <c r="H6130" i="12"/>
  <c r="H6129" i="12"/>
  <c r="H6128" i="12"/>
  <c r="H6127" i="12"/>
  <c r="H6126" i="12"/>
  <c r="H6125" i="12"/>
  <c r="H6124" i="12"/>
  <c r="H6123" i="12"/>
  <c r="H6122" i="12"/>
  <c r="H6121" i="12"/>
  <c r="H6120" i="12"/>
  <c r="H6119" i="12"/>
  <c r="H6118" i="12"/>
  <c r="H6117" i="12"/>
  <c r="H6116" i="12"/>
  <c r="H6115" i="12"/>
  <c r="H6114" i="12"/>
  <c r="H6113" i="12"/>
  <c r="H6112" i="12"/>
  <c r="H6111" i="12"/>
  <c r="H6110" i="12"/>
  <c r="H6109" i="12"/>
  <c r="H6108" i="12"/>
  <c r="H6107" i="12"/>
  <c r="H6106" i="12"/>
  <c r="H6105" i="12"/>
  <c r="H6104" i="12"/>
  <c r="H6103" i="12"/>
  <c r="H6102" i="12"/>
  <c r="H6101" i="12"/>
  <c r="H6100" i="12"/>
  <c r="H6099" i="12"/>
  <c r="H6098" i="12"/>
  <c r="H6097" i="12"/>
  <c r="H6096" i="12"/>
  <c r="H6095" i="12"/>
  <c r="H6094" i="12"/>
  <c r="H6093" i="12"/>
  <c r="H6092" i="12"/>
  <c r="H6091" i="12"/>
  <c r="H6090" i="12"/>
  <c r="H6089" i="12"/>
  <c r="H6088" i="12"/>
  <c r="H6087" i="12"/>
  <c r="H6086" i="12"/>
  <c r="H6085" i="12"/>
  <c r="H6084" i="12"/>
  <c r="H6083" i="12"/>
  <c r="H6082" i="12"/>
  <c r="H6081" i="12"/>
  <c r="H6080" i="12"/>
  <c r="H6079" i="12"/>
  <c r="H6078" i="12"/>
  <c r="H6077" i="12"/>
  <c r="H6076" i="12"/>
  <c r="H6075" i="12"/>
  <c r="H6074" i="12"/>
  <c r="H6073" i="12"/>
  <c r="H6072" i="12"/>
  <c r="H6071" i="12"/>
  <c r="H6070" i="12"/>
  <c r="H6069" i="12"/>
  <c r="H6068" i="12"/>
  <c r="H6067" i="12"/>
  <c r="H6066" i="12"/>
  <c r="H6065" i="12"/>
  <c r="H6064" i="12"/>
  <c r="H6063" i="12"/>
  <c r="H6062" i="12"/>
  <c r="H6061" i="12"/>
  <c r="H6060" i="12"/>
  <c r="H6059" i="12"/>
  <c r="H6058" i="12"/>
  <c r="H6057" i="12"/>
  <c r="H6056" i="12"/>
  <c r="H6055" i="12"/>
  <c r="H6054" i="12"/>
  <c r="H6053" i="12"/>
  <c r="H6052" i="12"/>
  <c r="H6051" i="12"/>
  <c r="H6050" i="12"/>
  <c r="H6049" i="12"/>
  <c r="H6048" i="12"/>
  <c r="H6047" i="12"/>
  <c r="H6046" i="12"/>
  <c r="H6045" i="12"/>
  <c r="H6044" i="12"/>
  <c r="H6043" i="12"/>
  <c r="H6042" i="12"/>
  <c r="H6041" i="12"/>
  <c r="H6040" i="12"/>
  <c r="H6039" i="12"/>
  <c r="H6038" i="12"/>
  <c r="H6037" i="12"/>
  <c r="H6036" i="12"/>
  <c r="H6035" i="12"/>
  <c r="H6034" i="12"/>
  <c r="H6033" i="12"/>
  <c r="H6032" i="12"/>
  <c r="H6031" i="12"/>
  <c r="H6030" i="12"/>
  <c r="H6029" i="12"/>
  <c r="H6028" i="12"/>
  <c r="H6027" i="12"/>
  <c r="H6026" i="12"/>
  <c r="H6025" i="12"/>
  <c r="H6024" i="12"/>
  <c r="H6023" i="12"/>
  <c r="H6022" i="12"/>
  <c r="H6021" i="12"/>
  <c r="H6020" i="12"/>
  <c r="H6019" i="12"/>
  <c r="H6018" i="12"/>
  <c r="H6017" i="12"/>
  <c r="H6016" i="12"/>
  <c r="H6015" i="12"/>
  <c r="H6014" i="12"/>
  <c r="H6013" i="12"/>
  <c r="H6012" i="12"/>
  <c r="H6011" i="12"/>
  <c r="H6010" i="12"/>
  <c r="H6009" i="12"/>
  <c r="H6008" i="12"/>
  <c r="H6007" i="12"/>
  <c r="H6006" i="12"/>
  <c r="H6005" i="12"/>
  <c r="H6004" i="12"/>
  <c r="H6003" i="12"/>
  <c r="H6002" i="12"/>
  <c r="H6001" i="12"/>
  <c r="H6000" i="12"/>
  <c r="H5999" i="12"/>
  <c r="H5998" i="12"/>
  <c r="H5997" i="12"/>
  <c r="H5996" i="12"/>
  <c r="H5995" i="12"/>
  <c r="H5994" i="12"/>
  <c r="H5993" i="12"/>
  <c r="H5992" i="12"/>
  <c r="H5991" i="12"/>
  <c r="H5990" i="12"/>
  <c r="H5989" i="12"/>
  <c r="H5988" i="12"/>
  <c r="H5987" i="12"/>
  <c r="H5986" i="12"/>
  <c r="H5985" i="12"/>
  <c r="H5984" i="12"/>
  <c r="H5983" i="12"/>
  <c r="H5982" i="12"/>
  <c r="H5981" i="12"/>
  <c r="H5980" i="12"/>
  <c r="H5979" i="12"/>
  <c r="H5978" i="12"/>
  <c r="H5977" i="12"/>
  <c r="H5976" i="12"/>
  <c r="H5975" i="12"/>
  <c r="H5974" i="12"/>
  <c r="H5973" i="12"/>
  <c r="H5972" i="12"/>
  <c r="H5971" i="12"/>
  <c r="H5970" i="12"/>
  <c r="H5969" i="12"/>
  <c r="H5968" i="12"/>
  <c r="H5967" i="12"/>
  <c r="H5966" i="12"/>
  <c r="H5965" i="12"/>
  <c r="H5964" i="12"/>
  <c r="H5963" i="12"/>
  <c r="H5962" i="12"/>
  <c r="H5961" i="12"/>
  <c r="H5960" i="12"/>
  <c r="H5959" i="12"/>
  <c r="H5958" i="12"/>
  <c r="H5957" i="12"/>
  <c r="H5956" i="12"/>
  <c r="H5955" i="12"/>
  <c r="H5954" i="12"/>
  <c r="H5953" i="12"/>
  <c r="H5952" i="12"/>
  <c r="H5951" i="12"/>
  <c r="H5950" i="12"/>
  <c r="H5949" i="12"/>
  <c r="H5948" i="12"/>
  <c r="H5947" i="12"/>
  <c r="H5946" i="12"/>
  <c r="H5945" i="12"/>
  <c r="H5944" i="12"/>
  <c r="H5943" i="12"/>
  <c r="H5942" i="12"/>
  <c r="H5941" i="12"/>
  <c r="H5940" i="12"/>
  <c r="H5939" i="12"/>
  <c r="H5938" i="12"/>
  <c r="H5937" i="12"/>
  <c r="H5936" i="12"/>
  <c r="H5935" i="12"/>
  <c r="H5934" i="12"/>
  <c r="H5933" i="12"/>
  <c r="H5932" i="12"/>
  <c r="H5931" i="12"/>
  <c r="H5930" i="12"/>
  <c r="H5929" i="12"/>
  <c r="H5928" i="12"/>
  <c r="H5927" i="12"/>
  <c r="H5926" i="12"/>
  <c r="H5925" i="12"/>
  <c r="H5924" i="12"/>
  <c r="H5923" i="12"/>
  <c r="H5922" i="12"/>
  <c r="H5921" i="12"/>
  <c r="H5920" i="12"/>
  <c r="H5919" i="12"/>
  <c r="H5918" i="12"/>
  <c r="H5917" i="12"/>
  <c r="H5916" i="12"/>
  <c r="H5915" i="12"/>
  <c r="H5914" i="12"/>
  <c r="H5913" i="12"/>
  <c r="H5912" i="12"/>
  <c r="H5911" i="12"/>
  <c r="H5910" i="12"/>
  <c r="H5909" i="12"/>
  <c r="H5908" i="12"/>
  <c r="H5907" i="12"/>
  <c r="H5906" i="12"/>
  <c r="H5905" i="12"/>
  <c r="H5904" i="12"/>
  <c r="H5903" i="12"/>
  <c r="H5902" i="12"/>
  <c r="H5901" i="12"/>
  <c r="H5900" i="12"/>
  <c r="H5899" i="12"/>
  <c r="H5898" i="12"/>
  <c r="H5897" i="12"/>
  <c r="H5896" i="12"/>
  <c r="H5895" i="12"/>
  <c r="H5894" i="12"/>
  <c r="H5893" i="12"/>
  <c r="H5892" i="12"/>
  <c r="H5891" i="12"/>
  <c r="H5890" i="12"/>
  <c r="H5889" i="12"/>
  <c r="H5888" i="12"/>
  <c r="H5887" i="12"/>
  <c r="H5886" i="12"/>
  <c r="H5885" i="12"/>
  <c r="H5884" i="12"/>
  <c r="H5883" i="12"/>
  <c r="H5882" i="12"/>
  <c r="H5881" i="12"/>
  <c r="H5880" i="12"/>
  <c r="H5879" i="12"/>
  <c r="H5878" i="12"/>
  <c r="H5877" i="12"/>
  <c r="H5876" i="12"/>
  <c r="H5875" i="12"/>
  <c r="H5874" i="12"/>
  <c r="H5873" i="12"/>
  <c r="H5872" i="12"/>
  <c r="H5871" i="12"/>
  <c r="H5870" i="12"/>
  <c r="H5869" i="12"/>
  <c r="H5868" i="12"/>
  <c r="H5867" i="12"/>
  <c r="H5866" i="12"/>
  <c r="H5865" i="12"/>
  <c r="H5864" i="12"/>
  <c r="H5863" i="12"/>
  <c r="H5862" i="12"/>
  <c r="H5861" i="12"/>
  <c r="H5860" i="12"/>
  <c r="H5859" i="12"/>
  <c r="H5858" i="12"/>
  <c r="H5857" i="12"/>
  <c r="H5856" i="12"/>
  <c r="H5855" i="12"/>
  <c r="H5854" i="12"/>
  <c r="H5853" i="12"/>
  <c r="H5852" i="12"/>
  <c r="H5851" i="12"/>
  <c r="H5850" i="12"/>
  <c r="H5849" i="12"/>
  <c r="H5848" i="12"/>
  <c r="H5847" i="12"/>
  <c r="H5846" i="12"/>
  <c r="H5845" i="12"/>
  <c r="H5844" i="12"/>
  <c r="H5843" i="12"/>
  <c r="H5842" i="12"/>
  <c r="H5841" i="12"/>
  <c r="H5840" i="12"/>
  <c r="H5839" i="12"/>
  <c r="H5838" i="12"/>
  <c r="H5837" i="12"/>
  <c r="H5836" i="12"/>
  <c r="H5835" i="12"/>
  <c r="H5834" i="12"/>
  <c r="H5833" i="12"/>
  <c r="H5832" i="12"/>
  <c r="H5831" i="12"/>
  <c r="H5830" i="12"/>
  <c r="H5829" i="12"/>
  <c r="H5828" i="12"/>
  <c r="H5827" i="12"/>
  <c r="H5826" i="12"/>
  <c r="H5825" i="12"/>
  <c r="H5824" i="12"/>
  <c r="H5823" i="12"/>
  <c r="H5822" i="12"/>
  <c r="H5821" i="12"/>
  <c r="H5820" i="12"/>
  <c r="H5819" i="12"/>
  <c r="H5818" i="12"/>
  <c r="H5817" i="12"/>
  <c r="H5816" i="12"/>
  <c r="H5815" i="12"/>
  <c r="H5814" i="12"/>
  <c r="H5813" i="12"/>
  <c r="H5812" i="12"/>
  <c r="H5811" i="12"/>
  <c r="H5810" i="12"/>
  <c r="H5809" i="12"/>
  <c r="H5808" i="12"/>
  <c r="H5807" i="12"/>
  <c r="H5806" i="12"/>
  <c r="H5805" i="12"/>
  <c r="H5804" i="12"/>
  <c r="H5803" i="12"/>
  <c r="H5802" i="12"/>
  <c r="H5801" i="12"/>
  <c r="H5800" i="12"/>
  <c r="H5799" i="12"/>
  <c r="H5798" i="12"/>
  <c r="H5797" i="12"/>
  <c r="H5796" i="12"/>
  <c r="H5795" i="12"/>
  <c r="H5794" i="12"/>
  <c r="H5793" i="12"/>
  <c r="H5792" i="12"/>
  <c r="H5791" i="12"/>
  <c r="H5790" i="12"/>
  <c r="H5789" i="12"/>
  <c r="H5788" i="12"/>
  <c r="H5787" i="12"/>
  <c r="H5786" i="12"/>
  <c r="H5785" i="12"/>
  <c r="H5784" i="12"/>
  <c r="H5783" i="12"/>
  <c r="H5782" i="12"/>
  <c r="H5781" i="12"/>
  <c r="H5780" i="12"/>
  <c r="H5779" i="12"/>
  <c r="H5778" i="12"/>
  <c r="H5777" i="12"/>
  <c r="H5776" i="12"/>
  <c r="H5775" i="12"/>
  <c r="H5774" i="12"/>
  <c r="H5773" i="12"/>
  <c r="H5772" i="12"/>
  <c r="H5771" i="12"/>
  <c r="H5770" i="12"/>
  <c r="H5769" i="12"/>
  <c r="H5768" i="12"/>
  <c r="H5767" i="12"/>
  <c r="H5766" i="12"/>
  <c r="H5765" i="12"/>
  <c r="H5764" i="12"/>
  <c r="H5763" i="12"/>
  <c r="H5762" i="12"/>
  <c r="H5761" i="12"/>
  <c r="H5760" i="12"/>
  <c r="H5759" i="12"/>
  <c r="H5758" i="12"/>
  <c r="H5757" i="12"/>
  <c r="H5756" i="12"/>
  <c r="H5755" i="12"/>
  <c r="H5754" i="12"/>
  <c r="H5753" i="12"/>
  <c r="H5752" i="12"/>
  <c r="H5751" i="12"/>
  <c r="H5750" i="12"/>
  <c r="H5749" i="12"/>
  <c r="H5748" i="12"/>
  <c r="H5747" i="12"/>
  <c r="H5746" i="12"/>
  <c r="H5745" i="12"/>
  <c r="H5744" i="12"/>
  <c r="H5743" i="12"/>
  <c r="H5742" i="12"/>
  <c r="H5741" i="12"/>
  <c r="H5740" i="12"/>
  <c r="H5739" i="12"/>
  <c r="H5738" i="12"/>
  <c r="H5737" i="12"/>
  <c r="H5736" i="12"/>
  <c r="H5735" i="12"/>
  <c r="H5734" i="12"/>
  <c r="H5733" i="12"/>
  <c r="H5732" i="12"/>
  <c r="H5731" i="12"/>
  <c r="H5730" i="12"/>
  <c r="H5729" i="12"/>
  <c r="H5728" i="12"/>
  <c r="H5727" i="12"/>
  <c r="H5726" i="12"/>
  <c r="H5725" i="12"/>
  <c r="H5724" i="12"/>
  <c r="H5723" i="12"/>
  <c r="H5722" i="12"/>
  <c r="H5721" i="12"/>
  <c r="H5720" i="12"/>
  <c r="H5719" i="12"/>
  <c r="H5718" i="12"/>
  <c r="H5717" i="12"/>
  <c r="H5716" i="12"/>
  <c r="H5715" i="12"/>
  <c r="H5714" i="12"/>
  <c r="H5713" i="12"/>
  <c r="H5712" i="12"/>
  <c r="H5711" i="12"/>
  <c r="H5710" i="12"/>
  <c r="H5709" i="12"/>
  <c r="H5708" i="12"/>
  <c r="H5707" i="12"/>
  <c r="H5706" i="12"/>
  <c r="H5705" i="12"/>
  <c r="H5704" i="12"/>
  <c r="H5703" i="12"/>
  <c r="H5702" i="12"/>
  <c r="H5701" i="12"/>
  <c r="H5700" i="12"/>
  <c r="H5699" i="12"/>
  <c r="H5698" i="12"/>
  <c r="H5697" i="12"/>
  <c r="H5696" i="12"/>
  <c r="H5695" i="12"/>
  <c r="H5694" i="12"/>
  <c r="H5693" i="12"/>
  <c r="H5692" i="12"/>
  <c r="H5691" i="12"/>
  <c r="H5690" i="12"/>
  <c r="H5689" i="12"/>
  <c r="H5688" i="12"/>
  <c r="H5687" i="12"/>
  <c r="H5686" i="12"/>
  <c r="H5685" i="12"/>
  <c r="H5684" i="12"/>
  <c r="H5683" i="12"/>
  <c r="H5682" i="12"/>
  <c r="H5681" i="12"/>
  <c r="H5680" i="12"/>
  <c r="H5679" i="12"/>
  <c r="H5678" i="12"/>
  <c r="H5677" i="12"/>
  <c r="H5676" i="12"/>
  <c r="H5675" i="12"/>
  <c r="H5674" i="12"/>
  <c r="H5673" i="12"/>
  <c r="H5672" i="12"/>
  <c r="H5671" i="12"/>
  <c r="H5670" i="12"/>
  <c r="H5669" i="12"/>
  <c r="H5668" i="12"/>
  <c r="H5667" i="12"/>
  <c r="H5666" i="12"/>
  <c r="H5665" i="12"/>
  <c r="H5664" i="12"/>
  <c r="H5663" i="12"/>
  <c r="H5662" i="12"/>
  <c r="H5661" i="12"/>
  <c r="H5660" i="12"/>
  <c r="H5659" i="12"/>
  <c r="H5658" i="12"/>
  <c r="H5657" i="12"/>
  <c r="H5656" i="12"/>
  <c r="H5655" i="12"/>
  <c r="H5654" i="12"/>
  <c r="H5653" i="12"/>
  <c r="H5652" i="12"/>
  <c r="H5651" i="12"/>
  <c r="H5650" i="12"/>
  <c r="H5649" i="12"/>
  <c r="H5648" i="12"/>
  <c r="H5647" i="12"/>
  <c r="H5646" i="12"/>
  <c r="H5645" i="12"/>
  <c r="H5644" i="12"/>
  <c r="H5643" i="12"/>
  <c r="H5642" i="12"/>
  <c r="H5641" i="12"/>
  <c r="H5640" i="12"/>
  <c r="H5639" i="12"/>
  <c r="H5638" i="12"/>
  <c r="H5637" i="12"/>
  <c r="H5636" i="12"/>
  <c r="H5635" i="12"/>
  <c r="H5634" i="12"/>
  <c r="H5633" i="12"/>
  <c r="H5632" i="12"/>
  <c r="H5631" i="12"/>
  <c r="H5630" i="12"/>
  <c r="H5629" i="12"/>
  <c r="H5628" i="12"/>
  <c r="H5627" i="12"/>
  <c r="H5626" i="12"/>
  <c r="H5625" i="12"/>
  <c r="H5624" i="12"/>
  <c r="H5623" i="12"/>
  <c r="H5622" i="12"/>
  <c r="H5621" i="12"/>
  <c r="H5620" i="12"/>
  <c r="H5619" i="12"/>
  <c r="H5618" i="12"/>
  <c r="H5617" i="12"/>
  <c r="H5616" i="12"/>
  <c r="H5615" i="12"/>
  <c r="H5614" i="12"/>
  <c r="H5613" i="12"/>
  <c r="H5612" i="12"/>
  <c r="H5611" i="12"/>
  <c r="H5610" i="12"/>
  <c r="H5609" i="12"/>
  <c r="H5608" i="12"/>
  <c r="H5607" i="12"/>
  <c r="H5606" i="12"/>
  <c r="H5605" i="12"/>
  <c r="H5604" i="12"/>
  <c r="H5603" i="12"/>
  <c r="H5602" i="12"/>
  <c r="H5601" i="12"/>
  <c r="H5600" i="12"/>
  <c r="H5599" i="12"/>
  <c r="H5598" i="12"/>
  <c r="H5597" i="12"/>
  <c r="H5596" i="12"/>
  <c r="H5595" i="12"/>
  <c r="H5594" i="12"/>
  <c r="H5593" i="12"/>
  <c r="H5592" i="12"/>
  <c r="H5591" i="12"/>
  <c r="H5590" i="12"/>
  <c r="H5589" i="12"/>
  <c r="H5588" i="12"/>
  <c r="H5587" i="12"/>
  <c r="H5586" i="12"/>
  <c r="H5585" i="12"/>
  <c r="H5584" i="12"/>
  <c r="H5583" i="12"/>
  <c r="H5582" i="12"/>
  <c r="H5581" i="12"/>
  <c r="H5580" i="12"/>
  <c r="H5579" i="12"/>
  <c r="H5578" i="12"/>
  <c r="H5577" i="12"/>
  <c r="H5576" i="12"/>
  <c r="H5575" i="12"/>
  <c r="H5574" i="12"/>
  <c r="H5573" i="12"/>
  <c r="H5572" i="12"/>
  <c r="H5571" i="12"/>
  <c r="H5570" i="12"/>
  <c r="H5569" i="12"/>
  <c r="H5568" i="12"/>
  <c r="H5567" i="12"/>
  <c r="H5566" i="12"/>
  <c r="H5565" i="12"/>
  <c r="H5564" i="12"/>
  <c r="H5563" i="12"/>
  <c r="H5562" i="12"/>
  <c r="H5561" i="12"/>
  <c r="H5560" i="12"/>
  <c r="H5559" i="12"/>
  <c r="H5558" i="12"/>
  <c r="H5557" i="12"/>
  <c r="H5556" i="12"/>
  <c r="H5555" i="12"/>
  <c r="H5554" i="12"/>
  <c r="H5553" i="12"/>
  <c r="H5552" i="12"/>
  <c r="H5551" i="12"/>
  <c r="H5550" i="12"/>
  <c r="H5549" i="12"/>
  <c r="H5548" i="12"/>
  <c r="H5547" i="12"/>
  <c r="H5546" i="12"/>
  <c r="H5545" i="12"/>
  <c r="H5544" i="12"/>
  <c r="H5543" i="12"/>
  <c r="H5542" i="12"/>
  <c r="H5541" i="12"/>
  <c r="H5540" i="12"/>
  <c r="H5539" i="12"/>
  <c r="H5538" i="12"/>
  <c r="H5537" i="12"/>
  <c r="H5536" i="12"/>
  <c r="H5535" i="12"/>
  <c r="H5534" i="12"/>
  <c r="H5533" i="12"/>
  <c r="H5532" i="12"/>
  <c r="H5531" i="12"/>
  <c r="H5530" i="12"/>
  <c r="H5529" i="12"/>
  <c r="H5528" i="12"/>
  <c r="H5527" i="12"/>
  <c r="H5526" i="12"/>
  <c r="H5525" i="12"/>
  <c r="H5524" i="12"/>
  <c r="H5523" i="12"/>
  <c r="H5522" i="12"/>
  <c r="H5521" i="12"/>
  <c r="H5520" i="12"/>
  <c r="H5519" i="12"/>
  <c r="H5518" i="12"/>
  <c r="H5517" i="12"/>
  <c r="H5516" i="12"/>
  <c r="H5515" i="12"/>
  <c r="H5514" i="12"/>
  <c r="H5513" i="12"/>
  <c r="H5512" i="12"/>
  <c r="H5511" i="12"/>
  <c r="H5510" i="12"/>
  <c r="H5509" i="12"/>
  <c r="H5508" i="12"/>
  <c r="H5507" i="12"/>
  <c r="H5506" i="12"/>
  <c r="H5505" i="12"/>
  <c r="H5504" i="12"/>
  <c r="H5503" i="12"/>
  <c r="H5502" i="12"/>
  <c r="H5501" i="12"/>
  <c r="H5500" i="12"/>
  <c r="H5499" i="12"/>
  <c r="H5498" i="12"/>
  <c r="H5497" i="12"/>
  <c r="H5496" i="12"/>
  <c r="H5495" i="12"/>
  <c r="H5494" i="12"/>
  <c r="H5493" i="12"/>
  <c r="H5492" i="12"/>
  <c r="H5491" i="12"/>
  <c r="H5490" i="12"/>
  <c r="H5489" i="12"/>
  <c r="H5488" i="12"/>
  <c r="H5487" i="12"/>
  <c r="H5486" i="12"/>
  <c r="H5485" i="12"/>
  <c r="H5484" i="12"/>
  <c r="H5483" i="12"/>
  <c r="H5482" i="12"/>
  <c r="H5481" i="12"/>
  <c r="H5480" i="12"/>
  <c r="H5479" i="12"/>
  <c r="H5478" i="12"/>
  <c r="H5477" i="12"/>
  <c r="H5476" i="12"/>
  <c r="H5475" i="12"/>
  <c r="H5474" i="12"/>
  <c r="H5473" i="12"/>
  <c r="H5472" i="12"/>
  <c r="H5471" i="12"/>
  <c r="H5470" i="12"/>
  <c r="H5469" i="12"/>
  <c r="H5468" i="12"/>
  <c r="H5467" i="12"/>
  <c r="H5466" i="12"/>
  <c r="H5465" i="12"/>
  <c r="H5464" i="12"/>
  <c r="H5463" i="12"/>
  <c r="H5462" i="12"/>
  <c r="H5461" i="12"/>
  <c r="H5460" i="12"/>
  <c r="H5459" i="12"/>
  <c r="H5458" i="12"/>
  <c r="H5457" i="12"/>
  <c r="H5456" i="12"/>
  <c r="H5455" i="12"/>
  <c r="H5454" i="12"/>
  <c r="H5453" i="12"/>
  <c r="H5452" i="12"/>
  <c r="H5451" i="12"/>
  <c r="H5450" i="12"/>
  <c r="H5449" i="12"/>
  <c r="H5448" i="12"/>
  <c r="H5447" i="12"/>
  <c r="H5446" i="12"/>
  <c r="H5445" i="12"/>
  <c r="H5444" i="12"/>
  <c r="H5443" i="12"/>
  <c r="H5442" i="12"/>
  <c r="H5441" i="12"/>
  <c r="H5440" i="12"/>
  <c r="H5439" i="12"/>
  <c r="H5438" i="12"/>
  <c r="H5437" i="12"/>
  <c r="H5436" i="12"/>
  <c r="H5435" i="12"/>
  <c r="H5434" i="12"/>
  <c r="H5433" i="12"/>
  <c r="H5432" i="12"/>
  <c r="H5431" i="12"/>
  <c r="H5430" i="12"/>
  <c r="H5429" i="12"/>
  <c r="H5428" i="12"/>
  <c r="H5427" i="12"/>
  <c r="H5426" i="12"/>
  <c r="H5425" i="12"/>
  <c r="H5424" i="12"/>
  <c r="H5423" i="12"/>
  <c r="H5422" i="12"/>
  <c r="H5421" i="12"/>
  <c r="H5420" i="12"/>
  <c r="H5419" i="12"/>
  <c r="H5418" i="12"/>
  <c r="H5417" i="12"/>
  <c r="H5416" i="12"/>
  <c r="H5415" i="12"/>
  <c r="H5414" i="12"/>
  <c r="H5413" i="12"/>
  <c r="H5412" i="12"/>
  <c r="H5411" i="12"/>
  <c r="H5410" i="12"/>
  <c r="H5409" i="12"/>
  <c r="H5408" i="12"/>
  <c r="H5407" i="12"/>
  <c r="H5406" i="12"/>
  <c r="H5405" i="12"/>
  <c r="H5404" i="12"/>
  <c r="H5403" i="12"/>
  <c r="H5402" i="12"/>
  <c r="H5401" i="12"/>
  <c r="H5400" i="12"/>
  <c r="H5399" i="12"/>
  <c r="H5398" i="12"/>
  <c r="H5397" i="12"/>
  <c r="H5396" i="12"/>
  <c r="H5395" i="12"/>
  <c r="H5394" i="12"/>
  <c r="H5393" i="12"/>
  <c r="H5392" i="12"/>
  <c r="H5391" i="12"/>
  <c r="H5390" i="12"/>
  <c r="H5389" i="12"/>
  <c r="H5388" i="12"/>
  <c r="H5387" i="12"/>
  <c r="H5386" i="12"/>
  <c r="H5385" i="12"/>
  <c r="H5384" i="12"/>
  <c r="H5383" i="12"/>
  <c r="H5382" i="12"/>
  <c r="H5381" i="12"/>
  <c r="H5380" i="12"/>
  <c r="H5379" i="12"/>
  <c r="H5378" i="12"/>
  <c r="H5377" i="12"/>
  <c r="H5376" i="12"/>
  <c r="H5375" i="12"/>
  <c r="H5374" i="12"/>
  <c r="H5373" i="12"/>
  <c r="H5372" i="12"/>
  <c r="H5371" i="12"/>
  <c r="H5370" i="12"/>
  <c r="H5369" i="12"/>
  <c r="H5368" i="12"/>
  <c r="H5367" i="12"/>
  <c r="H5366" i="12"/>
  <c r="H5365" i="12"/>
  <c r="H5364" i="12"/>
  <c r="H5363" i="12"/>
  <c r="H5362" i="12"/>
  <c r="H5361" i="12"/>
  <c r="H5360" i="12"/>
  <c r="H5359" i="12"/>
  <c r="H5358" i="12"/>
  <c r="H5357" i="12"/>
  <c r="H5356" i="12"/>
  <c r="H5355" i="12"/>
  <c r="H5354" i="12"/>
  <c r="H5353" i="12"/>
  <c r="H5352" i="12"/>
  <c r="H5351" i="12"/>
  <c r="H5350" i="12"/>
  <c r="H5349" i="12"/>
  <c r="H5348" i="12"/>
  <c r="H5347" i="12"/>
  <c r="H5346" i="12"/>
  <c r="H5345" i="12"/>
  <c r="H5344" i="12"/>
  <c r="H5343" i="12"/>
  <c r="H5342" i="12"/>
  <c r="H5341" i="12"/>
  <c r="H5340" i="12"/>
  <c r="H5339" i="12"/>
  <c r="H5338" i="12"/>
  <c r="H5337" i="12"/>
  <c r="H5336" i="12"/>
  <c r="H5335" i="12"/>
  <c r="H5334" i="12"/>
  <c r="H5333" i="12"/>
  <c r="H5332" i="12"/>
  <c r="H5331" i="12"/>
  <c r="H5330" i="12"/>
  <c r="H5329" i="12"/>
  <c r="H5328" i="12"/>
  <c r="H5327" i="12"/>
  <c r="H5326" i="12"/>
  <c r="H5325" i="12"/>
  <c r="H5324" i="12"/>
  <c r="H5323" i="12"/>
  <c r="H5322" i="12"/>
  <c r="H5321" i="12"/>
  <c r="H5320" i="12"/>
  <c r="H5319" i="12"/>
  <c r="H5318" i="12"/>
  <c r="H5317" i="12"/>
  <c r="H5316" i="12"/>
  <c r="H5315" i="12"/>
  <c r="H5314" i="12"/>
  <c r="H5313" i="12"/>
  <c r="H5312" i="12"/>
  <c r="H5311" i="12"/>
  <c r="H5310" i="12"/>
  <c r="H5309" i="12"/>
  <c r="H5308" i="12"/>
  <c r="H5307" i="12"/>
  <c r="H5306" i="12"/>
  <c r="H5305" i="12"/>
  <c r="H5304" i="12"/>
  <c r="H5303" i="12"/>
  <c r="H5302" i="12"/>
  <c r="H5301" i="12"/>
  <c r="H5300" i="12"/>
  <c r="H5299" i="12"/>
  <c r="H5298" i="12"/>
  <c r="H5297" i="12"/>
  <c r="H5296" i="12"/>
  <c r="H5295" i="12"/>
  <c r="H5294" i="12"/>
  <c r="H5293" i="12"/>
  <c r="H5292" i="12"/>
  <c r="H5291" i="12"/>
  <c r="H5290" i="12"/>
  <c r="H5289" i="12"/>
  <c r="H5288" i="12"/>
  <c r="H5287" i="12"/>
  <c r="H5286" i="12"/>
  <c r="H5285" i="12"/>
  <c r="H5284" i="12"/>
  <c r="H5283" i="12"/>
  <c r="H5282" i="12"/>
  <c r="H5281" i="12"/>
  <c r="H5280" i="12"/>
  <c r="H5279" i="12"/>
  <c r="H5278" i="12"/>
  <c r="H5277" i="12"/>
  <c r="H5276" i="12"/>
  <c r="H5275" i="12"/>
  <c r="H5274" i="12"/>
  <c r="H5273" i="12"/>
  <c r="H5272" i="12"/>
  <c r="H5271" i="12"/>
  <c r="H5270" i="12"/>
  <c r="H5269" i="12"/>
  <c r="H5268" i="12"/>
  <c r="H5267" i="12"/>
  <c r="H5266" i="12"/>
  <c r="H5265" i="12"/>
  <c r="H5264" i="12"/>
  <c r="H5263" i="12"/>
  <c r="H5262" i="12"/>
  <c r="H5261" i="12"/>
  <c r="H5260" i="12"/>
  <c r="H5259" i="12"/>
  <c r="H5258" i="12"/>
  <c r="H5257" i="12"/>
  <c r="H5256" i="12"/>
  <c r="H5255" i="12"/>
  <c r="H5254" i="12"/>
  <c r="H5253" i="12"/>
  <c r="H5252" i="12"/>
  <c r="H5251" i="12"/>
  <c r="H5250" i="12"/>
  <c r="H5249" i="12"/>
  <c r="H5248" i="12"/>
  <c r="H5247" i="12"/>
  <c r="H5246" i="12"/>
  <c r="H5245" i="12"/>
  <c r="H5244" i="12"/>
  <c r="H5243" i="12"/>
  <c r="H5242" i="12"/>
  <c r="H5241" i="12"/>
  <c r="H5240" i="12"/>
  <c r="H5239" i="12"/>
  <c r="H5238" i="12"/>
  <c r="H5237" i="12"/>
  <c r="H5236" i="12"/>
  <c r="H5235" i="12"/>
  <c r="H5234" i="12"/>
  <c r="H5233" i="12"/>
  <c r="H5232" i="12"/>
  <c r="H5231" i="12"/>
  <c r="H5230" i="12"/>
  <c r="H5229" i="12"/>
  <c r="H5228" i="12"/>
  <c r="H5227" i="12"/>
  <c r="H5226" i="12"/>
  <c r="H5225" i="12"/>
  <c r="H5224" i="12"/>
  <c r="H5223" i="12"/>
  <c r="H5222" i="12"/>
  <c r="H5221" i="12"/>
  <c r="H5220" i="12"/>
  <c r="H5219" i="12"/>
  <c r="H5218" i="12"/>
  <c r="H5217" i="12"/>
  <c r="H5216" i="12"/>
  <c r="H5215" i="12"/>
  <c r="H5214" i="12"/>
  <c r="H5213" i="12"/>
  <c r="H5212" i="12"/>
  <c r="H5211" i="12"/>
  <c r="H5210" i="12"/>
  <c r="H5209" i="12"/>
  <c r="H5208" i="12"/>
  <c r="H5207" i="12"/>
  <c r="H5206" i="12"/>
  <c r="H5205" i="12"/>
  <c r="H5204" i="12"/>
  <c r="H5203" i="12"/>
  <c r="H5202" i="12"/>
  <c r="H5201" i="12"/>
  <c r="H5200" i="12"/>
  <c r="H5199" i="12"/>
  <c r="H5198" i="12"/>
  <c r="H5197" i="12"/>
  <c r="H5196" i="12"/>
  <c r="H5195" i="12"/>
  <c r="H5194" i="12"/>
  <c r="H5193" i="12"/>
  <c r="H5192" i="12"/>
  <c r="H5191" i="12"/>
  <c r="H5190" i="12"/>
  <c r="H5189" i="12"/>
  <c r="H5188" i="12"/>
  <c r="H5187" i="12"/>
  <c r="H5186" i="12"/>
  <c r="H5185" i="12"/>
  <c r="H5184" i="12"/>
  <c r="H5183" i="12"/>
  <c r="H5182" i="12"/>
  <c r="H5181" i="12"/>
  <c r="H5180" i="12"/>
  <c r="H5179" i="12"/>
  <c r="H5178" i="12"/>
  <c r="H5177" i="12"/>
  <c r="H5176" i="12"/>
  <c r="H5175" i="12"/>
  <c r="H5174" i="12"/>
  <c r="H5173" i="12"/>
  <c r="H5172" i="12"/>
  <c r="H5171" i="12"/>
  <c r="H5170" i="12"/>
  <c r="H5169" i="12"/>
  <c r="H5168" i="12"/>
  <c r="H5167" i="12"/>
  <c r="H5166" i="12"/>
  <c r="H5165" i="12"/>
  <c r="H5164" i="12"/>
  <c r="H5163" i="12"/>
  <c r="H5162" i="12"/>
  <c r="H5161" i="12"/>
  <c r="H5160" i="12"/>
  <c r="H5159" i="12"/>
  <c r="H5158" i="12"/>
  <c r="H5157" i="12"/>
  <c r="H5156" i="12"/>
  <c r="H5155" i="12"/>
  <c r="H5154" i="12"/>
  <c r="H5153" i="12"/>
  <c r="H5152" i="12"/>
  <c r="H5151" i="12"/>
  <c r="H5150" i="12"/>
  <c r="H5149" i="12"/>
  <c r="H5148" i="12"/>
  <c r="H5147" i="12"/>
  <c r="H5146" i="12"/>
  <c r="H5145" i="12"/>
  <c r="H5144" i="12"/>
  <c r="H5143" i="12"/>
  <c r="H5142" i="12"/>
  <c r="H5141" i="12"/>
  <c r="H5140" i="12"/>
  <c r="H5139" i="12"/>
  <c r="H5138" i="12"/>
  <c r="H5137" i="12"/>
  <c r="H5136" i="12"/>
  <c r="H5135" i="12"/>
  <c r="H5134" i="12"/>
  <c r="H5133" i="12"/>
  <c r="H5132" i="12"/>
  <c r="H5131" i="12"/>
  <c r="H5130" i="12"/>
  <c r="H5129" i="12"/>
  <c r="H5128" i="12"/>
  <c r="H5127" i="12"/>
  <c r="H5126" i="12"/>
  <c r="H5125" i="12"/>
  <c r="H5124" i="12"/>
  <c r="H5123" i="12"/>
  <c r="H5122" i="12"/>
  <c r="H5121" i="12"/>
  <c r="H5120" i="12"/>
  <c r="H5119" i="12"/>
  <c r="H5118" i="12"/>
  <c r="H5117" i="12"/>
  <c r="H5116" i="12"/>
  <c r="H5115" i="12"/>
  <c r="H5114" i="12"/>
  <c r="H5113" i="12"/>
  <c r="H5112" i="12"/>
  <c r="H5111" i="12"/>
  <c r="H5110" i="12"/>
  <c r="H5109" i="12"/>
  <c r="H5108" i="12"/>
  <c r="H5107" i="12"/>
  <c r="H5106" i="12"/>
  <c r="H5105" i="12"/>
  <c r="H5104" i="12"/>
  <c r="H5103" i="12"/>
  <c r="H5102" i="12"/>
  <c r="H5101" i="12"/>
  <c r="H5100" i="12"/>
  <c r="H5099" i="12"/>
  <c r="H5098" i="12"/>
  <c r="H5097" i="12"/>
  <c r="H5096" i="12"/>
  <c r="H5095" i="12"/>
  <c r="H5094" i="12"/>
  <c r="H5093" i="12"/>
  <c r="H5092" i="12"/>
  <c r="H5091" i="12"/>
  <c r="H5090" i="12"/>
  <c r="H5089" i="12"/>
  <c r="H5088" i="12"/>
  <c r="H5087" i="12"/>
  <c r="H5086" i="12"/>
  <c r="H5085" i="12"/>
  <c r="H5084" i="12"/>
  <c r="H5083" i="12"/>
  <c r="H5082" i="12"/>
  <c r="H5081" i="12"/>
  <c r="H5080" i="12"/>
  <c r="H5079" i="12"/>
  <c r="H5078" i="12"/>
  <c r="H5077" i="12"/>
  <c r="H5076" i="12"/>
  <c r="H5075" i="12"/>
  <c r="H5074" i="12"/>
  <c r="H5073" i="12"/>
  <c r="H5072" i="12"/>
  <c r="H5071" i="12"/>
  <c r="H5070" i="12"/>
  <c r="H5069" i="12"/>
  <c r="H5068" i="12"/>
  <c r="H5067" i="12"/>
  <c r="H5066" i="12"/>
  <c r="H5065" i="12"/>
  <c r="H5064" i="12"/>
  <c r="H5063" i="12"/>
  <c r="H5062" i="12"/>
  <c r="H5061" i="12"/>
  <c r="H5060" i="12"/>
  <c r="H5059" i="12"/>
  <c r="H5058" i="12"/>
  <c r="H5057" i="12"/>
  <c r="H5056" i="12"/>
  <c r="H5055" i="12"/>
  <c r="H5054" i="12"/>
  <c r="H5053" i="12"/>
  <c r="H5052" i="12"/>
  <c r="H5051" i="12"/>
  <c r="H5050" i="12"/>
  <c r="H5049" i="12"/>
  <c r="H5048" i="12"/>
  <c r="H5047" i="12"/>
  <c r="H5046" i="12"/>
  <c r="H5045" i="12"/>
  <c r="H5044" i="12"/>
  <c r="H5043" i="12"/>
  <c r="H5042" i="12"/>
  <c r="H5041" i="12"/>
  <c r="H5040" i="12"/>
  <c r="H5039" i="12"/>
  <c r="H5038" i="12"/>
  <c r="H5037" i="12"/>
  <c r="H5036" i="12"/>
  <c r="H5035" i="12"/>
  <c r="H5034" i="12"/>
  <c r="H5033" i="12"/>
  <c r="H5032" i="12"/>
  <c r="H5031" i="12"/>
  <c r="H5030" i="12"/>
  <c r="H5029" i="12"/>
  <c r="H5028" i="12"/>
  <c r="H5027" i="12"/>
  <c r="H5026" i="12"/>
  <c r="H5025" i="12"/>
  <c r="H5024" i="12"/>
  <c r="H5023" i="12"/>
  <c r="H5022" i="12"/>
  <c r="H5021" i="12"/>
  <c r="H5020" i="12"/>
  <c r="H5019" i="12"/>
  <c r="H5018" i="12"/>
  <c r="H5017" i="12"/>
  <c r="H5016" i="12"/>
  <c r="H5015" i="12"/>
  <c r="H5014" i="12"/>
  <c r="H5013" i="12"/>
  <c r="H5012" i="12"/>
  <c r="H5011" i="12"/>
  <c r="H5010" i="12"/>
  <c r="H5009" i="12"/>
  <c r="H5008" i="12"/>
  <c r="H5007" i="12"/>
  <c r="H5006" i="12"/>
  <c r="H5005" i="12"/>
  <c r="H5004" i="12"/>
  <c r="H5003" i="12"/>
  <c r="H5002" i="12"/>
  <c r="H5001" i="12"/>
  <c r="H5000" i="12"/>
  <c r="H4999" i="12"/>
  <c r="H4998" i="12"/>
  <c r="H4997" i="12"/>
  <c r="H4996" i="12"/>
  <c r="H4995" i="12"/>
  <c r="H4994" i="12"/>
  <c r="H4993" i="12"/>
  <c r="H4992" i="12"/>
  <c r="H4991" i="12"/>
  <c r="H4990" i="12"/>
  <c r="H4989" i="12"/>
  <c r="H4988" i="12"/>
  <c r="H4987" i="12"/>
  <c r="H4986" i="12"/>
  <c r="H4985" i="12"/>
  <c r="H4984" i="12"/>
  <c r="H4983" i="12"/>
  <c r="H4982" i="12"/>
  <c r="H4981" i="12"/>
  <c r="H4980" i="12"/>
  <c r="H4979" i="12"/>
  <c r="H4978" i="12"/>
  <c r="H4977" i="12"/>
  <c r="H4976" i="12"/>
  <c r="H4975" i="12"/>
  <c r="H4974" i="12"/>
  <c r="H4973" i="12"/>
  <c r="H4972" i="12"/>
  <c r="H4971" i="12"/>
  <c r="H4970" i="12"/>
  <c r="H4969" i="12"/>
  <c r="H4968" i="12"/>
  <c r="H4967" i="12"/>
  <c r="H4966" i="12"/>
  <c r="H4965" i="12"/>
  <c r="H4964" i="12"/>
  <c r="H4963" i="12"/>
  <c r="H4962" i="12"/>
  <c r="H4961" i="12"/>
  <c r="H4960" i="12"/>
  <c r="H4959" i="12"/>
  <c r="H4958" i="12"/>
  <c r="H4957" i="12"/>
  <c r="H4956" i="12"/>
  <c r="H4955" i="12"/>
  <c r="H4954" i="12"/>
  <c r="H4953" i="12"/>
  <c r="H4952" i="12"/>
  <c r="H4951" i="12"/>
  <c r="H4950" i="12"/>
  <c r="H4949" i="12"/>
  <c r="H4948" i="12"/>
  <c r="H4947" i="12"/>
  <c r="H4946" i="12"/>
  <c r="H4945" i="12"/>
  <c r="H4944" i="12"/>
  <c r="H4943" i="12"/>
  <c r="H4942" i="12"/>
  <c r="H4941" i="12"/>
  <c r="H4940" i="12"/>
  <c r="H4939" i="12"/>
  <c r="H4938" i="12"/>
  <c r="H4937" i="12"/>
  <c r="H4936" i="12"/>
  <c r="H4935" i="12"/>
  <c r="H4934" i="12"/>
  <c r="H4933" i="12"/>
  <c r="H4932" i="12"/>
  <c r="H4931" i="12"/>
  <c r="H4930" i="12"/>
  <c r="H4929" i="12"/>
  <c r="H4928" i="12"/>
  <c r="H4927" i="12"/>
  <c r="H4926" i="12"/>
  <c r="H4925" i="12"/>
  <c r="H4924" i="12"/>
  <c r="H4923" i="12"/>
  <c r="H4922" i="12"/>
  <c r="H4921" i="12"/>
  <c r="H4920" i="12"/>
  <c r="H4919" i="12"/>
  <c r="H4918" i="12"/>
  <c r="H4917" i="12"/>
  <c r="H4916" i="12"/>
  <c r="H4915" i="12"/>
  <c r="H4914" i="12"/>
  <c r="H4913" i="12"/>
  <c r="H4912" i="12"/>
  <c r="H4911" i="12"/>
  <c r="H4910" i="12"/>
  <c r="H4909" i="12"/>
  <c r="H4908" i="12"/>
  <c r="H4907" i="12"/>
  <c r="H4906" i="12"/>
  <c r="H4905" i="12"/>
  <c r="H4904" i="12"/>
  <c r="H4903" i="12"/>
  <c r="H4902" i="12"/>
  <c r="H4901" i="12"/>
  <c r="H4900" i="12"/>
  <c r="H4899" i="12"/>
  <c r="H4898" i="12"/>
  <c r="H4897" i="12"/>
  <c r="H4896" i="12"/>
  <c r="H4895" i="12"/>
  <c r="H4894" i="12"/>
  <c r="H4893" i="12"/>
  <c r="H4892" i="12"/>
  <c r="H4891" i="12"/>
  <c r="H4890" i="12"/>
  <c r="H4889" i="12"/>
  <c r="H4888" i="12"/>
  <c r="H4887" i="12"/>
  <c r="H4886" i="12"/>
  <c r="H4885" i="12"/>
  <c r="H4884" i="12"/>
  <c r="H4883" i="12"/>
  <c r="H4882" i="12"/>
  <c r="H4881" i="12"/>
  <c r="H4880" i="12"/>
  <c r="H4879" i="12"/>
  <c r="H4878" i="12"/>
  <c r="H4877" i="12"/>
  <c r="H4876" i="12"/>
  <c r="H4875" i="12"/>
  <c r="H4874" i="12"/>
  <c r="H4873" i="12"/>
  <c r="H4872" i="12"/>
  <c r="H4871" i="12"/>
  <c r="H4870" i="12"/>
  <c r="H4869" i="12"/>
  <c r="H4868" i="12"/>
  <c r="H4867" i="12"/>
  <c r="H4866" i="12"/>
  <c r="H4865" i="12"/>
  <c r="H4864" i="12"/>
  <c r="H4863" i="12"/>
  <c r="H4862" i="12"/>
  <c r="H4861" i="12"/>
  <c r="H4860" i="12"/>
  <c r="H4859" i="12"/>
  <c r="H4858" i="12"/>
  <c r="H4857" i="12"/>
  <c r="H4856" i="12"/>
  <c r="H4855" i="12"/>
  <c r="H4854" i="12"/>
  <c r="H4853" i="12"/>
  <c r="H4852" i="12"/>
  <c r="H4851" i="12"/>
  <c r="H4850" i="12"/>
  <c r="H4849" i="12"/>
  <c r="H4848" i="12"/>
  <c r="H4847" i="12"/>
  <c r="H4846" i="12"/>
  <c r="H4845" i="12"/>
  <c r="H4844" i="12"/>
  <c r="H4843" i="12"/>
  <c r="H4842" i="12"/>
  <c r="H4841" i="12"/>
  <c r="H4840" i="12"/>
  <c r="H4839" i="12"/>
  <c r="H4838" i="12"/>
  <c r="H4837" i="12"/>
  <c r="H4836" i="12"/>
  <c r="H4835" i="12"/>
  <c r="H4834" i="12"/>
  <c r="H4833" i="12"/>
  <c r="H4832" i="12"/>
  <c r="H4831" i="12"/>
  <c r="H4830" i="12"/>
  <c r="H4829" i="12"/>
  <c r="H4828" i="12"/>
  <c r="H4827" i="12"/>
  <c r="H4826" i="12"/>
  <c r="H4825" i="12"/>
  <c r="H4824" i="12"/>
  <c r="H4823" i="12"/>
  <c r="H4822" i="12"/>
  <c r="H4821" i="12"/>
  <c r="H4820" i="12"/>
  <c r="H4819" i="12"/>
  <c r="H4818" i="12"/>
  <c r="H4817" i="12"/>
  <c r="H4816" i="12"/>
  <c r="H4815" i="12"/>
  <c r="H4814" i="12"/>
  <c r="H4813" i="12"/>
  <c r="H4812" i="12"/>
  <c r="H4811" i="12"/>
  <c r="H4810" i="12"/>
  <c r="H4809" i="12"/>
  <c r="H4808" i="12"/>
  <c r="H4807" i="12"/>
  <c r="H4806" i="12"/>
  <c r="H4805" i="12"/>
  <c r="H4804" i="12"/>
  <c r="H4803" i="12"/>
  <c r="H4802" i="12"/>
  <c r="H4801" i="12"/>
  <c r="H4800" i="12"/>
  <c r="H4799" i="12"/>
  <c r="H4798" i="12"/>
  <c r="H4797" i="12"/>
  <c r="H4796" i="12"/>
  <c r="H4795" i="12"/>
  <c r="H4794" i="12"/>
  <c r="H4793" i="12"/>
  <c r="H4792" i="12"/>
  <c r="H4791" i="12"/>
  <c r="H4790" i="12"/>
  <c r="H4789" i="12"/>
  <c r="H4788" i="12"/>
  <c r="H4787" i="12"/>
  <c r="H4786" i="12"/>
  <c r="H4785" i="12"/>
  <c r="H4784" i="12"/>
  <c r="H4783" i="12"/>
  <c r="H4782" i="12"/>
  <c r="H4781" i="12"/>
  <c r="H4780" i="12"/>
  <c r="H4779" i="12"/>
  <c r="H4778" i="12"/>
  <c r="H4777" i="12"/>
  <c r="H4776" i="12"/>
  <c r="H4775" i="12"/>
  <c r="H4774" i="12"/>
  <c r="H4773" i="12"/>
  <c r="H4772" i="12"/>
  <c r="H4771" i="12"/>
  <c r="H4770" i="12"/>
  <c r="H4769" i="12"/>
  <c r="H4768" i="12"/>
  <c r="H4767" i="12"/>
  <c r="H4766" i="12"/>
  <c r="H4765" i="12"/>
  <c r="H4764" i="12"/>
  <c r="H4763" i="12"/>
  <c r="H4762" i="12"/>
  <c r="H4761" i="12"/>
  <c r="H4760" i="12"/>
  <c r="H4759" i="12"/>
  <c r="H4758" i="12"/>
  <c r="H4757" i="12"/>
  <c r="H4756" i="12"/>
  <c r="H4755" i="12"/>
  <c r="H4754" i="12"/>
  <c r="H4753" i="12"/>
  <c r="H4752" i="12"/>
  <c r="H4751" i="12"/>
  <c r="H4750" i="12"/>
  <c r="H4749" i="12"/>
  <c r="H4748" i="12"/>
  <c r="H4747" i="12"/>
  <c r="H4746" i="12"/>
  <c r="H4745" i="12"/>
  <c r="H4744" i="12"/>
  <c r="H4743" i="12"/>
  <c r="H4742" i="12"/>
  <c r="H4741" i="12"/>
  <c r="H4740" i="12"/>
  <c r="H4739" i="12"/>
  <c r="H4738" i="12"/>
  <c r="H4737" i="12"/>
  <c r="H4736" i="12"/>
  <c r="H4735" i="12"/>
  <c r="H4734" i="12"/>
  <c r="H4733" i="12"/>
  <c r="H4732" i="12"/>
  <c r="H4731" i="12"/>
  <c r="H4730" i="12"/>
  <c r="H4729" i="12"/>
  <c r="H4728" i="12"/>
  <c r="H4727" i="12"/>
  <c r="H4726" i="12"/>
  <c r="H4725" i="12"/>
  <c r="H4724" i="12"/>
  <c r="H4723" i="12"/>
  <c r="H4722" i="12"/>
  <c r="H4721" i="12"/>
  <c r="H4720" i="12"/>
  <c r="H4719" i="12"/>
  <c r="H4718" i="12"/>
  <c r="H4717" i="12"/>
  <c r="H4716" i="12"/>
  <c r="H4715" i="12"/>
  <c r="H4714" i="12"/>
  <c r="H4713" i="12"/>
  <c r="H4712" i="12"/>
  <c r="H4711" i="12"/>
  <c r="H4710" i="12"/>
  <c r="H4709" i="12"/>
  <c r="H4708" i="12"/>
  <c r="H4707" i="12"/>
  <c r="H4706" i="12"/>
  <c r="H4705" i="12"/>
  <c r="H4704" i="12"/>
  <c r="H4703" i="12"/>
  <c r="H4702" i="12"/>
  <c r="H4701" i="12"/>
  <c r="H4700" i="12"/>
  <c r="H4699" i="12"/>
  <c r="H4698" i="12"/>
  <c r="H4697" i="12"/>
  <c r="H4696" i="12"/>
  <c r="H4695" i="12"/>
  <c r="H4694" i="12"/>
  <c r="H4693" i="12"/>
  <c r="H4692" i="12"/>
  <c r="H4691" i="12"/>
  <c r="H4690" i="12"/>
  <c r="H4689" i="12"/>
  <c r="H4688" i="12"/>
  <c r="H4687" i="12"/>
  <c r="H4686" i="12"/>
  <c r="H4685" i="12"/>
  <c r="H4684" i="12"/>
  <c r="H4683" i="12"/>
  <c r="H4682" i="12"/>
  <c r="H4681" i="12"/>
  <c r="H4680" i="12"/>
  <c r="H4679" i="12"/>
  <c r="H4678" i="12"/>
  <c r="H4677" i="12"/>
  <c r="H4676" i="12"/>
  <c r="H4675" i="12"/>
  <c r="H4674" i="12"/>
  <c r="H4673" i="12"/>
  <c r="H4672" i="12"/>
  <c r="H4671" i="12"/>
  <c r="H4670" i="12"/>
  <c r="H4669" i="12"/>
  <c r="H4668" i="12"/>
  <c r="H4667" i="12"/>
  <c r="H4666" i="12"/>
  <c r="H4665" i="12"/>
  <c r="H4664" i="12"/>
  <c r="H4663" i="12"/>
  <c r="H4662" i="12"/>
  <c r="H4661" i="12"/>
  <c r="H4660" i="12"/>
  <c r="H4659" i="12"/>
  <c r="H4658" i="12"/>
  <c r="H4657" i="12"/>
  <c r="H4656" i="12"/>
  <c r="H4655" i="12"/>
  <c r="H4654" i="12"/>
  <c r="H4653" i="12"/>
  <c r="H4652" i="12"/>
  <c r="H4651" i="12"/>
  <c r="H4650" i="12"/>
  <c r="H4649" i="12"/>
  <c r="H4648" i="12"/>
  <c r="H4647" i="12"/>
  <c r="H4646" i="12"/>
  <c r="H4645" i="12"/>
  <c r="H4644" i="12"/>
  <c r="H4643" i="12"/>
  <c r="H4642" i="12"/>
  <c r="H4641" i="12"/>
  <c r="H4640" i="12"/>
  <c r="H4639" i="12"/>
  <c r="H4638" i="12"/>
  <c r="H4637" i="12"/>
  <c r="H4636" i="12"/>
  <c r="H4635" i="12"/>
  <c r="H4634" i="12"/>
  <c r="H4633" i="12"/>
  <c r="H4632" i="12"/>
  <c r="H4631" i="12"/>
  <c r="H4630" i="12"/>
  <c r="H4629" i="12"/>
  <c r="H4628" i="12"/>
  <c r="H4627" i="12"/>
  <c r="H4626" i="12"/>
  <c r="H4625" i="12"/>
  <c r="H4624" i="12"/>
  <c r="H4623" i="12"/>
  <c r="H4622" i="12"/>
  <c r="H4621" i="12"/>
  <c r="H4620" i="12"/>
  <c r="H4619" i="12"/>
  <c r="H4618" i="12"/>
  <c r="H4617" i="12"/>
  <c r="H4616" i="12"/>
  <c r="H4615" i="12"/>
  <c r="H4614" i="12"/>
  <c r="H4613" i="12"/>
  <c r="H4612" i="12"/>
  <c r="H4611" i="12"/>
  <c r="H4610" i="12"/>
  <c r="H4609" i="12"/>
  <c r="H4608" i="12"/>
  <c r="H4607" i="12"/>
  <c r="H4606" i="12"/>
  <c r="H4605" i="12"/>
  <c r="H4604" i="12"/>
  <c r="H4603" i="12"/>
  <c r="H4602" i="12"/>
  <c r="H4601" i="12"/>
  <c r="H4600" i="12"/>
  <c r="H4599" i="12"/>
  <c r="H4598" i="12"/>
  <c r="H4597" i="12"/>
  <c r="H4596" i="12"/>
  <c r="H4595" i="12"/>
  <c r="H4594" i="12"/>
  <c r="H4593" i="12"/>
  <c r="H4592" i="12"/>
  <c r="H4591" i="12"/>
  <c r="H4590" i="12"/>
  <c r="H4589" i="12"/>
  <c r="H4588" i="12"/>
  <c r="H4587" i="12"/>
  <c r="H4586" i="12"/>
  <c r="H4585" i="12"/>
  <c r="H4584" i="12"/>
  <c r="H4583" i="12"/>
  <c r="H4582" i="12"/>
  <c r="H4581" i="12"/>
  <c r="H4580" i="12"/>
  <c r="H4579" i="12"/>
  <c r="H4578" i="12"/>
  <c r="H4577" i="12"/>
  <c r="H4576" i="12"/>
  <c r="H4575" i="12"/>
  <c r="H4574" i="12"/>
  <c r="H4573" i="12"/>
  <c r="H4572" i="12"/>
  <c r="H4571" i="12"/>
  <c r="H4570" i="12"/>
  <c r="H4569" i="12"/>
  <c r="H4568" i="12"/>
  <c r="H4567" i="12"/>
  <c r="H4566" i="12"/>
  <c r="H4565" i="12"/>
  <c r="H4564" i="12"/>
  <c r="H4563" i="12"/>
  <c r="H4562" i="12"/>
  <c r="H4561" i="12"/>
  <c r="H4560" i="12"/>
  <c r="H4559" i="12"/>
  <c r="H4558" i="12"/>
  <c r="H4557" i="12"/>
  <c r="H4556" i="12"/>
  <c r="H4555" i="12"/>
  <c r="H4554" i="12"/>
  <c r="H4553" i="12"/>
  <c r="H4552" i="12"/>
  <c r="H4551" i="12"/>
  <c r="H4550" i="12"/>
  <c r="H4549" i="12"/>
  <c r="H4548" i="12"/>
  <c r="H4547" i="12"/>
  <c r="H4546" i="12"/>
  <c r="H4545" i="12"/>
  <c r="H4544" i="12"/>
  <c r="H4543" i="12"/>
  <c r="H4542" i="12"/>
  <c r="H4541" i="12"/>
  <c r="H4540" i="12"/>
  <c r="H4539" i="12"/>
  <c r="H4538" i="12"/>
  <c r="H4537" i="12"/>
  <c r="H4536" i="12"/>
  <c r="H4535" i="12"/>
  <c r="H4534" i="12"/>
  <c r="H4533" i="12"/>
  <c r="H4532" i="12"/>
  <c r="H4531" i="12"/>
  <c r="H4530" i="12"/>
  <c r="H4529" i="12"/>
  <c r="H4528" i="12"/>
  <c r="H4527" i="12"/>
  <c r="H4526" i="12"/>
  <c r="H4525" i="12"/>
  <c r="H4524" i="12"/>
  <c r="H4523" i="12"/>
  <c r="H4522" i="12"/>
  <c r="H4521" i="12"/>
  <c r="H4520" i="12"/>
  <c r="H4519" i="12"/>
  <c r="H4518" i="12"/>
  <c r="H4517" i="12"/>
  <c r="H4516" i="12"/>
  <c r="H4515" i="12"/>
  <c r="H4514" i="12"/>
  <c r="H4513" i="12"/>
  <c r="H4512" i="12"/>
  <c r="H4511" i="12"/>
  <c r="H4510" i="12"/>
  <c r="H4509" i="12"/>
  <c r="H4508" i="12"/>
  <c r="H4507" i="12"/>
  <c r="H4506" i="12"/>
  <c r="H4505" i="12"/>
  <c r="H4504" i="12"/>
  <c r="H4503" i="12"/>
  <c r="H4502" i="12"/>
  <c r="H4501" i="12"/>
  <c r="H4500" i="12"/>
  <c r="H4499" i="12"/>
  <c r="H4498" i="12"/>
  <c r="H4497" i="12"/>
  <c r="H4496" i="12"/>
  <c r="H4495" i="12"/>
  <c r="H4494" i="12"/>
  <c r="H4493" i="12"/>
  <c r="H4492" i="12"/>
  <c r="H4491" i="12"/>
  <c r="H4490" i="12"/>
  <c r="H4489" i="12"/>
  <c r="H4488" i="12"/>
  <c r="H4487" i="12"/>
  <c r="H4486" i="12"/>
  <c r="H4485" i="12"/>
  <c r="H4484" i="12"/>
  <c r="H4483" i="12"/>
  <c r="H4482" i="12"/>
  <c r="H4481" i="12"/>
  <c r="H4480" i="12"/>
  <c r="H4479" i="12"/>
  <c r="H4478" i="12"/>
  <c r="H4477" i="12"/>
  <c r="H4476" i="12"/>
  <c r="H4475" i="12"/>
  <c r="H4474" i="12"/>
  <c r="H4473" i="12"/>
  <c r="H4472" i="12"/>
  <c r="H4471" i="12"/>
  <c r="H4470" i="12"/>
  <c r="H4469" i="12"/>
  <c r="H4468" i="12"/>
  <c r="H4467" i="12"/>
  <c r="H4466" i="12"/>
  <c r="H4465" i="12"/>
  <c r="H4464" i="12"/>
  <c r="H4463" i="12"/>
  <c r="H4462" i="12"/>
  <c r="H4461" i="12"/>
  <c r="H4460" i="12"/>
  <c r="H4459" i="12"/>
  <c r="H4458" i="12"/>
  <c r="H4457" i="12"/>
  <c r="H4456" i="12"/>
  <c r="H4455" i="12"/>
  <c r="H4454" i="12"/>
  <c r="H4453" i="12"/>
  <c r="H4452" i="12"/>
  <c r="H4451" i="12"/>
  <c r="H4450" i="12"/>
  <c r="H4449" i="12"/>
  <c r="H4448" i="12"/>
  <c r="H4447" i="12"/>
  <c r="H4446" i="12"/>
  <c r="H4445" i="12"/>
  <c r="H4444" i="12"/>
  <c r="H4443" i="12"/>
  <c r="H4442" i="12"/>
  <c r="H4441" i="12"/>
  <c r="H4440" i="12"/>
  <c r="H4439" i="12"/>
  <c r="H4438" i="12"/>
  <c r="H4437" i="12"/>
  <c r="H4436" i="12"/>
  <c r="H4435" i="12"/>
  <c r="H4434" i="12"/>
  <c r="H4433" i="12"/>
  <c r="H4432" i="12"/>
  <c r="H4431" i="12"/>
  <c r="H4430" i="12"/>
  <c r="H4429" i="12"/>
  <c r="H4428" i="12"/>
  <c r="H4427" i="12"/>
  <c r="H4426" i="12"/>
  <c r="H4425" i="12"/>
  <c r="H4424" i="12"/>
  <c r="H4423" i="12"/>
  <c r="H4422" i="12"/>
  <c r="H4421" i="12"/>
  <c r="H4420" i="12"/>
  <c r="H4419" i="12"/>
  <c r="H4418" i="12"/>
  <c r="H4417" i="12"/>
  <c r="H4416" i="12"/>
  <c r="H4415" i="12"/>
  <c r="H4414" i="12"/>
  <c r="H4413" i="12"/>
  <c r="H4412" i="12"/>
  <c r="H4411" i="12"/>
  <c r="H4410" i="12"/>
  <c r="H4409" i="12"/>
  <c r="H4408" i="12"/>
  <c r="H4407" i="12"/>
  <c r="H4406" i="12"/>
  <c r="H4405" i="12"/>
  <c r="H4404" i="12"/>
  <c r="H4403" i="12"/>
  <c r="H4402" i="12"/>
  <c r="H4401" i="12"/>
  <c r="H4400" i="12"/>
  <c r="H4399" i="12"/>
  <c r="H4398" i="12"/>
  <c r="H4397" i="12"/>
  <c r="H4396" i="12"/>
  <c r="H4395" i="12"/>
  <c r="H4394" i="12"/>
  <c r="H4393" i="12"/>
  <c r="H4392" i="12"/>
  <c r="H4391" i="12"/>
  <c r="H4390" i="12"/>
  <c r="H4389" i="12"/>
  <c r="H4388" i="12"/>
  <c r="H4387" i="12"/>
  <c r="H4386" i="12"/>
  <c r="H4385" i="12"/>
  <c r="H4384" i="12"/>
  <c r="H4383" i="12"/>
  <c r="H4382" i="12"/>
  <c r="H4381" i="12"/>
  <c r="H4380" i="12"/>
  <c r="H4379" i="12"/>
  <c r="H4378" i="12"/>
  <c r="H4377" i="12"/>
  <c r="H4376" i="12"/>
  <c r="H4375" i="12"/>
  <c r="H4374" i="12"/>
  <c r="H4373" i="12"/>
  <c r="H4372" i="12"/>
  <c r="H4371" i="12"/>
  <c r="H4370" i="12"/>
  <c r="H4369" i="12"/>
  <c r="H4368" i="12"/>
  <c r="H4367" i="12"/>
  <c r="H4366" i="12"/>
  <c r="H4365" i="12"/>
  <c r="H4364" i="12"/>
  <c r="H4363" i="12"/>
  <c r="H4362" i="12"/>
  <c r="H4361" i="12"/>
  <c r="H4360" i="12"/>
  <c r="H4359" i="12"/>
  <c r="H4358" i="12"/>
  <c r="H4357" i="12"/>
  <c r="H4356" i="12"/>
  <c r="H4355" i="12"/>
  <c r="H4354" i="12"/>
  <c r="H4353" i="12"/>
  <c r="H4352" i="12"/>
  <c r="H4351" i="12"/>
  <c r="H4350" i="12"/>
  <c r="H4349" i="12"/>
  <c r="H4348" i="12"/>
  <c r="H4347" i="12"/>
  <c r="H4346" i="12"/>
  <c r="H4345" i="12"/>
  <c r="H4344" i="12"/>
  <c r="H4343" i="12"/>
  <c r="H4342" i="12"/>
  <c r="H4341" i="12"/>
  <c r="H4340" i="12"/>
  <c r="H4339" i="12"/>
  <c r="H4338" i="12"/>
  <c r="H4337" i="12"/>
  <c r="H4336" i="12"/>
  <c r="H4335" i="12"/>
  <c r="H4334" i="12"/>
  <c r="H4333" i="12"/>
  <c r="H4332" i="12"/>
  <c r="H4331" i="12"/>
  <c r="H4330" i="12"/>
  <c r="H4329" i="12"/>
  <c r="H4328" i="12"/>
  <c r="H4327" i="12"/>
  <c r="H4326" i="12"/>
  <c r="H4325" i="12"/>
  <c r="H4324" i="12"/>
  <c r="H4323" i="12"/>
  <c r="H4322" i="12"/>
  <c r="H4321" i="12"/>
  <c r="H4320" i="12"/>
  <c r="H4319" i="12"/>
  <c r="H4318" i="12"/>
  <c r="H4317" i="12"/>
  <c r="H4316" i="12"/>
  <c r="H4315" i="12"/>
  <c r="H4314" i="12"/>
  <c r="H4313" i="12"/>
  <c r="H4312" i="12"/>
  <c r="H4311" i="12"/>
  <c r="H4310" i="12"/>
  <c r="H4309" i="12"/>
  <c r="H4308" i="12"/>
  <c r="H4307" i="12"/>
  <c r="H4306" i="12"/>
  <c r="H4305" i="12"/>
  <c r="H4304" i="12"/>
  <c r="H4303" i="12"/>
  <c r="H4302" i="12"/>
  <c r="H4301" i="12"/>
  <c r="H4300" i="12"/>
  <c r="H4299" i="12"/>
  <c r="H4298" i="12"/>
  <c r="H4297" i="12"/>
  <c r="H4296" i="12"/>
  <c r="H4295" i="12"/>
  <c r="H4294" i="12"/>
  <c r="H4293" i="12"/>
  <c r="H4292" i="12"/>
  <c r="H4291" i="12"/>
  <c r="H4290" i="12"/>
  <c r="H4289" i="12"/>
  <c r="H4288" i="12"/>
  <c r="H4287" i="12"/>
  <c r="H4286" i="12"/>
  <c r="H4285" i="12"/>
  <c r="H4284" i="12"/>
  <c r="H4283" i="12"/>
  <c r="H4282" i="12"/>
  <c r="H4281" i="12"/>
  <c r="H4280" i="12"/>
  <c r="H4279" i="12"/>
  <c r="H4278" i="12"/>
  <c r="H4277" i="12"/>
  <c r="H4276" i="12"/>
  <c r="H4275" i="12"/>
  <c r="H4274" i="12"/>
  <c r="H4273" i="12"/>
  <c r="H4272" i="12"/>
  <c r="H4271" i="12"/>
  <c r="H4270" i="12"/>
  <c r="H4269" i="12"/>
  <c r="H4268" i="12"/>
  <c r="H4267" i="12"/>
  <c r="H4266" i="12"/>
  <c r="H4265" i="12"/>
  <c r="H4264" i="12"/>
  <c r="H4263" i="12"/>
  <c r="H4262" i="12"/>
  <c r="H4261" i="12"/>
  <c r="H4260" i="12"/>
  <c r="H4259" i="12"/>
  <c r="H4258" i="12"/>
  <c r="H4257" i="12"/>
  <c r="H4256" i="12"/>
  <c r="H4255" i="12"/>
  <c r="H4254" i="12"/>
  <c r="H4253" i="12"/>
  <c r="H4252" i="12"/>
  <c r="H4251" i="12"/>
  <c r="H4250" i="12"/>
  <c r="H4249" i="12"/>
  <c r="H4248" i="12"/>
  <c r="H4247" i="12"/>
  <c r="H4246" i="12"/>
  <c r="H4245" i="12"/>
  <c r="H4244" i="12"/>
  <c r="H4243" i="12"/>
  <c r="H4242" i="12"/>
  <c r="H4241" i="12"/>
  <c r="H4240" i="12"/>
  <c r="H4239" i="12"/>
  <c r="H4238" i="12"/>
  <c r="H4237" i="12"/>
  <c r="H4236" i="12"/>
  <c r="H4235" i="12"/>
  <c r="H4234" i="12"/>
  <c r="H4233" i="12"/>
  <c r="H4232" i="12"/>
  <c r="H4231" i="12"/>
  <c r="H4230" i="12"/>
  <c r="H4229" i="12"/>
  <c r="H4228" i="12"/>
  <c r="H4227" i="12"/>
  <c r="H4226" i="12"/>
  <c r="H4225" i="12"/>
  <c r="H4224" i="12"/>
  <c r="H4223" i="12"/>
  <c r="H4222" i="12"/>
  <c r="H4221" i="12"/>
  <c r="H4220" i="12"/>
  <c r="H4219" i="12"/>
  <c r="H4218" i="12"/>
  <c r="H4217" i="12"/>
  <c r="H4216" i="12"/>
  <c r="H4215" i="12"/>
  <c r="H4214" i="12"/>
  <c r="H4213" i="12"/>
  <c r="H4212" i="12"/>
  <c r="H4211" i="12"/>
  <c r="H4210" i="12"/>
  <c r="H4209" i="12"/>
  <c r="H4208" i="12"/>
  <c r="H4207" i="12"/>
  <c r="H4206" i="12"/>
  <c r="H4205" i="12"/>
  <c r="H4204" i="12"/>
  <c r="H4203" i="12"/>
  <c r="H4202" i="12"/>
  <c r="H4201" i="12"/>
  <c r="H4200" i="12"/>
  <c r="H4199" i="12"/>
  <c r="H4198" i="12"/>
  <c r="H4197" i="12"/>
  <c r="H4196" i="12"/>
  <c r="H4195" i="12"/>
  <c r="H4194" i="12"/>
  <c r="H4193" i="12"/>
  <c r="H4192" i="12"/>
  <c r="H4191" i="12"/>
  <c r="H4190" i="12"/>
  <c r="H4189" i="12"/>
  <c r="H4188" i="12"/>
  <c r="H4187" i="12"/>
  <c r="H4186" i="12"/>
  <c r="H4185" i="12"/>
  <c r="H4184" i="12"/>
  <c r="H4183" i="12"/>
  <c r="H4182" i="12"/>
  <c r="H4181" i="12"/>
  <c r="H4180" i="12"/>
  <c r="H4179" i="12"/>
  <c r="H4178" i="12"/>
  <c r="H4177" i="12"/>
  <c r="H4176" i="12"/>
  <c r="H4175" i="12"/>
  <c r="H4174" i="12"/>
  <c r="H4173" i="12"/>
  <c r="H4172" i="12"/>
  <c r="H4171" i="12"/>
  <c r="H4170" i="12"/>
  <c r="H4169" i="12"/>
  <c r="H4168" i="12"/>
  <c r="H4167" i="12"/>
  <c r="H4166" i="12"/>
  <c r="H4165" i="12"/>
  <c r="H4164" i="12"/>
  <c r="H4163" i="12"/>
  <c r="H4162" i="12"/>
  <c r="H4161" i="12"/>
  <c r="H4160" i="12"/>
  <c r="H4159" i="12"/>
  <c r="H4158" i="12"/>
  <c r="H4157" i="12"/>
  <c r="H4156" i="12"/>
  <c r="H4155" i="12"/>
  <c r="H4154" i="12"/>
  <c r="H4153" i="12"/>
  <c r="H4152" i="12"/>
  <c r="H4151" i="12"/>
  <c r="H4150" i="12"/>
  <c r="H4149" i="12"/>
  <c r="H4148" i="12"/>
  <c r="H4147" i="12"/>
  <c r="H4146" i="12"/>
  <c r="H4145" i="12"/>
  <c r="H4144" i="12"/>
  <c r="H4143" i="12"/>
  <c r="H4142" i="12"/>
  <c r="H4141" i="12"/>
  <c r="H4140" i="12"/>
  <c r="H4139" i="12"/>
  <c r="H4138" i="12"/>
  <c r="H4137" i="12"/>
  <c r="H4136" i="12"/>
  <c r="H4135" i="12"/>
  <c r="H4134" i="12"/>
  <c r="H4133" i="12"/>
  <c r="H4132" i="12"/>
  <c r="H4131" i="12"/>
  <c r="H4130" i="12"/>
  <c r="H4129" i="12"/>
  <c r="H4128" i="12"/>
  <c r="H4127" i="12"/>
  <c r="H4126" i="12"/>
  <c r="H4125" i="12"/>
  <c r="H4124" i="12"/>
  <c r="H4123" i="12"/>
  <c r="H4122" i="12"/>
  <c r="H4121" i="12"/>
  <c r="H4120" i="12"/>
  <c r="H4119" i="12"/>
  <c r="H4118" i="12"/>
  <c r="H4117" i="12"/>
  <c r="H4116" i="12"/>
  <c r="H4115" i="12"/>
  <c r="H4114" i="12"/>
  <c r="H4113" i="12"/>
  <c r="H4112" i="12"/>
  <c r="H4111" i="12"/>
  <c r="H4110" i="12"/>
  <c r="H4109" i="12"/>
  <c r="H4108" i="12"/>
  <c r="H4107" i="12"/>
  <c r="H4106" i="12"/>
  <c r="H4105" i="12"/>
  <c r="H4104" i="12"/>
  <c r="H4103" i="12"/>
  <c r="H4102" i="12"/>
  <c r="H4101" i="12"/>
  <c r="H4100" i="12"/>
  <c r="H4099" i="12"/>
  <c r="H4098" i="12"/>
  <c r="H4097" i="12"/>
  <c r="H4096" i="12"/>
  <c r="H4095" i="12"/>
  <c r="H4094" i="12"/>
  <c r="H4093" i="12"/>
  <c r="H4092" i="12"/>
  <c r="H4091" i="12"/>
  <c r="H4090" i="12"/>
  <c r="H4089" i="12"/>
  <c r="H4088" i="12"/>
  <c r="H4087" i="12"/>
  <c r="H4086" i="12"/>
  <c r="H4085" i="12"/>
  <c r="H4084" i="12"/>
  <c r="H4083" i="12"/>
  <c r="H4082" i="12"/>
  <c r="H4081" i="12"/>
  <c r="H4080" i="12"/>
  <c r="H4079" i="12"/>
  <c r="H4078" i="12"/>
  <c r="H4077" i="12"/>
  <c r="H4076" i="12"/>
  <c r="H4075" i="12"/>
  <c r="H4074" i="12"/>
  <c r="H4073" i="12"/>
  <c r="H4072" i="12"/>
  <c r="H4071" i="12"/>
  <c r="H4070" i="12"/>
  <c r="H4069" i="12"/>
  <c r="H4068" i="12"/>
  <c r="H4067" i="12"/>
  <c r="H4066" i="12"/>
  <c r="H4065" i="12"/>
  <c r="H4064" i="12"/>
  <c r="H4063" i="12"/>
  <c r="H4062" i="12"/>
  <c r="H4061" i="12"/>
  <c r="H4060" i="12"/>
  <c r="H4059" i="12"/>
  <c r="H4058" i="12"/>
  <c r="H4057" i="12"/>
  <c r="H4056" i="12"/>
  <c r="H4055" i="12"/>
  <c r="H4054" i="12"/>
  <c r="H4053" i="12"/>
  <c r="H4052" i="12"/>
  <c r="H4051" i="12"/>
  <c r="H4050" i="12"/>
  <c r="H4049" i="12"/>
  <c r="H4048" i="12"/>
  <c r="H4047" i="12"/>
  <c r="H4046" i="12"/>
  <c r="H4045" i="12"/>
  <c r="H4044" i="12"/>
  <c r="H4043" i="12"/>
  <c r="H4042" i="12"/>
  <c r="H4041" i="12"/>
  <c r="H4040" i="12"/>
  <c r="H4039" i="12"/>
  <c r="H4038" i="12"/>
  <c r="H4037" i="12"/>
  <c r="H4036" i="12"/>
  <c r="H4035" i="12"/>
  <c r="H4034" i="12"/>
  <c r="H4033" i="12"/>
  <c r="H4032" i="12"/>
  <c r="H4031" i="12"/>
  <c r="H4030" i="12"/>
  <c r="H4029" i="12"/>
  <c r="H4028" i="12"/>
  <c r="H4027" i="12"/>
  <c r="H4026" i="12"/>
  <c r="H4025" i="12"/>
  <c r="H4024" i="12"/>
  <c r="H4023" i="12"/>
  <c r="H4022" i="12"/>
  <c r="H4021" i="12"/>
  <c r="H4020" i="12"/>
  <c r="H4019" i="12"/>
  <c r="H4018" i="12"/>
  <c r="H4017" i="12"/>
  <c r="H4016" i="12"/>
  <c r="H4015" i="12"/>
  <c r="H4014" i="12"/>
  <c r="H4013" i="12"/>
  <c r="H4012" i="12"/>
  <c r="H4011" i="12"/>
  <c r="H4010" i="12"/>
  <c r="H4009" i="12"/>
  <c r="H4008" i="12"/>
  <c r="H4007" i="12"/>
  <c r="H4006" i="12"/>
  <c r="H4005" i="12"/>
  <c r="H4004" i="12"/>
  <c r="H4003" i="12"/>
  <c r="H4002" i="12"/>
  <c r="H4001" i="12"/>
  <c r="H4000" i="12"/>
  <c r="H3999" i="12"/>
  <c r="H3998" i="12"/>
  <c r="H3997" i="12"/>
  <c r="H3996" i="12"/>
  <c r="H3995" i="12"/>
  <c r="H3994" i="12"/>
  <c r="H3993" i="12"/>
  <c r="H3992" i="12"/>
  <c r="H3991" i="12"/>
  <c r="H3990" i="12"/>
  <c r="H3989" i="12"/>
  <c r="H3988" i="12"/>
  <c r="H3987" i="12"/>
  <c r="H3986" i="12"/>
  <c r="H3985" i="12"/>
  <c r="H3984" i="12"/>
  <c r="H3983" i="12"/>
  <c r="H3982" i="12"/>
  <c r="H3981" i="12"/>
  <c r="H3980" i="12"/>
  <c r="H3979" i="12"/>
  <c r="H3978" i="12"/>
  <c r="H3977" i="12"/>
  <c r="H3976" i="12"/>
  <c r="H3975" i="12"/>
  <c r="H3974" i="12"/>
  <c r="H3973" i="12"/>
  <c r="H3972" i="12"/>
  <c r="H3971" i="12"/>
  <c r="H3970" i="12"/>
  <c r="H3969" i="12"/>
  <c r="H3968" i="12"/>
  <c r="H3967" i="12"/>
  <c r="H3966" i="12"/>
  <c r="H3965" i="12"/>
  <c r="H3964" i="12"/>
  <c r="H3963" i="12"/>
  <c r="H3962" i="12"/>
  <c r="H3961" i="12"/>
  <c r="H3960" i="12"/>
  <c r="H3959" i="12"/>
  <c r="H3958" i="12"/>
  <c r="H3957" i="12"/>
  <c r="H3956" i="12"/>
  <c r="H3955" i="12"/>
  <c r="H3954" i="12"/>
  <c r="H3953" i="12"/>
  <c r="H3952" i="12"/>
  <c r="H3951" i="12"/>
  <c r="H3950" i="12"/>
  <c r="H3949" i="12"/>
  <c r="H3948" i="12"/>
  <c r="H3947" i="12"/>
  <c r="H3946" i="12"/>
  <c r="H3945" i="12"/>
  <c r="H3944" i="12"/>
  <c r="H3943" i="12"/>
  <c r="H3942" i="12"/>
  <c r="H3941" i="12"/>
  <c r="H3940" i="12"/>
  <c r="H3939" i="12"/>
  <c r="H3938" i="12"/>
  <c r="H3937" i="12"/>
  <c r="H3936" i="12"/>
  <c r="H3935" i="12"/>
  <c r="H3934" i="12"/>
  <c r="H3933" i="12"/>
  <c r="H3932" i="12"/>
  <c r="H3931" i="12"/>
  <c r="H3930" i="12"/>
  <c r="H3929" i="12"/>
  <c r="H3928" i="12"/>
  <c r="H3927" i="12"/>
  <c r="H3926" i="12"/>
  <c r="H3925" i="12"/>
  <c r="H3924" i="12"/>
  <c r="H3923" i="12"/>
  <c r="H3922" i="12"/>
  <c r="H3921" i="12"/>
  <c r="H3920" i="12"/>
  <c r="H3919" i="12"/>
  <c r="H3918" i="12"/>
  <c r="H3917" i="12"/>
  <c r="H3916" i="12"/>
  <c r="H3915" i="12"/>
  <c r="H3914" i="12"/>
  <c r="H3913" i="12"/>
  <c r="H3912" i="12"/>
  <c r="H3911" i="12"/>
  <c r="H3910" i="12"/>
  <c r="H3909" i="12"/>
  <c r="H3908" i="12"/>
  <c r="H3907" i="12"/>
  <c r="H3906" i="12"/>
  <c r="H3905" i="12"/>
  <c r="H3904" i="12"/>
  <c r="H3903" i="12"/>
  <c r="H3902" i="12"/>
  <c r="H3901" i="12"/>
  <c r="H3900" i="12"/>
  <c r="H3899" i="12"/>
  <c r="H3898" i="12"/>
  <c r="H3897" i="12"/>
  <c r="H3896" i="12"/>
  <c r="H3895" i="12"/>
  <c r="H3894" i="12"/>
  <c r="H3893" i="12"/>
  <c r="H3892" i="12"/>
  <c r="H3891" i="12"/>
  <c r="H3890" i="12"/>
  <c r="H3889" i="12"/>
  <c r="H3888" i="12"/>
  <c r="H3887" i="12"/>
  <c r="H3886" i="12"/>
  <c r="H3885" i="12"/>
  <c r="H3884" i="12"/>
  <c r="H3883" i="12"/>
  <c r="H3882" i="12"/>
  <c r="H3881" i="12"/>
  <c r="H3880" i="12"/>
  <c r="H3879" i="12"/>
  <c r="H3878" i="12"/>
  <c r="H3877" i="12"/>
  <c r="H3876" i="12"/>
  <c r="H3875" i="12"/>
  <c r="H3874" i="12"/>
  <c r="H3873" i="12"/>
  <c r="H3872" i="12"/>
  <c r="H3871" i="12"/>
  <c r="H3870" i="12"/>
  <c r="H3869" i="12"/>
  <c r="H3868" i="12"/>
  <c r="H3867" i="12"/>
  <c r="H3866" i="12"/>
  <c r="H3865" i="12"/>
  <c r="H3864" i="12"/>
  <c r="H3863" i="12"/>
  <c r="H3862" i="12"/>
  <c r="H3861" i="12"/>
  <c r="H3860" i="12"/>
  <c r="H3859" i="12"/>
  <c r="H3858" i="12"/>
  <c r="H3857" i="12"/>
  <c r="H3856" i="12"/>
  <c r="H3855" i="12"/>
  <c r="H3854" i="12"/>
  <c r="H3853" i="12"/>
  <c r="H3852" i="12"/>
  <c r="H3851" i="12"/>
  <c r="H3850" i="12"/>
  <c r="H3849" i="12"/>
  <c r="H3848" i="12"/>
  <c r="H3847" i="12"/>
  <c r="H3846" i="12"/>
  <c r="H3845" i="12"/>
  <c r="H3844" i="12"/>
  <c r="H3843" i="12"/>
  <c r="H3842" i="12"/>
  <c r="H3841" i="12"/>
  <c r="H3840" i="12"/>
  <c r="H3839" i="12"/>
  <c r="H3838" i="12"/>
  <c r="H3837" i="12"/>
  <c r="H3836" i="12"/>
  <c r="H3835" i="12"/>
  <c r="H3834" i="12"/>
  <c r="H3833" i="12"/>
  <c r="H3832" i="12"/>
  <c r="H3831" i="12"/>
  <c r="H3830" i="12"/>
  <c r="H3829" i="12"/>
  <c r="H3828" i="12"/>
  <c r="H3827" i="12"/>
  <c r="H3826" i="12"/>
  <c r="H3825" i="12"/>
  <c r="H3824" i="12"/>
  <c r="H3823" i="12"/>
  <c r="H3822" i="12"/>
  <c r="H3821" i="12"/>
  <c r="H3820" i="12"/>
  <c r="H3819" i="12"/>
  <c r="H3818" i="12"/>
  <c r="H3817" i="12"/>
  <c r="H3816" i="12"/>
  <c r="H3815" i="12"/>
  <c r="H3814" i="12"/>
  <c r="H3813" i="12"/>
  <c r="H3812" i="12"/>
  <c r="H3811" i="12"/>
  <c r="H3810" i="12"/>
  <c r="H3809" i="12"/>
  <c r="H3808" i="12"/>
  <c r="H3807" i="12"/>
  <c r="H3806" i="12"/>
  <c r="H3805" i="12"/>
  <c r="H3804" i="12"/>
  <c r="H3803" i="12"/>
  <c r="H3802" i="12"/>
  <c r="H3801" i="12"/>
  <c r="H3800" i="12"/>
  <c r="H3799" i="12"/>
  <c r="H3798" i="12"/>
  <c r="H3797" i="12"/>
  <c r="H3796" i="12"/>
  <c r="H3795" i="12"/>
  <c r="H3794" i="12"/>
  <c r="H3793" i="12"/>
  <c r="H3792" i="12"/>
  <c r="H3791" i="12"/>
  <c r="H3790" i="12"/>
  <c r="H3789" i="12"/>
  <c r="H3788" i="12"/>
  <c r="H3787" i="12"/>
  <c r="H3786" i="12"/>
  <c r="H3785" i="12"/>
  <c r="H3784" i="12"/>
  <c r="H3783" i="12"/>
  <c r="H3782" i="12"/>
  <c r="H3781" i="12"/>
  <c r="H3780" i="12"/>
  <c r="H3779" i="12"/>
  <c r="H3778" i="12"/>
  <c r="H3777" i="12"/>
  <c r="H3776" i="12"/>
  <c r="H3775" i="12"/>
  <c r="H3774" i="12"/>
  <c r="H3773" i="12"/>
  <c r="H3772" i="12"/>
  <c r="H3771" i="12"/>
  <c r="H3770" i="12"/>
  <c r="H3769" i="12"/>
  <c r="H3768" i="12"/>
  <c r="H3767" i="12"/>
  <c r="H3766" i="12"/>
  <c r="H3765" i="12"/>
  <c r="H3764" i="12"/>
  <c r="H3763" i="12"/>
  <c r="H3762" i="12"/>
  <c r="H3761" i="12"/>
  <c r="H3760" i="12"/>
  <c r="H3759" i="12"/>
  <c r="H3758" i="12"/>
  <c r="H3757" i="12"/>
  <c r="H3756" i="12"/>
  <c r="H3755" i="12"/>
  <c r="H3754" i="12"/>
  <c r="H3753" i="12"/>
  <c r="H3752" i="12"/>
  <c r="H3751" i="12"/>
  <c r="H3750" i="12"/>
  <c r="H3749" i="12"/>
  <c r="H3748" i="12"/>
  <c r="H3747" i="12"/>
  <c r="H3746" i="12"/>
  <c r="H3745" i="12"/>
  <c r="H3744" i="12"/>
  <c r="H3743" i="12"/>
  <c r="H3742" i="12"/>
  <c r="H3741" i="12"/>
  <c r="H3740" i="12"/>
  <c r="H3739" i="12"/>
  <c r="H3738" i="12"/>
  <c r="H3737" i="12"/>
  <c r="H3736" i="12"/>
  <c r="H3735" i="12"/>
  <c r="H3734" i="12"/>
  <c r="H3733" i="12"/>
  <c r="H3732" i="12"/>
  <c r="H3731" i="12"/>
  <c r="H3730" i="12"/>
  <c r="H3729" i="12"/>
  <c r="H3728" i="12"/>
  <c r="H3727" i="12"/>
  <c r="H3726" i="12"/>
  <c r="H3725" i="12"/>
  <c r="H3724" i="12"/>
  <c r="H3723" i="12"/>
  <c r="H3722" i="12"/>
  <c r="H3721" i="12"/>
  <c r="H3720" i="12"/>
  <c r="H3719" i="12"/>
  <c r="H3718" i="12"/>
  <c r="H3717" i="12"/>
  <c r="H3716" i="12"/>
  <c r="H3715" i="12"/>
  <c r="H3714" i="12"/>
  <c r="H3713" i="12"/>
  <c r="H3712" i="12"/>
  <c r="H3711" i="12"/>
  <c r="H3710" i="12"/>
  <c r="H3709" i="12"/>
  <c r="H3708" i="12"/>
  <c r="H3707" i="12"/>
  <c r="H3706" i="12"/>
  <c r="H3705" i="12"/>
  <c r="H3704" i="12"/>
  <c r="H3703" i="12"/>
  <c r="H3702" i="12"/>
  <c r="H3701" i="12"/>
  <c r="H3700" i="12"/>
  <c r="H3699" i="12"/>
  <c r="H3698" i="12"/>
  <c r="H3697" i="12"/>
  <c r="H3696" i="12"/>
  <c r="H3695" i="12"/>
  <c r="H3694" i="12"/>
  <c r="H3693" i="12"/>
  <c r="H3692" i="12"/>
  <c r="H3691" i="12"/>
  <c r="H3690" i="12"/>
  <c r="H3689" i="12"/>
  <c r="H3688" i="12"/>
  <c r="H3687" i="12"/>
  <c r="H3686" i="12"/>
  <c r="H3685" i="12"/>
  <c r="H3684" i="12"/>
  <c r="H3683" i="12"/>
  <c r="H3682" i="12"/>
  <c r="H3681" i="12"/>
  <c r="H3680" i="12"/>
  <c r="H3679" i="12"/>
  <c r="H3678" i="12"/>
  <c r="H3677" i="12"/>
  <c r="H3676" i="12"/>
  <c r="H3675" i="12"/>
  <c r="H3674" i="12"/>
  <c r="H3673" i="12"/>
  <c r="H3672" i="12"/>
  <c r="H3671" i="12"/>
  <c r="H3670" i="12"/>
  <c r="H3669" i="12"/>
  <c r="H3668" i="12"/>
  <c r="H3667" i="12"/>
  <c r="H3666" i="12"/>
  <c r="H3665" i="12"/>
  <c r="H3664" i="12"/>
  <c r="H3663" i="12"/>
  <c r="H3662" i="12"/>
  <c r="H3661" i="12"/>
  <c r="H3660" i="12"/>
  <c r="H3659" i="12"/>
  <c r="H3658" i="12"/>
  <c r="H3657" i="12"/>
  <c r="H3656" i="12"/>
  <c r="H3655" i="12"/>
  <c r="H3654" i="12"/>
  <c r="H3653" i="12"/>
  <c r="H3652" i="12"/>
  <c r="H3651" i="12"/>
  <c r="H3650" i="12"/>
  <c r="H3649" i="12"/>
  <c r="H3648" i="12"/>
  <c r="H3647" i="12"/>
  <c r="H3646" i="12"/>
  <c r="H3645" i="12"/>
  <c r="H3644" i="12"/>
  <c r="H3643" i="12"/>
  <c r="H3642" i="12"/>
  <c r="H3641" i="12"/>
  <c r="H3640" i="12"/>
  <c r="H3639" i="12"/>
  <c r="H3638" i="12"/>
  <c r="H3637" i="12"/>
  <c r="H3636" i="12"/>
  <c r="H3635" i="12"/>
  <c r="H3634" i="12"/>
  <c r="H3633" i="12"/>
  <c r="H3632" i="12"/>
  <c r="H3631" i="12"/>
  <c r="H3630" i="12"/>
  <c r="H3629" i="12"/>
  <c r="H3628" i="12"/>
  <c r="H3627" i="12"/>
  <c r="H3626" i="12"/>
  <c r="H3625" i="12"/>
  <c r="H3624" i="12"/>
  <c r="H3623" i="12"/>
  <c r="H3622" i="12"/>
  <c r="H3621" i="12"/>
  <c r="H3620" i="12"/>
  <c r="H3619" i="12"/>
  <c r="H3618" i="12"/>
  <c r="H3617" i="12"/>
  <c r="H3616" i="12"/>
  <c r="H3615" i="12"/>
  <c r="H3614" i="12"/>
  <c r="H3613" i="12"/>
  <c r="H3612" i="12"/>
  <c r="H3611" i="12"/>
  <c r="H3610" i="12"/>
  <c r="H3609" i="12"/>
  <c r="H3608" i="12"/>
  <c r="H3607" i="12"/>
  <c r="H3606" i="12"/>
  <c r="H3605" i="12"/>
  <c r="H3604" i="12"/>
  <c r="H3603" i="12"/>
  <c r="H3602" i="12"/>
  <c r="H3601" i="12"/>
  <c r="H3600" i="12"/>
  <c r="H3599" i="12"/>
  <c r="H3598" i="12"/>
  <c r="H3597" i="12"/>
  <c r="H3596" i="12"/>
  <c r="H3595" i="12"/>
  <c r="H3594" i="12"/>
  <c r="H3593" i="12"/>
  <c r="H3592" i="12"/>
  <c r="H3591" i="12"/>
  <c r="H3590" i="12"/>
  <c r="H3589" i="12"/>
  <c r="H3588" i="12"/>
  <c r="H3587" i="12"/>
  <c r="H3586" i="12"/>
  <c r="H3585" i="12"/>
  <c r="H3584" i="12"/>
  <c r="H3583" i="12"/>
  <c r="H3582" i="12"/>
  <c r="H3581" i="12"/>
  <c r="H3580" i="12"/>
  <c r="H3579" i="12"/>
  <c r="H3578" i="12"/>
  <c r="H3577" i="12"/>
  <c r="H3576" i="12"/>
  <c r="H3575" i="12"/>
  <c r="H3574" i="12"/>
  <c r="H3573" i="12"/>
  <c r="H3572" i="12"/>
  <c r="H3571" i="12"/>
  <c r="H3570" i="12"/>
  <c r="H3569" i="12"/>
  <c r="H3568" i="12"/>
  <c r="H3567" i="12"/>
  <c r="H3566" i="12"/>
  <c r="H3565" i="12"/>
  <c r="H3564" i="12"/>
  <c r="H3563" i="12"/>
  <c r="H3562" i="12"/>
  <c r="H3561" i="12"/>
  <c r="H3560" i="12"/>
  <c r="H3559" i="12"/>
  <c r="H3558" i="12"/>
  <c r="H3557" i="12"/>
  <c r="H3556" i="12"/>
  <c r="H3555" i="12"/>
  <c r="H3554" i="12"/>
  <c r="H3553" i="12"/>
  <c r="H3552" i="12"/>
  <c r="H3551" i="12"/>
  <c r="H3550" i="12"/>
  <c r="H3549" i="12"/>
  <c r="H3548" i="12"/>
  <c r="H3547" i="12"/>
  <c r="H3546" i="12"/>
  <c r="H3545" i="12"/>
  <c r="H3544" i="12"/>
  <c r="H3543" i="12"/>
  <c r="H3542" i="12"/>
  <c r="H3541" i="12"/>
  <c r="H3540" i="12"/>
  <c r="H3539" i="12"/>
  <c r="H3538" i="12"/>
  <c r="H3537" i="12"/>
  <c r="H3536" i="12"/>
  <c r="H3535" i="12"/>
  <c r="H3534" i="12"/>
  <c r="H3533" i="12"/>
  <c r="H3532" i="12"/>
  <c r="H3531" i="12"/>
  <c r="H3530" i="12"/>
  <c r="H3529" i="12"/>
  <c r="H3528" i="12"/>
  <c r="H3527" i="12"/>
  <c r="H3526" i="12"/>
  <c r="H3525" i="12"/>
  <c r="H3524" i="12"/>
  <c r="H3523" i="12"/>
  <c r="H3522" i="12"/>
  <c r="H3521" i="12"/>
  <c r="H3520" i="12"/>
  <c r="H3519" i="12"/>
  <c r="H3518" i="12"/>
  <c r="H3517" i="12"/>
  <c r="H3516" i="12"/>
  <c r="H3515" i="12"/>
  <c r="H3514" i="12"/>
  <c r="H3513" i="12"/>
  <c r="H3512" i="12"/>
  <c r="H3511" i="12"/>
  <c r="H3510" i="12"/>
  <c r="H3509" i="12"/>
  <c r="H3508" i="12"/>
  <c r="H3507" i="12"/>
  <c r="H3506" i="12"/>
  <c r="H3505" i="12"/>
  <c r="H3504" i="12"/>
  <c r="H3503" i="12"/>
  <c r="H3502" i="12"/>
  <c r="H3501" i="12"/>
  <c r="H3500" i="12"/>
  <c r="H3499" i="12"/>
  <c r="H3498" i="12"/>
  <c r="H3497" i="12"/>
  <c r="H3496" i="12"/>
  <c r="H3495" i="12"/>
  <c r="H3494" i="12"/>
  <c r="H3493" i="12"/>
  <c r="H3492" i="12"/>
  <c r="H3491" i="12"/>
  <c r="H3490" i="12"/>
  <c r="H3489" i="12"/>
  <c r="H3488" i="12"/>
  <c r="H3487" i="12"/>
  <c r="H3486" i="12"/>
  <c r="H3485" i="12"/>
  <c r="H3484" i="12"/>
  <c r="H3483" i="12"/>
  <c r="H3482" i="12"/>
  <c r="H3481" i="12"/>
  <c r="H3480" i="12"/>
  <c r="H3479" i="12"/>
  <c r="H3478" i="12"/>
  <c r="H3477" i="12"/>
  <c r="H3476" i="12"/>
  <c r="H3475" i="12"/>
  <c r="H3474" i="12"/>
  <c r="H3473" i="12"/>
  <c r="H3472" i="12"/>
  <c r="H3471" i="12"/>
  <c r="H3470" i="12"/>
  <c r="H3469" i="12"/>
  <c r="H3468" i="12"/>
  <c r="H3467" i="12"/>
  <c r="H3466" i="12"/>
  <c r="H3465" i="12"/>
  <c r="H3464" i="12"/>
  <c r="H3463" i="12"/>
  <c r="H3462" i="12"/>
  <c r="H3461" i="12"/>
  <c r="H3460" i="12"/>
  <c r="H3459" i="12"/>
  <c r="H3458" i="12"/>
  <c r="H3457" i="12"/>
  <c r="H3456" i="12"/>
  <c r="H3455" i="12"/>
  <c r="H3454" i="12"/>
  <c r="H3453" i="12"/>
  <c r="H3452" i="12"/>
  <c r="H3451" i="12"/>
  <c r="H3450" i="12"/>
  <c r="H3449" i="12"/>
  <c r="H3448" i="12"/>
  <c r="H3447" i="12"/>
  <c r="H3446" i="12"/>
  <c r="H3445" i="12"/>
  <c r="H3444" i="12"/>
  <c r="H3443" i="12"/>
  <c r="H3442" i="12"/>
  <c r="H3441" i="12"/>
  <c r="H3440" i="12"/>
  <c r="H3439" i="12"/>
  <c r="H3438" i="12"/>
  <c r="H3437" i="12"/>
  <c r="H3436" i="12"/>
  <c r="H3435" i="12"/>
  <c r="H3434" i="12"/>
  <c r="H3433" i="12"/>
  <c r="H3432" i="12"/>
  <c r="H3431" i="12"/>
  <c r="H3430" i="12"/>
  <c r="H3429" i="12"/>
  <c r="H3428" i="12"/>
  <c r="H3427" i="12"/>
  <c r="H3426" i="12"/>
  <c r="H3425" i="12"/>
  <c r="H3424" i="12"/>
  <c r="H3423" i="12"/>
  <c r="H3422" i="12"/>
  <c r="H3421" i="12"/>
  <c r="H3420" i="12"/>
  <c r="H3419" i="12"/>
  <c r="H3418" i="12"/>
  <c r="H3417" i="12"/>
  <c r="H3416" i="12"/>
  <c r="H3415" i="12"/>
  <c r="H3414" i="12"/>
  <c r="H3413" i="12"/>
  <c r="H3412" i="12"/>
  <c r="H3411" i="12"/>
  <c r="H3410" i="12"/>
  <c r="H3409" i="12"/>
  <c r="H3408" i="12"/>
  <c r="H3407" i="12"/>
  <c r="H3406" i="12"/>
  <c r="H3405" i="12"/>
  <c r="H3404" i="12"/>
  <c r="H3403" i="12"/>
  <c r="H3402" i="12"/>
  <c r="H3401" i="12"/>
  <c r="H3400" i="12"/>
  <c r="H3399" i="12"/>
  <c r="H3398" i="12"/>
  <c r="H3397" i="12"/>
  <c r="H3396" i="12"/>
  <c r="H3395" i="12"/>
  <c r="H3394" i="12"/>
  <c r="H3393" i="12"/>
  <c r="H3392" i="12"/>
  <c r="H3391" i="12"/>
  <c r="H3390" i="12"/>
  <c r="H3389" i="12"/>
  <c r="H3388" i="12"/>
  <c r="H3387" i="12"/>
  <c r="H3386" i="12"/>
  <c r="H3385" i="12"/>
  <c r="H3384" i="12"/>
  <c r="H3383" i="12"/>
  <c r="H3382" i="12"/>
  <c r="H3381" i="12"/>
  <c r="H3380" i="12"/>
  <c r="H3379" i="12"/>
  <c r="H3378" i="12"/>
  <c r="H3377" i="12"/>
  <c r="H3376" i="12"/>
  <c r="H3375" i="12"/>
  <c r="H3374" i="12"/>
  <c r="H3373" i="12"/>
  <c r="H3372" i="12"/>
  <c r="H3371" i="12"/>
  <c r="H3370" i="12"/>
  <c r="H3369" i="12"/>
  <c r="H3368" i="12"/>
  <c r="H3367" i="12"/>
  <c r="H3366" i="12"/>
  <c r="H3365" i="12"/>
  <c r="H3364" i="12"/>
  <c r="H3363" i="12"/>
  <c r="H3362" i="12"/>
  <c r="H3361" i="12"/>
  <c r="H3360" i="12"/>
  <c r="H3359" i="12"/>
  <c r="H3358" i="12"/>
  <c r="H3357" i="12"/>
  <c r="H3356" i="12"/>
  <c r="H3355" i="12"/>
  <c r="H3354" i="12"/>
  <c r="H3353" i="12"/>
  <c r="H3352" i="12"/>
  <c r="H3351" i="12"/>
  <c r="H3350" i="12"/>
  <c r="H3349" i="12"/>
  <c r="H3348" i="12"/>
  <c r="H3347" i="12"/>
  <c r="H3346" i="12"/>
  <c r="H3345" i="12"/>
  <c r="H3344" i="12"/>
  <c r="H3343" i="12"/>
  <c r="H3342" i="12"/>
  <c r="H3341" i="12"/>
  <c r="H3340" i="12"/>
  <c r="H3339" i="12"/>
  <c r="H3338" i="12"/>
  <c r="H3337" i="12"/>
  <c r="H3336" i="12"/>
  <c r="H3335" i="12"/>
  <c r="H3334" i="12"/>
  <c r="H3333" i="12"/>
  <c r="H3332" i="12"/>
  <c r="H3331" i="12"/>
  <c r="H3330" i="12"/>
  <c r="H3329" i="12"/>
  <c r="H3328" i="12"/>
  <c r="H3327" i="12"/>
  <c r="H3326" i="12"/>
  <c r="H3325" i="12"/>
  <c r="H3324" i="12"/>
  <c r="H3323" i="12"/>
  <c r="H3322" i="12"/>
  <c r="H3321" i="12"/>
  <c r="H3320" i="12"/>
  <c r="H3319" i="12"/>
  <c r="H3318" i="12"/>
  <c r="H3317" i="12"/>
  <c r="H3316" i="12"/>
  <c r="H3315" i="12"/>
  <c r="H3314" i="12"/>
  <c r="H3313" i="12"/>
  <c r="H3312" i="12"/>
  <c r="H3311" i="12"/>
  <c r="H3310" i="12"/>
  <c r="H3309" i="12"/>
  <c r="H3308" i="12"/>
  <c r="H3307" i="12"/>
  <c r="H3306" i="12"/>
  <c r="H3305" i="12"/>
  <c r="H3304" i="12"/>
  <c r="H3303" i="12"/>
  <c r="H3302" i="12"/>
  <c r="H3301" i="12"/>
  <c r="H3300" i="12"/>
  <c r="H3299" i="12"/>
  <c r="H3298" i="12"/>
  <c r="H3297" i="12"/>
  <c r="H3296" i="12"/>
  <c r="H3295" i="12"/>
  <c r="H3294" i="12"/>
  <c r="H3293" i="12"/>
  <c r="H3292" i="12"/>
  <c r="H3291" i="12"/>
  <c r="H3290" i="12"/>
  <c r="H3289" i="12"/>
  <c r="H3288" i="12"/>
  <c r="H3287" i="12"/>
  <c r="H3286" i="12"/>
  <c r="H3285" i="12"/>
  <c r="H3284" i="12"/>
  <c r="H3283" i="12"/>
  <c r="H3282" i="12"/>
  <c r="H3281" i="12"/>
  <c r="H3280" i="12"/>
  <c r="H3279" i="12"/>
  <c r="H3278" i="12"/>
  <c r="H3277" i="12"/>
  <c r="H3276" i="12"/>
  <c r="H3275" i="12"/>
  <c r="H3274" i="12"/>
  <c r="H3273" i="12"/>
  <c r="H3272" i="12"/>
  <c r="H3271" i="12"/>
  <c r="H3270" i="12"/>
  <c r="H3269" i="12"/>
  <c r="H3268" i="12"/>
  <c r="H3267" i="12"/>
  <c r="H3266" i="12"/>
  <c r="H3265" i="12"/>
  <c r="H3264" i="12"/>
  <c r="H3263" i="12"/>
  <c r="H3262" i="12"/>
  <c r="H3261" i="12"/>
  <c r="H3260" i="12"/>
  <c r="H3259" i="12"/>
  <c r="H3258" i="12"/>
  <c r="H3257" i="12"/>
  <c r="H3256" i="12"/>
  <c r="H3255" i="12"/>
  <c r="H3254" i="12"/>
  <c r="H3253" i="12"/>
  <c r="H3252" i="12"/>
  <c r="H3251" i="12"/>
  <c r="H3250" i="12"/>
  <c r="H3249" i="12"/>
  <c r="H3248" i="12"/>
  <c r="H3247" i="12"/>
  <c r="H3246" i="12"/>
  <c r="H3245" i="12"/>
  <c r="H3244" i="12"/>
  <c r="H3243" i="12"/>
  <c r="H3242" i="12"/>
  <c r="H3241" i="12"/>
  <c r="H3240" i="12"/>
  <c r="H3239" i="12"/>
  <c r="H3238" i="12"/>
  <c r="H3237" i="12"/>
  <c r="H3236" i="12"/>
  <c r="H3235" i="12"/>
  <c r="H3234" i="12"/>
  <c r="H3233" i="12"/>
  <c r="H3232" i="12"/>
  <c r="H3231" i="12"/>
  <c r="H3230" i="12"/>
  <c r="H3229" i="12"/>
  <c r="H3228" i="12"/>
  <c r="H3227" i="12"/>
  <c r="H3226" i="12"/>
  <c r="H3225" i="12"/>
  <c r="H3224" i="12"/>
  <c r="H3223" i="12"/>
  <c r="H3222" i="12"/>
  <c r="H3221" i="12"/>
  <c r="H3220" i="12"/>
  <c r="H3219" i="12"/>
  <c r="H3218" i="12"/>
  <c r="H3217" i="12"/>
  <c r="H3216" i="12"/>
  <c r="H3215" i="12"/>
  <c r="H3214" i="12"/>
  <c r="H3213" i="12"/>
  <c r="H3212" i="12"/>
  <c r="H3211" i="12"/>
  <c r="H3210" i="12"/>
  <c r="H3209" i="12"/>
  <c r="H3208" i="12"/>
  <c r="H3207" i="12"/>
  <c r="H3206" i="12"/>
  <c r="H3205" i="12"/>
  <c r="H3204" i="12"/>
  <c r="H3203" i="12"/>
  <c r="H3202" i="12"/>
  <c r="H3201" i="12"/>
  <c r="H3200" i="12"/>
  <c r="H3199" i="12"/>
  <c r="H3198" i="12"/>
  <c r="H3197" i="12"/>
  <c r="H3196" i="12"/>
  <c r="H3195" i="12"/>
  <c r="H3194" i="12"/>
  <c r="H3193" i="12"/>
  <c r="H3192" i="12"/>
  <c r="H3191" i="12"/>
  <c r="H3190" i="12"/>
  <c r="H3189" i="12"/>
  <c r="H3188" i="12"/>
  <c r="H3187" i="12"/>
  <c r="H3186" i="12"/>
  <c r="H3185" i="12"/>
  <c r="H3184" i="12"/>
  <c r="H3183" i="12"/>
  <c r="H3182" i="12"/>
  <c r="H3181" i="12"/>
  <c r="H3180" i="12"/>
  <c r="H3179" i="12"/>
  <c r="H3178" i="12"/>
  <c r="H3177" i="12"/>
  <c r="H3176" i="12"/>
  <c r="H3175" i="12"/>
  <c r="H3174" i="12"/>
  <c r="H3173" i="12"/>
  <c r="H3172" i="12"/>
  <c r="H3171" i="12"/>
  <c r="H3170" i="12"/>
  <c r="H3169" i="12"/>
  <c r="H3168" i="12"/>
  <c r="H3167" i="12"/>
  <c r="H3166" i="12"/>
  <c r="H3165" i="12"/>
  <c r="H3164" i="12"/>
  <c r="H3163" i="12"/>
  <c r="H3162" i="12"/>
  <c r="H3161" i="12"/>
  <c r="H3160" i="12"/>
  <c r="H3159" i="12"/>
  <c r="H3158" i="12"/>
  <c r="H3157" i="12"/>
  <c r="H3156" i="12"/>
  <c r="H3155" i="12"/>
  <c r="H3154" i="12"/>
  <c r="H3153" i="12"/>
  <c r="H3152" i="12"/>
  <c r="H3151" i="12"/>
  <c r="H3150" i="12"/>
  <c r="H3149" i="12"/>
  <c r="H3148" i="12"/>
  <c r="H3147" i="12"/>
  <c r="H3146" i="12"/>
  <c r="H3145" i="12"/>
  <c r="H3144" i="12"/>
  <c r="H3143" i="12"/>
  <c r="H3142" i="12"/>
  <c r="H3141" i="12"/>
  <c r="H3140" i="12"/>
  <c r="H3139" i="12"/>
  <c r="H3138" i="12"/>
  <c r="H3137" i="12"/>
  <c r="H3136" i="12"/>
  <c r="H3135" i="12"/>
  <c r="H3134" i="12"/>
  <c r="H3133" i="12"/>
  <c r="H3132" i="12"/>
  <c r="H3131" i="12"/>
  <c r="H3130" i="12"/>
  <c r="H3129" i="12"/>
  <c r="H3128" i="12"/>
  <c r="H3127" i="12"/>
  <c r="H3126" i="12"/>
  <c r="H3125" i="12"/>
  <c r="H3124" i="12"/>
  <c r="H3123" i="12"/>
  <c r="H3122" i="12"/>
  <c r="H3121" i="12"/>
  <c r="H3120" i="12"/>
  <c r="H3119" i="12"/>
  <c r="H3118" i="12"/>
  <c r="H3117" i="12"/>
  <c r="H3116" i="12"/>
  <c r="H3115" i="12"/>
  <c r="H3114" i="12"/>
  <c r="H3113" i="12"/>
  <c r="H3112" i="12"/>
  <c r="H3111" i="12"/>
  <c r="H3110" i="12"/>
  <c r="H3109" i="12"/>
  <c r="H3108" i="12"/>
  <c r="H3107" i="12"/>
  <c r="H3106" i="12"/>
  <c r="H3105" i="12"/>
  <c r="H3104" i="12"/>
  <c r="H3103" i="12"/>
  <c r="H3102" i="12"/>
  <c r="H3101" i="12"/>
  <c r="H3100" i="12"/>
  <c r="H3099" i="12"/>
  <c r="H3098" i="12"/>
  <c r="H3097" i="12"/>
  <c r="H3096" i="12"/>
  <c r="H3095" i="12"/>
  <c r="H3094" i="12"/>
  <c r="H3093" i="12"/>
  <c r="H3092" i="12"/>
  <c r="H3091" i="12"/>
  <c r="H3090" i="12"/>
  <c r="H3089" i="12"/>
  <c r="H3088" i="12"/>
  <c r="H3087" i="12"/>
  <c r="H3086" i="12"/>
  <c r="H3085" i="12"/>
  <c r="H3084" i="12"/>
  <c r="H3083" i="12"/>
  <c r="H3082" i="12"/>
  <c r="H3081" i="12"/>
  <c r="H3080" i="12"/>
  <c r="H3079" i="12"/>
  <c r="H3078" i="12"/>
  <c r="H3077" i="12"/>
  <c r="H3076" i="12"/>
  <c r="H3075" i="12"/>
  <c r="H3074" i="12"/>
  <c r="H3073" i="12"/>
  <c r="H3072" i="12"/>
  <c r="H3071" i="12"/>
  <c r="H3070" i="12"/>
  <c r="H3069" i="12"/>
  <c r="H3068" i="12"/>
  <c r="H3067" i="12"/>
  <c r="H3066" i="12"/>
  <c r="H3065" i="12"/>
  <c r="H3064" i="12"/>
  <c r="H3063" i="12"/>
  <c r="H3062" i="12"/>
  <c r="H3061" i="12"/>
  <c r="H3060" i="12"/>
  <c r="H3059" i="12"/>
  <c r="H3058" i="12"/>
  <c r="H3057" i="12"/>
  <c r="H3056" i="12"/>
  <c r="H3055" i="12"/>
  <c r="H3054" i="12"/>
  <c r="H3053" i="12"/>
  <c r="H3052" i="12"/>
  <c r="H3051" i="12"/>
  <c r="H3050" i="12"/>
  <c r="H3049" i="12"/>
  <c r="H3048" i="12"/>
  <c r="H3047" i="12"/>
  <c r="H3046" i="12"/>
  <c r="H3045" i="12"/>
  <c r="H3044" i="12"/>
  <c r="H3043" i="12"/>
  <c r="H3042" i="12"/>
  <c r="H3041" i="12"/>
  <c r="H3040" i="12"/>
  <c r="H3039" i="12"/>
  <c r="H3038" i="12"/>
  <c r="H3037" i="12"/>
  <c r="H3036" i="12"/>
  <c r="H3035" i="12"/>
  <c r="H3034" i="12"/>
  <c r="H3033" i="12"/>
  <c r="H3032" i="12"/>
  <c r="H3031" i="12"/>
  <c r="H3030" i="12"/>
  <c r="H3029" i="12"/>
  <c r="H3028" i="12"/>
  <c r="H3027" i="12"/>
  <c r="H3026" i="12"/>
  <c r="H3025" i="12"/>
  <c r="H3024" i="12"/>
  <c r="H3023" i="12"/>
  <c r="H3022" i="12"/>
  <c r="H3021" i="12"/>
  <c r="H3020" i="12"/>
  <c r="H3019" i="12"/>
  <c r="H3018" i="12"/>
  <c r="H3017" i="12"/>
  <c r="H3016" i="12"/>
  <c r="H3015" i="12"/>
  <c r="H3014" i="12"/>
  <c r="H3013" i="12"/>
  <c r="H3012" i="12"/>
  <c r="H3011" i="12"/>
  <c r="H3010" i="12"/>
  <c r="H3009" i="12"/>
  <c r="H3008" i="12"/>
  <c r="H3007" i="12"/>
  <c r="H3006" i="12"/>
  <c r="H3005" i="12"/>
  <c r="H3004" i="12"/>
  <c r="H3003" i="12"/>
  <c r="H3002" i="12"/>
  <c r="H3001" i="12"/>
  <c r="H3000" i="12"/>
  <c r="H2999" i="12"/>
  <c r="H2998" i="12"/>
  <c r="H2997" i="12"/>
  <c r="H2996" i="12"/>
  <c r="H2995" i="12"/>
  <c r="H2994" i="12"/>
  <c r="H2993" i="12"/>
  <c r="H2992" i="12"/>
  <c r="H2991" i="12"/>
  <c r="H2990" i="12"/>
  <c r="H2989" i="12"/>
  <c r="H2988" i="12"/>
  <c r="H2987" i="12"/>
  <c r="H2986" i="12"/>
  <c r="H2985" i="12"/>
  <c r="H2984" i="12"/>
  <c r="H2983" i="12"/>
  <c r="H2982" i="12"/>
  <c r="H2981" i="12"/>
  <c r="H2980" i="12"/>
  <c r="H2979" i="12"/>
  <c r="H2978" i="12"/>
  <c r="H2977" i="12"/>
  <c r="H2976" i="12"/>
  <c r="H2975" i="12"/>
  <c r="H2974" i="12"/>
  <c r="H2973" i="12"/>
  <c r="H2972" i="12"/>
  <c r="H2971" i="12"/>
  <c r="H2970" i="12"/>
  <c r="H2969" i="12"/>
  <c r="H2968" i="12"/>
  <c r="H2967" i="12"/>
  <c r="H2966" i="12"/>
  <c r="H2965" i="12"/>
  <c r="H2964" i="12"/>
  <c r="H2963" i="12"/>
  <c r="H2962" i="12"/>
  <c r="H2961" i="12"/>
  <c r="H2960" i="12"/>
  <c r="H2959" i="12"/>
  <c r="H2958" i="12"/>
  <c r="H2957" i="12"/>
  <c r="H2956" i="12"/>
  <c r="H2955" i="12"/>
  <c r="H2954" i="12"/>
  <c r="H2953" i="12"/>
  <c r="H2952" i="12"/>
  <c r="H2951" i="12"/>
  <c r="H2950" i="12"/>
  <c r="H2949" i="12"/>
  <c r="H2948" i="12"/>
  <c r="H2947" i="12"/>
  <c r="H2946" i="12"/>
  <c r="H2945" i="12"/>
  <c r="H2944" i="12"/>
  <c r="H2943" i="12"/>
  <c r="H2942" i="12"/>
  <c r="H2941" i="12"/>
  <c r="H2940" i="12"/>
  <c r="H2939" i="12"/>
  <c r="H2938" i="12"/>
  <c r="H2937" i="12"/>
  <c r="H2936" i="12"/>
  <c r="H2935" i="12"/>
  <c r="H2934" i="12"/>
  <c r="H2933" i="12"/>
  <c r="H2932" i="12"/>
  <c r="H2931" i="12"/>
  <c r="H2930" i="12"/>
  <c r="H2929" i="12"/>
  <c r="H2928" i="12"/>
  <c r="H2927" i="12"/>
  <c r="H2926" i="12"/>
  <c r="H2925" i="12"/>
  <c r="H2924" i="12"/>
  <c r="H2923" i="12"/>
  <c r="H2922" i="12"/>
  <c r="H2921" i="12"/>
  <c r="H2920" i="12"/>
  <c r="H2919" i="12"/>
  <c r="H2918" i="12"/>
  <c r="H2917" i="12"/>
  <c r="H2916" i="12"/>
  <c r="H2915" i="12"/>
  <c r="H2914" i="12"/>
  <c r="H2913" i="12"/>
  <c r="H2912" i="12"/>
  <c r="H2911" i="12"/>
  <c r="H2910" i="12"/>
  <c r="H2909" i="12"/>
  <c r="H2908" i="12"/>
  <c r="H2907" i="12"/>
  <c r="H2906" i="12"/>
  <c r="H2905" i="12"/>
  <c r="H2904" i="12"/>
  <c r="H2903" i="12"/>
  <c r="H2902" i="12"/>
  <c r="H2901" i="12"/>
  <c r="H2900" i="12"/>
  <c r="H2899" i="12"/>
  <c r="H2898" i="12"/>
  <c r="H2897" i="12"/>
  <c r="H2896" i="12"/>
  <c r="H2895" i="12"/>
  <c r="H2894" i="12"/>
  <c r="H2893" i="12"/>
  <c r="H2892" i="12"/>
  <c r="H2891" i="12"/>
  <c r="H2890" i="12"/>
  <c r="H2889" i="12"/>
  <c r="H2888" i="12"/>
  <c r="H2887" i="12"/>
  <c r="H2886" i="12"/>
  <c r="H2885" i="12"/>
  <c r="H2884" i="12"/>
  <c r="H2883" i="12"/>
  <c r="H2882" i="12"/>
  <c r="H2881" i="12"/>
  <c r="H2880" i="12"/>
  <c r="H2879" i="12"/>
  <c r="H2878" i="12"/>
  <c r="H2877" i="12"/>
  <c r="H2876" i="12"/>
  <c r="H2875" i="12"/>
  <c r="H2874" i="12"/>
  <c r="H2873" i="12"/>
  <c r="H2872" i="12"/>
  <c r="H2871" i="12"/>
  <c r="H2870" i="12"/>
  <c r="H2869" i="12"/>
  <c r="H2868" i="12"/>
  <c r="H2867" i="12"/>
  <c r="H2866" i="12"/>
  <c r="H2865" i="12"/>
  <c r="H2864" i="12"/>
  <c r="H2863" i="12"/>
  <c r="H2862" i="12"/>
  <c r="H2861" i="12"/>
  <c r="H2860" i="12"/>
  <c r="H2859" i="12"/>
  <c r="H2858" i="12"/>
  <c r="H2857" i="12"/>
  <c r="H2856" i="12"/>
  <c r="H2855" i="12"/>
  <c r="H2854" i="12"/>
  <c r="H2853" i="12"/>
  <c r="H2852" i="12"/>
  <c r="H2851" i="12"/>
  <c r="H2850" i="12"/>
  <c r="H2849" i="12"/>
  <c r="H2848" i="12"/>
  <c r="H2847" i="12"/>
  <c r="H2846" i="12"/>
  <c r="H2845" i="12"/>
  <c r="H2844" i="12"/>
  <c r="H2843" i="12"/>
  <c r="H2842" i="12"/>
  <c r="H2841" i="12"/>
  <c r="H2840" i="12"/>
  <c r="H2839" i="12"/>
  <c r="H2838" i="12"/>
  <c r="H2837" i="12"/>
  <c r="H2836" i="12"/>
  <c r="H2835" i="12"/>
  <c r="H2834" i="12"/>
  <c r="H2833" i="12"/>
  <c r="H2832" i="12"/>
  <c r="H2831" i="12"/>
  <c r="H2830" i="12"/>
  <c r="H2829" i="12"/>
  <c r="H2828" i="12"/>
  <c r="H2827" i="12"/>
  <c r="H2826" i="12"/>
  <c r="H2825" i="12"/>
  <c r="H2824" i="12"/>
  <c r="H2823" i="12"/>
  <c r="H2822" i="12"/>
  <c r="H2821" i="12"/>
  <c r="H2820" i="12"/>
  <c r="H2819" i="12"/>
  <c r="H2818" i="12"/>
  <c r="H2817" i="12"/>
  <c r="H2816" i="12"/>
  <c r="H2815" i="12"/>
  <c r="H2814" i="12"/>
  <c r="H2813" i="12"/>
  <c r="H2812" i="12"/>
  <c r="H2811" i="12"/>
  <c r="H2810" i="12"/>
  <c r="H2809" i="12"/>
  <c r="H2808" i="12"/>
  <c r="H2807" i="12"/>
  <c r="H2806" i="12"/>
  <c r="H2805" i="12"/>
  <c r="H2804" i="12"/>
  <c r="H2803" i="12"/>
  <c r="H2802" i="12"/>
  <c r="H2801" i="12"/>
  <c r="H2800" i="12"/>
  <c r="H2799" i="12"/>
  <c r="H2798" i="12"/>
  <c r="H2797" i="12"/>
  <c r="H2796" i="12"/>
  <c r="H2795" i="12"/>
  <c r="H2794" i="12"/>
  <c r="H2793" i="12"/>
  <c r="H2792" i="12"/>
  <c r="H2791" i="12"/>
  <c r="H2790" i="12"/>
  <c r="H2789" i="12"/>
  <c r="H2788" i="12"/>
  <c r="H2787" i="12"/>
  <c r="H2786" i="12"/>
  <c r="H2785" i="12"/>
  <c r="H2784" i="12"/>
  <c r="H2783" i="12"/>
  <c r="H2782" i="12"/>
  <c r="H2781" i="12"/>
  <c r="H2780" i="12"/>
  <c r="H2779" i="12"/>
  <c r="H2778" i="12"/>
  <c r="H2777" i="12"/>
  <c r="H2776" i="12"/>
  <c r="H2775" i="12"/>
  <c r="H2774" i="12"/>
  <c r="H2773" i="12"/>
  <c r="H2772" i="12"/>
  <c r="H2771" i="12"/>
  <c r="H2770" i="12"/>
  <c r="H2769" i="12"/>
  <c r="H2768" i="12"/>
  <c r="H2767" i="12"/>
  <c r="H2766" i="12"/>
  <c r="H2765" i="12"/>
  <c r="H2764" i="12"/>
  <c r="H2763" i="12"/>
  <c r="H2762" i="12"/>
  <c r="H2761" i="12"/>
  <c r="H2760" i="12"/>
  <c r="H2759" i="12"/>
  <c r="H2758" i="12"/>
  <c r="H2757" i="12"/>
  <c r="H2756" i="12"/>
  <c r="H2755" i="12"/>
  <c r="H2754" i="12"/>
  <c r="H2753" i="12"/>
  <c r="H2752" i="12"/>
  <c r="H2751" i="12"/>
  <c r="H2750" i="12"/>
  <c r="H2749" i="12"/>
  <c r="H2748" i="12"/>
  <c r="H2747" i="12"/>
  <c r="H2746" i="12"/>
  <c r="H2745" i="12"/>
  <c r="H2744" i="12"/>
  <c r="H2743" i="12"/>
  <c r="H2742" i="12"/>
  <c r="H2741" i="12"/>
  <c r="H2740" i="12"/>
  <c r="H2739" i="12"/>
  <c r="H2738" i="12"/>
  <c r="H2737" i="12"/>
  <c r="H2736" i="12"/>
  <c r="H2735" i="12"/>
  <c r="H2734" i="12"/>
  <c r="H2733" i="12"/>
  <c r="H2732" i="12"/>
  <c r="H2731" i="12"/>
  <c r="H2730" i="12"/>
  <c r="H2729" i="12"/>
  <c r="H2728" i="12"/>
  <c r="H2727" i="12"/>
  <c r="H2726" i="12"/>
  <c r="H2725" i="12"/>
  <c r="H2724" i="12"/>
  <c r="H2723" i="12"/>
  <c r="H2722" i="12"/>
  <c r="H2721" i="12"/>
  <c r="H2720" i="12"/>
  <c r="H2719" i="12"/>
  <c r="H2718" i="12"/>
  <c r="H2717" i="12"/>
  <c r="H2716" i="12"/>
  <c r="H2715" i="12"/>
  <c r="H2714" i="12"/>
  <c r="H2713" i="12"/>
  <c r="H2712" i="12"/>
  <c r="H2711" i="12"/>
  <c r="H2710" i="12"/>
  <c r="H2709" i="12"/>
  <c r="H2708" i="12"/>
  <c r="H2707" i="12"/>
  <c r="H2706" i="12"/>
  <c r="H2705" i="12"/>
  <c r="H2704" i="12"/>
  <c r="H2703" i="12"/>
  <c r="H2702" i="12"/>
  <c r="H2701" i="12"/>
  <c r="H2700" i="12"/>
  <c r="H2699" i="12"/>
  <c r="H2698" i="12"/>
  <c r="H2697" i="12"/>
  <c r="H2696" i="12"/>
  <c r="H2695" i="12"/>
  <c r="H2694" i="12"/>
  <c r="H2693" i="12"/>
  <c r="H2692" i="12"/>
  <c r="H2691" i="12"/>
  <c r="H2690" i="12"/>
  <c r="H2689" i="12"/>
  <c r="H2688" i="12"/>
  <c r="H2687" i="12"/>
  <c r="H2686" i="12"/>
  <c r="H2685" i="12"/>
  <c r="H2684" i="12"/>
  <c r="H2683" i="12"/>
  <c r="H2682" i="12"/>
  <c r="H2681" i="12"/>
  <c r="H2680" i="12"/>
  <c r="H2679" i="12"/>
  <c r="H2678" i="12"/>
  <c r="H2677" i="12"/>
  <c r="H2676" i="12"/>
  <c r="H2675" i="12"/>
  <c r="H2674" i="12"/>
  <c r="H2673" i="12"/>
  <c r="H2672" i="12"/>
  <c r="H2671" i="12"/>
  <c r="H2670" i="12"/>
  <c r="H2669" i="12"/>
  <c r="H2668" i="12"/>
  <c r="H2667" i="12"/>
  <c r="H2666" i="12"/>
  <c r="H2665" i="12"/>
  <c r="H2664" i="12"/>
  <c r="H2663" i="12"/>
  <c r="H2662" i="12"/>
  <c r="H2661" i="12"/>
  <c r="H2660" i="12"/>
  <c r="H2659" i="12"/>
  <c r="H2658" i="12"/>
  <c r="H2657" i="12"/>
  <c r="H2656" i="12"/>
  <c r="H2655" i="12"/>
  <c r="H2654" i="12"/>
  <c r="H2653" i="12"/>
  <c r="H2652" i="12"/>
  <c r="H2651" i="12"/>
  <c r="H2650" i="12"/>
  <c r="H2649" i="12"/>
  <c r="H2648" i="12"/>
  <c r="H2647" i="12"/>
  <c r="H2646" i="12"/>
  <c r="H2645" i="12"/>
  <c r="H2644" i="12"/>
  <c r="H2643" i="12"/>
  <c r="H2642" i="12"/>
  <c r="H2641" i="12"/>
  <c r="H2640" i="12"/>
  <c r="H2639" i="12"/>
  <c r="H2638" i="12"/>
  <c r="H2637" i="12"/>
  <c r="H2636" i="12"/>
  <c r="H2635" i="12"/>
  <c r="H2634" i="12"/>
  <c r="H2633" i="12"/>
  <c r="H2632" i="12"/>
  <c r="H2631" i="12"/>
  <c r="H2630" i="12"/>
  <c r="H2629" i="12"/>
  <c r="H2628" i="12"/>
  <c r="H2627" i="12"/>
  <c r="H2626" i="12"/>
  <c r="H2625" i="12"/>
  <c r="H2624" i="12"/>
  <c r="H2623" i="12"/>
  <c r="H2622" i="12"/>
  <c r="H2621" i="12"/>
  <c r="H2620" i="12"/>
  <c r="H2619" i="12"/>
  <c r="H2618" i="12"/>
  <c r="H2617" i="12"/>
  <c r="H2616" i="12"/>
  <c r="H2615" i="12"/>
  <c r="H2614" i="12"/>
  <c r="H2613" i="12"/>
  <c r="H2612" i="12"/>
  <c r="H2611" i="12"/>
  <c r="H2610" i="12"/>
  <c r="H2609" i="12"/>
  <c r="H2608" i="12"/>
  <c r="H2607" i="12"/>
  <c r="H2606" i="12"/>
  <c r="H2605" i="12"/>
  <c r="H2604" i="12"/>
  <c r="H2603" i="12"/>
  <c r="H2602" i="12"/>
  <c r="H2601" i="12"/>
  <c r="H2600" i="12"/>
  <c r="H2599" i="12"/>
  <c r="H2598" i="12"/>
  <c r="H2597" i="12"/>
  <c r="H2596" i="12"/>
  <c r="H2595" i="12"/>
  <c r="H2594" i="12"/>
  <c r="H2593" i="12"/>
  <c r="H2592" i="12"/>
  <c r="H2591" i="12"/>
  <c r="H2590" i="12"/>
  <c r="H2589" i="12"/>
  <c r="H2588" i="12"/>
  <c r="H2587" i="12"/>
  <c r="H2586" i="12"/>
  <c r="H2585" i="12"/>
  <c r="H2584" i="12"/>
  <c r="H2583" i="12"/>
  <c r="H2582" i="12"/>
  <c r="H2581" i="12"/>
  <c r="H2580" i="12"/>
  <c r="H2579" i="12"/>
  <c r="H2578" i="12"/>
  <c r="H2577" i="12"/>
  <c r="H2576" i="12"/>
  <c r="H2575" i="12"/>
  <c r="H2574" i="12"/>
  <c r="H2573" i="12"/>
  <c r="H2572" i="12"/>
  <c r="H2571" i="12"/>
  <c r="H2570" i="12"/>
  <c r="H2569" i="12"/>
  <c r="H2568" i="12"/>
  <c r="H2567" i="12"/>
  <c r="H2566" i="12"/>
  <c r="H2565" i="12"/>
  <c r="H2564" i="12"/>
  <c r="H2563" i="12"/>
  <c r="H2562" i="12"/>
  <c r="H2561" i="12"/>
  <c r="H2560" i="12"/>
  <c r="H2559" i="12"/>
  <c r="H2558" i="12"/>
  <c r="H2557" i="12"/>
  <c r="H2556" i="12"/>
  <c r="H2555" i="12"/>
  <c r="H2554" i="12"/>
  <c r="H2553" i="12"/>
  <c r="H2552" i="12"/>
  <c r="H2551" i="12"/>
  <c r="H2550" i="12"/>
  <c r="H2549" i="12"/>
  <c r="H2548" i="12"/>
  <c r="H2547" i="12"/>
  <c r="H2546" i="12"/>
  <c r="H2545" i="12"/>
  <c r="H2544" i="12"/>
  <c r="H2543" i="12"/>
  <c r="H2542" i="12"/>
  <c r="H2541" i="12"/>
  <c r="H2540" i="12"/>
  <c r="H2539" i="12"/>
  <c r="H2538" i="12"/>
  <c r="H2537" i="12"/>
  <c r="H2536" i="12"/>
  <c r="H2535" i="12"/>
  <c r="H2534" i="12"/>
  <c r="H2533" i="12"/>
  <c r="H2532" i="12"/>
  <c r="H2531" i="12"/>
  <c r="H2530" i="12"/>
  <c r="H2529" i="12"/>
  <c r="H2528" i="12"/>
  <c r="H2527" i="12"/>
  <c r="H2526" i="12"/>
  <c r="H2525" i="12"/>
  <c r="H2524" i="12"/>
  <c r="H2523" i="12"/>
  <c r="H2522" i="12"/>
  <c r="H2521" i="12"/>
  <c r="H2520" i="12"/>
  <c r="H2519" i="12"/>
  <c r="H2518" i="12"/>
  <c r="H2517" i="12"/>
  <c r="H2516" i="12"/>
  <c r="H2515" i="12"/>
  <c r="H2514" i="12"/>
  <c r="H2513" i="12"/>
  <c r="H2512" i="12"/>
  <c r="H2511" i="12"/>
  <c r="H2510" i="12"/>
  <c r="H2509" i="12"/>
  <c r="H2508" i="12"/>
  <c r="H2507" i="12"/>
  <c r="H2506" i="12"/>
  <c r="H2505" i="12"/>
  <c r="H2504" i="12"/>
  <c r="H2503" i="12"/>
  <c r="H2502" i="12"/>
  <c r="H2501" i="12"/>
  <c r="H2500" i="12"/>
  <c r="H2499" i="12"/>
  <c r="H2498" i="12"/>
  <c r="H2497" i="12"/>
  <c r="H2496" i="12"/>
  <c r="H2495" i="12"/>
  <c r="H2494" i="12"/>
  <c r="H2493" i="12"/>
  <c r="H2492" i="12"/>
  <c r="H2491" i="12"/>
  <c r="H2490" i="12"/>
  <c r="H2489" i="12"/>
  <c r="H2488" i="12"/>
  <c r="H2487" i="12"/>
  <c r="H2486" i="12"/>
  <c r="H2485" i="12"/>
  <c r="H2484" i="12"/>
  <c r="H2483" i="12"/>
  <c r="H2482" i="12"/>
  <c r="H2481" i="12"/>
  <c r="H2480" i="12"/>
  <c r="H2479" i="12"/>
  <c r="H2478" i="12"/>
  <c r="H2477" i="12"/>
  <c r="H2476" i="12"/>
  <c r="H2475" i="12"/>
  <c r="H2474" i="12"/>
  <c r="H2473" i="12"/>
  <c r="H2472" i="12"/>
  <c r="H2471" i="12"/>
  <c r="H2470" i="12"/>
  <c r="H2469" i="12"/>
  <c r="H2468" i="12"/>
  <c r="H2467" i="12"/>
  <c r="H2466" i="12"/>
  <c r="H2465" i="12"/>
  <c r="H2464" i="12"/>
  <c r="H2463" i="12"/>
  <c r="H2462" i="12"/>
  <c r="H2461" i="12"/>
  <c r="H2460" i="12"/>
  <c r="H2459" i="12"/>
  <c r="H2458" i="12"/>
  <c r="H2457" i="12"/>
  <c r="H2456" i="12"/>
  <c r="H2455" i="12"/>
  <c r="H2454" i="12"/>
  <c r="H2453" i="12"/>
  <c r="H2452" i="12"/>
  <c r="H2451" i="12"/>
  <c r="H2450" i="12"/>
  <c r="H2449" i="12"/>
  <c r="H2448" i="12"/>
  <c r="H2447" i="12"/>
  <c r="H2446" i="12"/>
  <c r="H2445" i="12"/>
  <c r="H2444" i="12"/>
  <c r="H2443" i="12"/>
  <c r="H2442" i="12"/>
  <c r="H2441" i="12"/>
  <c r="H2440" i="12"/>
  <c r="H2439" i="12"/>
  <c r="H2438" i="12"/>
  <c r="H2437" i="12"/>
  <c r="H2436" i="12"/>
  <c r="H2435" i="12"/>
  <c r="H2434" i="12"/>
  <c r="H2433" i="12"/>
  <c r="H2432" i="12"/>
  <c r="H2431" i="12"/>
  <c r="H2430" i="12"/>
  <c r="H2429" i="12"/>
  <c r="H2428" i="12"/>
  <c r="H2427" i="12"/>
  <c r="H2426" i="12"/>
  <c r="H2425" i="12"/>
  <c r="H2424" i="12"/>
  <c r="H2423" i="12"/>
  <c r="H2422" i="12"/>
  <c r="H2421" i="12"/>
  <c r="H2420" i="12"/>
  <c r="H2419" i="12"/>
  <c r="H2418" i="12"/>
  <c r="H2417" i="12"/>
  <c r="H2416" i="12"/>
  <c r="H2415" i="12"/>
  <c r="H2414" i="12"/>
  <c r="H2413" i="12"/>
  <c r="H2412" i="12"/>
  <c r="H2411" i="12"/>
  <c r="H2410" i="12"/>
  <c r="H2409" i="12"/>
  <c r="H2408" i="12"/>
  <c r="H2407" i="12"/>
  <c r="H2406" i="12"/>
  <c r="H2405" i="12"/>
  <c r="H2404" i="12"/>
  <c r="H2403" i="12"/>
  <c r="H2402" i="12"/>
  <c r="H2401" i="12"/>
  <c r="H2400" i="12"/>
  <c r="H2399" i="12"/>
  <c r="H2398" i="12"/>
  <c r="H2397" i="12"/>
  <c r="H2396" i="12"/>
  <c r="H2395" i="12"/>
  <c r="H2394" i="12"/>
  <c r="H2393" i="12"/>
  <c r="H2392" i="12"/>
  <c r="H2391" i="12"/>
  <c r="H2390" i="12"/>
  <c r="H2389" i="12"/>
  <c r="H2388" i="12"/>
  <c r="H2387" i="12"/>
  <c r="H2386" i="12"/>
  <c r="H2385" i="12"/>
  <c r="H2384" i="12"/>
  <c r="H2383" i="12"/>
  <c r="H2382" i="12"/>
  <c r="H2381" i="12"/>
  <c r="H2380" i="12"/>
  <c r="H2379" i="12"/>
  <c r="H2378" i="12"/>
  <c r="H2377" i="12"/>
  <c r="H2376" i="12"/>
  <c r="H2375" i="12"/>
  <c r="H2374" i="12"/>
  <c r="H2373" i="12"/>
  <c r="H2372" i="12"/>
  <c r="H2371" i="12"/>
  <c r="H2370" i="12"/>
  <c r="H2369" i="12"/>
  <c r="H2368" i="12"/>
  <c r="H2367" i="12"/>
  <c r="H2366" i="12"/>
  <c r="H2365" i="12"/>
  <c r="H2364" i="12"/>
  <c r="H2363" i="12"/>
  <c r="H2362" i="12"/>
  <c r="H2361" i="12"/>
  <c r="H2360" i="12"/>
  <c r="H2359" i="12"/>
  <c r="H2358" i="12"/>
  <c r="H2357" i="12"/>
  <c r="H2356" i="12"/>
  <c r="H2355" i="12"/>
  <c r="H2354" i="12"/>
  <c r="H2353" i="12"/>
  <c r="H2352" i="12"/>
  <c r="H2351" i="12"/>
  <c r="H2350" i="12"/>
  <c r="H2349" i="12"/>
  <c r="H2348" i="12"/>
  <c r="H2347" i="12"/>
  <c r="H2346" i="12"/>
  <c r="H2345" i="12"/>
  <c r="H2344" i="12"/>
  <c r="H2343" i="12"/>
  <c r="H2342" i="12"/>
  <c r="H2341" i="12"/>
  <c r="H2340" i="12"/>
  <c r="H2339" i="12"/>
  <c r="H2338" i="12"/>
  <c r="H2337" i="12"/>
  <c r="H2336" i="12"/>
  <c r="H2335" i="12"/>
  <c r="H2334" i="12"/>
  <c r="H2333" i="12"/>
  <c r="H2332" i="12"/>
  <c r="H2331" i="12"/>
  <c r="H2330" i="12"/>
  <c r="H2329" i="12"/>
  <c r="H2328" i="12"/>
  <c r="H2327" i="12"/>
  <c r="H2326" i="12"/>
  <c r="H2325" i="12"/>
  <c r="H2324" i="12"/>
  <c r="H2323" i="12"/>
  <c r="H2322" i="12"/>
  <c r="H2321" i="12"/>
  <c r="H2320" i="12"/>
  <c r="H2319" i="12"/>
  <c r="H2318" i="12"/>
  <c r="H2317" i="12"/>
  <c r="H2316" i="12"/>
  <c r="H2315" i="12"/>
  <c r="H2314" i="12"/>
  <c r="H2313" i="12"/>
  <c r="H2312" i="12"/>
  <c r="H2311" i="12"/>
  <c r="H2310" i="12"/>
  <c r="H2309" i="12"/>
  <c r="H2308" i="12"/>
  <c r="H2307" i="12"/>
  <c r="H2306" i="12"/>
  <c r="H2305" i="12"/>
  <c r="H2304" i="12"/>
  <c r="H2303" i="12"/>
  <c r="H2302" i="12"/>
  <c r="H2301" i="12"/>
  <c r="H2300" i="12"/>
  <c r="H2299" i="12"/>
  <c r="H2298" i="12"/>
  <c r="H2297" i="12"/>
  <c r="H2296" i="12"/>
  <c r="H2295" i="12"/>
  <c r="H2294" i="12"/>
  <c r="H2293" i="12"/>
  <c r="H2292" i="12"/>
  <c r="H2291" i="12"/>
  <c r="H2290" i="12"/>
  <c r="H2289" i="12"/>
  <c r="H2288" i="12"/>
  <c r="H2287" i="12"/>
  <c r="H2286" i="12"/>
  <c r="H2285" i="12"/>
  <c r="H2284" i="12"/>
  <c r="H2283" i="12"/>
  <c r="H2282" i="12"/>
  <c r="H2281" i="12"/>
  <c r="H2280" i="12"/>
  <c r="H2279" i="12"/>
  <c r="H2278" i="12"/>
  <c r="H2277" i="12"/>
  <c r="H2276" i="12"/>
  <c r="H2275" i="12"/>
  <c r="H2274" i="12"/>
  <c r="H2273" i="12"/>
  <c r="H2272" i="12"/>
  <c r="H2271" i="12"/>
  <c r="H2270" i="12"/>
  <c r="H2269" i="12"/>
  <c r="H2268" i="12"/>
  <c r="H2267" i="12"/>
  <c r="H2266" i="12"/>
  <c r="H2265" i="12"/>
  <c r="H2264" i="12"/>
  <c r="H2263" i="12"/>
  <c r="H2262" i="12"/>
  <c r="H2261" i="12"/>
  <c r="H2260" i="12"/>
  <c r="H2259" i="12"/>
  <c r="H2258" i="12"/>
  <c r="H2257" i="12"/>
  <c r="H2256" i="12"/>
  <c r="H2255" i="12"/>
  <c r="H2254" i="12"/>
  <c r="H2253" i="12"/>
  <c r="H2252" i="12"/>
  <c r="H2251" i="12"/>
  <c r="H2250" i="12"/>
  <c r="H2249" i="12"/>
  <c r="H2248" i="12"/>
  <c r="H2247" i="12"/>
  <c r="H2246" i="12"/>
  <c r="H2245" i="12"/>
  <c r="H2244" i="12"/>
  <c r="H2243" i="12"/>
  <c r="H2242" i="12"/>
  <c r="H2241" i="12"/>
  <c r="H2240" i="12"/>
  <c r="H2239" i="12"/>
  <c r="H2238" i="12"/>
  <c r="H2237" i="12"/>
  <c r="H2236" i="12"/>
  <c r="H2235" i="12"/>
  <c r="H2234" i="12"/>
  <c r="H2233" i="12"/>
  <c r="H2232" i="12"/>
  <c r="H2231" i="12"/>
  <c r="H2230" i="12"/>
  <c r="H2229" i="12"/>
  <c r="H2228" i="12"/>
  <c r="H2227" i="12"/>
  <c r="H2226" i="12"/>
  <c r="H2225" i="12"/>
  <c r="H2224" i="12"/>
  <c r="H2223" i="12"/>
  <c r="H2222" i="12"/>
  <c r="H2221" i="12"/>
  <c r="H2220" i="12"/>
  <c r="H2219" i="12"/>
  <c r="H2218" i="12"/>
  <c r="H2217" i="12"/>
  <c r="H2216" i="12"/>
  <c r="H2215" i="12"/>
  <c r="H2214" i="12"/>
  <c r="H2213" i="12"/>
  <c r="H2212" i="12"/>
  <c r="H2211" i="12"/>
  <c r="H2210" i="12"/>
  <c r="H2209" i="12"/>
  <c r="H2208" i="12"/>
  <c r="H2207" i="12"/>
  <c r="H2206" i="12"/>
  <c r="H2205" i="12"/>
  <c r="H2204" i="12"/>
  <c r="H2203" i="12"/>
  <c r="H2202" i="12"/>
  <c r="H2201" i="12"/>
  <c r="H2200" i="12"/>
  <c r="H2199" i="12"/>
  <c r="H2198" i="12"/>
  <c r="H2197" i="12"/>
  <c r="H2196" i="12"/>
  <c r="H2195" i="12"/>
  <c r="H2194" i="12"/>
  <c r="H2193" i="12"/>
  <c r="H2192" i="12"/>
  <c r="H2191" i="12"/>
  <c r="H2190" i="12"/>
  <c r="H2189" i="12"/>
  <c r="H2188" i="12"/>
  <c r="H2187" i="12"/>
  <c r="H2186" i="12"/>
  <c r="H2185" i="12"/>
  <c r="H2184" i="12"/>
  <c r="H2183" i="12"/>
  <c r="H2182" i="12"/>
  <c r="H2181" i="12"/>
  <c r="H2180" i="12"/>
  <c r="H2179" i="12"/>
  <c r="H2178" i="12"/>
  <c r="H2177" i="12"/>
  <c r="H2176" i="12"/>
  <c r="H2175" i="12"/>
  <c r="H2174" i="12"/>
  <c r="H2173" i="12"/>
  <c r="H2172" i="12"/>
  <c r="H2171" i="12"/>
  <c r="H2170" i="12"/>
  <c r="H2169" i="12"/>
  <c r="H2168" i="12"/>
  <c r="H2167" i="12"/>
  <c r="H2166" i="12"/>
  <c r="H2165" i="12"/>
  <c r="H2164" i="12"/>
  <c r="H2163" i="12"/>
  <c r="H2162" i="12"/>
  <c r="H2161" i="12"/>
  <c r="H2160" i="12"/>
  <c r="H2159" i="12"/>
  <c r="H2158" i="12"/>
  <c r="H2157" i="12"/>
  <c r="H2156" i="12"/>
  <c r="H2155" i="12"/>
  <c r="H2154" i="12"/>
  <c r="H2153" i="12"/>
  <c r="H2152" i="12"/>
  <c r="H2151" i="12"/>
  <c r="H2150" i="12"/>
  <c r="H2149" i="12"/>
  <c r="H2148" i="12"/>
  <c r="H2147" i="12"/>
  <c r="H2146" i="12"/>
  <c r="H2145" i="12"/>
  <c r="H2144" i="12"/>
  <c r="H2143" i="12"/>
  <c r="H2142" i="12"/>
  <c r="H2141" i="12"/>
  <c r="H2140" i="12"/>
  <c r="H2139" i="12"/>
  <c r="H2138" i="12"/>
  <c r="H2137" i="12"/>
  <c r="H2136" i="12"/>
  <c r="H2135" i="12"/>
  <c r="H2134" i="12"/>
  <c r="H2133" i="12"/>
  <c r="H2132" i="12"/>
  <c r="H2131" i="12"/>
  <c r="H2130" i="12"/>
  <c r="H2129" i="12"/>
  <c r="H2128" i="12"/>
  <c r="H2127" i="12"/>
  <c r="H2126" i="12"/>
  <c r="H2125" i="12"/>
  <c r="H2124" i="12"/>
  <c r="H2123" i="12"/>
  <c r="H2122" i="12"/>
  <c r="H2121" i="12"/>
  <c r="H2120" i="12"/>
  <c r="H2119" i="12"/>
  <c r="H2118" i="12"/>
  <c r="H2117" i="12"/>
  <c r="H2116" i="12"/>
  <c r="H2115" i="12"/>
  <c r="H2114" i="12"/>
  <c r="H2113" i="12"/>
  <c r="H2112" i="12"/>
  <c r="H2111" i="12"/>
  <c r="H2110" i="12"/>
  <c r="H2109" i="12"/>
  <c r="H2108" i="12"/>
  <c r="H2107" i="12"/>
  <c r="H2106" i="12"/>
  <c r="H2105" i="12"/>
  <c r="H2104" i="12"/>
  <c r="H2103" i="12"/>
  <c r="H2102" i="12"/>
  <c r="H2101" i="12"/>
  <c r="H2100" i="12"/>
  <c r="H2099" i="12"/>
  <c r="H2098" i="12"/>
  <c r="H2097" i="12"/>
  <c r="H2096" i="12"/>
  <c r="H2095" i="12"/>
  <c r="H2094" i="12"/>
  <c r="H2093" i="12"/>
  <c r="H2092" i="12"/>
  <c r="H2091" i="12"/>
  <c r="H2090" i="12"/>
  <c r="H2089" i="12"/>
  <c r="H2088" i="12"/>
  <c r="H2087" i="12"/>
  <c r="H2086" i="12"/>
  <c r="H2085" i="12"/>
  <c r="H2084" i="12"/>
  <c r="H2083" i="12"/>
  <c r="H2082" i="12"/>
  <c r="H2081" i="12"/>
  <c r="H2080" i="12"/>
  <c r="H2079" i="12"/>
  <c r="H2078" i="12"/>
  <c r="H2077" i="12"/>
  <c r="H2076" i="12"/>
  <c r="H2075" i="12"/>
  <c r="H2074" i="12"/>
  <c r="H2073" i="12"/>
  <c r="H2072" i="12"/>
  <c r="H2071" i="12"/>
  <c r="H2070" i="12"/>
  <c r="H2069" i="12"/>
  <c r="H2068" i="12"/>
  <c r="H2067" i="12"/>
  <c r="H2066" i="12"/>
  <c r="H2065" i="12"/>
  <c r="H2064" i="12"/>
  <c r="H2063" i="12"/>
  <c r="H2062" i="12"/>
  <c r="H2061" i="12"/>
  <c r="H2060" i="12"/>
  <c r="H2059" i="12"/>
  <c r="H2058" i="12"/>
  <c r="H2057" i="12"/>
  <c r="H2056" i="12"/>
  <c r="H2055" i="12"/>
  <c r="H2054" i="12"/>
  <c r="H2053" i="12"/>
  <c r="H2052" i="12"/>
  <c r="H2051" i="12"/>
  <c r="H2050" i="12"/>
  <c r="H2049" i="12"/>
  <c r="H2048" i="12"/>
  <c r="H2047" i="12"/>
  <c r="H2046" i="12"/>
  <c r="H2045" i="12"/>
  <c r="H2044" i="12"/>
  <c r="H2043" i="12"/>
  <c r="H2042" i="12"/>
  <c r="H2041" i="12"/>
  <c r="H2040" i="12"/>
  <c r="H2039" i="12"/>
  <c r="H2038" i="12"/>
  <c r="H2037" i="12"/>
  <c r="H2036" i="12"/>
  <c r="H2035" i="12"/>
  <c r="H2034" i="12"/>
  <c r="H2033" i="12"/>
  <c r="H2032" i="12"/>
  <c r="H2031" i="12"/>
  <c r="H2030" i="12"/>
  <c r="H2029" i="12"/>
  <c r="H2028" i="12"/>
  <c r="H2027" i="12"/>
  <c r="H2026" i="12"/>
  <c r="H2025" i="12"/>
  <c r="H2024" i="12"/>
  <c r="H2023" i="12"/>
  <c r="H2022" i="12"/>
  <c r="H2021" i="12"/>
  <c r="H2020" i="12"/>
  <c r="H2019" i="12"/>
  <c r="H2018" i="12"/>
  <c r="H2017" i="12"/>
  <c r="H2016" i="12"/>
  <c r="H2015" i="12"/>
  <c r="H2014" i="12"/>
  <c r="H2013" i="12"/>
  <c r="H2012" i="12"/>
  <c r="H2011" i="12"/>
  <c r="H2010" i="12"/>
  <c r="H2009" i="12"/>
  <c r="H2008" i="12"/>
  <c r="H2007" i="12"/>
  <c r="H2006" i="12"/>
  <c r="H2005" i="12"/>
  <c r="H2004" i="12"/>
  <c r="H2003" i="12"/>
  <c r="H2002" i="12"/>
  <c r="H2001" i="12"/>
  <c r="H2000" i="12"/>
  <c r="H1999" i="12"/>
  <c r="H1998" i="12"/>
  <c r="H1997" i="12"/>
  <c r="H1996" i="12"/>
  <c r="H1995" i="12"/>
  <c r="H1994" i="12"/>
  <c r="H1993" i="12"/>
  <c r="H1992" i="12"/>
  <c r="H1991" i="12"/>
  <c r="H1990" i="12"/>
  <c r="H1989" i="12"/>
  <c r="H1988" i="12"/>
  <c r="H1987" i="12"/>
  <c r="H1986" i="12"/>
  <c r="H1985" i="12"/>
  <c r="H1984" i="12"/>
  <c r="H1983" i="12"/>
  <c r="H1982" i="12"/>
  <c r="H1981" i="12"/>
  <c r="H1980" i="12"/>
  <c r="H1979" i="12"/>
  <c r="H1978" i="12"/>
  <c r="H1977" i="12"/>
  <c r="H1976" i="12"/>
  <c r="H1975" i="12"/>
  <c r="H1974" i="12"/>
  <c r="H1973" i="12"/>
  <c r="H1972" i="12"/>
  <c r="H1971" i="12"/>
  <c r="H1970" i="12"/>
  <c r="H1969" i="12"/>
  <c r="H1968" i="12"/>
  <c r="H1967" i="12"/>
  <c r="H1966" i="12"/>
  <c r="H1965" i="12"/>
  <c r="H1964" i="12"/>
  <c r="H1963" i="12"/>
  <c r="H1962" i="12"/>
  <c r="H1961" i="12"/>
  <c r="H1960" i="12"/>
  <c r="H1959" i="12"/>
  <c r="H1958" i="12"/>
  <c r="H1957" i="12"/>
  <c r="H1956" i="12"/>
  <c r="H1955" i="12"/>
  <c r="H1954" i="12"/>
  <c r="H1953" i="12"/>
  <c r="H1952" i="12"/>
  <c r="H1951" i="12"/>
  <c r="H1950" i="12"/>
  <c r="H1949" i="12"/>
  <c r="H1948" i="12"/>
  <c r="H1947" i="12"/>
  <c r="H1946" i="12"/>
  <c r="H1945" i="12"/>
  <c r="H1944" i="12"/>
  <c r="H1943" i="12"/>
  <c r="H1942" i="12"/>
  <c r="H1941" i="12"/>
  <c r="H1940" i="12"/>
  <c r="H1939" i="12"/>
  <c r="H1938" i="12"/>
  <c r="H1937" i="12"/>
  <c r="H1936" i="12"/>
  <c r="H1935" i="12"/>
  <c r="H1934" i="12"/>
  <c r="H1933" i="12"/>
  <c r="H1932" i="12"/>
  <c r="H1931" i="12"/>
  <c r="H1930" i="12"/>
  <c r="H1929" i="12"/>
  <c r="H1928" i="12"/>
  <c r="H1927" i="12"/>
  <c r="H1926" i="12"/>
  <c r="H1925" i="12"/>
  <c r="H1924" i="12"/>
  <c r="H1923" i="12"/>
  <c r="H1922" i="12"/>
  <c r="H1921" i="12"/>
  <c r="H1920" i="12"/>
  <c r="H1919" i="12"/>
  <c r="H1918" i="12"/>
  <c r="H1917" i="12"/>
  <c r="H1916" i="12"/>
  <c r="H1915" i="12"/>
  <c r="H1914" i="12"/>
  <c r="H1913" i="12"/>
  <c r="H1912" i="12"/>
  <c r="H1911" i="12"/>
  <c r="H1910" i="12"/>
  <c r="H1909" i="12"/>
  <c r="H1908" i="12"/>
  <c r="H1907" i="12"/>
  <c r="H1906" i="12"/>
  <c r="H1905" i="12"/>
  <c r="H1904" i="12"/>
  <c r="H1903" i="12"/>
  <c r="H1902" i="12"/>
  <c r="H1901" i="12"/>
  <c r="H1900" i="12"/>
  <c r="H1899" i="12"/>
  <c r="H1898" i="12"/>
  <c r="H1897" i="12"/>
  <c r="H1896" i="12"/>
  <c r="H1895" i="12"/>
  <c r="H1894" i="12"/>
  <c r="H1893" i="12"/>
  <c r="H1892" i="12"/>
  <c r="H1891" i="12"/>
  <c r="H1890" i="12"/>
  <c r="H1889" i="12"/>
  <c r="H1888" i="12"/>
  <c r="H1887" i="12"/>
  <c r="H1886" i="12"/>
  <c r="H1885" i="12"/>
  <c r="H1884" i="12"/>
  <c r="H1883" i="12"/>
  <c r="H1882" i="12"/>
  <c r="H1881" i="12"/>
  <c r="H1880" i="12"/>
  <c r="H1879" i="12"/>
  <c r="H1878" i="12"/>
  <c r="H1877" i="12"/>
  <c r="H1876" i="12"/>
  <c r="H1875" i="12"/>
  <c r="H1874" i="12"/>
  <c r="H1873" i="12"/>
  <c r="H1872" i="12"/>
  <c r="H1871" i="12"/>
  <c r="H1870" i="12"/>
  <c r="H1869" i="12"/>
  <c r="H1868" i="12"/>
  <c r="H1867" i="12"/>
  <c r="H1866" i="12"/>
  <c r="H1865" i="12"/>
  <c r="H1864" i="12"/>
  <c r="H1863" i="12"/>
  <c r="H1862" i="12"/>
  <c r="H1861" i="12"/>
  <c r="H1860" i="12"/>
  <c r="H1859" i="12"/>
  <c r="H1858" i="12"/>
  <c r="H1857" i="12"/>
  <c r="H1856" i="12"/>
  <c r="H1855" i="12"/>
  <c r="H1854" i="12"/>
  <c r="H1853" i="12"/>
  <c r="H1852" i="12"/>
  <c r="H1851" i="12"/>
  <c r="H1850" i="12"/>
  <c r="H1849" i="12"/>
  <c r="H1848" i="12"/>
  <c r="H1847" i="12"/>
  <c r="H1846" i="12"/>
  <c r="H1845" i="12"/>
  <c r="H1844" i="12"/>
  <c r="H1843" i="12"/>
  <c r="H1842" i="12"/>
  <c r="H1841" i="12"/>
  <c r="H1840" i="12"/>
  <c r="H1839" i="12"/>
  <c r="H1838" i="12"/>
  <c r="H1837" i="12"/>
  <c r="H1836" i="12"/>
  <c r="H1835" i="12"/>
  <c r="H1834" i="12"/>
  <c r="H1833" i="12"/>
  <c r="H1832" i="12"/>
  <c r="H1831" i="12"/>
  <c r="H1830" i="12"/>
  <c r="H1829" i="12"/>
  <c r="H1828" i="12"/>
  <c r="H1827" i="12"/>
  <c r="H1826" i="12"/>
  <c r="H1825" i="12"/>
  <c r="H1824" i="12"/>
  <c r="H1823" i="12"/>
  <c r="H1822" i="12"/>
  <c r="H1821" i="12"/>
  <c r="H1820" i="12"/>
  <c r="H1819" i="12"/>
  <c r="H1818" i="12"/>
  <c r="H1817" i="12"/>
  <c r="H1816" i="12"/>
  <c r="H1815" i="12"/>
  <c r="H1814" i="12"/>
  <c r="H1813" i="12"/>
  <c r="H1812" i="12"/>
  <c r="H1811" i="12"/>
  <c r="H1810" i="12"/>
  <c r="H1809" i="12"/>
  <c r="H1808" i="12"/>
  <c r="H1807" i="12"/>
  <c r="H1806" i="12"/>
  <c r="H1805" i="12"/>
  <c r="H1804" i="12"/>
  <c r="H1803" i="12"/>
  <c r="H1802" i="12"/>
  <c r="H1801" i="12"/>
  <c r="H1800" i="12"/>
  <c r="H1799" i="12"/>
  <c r="H1798" i="12"/>
  <c r="H1797" i="12"/>
  <c r="H1796" i="12"/>
  <c r="H1795" i="12"/>
  <c r="H1794" i="12"/>
  <c r="H1793" i="12"/>
  <c r="H1792" i="12"/>
  <c r="H1791" i="12"/>
  <c r="H1790" i="12"/>
  <c r="H1789" i="12"/>
  <c r="H1788" i="12"/>
  <c r="H1787" i="12"/>
  <c r="H1786" i="12"/>
  <c r="H1785" i="12"/>
  <c r="H1784" i="12"/>
  <c r="H1783" i="12"/>
  <c r="H1782" i="12"/>
  <c r="H1781" i="12"/>
  <c r="H1780" i="12"/>
  <c r="H1779" i="12"/>
  <c r="H1778" i="12"/>
  <c r="H1777" i="12"/>
  <c r="H1776" i="12"/>
  <c r="H1775" i="12"/>
  <c r="H1774" i="12"/>
  <c r="H1773" i="12"/>
  <c r="H1772" i="12"/>
  <c r="H1771" i="12"/>
  <c r="H1770" i="12"/>
  <c r="H1769" i="12"/>
  <c r="H1768" i="12"/>
  <c r="H1767" i="12"/>
  <c r="H1766" i="12"/>
  <c r="H1765" i="12"/>
  <c r="H1764" i="12"/>
  <c r="H1763" i="12"/>
  <c r="H1762" i="12"/>
  <c r="H1761" i="12"/>
  <c r="H1760" i="12"/>
  <c r="H1759" i="12"/>
  <c r="H1758" i="12"/>
  <c r="H1757" i="12"/>
  <c r="H1756" i="12"/>
  <c r="H1755" i="12"/>
  <c r="H1754" i="12"/>
  <c r="H1753" i="12"/>
  <c r="H1752" i="12"/>
  <c r="H1751" i="12"/>
  <c r="H1750" i="12"/>
  <c r="H1749" i="12"/>
  <c r="H1748" i="12"/>
  <c r="H1747" i="12"/>
  <c r="H1746" i="12"/>
  <c r="H1745" i="12"/>
  <c r="H1744" i="12"/>
  <c r="H1743" i="12"/>
  <c r="H1742" i="12"/>
  <c r="H1741" i="12"/>
  <c r="H1740" i="12"/>
  <c r="H1739" i="12"/>
  <c r="H1738" i="12"/>
  <c r="H1737" i="12"/>
  <c r="H1736" i="12"/>
  <c r="H1735" i="12"/>
  <c r="H1734" i="12"/>
  <c r="H1733" i="12"/>
  <c r="H1732" i="12"/>
  <c r="H1731" i="12"/>
  <c r="H1730" i="12"/>
  <c r="H1729" i="12"/>
  <c r="H1728" i="12"/>
  <c r="H1727" i="12"/>
  <c r="H1726" i="12"/>
  <c r="H1725" i="12"/>
  <c r="H1724" i="12"/>
  <c r="H1723" i="12"/>
  <c r="H1722" i="12"/>
  <c r="H1721" i="12"/>
  <c r="H1720" i="12"/>
  <c r="H1719" i="12"/>
  <c r="H1718" i="12"/>
  <c r="H1717" i="12"/>
  <c r="H1716" i="12"/>
  <c r="H1715" i="12"/>
  <c r="H1714" i="12"/>
  <c r="H1713" i="12"/>
  <c r="H1712" i="12"/>
  <c r="H1711" i="12"/>
  <c r="H1710" i="12"/>
  <c r="H1709" i="12"/>
  <c r="H1708" i="12"/>
  <c r="H1707" i="12"/>
  <c r="H1706" i="12"/>
  <c r="H1705" i="12"/>
  <c r="H1704" i="12"/>
  <c r="H1703" i="12"/>
  <c r="H1702" i="12"/>
  <c r="H1701" i="12"/>
  <c r="H1700" i="12"/>
  <c r="H1699" i="12"/>
  <c r="H1698" i="12"/>
  <c r="H1697" i="12"/>
  <c r="H1696" i="12"/>
  <c r="H1695" i="12"/>
  <c r="H1694" i="12"/>
  <c r="H1693" i="12"/>
  <c r="H1692" i="12"/>
  <c r="H1691" i="12"/>
  <c r="H1690" i="12"/>
  <c r="H1689" i="12"/>
  <c r="H1688" i="12"/>
  <c r="H1687" i="12"/>
  <c r="H1686" i="12"/>
  <c r="H1685" i="12"/>
  <c r="H1684" i="12"/>
  <c r="H1683" i="12"/>
  <c r="H1682" i="12"/>
  <c r="H1681" i="12"/>
  <c r="H1680" i="12"/>
  <c r="H1679" i="12"/>
  <c r="H1678" i="12"/>
  <c r="H1677" i="12"/>
  <c r="H1676" i="12"/>
  <c r="H1675" i="12"/>
  <c r="H1674" i="12"/>
  <c r="H1673" i="12"/>
  <c r="H1672" i="12"/>
  <c r="H1671" i="12"/>
  <c r="H1670" i="12"/>
  <c r="H1669" i="12"/>
  <c r="H1668" i="12"/>
  <c r="H1667" i="12"/>
  <c r="H1666" i="12"/>
  <c r="H1665" i="12"/>
  <c r="H1664" i="12"/>
  <c r="H1663" i="12"/>
  <c r="H1662" i="12"/>
  <c r="H1661" i="12"/>
  <c r="H1660" i="12"/>
  <c r="H1659" i="12"/>
  <c r="H1658" i="12"/>
  <c r="H1657" i="12"/>
  <c r="H1656" i="12"/>
  <c r="H1655" i="12"/>
  <c r="H1654" i="12"/>
  <c r="H1653" i="12"/>
  <c r="H1652" i="12"/>
  <c r="H1651" i="12"/>
  <c r="H1650" i="12"/>
  <c r="H1649" i="12"/>
  <c r="H1648" i="12"/>
  <c r="H1647" i="12"/>
  <c r="H1646" i="12"/>
  <c r="H1645" i="12"/>
  <c r="H1644" i="12"/>
  <c r="H1643" i="12"/>
  <c r="H1642" i="12"/>
  <c r="H1641" i="12"/>
  <c r="H1640" i="12"/>
  <c r="H1639" i="12"/>
  <c r="H1638" i="12"/>
  <c r="H1637" i="12"/>
  <c r="H1636" i="12"/>
  <c r="H1635" i="12"/>
  <c r="H1634" i="12"/>
  <c r="H1633" i="12"/>
  <c r="H1632" i="12"/>
  <c r="H1631" i="12"/>
  <c r="H1630" i="12"/>
  <c r="H1629" i="12"/>
  <c r="H1628" i="12"/>
  <c r="H1627" i="12"/>
  <c r="H1626" i="12"/>
  <c r="H1625" i="12"/>
  <c r="H1624" i="12"/>
  <c r="H1623" i="12"/>
  <c r="H1622" i="12"/>
  <c r="H1621" i="12"/>
  <c r="H1620" i="12"/>
  <c r="H1619" i="12"/>
  <c r="H1618" i="12"/>
  <c r="H1617" i="12"/>
  <c r="H1616" i="12"/>
  <c r="H1615" i="12"/>
  <c r="H1614" i="12"/>
  <c r="H1613" i="12"/>
  <c r="H1612" i="12"/>
  <c r="H1611" i="12"/>
  <c r="H1610" i="12"/>
  <c r="H1609" i="12"/>
  <c r="H1608" i="12"/>
  <c r="H1607" i="12"/>
  <c r="H1606" i="12"/>
  <c r="H1605" i="12"/>
  <c r="H1604" i="12"/>
  <c r="H1603" i="12"/>
  <c r="H1602" i="12"/>
  <c r="H1601" i="12"/>
  <c r="H1600" i="12"/>
  <c r="H1599" i="12"/>
  <c r="H1598" i="12"/>
  <c r="H1597" i="12"/>
  <c r="H1596" i="12"/>
  <c r="H1595" i="12"/>
  <c r="H1594" i="12"/>
  <c r="H1593" i="12"/>
  <c r="H1592" i="12"/>
  <c r="H1591" i="12"/>
  <c r="H1590" i="12"/>
  <c r="H1589" i="12"/>
  <c r="H1588" i="12"/>
  <c r="H1587" i="12"/>
  <c r="H1586" i="12"/>
  <c r="H1585" i="12"/>
  <c r="H1584" i="12"/>
  <c r="H1583" i="12"/>
  <c r="H1582" i="12"/>
  <c r="H1581" i="12"/>
  <c r="H1580" i="12"/>
  <c r="H1579" i="12"/>
  <c r="H1578" i="12"/>
  <c r="H1577" i="12"/>
  <c r="H1576" i="12"/>
  <c r="H1575" i="12"/>
  <c r="H1574" i="12"/>
  <c r="H1573" i="12"/>
  <c r="H1572" i="12"/>
  <c r="H1571" i="12"/>
  <c r="H1570" i="12"/>
  <c r="H1569" i="12"/>
  <c r="H1568" i="12"/>
  <c r="H1567" i="12"/>
  <c r="H1566" i="12"/>
  <c r="H1565" i="12"/>
  <c r="H1564" i="12"/>
  <c r="H1563" i="12"/>
  <c r="H1562" i="12"/>
  <c r="H1561" i="12"/>
  <c r="H1560" i="12"/>
  <c r="H1559" i="12"/>
  <c r="H1558" i="12"/>
  <c r="H1557" i="12"/>
  <c r="H1556" i="12"/>
  <c r="H1555" i="12"/>
  <c r="H1554" i="12"/>
  <c r="H1553" i="12"/>
  <c r="H1552" i="12"/>
  <c r="H1551" i="12"/>
  <c r="H1550" i="12"/>
  <c r="H1549" i="12"/>
  <c r="H1548" i="12"/>
  <c r="H1547" i="12"/>
  <c r="H1546" i="12"/>
  <c r="H1545" i="12"/>
  <c r="H1544" i="12"/>
  <c r="H1543" i="12"/>
  <c r="H1542" i="12"/>
  <c r="H1541" i="12"/>
  <c r="H1540" i="12"/>
  <c r="H1539" i="12"/>
  <c r="H1538" i="12"/>
  <c r="H1537" i="12"/>
  <c r="H1536" i="12"/>
  <c r="H1535" i="12"/>
  <c r="H1534" i="12"/>
  <c r="H1533" i="12"/>
  <c r="H1532" i="12"/>
  <c r="H1531" i="12"/>
  <c r="H1530" i="12"/>
  <c r="H1529" i="12"/>
  <c r="H1528" i="12"/>
  <c r="H1527" i="12"/>
  <c r="H1526" i="12"/>
  <c r="H1525" i="12"/>
  <c r="H1524" i="12"/>
  <c r="H1523" i="12"/>
  <c r="H1522" i="12"/>
  <c r="H1521" i="12"/>
  <c r="H1520" i="12"/>
  <c r="H1519" i="12"/>
  <c r="H1518" i="12"/>
  <c r="H1517" i="12"/>
  <c r="H1516" i="12"/>
  <c r="H1515" i="12"/>
  <c r="H1514" i="12"/>
  <c r="H1513" i="12"/>
  <c r="H1512" i="12"/>
  <c r="H1511" i="12"/>
  <c r="H1510" i="12"/>
  <c r="H1509" i="12"/>
  <c r="H1508" i="12"/>
  <c r="H1507" i="12"/>
  <c r="H1506" i="12"/>
  <c r="H1505" i="12"/>
  <c r="H1504" i="12"/>
  <c r="H1503" i="12"/>
  <c r="H1502" i="12"/>
  <c r="H1501" i="12"/>
  <c r="H1500" i="12"/>
  <c r="H1499" i="12"/>
  <c r="H1498" i="12"/>
  <c r="H1497" i="12"/>
  <c r="H1496" i="12"/>
  <c r="H1495" i="12"/>
  <c r="H1494" i="12"/>
  <c r="H1493" i="12"/>
  <c r="H1492" i="12"/>
  <c r="H1491" i="12"/>
  <c r="H1490" i="12"/>
  <c r="H1489" i="12"/>
  <c r="H1488" i="12"/>
  <c r="H1487" i="12"/>
  <c r="H1486" i="12"/>
  <c r="H1485" i="12"/>
  <c r="H1484" i="12"/>
  <c r="H1483" i="12"/>
  <c r="H1482" i="12"/>
  <c r="H1481" i="12"/>
  <c r="H1480" i="12"/>
  <c r="H1479" i="12"/>
  <c r="H1478" i="12"/>
  <c r="H1477" i="12"/>
  <c r="H1476" i="12"/>
  <c r="H1475" i="12"/>
  <c r="H1474" i="12"/>
  <c r="H1473" i="12"/>
  <c r="H1472" i="12"/>
  <c r="H1471" i="12"/>
  <c r="H1470" i="12"/>
  <c r="H1469" i="12"/>
  <c r="H1468" i="12"/>
  <c r="H1467" i="12"/>
  <c r="H1466" i="12"/>
  <c r="H1465" i="12"/>
  <c r="H1464" i="12"/>
  <c r="H1463" i="12"/>
  <c r="H1462" i="12"/>
  <c r="H1461" i="12"/>
  <c r="H1460" i="12"/>
  <c r="H1459" i="12"/>
  <c r="H1458" i="12"/>
  <c r="H1457" i="12"/>
  <c r="H1456" i="12"/>
  <c r="H1455" i="12"/>
  <c r="H1454" i="12"/>
  <c r="H1453" i="12"/>
  <c r="H1452" i="12"/>
  <c r="H1451" i="12"/>
  <c r="H1450" i="12"/>
  <c r="H1449" i="12"/>
  <c r="H1448" i="12"/>
  <c r="H1447" i="12"/>
  <c r="H1446" i="12"/>
  <c r="H1445" i="12"/>
  <c r="H1444" i="12"/>
  <c r="H1443" i="12"/>
  <c r="H1442" i="12"/>
  <c r="H1441" i="12"/>
  <c r="H1440" i="12"/>
  <c r="H1439" i="12"/>
  <c r="H1438" i="12"/>
  <c r="H1437" i="12"/>
  <c r="H1436" i="12"/>
  <c r="H1435" i="12"/>
  <c r="H1434" i="12"/>
  <c r="H1433" i="12"/>
  <c r="H1432" i="12"/>
  <c r="H1431" i="12"/>
  <c r="H1430" i="12"/>
  <c r="H1429" i="12"/>
  <c r="H1428" i="12"/>
  <c r="H1427" i="12"/>
  <c r="H1426" i="12"/>
  <c r="H1425" i="12"/>
  <c r="H1424" i="12"/>
  <c r="H1423" i="12"/>
  <c r="H1422" i="12"/>
  <c r="H1421" i="12"/>
  <c r="H1420" i="12"/>
  <c r="H1419" i="12"/>
  <c r="H1418" i="12"/>
  <c r="H1417" i="12"/>
  <c r="H1416" i="12"/>
  <c r="H1415" i="12"/>
  <c r="H1414" i="12"/>
  <c r="H1413" i="12"/>
  <c r="H1412" i="12"/>
  <c r="H1411" i="12"/>
  <c r="H1410" i="12"/>
  <c r="H1409" i="12"/>
  <c r="H1408" i="12"/>
  <c r="H1407" i="12"/>
  <c r="H1406" i="12"/>
  <c r="H1405" i="12"/>
  <c r="H1404" i="12"/>
  <c r="H1403" i="12"/>
  <c r="H1402" i="12"/>
  <c r="H1401" i="12"/>
  <c r="H1400" i="12"/>
  <c r="H1399" i="12"/>
  <c r="H1398" i="12"/>
  <c r="H1397" i="12"/>
  <c r="H1396" i="12"/>
  <c r="H1395" i="12"/>
  <c r="H1394" i="12"/>
  <c r="H1393" i="12"/>
  <c r="H1392" i="12"/>
  <c r="H1391" i="12"/>
  <c r="H1390" i="12"/>
  <c r="H1389" i="12"/>
  <c r="H1388" i="12"/>
  <c r="H1387" i="12"/>
  <c r="H1386" i="12"/>
  <c r="H1385" i="12"/>
  <c r="H1384" i="12"/>
  <c r="H1383" i="12"/>
  <c r="H1382" i="12"/>
  <c r="H1381" i="12"/>
  <c r="H1380" i="12"/>
  <c r="H1379" i="12"/>
  <c r="H1378" i="12"/>
  <c r="H1377" i="12"/>
  <c r="H1376" i="12"/>
  <c r="H1375" i="12"/>
  <c r="H1374" i="12"/>
  <c r="H1373" i="12"/>
  <c r="H1372" i="12"/>
  <c r="H1371" i="12"/>
  <c r="H1370" i="12"/>
  <c r="H1369" i="12"/>
  <c r="H1368" i="12"/>
  <c r="H1367" i="12"/>
  <c r="H1366" i="12"/>
  <c r="H1365" i="12"/>
  <c r="H1364" i="12"/>
  <c r="H1363" i="12"/>
  <c r="H1362" i="12"/>
  <c r="H1361" i="12"/>
  <c r="H1360" i="12"/>
  <c r="H1359" i="12"/>
  <c r="H1358" i="12"/>
  <c r="H1357" i="12"/>
  <c r="H1356" i="12"/>
  <c r="H1355" i="12"/>
  <c r="H1354" i="12"/>
  <c r="H1353" i="12"/>
  <c r="H1352" i="12"/>
  <c r="H1351" i="12"/>
  <c r="H1350" i="12"/>
  <c r="H1349" i="12"/>
  <c r="H1348" i="12"/>
  <c r="H1347" i="12"/>
  <c r="H1346" i="12"/>
  <c r="H1345" i="12"/>
  <c r="H1344" i="12"/>
  <c r="H1343" i="12"/>
  <c r="H1342" i="12"/>
  <c r="H1341" i="12"/>
  <c r="H1340" i="12"/>
  <c r="H1339" i="12"/>
  <c r="H1338" i="12"/>
  <c r="H1337" i="12"/>
  <c r="H1336" i="12"/>
  <c r="H1335" i="12"/>
  <c r="H1334" i="12"/>
  <c r="H1333" i="12"/>
  <c r="H1332" i="12"/>
  <c r="H1331" i="12"/>
  <c r="H1330" i="12"/>
  <c r="H1329" i="12"/>
  <c r="H1328" i="12"/>
  <c r="H1327" i="12"/>
  <c r="H1326" i="12"/>
  <c r="H1325" i="12"/>
  <c r="H1324" i="12"/>
  <c r="H1323" i="12"/>
  <c r="H1322" i="12"/>
  <c r="H1321" i="12"/>
  <c r="H1320" i="12"/>
  <c r="H1319" i="12"/>
  <c r="H1318" i="12"/>
  <c r="H1317" i="12"/>
  <c r="H1316" i="12"/>
  <c r="H1315" i="12"/>
  <c r="H1314" i="12"/>
  <c r="H1313" i="12"/>
  <c r="H1312" i="12"/>
  <c r="H1311" i="12"/>
  <c r="H1310" i="12"/>
  <c r="H1309" i="12"/>
  <c r="H1308" i="12"/>
  <c r="H1307" i="12"/>
  <c r="H1306" i="12"/>
  <c r="H1305" i="12"/>
  <c r="H1304" i="12"/>
  <c r="H1303" i="12"/>
  <c r="H1302" i="12"/>
  <c r="H1301" i="12"/>
  <c r="H1300" i="12"/>
  <c r="H1299" i="12"/>
  <c r="H1298" i="12"/>
  <c r="H1297" i="12"/>
  <c r="H1296" i="12"/>
  <c r="H1295" i="12"/>
  <c r="H1294" i="12"/>
  <c r="H1293" i="12"/>
  <c r="H1292" i="12"/>
  <c r="H1291" i="12"/>
  <c r="H1290" i="12"/>
  <c r="H1289" i="12"/>
  <c r="H1288" i="12"/>
  <c r="H1287" i="12"/>
  <c r="H1286" i="12"/>
  <c r="H1285" i="12"/>
  <c r="H1284" i="12"/>
  <c r="H1283" i="12"/>
  <c r="H1282" i="12"/>
  <c r="H1281" i="12"/>
  <c r="H1280" i="12"/>
  <c r="H1279" i="12"/>
  <c r="H1278" i="12"/>
  <c r="H1277" i="12"/>
  <c r="H1276" i="12"/>
  <c r="H1275" i="12"/>
  <c r="H1274" i="12"/>
  <c r="H1273" i="12"/>
  <c r="H1272" i="12"/>
  <c r="H1271" i="12"/>
  <c r="H1270" i="12"/>
  <c r="H1269" i="12"/>
  <c r="H1268" i="12"/>
  <c r="H1267" i="12"/>
  <c r="H1266" i="12"/>
  <c r="H1265" i="12"/>
  <c r="H1264" i="12"/>
  <c r="H1263" i="12"/>
  <c r="H1262" i="12"/>
  <c r="H1261" i="12"/>
  <c r="H1260" i="12"/>
  <c r="H1259" i="12"/>
  <c r="H1258" i="12"/>
  <c r="H1257" i="12"/>
  <c r="H1256" i="12"/>
  <c r="H1255" i="12"/>
  <c r="H1254" i="12"/>
  <c r="H1253" i="12"/>
  <c r="H1252" i="12"/>
  <c r="H1251" i="12"/>
  <c r="H1250" i="12"/>
  <c r="H1249" i="12"/>
  <c r="H1248" i="12"/>
  <c r="H1247" i="12"/>
  <c r="H1246" i="12"/>
  <c r="H1245" i="12"/>
  <c r="H1244" i="12"/>
  <c r="H1243" i="12"/>
  <c r="H1242" i="12"/>
  <c r="H1241" i="12"/>
  <c r="H1240" i="12"/>
  <c r="H1239" i="12"/>
  <c r="H1238" i="12"/>
  <c r="H1237" i="12"/>
  <c r="H1236" i="12"/>
  <c r="H1235" i="12"/>
  <c r="H1234" i="12"/>
  <c r="H1233" i="12"/>
  <c r="H1232" i="12"/>
  <c r="H1231" i="12"/>
  <c r="H1230" i="12"/>
  <c r="H1229" i="12"/>
  <c r="H1228" i="12"/>
  <c r="H1227" i="12"/>
  <c r="H1226" i="12"/>
  <c r="H1225" i="12"/>
  <c r="H1224" i="12"/>
  <c r="H1223" i="12"/>
  <c r="H1222" i="12"/>
  <c r="H1221" i="12"/>
  <c r="H1220" i="12"/>
  <c r="H1219" i="12"/>
  <c r="H1218" i="12"/>
  <c r="H1217" i="12"/>
  <c r="H1216" i="12"/>
  <c r="H1215" i="12"/>
  <c r="H1214" i="12"/>
  <c r="H1213" i="12"/>
  <c r="H1212" i="12"/>
  <c r="H1211" i="12"/>
  <c r="H1210" i="12"/>
  <c r="H1209" i="12"/>
  <c r="H1208" i="12"/>
  <c r="H1207" i="12"/>
  <c r="H1206" i="12"/>
  <c r="H1205" i="12"/>
  <c r="H1204" i="12"/>
  <c r="H1203" i="12"/>
  <c r="H1202" i="12"/>
  <c r="H1201" i="12"/>
  <c r="H1200" i="12"/>
  <c r="H1199" i="12"/>
  <c r="H1198" i="12"/>
  <c r="H1197" i="12"/>
  <c r="H1196" i="12"/>
  <c r="H1195" i="12"/>
  <c r="H1194" i="12"/>
  <c r="H1193" i="12"/>
  <c r="H1192" i="12"/>
  <c r="H1191" i="12"/>
  <c r="H1190" i="12"/>
  <c r="H1189" i="12"/>
  <c r="H1188" i="12"/>
  <c r="H1187" i="12"/>
  <c r="H1186" i="12"/>
  <c r="H1185" i="12"/>
  <c r="H1184" i="12"/>
  <c r="H1183" i="12"/>
  <c r="H1182" i="12"/>
  <c r="H1181" i="12"/>
  <c r="H1180" i="12"/>
  <c r="H1179" i="12"/>
  <c r="H1178" i="12"/>
  <c r="H1177" i="12"/>
  <c r="H1176" i="12"/>
  <c r="H1175" i="12"/>
  <c r="H1174" i="12"/>
  <c r="H1173" i="12"/>
  <c r="H1172" i="12"/>
  <c r="H1171" i="12"/>
  <c r="H1170" i="12"/>
  <c r="H1169" i="12"/>
  <c r="H1168" i="12"/>
  <c r="H1167" i="12"/>
  <c r="H1166" i="12"/>
  <c r="H1165" i="12"/>
  <c r="H1164" i="12"/>
  <c r="H1163" i="12"/>
  <c r="H1162" i="12"/>
  <c r="H1161" i="12"/>
  <c r="H1160" i="12"/>
  <c r="H1159" i="12"/>
  <c r="H1158" i="12"/>
  <c r="H1157" i="12"/>
  <c r="H1156" i="12"/>
  <c r="H1155" i="12"/>
  <c r="H1154" i="12"/>
  <c r="H1153" i="12"/>
  <c r="H1152" i="12"/>
  <c r="H1151" i="12"/>
  <c r="H1150" i="12"/>
  <c r="H1149" i="12"/>
  <c r="H1148" i="12"/>
  <c r="H1147" i="12"/>
  <c r="H1146" i="12"/>
  <c r="H1145" i="12"/>
  <c r="H1144" i="12"/>
  <c r="H1143" i="12"/>
  <c r="H1142" i="12"/>
  <c r="H1141" i="12"/>
  <c r="H1140" i="12"/>
  <c r="H1139" i="12"/>
  <c r="H1138" i="12"/>
  <c r="H1137" i="12"/>
  <c r="H1136" i="12"/>
  <c r="H1135" i="12"/>
  <c r="H1134" i="12"/>
  <c r="H1133" i="12"/>
  <c r="H1132" i="12"/>
  <c r="H1131" i="12"/>
  <c r="H1130" i="12"/>
  <c r="H1129" i="12"/>
  <c r="H1128" i="12"/>
  <c r="H1127" i="12"/>
  <c r="H1126" i="12"/>
  <c r="H1125" i="12"/>
  <c r="H1124" i="12"/>
  <c r="H1123" i="12"/>
  <c r="H1122" i="12"/>
  <c r="H1121" i="12"/>
  <c r="H1120" i="12"/>
  <c r="H1119" i="12"/>
  <c r="H1118" i="12"/>
  <c r="H1117" i="12"/>
  <c r="H1116" i="12"/>
  <c r="H1115" i="12"/>
  <c r="H1114" i="12"/>
  <c r="H1113" i="12"/>
  <c r="H1112" i="12"/>
  <c r="H1111" i="12"/>
  <c r="H1110" i="12"/>
  <c r="H1109" i="12"/>
  <c r="H1108" i="12"/>
  <c r="H1107" i="12"/>
  <c r="H1106" i="12"/>
  <c r="H1105" i="12"/>
  <c r="H1104" i="12"/>
  <c r="H1103" i="12"/>
  <c r="H1102" i="12"/>
  <c r="H1101" i="12"/>
  <c r="H1100" i="12"/>
  <c r="H1099" i="12"/>
  <c r="H1098" i="12"/>
  <c r="H1097" i="12"/>
  <c r="H1096" i="12"/>
  <c r="H1095" i="12"/>
  <c r="H1094" i="12"/>
  <c r="H1093" i="12"/>
  <c r="H1092" i="12"/>
  <c r="H1091" i="12"/>
  <c r="H1090" i="12"/>
  <c r="H1089" i="12"/>
  <c r="H1088" i="12"/>
  <c r="H1087" i="12"/>
  <c r="H1086" i="12"/>
  <c r="H1085" i="12"/>
  <c r="H1084" i="12"/>
  <c r="H1083" i="12"/>
  <c r="H1082" i="12"/>
  <c r="H1081" i="12"/>
  <c r="H1080" i="12"/>
  <c r="H1079" i="12"/>
  <c r="H1078" i="12"/>
  <c r="H1077" i="12"/>
  <c r="H1076" i="12"/>
  <c r="H1075" i="12"/>
  <c r="H1074" i="12"/>
  <c r="H1073" i="12"/>
  <c r="H1072" i="12"/>
  <c r="H1071" i="12"/>
  <c r="H1070" i="12"/>
  <c r="H1069" i="12"/>
  <c r="H1068" i="12"/>
  <c r="H1067" i="12"/>
  <c r="H1066" i="12"/>
  <c r="H1065" i="12"/>
  <c r="H1064" i="12"/>
  <c r="H1063" i="12"/>
  <c r="H1062" i="12"/>
  <c r="H1061" i="12"/>
  <c r="H1060" i="12"/>
  <c r="H1059" i="12"/>
  <c r="H1058" i="12"/>
  <c r="H1057" i="12"/>
  <c r="H1056" i="12"/>
  <c r="H1055" i="12"/>
  <c r="H1054" i="12"/>
  <c r="H1053" i="12"/>
  <c r="H1052" i="12"/>
  <c r="H1051" i="12"/>
  <c r="H1050" i="12"/>
  <c r="H1049" i="12"/>
  <c r="H1048" i="12"/>
  <c r="H1047" i="12"/>
  <c r="H1046" i="12"/>
  <c r="H1045" i="12"/>
  <c r="H1044" i="12"/>
  <c r="H1043" i="12"/>
  <c r="H1042" i="12"/>
  <c r="H1041" i="12"/>
  <c r="H1040" i="12"/>
  <c r="H1039" i="12"/>
  <c r="H1038" i="12"/>
  <c r="H1037" i="12"/>
  <c r="H1036" i="12"/>
  <c r="H1035" i="12"/>
  <c r="H1034" i="12"/>
  <c r="H1033" i="12"/>
  <c r="H1032" i="12"/>
  <c r="H1031" i="12"/>
  <c r="H1030" i="12"/>
  <c r="H1029" i="12"/>
  <c r="H1028" i="12"/>
  <c r="H1027" i="12"/>
  <c r="H1026" i="12"/>
  <c r="H1025" i="12"/>
  <c r="H1024" i="12"/>
  <c r="H1023" i="12"/>
  <c r="H1022" i="12"/>
  <c r="H1021" i="12"/>
  <c r="H1020" i="12"/>
  <c r="H1019" i="12"/>
  <c r="H1018" i="12"/>
  <c r="H1017" i="12"/>
  <c r="H1016" i="12"/>
  <c r="H1015" i="12"/>
  <c r="H1014" i="12"/>
  <c r="H1013" i="12"/>
  <c r="H1012" i="12"/>
  <c r="H1011" i="12"/>
  <c r="H1010" i="12"/>
  <c r="H1009" i="12"/>
  <c r="H1008" i="12"/>
  <c r="H1007" i="12"/>
  <c r="H1006" i="12"/>
  <c r="H1005" i="12"/>
  <c r="H1004" i="12"/>
  <c r="H1003" i="12"/>
  <c r="H1002" i="12"/>
  <c r="H1001" i="12"/>
  <c r="H1000" i="12"/>
  <c r="H999" i="12"/>
  <c r="H998" i="12"/>
  <c r="H997" i="12"/>
  <c r="H996" i="12"/>
  <c r="H995" i="12"/>
  <c r="H994" i="12"/>
  <c r="H993" i="12"/>
  <c r="H992" i="12"/>
  <c r="H991" i="12"/>
  <c r="H990" i="12"/>
  <c r="H989" i="12"/>
  <c r="H988" i="12"/>
  <c r="H987" i="12"/>
  <c r="H986" i="12"/>
  <c r="H985" i="12"/>
  <c r="H984" i="12"/>
  <c r="H983" i="12"/>
  <c r="H982" i="12"/>
  <c r="H981" i="12"/>
  <c r="H980" i="12"/>
  <c r="H979" i="12"/>
  <c r="H978" i="12"/>
  <c r="H977" i="12"/>
  <c r="H976" i="12"/>
  <c r="H975" i="12"/>
  <c r="H974" i="12"/>
  <c r="H973" i="12"/>
  <c r="H972" i="12"/>
  <c r="H971" i="12"/>
  <c r="H970" i="12"/>
  <c r="H969" i="12"/>
  <c r="H968" i="12"/>
  <c r="H967" i="12"/>
  <c r="H966" i="12"/>
  <c r="H965" i="12"/>
  <c r="H964" i="12"/>
  <c r="H963" i="12"/>
  <c r="H962" i="12"/>
  <c r="H961" i="12"/>
  <c r="H960" i="12"/>
  <c r="H959" i="12"/>
  <c r="H958" i="12"/>
  <c r="H957" i="12"/>
  <c r="H956" i="12"/>
  <c r="H955" i="12"/>
  <c r="H954" i="12"/>
  <c r="H953" i="12"/>
  <c r="H952" i="12"/>
  <c r="H951" i="12"/>
  <c r="H950" i="12"/>
  <c r="H949" i="12"/>
  <c r="H948" i="12"/>
  <c r="H947" i="12"/>
  <c r="H946" i="12"/>
  <c r="H945" i="12"/>
  <c r="H944" i="12"/>
  <c r="H943" i="12"/>
  <c r="H942" i="12"/>
  <c r="H941" i="12"/>
  <c r="H940" i="12"/>
  <c r="H939" i="12"/>
  <c r="H938" i="12"/>
  <c r="H937" i="12"/>
  <c r="H936" i="12"/>
  <c r="H935" i="12"/>
  <c r="H934" i="12"/>
  <c r="H933" i="12"/>
  <c r="H932" i="12"/>
  <c r="H931" i="12"/>
  <c r="H930" i="12"/>
  <c r="H929" i="12"/>
  <c r="H928" i="12"/>
  <c r="H927" i="12"/>
  <c r="H926" i="12"/>
  <c r="H925" i="12"/>
  <c r="H924" i="12"/>
  <c r="H923" i="12"/>
  <c r="H922" i="12"/>
  <c r="H921" i="12"/>
  <c r="H920" i="12"/>
  <c r="H919" i="12"/>
  <c r="H918" i="12"/>
  <c r="H917" i="12"/>
  <c r="H916" i="12"/>
  <c r="H915" i="12"/>
  <c r="H914" i="12"/>
  <c r="H913" i="12"/>
  <c r="H912" i="12"/>
  <c r="H911" i="12"/>
  <c r="H910" i="12"/>
  <c r="H909" i="12"/>
  <c r="H908" i="12"/>
  <c r="H907" i="12"/>
  <c r="H906" i="12"/>
  <c r="H905" i="12"/>
  <c r="H904" i="12"/>
  <c r="H903" i="12"/>
  <c r="H902" i="12"/>
  <c r="H901" i="12"/>
  <c r="H900" i="12"/>
  <c r="H899" i="12"/>
  <c r="H898" i="12"/>
  <c r="H897" i="12"/>
  <c r="H896" i="12"/>
  <c r="H895" i="12"/>
  <c r="H894" i="12"/>
  <c r="H893" i="12"/>
  <c r="H892" i="12"/>
  <c r="H891" i="12"/>
  <c r="H890" i="12"/>
  <c r="H889" i="12"/>
  <c r="H888" i="12"/>
  <c r="H887" i="12"/>
  <c r="H886" i="12"/>
  <c r="H885" i="12"/>
  <c r="H884" i="12"/>
  <c r="H883" i="12"/>
  <c r="H882" i="12"/>
  <c r="H881" i="12"/>
  <c r="H880" i="12"/>
  <c r="H879" i="12"/>
  <c r="H878" i="12"/>
  <c r="H877" i="12"/>
  <c r="H876" i="12"/>
  <c r="H875" i="12"/>
  <c r="H874" i="12"/>
  <c r="H873" i="12"/>
  <c r="H872" i="12"/>
  <c r="H871" i="12"/>
  <c r="H870" i="12"/>
  <c r="H869" i="12"/>
  <c r="H868" i="12"/>
  <c r="H867" i="12"/>
  <c r="H866" i="12"/>
  <c r="H865" i="12"/>
  <c r="H864" i="12"/>
  <c r="H863" i="12"/>
  <c r="H862" i="12"/>
  <c r="H861" i="12"/>
  <c r="H860" i="12"/>
  <c r="H859" i="12"/>
  <c r="H858" i="12"/>
  <c r="H857" i="12"/>
  <c r="H856" i="12"/>
  <c r="H855" i="12"/>
  <c r="H854" i="12"/>
  <c r="H853" i="12"/>
  <c r="H852" i="12"/>
  <c r="H851" i="12"/>
  <c r="H850" i="12"/>
  <c r="H849" i="12"/>
  <c r="H848" i="12"/>
  <c r="H847" i="12"/>
  <c r="H846" i="12"/>
  <c r="H845" i="12"/>
  <c r="H844" i="12"/>
  <c r="H843" i="12"/>
  <c r="H842" i="12"/>
  <c r="H841" i="12"/>
  <c r="H840" i="12"/>
  <c r="H839" i="12"/>
  <c r="H838" i="12"/>
  <c r="H837" i="12"/>
  <c r="H836" i="12"/>
  <c r="H835" i="12"/>
  <c r="H834" i="12"/>
  <c r="H833" i="12"/>
  <c r="H832" i="12"/>
  <c r="H831" i="12"/>
  <c r="H830" i="12"/>
  <c r="H829" i="12"/>
  <c r="H828" i="12"/>
  <c r="H827" i="12"/>
  <c r="H826" i="12"/>
  <c r="H825" i="12"/>
  <c r="H824" i="12"/>
  <c r="H823" i="12"/>
  <c r="H822" i="12"/>
  <c r="H821" i="12"/>
  <c r="H820" i="12"/>
  <c r="H819" i="12"/>
  <c r="H818" i="12"/>
  <c r="H817" i="12"/>
  <c r="H816" i="12"/>
  <c r="H815" i="12"/>
  <c r="H814" i="12"/>
  <c r="H813" i="12"/>
  <c r="H812" i="12"/>
  <c r="H811" i="12"/>
  <c r="H810" i="12"/>
  <c r="H809" i="12"/>
  <c r="H808" i="12"/>
  <c r="H807" i="12"/>
  <c r="H806" i="12"/>
  <c r="H805" i="12"/>
  <c r="H804" i="12"/>
  <c r="H803" i="12"/>
  <c r="H802" i="12"/>
  <c r="H801" i="12"/>
  <c r="H800" i="12"/>
  <c r="H799" i="12"/>
  <c r="H798" i="12"/>
  <c r="H797" i="12"/>
  <c r="H796" i="12"/>
  <c r="H795" i="12"/>
  <c r="H794" i="12"/>
  <c r="H793" i="12"/>
  <c r="H792" i="12"/>
  <c r="H791" i="12"/>
  <c r="H790" i="12"/>
  <c r="H789" i="12"/>
  <c r="H788" i="12"/>
  <c r="H787" i="12"/>
  <c r="H786" i="12"/>
  <c r="H785" i="12"/>
  <c r="H784" i="12"/>
  <c r="H783" i="12"/>
  <c r="H782" i="12"/>
  <c r="H781" i="12"/>
  <c r="H780" i="12"/>
  <c r="H779" i="12"/>
  <c r="H778" i="12"/>
  <c r="H777" i="12"/>
  <c r="H776" i="12"/>
  <c r="H775" i="12"/>
  <c r="H774" i="12"/>
  <c r="H773" i="12"/>
  <c r="H772" i="12"/>
  <c r="H771" i="12"/>
  <c r="H770" i="12"/>
  <c r="H769" i="12"/>
  <c r="H768" i="12"/>
  <c r="H767" i="12"/>
  <c r="H766" i="12"/>
  <c r="H765" i="12"/>
  <c r="H764" i="12"/>
  <c r="H763" i="12"/>
  <c r="H762" i="12"/>
  <c r="H761" i="12"/>
  <c r="H760" i="12"/>
  <c r="H759" i="12"/>
  <c r="H758" i="12"/>
  <c r="H757" i="12"/>
  <c r="H756" i="12"/>
  <c r="H755" i="12"/>
  <c r="H754" i="12"/>
  <c r="H753" i="12"/>
  <c r="H752" i="12"/>
  <c r="H751"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H712" i="12"/>
  <c r="H711" i="12"/>
  <c r="H710" i="12"/>
  <c r="H709" i="12"/>
  <c r="H708" i="12"/>
  <c r="H707" i="12"/>
  <c r="H706" i="12"/>
  <c r="H705" i="12"/>
  <c r="H704" i="12"/>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H568" i="12"/>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63" i="12"/>
  <c r="H462" i="12"/>
  <c r="H461" i="12"/>
  <c r="H460" i="12"/>
  <c r="H459" i="12"/>
  <c r="H458" i="12"/>
  <c r="H457" i="12"/>
  <c r="H456" i="12"/>
  <c r="H455" i="12"/>
  <c r="H454" i="12"/>
  <c r="H453" i="12"/>
  <c r="H452" i="12"/>
  <c r="H451" i="12"/>
  <c r="H450" i="12"/>
  <c r="H449" i="12"/>
  <c r="H448" i="12"/>
  <c r="H447" i="12"/>
  <c r="H446" i="12"/>
  <c r="H445" i="12"/>
  <c r="H444" i="12"/>
  <c r="H443" i="12"/>
  <c r="H442" i="12"/>
  <c r="H441" i="12"/>
  <c r="H440" i="12"/>
  <c r="H439" i="12"/>
  <c r="H438" i="12"/>
  <c r="H437" i="12"/>
  <c r="H436" i="12"/>
  <c r="H435" i="12"/>
  <c r="H434" i="12"/>
  <c r="H433" i="12"/>
  <c r="H432" i="12"/>
  <c r="H431" i="12"/>
  <c r="H430" i="12"/>
  <c r="H429" i="12"/>
  <c r="H428" i="12"/>
  <c r="H427" i="12"/>
  <c r="H426" i="12"/>
  <c r="H425" i="12"/>
  <c r="H424" i="12"/>
  <c r="H423" i="12"/>
  <c r="H422" i="12"/>
  <c r="H421" i="12"/>
  <c r="H420" i="12"/>
  <c r="H419" i="12"/>
  <c r="H418" i="12"/>
  <c r="H417" i="12"/>
  <c r="H416" i="12"/>
  <c r="H415" i="12"/>
  <c r="H414" i="12"/>
  <c r="H413" i="12"/>
  <c r="H412" i="12"/>
  <c r="H411" i="12"/>
  <c r="H410" i="12"/>
  <c r="H409" i="12"/>
  <c r="H408" i="12"/>
  <c r="H407" i="12"/>
  <c r="H406" i="12"/>
  <c r="H405" i="12"/>
  <c r="H404" i="12"/>
  <c r="H403" i="12"/>
  <c r="H402" i="12"/>
  <c r="H401" i="12"/>
  <c r="H400" i="12"/>
  <c r="H399" i="12"/>
  <c r="H398" i="12"/>
  <c r="H397" i="12"/>
  <c r="H396" i="12"/>
  <c r="H395" i="12"/>
  <c r="H394" i="12"/>
  <c r="H393" i="12"/>
  <c r="H392" i="12"/>
  <c r="H391" i="12"/>
  <c r="H390" i="12"/>
  <c r="H389" i="12"/>
  <c r="H388" i="12"/>
  <c r="H387" i="12"/>
  <c r="H386" i="12"/>
  <c r="H385" i="12"/>
  <c r="H384" i="12"/>
  <c r="H383" i="12"/>
  <c r="H382" i="12"/>
  <c r="H381" i="12"/>
  <c r="H380" i="12"/>
  <c r="H379" i="12"/>
  <c r="H378" i="12"/>
  <c r="H377"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3" i="12"/>
  <c r="H12" i="12"/>
  <c r="H11" i="12"/>
  <c r="H10" i="12"/>
  <c r="H9" i="12"/>
  <c r="H8" i="12"/>
  <c r="H7" i="12"/>
  <c r="H6" i="12"/>
  <c r="H5" i="12"/>
  <c r="H4" i="12"/>
  <c r="H3" i="12"/>
  <c r="H2" i="12"/>
  <c r="F7518" i="3"/>
  <c r="F7519" i="3"/>
  <c r="F7517" i="3" l="1"/>
  <c r="F7516" i="3"/>
  <c r="F7515" i="3"/>
  <c r="F7514" i="3"/>
  <c r="F7513" i="3"/>
  <c r="F7512" i="3"/>
  <c r="F7511" i="3"/>
  <c r="F7510" i="3"/>
  <c r="F7509" i="3"/>
  <c r="F7508" i="3"/>
  <c r="F7507" i="3"/>
  <c r="F7506" i="3"/>
  <c r="F7505" i="3"/>
  <c r="F7504" i="3"/>
  <c r="F7503" i="3"/>
  <c r="F7502" i="3"/>
  <c r="F7501" i="3"/>
  <c r="F7500" i="3"/>
  <c r="F7499" i="3"/>
  <c r="F7498" i="3"/>
  <c r="F7497" i="3"/>
  <c r="F7496" i="3"/>
  <c r="F7495" i="3"/>
  <c r="F7494" i="3"/>
  <c r="F7493" i="3"/>
  <c r="F7492" i="3"/>
  <c r="F7491" i="3"/>
  <c r="F7490" i="3"/>
  <c r="F7489" i="3"/>
  <c r="F7488" i="3"/>
  <c r="F7487" i="3"/>
  <c r="F7486" i="3"/>
  <c r="F7485" i="3"/>
  <c r="F7484" i="3"/>
  <c r="F7483" i="3"/>
  <c r="F7482" i="3"/>
  <c r="F7481" i="3"/>
  <c r="F7480" i="3"/>
  <c r="F7479" i="3"/>
  <c r="F7478" i="3"/>
  <c r="F7477" i="3"/>
  <c r="F7476" i="3"/>
  <c r="F7475" i="3"/>
  <c r="F7474" i="3"/>
  <c r="F7473" i="3"/>
  <c r="F7472" i="3"/>
  <c r="F7471" i="3"/>
  <c r="F7470" i="3"/>
  <c r="F7469" i="3"/>
  <c r="F7468" i="3"/>
  <c r="F7467" i="3"/>
  <c r="F7466" i="3"/>
  <c r="F7465" i="3"/>
  <c r="F7464" i="3"/>
  <c r="F7463" i="3"/>
  <c r="F7462" i="3"/>
  <c r="F7461" i="3"/>
  <c r="F7460" i="3"/>
  <c r="F7459" i="3"/>
  <c r="F7458" i="3"/>
  <c r="F7457" i="3"/>
  <c r="F7456" i="3"/>
  <c r="F7455" i="3"/>
  <c r="F7454" i="3"/>
  <c r="F7453" i="3"/>
  <c r="F7452" i="3"/>
  <c r="F7451" i="3"/>
  <c r="F7450" i="3"/>
  <c r="F7449" i="3"/>
  <c r="F7448" i="3"/>
  <c r="F7447" i="3"/>
  <c r="F7446" i="3"/>
  <c r="F7445" i="3"/>
  <c r="F7444" i="3"/>
  <c r="F7443" i="3"/>
  <c r="F7442" i="3"/>
  <c r="F7441" i="3"/>
  <c r="F7440" i="3"/>
  <c r="F7439" i="3"/>
  <c r="F7438" i="3"/>
  <c r="F7437" i="3"/>
  <c r="F7436" i="3"/>
  <c r="F7435" i="3"/>
  <c r="F7434" i="3"/>
  <c r="F7433" i="3"/>
  <c r="F7432" i="3"/>
  <c r="F7431" i="3"/>
  <c r="F7430" i="3"/>
  <c r="F7429" i="3"/>
  <c r="F7428" i="3"/>
  <c r="F7427" i="3"/>
  <c r="F7426" i="3"/>
  <c r="F7425" i="3"/>
  <c r="F7424" i="3"/>
  <c r="F7423" i="3"/>
  <c r="F7422" i="3"/>
  <c r="F7421" i="3"/>
  <c r="F7420" i="3"/>
  <c r="F7419" i="3"/>
  <c r="F7418" i="3"/>
  <c r="F7417" i="3"/>
  <c r="F7416" i="3"/>
  <c r="F7415" i="3"/>
  <c r="F7414" i="3"/>
  <c r="F7413" i="3"/>
  <c r="F7412" i="3"/>
  <c r="F7411" i="3"/>
  <c r="F7410" i="3"/>
  <c r="F7409" i="3"/>
  <c r="F7408" i="3"/>
  <c r="F7407" i="3"/>
  <c r="F7406" i="3"/>
  <c r="F7405" i="3"/>
  <c r="F7404" i="3"/>
  <c r="F7403" i="3"/>
  <c r="F7402" i="3"/>
  <c r="F7401" i="3"/>
  <c r="F7400" i="3"/>
  <c r="F7399" i="3"/>
  <c r="F7398" i="3"/>
  <c r="F7397" i="3"/>
  <c r="F7396" i="3"/>
  <c r="F7395" i="3"/>
  <c r="F7394" i="3"/>
  <c r="F7393" i="3"/>
  <c r="F7392" i="3"/>
  <c r="F7391" i="3"/>
  <c r="F7390" i="3"/>
  <c r="F7389" i="3"/>
  <c r="F7388" i="3"/>
  <c r="F7387" i="3"/>
  <c r="F7386" i="3"/>
  <c r="F7385" i="3"/>
  <c r="F7384" i="3"/>
  <c r="F7383" i="3"/>
  <c r="F7382" i="3"/>
  <c r="F7381" i="3"/>
  <c r="F7380" i="3"/>
  <c r="F7379" i="3"/>
  <c r="F7378" i="3"/>
  <c r="F7377" i="3"/>
  <c r="F7376" i="3"/>
  <c r="F7375" i="3"/>
  <c r="F7374" i="3"/>
  <c r="F7373" i="3"/>
  <c r="F7372" i="3"/>
  <c r="F7371" i="3"/>
  <c r="F7370" i="3"/>
  <c r="F7369" i="3"/>
  <c r="F7368" i="3"/>
  <c r="F7367" i="3"/>
  <c r="F7366" i="3"/>
  <c r="F7365" i="3"/>
  <c r="F7364" i="3"/>
  <c r="F7363" i="3"/>
  <c r="F7362" i="3"/>
  <c r="F7361" i="3"/>
  <c r="F7360" i="3"/>
  <c r="F7359" i="3"/>
  <c r="F7358" i="3"/>
  <c r="F7357" i="3"/>
  <c r="F7356" i="3"/>
  <c r="F7355" i="3"/>
  <c r="F7354" i="3"/>
  <c r="F7353" i="3"/>
  <c r="F7352" i="3"/>
  <c r="F7351" i="3"/>
  <c r="F7350" i="3"/>
  <c r="F7349" i="3"/>
  <c r="F7348" i="3"/>
  <c r="F7347" i="3"/>
  <c r="F7346" i="3"/>
  <c r="F7345" i="3"/>
  <c r="F7344" i="3"/>
  <c r="F7343" i="3"/>
  <c r="F7342" i="3"/>
  <c r="F7341" i="3"/>
  <c r="F7340" i="3"/>
  <c r="F7339" i="3"/>
  <c r="F7338" i="3"/>
  <c r="F7337" i="3"/>
  <c r="F7336" i="3"/>
  <c r="F7335" i="3"/>
  <c r="F7334" i="3"/>
  <c r="F7333" i="3"/>
  <c r="F7332" i="3"/>
  <c r="F7331" i="3"/>
  <c r="F7330" i="3"/>
  <c r="F7329" i="3"/>
  <c r="F7328" i="3"/>
  <c r="F7327" i="3"/>
  <c r="F7326" i="3"/>
  <c r="F7325" i="3"/>
  <c r="F7324" i="3"/>
  <c r="F7323" i="3"/>
  <c r="F7322" i="3"/>
  <c r="F7321" i="3"/>
  <c r="F7320" i="3"/>
  <c r="F7319" i="3"/>
  <c r="F7318" i="3"/>
  <c r="F7317" i="3"/>
  <c r="F7316" i="3"/>
  <c r="F7315" i="3"/>
  <c r="F7314" i="3"/>
  <c r="F7313" i="3"/>
  <c r="F7312" i="3"/>
  <c r="F7311" i="3"/>
  <c r="F7310" i="3"/>
  <c r="F7309" i="3"/>
  <c r="F7308" i="3"/>
  <c r="F7307" i="3"/>
  <c r="F7306" i="3"/>
  <c r="F7305" i="3"/>
  <c r="F7304" i="3"/>
  <c r="F7303" i="3"/>
  <c r="F7302" i="3"/>
  <c r="F7301" i="3"/>
  <c r="F7300" i="3"/>
  <c r="F7299" i="3"/>
  <c r="F7298" i="3"/>
  <c r="F7297" i="3"/>
  <c r="F7296" i="3"/>
  <c r="F7295" i="3"/>
  <c r="F7294" i="3"/>
  <c r="F7293" i="3"/>
  <c r="F7292" i="3"/>
  <c r="F7291" i="3"/>
  <c r="F7290" i="3"/>
  <c r="F7289" i="3"/>
  <c r="F7288" i="3"/>
  <c r="F7287" i="3"/>
  <c r="F7286" i="3"/>
  <c r="F7285" i="3"/>
  <c r="F7284" i="3"/>
  <c r="F7283" i="3"/>
  <c r="F7282" i="3"/>
  <c r="F7281" i="3"/>
  <c r="F7280" i="3"/>
  <c r="F7279" i="3"/>
  <c r="F7278" i="3"/>
  <c r="F7277" i="3"/>
  <c r="F7276" i="3"/>
  <c r="F7275" i="3"/>
  <c r="F7274" i="3"/>
  <c r="F7273" i="3"/>
  <c r="F7272" i="3"/>
  <c r="F7271" i="3"/>
  <c r="F7270" i="3"/>
  <c r="F7269" i="3"/>
  <c r="F7268" i="3"/>
  <c r="F7267" i="3"/>
  <c r="F7266" i="3"/>
  <c r="F7265" i="3"/>
  <c r="F7264" i="3"/>
  <c r="F7263" i="3"/>
  <c r="F7262" i="3"/>
  <c r="F7261" i="3"/>
  <c r="F7260" i="3"/>
  <c r="F7259" i="3"/>
  <c r="F7258" i="3"/>
  <c r="F7257" i="3"/>
  <c r="F7256" i="3"/>
  <c r="F7255" i="3"/>
  <c r="F7254" i="3"/>
  <c r="F7253" i="3"/>
  <c r="F7252" i="3"/>
  <c r="F7251" i="3"/>
  <c r="F7250" i="3"/>
  <c r="F7249" i="3"/>
  <c r="F7248" i="3"/>
  <c r="F7247" i="3"/>
  <c r="F7246" i="3"/>
  <c r="F7245" i="3"/>
  <c r="F7244" i="3"/>
  <c r="F7243" i="3"/>
  <c r="F7242" i="3"/>
  <c r="F7241" i="3"/>
  <c r="F7240" i="3"/>
  <c r="F7239" i="3"/>
  <c r="F7238" i="3"/>
  <c r="F7237" i="3"/>
  <c r="F7236" i="3"/>
  <c r="F7235" i="3"/>
  <c r="F7234" i="3"/>
  <c r="F7233" i="3"/>
  <c r="F7232" i="3"/>
  <c r="F7231" i="3"/>
  <c r="F7230" i="3"/>
  <c r="F7229" i="3"/>
  <c r="F7228" i="3"/>
  <c r="F7227" i="3"/>
  <c r="F7226" i="3"/>
  <c r="F7225" i="3"/>
  <c r="F7224" i="3"/>
  <c r="F7223" i="3"/>
  <c r="F7222" i="3"/>
  <c r="F7221" i="3"/>
  <c r="F7220" i="3"/>
  <c r="F7219" i="3"/>
  <c r="F7218" i="3"/>
  <c r="F7217" i="3"/>
  <c r="F7216" i="3"/>
  <c r="F7215" i="3"/>
  <c r="F7214" i="3"/>
  <c r="F7213" i="3"/>
  <c r="F7212" i="3"/>
  <c r="F7211" i="3"/>
  <c r="F7210" i="3"/>
  <c r="F7209" i="3"/>
  <c r="F7208" i="3"/>
  <c r="F7207" i="3"/>
  <c r="F7206" i="3"/>
  <c r="F7205" i="3"/>
  <c r="F7204" i="3"/>
  <c r="F7203" i="3"/>
  <c r="F7202" i="3"/>
  <c r="F7201" i="3"/>
  <c r="F7200" i="3"/>
  <c r="F7199" i="3"/>
  <c r="F7198" i="3"/>
  <c r="F7197" i="3"/>
  <c r="F7196" i="3"/>
  <c r="F7195" i="3"/>
  <c r="F7194" i="3"/>
  <c r="F7193" i="3"/>
  <c r="F7192" i="3"/>
  <c r="F7191" i="3"/>
  <c r="F7190" i="3"/>
  <c r="F7189" i="3"/>
  <c r="F7188" i="3"/>
  <c r="F7187" i="3"/>
  <c r="F7186" i="3"/>
  <c r="F7185" i="3"/>
  <c r="F7184" i="3"/>
  <c r="F7183" i="3"/>
  <c r="F7182" i="3"/>
  <c r="F7181" i="3"/>
  <c r="F7180" i="3"/>
  <c r="F7179" i="3"/>
  <c r="F7178" i="3"/>
  <c r="F7177" i="3"/>
  <c r="F7176" i="3"/>
  <c r="F7175" i="3"/>
  <c r="F7174" i="3"/>
  <c r="F7173" i="3"/>
  <c r="F7172" i="3"/>
  <c r="F7171" i="3"/>
  <c r="F7170" i="3"/>
  <c r="F7169" i="3"/>
  <c r="F7168" i="3"/>
  <c r="F7167" i="3"/>
  <c r="F7166" i="3"/>
  <c r="F7165" i="3"/>
  <c r="F7164" i="3"/>
  <c r="F7163" i="3"/>
  <c r="F7162" i="3"/>
  <c r="F7161" i="3"/>
  <c r="F7160" i="3"/>
  <c r="F7159" i="3"/>
  <c r="F7158" i="3"/>
  <c r="F7157" i="3"/>
  <c r="F7156" i="3"/>
  <c r="F7155" i="3"/>
  <c r="F7154" i="3"/>
  <c r="F7153" i="3"/>
  <c r="F7152" i="3"/>
  <c r="F7151" i="3"/>
  <c r="F7150" i="3"/>
  <c r="F7149" i="3"/>
  <c r="F7148" i="3"/>
  <c r="F7147" i="3"/>
  <c r="F7146" i="3"/>
  <c r="F7145" i="3"/>
  <c r="F7144" i="3"/>
  <c r="F7143" i="3"/>
  <c r="F7142" i="3"/>
  <c r="F7141" i="3"/>
  <c r="F7140" i="3"/>
  <c r="F7139" i="3"/>
  <c r="F7138" i="3"/>
  <c r="F7137" i="3"/>
  <c r="F7136" i="3"/>
  <c r="F7135" i="3"/>
  <c r="F7134" i="3"/>
  <c r="F7133" i="3"/>
  <c r="F7132" i="3"/>
  <c r="F7131" i="3"/>
  <c r="F7130" i="3"/>
  <c r="F7129" i="3"/>
  <c r="F7128" i="3"/>
  <c r="F7127" i="3"/>
  <c r="F7126" i="3"/>
  <c r="F7125" i="3"/>
  <c r="F7124" i="3"/>
  <c r="F7123" i="3"/>
  <c r="F7122" i="3"/>
  <c r="F7121" i="3"/>
  <c r="F7120" i="3"/>
  <c r="F7119" i="3"/>
  <c r="F7118" i="3"/>
  <c r="F7117" i="3"/>
  <c r="F7116" i="3"/>
  <c r="F7115" i="3"/>
  <c r="F7114" i="3"/>
  <c r="F7113" i="3"/>
  <c r="F7112" i="3"/>
  <c r="F7111" i="3"/>
  <c r="F7110" i="3"/>
  <c r="F7109" i="3"/>
  <c r="F7108" i="3"/>
  <c r="F7107" i="3"/>
  <c r="F7106" i="3"/>
  <c r="F7105" i="3"/>
  <c r="F7104" i="3"/>
  <c r="F7103" i="3"/>
  <c r="F7102" i="3"/>
  <c r="F7101" i="3"/>
  <c r="F7100" i="3"/>
  <c r="F7099" i="3"/>
  <c r="F7098" i="3"/>
  <c r="F7097" i="3"/>
  <c r="F7096" i="3"/>
  <c r="F7095" i="3"/>
  <c r="F7094" i="3"/>
  <c r="F7093" i="3"/>
  <c r="F7092" i="3"/>
  <c r="F7091" i="3"/>
  <c r="F7090" i="3"/>
  <c r="F7089" i="3"/>
  <c r="F7088" i="3"/>
  <c r="F7087" i="3"/>
  <c r="F7086" i="3"/>
  <c r="F7085" i="3"/>
  <c r="F7084" i="3"/>
  <c r="F7083" i="3"/>
  <c r="F7082" i="3"/>
  <c r="F7081" i="3"/>
  <c r="F7080" i="3"/>
  <c r="F7079" i="3"/>
  <c r="F7078" i="3"/>
  <c r="F7077" i="3"/>
  <c r="F7076" i="3"/>
  <c r="F7075" i="3"/>
  <c r="F7074" i="3"/>
  <c r="F7073" i="3"/>
  <c r="F7072" i="3"/>
  <c r="F7071" i="3"/>
  <c r="F7070" i="3"/>
  <c r="F7069" i="3"/>
  <c r="F7068" i="3"/>
  <c r="F7067" i="3"/>
  <c r="F7066" i="3"/>
  <c r="F7065" i="3"/>
  <c r="F7064" i="3"/>
  <c r="F7063" i="3"/>
  <c r="F7062" i="3"/>
  <c r="F7061" i="3"/>
  <c r="F7060" i="3"/>
  <c r="F7059" i="3"/>
  <c r="F7058" i="3"/>
  <c r="F7057" i="3"/>
  <c r="F7056" i="3"/>
  <c r="F7055" i="3"/>
  <c r="F7054" i="3"/>
  <c r="F7053" i="3"/>
  <c r="F7052" i="3"/>
  <c r="F7051" i="3"/>
  <c r="F7050" i="3"/>
  <c r="F7049" i="3"/>
  <c r="F7048" i="3"/>
  <c r="F7047" i="3"/>
  <c r="F7046" i="3"/>
  <c r="F7045" i="3"/>
  <c r="F7044" i="3"/>
  <c r="F7043" i="3"/>
  <c r="F7042" i="3"/>
  <c r="F7041" i="3"/>
  <c r="F7040" i="3"/>
  <c r="F7039" i="3"/>
  <c r="F7038" i="3"/>
  <c r="F7037" i="3"/>
  <c r="F7036" i="3"/>
  <c r="F7035" i="3"/>
  <c r="F7034" i="3"/>
  <c r="F7033" i="3"/>
  <c r="F7032" i="3"/>
  <c r="F7031" i="3"/>
  <c r="F7030" i="3"/>
  <c r="F7029" i="3"/>
  <c r="F7028" i="3"/>
  <c r="F7027" i="3"/>
  <c r="F7026" i="3"/>
  <c r="F7025" i="3"/>
  <c r="F7024" i="3"/>
  <c r="F7023" i="3"/>
  <c r="F7022" i="3"/>
  <c r="F7021" i="3"/>
  <c r="F7020" i="3"/>
  <c r="F7019" i="3"/>
  <c r="F7018" i="3"/>
  <c r="F7017" i="3"/>
  <c r="F7016" i="3"/>
  <c r="F7015" i="3"/>
  <c r="F7014" i="3"/>
  <c r="F7013" i="3"/>
  <c r="F7012" i="3"/>
  <c r="F7011" i="3"/>
  <c r="F7010" i="3"/>
  <c r="F7009" i="3"/>
  <c r="F7008" i="3"/>
  <c r="F7007" i="3"/>
  <c r="F7006" i="3"/>
  <c r="F7005" i="3"/>
  <c r="F7004" i="3"/>
  <c r="F7003" i="3"/>
  <c r="F7002" i="3"/>
  <c r="F7001" i="3"/>
  <c r="F7000" i="3"/>
  <c r="F6999" i="3"/>
  <c r="F6998" i="3"/>
  <c r="F6997" i="3"/>
  <c r="F6996" i="3"/>
  <c r="F6995" i="3"/>
  <c r="F6994" i="3"/>
  <c r="F6993" i="3"/>
  <c r="F6992" i="3"/>
  <c r="F6991" i="3"/>
  <c r="F6990" i="3"/>
  <c r="F6989" i="3"/>
  <c r="F6988" i="3"/>
  <c r="F6987" i="3"/>
  <c r="F6986" i="3"/>
  <c r="F6985" i="3"/>
  <c r="F6984" i="3"/>
  <c r="F6983" i="3"/>
  <c r="F6982" i="3"/>
  <c r="F6981" i="3"/>
  <c r="F6980" i="3"/>
  <c r="F6979" i="3"/>
  <c r="F6978" i="3"/>
  <c r="F6977" i="3"/>
  <c r="F6976" i="3"/>
  <c r="F6975" i="3"/>
  <c r="F6974" i="3"/>
  <c r="F6973" i="3"/>
  <c r="F6972" i="3"/>
  <c r="F6971" i="3"/>
  <c r="F6970" i="3"/>
  <c r="F6969" i="3"/>
  <c r="F6968" i="3"/>
  <c r="F6967" i="3"/>
  <c r="F6966" i="3"/>
  <c r="F6965" i="3"/>
  <c r="F6964" i="3"/>
  <c r="F6963" i="3"/>
  <c r="F6962" i="3"/>
  <c r="F6961" i="3"/>
  <c r="F6960" i="3"/>
  <c r="F6959" i="3"/>
  <c r="F6958" i="3"/>
  <c r="F6957" i="3"/>
  <c r="F6956" i="3"/>
  <c r="F6955" i="3"/>
  <c r="F6954" i="3"/>
  <c r="F6953" i="3"/>
  <c r="F6952" i="3"/>
  <c r="F6951" i="3"/>
  <c r="F6950" i="3"/>
  <c r="F6949" i="3"/>
  <c r="F6948" i="3"/>
  <c r="F6947" i="3"/>
  <c r="F6946" i="3"/>
  <c r="F6945" i="3"/>
  <c r="F6944" i="3"/>
  <c r="F6943" i="3"/>
  <c r="F6942" i="3"/>
  <c r="F6941" i="3"/>
  <c r="F6940" i="3"/>
  <c r="F6939" i="3"/>
  <c r="F6938" i="3"/>
  <c r="F6937" i="3"/>
  <c r="F6936" i="3"/>
  <c r="F6935" i="3"/>
  <c r="F6934" i="3"/>
  <c r="F6933" i="3"/>
  <c r="F6932" i="3"/>
  <c r="F6931" i="3"/>
  <c r="F6930" i="3"/>
  <c r="F6929" i="3"/>
  <c r="F6928" i="3"/>
  <c r="F6927" i="3"/>
  <c r="F6926" i="3"/>
  <c r="F6925" i="3"/>
  <c r="F6924" i="3"/>
  <c r="F6923" i="3"/>
  <c r="F6922" i="3"/>
  <c r="F6921" i="3"/>
  <c r="F6920" i="3"/>
  <c r="F6919" i="3"/>
  <c r="F6918" i="3"/>
  <c r="F6917" i="3"/>
  <c r="F6916" i="3"/>
  <c r="F6915" i="3"/>
  <c r="F6914" i="3"/>
  <c r="F6913" i="3"/>
  <c r="F6912" i="3"/>
  <c r="F6911" i="3"/>
  <c r="F6910" i="3"/>
  <c r="F6909" i="3"/>
  <c r="F6908" i="3"/>
  <c r="F6907" i="3"/>
  <c r="F6906" i="3"/>
  <c r="F6905" i="3"/>
  <c r="F6904" i="3"/>
  <c r="F6903" i="3"/>
  <c r="F6902" i="3"/>
  <c r="F6901" i="3"/>
  <c r="F6900" i="3"/>
  <c r="F6899" i="3"/>
  <c r="F6898" i="3"/>
  <c r="F6897" i="3"/>
  <c r="F6896" i="3"/>
  <c r="F6895" i="3"/>
  <c r="F6894" i="3"/>
  <c r="F6893" i="3"/>
  <c r="F6892" i="3"/>
  <c r="F6891" i="3"/>
  <c r="F6890" i="3"/>
  <c r="F6889" i="3"/>
  <c r="F6888" i="3"/>
  <c r="F6887" i="3"/>
  <c r="F6886" i="3"/>
  <c r="F6885" i="3"/>
  <c r="F6884" i="3"/>
  <c r="F6883" i="3"/>
  <c r="F6882" i="3"/>
  <c r="F6881" i="3"/>
  <c r="F6880" i="3"/>
  <c r="F6879" i="3"/>
  <c r="F6878" i="3"/>
  <c r="F6877" i="3"/>
  <c r="F6876" i="3"/>
  <c r="F6875" i="3"/>
  <c r="F6874" i="3"/>
  <c r="F6873" i="3"/>
  <c r="F6872" i="3"/>
  <c r="F6871" i="3"/>
  <c r="F6870" i="3"/>
  <c r="F6869" i="3"/>
  <c r="F6868" i="3"/>
  <c r="F6867" i="3"/>
  <c r="F6866" i="3"/>
  <c r="F6865" i="3"/>
  <c r="F6864" i="3"/>
  <c r="F6863" i="3"/>
  <c r="F6862" i="3"/>
  <c r="F6861" i="3"/>
  <c r="F6860" i="3"/>
  <c r="F6859" i="3"/>
  <c r="F6858" i="3"/>
  <c r="F6857" i="3"/>
  <c r="F6856" i="3"/>
  <c r="F6855" i="3"/>
  <c r="F6854" i="3"/>
  <c r="F6853" i="3"/>
  <c r="F6852" i="3"/>
  <c r="F6851" i="3"/>
  <c r="F6850" i="3"/>
  <c r="F6849" i="3"/>
  <c r="F6848" i="3"/>
  <c r="F6847" i="3"/>
  <c r="F6846" i="3"/>
  <c r="F6845" i="3"/>
  <c r="F6844" i="3"/>
  <c r="F6843" i="3"/>
  <c r="F6842" i="3"/>
  <c r="F6841" i="3"/>
  <c r="F6840" i="3"/>
  <c r="F6839" i="3"/>
  <c r="F6838" i="3"/>
  <c r="F6837" i="3"/>
  <c r="F6836" i="3"/>
  <c r="F6835" i="3"/>
  <c r="F6834" i="3"/>
  <c r="F6833" i="3"/>
  <c r="F6832" i="3"/>
  <c r="F6831" i="3"/>
  <c r="F6830" i="3"/>
  <c r="F6829" i="3"/>
  <c r="F6828" i="3"/>
  <c r="F6827" i="3"/>
  <c r="F6826" i="3"/>
  <c r="F6825" i="3"/>
  <c r="F6824" i="3"/>
  <c r="F6823" i="3"/>
  <c r="F6822" i="3"/>
  <c r="F6821" i="3"/>
  <c r="F6820" i="3"/>
  <c r="F6819" i="3"/>
  <c r="F6818" i="3"/>
  <c r="F6817" i="3"/>
  <c r="F6816" i="3"/>
  <c r="F6815" i="3"/>
  <c r="F6814" i="3"/>
  <c r="F6813" i="3"/>
  <c r="F6812" i="3"/>
  <c r="F6811" i="3"/>
  <c r="F6810" i="3"/>
  <c r="F6809" i="3"/>
  <c r="F6808" i="3"/>
  <c r="F6807" i="3"/>
  <c r="F6806" i="3"/>
  <c r="F6805" i="3"/>
  <c r="F6804" i="3"/>
  <c r="F6803" i="3"/>
  <c r="F6802" i="3"/>
  <c r="F6801" i="3"/>
  <c r="F6800" i="3"/>
  <c r="F6799" i="3"/>
  <c r="F6798" i="3"/>
  <c r="F6797" i="3"/>
  <c r="F6796" i="3"/>
  <c r="F6795" i="3"/>
  <c r="F6794" i="3"/>
  <c r="F6793" i="3"/>
  <c r="F6792" i="3"/>
  <c r="F6791" i="3"/>
  <c r="F6790" i="3"/>
  <c r="F6789" i="3"/>
  <c r="F6788" i="3"/>
  <c r="F6787" i="3"/>
  <c r="F6786" i="3"/>
  <c r="F6785" i="3"/>
  <c r="F6784" i="3"/>
  <c r="F6783" i="3"/>
  <c r="F6782" i="3"/>
  <c r="F6781" i="3"/>
  <c r="F6780" i="3"/>
  <c r="F6779" i="3"/>
  <c r="F6778" i="3"/>
  <c r="F6777" i="3"/>
  <c r="F6776" i="3"/>
  <c r="F6775" i="3"/>
  <c r="F6774" i="3"/>
  <c r="F6773" i="3"/>
  <c r="F6772" i="3"/>
  <c r="F6771" i="3"/>
  <c r="F6770" i="3"/>
  <c r="F6769" i="3"/>
  <c r="F6768" i="3"/>
  <c r="F6767" i="3"/>
  <c r="F6766" i="3"/>
  <c r="F6765" i="3"/>
  <c r="F6764" i="3"/>
  <c r="F6763" i="3"/>
  <c r="F6762" i="3"/>
  <c r="F6761" i="3"/>
  <c r="F6760" i="3"/>
  <c r="F6759" i="3"/>
  <c r="F6758" i="3"/>
  <c r="F6757" i="3"/>
  <c r="F6756" i="3"/>
  <c r="F6755" i="3"/>
  <c r="F6754" i="3"/>
  <c r="F6753" i="3"/>
  <c r="F6752" i="3"/>
  <c r="F6751" i="3"/>
  <c r="F6750" i="3"/>
  <c r="F6749" i="3"/>
  <c r="F6748" i="3"/>
  <c r="F6747" i="3"/>
  <c r="F6746" i="3"/>
  <c r="F6745" i="3"/>
  <c r="F6744" i="3"/>
  <c r="F6743" i="3"/>
  <c r="F6742" i="3"/>
  <c r="F6741" i="3"/>
  <c r="F6740" i="3"/>
  <c r="F6739" i="3"/>
  <c r="F6738" i="3"/>
  <c r="F6737" i="3"/>
  <c r="F6736" i="3"/>
  <c r="F6735" i="3"/>
  <c r="F6734" i="3"/>
  <c r="F6733" i="3"/>
  <c r="F6732" i="3"/>
  <c r="F6731" i="3"/>
  <c r="F6730" i="3"/>
  <c r="F6729" i="3"/>
  <c r="F6728" i="3"/>
  <c r="F6727" i="3"/>
  <c r="F6726" i="3"/>
  <c r="F6725" i="3"/>
  <c r="F6724" i="3"/>
  <c r="F6723" i="3"/>
  <c r="F6722" i="3"/>
  <c r="F6721" i="3"/>
  <c r="F6720" i="3"/>
  <c r="F6719" i="3"/>
  <c r="F6718" i="3"/>
  <c r="F6717" i="3"/>
  <c r="F6716" i="3"/>
  <c r="F6715" i="3"/>
  <c r="F6714" i="3"/>
  <c r="F6713" i="3"/>
  <c r="F6712" i="3"/>
  <c r="F6711" i="3"/>
  <c r="F6710" i="3"/>
  <c r="F6709" i="3"/>
  <c r="F6708" i="3"/>
  <c r="F6707" i="3"/>
  <c r="F6706" i="3"/>
  <c r="F6705" i="3"/>
  <c r="F6704" i="3"/>
  <c r="F6703" i="3"/>
  <c r="F6702" i="3"/>
  <c r="F6701" i="3"/>
  <c r="F6700" i="3"/>
  <c r="F6699" i="3"/>
  <c r="F6698" i="3"/>
  <c r="F6697" i="3"/>
  <c r="F6696" i="3"/>
  <c r="F6695" i="3"/>
  <c r="F6694" i="3"/>
  <c r="F6693" i="3"/>
  <c r="F6692" i="3"/>
  <c r="F6691" i="3"/>
  <c r="F6690" i="3"/>
  <c r="F6689" i="3"/>
  <c r="F6688" i="3"/>
  <c r="F6687" i="3"/>
  <c r="F6686" i="3"/>
  <c r="F6685" i="3"/>
  <c r="F6684" i="3"/>
  <c r="F6683" i="3"/>
  <c r="F6682" i="3"/>
  <c r="F6681" i="3"/>
  <c r="F6680" i="3"/>
  <c r="F6679" i="3"/>
  <c r="F6678" i="3"/>
  <c r="F6677" i="3"/>
  <c r="F6676" i="3"/>
  <c r="F6675" i="3"/>
  <c r="F6674" i="3"/>
  <c r="F6673" i="3"/>
  <c r="F6672" i="3"/>
  <c r="F6671" i="3"/>
  <c r="F6670" i="3"/>
  <c r="F6669" i="3"/>
  <c r="F6668" i="3"/>
  <c r="F6667" i="3"/>
  <c r="F6666" i="3"/>
  <c r="F6665" i="3"/>
  <c r="F6664" i="3"/>
  <c r="F6663" i="3"/>
  <c r="F6662" i="3"/>
  <c r="F6661" i="3"/>
  <c r="F6660" i="3"/>
  <c r="F6659" i="3"/>
  <c r="F6658" i="3"/>
  <c r="F6657" i="3"/>
  <c r="F6656" i="3"/>
  <c r="F6655" i="3"/>
  <c r="F6654" i="3"/>
  <c r="F6653" i="3"/>
  <c r="F6652" i="3"/>
  <c r="F6651" i="3"/>
  <c r="F6650" i="3"/>
  <c r="F6649" i="3"/>
  <c r="F6648" i="3"/>
  <c r="F6647" i="3"/>
  <c r="F6646" i="3"/>
  <c r="F6645" i="3"/>
  <c r="F6644" i="3"/>
  <c r="F6643" i="3"/>
  <c r="F6642" i="3"/>
  <c r="F6641" i="3"/>
  <c r="F6640" i="3"/>
  <c r="F6639" i="3"/>
  <c r="F6638" i="3"/>
  <c r="F6637" i="3"/>
  <c r="F6636" i="3"/>
  <c r="F6635" i="3"/>
  <c r="F6634" i="3"/>
  <c r="F6633" i="3"/>
  <c r="F6632" i="3"/>
  <c r="F6631" i="3"/>
  <c r="F6630" i="3"/>
  <c r="F6629" i="3"/>
  <c r="F6628" i="3"/>
  <c r="F6627" i="3"/>
  <c r="F6626" i="3"/>
  <c r="F6625" i="3"/>
  <c r="F6624" i="3"/>
  <c r="F6623" i="3"/>
  <c r="F6622" i="3"/>
  <c r="F6621" i="3"/>
  <c r="F6620" i="3"/>
  <c r="F6619" i="3"/>
  <c r="F6618" i="3"/>
  <c r="F6617" i="3"/>
  <c r="F6616" i="3"/>
  <c r="F6615" i="3"/>
  <c r="F6614" i="3"/>
  <c r="F6613" i="3"/>
  <c r="F6612" i="3"/>
  <c r="F6611" i="3"/>
  <c r="F6610" i="3"/>
  <c r="F6609" i="3"/>
  <c r="F6608" i="3"/>
  <c r="F6607" i="3"/>
  <c r="F6606" i="3"/>
  <c r="F6605" i="3"/>
  <c r="F6604" i="3"/>
  <c r="F6603" i="3"/>
  <c r="F6602" i="3"/>
  <c r="F6601" i="3"/>
  <c r="F6600" i="3"/>
  <c r="F6599" i="3"/>
  <c r="F6598" i="3"/>
  <c r="F6597" i="3"/>
  <c r="F6596" i="3"/>
  <c r="F6595" i="3"/>
  <c r="F6594" i="3"/>
  <c r="F6593" i="3"/>
  <c r="F6592" i="3"/>
  <c r="F6591" i="3"/>
  <c r="F6590" i="3"/>
  <c r="F6589" i="3"/>
  <c r="F6588" i="3"/>
  <c r="F6587" i="3"/>
  <c r="F6586" i="3"/>
  <c r="F6585" i="3"/>
  <c r="F6584" i="3"/>
  <c r="F6583" i="3"/>
  <c r="F6582" i="3"/>
  <c r="F6581" i="3"/>
  <c r="F6580" i="3"/>
  <c r="F6579" i="3"/>
  <c r="F6578" i="3"/>
  <c r="F6577" i="3"/>
  <c r="F6576" i="3"/>
  <c r="F6575" i="3"/>
  <c r="F6574" i="3"/>
  <c r="F6573" i="3"/>
  <c r="F6572" i="3"/>
  <c r="F6571" i="3"/>
  <c r="F6570" i="3"/>
  <c r="F6569" i="3"/>
  <c r="F6568" i="3"/>
  <c r="F6567" i="3"/>
  <c r="F6566" i="3"/>
  <c r="F6565" i="3"/>
  <c r="F6564" i="3"/>
  <c r="F6563" i="3"/>
  <c r="F6562" i="3"/>
  <c r="F6561" i="3"/>
  <c r="F6560" i="3"/>
  <c r="F6559" i="3"/>
  <c r="F6558" i="3"/>
  <c r="F6557" i="3"/>
  <c r="F6556" i="3"/>
  <c r="F6555" i="3"/>
  <c r="F6554" i="3"/>
  <c r="F6553" i="3"/>
  <c r="F6552" i="3"/>
  <c r="F6551" i="3"/>
  <c r="F6550" i="3"/>
  <c r="F6549" i="3"/>
  <c r="F6548" i="3"/>
  <c r="F6547" i="3"/>
  <c r="F6546" i="3"/>
  <c r="F6545" i="3"/>
  <c r="F6544" i="3"/>
  <c r="F6543" i="3"/>
  <c r="F6542" i="3"/>
  <c r="F6541" i="3"/>
  <c r="F6540" i="3"/>
  <c r="F6539" i="3"/>
  <c r="F6538" i="3"/>
  <c r="F6537" i="3"/>
  <c r="F6536" i="3"/>
  <c r="F6535" i="3"/>
  <c r="F6534" i="3"/>
  <c r="F6533" i="3"/>
  <c r="F6532" i="3"/>
  <c r="F6531" i="3"/>
  <c r="F6530" i="3"/>
  <c r="F6529" i="3"/>
  <c r="F6528" i="3"/>
  <c r="F6527" i="3"/>
  <c r="F6526" i="3"/>
  <c r="F6525" i="3"/>
  <c r="F6524" i="3"/>
  <c r="F6523" i="3"/>
  <c r="F6522" i="3"/>
  <c r="F6521" i="3"/>
  <c r="F6520" i="3"/>
  <c r="F6519" i="3"/>
  <c r="F6518" i="3"/>
  <c r="F6517" i="3"/>
  <c r="F6516" i="3"/>
  <c r="F6515" i="3"/>
  <c r="F6514" i="3"/>
  <c r="F6513" i="3"/>
  <c r="F6512" i="3"/>
  <c r="F6511" i="3"/>
  <c r="F6510" i="3"/>
  <c r="F6509" i="3"/>
  <c r="F6508" i="3"/>
  <c r="F6507" i="3"/>
  <c r="F6506" i="3"/>
  <c r="F6505" i="3"/>
  <c r="F6504" i="3"/>
  <c r="F6503" i="3"/>
  <c r="F6502" i="3"/>
  <c r="F6501" i="3"/>
  <c r="F6500" i="3"/>
  <c r="F6499" i="3"/>
  <c r="F6498" i="3"/>
  <c r="F6497" i="3"/>
  <c r="F6496" i="3"/>
  <c r="F6495" i="3"/>
  <c r="F6494" i="3"/>
  <c r="F6493" i="3"/>
  <c r="F6492" i="3"/>
  <c r="F6491" i="3"/>
  <c r="F6490" i="3"/>
  <c r="F6489" i="3"/>
  <c r="F6488" i="3"/>
  <c r="F6487" i="3"/>
  <c r="F6486" i="3"/>
  <c r="F6485" i="3"/>
  <c r="F6484" i="3"/>
  <c r="F6483" i="3"/>
  <c r="F6482" i="3"/>
  <c r="F6481" i="3"/>
  <c r="F6480" i="3"/>
  <c r="F6479" i="3"/>
  <c r="F6478" i="3"/>
  <c r="F6477" i="3"/>
  <c r="F6476" i="3"/>
  <c r="F6475" i="3"/>
  <c r="F6474" i="3"/>
  <c r="F6473" i="3"/>
  <c r="F6472" i="3"/>
  <c r="F6471" i="3"/>
  <c r="F6470" i="3"/>
  <c r="F6469" i="3"/>
  <c r="F6468" i="3"/>
  <c r="F6467" i="3"/>
  <c r="F6466" i="3"/>
  <c r="F6465" i="3"/>
  <c r="F6464" i="3"/>
  <c r="F6463" i="3"/>
  <c r="F6462" i="3"/>
  <c r="F6461" i="3"/>
  <c r="F6460" i="3"/>
  <c r="F6459" i="3"/>
  <c r="F6458" i="3"/>
  <c r="F6457" i="3"/>
  <c r="F6456" i="3"/>
  <c r="F6455" i="3"/>
  <c r="F6454" i="3"/>
  <c r="F6453" i="3"/>
  <c r="F6452" i="3"/>
  <c r="F6451" i="3"/>
  <c r="F6450" i="3"/>
  <c r="F6449" i="3"/>
  <c r="F6448" i="3"/>
  <c r="F6447" i="3"/>
  <c r="F6446" i="3"/>
  <c r="F6445" i="3"/>
  <c r="F6444" i="3"/>
  <c r="F6443" i="3"/>
  <c r="F6442" i="3"/>
  <c r="F6441" i="3"/>
  <c r="F6440" i="3"/>
  <c r="F6439" i="3"/>
  <c r="F6438" i="3"/>
  <c r="F6437" i="3"/>
  <c r="F6436" i="3"/>
  <c r="F6435" i="3"/>
  <c r="F6434" i="3"/>
  <c r="F6433" i="3"/>
  <c r="F6432" i="3"/>
  <c r="F6431" i="3"/>
  <c r="F6430" i="3"/>
  <c r="F6429" i="3"/>
  <c r="F6428" i="3"/>
  <c r="F6427" i="3"/>
  <c r="F6426" i="3"/>
  <c r="F6425" i="3"/>
  <c r="F6424" i="3"/>
  <c r="F6423" i="3"/>
  <c r="F6422" i="3"/>
  <c r="F6421" i="3"/>
  <c r="F6420" i="3"/>
  <c r="F6419" i="3"/>
  <c r="F6418" i="3"/>
  <c r="F6417" i="3"/>
  <c r="F6416" i="3"/>
  <c r="F6415" i="3"/>
  <c r="F6414" i="3"/>
  <c r="F6413" i="3"/>
  <c r="F6412" i="3"/>
  <c r="F6411" i="3"/>
  <c r="F6410" i="3"/>
  <c r="F6409" i="3"/>
  <c r="F6408" i="3"/>
  <c r="F6407" i="3"/>
  <c r="F6406" i="3"/>
  <c r="F6405" i="3"/>
  <c r="F6404" i="3"/>
  <c r="F6403" i="3"/>
  <c r="F6402" i="3"/>
  <c r="F6401" i="3"/>
  <c r="F6400" i="3"/>
  <c r="F6399" i="3"/>
  <c r="F6398" i="3"/>
  <c r="F6397" i="3"/>
  <c r="F6396" i="3"/>
  <c r="F6395" i="3"/>
  <c r="F6394" i="3"/>
  <c r="F6393" i="3"/>
  <c r="F6392" i="3"/>
  <c r="F6391" i="3"/>
  <c r="F6390" i="3"/>
  <c r="F6389" i="3"/>
  <c r="F6388" i="3"/>
  <c r="F6387" i="3"/>
  <c r="F6386" i="3"/>
  <c r="F6385" i="3"/>
  <c r="F6384" i="3"/>
  <c r="F6383" i="3"/>
  <c r="F6382" i="3"/>
  <c r="F6381" i="3"/>
  <c r="F6380" i="3"/>
  <c r="F6379" i="3"/>
  <c r="F6378" i="3"/>
  <c r="F6377" i="3"/>
  <c r="F6376" i="3"/>
  <c r="F6375" i="3"/>
  <c r="F6374" i="3"/>
  <c r="F6373" i="3"/>
  <c r="F6372" i="3"/>
  <c r="F6371" i="3"/>
  <c r="F6370" i="3"/>
  <c r="F6369" i="3"/>
  <c r="F6368" i="3"/>
  <c r="F6367" i="3"/>
  <c r="F6366" i="3"/>
  <c r="F6365" i="3"/>
  <c r="F6364" i="3"/>
  <c r="F6363" i="3"/>
  <c r="F6362" i="3"/>
  <c r="F6361" i="3"/>
  <c r="F6360" i="3"/>
  <c r="F6359" i="3"/>
  <c r="F6358" i="3"/>
  <c r="F6357" i="3"/>
  <c r="F6356" i="3"/>
  <c r="F6355" i="3"/>
  <c r="F6354" i="3"/>
  <c r="F6353" i="3"/>
  <c r="F6352" i="3"/>
  <c r="F6351" i="3"/>
  <c r="F6350" i="3"/>
  <c r="F6349" i="3"/>
  <c r="F6348" i="3"/>
  <c r="F6347" i="3"/>
  <c r="F6346" i="3"/>
  <c r="F6345" i="3"/>
  <c r="F6344" i="3"/>
  <c r="F6343" i="3"/>
  <c r="F6342" i="3"/>
  <c r="F6341" i="3"/>
  <c r="F6340" i="3"/>
  <c r="F6339" i="3"/>
  <c r="F6338" i="3"/>
  <c r="F6337" i="3"/>
  <c r="F6336" i="3"/>
  <c r="F6335" i="3"/>
  <c r="F6334" i="3"/>
  <c r="F6333" i="3"/>
  <c r="F6332" i="3"/>
  <c r="F6331" i="3"/>
  <c r="F6330" i="3"/>
  <c r="F6329" i="3"/>
  <c r="F6328" i="3"/>
  <c r="F6327" i="3"/>
  <c r="F6326" i="3"/>
  <c r="F6325" i="3"/>
  <c r="F6324" i="3"/>
  <c r="F6323" i="3"/>
  <c r="F6322" i="3"/>
  <c r="F6321" i="3"/>
  <c r="F6320" i="3"/>
  <c r="F6319" i="3"/>
  <c r="F6318" i="3"/>
  <c r="F6317" i="3"/>
  <c r="F6316" i="3"/>
  <c r="F6315" i="3"/>
  <c r="F6314" i="3"/>
  <c r="F6313" i="3"/>
  <c r="F6312" i="3"/>
  <c r="F6311" i="3"/>
  <c r="F6310" i="3"/>
  <c r="F6309" i="3"/>
  <c r="F6308" i="3"/>
  <c r="F6307" i="3"/>
  <c r="F6306" i="3"/>
  <c r="F6305" i="3"/>
  <c r="F6304" i="3"/>
  <c r="F6303" i="3"/>
  <c r="F6302" i="3"/>
  <c r="F6301" i="3"/>
  <c r="F6300" i="3"/>
  <c r="F6299" i="3"/>
  <c r="F6298" i="3"/>
  <c r="F6297" i="3"/>
  <c r="F6296" i="3"/>
  <c r="F6295" i="3"/>
  <c r="F6294" i="3"/>
  <c r="F6293" i="3"/>
  <c r="F6292" i="3"/>
  <c r="F6291" i="3"/>
  <c r="F6290" i="3"/>
  <c r="F6289" i="3"/>
  <c r="F6288" i="3"/>
  <c r="F6287" i="3"/>
  <c r="F6286" i="3"/>
  <c r="F6285" i="3"/>
  <c r="F6284" i="3"/>
  <c r="F6283" i="3"/>
  <c r="F6282" i="3"/>
  <c r="F6281" i="3"/>
  <c r="F6280" i="3"/>
  <c r="F6279" i="3"/>
  <c r="F6278" i="3"/>
  <c r="F6277" i="3"/>
  <c r="F6276" i="3"/>
  <c r="F6275" i="3"/>
  <c r="F6274" i="3"/>
  <c r="F6273" i="3"/>
  <c r="F6272" i="3"/>
  <c r="F6271" i="3"/>
  <c r="F6270" i="3"/>
  <c r="F6269" i="3"/>
  <c r="F6268" i="3"/>
  <c r="F6267" i="3"/>
  <c r="F6266" i="3"/>
  <c r="F6265" i="3"/>
  <c r="F6264" i="3"/>
  <c r="F6263" i="3"/>
  <c r="F6262" i="3"/>
  <c r="F6261" i="3"/>
  <c r="F6260" i="3"/>
  <c r="F6259" i="3"/>
  <c r="F6258" i="3"/>
  <c r="F6257" i="3"/>
  <c r="F6256" i="3"/>
  <c r="F6255" i="3"/>
  <c r="F6254" i="3"/>
  <c r="F6253" i="3"/>
  <c r="F6252" i="3"/>
  <c r="F6251" i="3"/>
  <c r="F6250" i="3"/>
  <c r="F6249" i="3"/>
  <c r="F6248" i="3"/>
  <c r="F6247" i="3"/>
  <c r="F6246" i="3"/>
  <c r="F6245" i="3"/>
  <c r="F6244" i="3"/>
  <c r="F6243" i="3"/>
  <c r="F6242" i="3"/>
  <c r="F6241" i="3"/>
  <c r="F6240" i="3"/>
  <c r="F6239" i="3"/>
  <c r="F6238" i="3"/>
  <c r="F6237" i="3"/>
  <c r="F6236" i="3"/>
  <c r="F6235" i="3"/>
  <c r="F6234" i="3"/>
  <c r="F6233" i="3"/>
  <c r="F6232" i="3"/>
  <c r="F6231" i="3"/>
  <c r="F6230" i="3"/>
  <c r="F6229" i="3"/>
  <c r="F6228" i="3"/>
  <c r="F6227" i="3"/>
  <c r="F6226" i="3"/>
  <c r="F6225" i="3"/>
  <c r="F6224" i="3"/>
  <c r="F6223" i="3"/>
  <c r="F6222" i="3"/>
  <c r="F6221" i="3"/>
  <c r="F6220" i="3"/>
  <c r="F6219" i="3"/>
  <c r="F6218" i="3"/>
  <c r="F6217" i="3"/>
  <c r="F6216" i="3"/>
  <c r="F6215" i="3"/>
  <c r="F6214" i="3"/>
  <c r="F6213" i="3"/>
  <c r="F6212" i="3"/>
  <c r="F6211" i="3"/>
  <c r="F6210" i="3"/>
  <c r="F6209" i="3"/>
  <c r="F6208" i="3"/>
  <c r="F6207" i="3"/>
  <c r="F6206" i="3"/>
  <c r="F6205" i="3"/>
  <c r="F6204" i="3"/>
  <c r="F6203" i="3"/>
  <c r="F6202" i="3"/>
  <c r="F6201" i="3"/>
  <c r="F6200" i="3"/>
  <c r="F6199" i="3"/>
  <c r="F6198" i="3"/>
  <c r="F6197" i="3"/>
  <c r="F6196" i="3"/>
  <c r="F6195" i="3"/>
  <c r="F6194" i="3"/>
  <c r="F6193" i="3"/>
  <c r="F6192" i="3"/>
  <c r="F6191" i="3"/>
  <c r="F6190" i="3"/>
  <c r="F6189" i="3"/>
  <c r="F6188" i="3"/>
  <c r="F6187" i="3"/>
  <c r="F6186" i="3"/>
  <c r="F6185" i="3"/>
  <c r="F6184" i="3"/>
  <c r="F6183" i="3"/>
  <c r="F6182" i="3"/>
  <c r="F6181" i="3"/>
  <c r="F6180" i="3"/>
  <c r="F6179" i="3"/>
  <c r="F6178" i="3"/>
  <c r="F6177" i="3"/>
  <c r="F6176" i="3"/>
  <c r="F6175" i="3"/>
  <c r="F6174" i="3"/>
  <c r="F6173" i="3"/>
  <c r="F6172" i="3"/>
  <c r="F6171" i="3"/>
  <c r="F6170" i="3"/>
  <c r="F6169" i="3"/>
  <c r="F6168" i="3"/>
  <c r="F6167" i="3"/>
  <c r="F6166" i="3"/>
  <c r="F6165" i="3"/>
  <c r="F6164" i="3"/>
  <c r="F6163" i="3"/>
  <c r="F6162" i="3"/>
  <c r="F6161" i="3"/>
  <c r="F6160" i="3"/>
  <c r="F6159" i="3"/>
  <c r="F6158" i="3"/>
  <c r="F6157" i="3"/>
  <c r="F6156" i="3"/>
  <c r="F6155" i="3"/>
  <c r="F6154" i="3"/>
  <c r="F6153" i="3"/>
  <c r="F6152" i="3"/>
  <c r="F6151" i="3"/>
  <c r="F6150" i="3"/>
  <c r="F6149" i="3"/>
  <c r="F6148" i="3"/>
  <c r="F6147" i="3"/>
  <c r="F6146" i="3"/>
  <c r="F6145" i="3"/>
  <c r="F6144" i="3"/>
  <c r="F6143" i="3"/>
  <c r="F6142" i="3"/>
  <c r="F6141" i="3"/>
  <c r="F6140" i="3"/>
  <c r="F6139" i="3"/>
  <c r="F6138" i="3"/>
  <c r="F6137" i="3"/>
  <c r="F6136" i="3"/>
  <c r="F6135" i="3"/>
  <c r="F6134" i="3"/>
  <c r="F6133" i="3"/>
  <c r="F6132" i="3"/>
  <c r="F6131" i="3"/>
  <c r="F6130" i="3"/>
  <c r="F6129" i="3"/>
  <c r="F6128" i="3"/>
  <c r="F6127" i="3"/>
  <c r="F6126" i="3"/>
  <c r="F6125" i="3"/>
  <c r="F6124" i="3"/>
  <c r="F6123" i="3"/>
  <c r="F6122" i="3"/>
  <c r="F6121" i="3"/>
  <c r="F6120" i="3"/>
  <c r="F6119" i="3"/>
  <c r="F6118" i="3"/>
  <c r="F6117" i="3"/>
  <c r="F6116" i="3"/>
  <c r="F6115" i="3"/>
  <c r="F6114" i="3"/>
  <c r="F6113" i="3"/>
  <c r="F6112" i="3"/>
  <c r="F6111" i="3"/>
  <c r="F6110" i="3"/>
  <c r="F6109" i="3"/>
  <c r="F6108" i="3"/>
  <c r="F6107" i="3"/>
  <c r="F6106" i="3"/>
  <c r="F6105" i="3"/>
  <c r="F6104" i="3"/>
  <c r="F6103" i="3"/>
  <c r="F6102" i="3"/>
  <c r="F6101" i="3"/>
  <c r="F6100" i="3"/>
  <c r="F6099" i="3"/>
  <c r="F6098" i="3"/>
  <c r="F6097" i="3"/>
  <c r="F6096" i="3"/>
  <c r="F6095" i="3"/>
  <c r="F6094" i="3"/>
  <c r="F6093" i="3"/>
  <c r="F6092" i="3"/>
  <c r="F6091" i="3"/>
  <c r="F6090" i="3"/>
  <c r="F6089" i="3"/>
  <c r="F6088" i="3"/>
  <c r="F6087" i="3"/>
  <c r="F6086" i="3"/>
  <c r="F6085" i="3"/>
  <c r="F6084" i="3"/>
  <c r="F6083" i="3"/>
  <c r="F6082" i="3"/>
  <c r="F6081" i="3"/>
  <c r="F6080" i="3"/>
  <c r="F6079" i="3"/>
  <c r="F6078" i="3"/>
  <c r="F6077" i="3"/>
  <c r="F6076" i="3"/>
  <c r="F6075" i="3"/>
  <c r="F6074" i="3"/>
  <c r="F6073" i="3"/>
  <c r="F6072" i="3"/>
  <c r="F6071" i="3"/>
  <c r="F6070" i="3"/>
  <c r="F6069" i="3"/>
  <c r="F6068" i="3"/>
  <c r="F6067" i="3"/>
  <c r="F6066" i="3"/>
  <c r="F6065" i="3"/>
  <c r="F6064" i="3"/>
  <c r="F6063" i="3"/>
  <c r="F6062" i="3"/>
  <c r="F6061" i="3"/>
  <c r="F6060" i="3"/>
  <c r="F6059" i="3"/>
  <c r="F6058" i="3"/>
  <c r="F6057" i="3"/>
  <c r="F6056" i="3"/>
  <c r="F6055" i="3"/>
  <c r="F6054" i="3"/>
  <c r="F6053" i="3"/>
  <c r="F6052" i="3"/>
  <c r="F6051" i="3"/>
  <c r="F6050" i="3"/>
  <c r="F6049" i="3"/>
  <c r="F6048" i="3"/>
  <c r="F6047" i="3"/>
  <c r="F6046" i="3"/>
  <c r="F6045" i="3"/>
  <c r="F6044" i="3"/>
  <c r="F6043" i="3"/>
  <c r="F6042" i="3"/>
  <c r="F6041" i="3"/>
  <c r="F6040" i="3"/>
  <c r="F6039" i="3"/>
  <c r="F6038" i="3"/>
  <c r="F6037" i="3"/>
  <c r="F6036" i="3"/>
  <c r="F6035" i="3"/>
  <c r="F6034" i="3"/>
  <c r="F6033" i="3"/>
  <c r="F6032" i="3"/>
  <c r="F6031" i="3"/>
  <c r="F6030" i="3"/>
  <c r="F6029" i="3"/>
  <c r="F6028" i="3"/>
  <c r="F6027" i="3"/>
  <c r="F6026" i="3"/>
  <c r="F6025" i="3"/>
  <c r="F6024" i="3"/>
  <c r="F6023" i="3"/>
  <c r="F6022" i="3"/>
  <c r="F6021" i="3"/>
  <c r="F6020" i="3"/>
  <c r="F6019" i="3"/>
  <c r="F6018" i="3"/>
  <c r="F6017" i="3"/>
  <c r="F6016" i="3"/>
  <c r="F6015" i="3"/>
  <c r="F6014" i="3"/>
  <c r="F6013" i="3"/>
  <c r="F6012" i="3"/>
  <c r="F6011" i="3"/>
  <c r="F6010" i="3"/>
  <c r="F6009" i="3"/>
  <c r="F6008" i="3"/>
  <c r="F6007" i="3"/>
  <c r="F6006" i="3"/>
  <c r="F6005" i="3"/>
  <c r="F6004" i="3"/>
  <c r="F6003" i="3"/>
  <c r="F6002" i="3"/>
  <c r="F6001" i="3"/>
  <c r="F6000" i="3"/>
  <c r="F5999" i="3"/>
  <c r="F5998" i="3"/>
  <c r="F5997" i="3"/>
  <c r="F5996" i="3"/>
  <c r="F5995" i="3"/>
  <c r="F5994" i="3"/>
  <c r="F5993" i="3"/>
  <c r="F5992" i="3"/>
  <c r="F5991" i="3"/>
  <c r="F5990" i="3"/>
  <c r="F5989" i="3"/>
  <c r="F5988" i="3"/>
  <c r="F5987" i="3"/>
  <c r="F5986" i="3"/>
  <c r="F5985" i="3"/>
  <c r="F5984" i="3"/>
  <c r="F5983" i="3"/>
  <c r="F5982" i="3"/>
  <c r="F5981" i="3"/>
  <c r="F5980" i="3"/>
  <c r="F5979" i="3"/>
  <c r="F5978" i="3"/>
  <c r="F5977" i="3"/>
  <c r="F5976" i="3"/>
  <c r="F5975" i="3"/>
  <c r="F5974" i="3"/>
  <c r="F5973" i="3"/>
  <c r="F5972" i="3"/>
  <c r="F5971" i="3"/>
  <c r="F5970" i="3"/>
  <c r="F5969" i="3"/>
  <c r="F5968" i="3"/>
  <c r="F5967" i="3"/>
  <c r="F5966" i="3"/>
  <c r="F5965" i="3"/>
  <c r="F5964" i="3"/>
  <c r="F5963" i="3"/>
  <c r="F5962" i="3"/>
  <c r="F5961" i="3"/>
  <c r="F5960" i="3"/>
  <c r="F5959" i="3"/>
  <c r="F5958" i="3"/>
  <c r="F5957" i="3"/>
  <c r="F5956" i="3"/>
  <c r="F5955" i="3"/>
  <c r="F5954" i="3"/>
  <c r="F5953" i="3"/>
  <c r="F5952" i="3"/>
  <c r="F5951" i="3"/>
  <c r="F5950" i="3"/>
  <c r="F5949" i="3"/>
  <c r="F5948" i="3"/>
  <c r="F5947" i="3"/>
  <c r="F5946" i="3"/>
  <c r="F5945" i="3"/>
  <c r="F5944" i="3"/>
  <c r="F5943" i="3"/>
  <c r="F5942" i="3"/>
  <c r="F5941" i="3"/>
  <c r="F5940" i="3"/>
  <c r="F5939" i="3"/>
  <c r="F5938" i="3"/>
  <c r="F5937" i="3"/>
  <c r="F5936" i="3"/>
  <c r="F5935" i="3"/>
  <c r="F5934" i="3"/>
  <c r="F5933" i="3"/>
  <c r="F5932" i="3"/>
  <c r="F5931" i="3"/>
  <c r="F5930" i="3"/>
  <c r="F5929" i="3"/>
  <c r="F5928" i="3"/>
  <c r="F5927" i="3"/>
  <c r="F5926" i="3"/>
  <c r="F5925" i="3"/>
  <c r="F5924" i="3"/>
  <c r="F5923" i="3"/>
  <c r="F5922" i="3"/>
  <c r="F5921" i="3"/>
  <c r="F5920" i="3"/>
  <c r="F5919" i="3"/>
  <c r="F5918" i="3"/>
  <c r="F5917" i="3"/>
  <c r="F5916" i="3"/>
  <c r="F5915" i="3"/>
  <c r="F5914" i="3"/>
  <c r="F5913" i="3"/>
  <c r="F5912" i="3"/>
  <c r="F5911" i="3"/>
  <c r="F5910" i="3"/>
  <c r="F5909" i="3"/>
  <c r="F5908" i="3"/>
  <c r="F5907" i="3"/>
  <c r="F5906" i="3"/>
  <c r="F5905" i="3"/>
  <c r="F5904" i="3"/>
  <c r="F5903" i="3"/>
  <c r="F5902" i="3"/>
  <c r="F5901" i="3"/>
  <c r="F5900" i="3"/>
  <c r="F5899" i="3"/>
  <c r="F5898" i="3"/>
  <c r="F5897" i="3"/>
  <c r="F5896" i="3"/>
  <c r="F5895" i="3"/>
  <c r="F5894" i="3"/>
  <c r="F5893" i="3"/>
  <c r="F5892" i="3"/>
  <c r="F5891" i="3"/>
  <c r="F5890" i="3"/>
  <c r="F5889" i="3"/>
  <c r="F5888" i="3"/>
  <c r="F5887" i="3"/>
  <c r="F5886" i="3"/>
  <c r="F5885" i="3"/>
  <c r="F5884" i="3"/>
  <c r="F5883" i="3"/>
  <c r="F5882" i="3"/>
  <c r="F5881" i="3"/>
  <c r="F5880" i="3"/>
  <c r="F5879" i="3"/>
  <c r="F5878" i="3"/>
  <c r="F5877" i="3"/>
  <c r="F5876" i="3"/>
  <c r="F5875" i="3"/>
  <c r="F5874" i="3"/>
  <c r="F5873" i="3"/>
  <c r="F5872" i="3"/>
  <c r="F5871" i="3"/>
  <c r="F5870" i="3"/>
  <c r="F5869" i="3"/>
  <c r="F5868" i="3"/>
  <c r="F5867" i="3"/>
  <c r="F5866" i="3"/>
  <c r="F5865" i="3"/>
  <c r="F5864" i="3"/>
  <c r="F5863" i="3"/>
  <c r="F5862" i="3"/>
  <c r="F5861" i="3"/>
  <c r="F5860" i="3"/>
  <c r="F5859" i="3"/>
  <c r="F5858" i="3"/>
  <c r="F5857" i="3"/>
  <c r="F5856" i="3"/>
  <c r="F5855" i="3"/>
  <c r="F5854" i="3"/>
  <c r="F5853" i="3"/>
  <c r="F5852" i="3"/>
  <c r="F5851" i="3"/>
  <c r="F5850" i="3"/>
  <c r="F5849" i="3"/>
  <c r="F5848" i="3"/>
  <c r="F5847" i="3"/>
  <c r="F5846" i="3"/>
  <c r="F5845" i="3"/>
  <c r="F5844" i="3"/>
  <c r="F5843" i="3"/>
  <c r="F5842" i="3"/>
  <c r="F5841" i="3"/>
  <c r="F5840" i="3"/>
  <c r="F5839" i="3"/>
  <c r="F5838" i="3"/>
  <c r="F5837" i="3"/>
  <c r="F5836" i="3"/>
  <c r="F5835" i="3"/>
  <c r="F5834" i="3"/>
  <c r="F5833" i="3"/>
  <c r="F5832" i="3"/>
  <c r="F5831" i="3"/>
  <c r="F5830" i="3"/>
  <c r="F5829" i="3"/>
  <c r="F5828" i="3"/>
  <c r="F5827" i="3"/>
  <c r="F5826" i="3"/>
  <c r="F5825" i="3"/>
  <c r="F5824" i="3"/>
  <c r="F5823" i="3"/>
  <c r="F5822" i="3"/>
  <c r="F5821" i="3"/>
  <c r="F5820" i="3"/>
  <c r="F5819" i="3"/>
  <c r="F5818" i="3"/>
  <c r="F5817" i="3"/>
  <c r="F5816" i="3"/>
  <c r="F5815" i="3"/>
  <c r="F5814" i="3"/>
  <c r="F5813" i="3"/>
  <c r="F5812" i="3"/>
  <c r="F5811" i="3"/>
  <c r="F5810" i="3"/>
  <c r="F5809" i="3"/>
  <c r="F5808" i="3"/>
  <c r="F5807" i="3"/>
  <c r="F5806" i="3"/>
  <c r="F5805" i="3"/>
  <c r="F5804" i="3"/>
  <c r="F5803" i="3"/>
  <c r="F5802" i="3"/>
  <c r="F5801" i="3"/>
  <c r="F5800" i="3"/>
  <c r="F5799" i="3"/>
  <c r="F5798" i="3"/>
  <c r="F5797" i="3"/>
  <c r="F5796" i="3"/>
  <c r="F5795" i="3"/>
  <c r="F5794" i="3"/>
  <c r="F5793" i="3"/>
  <c r="F5792" i="3"/>
  <c r="F5791" i="3"/>
  <c r="F5790" i="3"/>
  <c r="F5789" i="3"/>
  <c r="F5788" i="3"/>
  <c r="F5787" i="3"/>
  <c r="F5786" i="3"/>
  <c r="F5785" i="3"/>
  <c r="F5784" i="3"/>
  <c r="F5783" i="3"/>
  <c r="F5782" i="3"/>
  <c r="F5781" i="3"/>
  <c r="F5780" i="3"/>
  <c r="F5779" i="3"/>
  <c r="F5778" i="3"/>
  <c r="F5777" i="3"/>
  <c r="F5776" i="3"/>
  <c r="F5775" i="3"/>
  <c r="F5774" i="3"/>
  <c r="F5773" i="3"/>
  <c r="F5772" i="3"/>
  <c r="F5771" i="3"/>
  <c r="F5770" i="3"/>
  <c r="F5769" i="3"/>
  <c r="F5768" i="3"/>
  <c r="F5767" i="3"/>
  <c r="F5766" i="3"/>
  <c r="F5765" i="3"/>
  <c r="F5764" i="3"/>
  <c r="F5763" i="3"/>
  <c r="F5762" i="3"/>
  <c r="F5761" i="3"/>
  <c r="F5760" i="3"/>
  <c r="F5759" i="3"/>
  <c r="F5758" i="3"/>
  <c r="F5757" i="3"/>
  <c r="F5756" i="3"/>
  <c r="F5755" i="3"/>
  <c r="F5754" i="3"/>
  <c r="F5753" i="3"/>
  <c r="F5752" i="3"/>
  <c r="F5751" i="3"/>
  <c r="F5750" i="3"/>
  <c r="F5749" i="3"/>
  <c r="F5748" i="3"/>
  <c r="F5747" i="3"/>
  <c r="F5746" i="3"/>
  <c r="F5745" i="3"/>
  <c r="F5744" i="3"/>
  <c r="F5743" i="3"/>
  <c r="F5742" i="3"/>
  <c r="F5741" i="3"/>
  <c r="F5740" i="3"/>
  <c r="F5739" i="3"/>
  <c r="F5738" i="3"/>
  <c r="F5737" i="3"/>
  <c r="F5736" i="3"/>
  <c r="F5735" i="3"/>
  <c r="F5734" i="3"/>
  <c r="F5733" i="3"/>
  <c r="F5732" i="3"/>
  <c r="F5731" i="3"/>
  <c r="F5730" i="3"/>
  <c r="F5729" i="3"/>
  <c r="F5728" i="3"/>
  <c r="F5727" i="3"/>
  <c r="F5726" i="3"/>
  <c r="F5725" i="3"/>
  <c r="F5724" i="3"/>
  <c r="F5723" i="3"/>
  <c r="F5722" i="3"/>
  <c r="F5721" i="3"/>
  <c r="F5720" i="3"/>
  <c r="F5719" i="3"/>
  <c r="F5718" i="3"/>
  <c r="F5717" i="3"/>
  <c r="F5716" i="3"/>
  <c r="F5715" i="3"/>
  <c r="F5714" i="3"/>
  <c r="F5713" i="3"/>
  <c r="F5712" i="3"/>
  <c r="F5711" i="3"/>
  <c r="F5710" i="3"/>
  <c r="F5709" i="3"/>
  <c r="F5708" i="3"/>
  <c r="F5707" i="3"/>
  <c r="F5706" i="3"/>
  <c r="F5705" i="3"/>
  <c r="F5704" i="3"/>
  <c r="F5703" i="3"/>
  <c r="F5702" i="3"/>
  <c r="F5701" i="3"/>
  <c r="F5700" i="3"/>
  <c r="F5699" i="3"/>
  <c r="F5698" i="3"/>
  <c r="F5697" i="3"/>
  <c r="F5696" i="3"/>
  <c r="F5695" i="3"/>
  <c r="F5694" i="3"/>
  <c r="F5693" i="3"/>
  <c r="F5692" i="3"/>
  <c r="F5691" i="3"/>
  <c r="F5690" i="3"/>
  <c r="F5689" i="3"/>
  <c r="F5688" i="3"/>
  <c r="F5687" i="3"/>
  <c r="F5686" i="3"/>
  <c r="F5685" i="3"/>
  <c r="F5684" i="3"/>
  <c r="F5683" i="3"/>
  <c r="F5682" i="3"/>
  <c r="F5681" i="3"/>
  <c r="F5680" i="3"/>
  <c r="F5679" i="3"/>
  <c r="F5678" i="3"/>
  <c r="F5677" i="3"/>
  <c r="F5676" i="3"/>
  <c r="F5675" i="3"/>
  <c r="F5674" i="3"/>
  <c r="F5673" i="3"/>
  <c r="F5672" i="3"/>
  <c r="F5671" i="3"/>
  <c r="F5670" i="3"/>
  <c r="F5669" i="3"/>
  <c r="F5668" i="3"/>
  <c r="F5667" i="3"/>
  <c r="F5666" i="3"/>
  <c r="F5665" i="3"/>
  <c r="F5664" i="3"/>
  <c r="F5663" i="3"/>
  <c r="F5662" i="3"/>
  <c r="F5661" i="3"/>
  <c r="F5660" i="3"/>
  <c r="F5659" i="3"/>
  <c r="F5658" i="3"/>
  <c r="F5657" i="3"/>
  <c r="F5656" i="3"/>
  <c r="F5655" i="3"/>
  <c r="F5654" i="3"/>
  <c r="F5653" i="3"/>
  <c r="F5652" i="3"/>
  <c r="F5651" i="3"/>
  <c r="F5650" i="3"/>
  <c r="F5649" i="3"/>
  <c r="F5648" i="3"/>
  <c r="F5647" i="3"/>
  <c r="F5646" i="3"/>
  <c r="F5645" i="3"/>
  <c r="F5644" i="3"/>
  <c r="F5643" i="3"/>
  <c r="F5642" i="3"/>
  <c r="F5641" i="3"/>
  <c r="F5640" i="3"/>
  <c r="F5639" i="3"/>
  <c r="F5638" i="3"/>
  <c r="F5637" i="3"/>
  <c r="F5636" i="3"/>
  <c r="F5635" i="3"/>
  <c r="F5634" i="3"/>
  <c r="F5633" i="3"/>
  <c r="F5632" i="3"/>
  <c r="F5631" i="3"/>
  <c r="F5630" i="3"/>
  <c r="F5629" i="3"/>
  <c r="F5628" i="3"/>
  <c r="F5627" i="3"/>
  <c r="F5626" i="3"/>
  <c r="F5625" i="3"/>
  <c r="F5624" i="3"/>
  <c r="F5623" i="3"/>
  <c r="F5622" i="3"/>
  <c r="F5621" i="3"/>
  <c r="F5620" i="3"/>
  <c r="F5619" i="3"/>
  <c r="F5618" i="3"/>
  <c r="F5617" i="3"/>
  <c r="F5616" i="3"/>
  <c r="F5615" i="3"/>
  <c r="F5614" i="3"/>
  <c r="F5613" i="3"/>
  <c r="F5612" i="3"/>
  <c r="F5611" i="3"/>
  <c r="F5610" i="3"/>
  <c r="F5609" i="3"/>
  <c r="F5608" i="3"/>
  <c r="F5607" i="3"/>
  <c r="F5606" i="3"/>
  <c r="F5605" i="3"/>
  <c r="F5604" i="3"/>
  <c r="F5603" i="3"/>
  <c r="F5602" i="3"/>
  <c r="F5601" i="3"/>
  <c r="F5600" i="3"/>
  <c r="F5599" i="3"/>
  <c r="F5598" i="3"/>
  <c r="F5597" i="3"/>
  <c r="F5596" i="3"/>
  <c r="F5595" i="3"/>
  <c r="F5594" i="3"/>
  <c r="F5593" i="3"/>
  <c r="F5592" i="3"/>
  <c r="F5591" i="3"/>
  <c r="F5590" i="3"/>
  <c r="F5589" i="3"/>
  <c r="F5588" i="3"/>
  <c r="F5587" i="3"/>
  <c r="F5586" i="3"/>
  <c r="F5585" i="3"/>
  <c r="F5584" i="3"/>
  <c r="F5583" i="3"/>
  <c r="F5582" i="3"/>
  <c r="F5581" i="3"/>
  <c r="F5580" i="3"/>
  <c r="F5579" i="3"/>
  <c r="F5578" i="3"/>
  <c r="F5577" i="3"/>
  <c r="F5576" i="3"/>
  <c r="F5575" i="3"/>
  <c r="F5574" i="3"/>
  <c r="F5573" i="3"/>
  <c r="F5572" i="3"/>
  <c r="F5571" i="3"/>
  <c r="F5570" i="3"/>
  <c r="F5569" i="3"/>
  <c r="F5568" i="3"/>
  <c r="F5567" i="3"/>
  <c r="F5566" i="3"/>
  <c r="F5565" i="3"/>
  <c r="F5564" i="3"/>
  <c r="F5563" i="3"/>
  <c r="F5562" i="3"/>
  <c r="F5561" i="3"/>
  <c r="F5560" i="3"/>
  <c r="F5559" i="3"/>
  <c r="F5558" i="3"/>
  <c r="F5557" i="3"/>
  <c r="F5556" i="3"/>
  <c r="F5555" i="3"/>
  <c r="F5554" i="3"/>
  <c r="F5553" i="3"/>
  <c r="F5552" i="3"/>
  <c r="F5551" i="3"/>
  <c r="F5550" i="3"/>
  <c r="F5549" i="3"/>
  <c r="F5548" i="3"/>
  <c r="F5547" i="3"/>
  <c r="F5546" i="3"/>
  <c r="F5545" i="3"/>
  <c r="F5544" i="3"/>
  <c r="F5543" i="3"/>
  <c r="F5542" i="3"/>
  <c r="F5541" i="3"/>
  <c r="F5540" i="3"/>
  <c r="F5539" i="3"/>
  <c r="F5538" i="3"/>
  <c r="F5537" i="3"/>
  <c r="F5536" i="3"/>
  <c r="F5535" i="3"/>
  <c r="F5534" i="3"/>
  <c r="F5533" i="3"/>
  <c r="F5532" i="3"/>
  <c r="F5531" i="3"/>
  <c r="F5530" i="3"/>
  <c r="F5529" i="3"/>
  <c r="F5528" i="3"/>
  <c r="F5527" i="3"/>
  <c r="F5526" i="3"/>
  <c r="F5525" i="3"/>
  <c r="F5524" i="3"/>
  <c r="F5523" i="3"/>
  <c r="F5522" i="3"/>
  <c r="F5521" i="3"/>
  <c r="F5520" i="3"/>
  <c r="F5519" i="3"/>
  <c r="F5518" i="3"/>
  <c r="F5517" i="3"/>
  <c r="F5516" i="3"/>
  <c r="F5515" i="3"/>
  <c r="F5514" i="3"/>
  <c r="F5513" i="3"/>
  <c r="F5512" i="3"/>
  <c r="F5511" i="3"/>
  <c r="F5510" i="3"/>
  <c r="F5509" i="3"/>
  <c r="F5508" i="3"/>
  <c r="F5507" i="3"/>
  <c r="F5506" i="3"/>
  <c r="F5505" i="3"/>
  <c r="F5504" i="3"/>
  <c r="F5503" i="3"/>
  <c r="F5502" i="3"/>
  <c r="F5501" i="3"/>
  <c r="F5500" i="3"/>
  <c r="F5499" i="3"/>
  <c r="F5498" i="3"/>
  <c r="F5497" i="3"/>
  <c r="F5496" i="3"/>
  <c r="F5495" i="3"/>
  <c r="F5494" i="3"/>
  <c r="F5493" i="3"/>
  <c r="F5492" i="3"/>
  <c r="F5491" i="3"/>
  <c r="F5490" i="3"/>
  <c r="F5489" i="3"/>
  <c r="F5488" i="3"/>
  <c r="F5487" i="3"/>
  <c r="F5486" i="3"/>
  <c r="F5485" i="3"/>
  <c r="F5484" i="3"/>
  <c r="F5483" i="3"/>
  <c r="F5482" i="3"/>
  <c r="F5481" i="3"/>
  <c r="F5480" i="3"/>
  <c r="F5479" i="3"/>
  <c r="F5478" i="3"/>
  <c r="F5477" i="3"/>
  <c r="F5476" i="3"/>
  <c r="F5475" i="3"/>
  <c r="F5474" i="3"/>
  <c r="F5473" i="3"/>
  <c r="F5472" i="3"/>
  <c r="F5471" i="3"/>
  <c r="F5470" i="3"/>
  <c r="F5469" i="3"/>
  <c r="F5468" i="3"/>
  <c r="F5467" i="3"/>
  <c r="F5466" i="3"/>
  <c r="F5465" i="3"/>
  <c r="F5464" i="3"/>
  <c r="F5463" i="3"/>
  <c r="F5462" i="3"/>
  <c r="F5461" i="3"/>
  <c r="F5460" i="3"/>
  <c r="F5459" i="3"/>
  <c r="F5458" i="3"/>
  <c r="F5457" i="3"/>
  <c r="F5456" i="3"/>
  <c r="F5455" i="3"/>
  <c r="F5454" i="3"/>
  <c r="F5453" i="3"/>
  <c r="F5452" i="3"/>
  <c r="F5451" i="3"/>
  <c r="F5450" i="3"/>
  <c r="F5449" i="3"/>
  <c r="F5448" i="3"/>
  <c r="F5447" i="3"/>
  <c r="F5446" i="3"/>
  <c r="F5445" i="3"/>
  <c r="F5444" i="3"/>
  <c r="F5443" i="3"/>
  <c r="F5442" i="3"/>
  <c r="F5441" i="3"/>
  <c r="F5440" i="3"/>
  <c r="F5439" i="3"/>
  <c r="F5438" i="3"/>
  <c r="F5437" i="3"/>
  <c r="F5436" i="3"/>
  <c r="F5435" i="3"/>
  <c r="F5434" i="3"/>
  <c r="F5433" i="3"/>
  <c r="F5432" i="3"/>
  <c r="F5431" i="3"/>
  <c r="F5430" i="3"/>
  <c r="F5429" i="3"/>
  <c r="F5428" i="3"/>
  <c r="F5427" i="3"/>
  <c r="F5426" i="3"/>
  <c r="F5425" i="3"/>
  <c r="F5424" i="3"/>
  <c r="F5423" i="3"/>
  <c r="F5422" i="3"/>
  <c r="F5421" i="3"/>
  <c r="F5420" i="3"/>
  <c r="F5419" i="3"/>
  <c r="F5418" i="3"/>
  <c r="F5417" i="3"/>
  <c r="F5416" i="3"/>
  <c r="F5415" i="3"/>
  <c r="F5414" i="3"/>
  <c r="F5413" i="3"/>
  <c r="F5412" i="3"/>
  <c r="F5411" i="3"/>
  <c r="F5410" i="3"/>
  <c r="F5409" i="3"/>
  <c r="F5408" i="3"/>
  <c r="F5407" i="3"/>
  <c r="F5406" i="3"/>
  <c r="F5405" i="3"/>
  <c r="F5404" i="3"/>
  <c r="F5403" i="3"/>
  <c r="F5402" i="3"/>
  <c r="F5401" i="3"/>
  <c r="F5400" i="3"/>
  <c r="F5399" i="3"/>
  <c r="F5398" i="3"/>
  <c r="F5397" i="3"/>
  <c r="F5396" i="3"/>
  <c r="F5395" i="3"/>
  <c r="F5394" i="3"/>
  <c r="F5393" i="3"/>
  <c r="F5392" i="3"/>
  <c r="F5391" i="3"/>
  <c r="F5390" i="3"/>
  <c r="F5389" i="3"/>
  <c r="F5388" i="3"/>
  <c r="F5387" i="3"/>
  <c r="F5386" i="3"/>
  <c r="F5385" i="3"/>
  <c r="F5384" i="3"/>
  <c r="F5383" i="3"/>
  <c r="F5382" i="3"/>
  <c r="F5381" i="3"/>
  <c r="F5380" i="3"/>
  <c r="F5379" i="3"/>
  <c r="F5378" i="3"/>
  <c r="F5377" i="3"/>
  <c r="F5376" i="3"/>
  <c r="F5375" i="3"/>
  <c r="F5374" i="3"/>
  <c r="F5373" i="3"/>
  <c r="F5372" i="3"/>
  <c r="F5371" i="3"/>
  <c r="F5370" i="3"/>
  <c r="F5369" i="3"/>
  <c r="F5368" i="3"/>
  <c r="F5367" i="3"/>
  <c r="F5366" i="3"/>
  <c r="F5365" i="3"/>
  <c r="F5364" i="3"/>
  <c r="F5363" i="3"/>
  <c r="F5362" i="3"/>
  <c r="F5361" i="3"/>
  <c r="F5360" i="3"/>
  <c r="F5359" i="3"/>
  <c r="F5358" i="3"/>
  <c r="F5357" i="3"/>
  <c r="F5356" i="3"/>
  <c r="F5355" i="3"/>
  <c r="F5354" i="3"/>
  <c r="F5353" i="3"/>
  <c r="F5352" i="3"/>
  <c r="F5351" i="3"/>
  <c r="F5350" i="3"/>
  <c r="F5349" i="3"/>
  <c r="F5348" i="3"/>
  <c r="F5347" i="3"/>
  <c r="F5346" i="3"/>
  <c r="F5345" i="3"/>
  <c r="F5344" i="3"/>
  <c r="F5343" i="3"/>
  <c r="F5342" i="3"/>
  <c r="F5341" i="3"/>
  <c r="F5340" i="3"/>
  <c r="F5339" i="3"/>
  <c r="F5338" i="3"/>
  <c r="F5337" i="3"/>
  <c r="F5336" i="3"/>
  <c r="F5335" i="3"/>
  <c r="F5334" i="3"/>
  <c r="F5333" i="3"/>
  <c r="F5332" i="3"/>
  <c r="F5331" i="3"/>
  <c r="F5330" i="3"/>
  <c r="F5329" i="3"/>
  <c r="F5328" i="3"/>
  <c r="F5327" i="3"/>
  <c r="F5326" i="3"/>
  <c r="F5325" i="3"/>
  <c r="F5324" i="3"/>
  <c r="F5323" i="3"/>
  <c r="F5322" i="3"/>
  <c r="F5321" i="3"/>
  <c r="F5320" i="3"/>
  <c r="F5319" i="3"/>
  <c r="F5318" i="3"/>
  <c r="F5317" i="3"/>
  <c r="F5316" i="3"/>
  <c r="F5315" i="3"/>
  <c r="F5314" i="3"/>
  <c r="F5313" i="3"/>
  <c r="F5312" i="3"/>
  <c r="F5311" i="3"/>
  <c r="F5310" i="3"/>
  <c r="F5309" i="3"/>
  <c r="F5308" i="3"/>
  <c r="F5307" i="3"/>
  <c r="F5306" i="3"/>
  <c r="F5305" i="3"/>
  <c r="F5304" i="3"/>
  <c r="F5303" i="3"/>
  <c r="F5302" i="3"/>
  <c r="F5301" i="3"/>
  <c r="F5300" i="3"/>
  <c r="F5299" i="3"/>
  <c r="F5298" i="3"/>
  <c r="F5297" i="3"/>
  <c r="F5296" i="3"/>
  <c r="F5295" i="3"/>
  <c r="F5294" i="3"/>
  <c r="F5293" i="3"/>
  <c r="F5292" i="3"/>
  <c r="F5291" i="3"/>
  <c r="F5290" i="3"/>
  <c r="F5289" i="3"/>
  <c r="F5288" i="3"/>
  <c r="F5287" i="3"/>
  <c r="F5286" i="3"/>
  <c r="F5285" i="3"/>
  <c r="F5284" i="3"/>
  <c r="F5283" i="3"/>
  <c r="F5282" i="3"/>
  <c r="F5281" i="3"/>
  <c r="F5280" i="3"/>
  <c r="F5279" i="3"/>
  <c r="F5278" i="3"/>
  <c r="F5277" i="3"/>
  <c r="F5276" i="3"/>
  <c r="F5275" i="3"/>
  <c r="F5274" i="3"/>
  <c r="F5273" i="3"/>
  <c r="F5272" i="3"/>
  <c r="F5271" i="3"/>
  <c r="F5270" i="3"/>
  <c r="F5269" i="3"/>
  <c r="F5268" i="3"/>
  <c r="F5267" i="3"/>
  <c r="F5266" i="3"/>
  <c r="F5265" i="3"/>
  <c r="F5264" i="3"/>
  <c r="F5263" i="3"/>
  <c r="F5262" i="3"/>
  <c r="F5261" i="3"/>
  <c r="F5260" i="3"/>
  <c r="F5259" i="3"/>
  <c r="F5258" i="3"/>
  <c r="F5257" i="3"/>
  <c r="F5256" i="3"/>
  <c r="F5255" i="3"/>
  <c r="F5254" i="3"/>
  <c r="F5253" i="3"/>
  <c r="F5252" i="3"/>
  <c r="F5251" i="3"/>
  <c r="F5250" i="3"/>
  <c r="F5249" i="3"/>
  <c r="F5248" i="3"/>
  <c r="F5247" i="3"/>
  <c r="F5246" i="3"/>
  <c r="F5245" i="3"/>
  <c r="F5244" i="3"/>
  <c r="F5243" i="3"/>
  <c r="F5242" i="3"/>
  <c r="F5241" i="3"/>
  <c r="F5240" i="3"/>
  <c r="F5239" i="3"/>
  <c r="F5238" i="3"/>
  <c r="F5237" i="3"/>
  <c r="F5236" i="3"/>
  <c r="F5235" i="3"/>
  <c r="F5234" i="3"/>
  <c r="F5233" i="3"/>
  <c r="F5232" i="3"/>
  <c r="F5231" i="3"/>
  <c r="F5230" i="3"/>
  <c r="F5229" i="3"/>
  <c r="F5228" i="3"/>
  <c r="F5227" i="3"/>
  <c r="F5226" i="3"/>
  <c r="F5225" i="3"/>
  <c r="F5224" i="3"/>
  <c r="F5223" i="3"/>
  <c r="F5222" i="3"/>
  <c r="F5221" i="3"/>
  <c r="F5220" i="3"/>
  <c r="F5219" i="3"/>
  <c r="F5218" i="3"/>
  <c r="F5217" i="3"/>
  <c r="F5216" i="3"/>
  <c r="F5215" i="3"/>
  <c r="F5214" i="3"/>
  <c r="F5213" i="3"/>
  <c r="F5212" i="3"/>
  <c r="F5211" i="3"/>
  <c r="F5210" i="3"/>
  <c r="F5209" i="3"/>
  <c r="F5208" i="3"/>
  <c r="F5207" i="3"/>
  <c r="F5206" i="3"/>
  <c r="F5205" i="3"/>
  <c r="F5204" i="3"/>
  <c r="F5203" i="3"/>
  <c r="F5202" i="3"/>
  <c r="F5201" i="3"/>
  <c r="F5200" i="3"/>
  <c r="F5199" i="3"/>
  <c r="F5198" i="3"/>
  <c r="F5197" i="3"/>
  <c r="F5196" i="3"/>
  <c r="F5195" i="3"/>
  <c r="F5194" i="3"/>
  <c r="F5193" i="3"/>
  <c r="F5192" i="3"/>
  <c r="F5191" i="3"/>
  <c r="F5190" i="3"/>
  <c r="F5189" i="3"/>
  <c r="F5188" i="3"/>
  <c r="F5187" i="3"/>
  <c r="F5186" i="3"/>
  <c r="F5185" i="3"/>
  <c r="F5184" i="3"/>
  <c r="F5183" i="3"/>
  <c r="F5182" i="3"/>
  <c r="F5181" i="3"/>
  <c r="F5180" i="3"/>
  <c r="F5179" i="3"/>
  <c r="F5178" i="3"/>
  <c r="F5177" i="3"/>
  <c r="F5176" i="3"/>
  <c r="F5175" i="3"/>
  <c r="F5174" i="3"/>
  <c r="F5173" i="3"/>
  <c r="F5172" i="3"/>
  <c r="F5171" i="3"/>
  <c r="F5170" i="3"/>
  <c r="F5169" i="3"/>
  <c r="F5168" i="3"/>
  <c r="F5167" i="3"/>
  <c r="F5166" i="3"/>
  <c r="F5165" i="3"/>
  <c r="F5164" i="3"/>
  <c r="F5163" i="3"/>
  <c r="F5162" i="3"/>
  <c r="F5161" i="3"/>
  <c r="F5160" i="3"/>
  <c r="F5159" i="3"/>
  <c r="F5158" i="3"/>
  <c r="F5157" i="3"/>
  <c r="F5156" i="3"/>
  <c r="F5155" i="3"/>
  <c r="F5154" i="3"/>
  <c r="F5153" i="3"/>
  <c r="F5152" i="3"/>
  <c r="F5151" i="3"/>
  <c r="F5150" i="3"/>
  <c r="F5149" i="3"/>
  <c r="F5148" i="3"/>
  <c r="F5147" i="3"/>
  <c r="F5146" i="3"/>
  <c r="F5145" i="3"/>
  <c r="F5144" i="3"/>
  <c r="F5143" i="3"/>
  <c r="F5142" i="3"/>
  <c r="F5141" i="3"/>
  <c r="F5140" i="3"/>
  <c r="F5139" i="3"/>
  <c r="F5138" i="3"/>
  <c r="F5137" i="3"/>
  <c r="F5136" i="3"/>
  <c r="F5135" i="3"/>
  <c r="F5134" i="3"/>
  <c r="F5133" i="3"/>
  <c r="F5132" i="3"/>
  <c r="F5131" i="3"/>
  <c r="F5130" i="3"/>
  <c r="F5129" i="3"/>
  <c r="F5128" i="3"/>
  <c r="F5127" i="3"/>
  <c r="F5126" i="3"/>
  <c r="F5125" i="3"/>
  <c r="F5124" i="3"/>
  <c r="F5123" i="3"/>
  <c r="F5122" i="3"/>
  <c r="F5121" i="3"/>
  <c r="F5120" i="3"/>
  <c r="F5119" i="3"/>
  <c r="F5118" i="3"/>
  <c r="F5117" i="3"/>
  <c r="F5116" i="3"/>
  <c r="F5115" i="3"/>
  <c r="F5114" i="3"/>
  <c r="F5113" i="3"/>
  <c r="F5112" i="3"/>
  <c r="F5111" i="3"/>
  <c r="F5110" i="3"/>
  <c r="F5109" i="3"/>
  <c r="F5108" i="3"/>
  <c r="F5107" i="3"/>
  <c r="F5106" i="3"/>
  <c r="F5105" i="3"/>
  <c r="F5104" i="3"/>
  <c r="F5103" i="3"/>
  <c r="F5102" i="3"/>
  <c r="F5101" i="3"/>
  <c r="F5100" i="3"/>
  <c r="F5099" i="3"/>
  <c r="F5098" i="3"/>
  <c r="F5097" i="3"/>
  <c r="F5096" i="3"/>
  <c r="F5095" i="3"/>
  <c r="F5094" i="3"/>
  <c r="F5093" i="3"/>
  <c r="F5092" i="3"/>
  <c r="F5091" i="3"/>
  <c r="F5090" i="3"/>
  <c r="F5089" i="3"/>
  <c r="F5088" i="3"/>
  <c r="F5087" i="3"/>
  <c r="F5086" i="3"/>
  <c r="F5085" i="3"/>
  <c r="F5084" i="3"/>
  <c r="F5083" i="3"/>
  <c r="F5082" i="3"/>
  <c r="F5081" i="3"/>
  <c r="F5080" i="3"/>
  <c r="F5079" i="3"/>
  <c r="F5078" i="3"/>
  <c r="F5077" i="3"/>
  <c r="F5076" i="3"/>
  <c r="F5075" i="3"/>
  <c r="F5074" i="3"/>
  <c r="F5073" i="3"/>
  <c r="F5072" i="3"/>
  <c r="F5071" i="3"/>
  <c r="F5070" i="3"/>
  <c r="F5069" i="3"/>
  <c r="F5068" i="3"/>
  <c r="F5067" i="3"/>
  <c r="F5066" i="3"/>
  <c r="F5065" i="3"/>
  <c r="F5064" i="3"/>
  <c r="F5063" i="3"/>
  <c r="F5062" i="3"/>
  <c r="F5061" i="3"/>
  <c r="F5060" i="3"/>
  <c r="F5059" i="3"/>
  <c r="F5058" i="3"/>
  <c r="F5057" i="3"/>
  <c r="F5056" i="3"/>
  <c r="F5055" i="3"/>
  <c r="F5054" i="3"/>
  <c r="F5053" i="3"/>
  <c r="F5052" i="3"/>
  <c r="F5051" i="3"/>
  <c r="F5050" i="3"/>
  <c r="F5049" i="3"/>
  <c r="F5048" i="3"/>
  <c r="F5047" i="3"/>
  <c r="F5046" i="3"/>
  <c r="F5045" i="3"/>
  <c r="F5044" i="3"/>
  <c r="F5043" i="3"/>
  <c r="F5042" i="3"/>
  <c r="F5041" i="3"/>
  <c r="F5040" i="3"/>
  <c r="F5039" i="3"/>
  <c r="F5038" i="3"/>
  <c r="F5037" i="3"/>
  <c r="F5036" i="3"/>
  <c r="F5035" i="3"/>
  <c r="F5034" i="3"/>
  <c r="F5033" i="3"/>
  <c r="F5032" i="3"/>
  <c r="F5031" i="3"/>
  <c r="F5030" i="3"/>
  <c r="F5029" i="3"/>
  <c r="F5028" i="3"/>
  <c r="F5027" i="3"/>
  <c r="F5026" i="3"/>
  <c r="F5025" i="3"/>
  <c r="F5024" i="3"/>
  <c r="F5023" i="3"/>
  <c r="F5022" i="3"/>
  <c r="F5021" i="3"/>
  <c r="F5020" i="3"/>
  <c r="F5019" i="3"/>
  <c r="F5018" i="3"/>
  <c r="F5017" i="3"/>
  <c r="F5016" i="3"/>
  <c r="F5015" i="3"/>
  <c r="F5014" i="3"/>
  <c r="F5013" i="3"/>
  <c r="F5012" i="3"/>
  <c r="F5011" i="3"/>
  <c r="F5010" i="3"/>
  <c r="F5009" i="3"/>
  <c r="F5008" i="3"/>
  <c r="F5007" i="3"/>
  <c r="F5006" i="3"/>
  <c r="F5005" i="3"/>
  <c r="F5004" i="3"/>
  <c r="F5003" i="3"/>
  <c r="F5002" i="3"/>
  <c r="F5001" i="3"/>
  <c r="F5000" i="3"/>
  <c r="F4999" i="3"/>
  <c r="F4998" i="3"/>
  <c r="F4997" i="3"/>
  <c r="F4996" i="3"/>
  <c r="F4995" i="3"/>
  <c r="F4994" i="3"/>
  <c r="F4993" i="3"/>
  <c r="F4992" i="3"/>
  <c r="F4991" i="3"/>
  <c r="F4990" i="3"/>
  <c r="F4989" i="3"/>
  <c r="F4988" i="3"/>
  <c r="F4987" i="3"/>
  <c r="F4986" i="3"/>
  <c r="F4985" i="3"/>
  <c r="F4984" i="3"/>
  <c r="F4983" i="3"/>
  <c r="F4982" i="3"/>
  <c r="F4981" i="3"/>
  <c r="F4980" i="3"/>
  <c r="F4979" i="3"/>
  <c r="F4978" i="3"/>
  <c r="F4977" i="3"/>
  <c r="F4976" i="3"/>
  <c r="F4975" i="3"/>
  <c r="F4974" i="3"/>
  <c r="F4973" i="3"/>
  <c r="F4972" i="3"/>
  <c r="F4971" i="3"/>
  <c r="F4970" i="3"/>
  <c r="F4969" i="3"/>
  <c r="F4968" i="3"/>
  <c r="F4967" i="3"/>
  <c r="F4966" i="3"/>
  <c r="F4965" i="3"/>
  <c r="F4964" i="3"/>
  <c r="F4963" i="3"/>
  <c r="F4962" i="3"/>
  <c r="F4961" i="3"/>
  <c r="F4960" i="3"/>
  <c r="F4959" i="3"/>
  <c r="F4958" i="3"/>
  <c r="F4957" i="3"/>
  <c r="F4956" i="3"/>
  <c r="F4955" i="3"/>
  <c r="F4954" i="3"/>
  <c r="F4953" i="3"/>
  <c r="F4952" i="3"/>
  <c r="F4951" i="3"/>
  <c r="F4950" i="3"/>
  <c r="F4949" i="3"/>
  <c r="F4948" i="3"/>
  <c r="F4947" i="3"/>
  <c r="F4946" i="3"/>
  <c r="F4945" i="3"/>
  <c r="F4944" i="3"/>
  <c r="F4943" i="3"/>
  <c r="F4942" i="3"/>
  <c r="F4941" i="3"/>
  <c r="F4940" i="3"/>
  <c r="F4939" i="3"/>
  <c r="F4938" i="3"/>
  <c r="F4937" i="3"/>
  <c r="F4936" i="3"/>
  <c r="F4935" i="3"/>
  <c r="F4934" i="3"/>
  <c r="F4933" i="3"/>
  <c r="F4932" i="3"/>
  <c r="F4931" i="3"/>
  <c r="F4930" i="3"/>
  <c r="F4929" i="3"/>
  <c r="F4928" i="3"/>
  <c r="F4927" i="3"/>
  <c r="F4926" i="3"/>
  <c r="F4925" i="3"/>
  <c r="F4924" i="3"/>
  <c r="F4923" i="3"/>
  <c r="F4922" i="3"/>
  <c r="F4921" i="3"/>
  <c r="F4920" i="3"/>
  <c r="F4919" i="3"/>
  <c r="F4918" i="3"/>
  <c r="F4917" i="3"/>
  <c r="F4916" i="3"/>
  <c r="F4915" i="3"/>
  <c r="F4914" i="3"/>
  <c r="F4913" i="3"/>
  <c r="F4912" i="3"/>
  <c r="F4911" i="3"/>
  <c r="F4910" i="3"/>
  <c r="F4909" i="3"/>
  <c r="F4908" i="3"/>
  <c r="F4907" i="3"/>
  <c r="F4906" i="3"/>
  <c r="F4905" i="3"/>
  <c r="F4904" i="3"/>
  <c r="F4903" i="3"/>
  <c r="F4902" i="3"/>
  <c r="F4901" i="3"/>
  <c r="F4900" i="3"/>
  <c r="F4899" i="3"/>
  <c r="F4898" i="3"/>
  <c r="F4897" i="3"/>
  <c r="F4896" i="3"/>
  <c r="F4895" i="3"/>
  <c r="F4894" i="3"/>
  <c r="F4893" i="3"/>
  <c r="F4892" i="3"/>
  <c r="F4891" i="3"/>
  <c r="F4890" i="3"/>
  <c r="F4889" i="3"/>
  <c r="F4888" i="3"/>
  <c r="F4887" i="3"/>
  <c r="F4886" i="3"/>
  <c r="F4885" i="3"/>
  <c r="F4884" i="3"/>
  <c r="F4883" i="3"/>
  <c r="F4882" i="3"/>
  <c r="F4881" i="3"/>
  <c r="F4880" i="3"/>
  <c r="F4879" i="3"/>
  <c r="F4878" i="3"/>
  <c r="F4877" i="3"/>
  <c r="F4876" i="3"/>
  <c r="F4875" i="3"/>
  <c r="F4874" i="3"/>
  <c r="F4873" i="3"/>
  <c r="F4872" i="3"/>
  <c r="F4871" i="3"/>
  <c r="F4870" i="3"/>
  <c r="F4869" i="3"/>
  <c r="F4868" i="3"/>
  <c r="F4867" i="3"/>
  <c r="F4866" i="3"/>
  <c r="F4865" i="3"/>
  <c r="F4864" i="3"/>
  <c r="F4863" i="3"/>
  <c r="F4862" i="3"/>
  <c r="F4861" i="3"/>
  <c r="F4860" i="3"/>
  <c r="F4859" i="3"/>
  <c r="F4858" i="3"/>
  <c r="F4857" i="3"/>
  <c r="F4856" i="3"/>
  <c r="F4855" i="3"/>
  <c r="F4854" i="3"/>
  <c r="F4853" i="3"/>
  <c r="F4852" i="3"/>
  <c r="F4851" i="3"/>
  <c r="F4850" i="3"/>
  <c r="F4849" i="3"/>
  <c r="F4848" i="3"/>
  <c r="F4847" i="3"/>
  <c r="F4846" i="3"/>
  <c r="F4845" i="3"/>
  <c r="F4844" i="3"/>
  <c r="F4843" i="3"/>
  <c r="F4842" i="3"/>
  <c r="F4841" i="3"/>
  <c r="F4840" i="3"/>
  <c r="F4839" i="3"/>
  <c r="F4838" i="3"/>
  <c r="F4837" i="3"/>
  <c r="F4836" i="3"/>
  <c r="F4835" i="3"/>
  <c r="F4834" i="3"/>
  <c r="F4833" i="3"/>
  <c r="F4832" i="3"/>
  <c r="F4831" i="3"/>
  <c r="F4830" i="3"/>
  <c r="F4829" i="3"/>
  <c r="F4828" i="3"/>
  <c r="F4827" i="3"/>
  <c r="F4826" i="3"/>
  <c r="F4825" i="3"/>
  <c r="F4824" i="3"/>
  <c r="F4823" i="3"/>
  <c r="F4822" i="3"/>
  <c r="F4821" i="3"/>
  <c r="F4820" i="3"/>
  <c r="F4819" i="3"/>
  <c r="F4818" i="3"/>
  <c r="F4817" i="3"/>
  <c r="F4816" i="3"/>
  <c r="F4815" i="3"/>
  <c r="F4814" i="3"/>
  <c r="F4813" i="3"/>
  <c r="F4812" i="3"/>
  <c r="F4811" i="3"/>
  <c r="F4810" i="3"/>
  <c r="F4809" i="3"/>
  <c r="F4808" i="3"/>
  <c r="F4807" i="3"/>
  <c r="F4806" i="3"/>
  <c r="F4805" i="3"/>
  <c r="F4804" i="3"/>
  <c r="F4803" i="3"/>
  <c r="F4802" i="3"/>
  <c r="F4801" i="3"/>
  <c r="F4800" i="3"/>
  <c r="F4799" i="3"/>
  <c r="F4798" i="3"/>
  <c r="F4797" i="3"/>
  <c r="F4796" i="3"/>
  <c r="F4795" i="3"/>
  <c r="F4794" i="3"/>
  <c r="F4793" i="3"/>
  <c r="F4792" i="3"/>
  <c r="F4791" i="3"/>
  <c r="F4790" i="3"/>
  <c r="F4789" i="3"/>
  <c r="F4788" i="3"/>
  <c r="F4787" i="3"/>
  <c r="F4786" i="3"/>
  <c r="F4785" i="3"/>
  <c r="F4784" i="3"/>
  <c r="F4783" i="3"/>
  <c r="F4782" i="3"/>
  <c r="F4781" i="3"/>
  <c r="F4780" i="3"/>
  <c r="F4779" i="3"/>
  <c r="F4778" i="3"/>
  <c r="F4777" i="3"/>
  <c r="F4776" i="3"/>
  <c r="F4775" i="3"/>
  <c r="F4774" i="3"/>
  <c r="F4773" i="3"/>
  <c r="F4772" i="3"/>
  <c r="F4771" i="3"/>
  <c r="F4770" i="3"/>
  <c r="F4769" i="3"/>
  <c r="F4768" i="3"/>
  <c r="F4767" i="3"/>
  <c r="F4766" i="3"/>
  <c r="F4765" i="3"/>
  <c r="F4764" i="3"/>
  <c r="F4763" i="3"/>
  <c r="F4762" i="3"/>
  <c r="F4761" i="3"/>
  <c r="F4760" i="3"/>
  <c r="F4759" i="3"/>
  <c r="F4758" i="3"/>
  <c r="F4757" i="3"/>
  <c r="F4756" i="3"/>
  <c r="F4755" i="3"/>
  <c r="F4754" i="3"/>
  <c r="F4753" i="3"/>
  <c r="F4752" i="3"/>
  <c r="F4751" i="3"/>
  <c r="F4750" i="3"/>
  <c r="F4749" i="3"/>
  <c r="F4748" i="3"/>
  <c r="F4747" i="3"/>
  <c r="F4746" i="3"/>
  <c r="F4745" i="3"/>
  <c r="F4744" i="3"/>
  <c r="F4743" i="3"/>
  <c r="F4742" i="3"/>
  <c r="F4741" i="3"/>
  <c r="F4740" i="3"/>
  <c r="F4739" i="3"/>
  <c r="F4738" i="3"/>
  <c r="F4737" i="3"/>
  <c r="F4736" i="3"/>
  <c r="F4735" i="3"/>
  <c r="F4734" i="3"/>
  <c r="F4733" i="3"/>
  <c r="F4732" i="3"/>
  <c r="F4731" i="3"/>
  <c r="F4730" i="3"/>
  <c r="F4729" i="3"/>
  <c r="F4728" i="3"/>
  <c r="F4727" i="3"/>
  <c r="F4726" i="3"/>
  <c r="F4725" i="3"/>
  <c r="F4724" i="3"/>
  <c r="F4723" i="3"/>
  <c r="F4722" i="3"/>
  <c r="F4721" i="3"/>
  <c r="F4720" i="3"/>
  <c r="F4719" i="3"/>
  <c r="F4718" i="3"/>
  <c r="F4717" i="3"/>
  <c r="F4716" i="3"/>
  <c r="F4715" i="3"/>
  <c r="F4714" i="3"/>
  <c r="F4713" i="3"/>
  <c r="F4712" i="3"/>
  <c r="F4711" i="3"/>
  <c r="F4710" i="3"/>
  <c r="F4709" i="3"/>
  <c r="F4708" i="3"/>
  <c r="F4707" i="3"/>
  <c r="F4706" i="3"/>
  <c r="F4705" i="3"/>
  <c r="F4704" i="3"/>
  <c r="F4703" i="3"/>
  <c r="F4702" i="3"/>
  <c r="F4701" i="3"/>
  <c r="F4700" i="3"/>
  <c r="F4699" i="3"/>
  <c r="F4698" i="3"/>
  <c r="F4697" i="3"/>
  <c r="F4696" i="3"/>
  <c r="F4695" i="3"/>
  <c r="F4694" i="3"/>
  <c r="F4693" i="3"/>
  <c r="F4692" i="3"/>
  <c r="F4691" i="3"/>
  <c r="F4690" i="3"/>
  <c r="F4689" i="3"/>
  <c r="F4688" i="3"/>
  <c r="F4687" i="3"/>
  <c r="F4686" i="3"/>
  <c r="F4685" i="3"/>
  <c r="F4684" i="3"/>
  <c r="F4683" i="3"/>
  <c r="F4682" i="3"/>
  <c r="F4681" i="3"/>
  <c r="F4680" i="3"/>
  <c r="F4679" i="3"/>
  <c r="F4678" i="3"/>
  <c r="F4677" i="3"/>
  <c r="F4676" i="3"/>
  <c r="F4675" i="3"/>
  <c r="F4674" i="3"/>
  <c r="F4673" i="3"/>
  <c r="F4672" i="3"/>
  <c r="F4671" i="3"/>
  <c r="F4670" i="3"/>
  <c r="F4669" i="3"/>
  <c r="F4668" i="3"/>
  <c r="F4667" i="3"/>
  <c r="F4666" i="3"/>
  <c r="F4665" i="3"/>
  <c r="F4664" i="3"/>
  <c r="F4663" i="3"/>
  <c r="F4662" i="3"/>
  <c r="F4661" i="3"/>
  <c r="F4660" i="3"/>
  <c r="F4659" i="3"/>
  <c r="F4658" i="3"/>
  <c r="F4657" i="3"/>
  <c r="F4656" i="3"/>
  <c r="F4655" i="3"/>
  <c r="F4654" i="3"/>
  <c r="F4653" i="3"/>
  <c r="F4652" i="3"/>
  <c r="F4651" i="3"/>
  <c r="F4650" i="3"/>
  <c r="F4649" i="3"/>
  <c r="F4648" i="3"/>
  <c r="F4647" i="3"/>
  <c r="F4646" i="3"/>
  <c r="F4645" i="3"/>
  <c r="F4644" i="3"/>
  <c r="F4643" i="3"/>
  <c r="F4642" i="3"/>
  <c r="F4641" i="3"/>
  <c r="F4640" i="3"/>
  <c r="F4639" i="3"/>
  <c r="F4638" i="3"/>
  <c r="F4637" i="3"/>
  <c r="F4636" i="3"/>
  <c r="F4635" i="3"/>
  <c r="F4634" i="3"/>
  <c r="F4633" i="3"/>
  <c r="F4632" i="3"/>
  <c r="F4631" i="3"/>
  <c r="F4630" i="3"/>
  <c r="F4629" i="3"/>
  <c r="F4628" i="3"/>
  <c r="F4627" i="3"/>
  <c r="F4626" i="3"/>
  <c r="F4625" i="3"/>
  <c r="F4624" i="3"/>
  <c r="F4623" i="3"/>
  <c r="F4622" i="3"/>
  <c r="F4621" i="3"/>
  <c r="F4620" i="3"/>
  <c r="F4619" i="3"/>
  <c r="F4618" i="3"/>
  <c r="F4617" i="3"/>
  <c r="F4616" i="3"/>
  <c r="F4615" i="3"/>
  <c r="F4614" i="3"/>
  <c r="F4613" i="3"/>
  <c r="F4612" i="3"/>
  <c r="F4611" i="3"/>
  <c r="F4610" i="3"/>
  <c r="F4609" i="3"/>
  <c r="F4608" i="3"/>
  <c r="F4607" i="3"/>
  <c r="F4606" i="3"/>
  <c r="F4605" i="3"/>
  <c r="F4604" i="3"/>
  <c r="F4603" i="3"/>
  <c r="F4602" i="3"/>
  <c r="F4601" i="3"/>
  <c r="F4600" i="3"/>
  <c r="F4599" i="3"/>
  <c r="F4598" i="3"/>
  <c r="F4597" i="3"/>
  <c r="F4596" i="3"/>
  <c r="F4595" i="3"/>
  <c r="F4594" i="3"/>
  <c r="F4593" i="3"/>
  <c r="F4592" i="3"/>
  <c r="F4591" i="3"/>
  <c r="F4590" i="3"/>
  <c r="F4589" i="3"/>
  <c r="F4588" i="3"/>
  <c r="F4587" i="3"/>
  <c r="F4586" i="3"/>
  <c r="F4585" i="3"/>
  <c r="F4584" i="3"/>
  <c r="F4583" i="3"/>
  <c r="F4582" i="3"/>
  <c r="F4581" i="3"/>
  <c r="F4580" i="3"/>
  <c r="F4579" i="3"/>
  <c r="F4578" i="3"/>
  <c r="F4577" i="3"/>
  <c r="F4576" i="3"/>
  <c r="F4575" i="3"/>
  <c r="F4574" i="3"/>
  <c r="F4573" i="3"/>
  <c r="F4572" i="3"/>
  <c r="F4571" i="3"/>
  <c r="F4570" i="3"/>
  <c r="F4569" i="3"/>
  <c r="F4568" i="3"/>
  <c r="F4567" i="3"/>
  <c r="F4566" i="3"/>
  <c r="F4565" i="3"/>
  <c r="F4564" i="3"/>
  <c r="F4563" i="3"/>
  <c r="F4562" i="3"/>
  <c r="F4561" i="3"/>
  <c r="F4560" i="3"/>
  <c r="F4559" i="3"/>
  <c r="F4558" i="3"/>
  <c r="F4557" i="3"/>
  <c r="F4556" i="3"/>
  <c r="F4555" i="3"/>
  <c r="F4554" i="3"/>
  <c r="F4553" i="3"/>
  <c r="F4552" i="3"/>
  <c r="F4551" i="3"/>
  <c r="F4550" i="3"/>
  <c r="F4549" i="3"/>
  <c r="F4548" i="3"/>
  <c r="F4547" i="3"/>
  <c r="F4546" i="3"/>
  <c r="F4545" i="3"/>
  <c r="F4544" i="3"/>
  <c r="F4543" i="3"/>
  <c r="F4542" i="3"/>
  <c r="F4541" i="3"/>
  <c r="F4540" i="3"/>
  <c r="F4539" i="3"/>
  <c r="F4538" i="3"/>
  <c r="F4537" i="3"/>
  <c r="F4536" i="3"/>
  <c r="F4535" i="3"/>
  <c r="F4534" i="3"/>
  <c r="F4533" i="3"/>
  <c r="F4532" i="3"/>
  <c r="F4531" i="3"/>
  <c r="F4530" i="3"/>
  <c r="F4529" i="3"/>
  <c r="F4528" i="3"/>
  <c r="F4527" i="3"/>
  <c r="F4526" i="3"/>
  <c r="F4525" i="3"/>
  <c r="F4524" i="3"/>
  <c r="F4523" i="3"/>
  <c r="F4522" i="3"/>
  <c r="F4521" i="3"/>
  <c r="F4520" i="3"/>
  <c r="F4519" i="3"/>
  <c r="F4518" i="3"/>
  <c r="F4517" i="3"/>
  <c r="F4516" i="3"/>
  <c r="F4515" i="3"/>
  <c r="F4514" i="3"/>
  <c r="F4513" i="3"/>
  <c r="F4512" i="3"/>
  <c r="F4511" i="3"/>
  <c r="F4510" i="3"/>
  <c r="F4509" i="3"/>
  <c r="F4508" i="3"/>
  <c r="F4507" i="3"/>
  <c r="F4506" i="3"/>
  <c r="F4505" i="3"/>
  <c r="F4504" i="3"/>
  <c r="F4503" i="3"/>
  <c r="F4502" i="3"/>
  <c r="F4501" i="3"/>
  <c r="F4500" i="3"/>
  <c r="F4499" i="3"/>
  <c r="F4498" i="3"/>
  <c r="F4497" i="3"/>
  <c r="F4496" i="3"/>
  <c r="F4495" i="3"/>
  <c r="F4494" i="3"/>
  <c r="F4493" i="3"/>
  <c r="F4492" i="3"/>
  <c r="F4491" i="3"/>
  <c r="F4490" i="3"/>
  <c r="F4489" i="3"/>
  <c r="F4488" i="3"/>
  <c r="F4487" i="3"/>
  <c r="F4486" i="3"/>
  <c r="F4485" i="3"/>
  <c r="F4484" i="3"/>
  <c r="F4483" i="3"/>
  <c r="F4482" i="3"/>
  <c r="F4481" i="3"/>
  <c r="F4480" i="3"/>
  <c r="F4479" i="3"/>
  <c r="F4478" i="3"/>
  <c r="F4477" i="3"/>
  <c r="F4476" i="3"/>
  <c r="F4475" i="3"/>
  <c r="F4474" i="3"/>
  <c r="F4473" i="3"/>
  <c r="F4472" i="3"/>
  <c r="F4471" i="3"/>
  <c r="F4470" i="3"/>
  <c r="F4469" i="3"/>
  <c r="F4468" i="3"/>
  <c r="F4467" i="3"/>
  <c r="F4466" i="3"/>
  <c r="F4465" i="3"/>
  <c r="F4464" i="3"/>
  <c r="F4463" i="3"/>
  <c r="F4462" i="3"/>
  <c r="F4461" i="3"/>
  <c r="F4460" i="3"/>
  <c r="F4459" i="3"/>
  <c r="F4458" i="3"/>
  <c r="F4457" i="3"/>
  <c r="F4456" i="3"/>
  <c r="F4455" i="3"/>
  <c r="F4454" i="3"/>
  <c r="F4453" i="3"/>
  <c r="F4452" i="3"/>
  <c r="F4451" i="3"/>
  <c r="F4450" i="3"/>
  <c r="F4449" i="3"/>
  <c r="F4448" i="3"/>
  <c r="F4447" i="3"/>
  <c r="F4446" i="3"/>
  <c r="F4445" i="3"/>
  <c r="F4444" i="3"/>
  <c r="F4443" i="3"/>
  <c r="F4442" i="3"/>
  <c r="F4441" i="3"/>
  <c r="F4440" i="3"/>
  <c r="F4439" i="3"/>
  <c r="F4438" i="3"/>
  <c r="F4437" i="3"/>
  <c r="F4436" i="3"/>
  <c r="F4435" i="3"/>
  <c r="F4434" i="3"/>
  <c r="F4433" i="3"/>
  <c r="F4432" i="3"/>
  <c r="F4431" i="3"/>
  <c r="F4430" i="3"/>
  <c r="F4429" i="3"/>
  <c r="F4428" i="3"/>
  <c r="F4427" i="3"/>
  <c r="F4426" i="3"/>
  <c r="F4425" i="3"/>
  <c r="F4424" i="3"/>
  <c r="F4423" i="3"/>
  <c r="F4422" i="3"/>
  <c r="F4421" i="3"/>
  <c r="F4420" i="3"/>
  <c r="F4419" i="3"/>
  <c r="F4418" i="3"/>
  <c r="F4417" i="3"/>
  <c r="F4416" i="3"/>
  <c r="F4415" i="3"/>
  <c r="F4414" i="3"/>
  <c r="F4413" i="3"/>
  <c r="F4412" i="3"/>
  <c r="F4411" i="3"/>
  <c r="F4410" i="3"/>
  <c r="F4409" i="3"/>
  <c r="F4408" i="3"/>
  <c r="F4407" i="3"/>
  <c r="F4406" i="3"/>
  <c r="F4405" i="3"/>
  <c r="F4404" i="3"/>
  <c r="F4403" i="3"/>
  <c r="F4402" i="3"/>
  <c r="F4401" i="3"/>
  <c r="F4400" i="3"/>
  <c r="F4399" i="3"/>
  <c r="F4398" i="3"/>
  <c r="F4397" i="3"/>
  <c r="F4396" i="3"/>
  <c r="F4395" i="3"/>
  <c r="F4394" i="3"/>
  <c r="F4393" i="3"/>
  <c r="F4392" i="3"/>
  <c r="F4391" i="3"/>
  <c r="F4390" i="3"/>
  <c r="F4389" i="3"/>
  <c r="F4388" i="3"/>
  <c r="F4387" i="3"/>
  <c r="F4386" i="3"/>
  <c r="F4385" i="3"/>
  <c r="F4384" i="3"/>
  <c r="F4383" i="3"/>
  <c r="F4382" i="3"/>
  <c r="F4381" i="3"/>
  <c r="F4380" i="3"/>
  <c r="F4379" i="3"/>
  <c r="F4378" i="3"/>
  <c r="F4377" i="3"/>
  <c r="F4376" i="3"/>
  <c r="F4375" i="3"/>
  <c r="F4374" i="3"/>
  <c r="F4373" i="3"/>
  <c r="F4372" i="3"/>
  <c r="F4371" i="3"/>
  <c r="F4370" i="3"/>
  <c r="F4369" i="3"/>
  <c r="F4368" i="3"/>
  <c r="F4367" i="3"/>
  <c r="F4366" i="3"/>
  <c r="F4365" i="3"/>
  <c r="F4364" i="3"/>
  <c r="F4363" i="3"/>
  <c r="F4362" i="3"/>
  <c r="F4361" i="3"/>
  <c r="F4360" i="3"/>
  <c r="F4359" i="3"/>
  <c r="F4358" i="3"/>
  <c r="F4357" i="3"/>
  <c r="F4356" i="3"/>
  <c r="F4355" i="3"/>
  <c r="F4354" i="3"/>
  <c r="F4353" i="3"/>
  <c r="F4352" i="3"/>
  <c r="F4351" i="3"/>
  <c r="F4350" i="3"/>
  <c r="F4349" i="3"/>
  <c r="F4348" i="3"/>
  <c r="F4347" i="3"/>
  <c r="F4346" i="3"/>
  <c r="F4345" i="3"/>
  <c r="F4344" i="3"/>
  <c r="F4343" i="3"/>
  <c r="F4342" i="3"/>
  <c r="F4341" i="3"/>
  <c r="F4340" i="3"/>
  <c r="F4339" i="3"/>
  <c r="F4338" i="3"/>
  <c r="F4337" i="3"/>
  <c r="F4336" i="3"/>
  <c r="F4335" i="3"/>
  <c r="F4334" i="3"/>
  <c r="F4333" i="3"/>
  <c r="F4332" i="3"/>
  <c r="F4331" i="3"/>
  <c r="F4330" i="3"/>
  <c r="F4329" i="3"/>
  <c r="F4328" i="3"/>
  <c r="F4327" i="3"/>
  <c r="F4326" i="3"/>
  <c r="F4325" i="3"/>
  <c r="F4324" i="3"/>
  <c r="F4323" i="3"/>
  <c r="F4322" i="3"/>
  <c r="F4321" i="3"/>
  <c r="F4320" i="3"/>
  <c r="F4319" i="3"/>
  <c r="F4318" i="3"/>
  <c r="F4317" i="3"/>
  <c r="F4316" i="3"/>
  <c r="F4315" i="3"/>
  <c r="F4314" i="3"/>
  <c r="F4313" i="3"/>
  <c r="F4312" i="3"/>
  <c r="F4311" i="3"/>
  <c r="F4310" i="3"/>
  <c r="F4309" i="3"/>
  <c r="F4308" i="3"/>
  <c r="F4307" i="3"/>
  <c r="F4306" i="3"/>
  <c r="F4305" i="3"/>
  <c r="F4304" i="3"/>
  <c r="F4303" i="3"/>
  <c r="F4302" i="3"/>
  <c r="F4301" i="3"/>
  <c r="F4300" i="3"/>
  <c r="F4299" i="3"/>
  <c r="F4298" i="3"/>
  <c r="F4297" i="3"/>
  <c r="F4296" i="3"/>
  <c r="F4295" i="3"/>
  <c r="F4294" i="3"/>
  <c r="F4293" i="3"/>
  <c r="F4292" i="3"/>
  <c r="F4291" i="3"/>
  <c r="F4290" i="3"/>
  <c r="F4289" i="3"/>
  <c r="F4288" i="3"/>
  <c r="F4287" i="3"/>
  <c r="F4286" i="3"/>
  <c r="F4285" i="3"/>
  <c r="F4284" i="3"/>
  <c r="F4283" i="3"/>
  <c r="F4282" i="3"/>
  <c r="F4281" i="3"/>
  <c r="F4280" i="3"/>
  <c r="F4279" i="3"/>
  <c r="F4278" i="3"/>
  <c r="F4277" i="3"/>
  <c r="F4276" i="3"/>
  <c r="F4275" i="3"/>
  <c r="F4274" i="3"/>
  <c r="F4273" i="3"/>
  <c r="F4272" i="3"/>
  <c r="F4271" i="3"/>
  <c r="F4270" i="3"/>
  <c r="F4269" i="3"/>
  <c r="F4268" i="3"/>
  <c r="F4267" i="3"/>
  <c r="F4266" i="3"/>
  <c r="F4265" i="3"/>
  <c r="F4264" i="3"/>
  <c r="F4263" i="3"/>
  <c r="F4262" i="3"/>
  <c r="F4261" i="3"/>
  <c r="F4260" i="3"/>
  <c r="F4259" i="3"/>
  <c r="F4258" i="3"/>
  <c r="F4257" i="3"/>
  <c r="F4256" i="3"/>
  <c r="F4255" i="3"/>
  <c r="F4254" i="3"/>
  <c r="F4253" i="3"/>
  <c r="F4252" i="3"/>
  <c r="F4251" i="3"/>
  <c r="F4250" i="3"/>
  <c r="F4249" i="3"/>
  <c r="F4248" i="3"/>
  <c r="F4247" i="3"/>
  <c r="F4246" i="3"/>
  <c r="F4245" i="3"/>
  <c r="F4244" i="3"/>
  <c r="F4243" i="3"/>
  <c r="F4242" i="3"/>
  <c r="F4241" i="3"/>
  <c r="F4240" i="3"/>
  <c r="F4239" i="3"/>
  <c r="F4238" i="3"/>
  <c r="F4237" i="3"/>
  <c r="F4236" i="3"/>
  <c r="F4235" i="3"/>
  <c r="F4234" i="3"/>
  <c r="F4233" i="3"/>
  <c r="F4232" i="3"/>
  <c r="F4231" i="3"/>
  <c r="F4230" i="3"/>
  <c r="F4229" i="3"/>
  <c r="F4228" i="3"/>
  <c r="F4227" i="3"/>
  <c r="F4226" i="3"/>
  <c r="F4225" i="3"/>
  <c r="F4224" i="3"/>
  <c r="F4223" i="3"/>
  <c r="F4222" i="3"/>
  <c r="F4221" i="3"/>
  <c r="F4220" i="3"/>
  <c r="F4219" i="3"/>
  <c r="F4218" i="3"/>
  <c r="F4217" i="3"/>
  <c r="F4216" i="3"/>
  <c r="F4215" i="3"/>
  <c r="F4214" i="3"/>
  <c r="F4213" i="3"/>
  <c r="F4212" i="3"/>
  <c r="F4211" i="3"/>
  <c r="F4210" i="3"/>
  <c r="F4209" i="3"/>
  <c r="F4208" i="3"/>
  <c r="F4207" i="3"/>
  <c r="F4206" i="3"/>
  <c r="F4205" i="3"/>
  <c r="F4204" i="3"/>
  <c r="F4203" i="3"/>
  <c r="F4202" i="3"/>
  <c r="F4201" i="3"/>
  <c r="F4200" i="3"/>
  <c r="F4199" i="3"/>
  <c r="F4198" i="3"/>
  <c r="F4197" i="3"/>
  <c r="F4196" i="3"/>
  <c r="F4195" i="3"/>
  <c r="F4194" i="3"/>
  <c r="F4193" i="3"/>
  <c r="F4192" i="3"/>
  <c r="F4191" i="3"/>
  <c r="F4190" i="3"/>
  <c r="F4189" i="3"/>
  <c r="F4188" i="3"/>
  <c r="F4187" i="3"/>
  <c r="F4186" i="3"/>
  <c r="F4185" i="3"/>
  <c r="F4184" i="3"/>
  <c r="F4183" i="3"/>
  <c r="F4182" i="3"/>
  <c r="F4181" i="3"/>
  <c r="F4180" i="3"/>
  <c r="F4179" i="3"/>
  <c r="F4178" i="3"/>
  <c r="F4177" i="3"/>
  <c r="F4176" i="3"/>
  <c r="F4175" i="3"/>
  <c r="F4174" i="3"/>
  <c r="F4173" i="3"/>
  <c r="F4172" i="3"/>
  <c r="F4171" i="3"/>
  <c r="F4170" i="3"/>
  <c r="F4169" i="3"/>
  <c r="F4168" i="3"/>
  <c r="F4167" i="3"/>
  <c r="F4166" i="3"/>
  <c r="F4165" i="3"/>
  <c r="F4164" i="3"/>
  <c r="F4163" i="3"/>
  <c r="F4162" i="3"/>
  <c r="F4161" i="3"/>
  <c r="F4160" i="3"/>
  <c r="F4159" i="3"/>
  <c r="F4158" i="3"/>
  <c r="F4157" i="3"/>
  <c r="F4156" i="3"/>
  <c r="F4155" i="3"/>
  <c r="F4154" i="3"/>
  <c r="F4153" i="3"/>
  <c r="F4152" i="3"/>
  <c r="F4151" i="3"/>
  <c r="F4150" i="3"/>
  <c r="F4149" i="3"/>
  <c r="F4148" i="3"/>
  <c r="F4147" i="3"/>
  <c r="F4146" i="3"/>
  <c r="F4145" i="3"/>
  <c r="F4144" i="3"/>
  <c r="F4143" i="3"/>
  <c r="F4142" i="3"/>
  <c r="F4141" i="3"/>
  <c r="F4140" i="3"/>
  <c r="F4139" i="3"/>
  <c r="F4138" i="3"/>
  <c r="F4137" i="3"/>
  <c r="F4136" i="3"/>
  <c r="F4135" i="3"/>
  <c r="F4134" i="3"/>
  <c r="F4133" i="3"/>
  <c r="F4132" i="3"/>
  <c r="F4131" i="3"/>
  <c r="F4130" i="3"/>
  <c r="F4129" i="3"/>
  <c r="F4128" i="3"/>
  <c r="F4127" i="3"/>
  <c r="F4126" i="3"/>
  <c r="F4125" i="3"/>
  <c r="F4124" i="3"/>
  <c r="F4123" i="3"/>
  <c r="F4122" i="3"/>
  <c r="F4121" i="3"/>
  <c r="F4120" i="3"/>
  <c r="F4119" i="3"/>
  <c r="F4118" i="3"/>
  <c r="F4117" i="3"/>
  <c r="F4116" i="3"/>
  <c r="F4115" i="3"/>
  <c r="F4114" i="3"/>
  <c r="F4113" i="3"/>
  <c r="F4112" i="3"/>
  <c r="F4111" i="3"/>
  <c r="F4110" i="3"/>
  <c r="F4109" i="3"/>
  <c r="F4108" i="3"/>
  <c r="F4107" i="3"/>
  <c r="F4106" i="3"/>
  <c r="F4105" i="3"/>
  <c r="F4104" i="3"/>
  <c r="F4103" i="3"/>
  <c r="F4102" i="3"/>
  <c r="F4101" i="3"/>
  <c r="F4100" i="3"/>
  <c r="F4099" i="3"/>
  <c r="F4098" i="3"/>
  <c r="F4097" i="3"/>
  <c r="F4096" i="3"/>
  <c r="F4095" i="3"/>
  <c r="F4094" i="3"/>
  <c r="F4093" i="3"/>
  <c r="F4092" i="3"/>
  <c r="F4091" i="3"/>
  <c r="F4090" i="3"/>
  <c r="F4089" i="3"/>
  <c r="F4088" i="3"/>
  <c r="F4087" i="3"/>
  <c r="F4086" i="3"/>
  <c r="F4085" i="3"/>
  <c r="F4084" i="3"/>
  <c r="F4083" i="3"/>
  <c r="F4082" i="3"/>
  <c r="F4081" i="3"/>
  <c r="F4080" i="3"/>
  <c r="F4079" i="3"/>
  <c r="F4078" i="3"/>
  <c r="F4077" i="3"/>
  <c r="F4076" i="3"/>
  <c r="F4075" i="3"/>
  <c r="F4074" i="3"/>
  <c r="F4073" i="3"/>
  <c r="F4072" i="3"/>
  <c r="F4071" i="3"/>
  <c r="F4070" i="3"/>
  <c r="F4069" i="3"/>
  <c r="F4068" i="3"/>
  <c r="F4067" i="3"/>
  <c r="F4066" i="3"/>
  <c r="F4065" i="3"/>
  <c r="F4064" i="3"/>
  <c r="F4063" i="3"/>
  <c r="F4062" i="3"/>
  <c r="F4061" i="3"/>
  <c r="F4060" i="3"/>
  <c r="F4059" i="3"/>
  <c r="F4058" i="3"/>
  <c r="F4057" i="3"/>
  <c r="F4056" i="3"/>
  <c r="F4055" i="3"/>
  <c r="F4054" i="3"/>
  <c r="F4053" i="3"/>
  <c r="F4052" i="3"/>
  <c r="F4051" i="3"/>
  <c r="F4050" i="3"/>
  <c r="F4049" i="3"/>
  <c r="F4048" i="3"/>
  <c r="F4047" i="3"/>
  <c r="F4046" i="3"/>
  <c r="F4045" i="3"/>
  <c r="F4044" i="3"/>
  <c r="F4043" i="3"/>
  <c r="F4042" i="3"/>
  <c r="F4041" i="3"/>
  <c r="F4040" i="3"/>
  <c r="F4039" i="3"/>
  <c r="F4038" i="3"/>
  <c r="F4037" i="3"/>
  <c r="F4036" i="3"/>
  <c r="F4035" i="3"/>
  <c r="F4034" i="3"/>
  <c r="F4033" i="3"/>
  <c r="F4032" i="3"/>
  <c r="F4031" i="3"/>
  <c r="F4030" i="3"/>
  <c r="F4029" i="3"/>
  <c r="F4028" i="3"/>
  <c r="F4027" i="3"/>
  <c r="F4026" i="3"/>
  <c r="F4025" i="3"/>
  <c r="F4024" i="3"/>
  <c r="F4023" i="3"/>
  <c r="F4022" i="3"/>
  <c r="F4021" i="3"/>
  <c r="F4020" i="3"/>
  <c r="F4019" i="3"/>
  <c r="F4018" i="3"/>
  <c r="F4017" i="3"/>
  <c r="F4016" i="3"/>
  <c r="F4015" i="3"/>
  <c r="F4014" i="3"/>
  <c r="F4013" i="3"/>
  <c r="F4012" i="3"/>
  <c r="F4011" i="3"/>
  <c r="F4010" i="3"/>
  <c r="F4009" i="3"/>
  <c r="F4008" i="3"/>
  <c r="F4007" i="3"/>
  <c r="F4006" i="3"/>
  <c r="F4005" i="3"/>
  <c r="F4004" i="3"/>
  <c r="F4003" i="3"/>
  <c r="F4002" i="3"/>
  <c r="F4001" i="3"/>
  <c r="F4000" i="3"/>
  <c r="F3999" i="3"/>
  <c r="F3998" i="3"/>
  <c r="F3997" i="3"/>
  <c r="F3996" i="3"/>
  <c r="F3995" i="3"/>
  <c r="F3994" i="3"/>
  <c r="F3993" i="3"/>
  <c r="F3992" i="3"/>
  <c r="F3991" i="3"/>
  <c r="F3990" i="3"/>
  <c r="F3989" i="3"/>
  <c r="F3988" i="3"/>
  <c r="F3987" i="3"/>
  <c r="F3986" i="3"/>
  <c r="F3985" i="3"/>
  <c r="F3984" i="3"/>
  <c r="F3983" i="3"/>
  <c r="F3982" i="3"/>
  <c r="F3981" i="3"/>
  <c r="F3980" i="3"/>
  <c r="F3979" i="3"/>
  <c r="F3978" i="3"/>
  <c r="F3977" i="3"/>
  <c r="F3976" i="3"/>
  <c r="F3975" i="3"/>
  <c r="F3974" i="3"/>
  <c r="F3973" i="3"/>
  <c r="F3972" i="3"/>
  <c r="F3971" i="3"/>
  <c r="F3970" i="3"/>
  <c r="F3969" i="3"/>
  <c r="F3968" i="3"/>
  <c r="F3967" i="3"/>
  <c r="F3966" i="3"/>
  <c r="F3965" i="3"/>
  <c r="F3964" i="3"/>
  <c r="F3963" i="3"/>
  <c r="F3962" i="3"/>
  <c r="F3961" i="3"/>
  <c r="F3960" i="3"/>
  <c r="F3959" i="3"/>
  <c r="F3958" i="3"/>
  <c r="F3957" i="3"/>
  <c r="F3956" i="3"/>
  <c r="F3955" i="3"/>
  <c r="F3954" i="3"/>
  <c r="F3953" i="3"/>
  <c r="F3952" i="3"/>
  <c r="F3951" i="3"/>
  <c r="F3950" i="3"/>
  <c r="F3949" i="3"/>
  <c r="F3948" i="3"/>
  <c r="F3947" i="3"/>
  <c r="F3946" i="3"/>
  <c r="F3945" i="3"/>
  <c r="F3944" i="3"/>
  <c r="F3943" i="3"/>
  <c r="F3942" i="3"/>
  <c r="F3941" i="3"/>
  <c r="F3940" i="3"/>
  <c r="F3939" i="3"/>
  <c r="F3938" i="3"/>
  <c r="F3937" i="3"/>
  <c r="F3936" i="3"/>
  <c r="F3935" i="3"/>
  <c r="F3934" i="3"/>
  <c r="F3933" i="3"/>
  <c r="F3932" i="3"/>
  <c r="F3931" i="3"/>
  <c r="F3930" i="3"/>
  <c r="F3929" i="3"/>
  <c r="F3928" i="3"/>
  <c r="F3927" i="3"/>
  <c r="F3926" i="3"/>
  <c r="F3925" i="3"/>
  <c r="F3924" i="3"/>
  <c r="F3923" i="3"/>
  <c r="F3922" i="3"/>
  <c r="F3921" i="3"/>
  <c r="F3920" i="3"/>
  <c r="F3919" i="3"/>
  <c r="F3918" i="3"/>
  <c r="F3917" i="3"/>
  <c r="F3916" i="3"/>
  <c r="F3915" i="3"/>
  <c r="F3914" i="3"/>
  <c r="F3913" i="3"/>
  <c r="F3912" i="3"/>
  <c r="F3911" i="3"/>
  <c r="F3910" i="3"/>
  <c r="F3909" i="3"/>
  <c r="F3908" i="3"/>
  <c r="F3907" i="3"/>
  <c r="F3906" i="3"/>
  <c r="F3905" i="3"/>
  <c r="F3904" i="3"/>
  <c r="F3903" i="3"/>
  <c r="F3902" i="3"/>
  <c r="F3901" i="3"/>
  <c r="F3900" i="3"/>
  <c r="F3899" i="3"/>
  <c r="F3898" i="3"/>
  <c r="F3897" i="3"/>
  <c r="F3896" i="3"/>
  <c r="F3895" i="3"/>
  <c r="F3894" i="3"/>
  <c r="F3893" i="3"/>
  <c r="F3892" i="3"/>
  <c r="F3891" i="3"/>
  <c r="F3890" i="3"/>
  <c r="F3889" i="3"/>
  <c r="F3888" i="3"/>
  <c r="F3887" i="3"/>
  <c r="F3886" i="3"/>
  <c r="F3885" i="3"/>
  <c r="F3884" i="3"/>
  <c r="F3883" i="3"/>
  <c r="F3882" i="3"/>
  <c r="F3881" i="3"/>
  <c r="F3880" i="3"/>
  <c r="F3879" i="3"/>
  <c r="F3878" i="3"/>
  <c r="F3877" i="3"/>
  <c r="F3876" i="3"/>
  <c r="F3875" i="3"/>
  <c r="F3874" i="3"/>
  <c r="F3873" i="3"/>
  <c r="F3872" i="3"/>
  <c r="F3871" i="3"/>
  <c r="F3870" i="3"/>
  <c r="F3869" i="3"/>
  <c r="F3868" i="3"/>
  <c r="F3867" i="3"/>
  <c r="F3866" i="3"/>
  <c r="F3865" i="3"/>
  <c r="F3864" i="3"/>
  <c r="F3863" i="3"/>
  <c r="F3862" i="3"/>
  <c r="F3861" i="3"/>
  <c r="F3860" i="3"/>
  <c r="F3859" i="3"/>
  <c r="F3858" i="3"/>
  <c r="F3857" i="3"/>
  <c r="F3856" i="3"/>
  <c r="F3855" i="3"/>
  <c r="F3854" i="3"/>
  <c r="F3853" i="3"/>
  <c r="F3852" i="3"/>
  <c r="F3851" i="3"/>
  <c r="F3850" i="3"/>
  <c r="F3849" i="3"/>
  <c r="F3848" i="3"/>
  <c r="F3847" i="3"/>
  <c r="F3846" i="3"/>
  <c r="F3845" i="3"/>
  <c r="F3844" i="3"/>
  <c r="F3843" i="3"/>
  <c r="F3842" i="3"/>
  <c r="F3841" i="3"/>
  <c r="F3840" i="3"/>
  <c r="F3839" i="3"/>
  <c r="F3838" i="3"/>
  <c r="F3837" i="3"/>
  <c r="F3836" i="3"/>
  <c r="F3835" i="3"/>
  <c r="F3834" i="3"/>
  <c r="F3833" i="3"/>
  <c r="F3832" i="3"/>
  <c r="F3831" i="3"/>
  <c r="F3830" i="3"/>
  <c r="F3829" i="3"/>
  <c r="F3828" i="3"/>
  <c r="F3827" i="3"/>
  <c r="F3826" i="3"/>
  <c r="F3825" i="3"/>
  <c r="F3824" i="3"/>
  <c r="F3823" i="3"/>
  <c r="F3822" i="3"/>
  <c r="F3821" i="3"/>
  <c r="F3820" i="3"/>
  <c r="F3819" i="3"/>
  <c r="F3818" i="3"/>
  <c r="F3817" i="3"/>
  <c r="F3816" i="3"/>
  <c r="F3815" i="3"/>
  <c r="F3814" i="3"/>
  <c r="F3813" i="3"/>
  <c r="F3812" i="3"/>
  <c r="F3811" i="3"/>
  <c r="F3810" i="3"/>
  <c r="F3809" i="3"/>
  <c r="F3808" i="3"/>
  <c r="F3807" i="3"/>
  <c r="F3806" i="3"/>
  <c r="F3805" i="3"/>
  <c r="F3804" i="3"/>
  <c r="F3803" i="3"/>
  <c r="F3802" i="3"/>
  <c r="F3801" i="3"/>
  <c r="F3800" i="3"/>
  <c r="F3799" i="3"/>
  <c r="F3798" i="3"/>
  <c r="F3797" i="3"/>
  <c r="F3796" i="3"/>
  <c r="F3795" i="3"/>
  <c r="F3794" i="3"/>
  <c r="F3793" i="3"/>
  <c r="F3792" i="3"/>
  <c r="F3791" i="3"/>
  <c r="F3790" i="3"/>
  <c r="F3789" i="3"/>
  <c r="F3788" i="3"/>
  <c r="F3787" i="3"/>
  <c r="F3786" i="3"/>
  <c r="F3785" i="3"/>
  <c r="F3784" i="3"/>
  <c r="F3783" i="3"/>
  <c r="F3782" i="3"/>
  <c r="F3781" i="3"/>
  <c r="F3780" i="3"/>
  <c r="F3779" i="3"/>
  <c r="F3778" i="3"/>
  <c r="F3777" i="3"/>
  <c r="F3776" i="3"/>
  <c r="F3775" i="3"/>
  <c r="F3774" i="3"/>
  <c r="F3773" i="3"/>
  <c r="F3772" i="3"/>
  <c r="F3771" i="3"/>
  <c r="F3770" i="3"/>
  <c r="F3769" i="3"/>
  <c r="F3768" i="3"/>
  <c r="F3767" i="3"/>
  <c r="F3766" i="3"/>
  <c r="F3765" i="3"/>
  <c r="F3764" i="3"/>
  <c r="F3763" i="3"/>
  <c r="F3762" i="3"/>
  <c r="F3761" i="3"/>
  <c r="F3760" i="3"/>
  <c r="F3759" i="3"/>
  <c r="F3758" i="3"/>
  <c r="F3757" i="3"/>
  <c r="F3756" i="3"/>
  <c r="F3755" i="3"/>
  <c r="F3754" i="3"/>
  <c r="F3753" i="3"/>
  <c r="F3752" i="3"/>
  <c r="F3751" i="3"/>
  <c r="F3750" i="3"/>
  <c r="F3749" i="3"/>
  <c r="F3748" i="3"/>
  <c r="F3747" i="3"/>
  <c r="F3746" i="3"/>
  <c r="F3745" i="3"/>
  <c r="F3744" i="3"/>
  <c r="F3743" i="3"/>
  <c r="F3742" i="3"/>
  <c r="F3741" i="3"/>
  <c r="F3740" i="3"/>
  <c r="F3739" i="3"/>
  <c r="F3738" i="3"/>
  <c r="F3737" i="3"/>
  <c r="F3736" i="3"/>
  <c r="F3735" i="3"/>
  <c r="F3734" i="3"/>
  <c r="F3733" i="3"/>
  <c r="F3732" i="3"/>
  <c r="F3731" i="3"/>
  <c r="F3730" i="3"/>
  <c r="F3729" i="3"/>
  <c r="F3728" i="3"/>
  <c r="F3727" i="3"/>
  <c r="F3726" i="3"/>
  <c r="F3725" i="3"/>
  <c r="F3724" i="3"/>
  <c r="F3723" i="3"/>
  <c r="F3722" i="3"/>
  <c r="F3721" i="3"/>
  <c r="F3720" i="3"/>
  <c r="F3719" i="3"/>
  <c r="F3718" i="3"/>
  <c r="F3717" i="3"/>
  <c r="F3716" i="3"/>
  <c r="F3715" i="3"/>
  <c r="F3714" i="3"/>
  <c r="F3713" i="3"/>
  <c r="F3712" i="3"/>
  <c r="F3711" i="3"/>
  <c r="F3710" i="3"/>
  <c r="F3709" i="3"/>
  <c r="F3708" i="3"/>
  <c r="F3707" i="3"/>
  <c r="F3706" i="3"/>
  <c r="F3705" i="3"/>
  <c r="F3704" i="3"/>
  <c r="F3703" i="3"/>
  <c r="F3702" i="3"/>
  <c r="F3701" i="3"/>
  <c r="F3700" i="3"/>
  <c r="F3699" i="3"/>
  <c r="F3698" i="3"/>
  <c r="F3697" i="3"/>
  <c r="F3696" i="3"/>
  <c r="F3695" i="3"/>
  <c r="F3694" i="3"/>
  <c r="F3693" i="3"/>
  <c r="F3692" i="3"/>
  <c r="F3691" i="3"/>
  <c r="F3690" i="3"/>
  <c r="F3689" i="3"/>
  <c r="F3688" i="3"/>
  <c r="F3687" i="3"/>
  <c r="F3686" i="3"/>
  <c r="F3685" i="3"/>
  <c r="F3684" i="3"/>
  <c r="F3683" i="3"/>
  <c r="F3682" i="3"/>
  <c r="F3681" i="3"/>
  <c r="F3680" i="3"/>
  <c r="F3679" i="3"/>
  <c r="F3678" i="3"/>
  <c r="F3677" i="3"/>
  <c r="F3676" i="3"/>
  <c r="F3675" i="3"/>
  <c r="F3674" i="3"/>
  <c r="F3673" i="3"/>
  <c r="F3672" i="3"/>
  <c r="F3671" i="3"/>
  <c r="F3670" i="3"/>
  <c r="F3669" i="3"/>
  <c r="F3668" i="3"/>
  <c r="F3667" i="3"/>
  <c r="F3666" i="3"/>
  <c r="F3665" i="3"/>
  <c r="F3664" i="3"/>
  <c r="F3663" i="3"/>
  <c r="F3662" i="3"/>
  <c r="F3661" i="3"/>
  <c r="F3660" i="3"/>
  <c r="F3659" i="3"/>
  <c r="F3658" i="3"/>
  <c r="F3657" i="3"/>
  <c r="F3656" i="3"/>
  <c r="F3655" i="3"/>
  <c r="F3654" i="3"/>
  <c r="F3653" i="3"/>
  <c r="F3652" i="3"/>
  <c r="F3651" i="3"/>
  <c r="F3650" i="3"/>
  <c r="F3649" i="3"/>
  <c r="F3648" i="3"/>
  <c r="F3647" i="3"/>
  <c r="F3646" i="3"/>
  <c r="F3645" i="3"/>
  <c r="F3644" i="3"/>
  <c r="F3643" i="3"/>
  <c r="F3642" i="3"/>
  <c r="F3641" i="3"/>
  <c r="F3640" i="3"/>
  <c r="F3639" i="3"/>
  <c r="F3638" i="3"/>
  <c r="F3637" i="3"/>
  <c r="F3636" i="3"/>
  <c r="F3635" i="3"/>
  <c r="F3634" i="3"/>
  <c r="F3633" i="3"/>
  <c r="F3632" i="3"/>
  <c r="F3631" i="3"/>
  <c r="F3630" i="3"/>
  <c r="F3629" i="3"/>
  <c r="F3628" i="3"/>
  <c r="F3627" i="3"/>
  <c r="F3626" i="3"/>
  <c r="F3625" i="3"/>
  <c r="F3624" i="3"/>
  <c r="F3623" i="3"/>
  <c r="F3622" i="3"/>
  <c r="F3621" i="3"/>
  <c r="F3620" i="3"/>
  <c r="F3619" i="3"/>
  <c r="F3618" i="3"/>
  <c r="F3617" i="3"/>
  <c r="F3616" i="3"/>
  <c r="F3615" i="3"/>
  <c r="F3614" i="3"/>
  <c r="F3613" i="3"/>
  <c r="F3612" i="3"/>
  <c r="F3611" i="3"/>
  <c r="F3610" i="3"/>
  <c r="F3609" i="3"/>
  <c r="F3608" i="3"/>
  <c r="F3607" i="3"/>
  <c r="F3606" i="3"/>
  <c r="F3605" i="3"/>
  <c r="F3604" i="3"/>
  <c r="F3603" i="3"/>
  <c r="F3602" i="3"/>
  <c r="F3601" i="3"/>
  <c r="F3600" i="3"/>
  <c r="F3599" i="3"/>
  <c r="F3598" i="3"/>
  <c r="F3597" i="3"/>
  <c r="F3596" i="3"/>
  <c r="F3595" i="3"/>
  <c r="F3594" i="3"/>
  <c r="F3593" i="3"/>
  <c r="F3592" i="3"/>
  <c r="F3591" i="3"/>
  <c r="F3590" i="3"/>
  <c r="F3589" i="3"/>
  <c r="F3588" i="3"/>
  <c r="F3587" i="3"/>
  <c r="F3586" i="3"/>
  <c r="F3585" i="3"/>
  <c r="F3584" i="3"/>
  <c r="F3583" i="3"/>
  <c r="F3582" i="3"/>
  <c r="F3581" i="3"/>
  <c r="F3580" i="3"/>
  <c r="F3579" i="3"/>
  <c r="F3578" i="3"/>
  <c r="F3577" i="3"/>
  <c r="F3576" i="3"/>
  <c r="F3575" i="3"/>
  <c r="F3574" i="3"/>
  <c r="F3573" i="3"/>
  <c r="F3572" i="3"/>
  <c r="F3571" i="3"/>
  <c r="F3570" i="3"/>
  <c r="F3569" i="3"/>
  <c r="F3568" i="3"/>
  <c r="F3567" i="3"/>
  <c r="F3566" i="3"/>
  <c r="F3565" i="3"/>
  <c r="F3564" i="3"/>
  <c r="F3563" i="3"/>
  <c r="F3562" i="3"/>
  <c r="F3561" i="3"/>
  <c r="F3560" i="3"/>
  <c r="F3559" i="3"/>
  <c r="F3558" i="3"/>
  <c r="F3557" i="3"/>
  <c r="F3556" i="3"/>
  <c r="F3555" i="3"/>
  <c r="F3554" i="3"/>
  <c r="F3553" i="3"/>
  <c r="F3552" i="3"/>
  <c r="F3551" i="3"/>
  <c r="F3550" i="3"/>
  <c r="F3549" i="3"/>
  <c r="F3548" i="3"/>
  <c r="F3547" i="3"/>
  <c r="F3546" i="3"/>
  <c r="F3545" i="3"/>
  <c r="F3544" i="3"/>
  <c r="F3543" i="3"/>
  <c r="F3542" i="3"/>
  <c r="F3541" i="3"/>
  <c r="F3540" i="3"/>
  <c r="F3539" i="3"/>
  <c r="F3538" i="3"/>
  <c r="F3537" i="3"/>
  <c r="F3536" i="3"/>
  <c r="F3535" i="3"/>
  <c r="F3534" i="3"/>
  <c r="F3533" i="3"/>
  <c r="F3532" i="3"/>
  <c r="F3531" i="3"/>
  <c r="F3530" i="3"/>
  <c r="F3529" i="3"/>
  <c r="F3528" i="3"/>
  <c r="F3527" i="3"/>
  <c r="F3526" i="3"/>
  <c r="F3525" i="3"/>
  <c r="F3524" i="3"/>
  <c r="F3523" i="3"/>
  <c r="F3522" i="3"/>
  <c r="F3521" i="3"/>
  <c r="F3520" i="3"/>
  <c r="F3519" i="3"/>
  <c r="F3518" i="3"/>
  <c r="F3517" i="3"/>
  <c r="F3516" i="3"/>
  <c r="F3515" i="3"/>
  <c r="F3514" i="3"/>
  <c r="F3513" i="3"/>
  <c r="F3512" i="3"/>
  <c r="F3511" i="3"/>
  <c r="F3510" i="3"/>
  <c r="F3509" i="3"/>
  <c r="F3508" i="3"/>
  <c r="F3507" i="3"/>
  <c r="F3506" i="3"/>
  <c r="F3505" i="3"/>
  <c r="F3504" i="3"/>
  <c r="F3503" i="3"/>
  <c r="F3502" i="3"/>
  <c r="F3501" i="3"/>
  <c r="F3500" i="3"/>
  <c r="F3499" i="3"/>
  <c r="F3498" i="3"/>
  <c r="F3497" i="3"/>
  <c r="F3496" i="3"/>
  <c r="F3495" i="3"/>
  <c r="F3494" i="3"/>
  <c r="F3493" i="3"/>
  <c r="F3492" i="3"/>
  <c r="F3491" i="3"/>
  <c r="F3490" i="3"/>
  <c r="F3489" i="3"/>
  <c r="F3488" i="3"/>
  <c r="F3487" i="3"/>
  <c r="F3486" i="3"/>
  <c r="F3485" i="3"/>
  <c r="F3484" i="3"/>
  <c r="F3483" i="3"/>
  <c r="F3482" i="3"/>
  <c r="F3481" i="3"/>
  <c r="F3480" i="3"/>
  <c r="F3479" i="3"/>
  <c r="F3478" i="3"/>
  <c r="F3477" i="3"/>
  <c r="F3476" i="3"/>
  <c r="F3475" i="3"/>
  <c r="F3474" i="3"/>
  <c r="F3473" i="3"/>
  <c r="F3472" i="3"/>
  <c r="F3471" i="3"/>
  <c r="F3470" i="3"/>
  <c r="F3469" i="3"/>
  <c r="F3468" i="3"/>
  <c r="F3467" i="3"/>
  <c r="F3466" i="3"/>
  <c r="F3465" i="3"/>
  <c r="F3464" i="3"/>
  <c r="F3463" i="3"/>
  <c r="F3462" i="3"/>
  <c r="F3461" i="3"/>
  <c r="F3460" i="3"/>
  <c r="F3459" i="3"/>
  <c r="F3458" i="3"/>
  <c r="F3457" i="3"/>
  <c r="F3456" i="3"/>
  <c r="F3455" i="3"/>
  <c r="F3454" i="3"/>
  <c r="F3453" i="3"/>
  <c r="F3452" i="3"/>
  <c r="F3451" i="3"/>
  <c r="F3450" i="3"/>
  <c r="F3449" i="3"/>
  <c r="F3448" i="3"/>
  <c r="F3447" i="3"/>
  <c r="F3446" i="3"/>
  <c r="F3445" i="3"/>
  <c r="F3444" i="3"/>
  <c r="F3443" i="3"/>
  <c r="F3442" i="3"/>
  <c r="F3441" i="3"/>
  <c r="F3440" i="3"/>
  <c r="F3439" i="3"/>
  <c r="F3438" i="3"/>
  <c r="F3437" i="3"/>
  <c r="F3436" i="3"/>
  <c r="F3435" i="3"/>
  <c r="F3434" i="3"/>
  <c r="F3433" i="3"/>
  <c r="F3432" i="3"/>
  <c r="F3431" i="3"/>
  <c r="F3430" i="3"/>
  <c r="F3429" i="3"/>
  <c r="F3428" i="3"/>
  <c r="F3427" i="3"/>
  <c r="F3426" i="3"/>
  <c r="F3425" i="3"/>
  <c r="F3424" i="3"/>
  <c r="F3423" i="3"/>
  <c r="F3422" i="3"/>
  <c r="F3421" i="3"/>
  <c r="F3420" i="3"/>
  <c r="F3419" i="3"/>
  <c r="F3418" i="3"/>
  <c r="F3417" i="3"/>
  <c r="F3416" i="3"/>
  <c r="F3415" i="3"/>
  <c r="F3414" i="3"/>
  <c r="F3413" i="3"/>
  <c r="F3412" i="3"/>
  <c r="F3411" i="3"/>
  <c r="F3410" i="3"/>
  <c r="F3409" i="3"/>
  <c r="F3408" i="3"/>
  <c r="F3407" i="3"/>
  <c r="F3406" i="3"/>
  <c r="F3405" i="3"/>
  <c r="F3404" i="3"/>
  <c r="F3403" i="3"/>
  <c r="F3402" i="3"/>
  <c r="F3401" i="3"/>
  <c r="F3400" i="3"/>
  <c r="F3399" i="3"/>
  <c r="F3398" i="3"/>
  <c r="F3397" i="3"/>
  <c r="F3396" i="3"/>
  <c r="F3395" i="3"/>
  <c r="F3394" i="3"/>
  <c r="F3393" i="3"/>
  <c r="F3392" i="3"/>
  <c r="F3391" i="3"/>
  <c r="F3390" i="3"/>
  <c r="F3389" i="3"/>
  <c r="F3388" i="3"/>
  <c r="F3387" i="3"/>
  <c r="F3386" i="3"/>
  <c r="F3385" i="3"/>
  <c r="F3384" i="3"/>
  <c r="F3383" i="3"/>
  <c r="F3382" i="3"/>
  <c r="F3381" i="3"/>
  <c r="F3380" i="3"/>
  <c r="F3379" i="3"/>
  <c r="F3378" i="3"/>
  <c r="F3377" i="3"/>
  <c r="F3376" i="3"/>
  <c r="F3375" i="3"/>
  <c r="F3374" i="3"/>
  <c r="F3373" i="3"/>
  <c r="F3372" i="3"/>
  <c r="F3371" i="3"/>
  <c r="F3370" i="3"/>
  <c r="F3369" i="3"/>
  <c r="F3368" i="3"/>
  <c r="F3367" i="3"/>
  <c r="F3366" i="3"/>
  <c r="F3365" i="3"/>
  <c r="F3364" i="3"/>
  <c r="F3363" i="3"/>
  <c r="F3362" i="3"/>
  <c r="F3361" i="3"/>
  <c r="F3360" i="3"/>
  <c r="F3359" i="3"/>
  <c r="F3358" i="3"/>
  <c r="F3357" i="3"/>
  <c r="F3356" i="3"/>
  <c r="F3355" i="3"/>
  <c r="F3354" i="3"/>
  <c r="F3353" i="3"/>
  <c r="F3352" i="3"/>
  <c r="F3351" i="3"/>
  <c r="F3350" i="3"/>
  <c r="F3349" i="3"/>
  <c r="F3348" i="3"/>
  <c r="F3347" i="3"/>
  <c r="F3346" i="3"/>
  <c r="F3345" i="3"/>
  <c r="F3344" i="3"/>
  <c r="F3343" i="3"/>
  <c r="F3342" i="3"/>
  <c r="F3341" i="3"/>
  <c r="F3340" i="3"/>
  <c r="F3339" i="3"/>
  <c r="F3338" i="3"/>
  <c r="F3337" i="3"/>
  <c r="F3336" i="3"/>
  <c r="F3335" i="3"/>
  <c r="F3334" i="3"/>
  <c r="F3333" i="3"/>
  <c r="F3332" i="3"/>
  <c r="F3331" i="3"/>
  <c r="F3330" i="3"/>
  <c r="F3329" i="3"/>
  <c r="F3328" i="3"/>
  <c r="F3327" i="3"/>
  <c r="F3326" i="3"/>
  <c r="F3325" i="3"/>
  <c r="F3324" i="3"/>
  <c r="F3323" i="3"/>
  <c r="F3322" i="3"/>
  <c r="F3321" i="3"/>
  <c r="F3320" i="3"/>
  <c r="F3319" i="3"/>
  <c r="F3318" i="3"/>
  <c r="F3317" i="3"/>
  <c r="F3316" i="3"/>
  <c r="F3315" i="3"/>
  <c r="F3314" i="3"/>
  <c r="F3313" i="3"/>
  <c r="F3312" i="3"/>
  <c r="F3311" i="3"/>
  <c r="F3310" i="3"/>
  <c r="F3309" i="3"/>
  <c r="F3308" i="3"/>
  <c r="F3307" i="3"/>
  <c r="F3306" i="3"/>
  <c r="F3305" i="3"/>
  <c r="F3304" i="3"/>
  <c r="F3303" i="3"/>
  <c r="F3302" i="3"/>
  <c r="F3301" i="3"/>
  <c r="F3300" i="3"/>
  <c r="F3299" i="3"/>
  <c r="F3298" i="3"/>
  <c r="F3297" i="3"/>
  <c r="F3296" i="3"/>
  <c r="F3295" i="3"/>
  <c r="F3294" i="3"/>
  <c r="F3293" i="3"/>
  <c r="F3292" i="3"/>
  <c r="F3291" i="3"/>
  <c r="F3290" i="3"/>
  <c r="F3289" i="3"/>
  <c r="F3288" i="3"/>
  <c r="F3287" i="3"/>
  <c r="F3286" i="3"/>
  <c r="F3285" i="3"/>
  <c r="F3284" i="3"/>
  <c r="F3283" i="3"/>
  <c r="F3282" i="3"/>
  <c r="F3281" i="3"/>
  <c r="F3280" i="3"/>
  <c r="F3279" i="3"/>
  <c r="F3278" i="3"/>
  <c r="F3277" i="3"/>
  <c r="F3276" i="3"/>
  <c r="F3275" i="3"/>
  <c r="F3274" i="3"/>
  <c r="F3273" i="3"/>
  <c r="F3272" i="3"/>
  <c r="F3271" i="3"/>
  <c r="F3270" i="3"/>
  <c r="F3269" i="3"/>
  <c r="F3268" i="3"/>
  <c r="F3267" i="3"/>
  <c r="F3266" i="3"/>
  <c r="F3265" i="3"/>
  <c r="F3264" i="3"/>
  <c r="F3263" i="3"/>
  <c r="F3262" i="3"/>
  <c r="F3261" i="3"/>
  <c r="F3260" i="3"/>
  <c r="F3259" i="3"/>
  <c r="F3258" i="3"/>
  <c r="F3257" i="3"/>
  <c r="F3256" i="3"/>
  <c r="F3255" i="3"/>
  <c r="F3254" i="3"/>
  <c r="F3253" i="3"/>
  <c r="F3252" i="3"/>
  <c r="F3251" i="3"/>
  <c r="F3250" i="3"/>
  <c r="F3249" i="3"/>
  <c r="F3248" i="3"/>
  <c r="F3247" i="3"/>
  <c r="F3246" i="3"/>
  <c r="F3245" i="3"/>
  <c r="F3244" i="3"/>
  <c r="F3243" i="3"/>
  <c r="F3242" i="3"/>
  <c r="F3241" i="3"/>
  <c r="F3240" i="3"/>
  <c r="F3239" i="3"/>
  <c r="F3238" i="3"/>
  <c r="F3237" i="3"/>
  <c r="F3236" i="3"/>
  <c r="F3235" i="3"/>
  <c r="F3234" i="3"/>
  <c r="F3233" i="3"/>
  <c r="F3232" i="3"/>
  <c r="F3231" i="3"/>
  <c r="F3230" i="3"/>
  <c r="F3229" i="3"/>
  <c r="F3228" i="3"/>
  <c r="F3227" i="3"/>
  <c r="F3226" i="3"/>
  <c r="F3225" i="3"/>
  <c r="F3224" i="3"/>
  <c r="F3223" i="3"/>
  <c r="F3222" i="3"/>
  <c r="F3221" i="3"/>
  <c r="F3220" i="3"/>
  <c r="F3219" i="3"/>
  <c r="F3218" i="3"/>
  <c r="F3217" i="3"/>
  <c r="F3216" i="3"/>
  <c r="F3215" i="3"/>
  <c r="F3214" i="3"/>
  <c r="F3213" i="3"/>
  <c r="F3212" i="3"/>
  <c r="F3211" i="3"/>
  <c r="F3210" i="3"/>
  <c r="F3209" i="3"/>
  <c r="F3208" i="3"/>
  <c r="F3207" i="3"/>
  <c r="F3206" i="3"/>
  <c r="F3205" i="3"/>
  <c r="F3204" i="3"/>
  <c r="F3203" i="3"/>
  <c r="F3202" i="3"/>
  <c r="F3201" i="3"/>
  <c r="F3200" i="3"/>
  <c r="F3199" i="3"/>
  <c r="F3198" i="3"/>
  <c r="F3197" i="3"/>
  <c r="F3196" i="3"/>
  <c r="F3195" i="3"/>
  <c r="F3194" i="3"/>
  <c r="F3193" i="3"/>
  <c r="F3192" i="3"/>
  <c r="F3191" i="3"/>
  <c r="F3190" i="3"/>
  <c r="F3189" i="3"/>
  <c r="F3188" i="3"/>
  <c r="F3187" i="3"/>
  <c r="F3186" i="3"/>
  <c r="F3185" i="3"/>
  <c r="F3184" i="3"/>
  <c r="F3183" i="3"/>
  <c r="F3182" i="3"/>
  <c r="F3181" i="3"/>
  <c r="F3180" i="3"/>
  <c r="F3179" i="3"/>
  <c r="F3178" i="3"/>
  <c r="F3177" i="3"/>
  <c r="F3176" i="3"/>
  <c r="F3175" i="3"/>
  <c r="F3174" i="3"/>
  <c r="F3173" i="3"/>
  <c r="F3172" i="3"/>
  <c r="F3171" i="3"/>
  <c r="F3170" i="3"/>
  <c r="F3169" i="3"/>
  <c r="F3168" i="3"/>
  <c r="F3167" i="3"/>
  <c r="F3166" i="3"/>
  <c r="F3165" i="3"/>
  <c r="F3164" i="3"/>
  <c r="F3163" i="3"/>
  <c r="F3162" i="3"/>
  <c r="F3161" i="3"/>
  <c r="F3160" i="3"/>
  <c r="F3159" i="3"/>
  <c r="F3158" i="3"/>
  <c r="F3157" i="3"/>
  <c r="F3156" i="3"/>
  <c r="F3155" i="3"/>
  <c r="F3154" i="3"/>
  <c r="F3153" i="3"/>
  <c r="F3152" i="3"/>
  <c r="F3151" i="3"/>
  <c r="F3150" i="3"/>
  <c r="F3149" i="3"/>
  <c r="F3148" i="3"/>
  <c r="F3147" i="3"/>
  <c r="F3146" i="3"/>
  <c r="F3145" i="3"/>
  <c r="F3144" i="3"/>
  <c r="F3143" i="3"/>
  <c r="F3142" i="3"/>
  <c r="F3141" i="3"/>
  <c r="F3140" i="3"/>
  <c r="F3139" i="3"/>
  <c r="F3138" i="3"/>
  <c r="F3137" i="3"/>
  <c r="F3136" i="3"/>
  <c r="F3135" i="3"/>
  <c r="F3134" i="3"/>
  <c r="F3133" i="3"/>
  <c r="F3132" i="3"/>
  <c r="F3131" i="3"/>
  <c r="F3130" i="3"/>
  <c r="F3129" i="3"/>
  <c r="F3128" i="3"/>
  <c r="F3127" i="3"/>
  <c r="F3126" i="3"/>
  <c r="F3125" i="3"/>
  <c r="F3124" i="3"/>
  <c r="F3123" i="3"/>
  <c r="F3122" i="3"/>
  <c r="F3121" i="3"/>
  <c r="F3120" i="3"/>
  <c r="F3119" i="3"/>
  <c r="F3118" i="3"/>
  <c r="F3117" i="3"/>
  <c r="F3116" i="3"/>
  <c r="F3115" i="3"/>
  <c r="F3114" i="3"/>
  <c r="F3113" i="3"/>
  <c r="F3112" i="3"/>
  <c r="F3111" i="3"/>
  <c r="F3110" i="3"/>
  <c r="F3109" i="3"/>
  <c r="F3108" i="3"/>
  <c r="F3107" i="3"/>
  <c r="F3106" i="3"/>
  <c r="F3105" i="3"/>
  <c r="F3104" i="3"/>
  <c r="F3103" i="3"/>
  <c r="F3102" i="3"/>
  <c r="F3101" i="3"/>
  <c r="F3100" i="3"/>
  <c r="F3099" i="3"/>
  <c r="F3098" i="3"/>
  <c r="F3097" i="3"/>
  <c r="F3096" i="3"/>
  <c r="F3095" i="3"/>
  <c r="F3094" i="3"/>
  <c r="F3093" i="3"/>
  <c r="F3092" i="3"/>
  <c r="F3091" i="3"/>
  <c r="F3090" i="3"/>
  <c r="F3089" i="3"/>
  <c r="F3088" i="3"/>
  <c r="F3087" i="3"/>
  <c r="F3086" i="3"/>
  <c r="F3085" i="3"/>
  <c r="F3084" i="3"/>
  <c r="F3083" i="3"/>
  <c r="F3082" i="3"/>
  <c r="F3081" i="3"/>
  <c r="F3080" i="3"/>
  <c r="F3079" i="3"/>
  <c r="F3078" i="3"/>
  <c r="F3077" i="3"/>
  <c r="F3076" i="3"/>
  <c r="F3075" i="3"/>
  <c r="F3074" i="3"/>
  <c r="F3073" i="3"/>
  <c r="F3072" i="3"/>
  <c r="F3071" i="3"/>
  <c r="F3070" i="3"/>
  <c r="F3069" i="3"/>
  <c r="F3068" i="3"/>
  <c r="F3067" i="3"/>
  <c r="F3066" i="3"/>
  <c r="F3065" i="3"/>
  <c r="F3064" i="3"/>
  <c r="F3063" i="3"/>
  <c r="F3062" i="3"/>
  <c r="F3061" i="3"/>
  <c r="F3060" i="3"/>
  <c r="F3059" i="3"/>
  <c r="F3058" i="3"/>
  <c r="F3057" i="3"/>
  <c r="F3056" i="3"/>
  <c r="F3055" i="3"/>
  <c r="F3054" i="3"/>
  <c r="F3053" i="3"/>
  <c r="F3052" i="3"/>
  <c r="F3051" i="3"/>
  <c r="F3050" i="3"/>
  <c r="F3049" i="3"/>
  <c r="F3048" i="3"/>
  <c r="F3047" i="3"/>
  <c r="F3046" i="3"/>
  <c r="F3045" i="3"/>
  <c r="F3044" i="3"/>
  <c r="F3043" i="3"/>
  <c r="F3042" i="3"/>
  <c r="F3041" i="3"/>
  <c r="F3040" i="3"/>
  <c r="F3039" i="3"/>
  <c r="F3038" i="3"/>
  <c r="F3037" i="3"/>
  <c r="F3036" i="3"/>
  <c r="F3035" i="3"/>
  <c r="F3034" i="3"/>
  <c r="F3033" i="3"/>
  <c r="F3032" i="3"/>
  <c r="F3031" i="3"/>
  <c r="F3030" i="3"/>
  <c r="F3029" i="3"/>
  <c r="F3028" i="3"/>
  <c r="F3027" i="3"/>
  <c r="F3026" i="3"/>
  <c r="F3025" i="3"/>
  <c r="F3024" i="3"/>
  <c r="F3023" i="3"/>
  <c r="F3022" i="3"/>
  <c r="F3021" i="3"/>
  <c r="F3020" i="3"/>
  <c r="F3019" i="3"/>
  <c r="F3018" i="3"/>
  <c r="F3017" i="3"/>
  <c r="F3016" i="3"/>
  <c r="F3015" i="3"/>
  <c r="F3014" i="3"/>
  <c r="F3013" i="3"/>
  <c r="F3012" i="3"/>
  <c r="F3011" i="3"/>
  <c r="F3010" i="3"/>
  <c r="F3009" i="3"/>
  <c r="F3008" i="3"/>
  <c r="F3007" i="3"/>
  <c r="F3006" i="3"/>
  <c r="F3005" i="3"/>
  <c r="F3004" i="3"/>
  <c r="F3003" i="3"/>
  <c r="F3002" i="3"/>
  <c r="F3001" i="3"/>
  <c r="F3000" i="3"/>
  <c r="F2999" i="3"/>
  <c r="F2998" i="3"/>
  <c r="F2997" i="3"/>
  <c r="F2996" i="3"/>
  <c r="F2995" i="3"/>
  <c r="F2994" i="3"/>
  <c r="F2993" i="3"/>
  <c r="F2992" i="3"/>
  <c r="F2991" i="3"/>
  <c r="F2990" i="3"/>
  <c r="F2989" i="3"/>
  <c r="F2988" i="3"/>
  <c r="F2987" i="3"/>
  <c r="F2986" i="3"/>
  <c r="F2985" i="3"/>
  <c r="F2984" i="3"/>
  <c r="F2983" i="3"/>
  <c r="F2982" i="3"/>
  <c r="F2981" i="3"/>
  <c r="F2980" i="3"/>
  <c r="F2979" i="3"/>
  <c r="F2978" i="3"/>
  <c r="F2977" i="3"/>
  <c r="F2976" i="3"/>
  <c r="F2975" i="3"/>
  <c r="F2974" i="3"/>
  <c r="F2973" i="3"/>
  <c r="F2972" i="3"/>
  <c r="F2971" i="3"/>
  <c r="F2970" i="3"/>
  <c r="F2969" i="3"/>
  <c r="F2968" i="3"/>
  <c r="F2967" i="3"/>
  <c r="F2966" i="3"/>
  <c r="F2965" i="3"/>
  <c r="F2964" i="3"/>
  <c r="F2963" i="3"/>
  <c r="F2962" i="3"/>
  <c r="F2961" i="3"/>
  <c r="F2960" i="3"/>
  <c r="F2959" i="3"/>
  <c r="F2958" i="3"/>
  <c r="F2957" i="3"/>
  <c r="F2956" i="3"/>
  <c r="F2955" i="3"/>
  <c r="F2954" i="3"/>
  <c r="F2953" i="3"/>
  <c r="F2952" i="3"/>
  <c r="F2951" i="3"/>
  <c r="F2950" i="3"/>
  <c r="F2949" i="3"/>
  <c r="F2948" i="3"/>
  <c r="F2947" i="3"/>
  <c r="F2946" i="3"/>
  <c r="F2945" i="3"/>
  <c r="F2944" i="3"/>
  <c r="F2943" i="3"/>
  <c r="F2942" i="3"/>
  <c r="F2941" i="3"/>
  <c r="F2940" i="3"/>
  <c r="F2939" i="3"/>
  <c r="F2938" i="3"/>
  <c r="F2937" i="3"/>
  <c r="F2936" i="3"/>
  <c r="F2935" i="3"/>
  <c r="F2934" i="3"/>
  <c r="F2933" i="3"/>
  <c r="F2932" i="3"/>
  <c r="F2931" i="3"/>
  <c r="F2930" i="3"/>
  <c r="F2929" i="3"/>
  <c r="F2928" i="3"/>
  <c r="F2927" i="3"/>
  <c r="F2926" i="3"/>
  <c r="F2925" i="3"/>
  <c r="F2924" i="3"/>
  <c r="F2923" i="3"/>
  <c r="F2922" i="3"/>
  <c r="F2921" i="3"/>
  <c r="F2920" i="3"/>
  <c r="F2919" i="3"/>
  <c r="F2918" i="3"/>
  <c r="F2917" i="3"/>
  <c r="F2916" i="3"/>
  <c r="F2915" i="3"/>
  <c r="F2914" i="3"/>
  <c r="F2913" i="3"/>
  <c r="F2912" i="3"/>
  <c r="F2911" i="3"/>
  <c r="F2910" i="3"/>
  <c r="F2909" i="3"/>
  <c r="F2908" i="3"/>
  <c r="F2907" i="3"/>
  <c r="F2906" i="3"/>
  <c r="F2905" i="3"/>
  <c r="F2904" i="3"/>
  <c r="F2903" i="3"/>
  <c r="F2902" i="3"/>
  <c r="F2901" i="3"/>
  <c r="F2900" i="3"/>
  <c r="F2899" i="3"/>
  <c r="F2898" i="3"/>
  <c r="F2897" i="3"/>
  <c r="F2896" i="3"/>
  <c r="F2895" i="3"/>
  <c r="F2894" i="3"/>
  <c r="F2893" i="3"/>
  <c r="F2892" i="3"/>
  <c r="F2891" i="3"/>
  <c r="F2890" i="3"/>
  <c r="F2889" i="3"/>
  <c r="F2888" i="3"/>
  <c r="F2887" i="3"/>
  <c r="F2886" i="3"/>
  <c r="F2885" i="3"/>
  <c r="F2884" i="3"/>
  <c r="F2883" i="3"/>
  <c r="F2882" i="3"/>
  <c r="F2881" i="3"/>
  <c r="F2880" i="3"/>
  <c r="F2879" i="3"/>
  <c r="F2878" i="3"/>
  <c r="F2877" i="3"/>
  <c r="F2876" i="3"/>
  <c r="F2875" i="3"/>
  <c r="F2874" i="3"/>
  <c r="F2873" i="3"/>
  <c r="F2872" i="3"/>
  <c r="F2871" i="3"/>
  <c r="F2870" i="3"/>
  <c r="F2869" i="3"/>
  <c r="F2868" i="3"/>
  <c r="F2867" i="3"/>
  <c r="F2866" i="3"/>
  <c r="F2865" i="3"/>
  <c r="F2864" i="3"/>
  <c r="F2863" i="3"/>
  <c r="F2862" i="3"/>
  <c r="F2861" i="3"/>
  <c r="F2860" i="3"/>
  <c r="F2859" i="3"/>
  <c r="F2858" i="3"/>
  <c r="F2857" i="3"/>
  <c r="F2856" i="3"/>
  <c r="F2855" i="3"/>
  <c r="F2854" i="3"/>
  <c r="F2853" i="3"/>
  <c r="F2852" i="3"/>
  <c r="F2851" i="3"/>
  <c r="F2850" i="3"/>
  <c r="F2849" i="3"/>
  <c r="F2848" i="3"/>
  <c r="F2847" i="3"/>
  <c r="F2846" i="3"/>
  <c r="F2845" i="3"/>
  <c r="F2844" i="3"/>
  <c r="F2843" i="3"/>
  <c r="F2842" i="3"/>
  <c r="F2841" i="3"/>
  <c r="F2840" i="3"/>
  <c r="F2839" i="3"/>
  <c r="F2838" i="3"/>
  <c r="F2837" i="3"/>
  <c r="F2836" i="3"/>
  <c r="F2835" i="3"/>
  <c r="F2834" i="3"/>
  <c r="F2833" i="3"/>
  <c r="F2832" i="3"/>
  <c r="F2831" i="3"/>
  <c r="F2830" i="3"/>
  <c r="F2829" i="3"/>
  <c r="F2828" i="3"/>
  <c r="F2827" i="3"/>
  <c r="F2826" i="3"/>
  <c r="F2825" i="3"/>
  <c r="F2824" i="3"/>
  <c r="F2823" i="3"/>
  <c r="F2822" i="3"/>
  <c r="F2821" i="3"/>
  <c r="F2820" i="3"/>
  <c r="F2819" i="3"/>
  <c r="F2818" i="3"/>
  <c r="F2817" i="3"/>
  <c r="F2816" i="3"/>
  <c r="F2815" i="3"/>
  <c r="F2814" i="3"/>
  <c r="F2813" i="3"/>
  <c r="F2812" i="3"/>
  <c r="F2811" i="3"/>
  <c r="F2810" i="3"/>
  <c r="F2809" i="3"/>
  <c r="F2808" i="3"/>
  <c r="F2807" i="3"/>
  <c r="F2806" i="3"/>
  <c r="F2805" i="3"/>
  <c r="F2804" i="3"/>
  <c r="F2803" i="3"/>
  <c r="F2802" i="3"/>
  <c r="F2801" i="3"/>
  <c r="F2800" i="3"/>
  <c r="F2799" i="3"/>
  <c r="F2798" i="3"/>
  <c r="F2797" i="3"/>
  <c r="F2796" i="3"/>
  <c r="F2795" i="3"/>
  <c r="F2794" i="3"/>
  <c r="F2793" i="3"/>
  <c r="F2792" i="3"/>
  <c r="F2791" i="3"/>
  <c r="F2790" i="3"/>
  <c r="F2789" i="3"/>
  <c r="F2788" i="3"/>
  <c r="F2787" i="3"/>
  <c r="F2786" i="3"/>
  <c r="F2785" i="3"/>
  <c r="F2784" i="3"/>
  <c r="F2783" i="3"/>
  <c r="F2782" i="3"/>
  <c r="F2781" i="3"/>
  <c r="F2780" i="3"/>
  <c r="F2779" i="3"/>
  <c r="F2778" i="3"/>
  <c r="F2777" i="3"/>
  <c r="F2776" i="3"/>
  <c r="F2775" i="3"/>
  <c r="F2774" i="3"/>
  <c r="F2773" i="3"/>
  <c r="F2772" i="3"/>
  <c r="F2771" i="3"/>
  <c r="F2770" i="3"/>
  <c r="F2769" i="3"/>
  <c r="F2768" i="3"/>
  <c r="F2767" i="3"/>
  <c r="F2766" i="3"/>
  <c r="F2765" i="3"/>
  <c r="F2764" i="3"/>
  <c r="F2763" i="3"/>
  <c r="F2762" i="3"/>
  <c r="F2761" i="3"/>
  <c r="F2760" i="3"/>
  <c r="F2759" i="3"/>
  <c r="F2758" i="3"/>
  <c r="F2757" i="3"/>
  <c r="F2756" i="3"/>
  <c r="F2755" i="3"/>
  <c r="F2754" i="3"/>
  <c r="F2753" i="3"/>
  <c r="F2752" i="3"/>
  <c r="F2751" i="3"/>
  <c r="F2750" i="3"/>
  <c r="F2749" i="3"/>
  <c r="F2748" i="3"/>
  <c r="F2747" i="3"/>
  <c r="F2746" i="3"/>
  <c r="F2745" i="3"/>
  <c r="F2744" i="3"/>
  <c r="F2743" i="3"/>
  <c r="F2742" i="3"/>
  <c r="F2741" i="3"/>
  <c r="F2740" i="3"/>
  <c r="F2739" i="3"/>
  <c r="F2738" i="3"/>
  <c r="F2737" i="3"/>
  <c r="F2736" i="3"/>
  <c r="F2735" i="3"/>
  <c r="F2734" i="3"/>
  <c r="F2733" i="3"/>
  <c r="F2732" i="3"/>
  <c r="F2731" i="3"/>
  <c r="F2730" i="3"/>
  <c r="F2729" i="3"/>
  <c r="F2728" i="3"/>
  <c r="F2727" i="3"/>
  <c r="F2726" i="3"/>
  <c r="F2725" i="3"/>
  <c r="F2724" i="3"/>
  <c r="F2723" i="3"/>
  <c r="F2722" i="3"/>
  <c r="F2721" i="3"/>
  <c r="F2720" i="3"/>
  <c r="F2719" i="3"/>
  <c r="F2718" i="3"/>
  <c r="F2717" i="3"/>
  <c r="F2716" i="3"/>
  <c r="F2715" i="3"/>
  <c r="F2714" i="3"/>
  <c r="F2713" i="3"/>
  <c r="F2712" i="3"/>
  <c r="F2711" i="3"/>
  <c r="F2710" i="3"/>
  <c r="F2709" i="3"/>
  <c r="F2708" i="3"/>
  <c r="F2707" i="3"/>
  <c r="F2706" i="3"/>
  <c r="F2705" i="3"/>
  <c r="F2704" i="3"/>
  <c r="F2703" i="3"/>
  <c r="F2702" i="3"/>
  <c r="F2701" i="3"/>
  <c r="F2700" i="3"/>
  <c r="F2699" i="3"/>
  <c r="F2698" i="3"/>
  <c r="F2697" i="3"/>
  <c r="F2696" i="3"/>
  <c r="F2695" i="3"/>
  <c r="F2694" i="3"/>
  <c r="F2693" i="3"/>
  <c r="F2692" i="3"/>
  <c r="F2691" i="3"/>
  <c r="F2690" i="3"/>
  <c r="F2689" i="3"/>
  <c r="F2688" i="3"/>
  <c r="F2687" i="3"/>
  <c r="F2686" i="3"/>
  <c r="F2685" i="3"/>
  <c r="F2684" i="3"/>
  <c r="F2683" i="3"/>
  <c r="F2682" i="3"/>
  <c r="F2681" i="3"/>
  <c r="F2680" i="3"/>
  <c r="F2679" i="3"/>
  <c r="F2678" i="3"/>
  <c r="F2677" i="3"/>
  <c r="F2676" i="3"/>
  <c r="F2675" i="3"/>
  <c r="F2674" i="3"/>
  <c r="F2673" i="3"/>
  <c r="F2672" i="3"/>
  <c r="F2671" i="3"/>
  <c r="F2670" i="3"/>
  <c r="F2669" i="3"/>
  <c r="F2668" i="3"/>
  <c r="F2667" i="3"/>
  <c r="F2666" i="3"/>
  <c r="F2665" i="3"/>
  <c r="F2664" i="3"/>
  <c r="F2663" i="3"/>
  <c r="F2662" i="3"/>
  <c r="F2661" i="3"/>
  <c r="F2660" i="3"/>
  <c r="F2659" i="3"/>
  <c r="F2658" i="3"/>
  <c r="F2657" i="3"/>
  <c r="F2656" i="3"/>
  <c r="F2655" i="3"/>
  <c r="F2654" i="3"/>
  <c r="F2653" i="3"/>
  <c r="F2652" i="3"/>
  <c r="F2651" i="3"/>
  <c r="F2650" i="3"/>
  <c r="F2649" i="3"/>
  <c r="F2648" i="3"/>
  <c r="F2647" i="3"/>
  <c r="F2646" i="3"/>
  <c r="F2645" i="3"/>
  <c r="F2644" i="3"/>
  <c r="F2643" i="3"/>
  <c r="F2642" i="3"/>
  <c r="F2641" i="3"/>
  <c r="F2640" i="3"/>
  <c r="F2639" i="3"/>
  <c r="F2638" i="3"/>
  <c r="F2637" i="3"/>
  <c r="F2636" i="3"/>
  <c r="F2635" i="3"/>
  <c r="F2634" i="3"/>
  <c r="F2633" i="3"/>
  <c r="F2632" i="3"/>
  <c r="F2631" i="3"/>
  <c r="F2630" i="3"/>
  <c r="F2629" i="3"/>
  <c r="F2628" i="3"/>
  <c r="F2627" i="3"/>
  <c r="F2626" i="3"/>
  <c r="F2625" i="3"/>
  <c r="F2624" i="3"/>
  <c r="F2623" i="3"/>
  <c r="F2622" i="3"/>
  <c r="F2621" i="3"/>
  <c r="F2620" i="3"/>
  <c r="F2619" i="3"/>
  <c r="F2618" i="3"/>
  <c r="F2617" i="3"/>
  <c r="F2616" i="3"/>
  <c r="F2615" i="3"/>
  <c r="F2614" i="3"/>
  <c r="F2613" i="3"/>
  <c r="F2612" i="3"/>
  <c r="F2611" i="3"/>
  <c r="F2610" i="3"/>
  <c r="F2609" i="3"/>
  <c r="F2608" i="3"/>
  <c r="F2607" i="3"/>
  <c r="F2606" i="3"/>
  <c r="F2605" i="3"/>
  <c r="F2604" i="3"/>
  <c r="F2603" i="3"/>
  <c r="F2602" i="3"/>
  <c r="F2601" i="3"/>
  <c r="F2600" i="3"/>
  <c r="F2599" i="3"/>
  <c r="F2598" i="3"/>
  <c r="F2597" i="3"/>
  <c r="F2596" i="3"/>
  <c r="F2595" i="3"/>
  <c r="F2594" i="3"/>
  <c r="F2593" i="3"/>
  <c r="F2592" i="3"/>
  <c r="F2591" i="3"/>
  <c r="F2590" i="3"/>
  <c r="F2589" i="3"/>
  <c r="F2588" i="3"/>
  <c r="F2587" i="3"/>
  <c r="F2586" i="3"/>
  <c r="F2585" i="3"/>
  <c r="F2584" i="3"/>
  <c r="F2583" i="3"/>
  <c r="F2582" i="3"/>
  <c r="F2581" i="3"/>
  <c r="F2580" i="3"/>
  <c r="F2579" i="3"/>
  <c r="F2578" i="3"/>
  <c r="F2577" i="3"/>
  <c r="F2576" i="3"/>
  <c r="F2575" i="3"/>
  <c r="F2574" i="3"/>
  <c r="F2573" i="3"/>
  <c r="F2572" i="3"/>
  <c r="F2571" i="3"/>
  <c r="F2570" i="3"/>
  <c r="F2569" i="3"/>
  <c r="F2568" i="3"/>
  <c r="F2567" i="3"/>
  <c r="F2566" i="3"/>
  <c r="F2565" i="3"/>
  <c r="F2564" i="3"/>
  <c r="F2563" i="3"/>
  <c r="F2562" i="3"/>
  <c r="F2561" i="3"/>
  <c r="F2560" i="3"/>
  <c r="F2559" i="3"/>
  <c r="F2558" i="3"/>
  <c r="F2557" i="3"/>
  <c r="F2556" i="3"/>
  <c r="F2555" i="3"/>
  <c r="F2554" i="3"/>
  <c r="F2553" i="3"/>
  <c r="F2552" i="3"/>
  <c r="F2551" i="3"/>
  <c r="F2550" i="3"/>
  <c r="F2549" i="3"/>
  <c r="F2548" i="3"/>
  <c r="F2547" i="3"/>
  <c r="F2546" i="3"/>
  <c r="F2545" i="3"/>
  <c r="F2544" i="3"/>
  <c r="F2543" i="3"/>
  <c r="F2542" i="3"/>
  <c r="F2541" i="3"/>
  <c r="F2540" i="3"/>
  <c r="F2539" i="3"/>
  <c r="F2538" i="3"/>
  <c r="F2537" i="3"/>
  <c r="F2536" i="3"/>
  <c r="F2535" i="3"/>
  <c r="F2534" i="3"/>
  <c r="F2533" i="3"/>
  <c r="F2532" i="3"/>
  <c r="F2531" i="3"/>
  <c r="F2530" i="3"/>
  <c r="F2529" i="3"/>
  <c r="F2528" i="3"/>
  <c r="F2527" i="3"/>
  <c r="F2526" i="3"/>
  <c r="F2525" i="3"/>
  <c r="F2524" i="3"/>
  <c r="F2523" i="3"/>
  <c r="F2522" i="3"/>
  <c r="F2521" i="3"/>
  <c r="F2520" i="3"/>
  <c r="F2519" i="3"/>
  <c r="F2518" i="3"/>
  <c r="F2517" i="3"/>
  <c r="F2516" i="3"/>
  <c r="F2515" i="3"/>
  <c r="F2514" i="3"/>
  <c r="F2513" i="3"/>
  <c r="F2512" i="3"/>
  <c r="F2511" i="3"/>
  <c r="F2510" i="3"/>
  <c r="F2509" i="3"/>
  <c r="F2508" i="3"/>
  <c r="F2507" i="3"/>
  <c r="F2506" i="3"/>
  <c r="F2505" i="3"/>
  <c r="F2504" i="3"/>
  <c r="F2503" i="3"/>
  <c r="F2502" i="3"/>
  <c r="F2501" i="3"/>
  <c r="F2500" i="3"/>
  <c r="F2499" i="3"/>
  <c r="F2498" i="3"/>
  <c r="F2497" i="3"/>
  <c r="F2496" i="3"/>
  <c r="F2495" i="3"/>
  <c r="F2494" i="3"/>
  <c r="F2493" i="3"/>
  <c r="F2492" i="3"/>
  <c r="F2491" i="3"/>
  <c r="F2490" i="3"/>
  <c r="F2489" i="3"/>
  <c r="F2488" i="3"/>
  <c r="F2487" i="3"/>
  <c r="F2486" i="3"/>
  <c r="F2485" i="3"/>
  <c r="F2484" i="3"/>
  <c r="F2483" i="3"/>
  <c r="F2482" i="3"/>
  <c r="F2481" i="3"/>
  <c r="F2480" i="3"/>
  <c r="F2479" i="3"/>
  <c r="F2478" i="3"/>
  <c r="F2477" i="3"/>
  <c r="F2476" i="3"/>
  <c r="F2475" i="3"/>
  <c r="F2474" i="3"/>
  <c r="F2473" i="3"/>
  <c r="F2472" i="3"/>
  <c r="F2471" i="3"/>
  <c r="F2470" i="3"/>
  <c r="F2469" i="3"/>
  <c r="F2468" i="3"/>
  <c r="F2467" i="3"/>
  <c r="F2466" i="3"/>
  <c r="F2465" i="3"/>
  <c r="F2464" i="3"/>
  <c r="F2463" i="3"/>
  <c r="F2462" i="3"/>
  <c r="F2461" i="3"/>
  <c r="F2460" i="3"/>
  <c r="F2459" i="3"/>
  <c r="F2458" i="3"/>
  <c r="F2457" i="3"/>
  <c r="F2456" i="3"/>
  <c r="F2455" i="3"/>
  <c r="F2454" i="3"/>
  <c r="F2453" i="3"/>
  <c r="F2452" i="3"/>
  <c r="F2451" i="3"/>
  <c r="F2450" i="3"/>
  <c r="F2449" i="3"/>
  <c r="F2448" i="3"/>
  <c r="F2447" i="3"/>
  <c r="F2446" i="3"/>
  <c r="F2445" i="3"/>
  <c r="F2444" i="3"/>
  <c r="F2443" i="3"/>
  <c r="F2442" i="3"/>
  <c r="F2441" i="3"/>
  <c r="F2440" i="3"/>
  <c r="F2439" i="3"/>
  <c r="F2438" i="3"/>
  <c r="F2437" i="3"/>
  <c r="F2436" i="3"/>
  <c r="F2435" i="3"/>
  <c r="F2434" i="3"/>
  <c r="F2433" i="3"/>
  <c r="F2432" i="3"/>
  <c r="F2431" i="3"/>
  <c r="F2430" i="3"/>
  <c r="F2429" i="3"/>
  <c r="F2428" i="3"/>
  <c r="F2427" i="3"/>
  <c r="F2426" i="3"/>
  <c r="F2425" i="3"/>
  <c r="F2424" i="3"/>
  <c r="F2423" i="3"/>
  <c r="F2422" i="3"/>
  <c r="F2421" i="3"/>
  <c r="F2420" i="3"/>
  <c r="F2419" i="3"/>
  <c r="F2418" i="3"/>
  <c r="F2417" i="3"/>
  <c r="F2416" i="3"/>
  <c r="F2415" i="3"/>
  <c r="F2414" i="3"/>
  <c r="F2413" i="3"/>
  <c r="F2412" i="3"/>
  <c r="F2411" i="3"/>
  <c r="F2410" i="3"/>
  <c r="F2409" i="3"/>
  <c r="F2408" i="3"/>
  <c r="F2407" i="3"/>
  <c r="F2406" i="3"/>
  <c r="F2405" i="3"/>
  <c r="F2404" i="3"/>
  <c r="F2403" i="3"/>
  <c r="F2402" i="3"/>
  <c r="F2401" i="3"/>
  <c r="F2400" i="3"/>
  <c r="F2399" i="3"/>
  <c r="F2398" i="3"/>
  <c r="F2397" i="3"/>
  <c r="F2396" i="3"/>
  <c r="F2395" i="3"/>
  <c r="F2394" i="3"/>
  <c r="F2393" i="3"/>
  <c r="F2392" i="3"/>
  <c r="F2391" i="3"/>
  <c r="F2390" i="3"/>
  <c r="F2389" i="3"/>
  <c r="F2388" i="3"/>
  <c r="F2387" i="3"/>
  <c r="F2386" i="3"/>
  <c r="F2385" i="3"/>
  <c r="F2384" i="3"/>
  <c r="F2383" i="3"/>
  <c r="F2382" i="3"/>
  <c r="F2381" i="3"/>
  <c r="F2380" i="3"/>
  <c r="F2379" i="3"/>
  <c r="F2378" i="3"/>
  <c r="F2377" i="3"/>
  <c r="F2376" i="3"/>
  <c r="F2375" i="3"/>
  <c r="F2374" i="3"/>
  <c r="F2373" i="3"/>
  <c r="F2372" i="3"/>
  <c r="F2371" i="3"/>
  <c r="F2370" i="3"/>
  <c r="F2369" i="3"/>
  <c r="F2368" i="3"/>
  <c r="F2367" i="3"/>
  <c r="F2366" i="3"/>
  <c r="F2365" i="3"/>
  <c r="F2364" i="3"/>
  <c r="F2363" i="3"/>
  <c r="F2362" i="3"/>
  <c r="F2361" i="3"/>
  <c r="F2360" i="3"/>
  <c r="F2359" i="3"/>
  <c r="F2358" i="3"/>
  <c r="F2357" i="3"/>
  <c r="F2356" i="3"/>
  <c r="F2355" i="3"/>
  <c r="F2354" i="3"/>
  <c r="F2353" i="3"/>
  <c r="F2352" i="3"/>
  <c r="F2351" i="3"/>
  <c r="F2350" i="3"/>
  <c r="F2349" i="3"/>
  <c r="F2348" i="3"/>
  <c r="F2347" i="3"/>
  <c r="F2346" i="3"/>
  <c r="F2345" i="3"/>
  <c r="F2344" i="3"/>
  <c r="F2343" i="3"/>
  <c r="F2342" i="3"/>
  <c r="F2341" i="3"/>
  <c r="F2340" i="3"/>
  <c r="F2339" i="3"/>
  <c r="F2338" i="3"/>
  <c r="F2337" i="3"/>
  <c r="F2336" i="3"/>
  <c r="F2335" i="3"/>
  <c r="F2334" i="3"/>
  <c r="F2333" i="3"/>
  <c r="F2332" i="3"/>
  <c r="F2331" i="3"/>
  <c r="F2330" i="3"/>
  <c r="F2329" i="3"/>
  <c r="F2328" i="3"/>
  <c r="F2327" i="3"/>
  <c r="F2326" i="3"/>
  <c r="F2325" i="3"/>
  <c r="F2324" i="3"/>
  <c r="F2323" i="3"/>
  <c r="F2322" i="3"/>
  <c r="F2321" i="3"/>
  <c r="F2320" i="3"/>
  <c r="F2319" i="3"/>
  <c r="F2318" i="3"/>
  <c r="F2317" i="3"/>
  <c r="F2316" i="3"/>
  <c r="F2315" i="3"/>
  <c r="F2314" i="3"/>
  <c r="F2313" i="3"/>
  <c r="F2312" i="3"/>
  <c r="F2311" i="3"/>
  <c r="F2310" i="3"/>
  <c r="F2309" i="3"/>
  <c r="F2308" i="3"/>
  <c r="F2307" i="3"/>
  <c r="F2306" i="3"/>
  <c r="F2305" i="3"/>
  <c r="F2304" i="3"/>
  <c r="F2303" i="3"/>
  <c r="F2302" i="3"/>
  <c r="F2301" i="3"/>
  <c r="F2300" i="3"/>
  <c r="F2299" i="3"/>
  <c r="F2298" i="3"/>
  <c r="F2297" i="3"/>
  <c r="F2296" i="3"/>
  <c r="F2295" i="3"/>
  <c r="F2294" i="3"/>
  <c r="F2293" i="3"/>
  <c r="F2292" i="3"/>
  <c r="F2291" i="3"/>
  <c r="F2290" i="3"/>
  <c r="F2289" i="3"/>
  <c r="F2288" i="3"/>
  <c r="F2287" i="3"/>
  <c r="F2286" i="3"/>
  <c r="F2285" i="3"/>
  <c r="F2284" i="3"/>
  <c r="F2283" i="3"/>
  <c r="F2282" i="3"/>
  <c r="F2281" i="3"/>
  <c r="F2280" i="3"/>
  <c r="F2279" i="3"/>
  <c r="F2278" i="3"/>
  <c r="F2277" i="3"/>
  <c r="F2276" i="3"/>
  <c r="F2275" i="3"/>
  <c r="F2274" i="3"/>
  <c r="F2273" i="3"/>
  <c r="F2272" i="3"/>
  <c r="F2271" i="3"/>
  <c r="F2270" i="3"/>
  <c r="F2269" i="3"/>
  <c r="F2268" i="3"/>
  <c r="F2267" i="3"/>
  <c r="F2266" i="3"/>
  <c r="F2265" i="3"/>
  <c r="F2264" i="3"/>
  <c r="F2263" i="3"/>
  <c r="F2262" i="3"/>
  <c r="F2261" i="3"/>
  <c r="F2260" i="3"/>
  <c r="F2259" i="3"/>
  <c r="F2258" i="3"/>
  <c r="F2257" i="3"/>
  <c r="F2256" i="3"/>
  <c r="F2255" i="3"/>
  <c r="F2254" i="3"/>
  <c r="F2253" i="3"/>
  <c r="F2252" i="3"/>
  <c r="F2251" i="3"/>
  <c r="F2250" i="3"/>
  <c r="F2249" i="3"/>
  <c r="F2248" i="3"/>
  <c r="F2247" i="3"/>
  <c r="F2246" i="3"/>
  <c r="F2245" i="3"/>
  <c r="F2244" i="3"/>
  <c r="F2243" i="3"/>
  <c r="F2242" i="3"/>
  <c r="F2241" i="3"/>
  <c r="F2240" i="3"/>
  <c r="F2239" i="3"/>
  <c r="F2238" i="3"/>
  <c r="F2237" i="3"/>
  <c r="F2236" i="3"/>
  <c r="F2235" i="3"/>
  <c r="F2234" i="3"/>
  <c r="F2233" i="3"/>
  <c r="F2232" i="3"/>
  <c r="F2231" i="3"/>
  <c r="F2230" i="3"/>
  <c r="F2229" i="3"/>
  <c r="F2228" i="3"/>
  <c r="F2227" i="3"/>
  <c r="F2226" i="3"/>
  <c r="F2225" i="3"/>
  <c r="F2224" i="3"/>
  <c r="F2223" i="3"/>
  <c r="F2222" i="3"/>
  <c r="F2221" i="3"/>
  <c r="F2220" i="3"/>
  <c r="F2219" i="3"/>
  <c r="F2218" i="3"/>
  <c r="F2217" i="3"/>
  <c r="F2216" i="3"/>
  <c r="F2215" i="3"/>
  <c r="F2214" i="3"/>
  <c r="F2213" i="3"/>
  <c r="F2212" i="3"/>
  <c r="F2211" i="3"/>
  <c r="F2210" i="3"/>
  <c r="F2209" i="3"/>
  <c r="F2208" i="3"/>
  <c r="F2207" i="3"/>
  <c r="F2206" i="3"/>
  <c r="F2205" i="3"/>
  <c r="F2204" i="3"/>
  <c r="F2203" i="3"/>
  <c r="F2202" i="3"/>
  <c r="F2201" i="3"/>
  <c r="F2200" i="3"/>
  <c r="F2199" i="3"/>
  <c r="F2198" i="3"/>
  <c r="F2197" i="3"/>
  <c r="F2196" i="3"/>
  <c r="F2195" i="3"/>
  <c r="F2194" i="3"/>
  <c r="F2193" i="3"/>
  <c r="F2192" i="3"/>
  <c r="F2191" i="3"/>
  <c r="F2190" i="3"/>
  <c r="F2189" i="3"/>
  <c r="F2188" i="3"/>
  <c r="F2187" i="3"/>
  <c r="F2186" i="3"/>
  <c r="F2185" i="3"/>
  <c r="F2184" i="3"/>
  <c r="F2183" i="3"/>
  <c r="F2182" i="3"/>
  <c r="F2181" i="3"/>
  <c r="F2180" i="3"/>
  <c r="F2179" i="3"/>
  <c r="F2178" i="3"/>
  <c r="F2177" i="3"/>
  <c r="F2176" i="3"/>
  <c r="F2175" i="3"/>
  <c r="F2174" i="3"/>
  <c r="F2173" i="3"/>
  <c r="F2172" i="3"/>
  <c r="F2171" i="3"/>
  <c r="F2170" i="3"/>
  <c r="F2169" i="3"/>
  <c r="F2168" i="3"/>
  <c r="F2167" i="3"/>
  <c r="F2166" i="3"/>
  <c r="F2165" i="3"/>
  <c r="F2164" i="3"/>
  <c r="F2163" i="3"/>
  <c r="F2162" i="3"/>
  <c r="F2161" i="3"/>
  <c r="F2160" i="3"/>
  <c r="F2159" i="3"/>
  <c r="F2158" i="3"/>
  <c r="F2157" i="3"/>
  <c r="F2156" i="3"/>
  <c r="F2155" i="3"/>
  <c r="F2154" i="3"/>
  <c r="F2153" i="3"/>
  <c r="F2152" i="3"/>
  <c r="F2151" i="3"/>
  <c r="F2150" i="3"/>
  <c r="F2149" i="3"/>
  <c r="F2148" i="3"/>
  <c r="F2147" i="3"/>
  <c r="F2146" i="3"/>
  <c r="F2145" i="3"/>
  <c r="F2144" i="3"/>
  <c r="F2143" i="3"/>
  <c r="F2142" i="3"/>
  <c r="F2141" i="3"/>
  <c r="F2140" i="3"/>
  <c r="F2139" i="3"/>
  <c r="F2138" i="3"/>
  <c r="F2137" i="3"/>
  <c r="F2136" i="3"/>
  <c r="F2135" i="3"/>
  <c r="F2134" i="3"/>
  <c r="F2133" i="3"/>
  <c r="F2132" i="3"/>
  <c r="F2131" i="3"/>
  <c r="F2130" i="3"/>
  <c r="F2129" i="3"/>
  <c r="F2128" i="3"/>
  <c r="F2127" i="3"/>
  <c r="F2126" i="3"/>
  <c r="F2125" i="3"/>
  <c r="F2124" i="3"/>
  <c r="F2123" i="3"/>
  <c r="F2122" i="3"/>
  <c r="F2121" i="3"/>
  <c r="F2120" i="3"/>
  <c r="F2119" i="3"/>
  <c r="F2118" i="3"/>
  <c r="F2117" i="3"/>
  <c r="F2116" i="3"/>
  <c r="F2115" i="3"/>
  <c r="F2114" i="3"/>
  <c r="F2113" i="3"/>
  <c r="F2112" i="3"/>
  <c r="F2111" i="3"/>
  <c r="F2110" i="3"/>
  <c r="F2109" i="3"/>
  <c r="F2108" i="3"/>
  <c r="F2107" i="3"/>
  <c r="F2106" i="3"/>
  <c r="F2105" i="3"/>
  <c r="F2104" i="3"/>
  <c r="F2103" i="3"/>
  <c r="F2102" i="3"/>
  <c r="F2101" i="3"/>
  <c r="F2100" i="3"/>
  <c r="F2099" i="3"/>
  <c r="F2098" i="3"/>
  <c r="F2097" i="3"/>
  <c r="F2096" i="3"/>
  <c r="F2095" i="3"/>
  <c r="F2094" i="3"/>
  <c r="F2093" i="3"/>
  <c r="F2092" i="3"/>
  <c r="F2091" i="3"/>
  <c r="F2090" i="3"/>
  <c r="F2089" i="3"/>
  <c r="F2088" i="3"/>
  <c r="F2087" i="3"/>
  <c r="F2086" i="3"/>
  <c r="F2085" i="3"/>
  <c r="F2084" i="3"/>
  <c r="F2083" i="3"/>
  <c r="F2082" i="3"/>
  <c r="F2081" i="3"/>
  <c r="F2080" i="3"/>
  <c r="F2079" i="3"/>
  <c r="F2078" i="3"/>
  <c r="F2077" i="3"/>
  <c r="F2076" i="3"/>
  <c r="F2075" i="3"/>
  <c r="F2074" i="3"/>
  <c r="F2073" i="3"/>
  <c r="F2072" i="3"/>
  <c r="F2071" i="3"/>
  <c r="F2070" i="3"/>
  <c r="F2069" i="3"/>
  <c r="F2068" i="3"/>
  <c r="F2067" i="3"/>
  <c r="F2066" i="3"/>
  <c r="F2065" i="3"/>
  <c r="F2064" i="3"/>
  <c r="F2063" i="3"/>
  <c r="F2062" i="3"/>
  <c r="F2061" i="3"/>
  <c r="F2060" i="3"/>
  <c r="F2059" i="3"/>
  <c r="F2058" i="3"/>
  <c r="F2057" i="3"/>
  <c r="F2056" i="3"/>
  <c r="F2055" i="3"/>
  <c r="F2054" i="3"/>
  <c r="F2053" i="3"/>
  <c r="F2052" i="3"/>
  <c r="F2051" i="3"/>
  <c r="F2050" i="3"/>
  <c r="F2049" i="3"/>
  <c r="F2048" i="3"/>
  <c r="F2047" i="3"/>
  <c r="F2046" i="3"/>
  <c r="F2045" i="3"/>
  <c r="F2044" i="3"/>
  <c r="F2043" i="3"/>
  <c r="F2042" i="3"/>
  <c r="F2041" i="3"/>
  <c r="F2040" i="3"/>
  <c r="F2039" i="3"/>
  <c r="F2038" i="3"/>
  <c r="F2037" i="3"/>
  <c r="F2036" i="3"/>
  <c r="F2035" i="3"/>
  <c r="F2034" i="3"/>
  <c r="F2033" i="3"/>
  <c r="F2032" i="3"/>
  <c r="F2031" i="3"/>
  <c r="F2030" i="3"/>
  <c r="F2029" i="3"/>
  <c r="F2028" i="3"/>
  <c r="F2027" i="3"/>
  <c r="F2026" i="3"/>
  <c r="F2025" i="3"/>
  <c r="F2024" i="3"/>
  <c r="F2023" i="3"/>
  <c r="F2022" i="3"/>
  <c r="F2021" i="3"/>
  <c r="F2020" i="3"/>
  <c r="F2019" i="3"/>
  <c r="F2018" i="3"/>
  <c r="F2017" i="3"/>
  <c r="F2016" i="3"/>
  <c r="F2015" i="3"/>
  <c r="F2014" i="3"/>
  <c r="F2013" i="3"/>
  <c r="F2012" i="3"/>
  <c r="F2011" i="3"/>
  <c r="F2010" i="3"/>
  <c r="F2009" i="3"/>
  <c r="F2008" i="3"/>
  <c r="F2007" i="3"/>
  <c r="F2006" i="3"/>
  <c r="F2005" i="3"/>
  <c r="F2004" i="3"/>
  <c r="F2003" i="3"/>
  <c r="F2002" i="3"/>
  <c r="F2001" i="3"/>
  <c r="F2000" i="3"/>
  <c r="F1999" i="3"/>
  <c r="F1998" i="3"/>
  <c r="F1997" i="3"/>
  <c r="F1996" i="3"/>
  <c r="F1995" i="3"/>
  <c r="F1994" i="3"/>
  <c r="F1993" i="3"/>
  <c r="F1992" i="3"/>
  <c r="F1991" i="3"/>
  <c r="F1990" i="3"/>
  <c r="F1989" i="3"/>
  <c r="F1988" i="3"/>
  <c r="F1987" i="3"/>
  <c r="F1986" i="3"/>
  <c r="F1985" i="3"/>
  <c r="F1984" i="3"/>
  <c r="F1983" i="3"/>
  <c r="F1982" i="3"/>
  <c r="F1981" i="3"/>
  <c r="F1980" i="3"/>
  <c r="F1979" i="3"/>
  <c r="F1978" i="3"/>
  <c r="F1977" i="3"/>
  <c r="F1976" i="3"/>
  <c r="F1975" i="3"/>
  <c r="F1974" i="3"/>
  <c r="F1973" i="3"/>
  <c r="F1972" i="3"/>
  <c r="F1971" i="3"/>
  <c r="F1970" i="3"/>
  <c r="F1969" i="3"/>
  <c r="F1968" i="3"/>
  <c r="F1967" i="3"/>
  <c r="F1966" i="3"/>
  <c r="F1965" i="3"/>
  <c r="F1964" i="3"/>
  <c r="F1963" i="3"/>
  <c r="F1962" i="3"/>
  <c r="F1961" i="3"/>
  <c r="F1960" i="3"/>
  <c r="F1959" i="3"/>
  <c r="F1958" i="3"/>
  <c r="F1957" i="3"/>
  <c r="F1956" i="3"/>
  <c r="F1955" i="3"/>
  <c r="F1954" i="3"/>
  <c r="F1953" i="3"/>
  <c r="F1952" i="3"/>
  <c r="F1951" i="3"/>
  <c r="F1950" i="3"/>
  <c r="F1949" i="3"/>
  <c r="F1948" i="3"/>
  <c r="F1947" i="3"/>
  <c r="F1946" i="3"/>
  <c r="F1945" i="3"/>
  <c r="F1944" i="3"/>
  <c r="F1943" i="3"/>
  <c r="F1942" i="3"/>
  <c r="F1941" i="3"/>
  <c r="F1940" i="3"/>
  <c r="F1939" i="3"/>
  <c r="F1938" i="3"/>
  <c r="F1937" i="3"/>
  <c r="F1936" i="3"/>
  <c r="F1935" i="3"/>
  <c r="F1934" i="3"/>
  <c r="F1933" i="3"/>
  <c r="F1932" i="3"/>
  <c r="F1931" i="3"/>
  <c r="F1930" i="3"/>
  <c r="F1929" i="3"/>
  <c r="F1928" i="3"/>
  <c r="F1927" i="3"/>
  <c r="F1926" i="3"/>
  <c r="F1925" i="3"/>
  <c r="F1924" i="3"/>
  <c r="F1923" i="3"/>
  <c r="F1922" i="3"/>
  <c r="F1921" i="3"/>
  <c r="F1920" i="3"/>
  <c r="F1919" i="3"/>
  <c r="F1918" i="3"/>
  <c r="F1917" i="3"/>
  <c r="F1916" i="3"/>
  <c r="F1915" i="3"/>
  <c r="F1914" i="3"/>
  <c r="F1913" i="3"/>
  <c r="F1912" i="3"/>
  <c r="F1911" i="3"/>
  <c r="F1910" i="3"/>
  <c r="F1909" i="3"/>
  <c r="F1908" i="3"/>
  <c r="F1907" i="3"/>
  <c r="F1906" i="3"/>
  <c r="F1905" i="3"/>
  <c r="F1904" i="3"/>
  <c r="F1903" i="3"/>
  <c r="F1902" i="3"/>
  <c r="F1901" i="3"/>
  <c r="F1900" i="3"/>
  <c r="F1899" i="3"/>
  <c r="F1898" i="3"/>
  <c r="F1897" i="3"/>
  <c r="F1896" i="3"/>
  <c r="F1895" i="3"/>
  <c r="F1894" i="3"/>
  <c r="F1893" i="3"/>
  <c r="F1892" i="3"/>
  <c r="F1891" i="3"/>
  <c r="F1890" i="3"/>
  <c r="F1889" i="3"/>
  <c r="F1888" i="3"/>
  <c r="F1887" i="3"/>
  <c r="F1886" i="3"/>
  <c r="F1885" i="3"/>
  <c r="F1884" i="3"/>
  <c r="F1883" i="3"/>
  <c r="F1882" i="3"/>
  <c r="F1881" i="3"/>
  <c r="F1880" i="3"/>
  <c r="F1879" i="3"/>
  <c r="F1878" i="3"/>
  <c r="F1877" i="3"/>
  <c r="F1876" i="3"/>
  <c r="F1875" i="3"/>
  <c r="F1874" i="3"/>
  <c r="F1873" i="3"/>
  <c r="F1872" i="3"/>
  <c r="F1871" i="3"/>
  <c r="F1870" i="3"/>
  <c r="F1869" i="3"/>
  <c r="F1868" i="3"/>
  <c r="F1867" i="3"/>
  <c r="F1866" i="3"/>
  <c r="F1865" i="3"/>
  <c r="F1864" i="3"/>
  <c r="F1863" i="3"/>
  <c r="F1862" i="3"/>
  <c r="F1861" i="3"/>
  <c r="F1860" i="3"/>
  <c r="F1859" i="3"/>
  <c r="F1858" i="3"/>
  <c r="F1857" i="3"/>
  <c r="F1856" i="3"/>
  <c r="F1855" i="3"/>
  <c r="F1854" i="3"/>
  <c r="F1853" i="3"/>
  <c r="F1852" i="3"/>
  <c r="F1851" i="3"/>
  <c r="F1850" i="3"/>
  <c r="F1849" i="3"/>
  <c r="F1848" i="3"/>
  <c r="F1847" i="3"/>
  <c r="F1846" i="3"/>
  <c r="F1845" i="3"/>
  <c r="F1844" i="3"/>
  <c r="F1843" i="3"/>
  <c r="F1842" i="3"/>
  <c r="F1841" i="3"/>
  <c r="F1840" i="3"/>
  <c r="F1839" i="3"/>
  <c r="F1838" i="3"/>
  <c r="F1837" i="3"/>
  <c r="F1836" i="3"/>
  <c r="F1835" i="3"/>
  <c r="F1834" i="3"/>
  <c r="F1833" i="3"/>
  <c r="F1832" i="3"/>
  <c r="F1831" i="3"/>
  <c r="F1830" i="3"/>
  <c r="F1829" i="3"/>
  <c r="F1828" i="3"/>
  <c r="F1827" i="3"/>
  <c r="F1826" i="3"/>
  <c r="F1825" i="3"/>
  <c r="F1824" i="3"/>
  <c r="F1823" i="3"/>
  <c r="F1822" i="3"/>
  <c r="F1821" i="3"/>
  <c r="F1820" i="3"/>
  <c r="F1819" i="3"/>
  <c r="F1818" i="3"/>
  <c r="F1817" i="3"/>
  <c r="F1816" i="3"/>
  <c r="F1815" i="3"/>
  <c r="F1814" i="3"/>
  <c r="F1813" i="3"/>
  <c r="F1812" i="3"/>
  <c r="F1811" i="3"/>
  <c r="F1810" i="3"/>
  <c r="F1809" i="3"/>
  <c r="F1808" i="3"/>
  <c r="F1807" i="3"/>
  <c r="F1806" i="3"/>
  <c r="F1805" i="3"/>
  <c r="F1804" i="3"/>
  <c r="F1803" i="3"/>
  <c r="F1802" i="3"/>
  <c r="F1801" i="3"/>
  <c r="F1800" i="3"/>
  <c r="F1799" i="3"/>
  <c r="F1798" i="3"/>
  <c r="F1797" i="3"/>
  <c r="F1796" i="3"/>
  <c r="F1795" i="3"/>
  <c r="F1794" i="3"/>
  <c r="F1793" i="3"/>
  <c r="F1792" i="3"/>
  <c r="F1791" i="3"/>
  <c r="F1790" i="3"/>
  <c r="F1789" i="3"/>
  <c r="F1788" i="3"/>
  <c r="F1787" i="3"/>
  <c r="F1786" i="3"/>
  <c r="F1785" i="3"/>
  <c r="F1784" i="3"/>
  <c r="F1783" i="3"/>
  <c r="F1782" i="3"/>
  <c r="F1781" i="3"/>
  <c r="F1780" i="3"/>
  <c r="F1779" i="3"/>
  <c r="F1778" i="3"/>
  <c r="F1777" i="3"/>
  <c r="F1776" i="3"/>
  <c r="F1775" i="3"/>
  <c r="F1774" i="3"/>
  <c r="F1773" i="3"/>
  <c r="F1772" i="3"/>
  <c r="F1771" i="3"/>
  <c r="F1770" i="3"/>
  <c r="F1769" i="3"/>
  <c r="F1768" i="3"/>
  <c r="F1767" i="3"/>
  <c r="F1766" i="3"/>
  <c r="F1765" i="3"/>
  <c r="F1764" i="3"/>
  <c r="F1763" i="3"/>
  <c r="F1762" i="3"/>
  <c r="F1761" i="3"/>
  <c r="F1760" i="3"/>
  <c r="F1759" i="3"/>
  <c r="F1758" i="3"/>
  <c r="F1757" i="3"/>
  <c r="F1756" i="3"/>
  <c r="F1755" i="3"/>
  <c r="F1754" i="3"/>
  <c r="F1753" i="3"/>
  <c r="F1752" i="3"/>
  <c r="F1751" i="3"/>
  <c r="F1750" i="3"/>
  <c r="F1749" i="3"/>
  <c r="F1748" i="3"/>
  <c r="F1747" i="3"/>
  <c r="F1746" i="3"/>
  <c r="F1745" i="3"/>
  <c r="F1744" i="3"/>
  <c r="F1743" i="3"/>
  <c r="F1742" i="3"/>
  <c r="F1741" i="3"/>
  <c r="F1740" i="3"/>
  <c r="F1739" i="3"/>
  <c r="F1738" i="3"/>
  <c r="F1737" i="3"/>
  <c r="F1736" i="3"/>
  <c r="F1735" i="3"/>
  <c r="F1734" i="3"/>
  <c r="F1733" i="3"/>
  <c r="F1732" i="3"/>
  <c r="F1731" i="3"/>
  <c r="F1730" i="3"/>
  <c r="F1729" i="3"/>
  <c r="F1728" i="3"/>
  <c r="F1727" i="3"/>
  <c r="F1726" i="3"/>
  <c r="F1725" i="3"/>
  <c r="F1724" i="3"/>
  <c r="F1723" i="3"/>
  <c r="F1722" i="3"/>
  <c r="F1721" i="3"/>
  <c r="F1720" i="3"/>
  <c r="F1719" i="3"/>
  <c r="F1718" i="3"/>
  <c r="F1717" i="3"/>
  <c r="F1716" i="3"/>
  <c r="F1715" i="3"/>
  <c r="F1714" i="3"/>
  <c r="F1713" i="3"/>
  <c r="F1712" i="3"/>
  <c r="F1711" i="3"/>
  <c r="F1710" i="3"/>
  <c r="F1709" i="3"/>
  <c r="F1708" i="3"/>
  <c r="F1707" i="3"/>
  <c r="F1706" i="3"/>
  <c r="F1705" i="3"/>
  <c r="F1704" i="3"/>
  <c r="F1703" i="3"/>
  <c r="F1702" i="3"/>
  <c r="F1701" i="3"/>
  <c r="F1700" i="3"/>
  <c r="F1699" i="3"/>
  <c r="F1698" i="3"/>
  <c r="F1697" i="3"/>
  <c r="F1696" i="3"/>
  <c r="F1695" i="3"/>
  <c r="F1694" i="3"/>
  <c r="F1693" i="3"/>
  <c r="F1692" i="3"/>
  <c r="F1691" i="3"/>
  <c r="F1690" i="3"/>
  <c r="F1689" i="3"/>
  <c r="F1688" i="3"/>
  <c r="F1687" i="3"/>
  <c r="F1686" i="3"/>
  <c r="F1685" i="3"/>
  <c r="F1684" i="3"/>
  <c r="F1683" i="3"/>
  <c r="F1682" i="3"/>
  <c r="F1681" i="3"/>
  <c r="F1680" i="3"/>
  <c r="F1679" i="3"/>
  <c r="F1678" i="3"/>
  <c r="F1677" i="3"/>
  <c r="F1676" i="3"/>
  <c r="F1675" i="3"/>
  <c r="F1674" i="3"/>
  <c r="F1673" i="3"/>
  <c r="F1672" i="3"/>
  <c r="F1671" i="3"/>
  <c r="F1670" i="3"/>
  <c r="F1669" i="3"/>
  <c r="F1668" i="3"/>
  <c r="F1667" i="3"/>
  <c r="F1666" i="3"/>
  <c r="F1665" i="3"/>
  <c r="F1664" i="3"/>
  <c r="F1663" i="3"/>
  <c r="F1662" i="3"/>
  <c r="F1661" i="3"/>
  <c r="F1660" i="3"/>
  <c r="F1659" i="3"/>
  <c r="F1658" i="3"/>
  <c r="F1657" i="3"/>
  <c r="F1656" i="3"/>
  <c r="F1655" i="3"/>
  <c r="F1654" i="3"/>
  <c r="F1653" i="3"/>
  <c r="F1652" i="3"/>
  <c r="F1651" i="3"/>
  <c r="F1650" i="3"/>
  <c r="F1649" i="3"/>
  <c r="F1648" i="3"/>
  <c r="F1647" i="3"/>
  <c r="F1646" i="3"/>
  <c r="F1645" i="3"/>
  <c r="F1644" i="3"/>
  <c r="F1643" i="3"/>
  <c r="F1642" i="3"/>
  <c r="F1641" i="3"/>
  <c r="F1640" i="3"/>
  <c r="F1639" i="3"/>
  <c r="F1638" i="3"/>
  <c r="F1637" i="3"/>
  <c r="F1636" i="3"/>
  <c r="F1635" i="3"/>
  <c r="F1634" i="3"/>
  <c r="F1633" i="3"/>
  <c r="F1632" i="3"/>
  <c r="F1631" i="3"/>
  <c r="F1630" i="3"/>
  <c r="F1629" i="3"/>
  <c r="F1628" i="3"/>
  <c r="F1627" i="3"/>
  <c r="F1626" i="3"/>
  <c r="F1625" i="3"/>
  <c r="F1624" i="3"/>
  <c r="F1623" i="3"/>
  <c r="F1622" i="3"/>
  <c r="F1621" i="3"/>
  <c r="F1620" i="3"/>
  <c r="F1619" i="3"/>
  <c r="F1618" i="3"/>
  <c r="F1617" i="3"/>
  <c r="F1616" i="3"/>
  <c r="F1615" i="3"/>
  <c r="F1614" i="3"/>
  <c r="F1613" i="3"/>
  <c r="F1612" i="3"/>
  <c r="F1611" i="3"/>
  <c r="F1610" i="3"/>
  <c r="F1609" i="3"/>
  <c r="F1608" i="3"/>
  <c r="F1607" i="3"/>
  <c r="F1606" i="3"/>
  <c r="F1605" i="3"/>
  <c r="F1604" i="3"/>
  <c r="F1603" i="3"/>
  <c r="F1602" i="3"/>
  <c r="F1601" i="3"/>
  <c r="F1600" i="3"/>
  <c r="F1599" i="3"/>
  <c r="F1598" i="3"/>
  <c r="F1597" i="3"/>
  <c r="F1596" i="3"/>
  <c r="F1595" i="3"/>
  <c r="F1594" i="3"/>
  <c r="F1593" i="3"/>
  <c r="F1592" i="3"/>
  <c r="F1591" i="3"/>
  <c r="F1590" i="3"/>
  <c r="F1589" i="3"/>
  <c r="F1588" i="3"/>
  <c r="F1587" i="3"/>
  <c r="F1586" i="3"/>
  <c r="F1585" i="3"/>
  <c r="F1584" i="3"/>
  <c r="F1583" i="3"/>
  <c r="F1582" i="3"/>
  <c r="F1581" i="3"/>
  <c r="F1580" i="3"/>
  <c r="F1579" i="3"/>
  <c r="F1578" i="3"/>
  <c r="F1577" i="3"/>
  <c r="F1576" i="3"/>
  <c r="F1575" i="3"/>
  <c r="F1574" i="3"/>
  <c r="F1573" i="3"/>
  <c r="F1572" i="3"/>
  <c r="F1571" i="3"/>
  <c r="F1570" i="3"/>
  <c r="F1569" i="3"/>
  <c r="F1568" i="3"/>
  <c r="F1567" i="3"/>
  <c r="F1566" i="3"/>
  <c r="F1565" i="3"/>
  <c r="F1564" i="3"/>
  <c r="F1563" i="3"/>
  <c r="F1562" i="3"/>
  <c r="F1561" i="3"/>
  <c r="F1560" i="3"/>
  <c r="F1559" i="3"/>
  <c r="F1558" i="3"/>
  <c r="F1557" i="3"/>
  <c r="F1556" i="3"/>
  <c r="F1555" i="3"/>
  <c r="F1554" i="3"/>
  <c r="F1553" i="3"/>
  <c r="F1552" i="3"/>
  <c r="F1551" i="3"/>
  <c r="F1550" i="3"/>
  <c r="F1549" i="3"/>
  <c r="F1548" i="3"/>
  <c r="F1547" i="3"/>
  <c r="F1546" i="3"/>
  <c r="F1545" i="3"/>
  <c r="F1544" i="3"/>
  <c r="F1543" i="3"/>
  <c r="F1542" i="3"/>
  <c r="F1541" i="3"/>
  <c r="F1540" i="3"/>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1462" i="3"/>
  <c r="F1461" i="3"/>
  <c r="F1460" i="3"/>
  <c r="F1459" i="3"/>
  <c r="F1458" i="3"/>
  <c r="F1457" i="3"/>
  <c r="F1456" i="3"/>
  <c r="F1455" i="3"/>
  <c r="F1454" i="3"/>
  <c r="F1453" i="3"/>
  <c r="F1452" i="3"/>
  <c r="F1451" i="3"/>
  <c r="F1450" i="3"/>
  <c r="F1449" i="3"/>
  <c r="F1448" i="3"/>
  <c r="F1447" i="3"/>
  <c r="F1446" i="3"/>
  <c r="F1445" i="3"/>
  <c r="F1444" i="3"/>
  <c r="F1443" i="3"/>
  <c r="F1442" i="3"/>
  <c r="F1441" i="3"/>
  <c r="F1440" i="3"/>
  <c r="F1439" i="3"/>
  <c r="F1438" i="3"/>
  <c r="F1437" i="3"/>
  <c r="F1436" i="3"/>
  <c r="F1435" i="3"/>
  <c r="F1434" i="3"/>
  <c r="F1433" i="3"/>
  <c r="F1432" i="3"/>
  <c r="F1431" i="3"/>
  <c r="F1430" i="3"/>
  <c r="F1429" i="3"/>
  <c r="F1428" i="3"/>
  <c r="F1427" i="3"/>
  <c r="F1426" i="3"/>
  <c r="F1425" i="3"/>
  <c r="F1424" i="3"/>
  <c r="F1423" i="3"/>
  <c r="F1422" i="3"/>
  <c r="F1421" i="3"/>
  <c r="F1420" i="3"/>
  <c r="F1419" i="3"/>
  <c r="F1418" i="3"/>
  <c r="F1417" i="3"/>
  <c r="F1416" i="3"/>
  <c r="F1415" i="3"/>
  <c r="F1414" i="3"/>
  <c r="F1413" i="3"/>
  <c r="F1412" i="3"/>
  <c r="F1411" i="3"/>
  <c r="F1410" i="3"/>
  <c r="F1409" i="3"/>
  <c r="F1408" i="3"/>
  <c r="F1407" i="3"/>
  <c r="F1406" i="3"/>
  <c r="F1405" i="3"/>
  <c r="F1404" i="3"/>
  <c r="F1403" i="3"/>
  <c r="F1402" i="3"/>
  <c r="F1401" i="3"/>
  <c r="F1400" i="3"/>
  <c r="F1399" i="3"/>
  <c r="F1398" i="3"/>
  <c r="F1397" i="3"/>
  <c r="F1396" i="3"/>
  <c r="F1395" i="3"/>
  <c r="F1394" i="3"/>
  <c r="F1393" i="3"/>
  <c r="F1392" i="3"/>
  <c r="F1391" i="3"/>
  <c r="F1390" i="3"/>
  <c r="F1389" i="3"/>
  <c r="F1388" i="3"/>
  <c r="F1387" i="3"/>
  <c r="F1386" i="3"/>
  <c r="F1385" i="3"/>
  <c r="F1384" i="3"/>
  <c r="F1383" i="3"/>
  <c r="F1382" i="3"/>
  <c r="F1381" i="3"/>
  <c r="F1380" i="3"/>
  <c r="F1379" i="3"/>
  <c r="F1378" i="3"/>
  <c r="F1377" i="3"/>
  <c r="F1376" i="3"/>
  <c r="F1375" i="3"/>
  <c r="F1374" i="3"/>
  <c r="F1373" i="3"/>
  <c r="F1372" i="3"/>
  <c r="F1371" i="3"/>
  <c r="F1370" i="3"/>
  <c r="F1369" i="3"/>
  <c r="F1368" i="3"/>
  <c r="F1367" i="3"/>
  <c r="F1366" i="3"/>
  <c r="F1365" i="3"/>
  <c r="F1364" i="3"/>
  <c r="F1363" i="3"/>
  <c r="F1362" i="3"/>
  <c r="F1361" i="3"/>
  <c r="F1360" i="3"/>
  <c r="F1359" i="3"/>
  <c r="F1358" i="3"/>
  <c r="F1357" i="3"/>
  <c r="F1356" i="3"/>
  <c r="F1355" i="3"/>
  <c r="F1354" i="3"/>
  <c r="F1353" i="3"/>
  <c r="F1352" i="3"/>
  <c r="F1351" i="3"/>
  <c r="F1350" i="3"/>
  <c r="F1349" i="3"/>
  <c r="F1348" i="3"/>
  <c r="F1347" i="3"/>
  <c r="F1346" i="3"/>
  <c r="F1345" i="3"/>
  <c r="F1344" i="3"/>
  <c r="F1343" i="3"/>
  <c r="F1342" i="3"/>
  <c r="F1341" i="3"/>
  <c r="F1340" i="3"/>
  <c r="F1339" i="3"/>
  <c r="F1338" i="3"/>
  <c r="F1337" i="3"/>
  <c r="F1336" i="3"/>
  <c r="F1335" i="3"/>
  <c r="F1334" i="3"/>
  <c r="F1333" i="3"/>
  <c r="F1332" i="3"/>
  <c r="F1331" i="3"/>
  <c r="F1330" i="3"/>
  <c r="F1329" i="3"/>
  <c r="F1328" i="3"/>
  <c r="F1327" i="3"/>
  <c r="F1326" i="3"/>
  <c r="F1325" i="3"/>
  <c r="F1324" i="3"/>
  <c r="F1323" i="3"/>
  <c r="F1322" i="3"/>
  <c r="F1321" i="3"/>
  <c r="F1320" i="3"/>
  <c r="F1319" i="3"/>
  <c r="F1318" i="3"/>
  <c r="F1317" i="3"/>
  <c r="F1316" i="3"/>
  <c r="F1315" i="3"/>
  <c r="F1314" i="3"/>
  <c r="F1313" i="3"/>
  <c r="F1312" i="3"/>
  <c r="F1311" i="3"/>
  <c r="F1310" i="3"/>
  <c r="F1309" i="3"/>
  <c r="F1308" i="3"/>
  <c r="F1307" i="3"/>
  <c r="F1306" i="3"/>
  <c r="F1305" i="3"/>
  <c r="F1304" i="3"/>
  <c r="F1303" i="3"/>
  <c r="F1302" i="3"/>
  <c r="F1301" i="3"/>
  <c r="F1300" i="3"/>
  <c r="F1299" i="3"/>
  <c r="F1298" i="3"/>
  <c r="F1297" i="3"/>
  <c r="F1296" i="3"/>
  <c r="F1295" i="3"/>
  <c r="F1294" i="3"/>
  <c r="F1293" i="3"/>
  <c r="F1292" i="3"/>
  <c r="F1291" i="3"/>
  <c r="F1290" i="3"/>
  <c r="F1289" i="3"/>
  <c r="F1288" i="3"/>
  <c r="F1287" i="3"/>
  <c r="F1286" i="3"/>
  <c r="F1285" i="3"/>
  <c r="F1284" i="3"/>
  <c r="F1283" i="3"/>
  <c r="F1282" i="3"/>
  <c r="F1281" i="3"/>
  <c r="F1280" i="3"/>
  <c r="F1279" i="3"/>
  <c r="F1278" i="3"/>
  <c r="F1277" i="3"/>
  <c r="F1276" i="3"/>
  <c r="F1275" i="3"/>
  <c r="F1274" i="3"/>
  <c r="F1273" i="3"/>
  <c r="F1272" i="3"/>
  <c r="F1271" i="3"/>
  <c r="F1270" i="3"/>
  <c r="F1269" i="3"/>
  <c r="F1268" i="3"/>
  <c r="F1267" i="3"/>
  <c r="F1266" i="3"/>
  <c r="F1265" i="3"/>
  <c r="F1264" i="3"/>
  <c r="F1263" i="3"/>
  <c r="F1262" i="3"/>
  <c r="F1261" i="3"/>
  <c r="F1260" i="3"/>
  <c r="F1259" i="3"/>
  <c r="F1258" i="3"/>
  <c r="F1257" i="3"/>
  <c r="F1256" i="3"/>
  <c r="F1255" i="3"/>
  <c r="F1254" i="3"/>
  <c r="F1253" i="3"/>
  <c r="F1252" i="3"/>
  <c r="F1251" i="3"/>
  <c r="F1250" i="3"/>
  <c r="F1249" i="3"/>
  <c r="F1248" i="3"/>
  <c r="F1247" i="3"/>
  <c r="F1246" i="3"/>
  <c r="F1245" i="3"/>
  <c r="F1244" i="3"/>
  <c r="F1243" i="3"/>
  <c r="F1242" i="3"/>
  <c r="F1241" i="3"/>
  <c r="F1240" i="3"/>
  <c r="F1239" i="3"/>
  <c r="F1238" i="3"/>
  <c r="F1237" i="3"/>
  <c r="F1236" i="3"/>
  <c r="F1235" i="3"/>
  <c r="F1234" i="3"/>
  <c r="F1233" i="3"/>
  <c r="F1232" i="3"/>
  <c r="F1231" i="3"/>
  <c r="F1230" i="3"/>
  <c r="F1229" i="3"/>
  <c r="F1228" i="3"/>
  <c r="F1227" i="3"/>
  <c r="F1226" i="3"/>
  <c r="F1225" i="3"/>
  <c r="F1224" i="3"/>
  <c r="F1223" i="3"/>
  <c r="F1222" i="3"/>
  <c r="F1221" i="3"/>
  <c r="F1220" i="3"/>
  <c r="F1219" i="3"/>
  <c r="F1218" i="3"/>
  <c r="F1217" i="3"/>
  <c r="F1216" i="3"/>
  <c r="F1215" i="3"/>
  <c r="F1214" i="3"/>
  <c r="F1213" i="3"/>
  <c r="F1212" i="3"/>
  <c r="F1211" i="3"/>
  <c r="F1210" i="3"/>
  <c r="F1209" i="3"/>
  <c r="F1208" i="3"/>
  <c r="F1207" i="3"/>
  <c r="F1206" i="3"/>
  <c r="F1205" i="3"/>
  <c r="F1204" i="3"/>
  <c r="F1203" i="3"/>
  <c r="F1202" i="3"/>
  <c r="F1201" i="3"/>
  <c r="F1200" i="3"/>
  <c r="F1199" i="3"/>
  <c r="F1198" i="3"/>
  <c r="F1197" i="3"/>
  <c r="F1196" i="3"/>
  <c r="F1195" i="3"/>
  <c r="F1194" i="3"/>
  <c r="F1193" i="3"/>
  <c r="F1192" i="3"/>
  <c r="F1191" i="3"/>
  <c r="F1190" i="3"/>
  <c r="F1189" i="3"/>
  <c r="F1188" i="3"/>
  <c r="F1187" i="3"/>
  <c r="F1186" i="3"/>
  <c r="F1185" i="3"/>
  <c r="F1184" i="3"/>
  <c r="F1183" i="3"/>
  <c r="F1182" i="3"/>
  <c r="F1181" i="3"/>
  <c r="F1180" i="3"/>
  <c r="F1179" i="3"/>
  <c r="F1178" i="3"/>
  <c r="F1177" i="3"/>
  <c r="F1176" i="3"/>
  <c r="F1175" i="3"/>
  <c r="F1174" i="3"/>
  <c r="F1173" i="3"/>
  <c r="F1172" i="3"/>
  <c r="F1171" i="3"/>
  <c r="F1170" i="3"/>
  <c r="F1169" i="3"/>
  <c r="F1168" i="3"/>
  <c r="F1167" i="3"/>
  <c r="F1166" i="3"/>
  <c r="F1165" i="3"/>
  <c r="F1164" i="3"/>
  <c r="F1163" i="3"/>
  <c r="F1162" i="3"/>
  <c r="F1161" i="3"/>
  <c r="F1160" i="3"/>
  <c r="F1159" i="3"/>
  <c r="F1158" i="3"/>
  <c r="F1157" i="3"/>
  <c r="F1156" i="3"/>
  <c r="F1155" i="3"/>
  <c r="F1154" i="3"/>
  <c r="F1153" i="3"/>
  <c r="F1152" i="3"/>
  <c r="F1151" i="3"/>
  <c r="F1150" i="3"/>
  <c r="F1149" i="3"/>
  <c r="F1148" i="3"/>
  <c r="F1147" i="3"/>
  <c r="F1146" i="3"/>
  <c r="F1145" i="3"/>
  <c r="F1144" i="3"/>
  <c r="F1143" i="3"/>
  <c r="F1142" i="3"/>
  <c r="F1141" i="3"/>
  <c r="F1140" i="3"/>
  <c r="F1139" i="3"/>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F1068" i="3"/>
  <c r="F1067" i="3"/>
  <c r="F1066" i="3"/>
  <c r="F1065" i="3"/>
  <c r="F1064" i="3"/>
  <c r="F1063" i="3"/>
  <c r="F1062" i="3"/>
  <c r="F1061" i="3"/>
  <c r="F1060" i="3"/>
  <c r="F1059" i="3"/>
  <c r="F1058" i="3"/>
  <c r="F1057" i="3"/>
  <c r="F1056" i="3"/>
  <c r="F1055" i="3"/>
  <c r="F1054" i="3"/>
  <c r="F1053" i="3"/>
  <c r="F1052" i="3"/>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F1022" i="3"/>
  <c r="F1021" i="3"/>
  <c r="F1020" i="3"/>
  <c r="F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F984" i="3"/>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F827" i="3"/>
  <c r="F826" i="3"/>
  <c r="F825" i="3"/>
  <c r="F824" i="3"/>
  <c r="F823" i="3"/>
  <c r="F822" i="3"/>
  <c r="F821" i="3"/>
  <c r="F820" i="3"/>
  <c r="F819" i="3"/>
  <c r="F818" i="3"/>
  <c r="F817" i="3"/>
  <c r="F816" i="3"/>
  <c r="F815" i="3"/>
  <c r="F814" i="3"/>
  <c r="F813" i="3"/>
  <c r="F812" i="3"/>
  <c r="F811" i="3"/>
  <c r="F810" i="3"/>
  <c r="F809" i="3"/>
  <c r="F808" i="3"/>
  <c r="F807" i="3"/>
  <c r="F806" i="3"/>
  <c r="F805" i="3"/>
  <c r="F804" i="3"/>
  <c r="F803" i="3"/>
  <c r="F802" i="3"/>
  <c r="F801" i="3"/>
  <c r="F800" i="3"/>
  <c r="F799" i="3"/>
  <c r="F798" i="3"/>
  <c r="F797" i="3"/>
  <c r="F796" i="3"/>
  <c r="F795" i="3"/>
  <c r="F794" i="3"/>
  <c r="F793" i="3"/>
  <c r="F792" i="3"/>
  <c r="F791" i="3"/>
  <c r="F790" i="3"/>
  <c r="F789" i="3"/>
  <c r="F788" i="3"/>
  <c r="F787" i="3"/>
  <c r="F786" i="3"/>
  <c r="F785" i="3"/>
  <c r="F784" i="3"/>
  <c r="F783" i="3"/>
  <c r="F782" i="3"/>
  <c r="F781" i="3"/>
  <c r="F780" i="3"/>
  <c r="F779" i="3"/>
  <c r="F778" i="3"/>
  <c r="F777" i="3"/>
  <c r="F776" i="3"/>
  <c r="F775" i="3"/>
  <c r="F774" i="3"/>
  <c r="F773" i="3"/>
  <c r="F772" i="3"/>
  <c r="F771" i="3"/>
  <c r="F770" i="3"/>
  <c r="F769" i="3"/>
  <c r="F768" i="3"/>
  <c r="F767" i="3"/>
  <c r="F766" i="3"/>
  <c r="F765" i="3"/>
  <c r="F764" i="3"/>
  <c r="F763" i="3"/>
  <c r="F762" i="3"/>
  <c r="F761" i="3"/>
  <c r="F760" i="3"/>
  <c r="F759" i="3"/>
  <c r="F758" i="3"/>
  <c r="F757" i="3"/>
  <c r="F756" i="3"/>
  <c r="F755" i="3"/>
  <c r="F754" i="3"/>
  <c r="F753" i="3"/>
  <c r="F752" i="3"/>
  <c r="F751" i="3"/>
  <c r="F750" i="3"/>
  <c r="F749" i="3"/>
  <c r="F748" i="3"/>
  <c r="F747" i="3"/>
  <c r="F746" i="3"/>
  <c r="F745" i="3"/>
  <c r="F744" i="3"/>
  <c r="F743" i="3"/>
  <c r="F742" i="3"/>
  <c r="F741" i="3"/>
  <c r="F740" i="3"/>
  <c r="F739" i="3"/>
  <c r="F738" i="3"/>
  <c r="F737" i="3"/>
  <c r="F736" i="3"/>
  <c r="F735" i="3"/>
  <c r="F734" i="3"/>
  <c r="F733" i="3"/>
  <c r="F732" i="3"/>
  <c r="F731" i="3"/>
  <c r="F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T13" i="9" l="1"/>
  <c r="A13" i="9"/>
  <c r="C16" i="27" s="1"/>
  <c r="E16" i="27" s="1"/>
  <c r="C8" i="27"/>
  <c r="C7" i="27"/>
  <c r="C6" i="27"/>
  <c r="C95" i="27" l="1"/>
  <c r="D95" i="27" s="1"/>
  <c r="C108" i="27"/>
  <c r="D108" i="27" s="1"/>
  <c r="D16" i="27"/>
  <c r="I16" i="27"/>
  <c r="C17" i="27"/>
  <c r="I17" i="27" s="1"/>
  <c r="C21" i="27"/>
  <c r="I21" i="27" s="1"/>
  <c r="C22" i="27"/>
  <c r="C109" i="27"/>
  <c r="C38" i="27"/>
  <c r="G38" i="27" s="1"/>
  <c r="C23" i="27"/>
  <c r="H23" i="27" s="1"/>
  <c r="C97" i="27"/>
  <c r="I97" i="27" s="1"/>
  <c r="C26" i="27"/>
  <c r="H26" i="27" s="1"/>
  <c r="C60" i="27"/>
  <c r="D60" i="27" s="1"/>
  <c r="C27" i="27"/>
  <c r="H27" i="27" s="1"/>
  <c r="C13" i="27"/>
  <c r="C30" i="27"/>
  <c r="H30" i="27" s="1"/>
  <c r="C31" i="27"/>
  <c r="H31" i="27" s="1"/>
  <c r="C15" i="27"/>
  <c r="I15" i="27" s="1"/>
  <c r="C33" i="27"/>
  <c r="E33" i="27" s="1"/>
  <c r="C36" i="27"/>
  <c r="D36" i="27" s="1"/>
  <c r="C47" i="27"/>
  <c r="H47" i="27" s="1"/>
  <c r="C59" i="27"/>
  <c r="C67" i="27"/>
  <c r="I67" i="27" s="1"/>
  <c r="C96" i="27"/>
  <c r="H96" i="27" s="1"/>
  <c r="C53" i="27"/>
  <c r="D21" i="27"/>
  <c r="C48" i="27"/>
  <c r="C74" i="27"/>
  <c r="D74" i="27" s="1"/>
  <c r="C85" i="27"/>
  <c r="E85" i="27" s="1"/>
  <c r="C98" i="27"/>
  <c r="I98" i="27" s="1"/>
  <c r="C110" i="27"/>
  <c r="I110" i="27" s="1"/>
  <c r="C34" i="27"/>
  <c r="C43" i="27"/>
  <c r="D43" i="27" s="1"/>
  <c r="C68" i="27"/>
  <c r="D68" i="27" s="1"/>
  <c r="C86" i="27"/>
  <c r="G86" i="27" s="1"/>
  <c r="C99" i="27"/>
  <c r="D99" i="27" s="1"/>
  <c r="C111" i="27"/>
  <c r="D111" i="27" s="1"/>
  <c r="C84" i="27"/>
  <c r="I84" i="27" s="1"/>
  <c r="C61" i="27"/>
  <c r="H61" i="27" s="1"/>
  <c r="C75" i="27"/>
  <c r="H75" i="27" s="1"/>
  <c r="C87" i="27"/>
  <c r="D87" i="27" s="1"/>
  <c r="C44" i="27"/>
  <c r="E44" i="27" s="1"/>
  <c r="C69" i="27"/>
  <c r="I69" i="27" s="1"/>
  <c r="C100" i="27"/>
  <c r="I100" i="27" s="1"/>
  <c r="C112" i="27"/>
  <c r="D112" i="27" s="1"/>
  <c r="C39" i="27"/>
  <c r="E39" i="27" s="1"/>
  <c r="C62" i="27"/>
  <c r="D62" i="27" s="1"/>
  <c r="C45" i="27"/>
  <c r="C49" i="27"/>
  <c r="I49" i="27" s="1"/>
  <c r="C54" i="27"/>
  <c r="C76" i="27"/>
  <c r="I76" i="27" s="1"/>
  <c r="C89" i="27"/>
  <c r="G89" i="27" s="1"/>
  <c r="C102" i="27"/>
  <c r="D102" i="27" s="1"/>
  <c r="C113" i="27"/>
  <c r="C101" i="27"/>
  <c r="I101" i="27" s="1"/>
  <c r="C35" i="27"/>
  <c r="G35" i="27" s="1"/>
  <c r="C40" i="27"/>
  <c r="C50" i="27"/>
  <c r="C63" i="27"/>
  <c r="G63" i="27" s="1"/>
  <c r="C70" i="27"/>
  <c r="D70" i="27" s="1"/>
  <c r="C77" i="27"/>
  <c r="G77" i="27" s="1"/>
  <c r="C90" i="27"/>
  <c r="D90" i="27" s="1"/>
  <c r="C103" i="27"/>
  <c r="D103" i="27" s="1"/>
  <c r="C114" i="27"/>
  <c r="I114" i="27" s="1"/>
  <c r="C88" i="27"/>
  <c r="G88" i="27" s="1"/>
  <c r="C18" i="27"/>
  <c r="H18" i="27" s="1"/>
  <c r="C24" i="27"/>
  <c r="G24" i="27" s="1"/>
  <c r="C28" i="27"/>
  <c r="G28" i="27" s="1"/>
  <c r="C32" i="27"/>
  <c r="C78" i="27"/>
  <c r="D78" i="27" s="1"/>
  <c r="C91" i="27"/>
  <c r="D91" i="27" s="1"/>
  <c r="C115" i="27"/>
  <c r="D115" i="27" s="1"/>
  <c r="C64" i="27"/>
  <c r="D64" i="27" s="1"/>
  <c r="C71" i="27"/>
  <c r="I71" i="27" s="1"/>
  <c r="C79" i="27"/>
  <c r="D79" i="27" s="1"/>
  <c r="C104" i="27"/>
  <c r="I104" i="27" s="1"/>
  <c r="C92" i="27"/>
  <c r="I92" i="27" s="1"/>
  <c r="C105" i="27"/>
  <c r="D105" i="27" s="1"/>
  <c r="C19" i="27"/>
  <c r="H19" i="27" s="1"/>
  <c r="C37" i="27"/>
  <c r="C56" i="27"/>
  <c r="I56" i="27" s="1"/>
  <c r="C65" i="27"/>
  <c r="G65" i="27" s="1"/>
  <c r="C80" i="27"/>
  <c r="D80" i="27" s="1"/>
  <c r="C93" i="27"/>
  <c r="C106" i="27"/>
  <c r="G106" i="27" s="1"/>
  <c r="D30" i="27"/>
  <c r="C55" i="27"/>
  <c r="H55" i="27" s="1"/>
  <c r="C116" i="27"/>
  <c r="D116" i="27" s="1"/>
  <c r="C14" i="27"/>
  <c r="H14" i="27" s="1"/>
  <c r="C25" i="27"/>
  <c r="G25" i="27" s="1"/>
  <c r="C29" i="27"/>
  <c r="G29" i="27" s="1"/>
  <c r="C41" i="27"/>
  <c r="E41" i="27" s="1"/>
  <c r="C46" i="27"/>
  <c r="H46" i="27" s="1"/>
  <c r="C51" i="27"/>
  <c r="D51" i="27" s="1"/>
  <c r="C57" i="27"/>
  <c r="I57" i="27" s="1"/>
  <c r="C72" i="27"/>
  <c r="D72" i="27" s="1"/>
  <c r="C81" i="27"/>
  <c r="D81" i="27" s="1"/>
  <c r="C94" i="27"/>
  <c r="H94" i="27" s="1"/>
  <c r="C107" i="27"/>
  <c r="D107" i="27" s="1"/>
  <c r="C117" i="27"/>
  <c r="C82" i="27"/>
  <c r="D82" i="27" s="1"/>
  <c r="C118" i="27"/>
  <c r="E118" i="27" s="1"/>
  <c r="C42" i="27"/>
  <c r="C66" i="27"/>
  <c r="D66" i="27" s="1"/>
  <c r="C20" i="27"/>
  <c r="D20" i="27" s="1"/>
  <c r="C52" i="27"/>
  <c r="H52" i="27" s="1"/>
  <c r="C58" i="27"/>
  <c r="H58" i="27" s="1"/>
  <c r="C73" i="27"/>
  <c r="I73" i="27" s="1"/>
  <c r="C83" i="27"/>
  <c r="D83" i="27" s="1"/>
  <c r="H16" i="27"/>
  <c r="G16" i="27"/>
  <c r="H21" i="27"/>
  <c r="G21" i="27"/>
  <c r="E21" i="27"/>
  <c r="F16" i="27"/>
  <c r="D35" i="27"/>
  <c r="E36" i="27"/>
  <c r="H54" i="27"/>
  <c r="I95" i="27"/>
  <c r="I111" i="27"/>
  <c r="H111" i="27"/>
  <c r="E22" i="27"/>
  <c r="H36" i="27"/>
  <c r="G43" i="27"/>
  <c r="I80" i="27"/>
  <c r="H80" i="27"/>
  <c r="G80" i="27"/>
  <c r="E80" i="27"/>
  <c r="E84" i="27"/>
  <c r="H88" i="27"/>
  <c r="I108" i="27"/>
  <c r="G108" i="27"/>
  <c r="E108" i="27"/>
  <c r="F108" i="27" s="1"/>
  <c r="I36" i="27"/>
  <c r="I44" i="27"/>
  <c r="I60" i="27"/>
  <c r="H68" i="27"/>
  <c r="G68" i="27"/>
  <c r="G22" i="27"/>
  <c r="G23" i="27"/>
  <c r="G30" i="27"/>
  <c r="E105" i="27"/>
  <c r="I109" i="27"/>
  <c r="H109" i="27"/>
  <c r="G109" i="27"/>
  <c r="E109" i="27"/>
  <c r="I113" i="27"/>
  <c r="H113" i="27"/>
  <c r="G113" i="27"/>
  <c r="E113" i="27"/>
  <c r="I117" i="27"/>
  <c r="H117" i="27"/>
  <c r="G117" i="27"/>
  <c r="E117" i="27"/>
  <c r="I93" i="27"/>
  <c r="H93" i="27"/>
  <c r="G93" i="27"/>
  <c r="E93" i="27"/>
  <c r="E60" i="27"/>
  <c r="F60" i="27" s="1"/>
  <c r="D89" i="27"/>
  <c r="D93" i="27"/>
  <c r="D109" i="27"/>
  <c r="D113" i="27"/>
  <c r="D117" i="27"/>
  <c r="H86" i="27"/>
  <c r="E90" i="27"/>
  <c r="I102" i="27"/>
  <c r="E102" i="27"/>
  <c r="E106" i="27"/>
  <c r="H114" i="27"/>
  <c r="I59" i="27"/>
  <c r="H59" i="27"/>
  <c r="G59" i="27"/>
  <c r="I61" i="27"/>
  <c r="H65" i="27"/>
  <c r="E70" i="7"/>
  <c r="I70" i="7" s="1"/>
  <c r="H70" i="7"/>
  <c r="L70" i="7"/>
  <c r="R70" i="7"/>
  <c r="E71" i="7"/>
  <c r="J71" i="7" s="1"/>
  <c r="H71" i="7"/>
  <c r="L71" i="7"/>
  <c r="R71" i="7"/>
  <c r="E72" i="7"/>
  <c r="I72" i="7" s="1"/>
  <c r="M72" i="7" s="1"/>
  <c r="H72" i="7"/>
  <c r="L72" i="7"/>
  <c r="R72" i="7"/>
  <c r="E73" i="7"/>
  <c r="J73" i="7" s="1"/>
  <c r="H73" i="7"/>
  <c r="L73" i="7"/>
  <c r="R73" i="7"/>
  <c r="E74" i="7"/>
  <c r="O74" i="7" s="1"/>
  <c r="H74" i="7"/>
  <c r="L74" i="7"/>
  <c r="R74" i="7"/>
  <c r="E75" i="7"/>
  <c r="I75" i="7" s="1"/>
  <c r="M75" i="7" s="1"/>
  <c r="H75" i="7"/>
  <c r="L75" i="7"/>
  <c r="R75" i="7"/>
  <c r="E76" i="7"/>
  <c r="I76" i="7" s="1"/>
  <c r="M76" i="7" s="1"/>
  <c r="H76" i="7"/>
  <c r="L76" i="7"/>
  <c r="R76" i="7"/>
  <c r="E77" i="7"/>
  <c r="I77" i="7" s="1"/>
  <c r="M77" i="7" s="1"/>
  <c r="H77" i="7"/>
  <c r="L77" i="7"/>
  <c r="R77" i="7"/>
  <c r="E78" i="7"/>
  <c r="I78" i="7" s="1"/>
  <c r="M78" i="7" s="1"/>
  <c r="H78" i="7"/>
  <c r="L78" i="7"/>
  <c r="R78" i="7"/>
  <c r="E79" i="7"/>
  <c r="O79" i="7" s="1"/>
  <c r="H79" i="7"/>
  <c r="L79" i="7"/>
  <c r="R79" i="7"/>
  <c r="E80" i="7"/>
  <c r="O80" i="7" s="1"/>
  <c r="H80" i="7"/>
  <c r="L80" i="7"/>
  <c r="R80" i="7"/>
  <c r="E81" i="7"/>
  <c r="O81" i="7" s="1"/>
  <c r="H81" i="7"/>
  <c r="L81" i="7"/>
  <c r="R81" i="7"/>
  <c r="E82" i="7"/>
  <c r="O82" i="7" s="1"/>
  <c r="H82" i="7"/>
  <c r="L82" i="7"/>
  <c r="R82" i="7"/>
  <c r="E83" i="7"/>
  <c r="O83" i="7" s="1"/>
  <c r="H83" i="7"/>
  <c r="L83" i="7"/>
  <c r="R83" i="7"/>
  <c r="E84" i="7"/>
  <c r="O84" i="7" s="1"/>
  <c r="H84" i="7"/>
  <c r="L84" i="7"/>
  <c r="R84" i="7"/>
  <c r="E85" i="7"/>
  <c r="J85" i="7" s="1"/>
  <c r="H85" i="7"/>
  <c r="L85" i="7"/>
  <c r="R85" i="7"/>
  <c r="F86" i="7"/>
  <c r="D70" i="5"/>
  <c r="C70" i="5"/>
  <c r="D39" i="27" l="1"/>
  <c r="I68" i="27"/>
  <c r="E97" i="27"/>
  <c r="E26" i="27"/>
  <c r="D97" i="27"/>
  <c r="G97" i="27"/>
  <c r="H97" i="27"/>
  <c r="D26" i="27"/>
  <c r="D86" i="27"/>
  <c r="E68" i="27"/>
  <c r="F68" i="27" s="1"/>
  <c r="G26" i="27"/>
  <c r="I86" i="27"/>
  <c r="J86" i="27" s="1"/>
  <c r="G67" i="27"/>
  <c r="E96" i="27"/>
  <c r="H67" i="27"/>
  <c r="E86" i="27"/>
  <c r="I96" i="27"/>
  <c r="D96" i="27"/>
  <c r="G91" i="27"/>
  <c r="I94" i="27"/>
  <c r="I99" i="27"/>
  <c r="I26" i="27"/>
  <c r="E76" i="27"/>
  <c r="H17" i="27"/>
  <c r="G75" i="27"/>
  <c r="G95" i="27"/>
  <c r="I75" i="27"/>
  <c r="E47" i="27"/>
  <c r="I47" i="27"/>
  <c r="I65" i="27"/>
  <c r="J65" i="27" s="1"/>
  <c r="G55" i="27"/>
  <c r="G85" i="27"/>
  <c r="G105" i="27"/>
  <c r="H51" i="27"/>
  <c r="G47" i="27"/>
  <c r="D47" i="27"/>
  <c r="F47" i="27" s="1"/>
  <c r="H105" i="27"/>
  <c r="I105" i="27"/>
  <c r="H35" i="27"/>
  <c r="E99" i="27"/>
  <c r="F99" i="27" s="1"/>
  <c r="G99" i="27"/>
  <c r="E17" i="27"/>
  <c r="H99" i="27"/>
  <c r="G17" i="27"/>
  <c r="F105" i="27"/>
  <c r="B70" i="5"/>
  <c r="I70" i="5" s="1"/>
  <c r="J79" i="7"/>
  <c r="J76" i="7"/>
  <c r="I79" i="7"/>
  <c r="M79" i="7" s="1"/>
  <c r="I82" i="7"/>
  <c r="M82" i="7" s="1"/>
  <c r="J83" i="7"/>
  <c r="I83" i="7"/>
  <c r="M83" i="7" s="1"/>
  <c r="O75" i="7"/>
  <c r="P75" i="7" s="1"/>
  <c r="Q75" i="7" s="1"/>
  <c r="U75" i="7" s="1"/>
  <c r="J75" i="7"/>
  <c r="J84" i="7"/>
  <c r="H86" i="7"/>
  <c r="O76" i="7"/>
  <c r="P76" i="7" s="1"/>
  <c r="Q76" i="7" s="1"/>
  <c r="U76" i="7" s="1"/>
  <c r="P79" i="7"/>
  <c r="Q79" i="7" s="1"/>
  <c r="V79" i="7" s="1"/>
  <c r="W79" i="7" s="1"/>
  <c r="P84" i="7"/>
  <c r="Q84" i="7" s="1"/>
  <c r="U84" i="7" s="1"/>
  <c r="I84" i="7"/>
  <c r="M84" i="7" s="1"/>
  <c r="O78" i="7"/>
  <c r="P78" i="7" s="1"/>
  <c r="Q78" i="7" s="1"/>
  <c r="U78" i="7" s="1"/>
  <c r="O71" i="7"/>
  <c r="P71" i="7" s="1"/>
  <c r="Q71" i="7" s="1"/>
  <c r="U71" i="7" s="1"/>
  <c r="I71" i="7"/>
  <c r="M71" i="7" s="1"/>
  <c r="I74" i="7"/>
  <c r="M74" i="7" s="1"/>
  <c r="L86" i="7"/>
  <c r="G73" i="27"/>
  <c r="H110" i="27"/>
  <c r="H77" i="27"/>
  <c r="I91" i="27"/>
  <c r="H43" i="27"/>
  <c r="H118" i="27"/>
  <c r="E98" i="27"/>
  <c r="H38" i="27"/>
  <c r="G118" i="27"/>
  <c r="G61" i="27"/>
  <c r="J61" i="27" s="1"/>
  <c r="H98" i="27"/>
  <c r="D77" i="27"/>
  <c r="D98" i="27"/>
  <c r="D110" i="27"/>
  <c r="F80" i="27"/>
  <c r="G57" i="27"/>
  <c r="I77" i="27"/>
  <c r="D114" i="27"/>
  <c r="E114" i="27"/>
  <c r="G114" i="27"/>
  <c r="J114" i="27" s="1"/>
  <c r="E91" i="27"/>
  <c r="F91" i="27" s="1"/>
  <c r="E77" i="27"/>
  <c r="H91" i="27"/>
  <c r="D33" i="27"/>
  <c r="F33" i="27" s="1"/>
  <c r="H73" i="27"/>
  <c r="H112" i="27"/>
  <c r="E95" i="27"/>
  <c r="F95" i="27" s="1"/>
  <c r="I27" i="27"/>
  <c r="E116" i="27"/>
  <c r="F116" i="27" s="1"/>
  <c r="H71" i="27"/>
  <c r="H90" i="27"/>
  <c r="E101" i="27"/>
  <c r="H74" i="27"/>
  <c r="H95" i="27"/>
  <c r="G74" i="27"/>
  <c r="H44" i="27"/>
  <c r="G69" i="27"/>
  <c r="I90" i="27"/>
  <c r="E74" i="27"/>
  <c r="F74" i="27" s="1"/>
  <c r="I74" i="27"/>
  <c r="H69" i="27"/>
  <c r="E104" i="27"/>
  <c r="G71" i="27"/>
  <c r="G104" i="27"/>
  <c r="E115" i="27"/>
  <c r="F115" i="27" s="1"/>
  <c r="D104" i="27"/>
  <c r="E110" i="27"/>
  <c r="G60" i="27"/>
  <c r="G115" i="27"/>
  <c r="D38" i="27"/>
  <c r="I112" i="27"/>
  <c r="G110" i="27"/>
  <c r="E78" i="27"/>
  <c r="F78" i="27" s="1"/>
  <c r="H60" i="27"/>
  <c r="H115" i="27"/>
  <c r="G27" i="27"/>
  <c r="I115" i="27"/>
  <c r="H106" i="27"/>
  <c r="G111" i="27"/>
  <c r="J111" i="27" s="1"/>
  <c r="I106" i="27"/>
  <c r="G102" i="27"/>
  <c r="G82" i="27"/>
  <c r="E107" i="27"/>
  <c r="F107" i="27" s="1"/>
  <c r="G15" i="27"/>
  <c r="H102" i="27"/>
  <c r="H82" i="27"/>
  <c r="I107" i="27"/>
  <c r="H15" i="27"/>
  <c r="D27" i="27"/>
  <c r="I82" i="27"/>
  <c r="G98" i="27"/>
  <c r="G78" i="27"/>
  <c r="H108" i="27"/>
  <c r="J108" i="27" s="1"/>
  <c r="E82" i="27"/>
  <c r="F82" i="27" s="1"/>
  <c r="D106" i="27"/>
  <c r="F106" i="27" s="1"/>
  <c r="H78" i="27"/>
  <c r="H66" i="27"/>
  <c r="E27" i="27"/>
  <c r="I78" i="27"/>
  <c r="G64" i="27"/>
  <c r="E23" i="27"/>
  <c r="D23" i="27"/>
  <c r="E38" i="27"/>
  <c r="D17" i="27"/>
  <c r="F17" i="27" s="1"/>
  <c r="I38" i="27"/>
  <c r="E111" i="27"/>
  <c r="F111" i="27" s="1"/>
  <c r="I23" i="27"/>
  <c r="J23" i="27" s="1"/>
  <c r="H104" i="27"/>
  <c r="F21" i="27"/>
  <c r="I30" i="27"/>
  <c r="J30" i="27" s="1"/>
  <c r="H83" i="27"/>
  <c r="E18" i="27"/>
  <c r="H81" i="27"/>
  <c r="I81" i="27"/>
  <c r="G51" i="27"/>
  <c r="H107" i="27"/>
  <c r="G56" i="27"/>
  <c r="E55" i="27"/>
  <c r="D100" i="27"/>
  <c r="H64" i="27"/>
  <c r="I88" i="27"/>
  <c r="J88" i="27" s="1"/>
  <c r="E31" i="27"/>
  <c r="I13" i="27"/>
  <c r="G13" i="27"/>
  <c r="D88" i="27"/>
  <c r="G84" i="27"/>
  <c r="F96" i="27"/>
  <c r="F117" i="27"/>
  <c r="D84" i="27"/>
  <c r="F84" i="27" s="1"/>
  <c r="H84" i="27"/>
  <c r="F36" i="27"/>
  <c r="I31" i="27"/>
  <c r="I64" i="27"/>
  <c r="E100" i="27"/>
  <c r="G49" i="27"/>
  <c r="D13" i="27"/>
  <c r="G31" i="27"/>
  <c r="G100" i="27"/>
  <c r="E19" i="27"/>
  <c r="H100" i="27"/>
  <c r="G19" i="27"/>
  <c r="E13" i="27"/>
  <c r="H70" i="27"/>
  <c r="E30" i="27"/>
  <c r="F30" i="27" s="1"/>
  <c r="D31" i="27"/>
  <c r="H22" i="27"/>
  <c r="I22" i="27"/>
  <c r="D22" i="27"/>
  <c r="F22" i="27" s="1"/>
  <c r="H57" i="27"/>
  <c r="G96" i="27"/>
  <c r="G36" i="27"/>
  <c r="J36" i="27" s="1"/>
  <c r="G107" i="27"/>
  <c r="I83" i="27"/>
  <c r="H13" i="27"/>
  <c r="I55" i="27"/>
  <c r="J55" i="27" s="1"/>
  <c r="E70" i="27"/>
  <c r="F70" i="27" s="1"/>
  <c r="D55" i="27"/>
  <c r="I70" i="27"/>
  <c r="E88" i="27"/>
  <c r="F26" i="27"/>
  <c r="F90" i="27"/>
  <c r="H33" i="27"/>
  <c r="I33" i="27"/>
  <c r="G33" i="27"/>
  <c r="F102" i="27"/>
  <c r="E64" i="27"/>
  <c r="F64" i="27" s="1"/>
  <c r="I66" i="27"/>
  <c r="E15" i="27"/>
  <c r="D15" i="27"/>
  <c r="D52" i="27"/>
  <c r="G52" i="27"/>
  <c r="E75" i="27"/>
  <c r="D75" i="27"/>
  <c r="H85" i="27"/>
  <c r="D49" i="27"/>
  <c r="H41" i="27"/>
  <c r="H29" i="27"/>
  <c r="E29" i="27"/>
  <c r="D29" i="27"/>
  <c r="I29" i="27"/>
  <c r="G90" i="27"/>
  <c r="E66" i="27"/>
  <c r="F66" i="27" s="1"/>
  <c r="I85" i="27"/>
  <c r="D76" i="27"/>
  <c r="F76" i="27" s="1"/>
  <c r="E49" i="27"/>
  <c r="I41" i="27"/>
  <c r="H25" i="27"/>
  <c r="E25" i="27"/>
  <c r="D25" i="27"/>
  <c r="I25" i="27"/>
  <c r="D54" i="27"/>
  <c r="I54" i="27"/>
  <c r="G54" i="27"/>
  <c r="E54" i="27"/>
  <c r="D61" i="27"/>
  <c r="E61" i="27"/>
  <c r="G48" i="27"/>
  <c r="I48" i="27"/>
  <c r="H48" i="27"/>
  <c r="E48" i="27"/>
  <c r="D48" i="27"/>
  <c r="G41" i="27"/>
  <c r="H53" i="27"/>
  <c r="I53" i="27"/>
  <c r="G53" i="27"/>
  <c r="E53" i="27"/>
  <c r="D53" i="27"/>
  <c r="E62" i="27"/>
  <c r="F62" i="27" s="1"/>
  <c r="E89" i="27"/>
  <c r="F89" i="27" s="1"/>
  <c r="E103" i="27"/>
  <c r="F103" i="27" s="1"/>
  <c r="H49" i="27"/>
  <c r="D94" i="27"/>
  <c r="F109" i="27"/>
  <c r="G62" i="27"/>
  <c r="G116" i="27"/>
  <c r="G103" i="27"/>
  <c r="G87" i="27"/>
  <c r="G18" i="27"/>
  <c r="G20" i="27"/>
  <c r="I42" i="27"/>
  <c r="D42" i="27"/>
  <c r="G42" i="27"/>
  <c r="H42" i="27"/>
  <c r="E42" i="27"/>
  <c r="I50" i="27"/>
  <c r="H50" i="27"/>
  <c r="G50" i="27"/>
  <c r="E50" i="27"/>
  <c r="D50" i="27"/>
  <c r="I20" i="27"/>
  <c r="D71" i="27"/>
  <c r="E71" i="27"/>
  <c r="E58" i="27"/>
  <c r="H89" i="27"/>
  <c r="G72" i="27"/>
  <c r="H62" i="27"/>
  <c r="H116" i="27"/>
  <c r="H103" i="27"/>
  <c r="H87" i="27"/>
  <c r="E52" i="27"/>
  <c r="H20" i="27"/>
  <c r="I118" i="27"/>
  <c r="D118" i="27"/>
  <c r="F118" i="27" s="1"/>
  <c r="G40" i="27"/>
  <c r="I40" i="27"/>
  <c r="H40" i="27"/>
  <c r="E40" i="27"/>
  <c r="D40" i="27"/>
  <c r="D67" i="27"/>
  <c r="E67" i="27"/>
  <c r="E20" i="27"/>
  <c r="F20" i="27" s="1"/>
  <c r="I45" i="27"/>
  <c r="H45" i="27"/>
  <c r="G45" i="27"/>
  <c r="E45" i="27"/>
  <c r="D45" i="27"/>
  <c r="F86" i="27"/>
  <c r="D101" i="27"/>
  <c r="F101" i="27" s="1"/>
  <c r="I89" i="27"/>
  <c r="H72" i="27"/>
  <c r="I62" i="27"/>
  <c r="I116" i="27"/>
  <c r="I103" i="27"/>
  <c r="I87" i="27"/>
  <c r="I35" i="27"/>
  <c r="E35" i="27"/>
  <c r="F35" i="27" s="1"/>
  <c r="D59" i="27"/>
  <c r="E59" i="27"/>
  <c r="E14" i="27"/>
  <c r="I14" i="27"/>
  <c r="D14" i="27"/>
  <c r="E87" i="27"/>
  <c r="F87" i="27" s="1"/>
  <c r="D63" i="27"/>
  <c r="E63" i="27"/>
  <c r="F97" i="27"/>
  <c r="E81" i="27"/>
  <c r="F81" i="27" s="1"/>
  <c r="I72" i="27"/>
  <c r="E112" i="27"/>
  <c r="F112" i="27" s="1"/>
  <c r="E83" i="27"/>
  <c r="F83" i="27" s="1"/>
  <c r="D56" i="27"/>
  <c r="F113" i="27"/>
  <c r="G81" i="27"/>
  <c r="G70" i="27"/>
  <c r="G112" i="27"/>
  <c r="G83" i="27"/>
  <c r="E56" i="27"/>
  <c r="H32" i="27"/>
  <c r="I32" i="27"/>
  <c r="G32" i="27"/>
  <c r="E32" i="27"/>
  <c r="D32" i="27"/>
  <c r="D65" i="27"/>
  <c r="E65" i="27"/>
  <c r="H28" i="27"/>
  <c r="I28" i="27"/>
  <c r="E28" i="27"/>
  <c r="D28" i="27"/>
  <c r="I43" i="27"/>
  <c r="E43" i="27"/>
  <c r="F43" i="27" s="1"/>
  <c r="H39" i="27"/>
  <c r="G39" i="27"/>
  <c r="I34" i="27"/>
  <c r="H34" i="27"/>
  <c r="G34" i="27"/>
  <c r="E34" i="27"/>
  <c r="D34" i="27"/>
  <c r="E92" i="27"/>
  <c r="G37" i="27"/>
  <c r="E37" i="27"/>
  <c r="D37" i="27"/>
  <c r="F37" i="27" s="1"/>
  <c r="I37" i="27"/>
  <c r="H37" i="27"/>
  <c r="F39" i="27"/>
  <c r="H24" i="27"/>
  <c r="E24" i="27"/>
  <c r="I24" i="27"/>
  <c r="D24" i="27"/>
  <c r="E79" i="27"/>
  <c r="F79" i="27" s="1"/>
  <c r="H56" i="27"/>
  <c r="D18" i="27"/>
  <c r="I18" i="27"/>
  <c r="H63" i="27"/>
  <c r="E94" i="27"/>
  <c r="G101" i="27"/>
  <c r="I58" i="27"/>
  <c r="G92" i="27"/>
  <c r="G76" i="27"/>
  <c r="G79" i="27"/>
  <c r="D57" i="27"/>
  <c r="E57" i="27"/>
  <c r="I19" i="27"/>
  <c r="D19" i="27"/>
  <c r="D85" i="27"/>
  <c r="F85" i="27" s="1"/>
  <c r="G58" i="27"/>
  <c r="I63" i="27"/>
  <c r="G94" i="27"/>
  <c r="J94" i="27" s="1"/>
  <c r="H101" i="27"/>
  <c r="D58" i="27"/>
  <c r="D92" i="27"/>
  <c r="I52" i="27"/>
  <c r="H92" i="27"/>
  <c r="H76" i="27"/>
  <c r="H79" i="27"/>
  <c r="D41" i="27"/>
  <c r="F41" i="27" s="1"/>
  <c r="I51" i="27"/>
  <c r="E51" i="27"/>
  <c r="F51" i="27" s="1"/>
  <c r="E69" i="27"/>
  <c r="D69" i="27"/>
  <c r="I39" i="27"/>
  <c r="E72" i="27"/>
  <c r="F72" i="27" s="1"/>
  <c r="G66" i="27"/>
  <c r="I79" i="27"/>
  <c r="G14" i="27"/>
  <c r="E73" i="27"/>
  <c r="D73" i="27"/>
  <c r="D46" i="27"/>
  <c r="G46" i="27"/>
  <c r="E46" i="27"/>
  <c r="I46" i="27"/>
  <c r="D44" i="27"/>
  <c r="F44" i="27" s="1"/>
  <c r="G44" i="27"/>
  <c r="J117" i="27"/>
  <c r="J109" i="27"/>
  <c r="J16" i="27"/>
  <c r="J68" i="27"/>
  <c r="J67" i="27"/>
  <c r="J21" i="27"/>
  <c r="J80" i="27"/>
  <c r="J93" i="27"/>
  <c r="F93" i="27"/>
  <c r="J59" i="27"/>
  <c r="J113" i="27"/>
  <c r="O70" i="7"/>
  <c r="P70" i="7" s="1"/>
  <c r="Q70" i="7" s="1"/>
  <c r="U70" i="7" s="1"/>
  <c r="P81" i="7"/>
  <c r="Q81" i="7" s="1"/>
  <c r="U81" i="7" s="1"/>
  <c r="P74" i="7"/>
  <c r="Q74" i="7" s="1"/>
  <c r="U74" i="7" s="1"/>
  <c r="P82" i="7"/>
  <c r="Q82" i="7" s="1"/>
  <c r="U82" i="7" s="1"/>
  <c r="P80" i="7"/>
  <c r="Q80" i="7" s="1"/>
  <c r="U80" i="7" s="1"/>
  <c r="M70" i="7"/>
  <c r="J80" i="7"/>
  <c r="J81" i="7"/>
  <c r="I80" i="7"/>
  <c r="M80" i="7" s="1"/>
  <c r="O85" i="7"/>
  <c r="J82" i="7"/>
  <c r="I81" i="7"/>
  <c r="M81" i="7" s="1"/>
  <c r="O77" i="7"/>
  <c r="J74" i="7"/>
  <c r="I73" i="7"/>
  <c r="M73" i="7" s="1"/>
  <c r="J77" i="7"/>
  <c r="O72" i="7"/>
  <c r="I85" i="7"/>
  <c r="M85" i="7" s="1"/>
  <c r="J78" i="7"/>
  <c r="O73" i="7"/>
  <c r="J70" i="7"/>
  <c r="P83" i="7"/>
  <c r="Q83" i="7" s="1"/>
  <c r="U83" i="7" s="1"/>
  <c r="J72" i="7"/>
  <c r="G21" i="25"/>
  <c r="H21" i="25"/>
  <c r="O42" i="25" s="1"/>
  <c r="H20" i="25"/>
  <c r="K31" i="25" s="1"/>
  <c r="G20" i="25"/>
  <c r="C21" i="25"/>
  <c r="C20" i="25"/>
  <c r="M42" i="25"/>
  <c r="M41" i="25"/>
  <c r="M40" i="25"/>
  <c r="M39" i="25"/>
  <c r="M38" i="25"/>
  <c r="M37" i="25"/>
  <c r="I42" i="25"/>
  <c r="I41" i="25"/>
  <c r="I40" i="25"/>
  <c r="I39" i="25"/>
  <c r="I38" i="25"/>
  <c r="I37" i="25"/>
  <c r="E42" i="25"/>
  <c r="E41" i="25"/>
  <c r="E40" i="25"/>
  <c r="E39" i="25"/>
  <c r="E38" i="25"/>
  <c r="E37" i="25"/>
  <c r="M31" i="25"/>
  <c r="M30" i="25"/>
  <c r="M29" i="25"/>
  <c r="M28" i="25"/>
  <c r="M27" i="25"/>
  <c r="M26" i="25"/>
  <c r="I31" i="25"/>
  <c r="I30" i="25"/>
  <c r="I29" i="25"/>
  <c r="I28" i="25"/>
  <c r="I27" i="25"/>
  <c r="I26" i="25"/>
  <c r="E31" i="25"/>
  <c r="E30" i="25"/>
  <c r="E29" i="25"/>
  <c r="E28" i="25"/>
  <c r="E27" i="25"/>
  <c r="E26" i="25"/>
  <c r="AA31" i="26"/>
  <c r="AA30" i="26"/>
  <c r="AA29" i="26"/>
  <c r="AA28" i="26"/>
  <c r="AA27" i="26"/>
  <c r="AA26" i="26"/>
  <c r="AA25" i="26"/>
  <c r="AA24" i="26"/>
  <c r="AA23" i="26"/>
  <c r="AA22" i="26"/>
  <c r="AA21" i="26"/>
  <c r="AA20" i="26"/>
  <c r="AA19" i="26"/>
  <c r="AA18" i="26"/>
  <c r="AA17" i="26"/>
  <c r="AA16" i="26"/>
  <c r="Q41" i="26"/>
  <c r="Q40" i="26"/>
  <c r="Q39" i="26"/>
  <c r="Q38" i="26"/>
  <c r="N38" i="26"/>
  <c r="Q37" i="26"/>
  <c r="N37" i="26"/>
  <c r="Q36" i="26"/>
  <c r="N36" i="26"/>
  <c r="N42" i="26" s="1"/>
  <c r="I31" i="26"/>
  <c r="H31" i="26"/>
  <c r="B31" i="26"/>
  <c r="I30" i="26"/>
  <c r="H30" i="26"/>
  <c r="B30" i="26"/>
  <c r="I29" i="26"/>
  <c r="H29" i="26"/>
  <c r="B29" i="26"/>
  <c r="I28" i="26"/>
  <c r="H28" i="26"/>
  <c r="B28" i="26"/>
  <c r="I27" i="26"/>
  <c r="H27" i="26"/>
  <c r="B27" i="26"/>
  <c r="I26" i="26"/>
  <c r="H26" i="26"/>
  <c r="B26" i="26"/>
  <c r="I25" i="26"/>
  <c r="H25" i="26"/>
  <c r="B25" i="26"/>
  <c r="I24" i="26"/>
  <c r="H24" i="26"/>
  <c r="B24" i="26"/>
  <c r="I23" i="26"/>
  <c r="H23" i="26"/>
  <c r="B23" i="26"/>
  <c r="I22" i="26"/>
  <c r="H22" i="26"/>
  <c r="B22" i="26"/>
  <c r="I21" i="26"/>
  <c r="H21" i="26"/>
  <c r="B21" i="26"/>
  <c r="I20" i="26"/>
  <c r="H20" i="26"/>
  <c r="B20" i="26"/>
  <c r="I19" i="26"/>
  <c r="H19" i="26"/>
  <c r="B19" i="26"/>
  <c r="I18" i="26"/>
  <c r="H18" i="26"/>
  <c r="B18" i="26"/>
  <c r="I17" i="26"/>
  <c r="H17" i="26"/>
  <c r="B17" i="26"/>
  <c r="I16" i="26"/>
  <c r="H16" i="26"/>
  <c r="B16" i="26"/>
  <c r="A16" i="26"/>
  <c r="A17" i="26" s="1"/>
  <c r="A18" i="26" s="1"/>
  <c r="A19" i="26" s="1"/>
  <c r="A20" i="26" s="1"/>
  <c r="A21" i="26" s="1"/>
  <c r="A22" i="26" s="1"/>
  <c r="A23" i="26" s="1"/>
  <c r="A24" i="26" s="1"/>
  <c r="A25" i="26" s="1"/>
  <c r="A26" i="26" s="1"/>
  <c r="A27" i="26" s="1"/>
  <c r="A28" i="26" s="1"/>
  <c r="A29" i="26" s="1"/>
  <c r="A30" i="26" s="1"/>
  <c r="A31" i="26" s="1"/>
  <c r="C9" i="26"/>
  <c r="C8" i="26"/>
  <c r="C7" i="26"/>
  <c r="J97" i="27" l="1"/>
  <c r="J96" i="27"/>
  <c r="J26" i="27"/>
  <c r="F98" i="27"/>
  <c r="J17" i="27"/>
  <c r="F18" i="27"/>
  <c r="F77" i="27"/>
  <c r="J47" i="27"/>
  <c r="J99" i="27"/>
  <c r="J75" i="27"/>
  <c r="J105" i="27"/>
  <c r="J95" i="27"/>
  <c r="J35" i="27"/>
  <c r="F88" i="27"/>
  <c r="F104" i="27"/>
  <c r="F38" i="27"/>
  <c r="F114" i="27"/>
  <c r="F110" i="27"/>
  <c r="U79" i="7"/>
  <c r="S76" i="7"/>
  <c r="T76" i="7" s="1"/>
  <c r="V76" i="7"/>
  <c r="W76" i="7" s="1"/>
  <c r="V84" i="7"/>
  <c r="W84" i="7" s="1"/>
  <c r="S75" i="7"/>
  <c r="T75" i="7" s="1"/>
  <c r="V82" i="7"/>
  <c r="W82" i="7" s="1"/>
  <c r="V71" i="7"/>
  <c r="W71" i="7" s="1"/>
  <c r="S71" i="7"/>
  <c r="T71" i="7" s="1"/>
  <c r="S82" i="7"/>
  <c r="T82" i="7" s="1"/>
  <c r="V74" i="7"/>
  <c r="W74" i="7" s="1"/>
  <c r="V75" i="7"/>
  <c r="W75" i="7" s="1"/>
  <c r="S79" i="7"/>
  <c r="T79" i="7" s="1"/>
  <c r="J86" i="7"/>
  <c r="S84" i="7"/>
  <c r="T84" i="7" s="1"/>
  <c r="S74" i="7"/>
  <c r="T74" i="7" s="1"/>
  <c r="J91" i="27"/>
  <c r="J118" i="27"/>
  <c r="J115" i="27"/>
  <c r="J77" i="27"/>
  <c r="J73" i="27"/>
  <c r="J27" i="27"/>
  <c r="J74" i="27"/>
  <c r="J69" i="27"/>
  <c r="J110" i="27"/>
  <c r="J57" i="27"/>
  <c r="J71" i="27"/>
  <c r="J43" i="27"/>
  <c r="J38" i="27"/>
  <c r="J44" i="27"/>
  <c r="F19" i="27"/>
  <c r="J112" i="27"/>
  <c r="J104" i="27"/>
  <c r="J98" i="27"/>
  <c r="J60" i="27"/>
  <c r="F55" i="27"/>
  <c r="F27" i="27"/>
  <c r="F14" i="27"/>
  <c r="F69" i="27"/>
  <c r="F53" i="27"/>
  <c r="F23" i="27"/>
  <c r="J90" i="27"/>
  <c r="J15" i="27"/>
  <c r="J78" i="27"/>
  <c r="J56" i="27"/>
  <c r="J107" i="27"/>
  <c r="J51" i="27"/>
  <c r="J100" i="27"/>
  <c r="J106" i="27"/>
  <c r="J82" i="27"/>
  <c r="J72" i="27"/>
  <c r="J64" i="27"/>
  <c r="J63" i="27"/>
  <c r="J89" i="27"/>
  <c r="J102" i="27"/>
  <c r="J49" i="27"/>
  <c r="J22" i="27"/>
  <c r="J84" i="27"/>
  <c r="J103" i="27"/>
  <c r="F48" i="27"/>
  <c r="F15" i="27"/>
  <c r="J66" i="27"/>
  <c r="J101" i="27"/>
  <c r="F25" i="27"/>
  <c r="F75" i="27"/>
  <c r="J81" i="27"/>
  <c r="F73" i="27"/>
  <c r="J70" i="27"/>
  <c r="J18" i="27"/>
  <c r="J83" i="27"/>
  <c r="F58" i="27"/>
  <c r="F32" i="27"/>
  <c r="F50" i="27"/>
  <c r="J31" i="27"/>
  <c r="F29" i="27"/>
  <c r="F13" i="27"/>
  <c r="F31" i="27"/>
  <c r="J79" i="27"/>
  <c r="J87" i="27"/>
  <c r="J54" i="27"/>
  <c r="J19" i="27"/>
  <c r="J62" i="27"/>
  <c r="J58" i="27"/>
  <c r="J52" i="27"/>
  <c r="J92" i="27"/>
  <c r="J116" i="27"/>
  <c r="J24" i="27"/>
  <c r="J46" i="27"/>
  <c r="J28" i="27"/>
  <c r="F40" i="27"/>
  <c r="F71" i="27"/>
  <c r="J40" i="27"/>
  <c r="J32" i="27"/>
  <c r="F94" i="27"/>
  <c r="J29" i="27"/>
  <c r="J13" i="27"/>
  <c r="F45" i="27"/>
  <c r="J33" i="27"/>
  <c r="J41" i="27"/>
  <c r="F54" i="27"/>
  <c r="F49" i="27"/>
  <c r="J14" i="27"/>
  <c r="F59" i="27"/>
  <c r="F42" i="27"/>
  <c r="J25" i="27"/>
  <c r="J85" i="27"/>
  <c r="F100" i="27"/>
  <c r="F92" i="27"/>
  <c r="J53" i="27"/>
  <c r="J76" i="27"/>
  <c r="J20" i="27"/>
  <c r="F28" i="27"/>
  <c r="J42" i="27"/>
  <c r="J39" i="27"/>
  <c r="F65" i="27"/>
  <c r="F56" i="27"/>
  <c r="F34" i="27"/>
  <c r="F67" i="27"/>
  <c r="F52" i="27"/>
  <c r="J37" i="27"/>
  <c r="J34" i="27"/>
  <c r="F63" i="27"/>
  <c r="F46" i="27"/>
  <c r="F24" i="27"/>
  <c r="J50" i="27"/>
  <c r="J48" i="27"/>
  <c r="F61" i="27"/>
  <c r="F57" i="27"/>
  <c r="J45" i="27"/>
  <c r="V70" i="7"/>
  <c r="W70" i="7" s="1"/>
  <c r="P73" i="7"/>
  <c r="Q73" i="7" s="1"/>
  <c r="U73" i="7" s="1"/>
  <c r="V78" i="7"/>
  <c r="W78" i="7" s="1"/>
  <c r="I86" i="7"/>
  <c r="S81" i="7"/>
  <c r="T81" i="7" s="1"/>
  <c r="M86" i="7"/>
  <c r="P85" i="7"/>
  <c r="Q85" i="7" s="1"/>
  <c r="U85" i="7" s="1"/>
  <c r="S80" i="7"/>
  <c r="T80" i="7" s="1"/>
  <c r="S70" i="7"/>
  <c r="T70" i="7" s="1"/>
  <c r="V81" i="7"/>
  <c r="W81" i="7" s="1"/>
  <c r="V80" i="7"/>
  <c r="W80" i="7" s="1"/>
  <c r="V83" i="7"/>
  <c r="W83" i="7" s="1"/>
  <c r="S78" i="7"/>
  <c r="T78" i="7" s="1"/>
  <c r="S83" i="7"/>
  <c r="T83" i="7" s="1"/>
  <c r="P72" i="7"/>
  <c r="Q72" i="7" s="1"/>
  <c r="U72" i="7" s="1"/>
  <c r="P77" i="7"/>
  <c r="Q77" i="7" s="1"/>
  <c r="U77" i="7" s="1"/>
  <c r="G30" i="25"/>
  <c r="O26" i="25"/>
  <c r="G39" i="25"/>
  <c r="K41" i="25"/>
  <c r="K26" i="25"/>
  <c r="O28" i="25"/>
  <c r="G41" i="25"/>
  <c r="O37" i="25"/>
  <c r="K27" i="25"/>
  <c r="O29" i="25"/>
  <c r="G42" i="25"/>
  <c r="O38" i="25"/>
  <c r="G31" i="25"/>
  <c r="K42" i="25"/>
  <c r="G26" i="25"/>
  <c r="K28" i="25"/>
  <c r="O30" i="25"/>
  <c r="K37" i="25"/>
  <c r="O39" i="25"/>
  <c r="O27" i="25"/>
  <c r="G40" i="25"/>
  <c r="G27" i="25"/>
  <c r="K29" i="25"/>
  <c r="O31" i="25"/>
  <c r="K38" i="25"/>
  <c r="O40" i="25"/>
  <c r="G28" i="25"/>
  <c r="K30" i="25"/>
  <c r="G37" i="25"/>
  <c r="K39" i="25"/>
  <c r="O41" i="25"/>
  <c r="G29" i="25"/>
  <c r="G38" i="25"/>
  <c r="K40" i="25"/>
  <c r="R39" i="26"/>
  <c r="R41" i="26"/>
  <c r="R37" i="26"/>
  <c r="R40" i="26"/>
  <c r="N41" i="26"/>
  <c r="R38" i="26"/>
  <c r="R36" i="26"/>
  <c r="C8" i="25"/>
  <c r="C7" i="25"/>
  <c r="C6" i="25"/>
  <c r="S73" i="7" l="1"/>
  <c r="T73" i="7" s="1"/>
  <c r="V85" i="7"/>
  <c r="W85" i="7" s="1"/>
  <c r="V77" i="7"/>
  <c r="W77" i="7" s="1"/>
  <c r="S77" i="7"/>
  <c r="T77" i="7" s="1"/>
  <c r="S72" i="7"/>
  <c r="T72" i="7" s="1"/>
  <c r="V72" i="7"/>
  <c r="W72" i="7" s="1"/>
  <c r="S85" i="7"/>
  <c r="T85" i="7" s="1"/>
  <c r="V73" i="7"/>
  <c r="W73" i="7" s="1"/>
  <c r="B10" i="24"/>
  <c r="B9" i="24"/>
  <c r="B8" i="24"/>
  <c r="B14" i="24" s="1"/>
  <c r="B8" i="16"/>
  <c r="B6" i="16"/>
  <c r="B7" i="16"/>
  <c r="C8" i="23" l="1"/>
  <c r="C7" i="23"/>
  <c r="C6" i="23"/>
  <c r="D80" i="5" l="1"/>
  <c r="C80" i="5"/>
  <c r="B80" i="5" l="1"/>
  <c r="I80" i="5" s="1"/>
  <c r="C8" i="22" l="1"/>
  <c r="C7" i="22"/>
  <c r="C6" i="22"/>
  <c r="L34" i="7" l="1"/>
  <c r="I34" i="7"/>
  <c r="J44" i="7" s="1"/>
  <c r="J34" i="7"/>
  <c r="J45" i="7" s="1"/>
  <c r="H34" i="7"/>
  <c r="J43" i="7" s="1"/>
  <c r="K84" i="6" l="1"/>
  <c r="C8" i="21" l="1"/>
  <c r="C7" i="21"/>
  <c r="C6" i="21"/>
  <c r="C9" i="20"/>
  <c r="C8" i="20"/>
  <c r="C7" i="20"/>
  <c r="I16" i="21"/>
  <c r="L15" i="21"/>
  <c r="L16" i="21" s="1"/>
  <c r="I15" i="21"/>
  <c r="J15" i="21" s="1"/>
  <c r="K15" i="21" s="1"/>
  <c r="J16" i="21" l="1"/>
  <c r="K16" i="21" s="1"/>
  <c r="K51" i="5"/>
  <c r="J51" i="5"/>
  <c r="C51" i="5"/>
  <c r="D50" i="5"/>
  <c r="C50" i="5"/>
  <c r="K49" i="5"/>
  <c r="J49" i="5"/>
  <c r="C49" i="5"/>
  <c r="D48" i="5"/>
  <c r="C48" i="5"/>
  <c r="B50" i="5" l="1"/>
  <c r="I50" i="5" s="1"/>
  <c r="B48" i="5"/>
  <c r="I48" i="5" s="1"/>
  <c r="K69" i="5" l="1"/>
  <c r="J69" i="5"/>
  <c r="C69" i="5"/>
  <c r="K68" i="5"/>
  <c r="J68" i="5"/>
  <c r="C68" i="5"/>
  <c r="D67" i="5"/>
  <c r="C67" i="5"/>
  <c r="G34" i="7"/>
  <c r="J42" i="7" s="1"/>
  <c r="F34" i="7"/>
  <c r="J41" i="7" s="1"/>
  <c r="E34" i="7"/>
  <c r="J40" i="7" s="1"/>
  <c r="D34" i="7"/>
  <c r="J39" i="7" s="1"/>
  <c r="L61" i="5" s="1"/>
  <c r="C34" i="7"/>
  <c r="J38" i="7" s="1"/>
  <c r="K34" i="7"/>
  <c r="K39" i="7" l="1"/>
  <c r="M39" i="7" s="1"/>
  <c r="L39" i="7"/>
  <c r="B67" i="5"/>
  <c r="I67" i="5" s="1"/>
  <c r="L56" i="5" l="1"/>
  <c r="G9" i="5" l="1"/>
  <c r="C10" i="26" l="1"/>
  <c r="C9" i="27"/>
  <c r="B11" i="24"/>
  <c r="C9" i="25"/>
  <c r="B9" i="16"/>
  <c r="C9" i="22"/>
  <c r="C9" i="23"/>
  <c r="C10" i="20"/>
  <c r="C9" i="21"/>
  <c r="B108" i="20" l="1"/>
  <c r="B107" i="20"/>
  <c r="B106" i="20"/>
  <c r="B105" i="20"/>
  <c r="B104" i="20"/>
  <c r="B103" i="20"/>
  <c r="B102" i="20"/>
  <c r="B101" i="20"/>
  <c r="B100" i="20"/>
  <c r="B99" i="20"/>
  <c r="B98" i="20"/>
  <c r="B97" i="20"/>
  <c r="B96" i="20" l="1"/>
  <c r="A96" i="20"/>
  <c r="A97" i="20" s="1"/>
  <c r="A98" i="20" s="1"/>
  <c r="A99" i="20" s="1"/>
  <c r="A100" i="20" s="1"/>
  <c r="A101" i="20" s="1"/>
  <c r="A102" i="20" s="1"/>
  <c r="A103" i="20" s="1"/>
  <c r="A104" i="20" s="1"/>
  <c r="A105" i="20" s="1"/>
  <c r="A106" i="20" s="1"/>
  <c r="A107" i="20" s="1"/>
  <c r="A108" i="20" s="1"/>
  <c r="H5079" i="4"/>
  <c r="H5078" i="4"/>
  <c r="H5077" i="4"/>
  <c r="H5076" i="4"/>
  <c r="H5075" i="4"/>
  <c r="H5074" i="4"/>
  <c r="H5073" i="4"/>
  <c r="H5072" i="4"/>
  <c r="H5071" i="4"/>
  <c r="H5070" i="4"/>
  <c r="H5069" i="4"/>
  <c r="H5068" i="4"/>
  <c r="H5067" i="4"/>
  <c r="H5066" i="4"/>
  <c r="H5065" i="4"/>
  <c r="H5064" i="4"/>
  <c r="H5063" i="4"/>
  <c r="H5062" i="4"/>
  <c r="H5061" i="4"/>
  <c r="H5060" i="4"/>
  <c r="H5059" i="4"/>
  <c r="H5058" i="4"/>
  <c r="H5057" i="4"/>
  <c r="H5056" i="4"/>
  <c r="H5055" i="4"/>
  <c r="H5054" i="4"/>
  <c r="H5053" i="4"/>
  <c r="H5052" i="4"/>
  <c r="H5051" i="4"/>
  <c r="H5050" i="4"/>
  <c r="H5049" i="4"/>
  <c r="H5048" i="4"/>
  <c r="H5047" i="4"/>
  <c r="H5046" i="4"/>
  <c r="H5045" i="4"/>
  <c r="H5044" i="4"/>
  <c r="H5043" i="4"/>
  <c r="H5042" i="4"/>
  <c r="H5041" i="4"/>
  <c r="H5040" i="4"/>
  <c r="H5039" i="4"/>
  <c r="H5038" i="4"/>
  <c r="H5037" i="4"/>
  <c r="H5036" i="4"/>
  <c r="H5035" i="4"/>
  <c r="H5034" i="4"/>
  <c r="H5033" i="4"/>
  <c r="H5032" i="4"/>
  <c r="H5031" i="4"/>
  <c r="H5030" i="4"/>
  <c r="H5029" i="4"/>
  <c r="H5028" i="4"/>
  <c r="H5027" i="4"/>
  <c r="H5026" i="4"/>
  <c r="H5025" i="4"/>
  <c r="H5024" i="4"/>
  <c r="H5023" i="4"/>
  <c r="H5022" i="4"/>
  <c r="H5021" i="4"/>
  <c r="H5020" i="4"/>
  <c r="H5019" i="4"/>
  <c r="H5018" i="4"/>
  <c r="H5017" i="4"/>
  <c r="H5016" i="4"/>
  <c r="H5015" i="4"/>
  <c r="H5014" i="4"/>
  <c r="H5013" i="4"/>
  <c r="H5012" i="4"/>
  <c r="H5011" i="4"/>
  <c r="H5010" i="4"/>
  <c r="H5009" i="4"/>
  <c r="H5008" i="4"/>
  <c r="H5007" i="4"/>
  <c r="H5006" i="4"/>
  <c r="H5005" i="4"/>
  <c r="H5004" i="4"/>
  <c r="H5003" i="4"/>
  <c r="H5002" i="4"/>
  <c r="H5001" i="4"/>
  <c r="H5000" i="4"/>
  <c r="H4999" i="4"/>
  <c r="H4998" i="4"/>
  <c r="H4997" i="4"/>
  <c r="H4996" i="4"/>
  <c r="H4995" i="4"/>
  <c r="H4994" i="4"/>
  <c r="H4993" i="4"/>
  <c r="H4992" i="4"/>
  <c r="H4991" i="4"/>
  <c r="H4990" i="4"/>
  <c r="H4989" i="4"/>
  <c r="H4988" i="4"/>
  <c r="H4987" i="4"/>
  <c r="H4986" i="4"/>
  <c r="H4985" i="4"/>
  <c r="H4984" i="4"/>
  <c r="H4983" i="4"/>
  <c r="H4982" i="4"/>
  <c r="H4981" i="4"/>
  <c r="H4980" i="4"/>
  <c r="H4979" i="4"/>
  <c r="H4978" i="4"/>
  <c r="H4977" i="4"/>
  <c r="H4976" i="4"/>
  <c r="H4975" i="4"/>
  <c r="H4974" i="4"/>
  <c r="H4973" i="4"/>
  <c r="H4972" i="4"/>
  <c r="H4971" i="4"/>
  <c r="H4970" i="4"/>
  <c r="H4969" i="4"/>
  <c r="H4968" i="4"/>
  <c r="H4967" i="4"/>
  <c r="H4966" i="4"/>
  <c r="H4965" i="4"/>
  <c r="H4964" i="4"/>
  <c r="H4963" i="4"/>
  <c r="H4962" i="4"/>
  <c r="H4961" i="4"/>
  <c r="H4960" i="4"/>
  <c r="H4959" i="4"/>
  <c r="H4958" i="4"/>
  <c r="H4957" i="4"/>
  <c r="H4956" i="4"/>
  <c r="H4955" i="4"/>
  <c r="H4954" i="4"/>
  <c r="H4953" i="4"/>
  <c r="H4952" i="4"/>
  <c r="H4951" i="4"/>
  <c r="H4950" i="4"/>
  <c r="H4949" i="4"/>
  <c r="H4948" i="4"/>
  <c r="H4947" i="4"/>
  <c r="H4946" i="4"/>
  <c r="H4945" i="4"/>
  <c r="H4944" i="4"/>
  <c r="H4943" i="4"/>
  <c r="H4942" i="4"/>
  <c r="H4941" i="4"/>
  <c r="H4940" i="4"/>
  <c r="H4939" i="4"/>
  <c r="H4938" i="4"/>
  <c r="H4937" i="4"/>
  <c r="H4936" i="4"/>
  <c r="H4935" i="4"/>
  <c r="H4934" i="4"/>
  <c r="H4933" i="4"/>
  <c r="H4932" i="4"/>
  <c r="H4931" i="4"/>
  <c r="H4930" i="4"/>
  <c r="H4929" i="4"/>
  <c r="H4928" i="4"/>
  <c r="H4927" i="4"/>
  <c r="H4926" i="4"/>
  <c r="H4925" i="4"/>
  <c r="H4924" i="4"/>
  <c r="H4923" i="4"/>
  <c r="H4922" i="4"/>
  <c r="H4921" i="4"/>
  <c r="H4920" i="4"/>
  <c r="H4919" i="4"/>
  <c r="H4918" i="4"/>
  <c r="H4917" i="4"/>
  <c r="H4916" i="4"/>
  <c r="H4915" i="4"/>
  <c r="H4914" i="4"/>
  <c r="H4913" i="4"/>
  <c r="H4912" i="4"/>
  <c r="H4911" i="4"/>
  <c r="H4910" i="4"/>
  <c r="H4909" i="4"/>
  <c r="H4908" i="4"/>
  <c r="H4907" i="4"/>
  <c r="H4906" i="4"/>
  <c r="H4905" i="4"/>
  <c r="H4904" i="4"/>
  <c r="H4903" i="4"/>
  <c r="H4902" i="4"/>
  <c r="H4901" i="4"/>
  <c r="H4900" i="4"/>
  <c r="H4899" i="4"/>
  <c r="H4898" i="4"/>
  <c r="H4897" i="4"/>
  <c r="H4896" i="4"/>
  <c r="H4895" i="4"/>
  <c r="H4894" i="4"/>
  <c r="H4893" i="4"/>
  <c r="H4892" i="4"/>
  <c r="H4891" i="4"/>
  <c r="H4890" i="4"/>
  <c r="H4889" i="4"/>
  <c r="H4888" i="4"/>
  <c r="H4887" i="4"/>
  <c r="H4886" i="4"/>
  <c r="H4885" i="4"/>
  <c r="H4884" i="4"/>
  <c r="H4883" i="4"/>
  <c r="H4882" i="4"/>
  <c r="H4881" i="4"/>
  <c r="H4880" i="4"/>
  <c r="H4879" i="4"/>
  <c r="H4878" i="4"/>
  <c r="H4877" i="4"/>
  <c r="H4876" i="4"/>
  <c r="H4875" i="4"/>
  <c r="H4874" i="4"/>
  <c r="H4873" i="4"/>
  <c r="H4872" i="4"/>
  <c r="H4871" i="4"/>
  <c r="H4870" i="4"/>
  <c r="H4869" i="4"/>
  <c r="H4868" i="4"/>
  <c r="H4867" i="4"/>
  <c r="H4866" i="4"/>
  <c r="H4865" i="4"/>
  <c r="H4864" i="4"/>
  <c r="H4863" i="4"/>
  <c r="H4862" i="4"/>
  <c r="H4861" i="4"/>
  <c r="H4860" i="4"/>
  <c r="H4859" i="4"/>
  <c r="H4858" i="4"/>
  <c r="H4857" i="4"/>
  <c r="H4856" i="4"/>
  <c r="H4855" i="4"/>
  <c r="H4854" i="4"/>
  <c r="H4853" i="4"/>
  <c r="H4852" i="4"/>
  <c r="H4851" i="4"/>
  <c r="H4850" i="4"/>
  <c r="H4849" i="4"/>
  <c r="H4848" i="4"/>
  <c r="H4847" i="4"/>
  <c r="H4846" i="4"/>
  <c r="H4845" i="4"/>
  <c r="H4844" i="4"/>
  <c r="H4843" i="4"/>
  <c r="H4842" i="4"/>
  <c r="H4841" i="4"/>
  <c r="H4840" i="4"/>
  <c r="H4839" i="4"/>
  <c r="H4838" i="4"/>
  <c r="H4837" i="4"/>
  <c r="H4836" i="4"/>
  <c r="H4835" i="4"/>
  <c r="H4834" i="4"/>
  <c r="H4833" i="4"/>
  <c r="H4832" i="4"/>
  <c r="H4831" i="4"/>
  <c r="H4830" i="4"/>
  <c r="H4829" i="4"/>
  <c r="H4828" i="4"/>
  <c r="H4827" i="4"/>
  <c r="H4826" i="4"/>
  <c r="H4825" i="4"/>
  <c r="H4824" i="4"/>
  <c r="H4823" i="4"/>
  <c r="H4822" i="4"/>
  <c r="H4821" i="4"/>
  <c r="H4820" i="4"/>
  <c r="H4819" i="4"/>
  <c r="H4818" i="4"/>
  <c r="H4817" i="4"/>
  <c r="H4816" i="4"/>
  <c r="H4815" i="4"/>
  <c r="H4814" i="4"/>
  <c r="H4813" i="4"/>
  <c r="H4812" i="4"/>
  <c r="H4811" i="4"/>
  <c r="H4810" i="4"/>
  <c r="H4809" i="4"/>
  <c r="H4808" i="4"/>
  <c r="H4807" i="4"/>
  <c r="H4806" i="4"/>
  <c r="H4805" i="4"/>
  <c r="H4804" i="4"/>
  <c r="H4803" i="4"/>
  <c r="H4802" i="4"/>
  <c r="H4801" i="4"/>
  <c r="H4800" i="4"/>
  <c r="H4799" i="4"/>
  <c r="H4798" i="4"/>
  <c r="H4797" i="4"/>
  <c r="H4796" i="4"/>
  <c r="H4795" i="4"/>
  <c r="H4794" i="4"/>
  <c r="H4793" i="4"/>
  <c r="H4792" i="4"/>
  <c r="H4791" i="4"/>
  <c r="H4790" i="4"/>
  <c r="H4789" i="4"/>
  <c r="H4788" i="4"/>
  <c r="H4787" i="4"/>
  <c r="H4786" i="4"/>
  <c r="H4785" i="4"/>
  <c r="H4784" i="4"/>
  <c r="H4783" i="4"/>
  <c r="H4782" i="4"/>
  <c r="H4781" i="4"/>
  <c r="H4780" i="4"/>
  <c r="H4779" i="4"/>
  <c r="H4778" i="4"/>
  <c r="H4777" i="4"/>
  <c r="H4776" i="4"/>
  <c r="H4775" i="4"/>
  <c r="H4774" i="4"/>
  <c r="H4773" i="4"/>
  <c r="H4772" i="4"/>
  <c r="H4771" i="4"/>
  <c r="H4770" i="4"/>
  <c r="H4769" i="4"/>
  <c r="H4768" i="4"/>
  <c r="H4767" i="4"/>
  <c r="H4766" i="4"/>
  <c r="H4765" i="4"/>
  <c r="H4764" i="4"/>
  <c r="H4763" i="4"/>
  <c r="H4762" i="4"/>
  <c r="H4761" i="4"/>
  <c r="H4760" i="4"/>
  <c r="H4759" i="4"/>
  <c r="H4758" i="4"/>
  <c r="H4757" i="4"/>
  <c r="H4756" i="4"/>
  <c r="H4755" i="4"/>
  <c r="H4754" i="4"/>
  <c r="H4753" i="4"/>
  <c r="H4752" i="4"/>
  <c r="H4751" i="4"/>
  <c r="H4750" i="4"/>
  <c r="H4749" i="4"/>
  <c r="H4748" i="4"/>
  <c r="H4747" i="4"/>
  <c r="H4746" i="4"/>
  <c r="H4745" i="4"/>
  <c r="H4744" i="4"/>
  <c r="H4743" i="4"/>
  <c r="H4742" i="4"/>
  <c r="H4741" i="4"/>
  <c r="H4740" i="4"/>
  <c r="H4739" i="4"/>
  <c r="H4738" i="4"/>
  <c r="H4737" i="4"/>
  <c r="H4736" i="4"/>
  <c r="H4735" i="4"/>
  <c r="H4734" i="4"/>
  <c r="H4733" i="4"/>
  <c r="H4732" i="4"/>
  <c r="H4731" i="4"/>
  <c r="H4730" i="4"/>
  <c r="H4729" i="4"/>
  <c r="H4728" i="4"/>
  <c r="H4727" i="4"/>
  <c r="H4726" i="4"/>
  <c r="H4725" i="4"/>
  <c r="H4724" i="4"/>
  <c r="H4723" i="4"/>
  <c r="H4722" i="4"/>
  <c r="H4721" i="4"/>
  <c r="H4720" i="4"/>
  <c r="H4719" i="4"/>
  <c r="H4718" i="4"/>
  <c r="H4717" i="4"/>
  <c r="H4716" i="4"/>
  <c r="H4715" i="4"/>
  <c r="H4714" i="4"/>
  <c r="H4713" i="4"/>
  <c r="H4712" i="4"/>
  <c r="H4711" i="4"/>
  <c r="H4710" i="4"/>
  <c r="H4709" i="4"/>
  <c r="H4708" i="4"/>
  <c r="H4707" i="4"/>
  <c r="H4706" i="4"/>
  <c r="H4705" i="4"/>
  <c r="H4704" i="4"/>
  <c r="H4703" i="4"/>
  <c r="H4702" i="4"/>
  <c r="H4701" i="4"/>
  <c r="H4700" i="4"/>
  <c r="H4699" i="4"/>
  <c r="H4698" i="4"/>
  <c r="H4697" i="4"/>
  <c r="H4696" i="4"/>
  <c r="H4695" i="4"/>
  <c r="H4694" i="4"/>
  <c r="H4693" i="4"/>
  <c r="H4692" i="4"/>
  <c r="H4691" i="4"/>
  <c r="H4690" i="4"/>
  <c r="H4689" i="4"/>
  <c r="H4688" i="4"/>
  <c r="H4687" i="4"/>
  <c r="H4686" i="4"/>
  <c r="H4685" i="4"/>
  <c r="H4684" i="4"/>
  <c r="H4683" i="4"/>
  <c r="H4682" i="4"/>
  <c r="H4681" i="4"/>
  <c r="H4680" i="4"/>
  <c r="H4679" i="4"/>
  <c r="H4678" i="4"/>
  <c r="H4677" i="4"/>
  <c r="H4676" i="4"/>
  <c r="H4675" i="4"/>
  <c r="H4674" i="4"/>
  <c r="H4673" i="4"/>
  <c r="H4672" i="4"/>
  <c r="H4671" i="4"/>
  <c r="H4670" i="4"/>
  <c r="H4669" i="4"/>
  <c r="H4668" i="4"/>
  <c r="H4667" i="4"/>
  <c r="H4666" i="4"/>
  <c r="H4665" i="4"/>
  <c r="H4664" i="4"/>
  <c r="H4663" i="4"/>
  <c r="H4662" i="4"/>
  <c r="H4661" i="4"/>
  <c r="H4660" i="4"/>
  <c r="H4659" i="4"/>
  <c r="H4658" i="4"/>
  <c r="H4657" i="4"/>
  <c r="H4656" i="4"/>
  <c r="H4655" i="4"/>
  <c r="H4654" i="4"/>
  <c r="H4653" i="4"/>
  <c r="H4652" i="4"/>
  <c r="H4651" i="4"/>
  <c r="H4650" i="4"/>
  <c r="H4649" i="4"/>
  <c r="H4648" i="4"/>
  <c r="H4647" i="4"/>
  <c r="H4646" i="4"/>
  <c r="H4645" i="4"/>
  <c r="H4644" i="4"/>
  <c r="H4643" i="4"/>
  <c r="H4642" i="4"/>
  <c r="H4641" i="4"/>
  <c r="H4640" i="4"/>
  <c r="H4639" i="4"/>
  <c r="H4638" i="4"/>
  <c r="H4637" i="4"/>
  <c r="H4636" i="4"/>
  <c r="H4635" i="4"/>
  <c r="H4634" i="4"/>
  <c r="H4633" i="4"/>
  <c r="H4632" i="4"/>
  <c r="H4631" i="4"/>
  <c r="H4630" i="4"/>
  <c r="H4629" i="4"/>
  <c r="H4628" i="4"/>
  <c r="H4627" i="4"/>
  <c r="H4626" i="4"/>
  <c r="H4625" i="4"/>
  <c r="H4624" i="4"/>
  <c r="H4623" i="4"/>
  <c r="H4622" i="4"/>
  <c r="H4621" i="4"/>
  <c r="H4620" i="4"/>
  <c r="H4619" i="4"/>
  <c r="H4618" i="4"/>
  <c r="H4617" i="4"/>
  <c r="H4616" i="4"/>
  <c r="H4615" i="4"/>
  <c r="H4614" i="4"/>
  <c r="H4613" i="4"/>
  <c r="H4612" i="4"/>
  <c r="H4611" i="4"/>
  <c r="H4610" i="4"/>
  <c r="H4609" i="4"/>
  <c r="H4608" i="4"/>
  <c r="H4607" i="4"/>
  <c r="H4606" i="4"/>
  <c r="H4605" i="4"/>
  <c r="H4604" i="4"/>
  <c r="H4603" i="4"/>
  <c r="H4602" i="4"/>
  <c r="H4601" i="4"/>
  <c r="H4600" i="4"/>
  <c r="H4599" i="4"/>
  <c r="H4598" i="4"/>
  <c r="H4597" i="4"/>
  <c r="H4596" i="4"/>
  <c r="H4595" i="4"/>
  <c r="H4594" i="4"/>
  <c r="H4593" i="4"/>
  <c r="H4592" i="4"/>
  <c r="H4591" i="4"/>
  <c r="H4590" i="4"/>
  <c r="H4589" i="4"/>
  <c r="H4588" i="4"/>
  <c r="H4587" i="4"/>
  <c r="H4586" i="4"/>
  <c r="H4585" i="4"/>
  <c r="H4584" i="4"/>
  <c r="H4583" i="4"/>
  <c r="H4582" i="4"/>
  <c r="H4581" i="4"/>
  <c r="H4580" i="4"/>
  <c r="H4579" i="4"/>
  <c r="H4578" i="4"/>
  <c r="H4577" i="4"/>
  <c r="H4576" i="4"/>
  <c r="H4575" i="4"/>
  <c r="H4574" i="4"/>
  <c r="H4573" i="4"/>
  <c r="H4572" i="4"/>
  <c r="H4571" i="4"/>
  <c r="H4570" i="4"/>
  <c r="H4569" i="4"/>
  <c r="H4568" i="4"/>
  <c r="H4567" i="4"/>
  <c r="H4566" i="4"/>
  <c r="H4565" i="4"/>
  <c r="H4564" i="4"/>
  <c r="H4563" i="4"/>
  <c r="H4562" i="4"/>
  <c r="H4561" i="4"/>
  <c r="H4560" i="4"/>
  <c r="H4559" i="4"/>
  <c r="H4558" i="4"/>
  <c r="H4557" i="4"/>
  <c r="H4556" i="4"/>
  <c r="H4555" i="4"/>
  <c r="H4554" i="4"/>
  <c r="H4553" i="4"/>
  <c r="H4552" i="4"/>
  <c r="H4551" i="4"/>
  <c r="H4550" i="4"/>
  <c r="H4549" i="4"/>
  <c r="H4548" i="4"/>
  <c r="H4547" i="4"/>
  <c r="H4546" i="4"/>
  <c r="H4545" i="4"/>
  <c r="H4544" i="4"/>
  <c r="H4543" i="4"/>
  <c r="H4542" i="4"/>
  <c r="H4541" i="4"/>
  <c r="H4540" i="4"/>
  <c r="H4539" i="4"/>
  <c r="H4538" i="4"/>
  <c r="H4537" i="4"/>
  <c r="H4536" i="4"/>
  <c r="H4535" i="4"/>
  <c r="H4534" i="4"/>
  <c r="H4533" i="4"/>
  <c r="H4532" i="4"/>
  <c r="H4531" i="4"/>
  <c r="H4530" i="4"/>
  <c r="H4529" i="4"/>
  <c r="H4528" i="4"/>
  <c r="H4527" i="4"/>
  <c r="H4526" i="4"/>
  <c r="H4525" i="4"/>
  <c r="H4524" i="4"/>
  <c r="H4523" i="4"/>
  <c r="H4522" i="4"/>
  <c r="H4521" i="4"/>
  <c r="H4520" i="4"/>
  <c r="H4519" i="4"/>
  <c r="H4518" i="4"/>
  <c r="H4517" i="4"/>
  <c r="H4516" i="4"/>
  <c r="H4515" i="4"/>
  <c r="H4514" i="4"/>
  <c r="H4513" i="4"/>
  <c r="H4512" i="4"/>
  <c r="H4511" i="4"/>
  <c r="H4510" i="4"/>
  <c r="H4509" i="4"/>
  <c r="H4508" i="4"/>
  <c r="H4507" i="4"/>
  <c r="H4506" i="4"/>
  <c r="H4505" i="4"/>
  <c r="H4504" i="4"/>
  <c r="H4503" i="4"/>
  <c r="H4502" i="4"/>
  <c r="H4501" i="4"/>
  <c r="H4500" i="4"/>
  <c r="H4499" i="4"/>
  <c r="H4498" i="4"/>
  <c r="H4497" i="4"/>
  <c r="H4496" i="4"/>
  <c r="H4495" i="4"/>
  <c r="H4494" i="4"/>
  <c r="H4493" i="4"/>
  <c r="H4492" i="4"/>
  <c r="H4491" i="4"/>
  <c r="H4490" i="4"/>
  <c r="H4489" i="4"/>
  <c r="H4488" i="4"/>
  <c r="H4487" i="4"/>
  <c r="H4486" i="4"/>
  <c r="H4485" i="4"/>
  <c r="H4484" i="4"/>
  <c r="H4483" i="4"/>
  <c r="H4482" i="4"/>
  <c r="H4481" i="4"/>
  <c r="H4480" i="4"/>
  <c r="H4479" i="4"/>
  <c r="H4478" i="4"/>
  <c r="H4477" i="4"/>
  <c r="H4476" i="4"/>
  <c r="H4475" i="4"/>
  <c r="H4474" i="4"/>
  <c r="H4473" i="4"/>
  <c r="H4472" i="4"/>
  <c r="H4471" i="4"/>
  <c r="H4470" i="4"/>
  <c r="H4469" i="4"/>
  <c r="H4468" i="4"/>
  <c r="H4467" i="4"/>
  <c r="H4466" i="4"/>
  <c r="H4465" i="4"/>
  <c r="H4464" i="4"/>
  <c r="H4463" i="4"/>
  <c r="H4462" i="4"/>
  <c r="H4461" i="4"/>
  <c r="H4460" i="4"/>
  <c r="H4459" i="4"/>
  <c r="H4458" i="4"/>
  <c r="H4457" i="4"/>
  <c r="H4456" i="4"/>
  <c r="H4455" i="4"/>
  <c r="H4454" i="4"/>
  <c r="H4453" i="4"/>
  <c r="H4452" i="4"/>
  <c r="H4451" i="4"/>
  <c r="H4450" i="4"/>
  <c r="H4449" i="4"/>
  <c r="H4448" i="4"/>
  <c r="H4447" i="4"/>
  <c r="H4446" i="4"/>
  <c r="H4445" i="4"/>
  <c r="H4444" i="4"/>
  <c r="H4443" i="4"/>
  <c r="H4442" i="4"/>
  <c r="H4441" i="4"/>
  <c r="H4440" i="4"/>
  <c r="H4439" i="4"/>
  <c r="H4438" i="4"/>
  <c r="H4437" i="4"/>
  <c r="H4436" i="4"/>
  <c r="H4435" i="4"/>
  <c r="H4434" i="4"/>
  <c r="H4433" i="4"/>
  <c r="H4432" i="4"/>
  <c r="H4431" i="4"/>
  <c r="H4430" i="4"/>
  <c r="H4429" i="4"/>
  <c r="H4428" i="4"/>
  <c r="H4427" i="4"/>
  <c r="H4426" i="4"/>
  <c r="H4425" i="4"/>
  <c r="H4424" i="4"/>
  <c r="H4423" i="4"/>
  <c r="H4422" i="4"/>
  <c r="H4421" i="4"/>
  <c r="H4420" i="4"/>
  <c r="H4419" i="4"/>
  <c r="H4418" i="4"/>
  <c r="H4417" i="4"/>
  <c r="H4416" i="4"/>
  <c r="H4415" i="4"/>
  <c r="H4414" i="4"/>
  <c r="H4413" i="4"/>
  <c r="H4412" i="4"/>
  <c r="H4411" i="4"/>
  <c r="H4410" i="4"/>
  <c r="H4409" i="4"/>
  <c r="H4408" i="4"/>
  <c r="H4407" i="4"/>
  <c r="H4406" i="4"/>
  <c r="H4405" i="4"/>
  <c r="H4404" i="4"/>
  <c r="H4403" i="4"/>
  <c r="H4402" i="4"/>
  <c r="H4401" i="4"/>
  <c r="H4400" i="4"/>
  <c r="H4399" i="4"/>
  <c r="H4398" i="4"/>
  <c r="H4397" i="4"/>
  <c r="H4396" i="4"/>
  <c r="H4395" i="4"/>
  <c r="H4394" i="4"/>
  <c r="H4393" i="4"/>
  <c r="H4392" i="4"/>
  <c r="H4391" i="4"/>
  <c r="H4390" i="4"/>
  <c r="H4389" i="4"/>
  <c r="H4388" i="4"/>
  <c r="H4387" i="4"/>
  <c r="H4386" i="4"/>
  <c r="H4385" i="4"/>
  <c r="H4384" i="4"/>
  <c r="H4383" i="4"/>
  <c r="H4382" i="4"/>
  <c r="H4381" i="4"/>
  <c r="H4380" i="4"/>
  <c r="H4379" i="4"/>
  <c r="H4378" i="4"/>
  <c r="H4377" i="4"/>
  <c r="H4376" i="4"/>
  <c r="H4375" i="4"/>
  <c r="H4374" i="4"/>
  <c r="H4373" i="4"/>
  <c r="H4372" i="4"/>
  <c r="H4371" i="4"/>
  <c r="H4370" i="4"/>
  <c r="H4369" i="4"/>
  <c r="H4368" i="4"/>
  <c r="H4367" i="4"/>
  <c r="H4366" i="4"/>
  <c r="H4365" i="4"/>
  <c r="H4364" i="4"/>
  <c r="H4363" i="4"/>
  <c r="H4362" i="4"/>
  <c r="H4361" i="4"/>
  <c r="H4360" i="4"/>
  <c r="H4359" i="4"/>
  <c r="H4358" i="4"/>
  <c r="H4357" i="4"/>
  <c r="H4356" i="4"/>
  <c r="H4355" i="4"/>
  <c r="H4354" i="4"/>
  <c r="H4353" i="4"/>
  <c r="H4352" i="4"/>
  <c r="H4351" i="4"/>
  <c r="H4350" i="4"/>
  <c r="H4349" i="4"/>
  <c r="H4348" i="4"/>
  <c r="H4347" i="4"/>
  <c r="H4346" i="4"/>
  <c r="H4345" i="4"/>
  <c r="H4344" i="4"/>
  <c r="H4343" i="4"/>
  <c r="H4342" i="4"/>
  <c r="H4341" i="4"/>
  <c r="H4340" i="4"/>
  <c r="H4339" i="4"/>
  <c r="H4338" i="4"/>
  <c r="H4337" i="4"/>
  <c r="H4336" i="4"/>
  <c r="H4335" i="4"/>
  <c r="H4334" i="4"/>
  <c r="H4333" i="4"/>
  <c r="H4332" i="4"/>
  <c r="H4331" i="4"/>
  <c r="H4330" i="4"/>
  <c r="H4329" i="4"/>
  <c r="H4328" i="4"/>
  <c r="H4327" i="4"/>
  <c r="H4326" i="4"/>
  <c r="H4325" i="4"/>
  <c r="H4324" i="4"/>
  <c r="H4323" i="4"/>
  <c r="H4322" i="4"/>
  <c r="H4321" i="4"/>
  <c r="H4320" i="4"/>
  <c r="H4319" i="4"/>
  <c r="H4318" i="4"/>
  <c r="H4317" i="4"/>
  <c r="H4316" i="4"/>
  <c r="H4315" i="4"/>
  <c r="H4314" i="4"/>
  <c r="H4313" i="4"/>
  <c r="H4312" i="4"/>
  <c r="H4311" i="4"/>
  <c r="H4310" i="4"/>
  <c r="H4309" i="4"/>
  <c r="H4308" i="4"/>
  <c r="H4307" i="4"/>
  <c r="H4306" i="4"/>
  <c r="H4305" i="4"/>
  <c r="H4304" i="4"/>
  <c r="H4303" i="4"/>
  <c r="H4302" i="4"/>
  <c r="H4301" i="4"/>
  <c r="H4300" i="4"/>
  <c r="H4299" i="4"/>
  <c r="H4298" i="4"/>
  <c r="H4297" i="4"/>
  <c r="H4296" i="4"/>
  <c r="H4295" i="4"/>
  <c r="H4294" i="4"/>
  <c r="H4293" i="4"/>
  <c r="H4292" i="4"/>
  <c r="H4291" i="4"/>
  <c r="H4290" i="4"/>
  <c r="H4289" i="4"/>
  <c r="H4288" i="4"/>
  <c r="H4287" i="4"/>
  <c r="H4286" i="4"/>
  <c r="H4285" i="4"/>
  <c r="H4284" i="4"/>
  <c r="H4283" i="4"/>
  <c r="H4282" i="4"/>
  <c r="H4281" i="4"/>
  <c r="H4280" i="4"/>
  <c r="H4279" i="4"/>
  <c r="H4278" i="4"/>
  <c r="H4277" i="4"/>
  <c r="H4276" i="4"/>
  <c r="H4275" i="4"/>
  <c r="H4274" i="4"/>
  <c r="H4273" i="4"/>
  <c r="H4272" i="4"/>
  <c r="H4271" i="4"/>
  <c r="H4270" i="4"/>
  <c r="H4269" i="4"/>
  <c r="H4268" i="4"/>
  <c r="H4267" i="4"/>
  <c r="H4266" i="4"/>
  <c r="H4265" i="4"/>
  <c r="H4264" i="4"/>
  <c r="H4263" i="4"/>
  <c r="H4262" i="4"/>
  <c r="H4261" i="4"/>
  <c r="H4260" i="4"/>
  <c r="H4259" i="4"/>
  <c r="H4258" i="4"/>
  <c r="H4257" i="4"/>
  <c r="H4256" i="4"/>
  <c r="H4255" i="4"/>
  <c r="H4254" i="4"/>
  <c r="H4253" i="4"/>
  <c r="H4252" i="4"/>
  <c r="H4251" i="4"/>
  <c r="H4250" i="4"/>
  <c r="H4249" i="4"/>
  <c r="H4248" i="4"/>
  <c r="H4247" i="4"/>
  <c r="H4246" i="4"/>
  <c r="H4245" i="4"/>
  <c r="H4244" i="4"/>
  <c r="H4243" i="4"/>
  <c r="H4242" i="4"/>
  <c r="H4241" i="4"/>
  <c r="H4240" i="4"/>
  <c r="H4239" i="4"/>
  <c r="H4238" i="4"/>
  <c r="H4237" i="4"/>
  <c r="H4236" i="4"/>
  <c r="H4235" i="4"/>
  <c r="H4234" i="4"/>
  <c r="H4233" i="4"/>
  <c r="H4232" i="4"/>
  <c r="H4231" i="4"/>
  <c r="H4230" i="4"/>
  <c r="H4229" i="4"/>
  <c r="H4228" i="4"/>
  <c r="H4227" i="4"/>
  <c r="H4226" i="4"/>
  <c r="H4225" i="4"/>
  <c r="H4224" i="4"/>
  <c r="H4223" i="4"/>
  <c r="H4222" i="4"/>
  <c r="H4221" i="4"/>
  <c r="H4220" i="4"/>
  <c r="H4219" i="4"/>
  <c r="H4218" i="4"/>
  <c r="H4217" i="4"/>
  <c r="H4216" i="4"/>
  <c r="H4215" i="4"/>
  <c r="H4214" i="4"/>
  <c r="H4213" i="4"/>
  <c r="H4212" i="4"/>
  <c r="H4211" i="4"/>
  <c r="H4210" i="4"/>
  <c r="H4209" i="4"/>
  <c r="H4208" i="4"/>
  <c r="H4207" i="4"/>
  <c r="H4206" i="4"/>
  <c r="H4205" i="4"/>
  <c r="H4204" i="4"/>
  <c r="H4203" i="4"/>
  <c r="H4202" i="4"/>
  <c r="H4201" i="4"/>
  <c r="H4200" i="4"/>
  <c r="H4199" i="4"/>
  <c r="H4198" i="4"/>
  <c r="H4197" i="4"/>
  <c r="H4196" i="4"/>
  <c r="H4195" i="4"/>
  <c r="H4194" i="4"/>
  <c r="H4193" i="4"/>
  <c r="H4192" i="4"/>
  <c r="H4191" i="4"/>
  <c r="H4190" i="4"/>
  <c r="H4189" i="4"/>
  <c r="H4188" i="4"/>
  <c r="H4187" i="4"/>
  <c r="H4186" i="4"/>
  <c r="H4185" i="4"/>
  <c r="H4184" i="4"/>
  <c r="H4183" i="4"/>
  <c r="H4182" i="4"/>
  <c r="H4181" i="4"/>
  <c r="H4180" i="4"/>
  <c r="H4179" i="4"/>
  <c r="H4178" i="4"/>
  <c r="H4177" i="4"/>
  <c r="H4176" i="4"/>
  <c r="H4175" i="4"/>
  <c r="H4174" i="4"/>
  <c r="H4173" i="4"/>
  <c r="H4172" i="4"/>
  <c r="H4171" i="4"/>
  <c r="H4170" i="4"/>
  <c r="H4169" i="4"/>
  <c r="H4168" i="4"/>
  <c r="H4167" i="4"/>
  <c r="H4166" i="4"/>
  <c r="H4165" i="4"/>
  <c r="H4164" i="4"/>
  <c r="H4163" i="4"/>
  <c r="H4162" i="4"/>
  <c r="H4161" i="4"/>
  <c r="H4160" i="4"/>
  <c r="H4159" i="4"/>
  <c r="H4158" i="4"/>
  <c r="H4157" i="4"/>
  <c r="H4156" i="4"/>
  <c r="H4155" i="4"/>
  <c r="H4154" i="4"/>
  <c r="H4153" i="4"/>
  <c r="H4152" i="4"/>
  <c r="H4151" i="4"/>
  <c r="H4150" i="4"/>
  <c r="H4149" i="4"/>
  <c r="H4148" i="4"/>
  <c r="H4147" i="4"/>
  <c r="H4146" i="4"/>
  <c r="H4145" i="4"/>
  <c r="H4144" i="4"/>
  <c r="H4143" i="4"/>
  <c r="H4142" i="4"/>
  <c r="H4141" i="4"/>
  <c r="H4140" i="4"/>
  <c r="H4139" i="4"/>
  <c r="H4138" i="4"/>
  <c r="H4137" i="4"/>
  <c r="H4136" i="4"/>
  <c r="H4135" i="4"/>
  <c r="H4134" i="4"/>
  <c r="H4133" i="4"/>
  <c r="H4132" i="4"/>
  <c r="H4131" i="4"/>
  <c r="H4130" i="4"/>
  <c r="H4129" i="4"/>
  <c r="H4128" i="4"/>
  <c r="H4127" i="4"/>
  <c r="H4126" i="4"/>
  <c r="H4125" i="4"/>
  <c r="H4124" i="4"/>
  <c r="H4123" i="4"/>
  <c r="H4122" i="4"/>
  <c r="H4121" i="4"/>
  <c r="H4120" i="4"/>
  <c r="H4119" i="4"/>
  <c r="H4118" i="4"/>
  <c r="H4117" i="4"/>
  <c r="H4116" i="4"/>
  <c r="H4115" i="4"/>
  <c r="H4114" i="4"/>
  <c r="H4113" i="4"/>
  <c r="H4112" i="4"/>
  <c r="H4111" i="4"/>
  <c r="H4110" i="4"/>
  <c r="H4109" i="4"/>
  <c r="H4108" i="4"/>
  <c r="H4107" i="4"/>
  <c r="H4106" i="4"/>
  <c r="H4105" i="4"/>
  <c r="H4104" i="4"/>
  <c r="H4103" i="4"/>
  <c r="H4102" i="4"/>
  <c r="H4101" i="4"/>
  <c r="H4100" i="4"/>
  <c r="H4099" i="4"/>
  <c r="H4098" i="4"/>
  <c r="H4097" i="4"/>
  <c r="H4096" i="4"/>
  <c r="H4095" i="4"/>
  <c r="H4094" i="4"/>
  <c r="H4093" i="4"/>
  <c r="H4092" i="4"/>
  <c r="H4091" i="4"/>
  <c r="H4090" i="4"/>
  <c r="H4089" i="4"/>
  <c r="H4088" i="4"/>
  <c r="H4087" i="4"/>
  <c r="H4086" i="4"/>
  <c r="H4085" i="4"/>
  <c r="H4084" i="4"/>
  <c r="H4083" i="4"/>
  <c r="H4082" i="4"/>
  <c r="H4081" i="4"/>
  <c r="H4080" i="4"/>
  <c r="H4079" i="4"/>
  <c r="H4078" i="4"/>
  <c r="H4077" i="4"/>
  <c r="H4076" i="4"/>
  <c r="H4075" i="4"/>
  <c r="H4074" i="4"/>
  <c r="H4073" i="4"/>
  <c r="H4072" i="4"/>
  <c r="H4071" i="4"/>
  <c r="H4070" i="4"/>
  <c r="H4069" i="4"/>
  <c r="H4068" i="4"/>
  <c r="H4067" i="4"/>
  <c r="H4066" i="4"/>
  <c r="H4065" i="4"/>
  <c r="H4064" i="4"/>
  <c r="H4063" i="4"/>
  <c r="H4062" i="4"/>
  <c r="H4061" i="4"/>
  <c r="H4060" i="4"/>
  <c r="H4059" i="4"/>
  <c r="H4058" i="4"/>
  <c r="H4057" i="4"/>
  <c r="H4056" i="4"/>
  <c r="H4055" i="4"/>
  <c r="H4054" i="4"/>
  <c r="H4053" i="4"/>
  <c r="H4052" i="4"/>
  <c r="H4051" i="4"/>
  <c r="H4050" i="4"/>
  <c r="H4049" i="4"/>
  <c r="H4048" i="4"/>
  <c r="H4047" i="4"/>
  <c r="H4046" i="4"/>
  <c r="H4045" i="4"/>
  <c r="H4044" i="4"/>
  <c r="H4043" i="4"/>
  <c r="H4042" i="4"/>
  <c r="H4041" i="4"/>
  <c r="H4040" i="4"/>
  <c r="H4039" i="4"/>
  <c r="H4038" i="4"/>
  <c r="H4037" i="4"/>
  <c r="H4036" i="4"/>
  <c r="H4035" i="4"/>
  <c r="H4034" i="4"/>
  <c r="H4033" i="4"/>
  <c r="H4032" i="4"/>
  <c r="H4031" i="4"/>
  <c r="H4030" i="4"/>
  <c r="H4029" i="4"/>
  <c r="H4028" i="4"/>
  <c r="H4027" i="4"/>
  <c r="H4026" i="4"/>
  <c r="H4025" i="4"/>
  <c r="H4024" i="4"/>
  <c r="H4023" i="4"/>
  <c r="H4022" i="4"/>
  <c r="H4021" i="4"/>
  <c r="H4020" i="4"/>
  <c r="H4019" i="4"/>
  <c r="H4018" i="4"/>
  <c r="H4017" i="4"/>
  <c r="H4016" i="4"/>
  <c r="H4015" i="4"/>
  <c r="H4014" i="4"/>
  <c r="H4013" i="4"/>
  <c r="H4012" i="4"/>
  <c r="H4011" i="4"/>
  <c r="H4010" i="4"/>
  <c r="H4009" i="4"/>
  <c r="H4008" i="4"/>
  <c r="H4007" i="4"/>
  <c r="H4006" i="4"/>
  <c r="H4005" i="4"/>
  <c r="H4004" i="4"/>
  <c r="H4003" i="4"/>
  <c r="H4002" i="4"/>
  <c r="H4001" i="4"/>
  <c r="H4000" i="4"/>
  <c r="H3999" i="4"/>
  <c r="H3998" i="4"/>
  <c r="H3997" i="4"/>
  <c r="H3996" i="4"/>
  <c r="H3995" i="4"/>
  <c r="H3994" i="4"/>
  <c r="H3993" i="4"/>
  <c r="H3992" i="4"/>
  <c r="H3991" i="4"/>
  <c r="H3990" i="4"/>
  <c r="H3989" i="4"/>
  <c r="H3988" i="4"/>
  <c r="H3987" i="4"/>
  <c r="H3986" i="4"/>
  <c r="H3985" i="4"/>
  <c r="H3984" i="4"/>
  <c r="H3983" i="4"/>
  <c r="H3982" i="4"/>
  <c r="H3981" i="4"/>
  <c r="H3980" i="4"/>
  <c r="H3979" i="4"/>
  <c r="H3978" i="4"/>
  <c r="H3977" i="4"/>
  <c r="H3976" i="4"/>
  <c r="H3975" i="4"/>
  <c r="H3974" i="4"/>
  <c r="H3973" i="4"/>
  <c r="H3972" i="4"/>
  <c r="H3971" i="4"/>
  <c r="H3970" i="4"/>
  <c r="H3969" i="4"/>
  <c r="H3968" i="4"/>
  <c r="H3967" i="4"/>
  <c r="H3966" i="4"/>
  <c r="H3965" i="4"/>
  <c r="H3964" i="4"/>
  <c r="H3963" i="4"/>
  <c r="H3962" i="4"/>
  <c r="H3961" i="4"/>
  <c r="H3960" i="4"/>
  <c r="H3959" i="4"/>
  <c r="H3958" i="4"/>
  <c r="H3957" i="4"/>
  <c r="H3956" i="4"/>
  <c r="H3955" i="4"/>
  <c r="H3954" i="4"/>
  <c r="H3953" i="4"/>
  <c r="H3952" i="4"/>
  <c r="H3951" i="4"/>
  <c r="H3950" i="4"/>
  <c r="H3949" i="4"/>
  <c r="H3948" i="4"/>
  <c r="H3947" i="4"/>
  <c r="H3946" i="4"/>
  <c r="H3945" i="4"/>
  <c r="H3944" i="4"/>
  <c r="H3943" i="4"/>
  <c r="H3942" i="4"/>
  <c r="H3941" i="4"/>
  <c r="H3940" i="4"/>
  <c r="H3939" i="4"/>
  <c r="H3938" i="4"/>
  <c r="H3937" i="4"/>
  <c r="H3936" i="4"/>
  <c r="H3935" i="4"/>
  <c r="H3934" i="4"/>
  <c r="H3933" i="4"/>
  <c r="H3932" i="4"/>
  <c r="H3931" i="4"/>
  <c r="H3930" i="4"/>
  <c r="H3929" i="4"/>
  <c r="H3928" i="4"/>
  <c r="H3927" i="4"/>
  <c r="H3926" i="4"/>
  <c r="H3925" i="4"/>
  <c r="H3924" i="4"/>
  <c r="H3923" i="4"/>
  <c r="H3922" i="4"/>
  <c r="H3921" i="4"/>
  <c r="H3920" i="4"/>
  <c r="H3919" i="4"/>
  <c r="H3918" i="4"/>
  <c r="H3917" i="4"/>
  <c r="H3916" i="4"/>
  <c r="H3915" i="4"/>
  <c r="H3914" i="4"/>
  <c r="H3913" i="4"/>
  <c r="H3912" i="4"/>
  <c r="H3911" i="4"/>
  <c r="H3910" i="4"/>
  <c r="H3909" i="4"/>
  <c r="H3908" i="4"/>
  <c r="H3907" i="4"/>
  <c r="H3906" i="4"/>
  <c r="H3905" i="4"/>
  <c r="H3904" i="4"/>
  <c r="H3903" i="4"/>
  <c r="H3902" i="4"/>
  <c r="H3901" i="4"/>
  <c r="H3900" i="4"/>
  <c r="H3899" i="4"/>
  <c r="H3898" i="4"/>
  <c r="H3897" i="4"/>
  <c r="H3896" i="4"/>
  <c r="H3895" i="4"/>
  <c r="H3894" i="4"/>
  <c r="H3893" i="4"/>
  <c r="H3892" i="4"/>
  <c r="H3891" i="4"/>
  <c r="H3890" i="4"/>
  <c r="H3889" i="4"/>
  <c r="H3888" i="4"/>
  <c r="H3887" i="4"/>
  <c r="H3886" i="4"/>
  <c r="H3885" i="4"/>
  <c r="H3884" i="4"/>
  <c r="H3883" i="4"/>
  <c r="H3882" i="4"/>
  <c r="H3881" i="4"/>
  <c r="H3880" i="4"/>
  <c r="H3879" i="4"/>
  <c r="H3878" i="4"/>
  <c r="H3877" i="4"/>
  <c r="H3876" i="4"/>
  <c r="H3875" i="4"/>
  <c r="H3874" i="4"/>
  <c r="H3873" i="4"/>
  <c r="H3872" i="4"/>
  <c r="H3871" i="4"/>
  <c r="H3870" i="4"/>
  <c r="H3869" i="4"/>
  <c r="H3868" i="4"/>
  <c r="H3867" i="4"/>
  <c r="H3866" i="4"/>
  <c r="H3865" i="4"/>
  <c r="H3864" i="4"/>
  <c r="H3863" i="4"/>
  <c r="H3862" i="4"/>
  <c r="H3861" i="4"/>
  <c r="H3860" i="4"/>
  <c r="H3859" i="4"/>
  <c r="H3858" i="4"/>
  <c r="H3857" i="4"/>
  <c r="H3856" i="4"/>
  <c r="H3855" i="4"/>
  <c r="H3854" i="4"/>
  <c r="H3853" i="4"/>
  <c r="H3852" i="4"/>
  <c r="H3851" i="4"/>
  <c r="H3850" i="4"/>
  <c r="H3849" i="4"/>
  <c r="H3848" i="4"/>
  <c r="H3847" i="4"/>
  <c r="H3846" i="4"/>
  <c r="H3845" i="4"/>
  <c r="H3844" i="4"/>
  <c r="H3843" i="4"/>
  <c r="H3842" i="4"/>
  <c r="H3841" i="4"/>
  <c r="H3840" i="4"/>
  <c r="H3839" i="4"/>
  <c r="H3838" i="4"/>
  <c r="H3837" i="4"/>
  <c r="H3836" i="4"/>
  <c r="H3835" i="4"/>
  <c r="H3834" i="4"/>
  <c r="H3833" i="4"/>
  <c r="H3832" i="4"/>
  <c r="H3831" i="4"/>
  <c r="H3830" i="4"/>
  <c r="H3829" i="4"/>
  <c r="H3828" i="4"/>
  <c r="H3827" i="4"/>
  <c r="H3826" i="4"/>
  <c r="H3825" i="4"/>
  <c r="H3824" i="4"/>
  <c r="H3823" i="4"/>
  <c r="H3822" i="4"/>
  <c r="H3821" i="4"/>
  <c r="H3820" i="4"/>
  <c r="H3819" i="4"/>
  <c r="H3818" i="4"/>
  <c r="H3817" i="4"/>
  <c r="H3816" i="4"/>
  <c r="H3815" i="4"/>
  <c r="H3814" i="4"/>
  <c r="H3813" i="4"/>
  <c r="H3812" i="4"/>
  <c r="H3811" i="4"/>
  <c r="H3810" i="4"/>
  <c r="H3809" i="4"/>
  <c r="H3808" i="4"/>
  <c r="H3807" i="4"/>
  <c r="H3806" i="4"/>
  <c r="H3805" i="4"/>
  <c r="H3804" i="4"/>
  <c r="H3803" i="4"/>
  <c r="H3802" i="4"/>
  <c r="H3801" i="4"/>
  <c r="H3800" i="4"/>
  <c r="H3799" i="4"/>
  <c r="H3798" i="4"/>
  <c r="H3797" i="4"/>
  <c r="H3796" i="4"/>
  <c r="H3795" i="4"/>
  <c r="H3794" i="4"/>
  <c r="H3793" i="4"/>
  <c r="H3792" i="4"/>
  <c r="H3791" i="4"/>
  <c r="H3790" i="4"/>
  <c r="H3789" i="4"/>
  <c r="H3788" i="4"/>
  <c r="H3787" i="4"/>
  <c r="H3786" i="4"/>
  <c r="H3785" i="4"/>
  <c r="H3784" i="4"/>
  <c r="H3783" i="4"/>
  <c r="H3782" i="4"/>
  <c r="H3781" i="4"/>
  <c r="H3780" i="4"/>
  <c r="H3779" i="4"/>
  <c r="H3778" i="4"/>
  <c r="H3777" i="4"/>
  <c r="H3776" i="4"/>
  <c r="H3775" i="4"/>
  <c r="H3774" i="4"/>
  <c r="H3773" i="4"/>
  <c r="H3772" i="4"/>
  <c r="H3771" i="4"/>
  <c r="H3770" i="4"/>
  <c r="H3769" i="4"/>
  <c r="H3768" i="4"/>
  <c r="H3767" i="4"/>
  <c r="H3766" i="4"/>
  <c r="H3765" i="4"/>
  <c r="H3764" i="4"/>
  <c r="H3763" i="4"/>
  <c r="H3762" i="4"/>
  <c r="H3761" i="4"/>
  <c r="H3760" i="4"/>
  <c r="H3759" i="4"/>
  <c r="H3758" i="4"/>
  <c r="H3757" i="4"/>
  <c r="H3756" i="4"/>
  <c r="H3755" i="4"/>
  <c r="H3754" i="4"/>
  <c r="H3753" i="4"/>
  <c r="H3752" i="4"/>
  <c r="H3751" i="4"/>
  <c r="H3750" i="4"/>
  <c r="H3749" i="4"/>
  <c r="H3748" i="4"/>
  <c r="H3747" i="4"/>
  <c r="H3746" i="4"/>
  <c r="H3745" i="4"/>
  <c r="H3744" i="4"/>
  <c r="H3743" i="4"/>
  <c r="H3742" i="4"/>
  <c r="H3741" i="4"/>
  <c r="H3740" i="4"/>
  <c r="H3739" i="4"/>
  <c r="H3738" i="4"/>
  <c r="H3737" i="4"/>
  <c r="H3736" i="4"/>
  <c r="H3735" i="4"/>
  <c r="H3734" i="4"/>
  <c r="H3733" i="4"/>
  <c r="H3732" i="4"/>
  <c r="H3731" i="4"/>
  <c r="H3730" i="4"/>
  <c r="H3729" i="4"/>
  <c r="H3728" i="4"/>
  <c r="H3727" i="4"/>
  <c r="H3726" i="4"/>
  <c r="H3725" i="4"/>
  <c r="H3724" i="4"/>
  <c r="H3723" i="4"/>
  <c r="H3722" i="4"/>
  <c r="H3721" i="4"/>
  <c r="H3720" i="4"/>
  <c r="H3719" i="4"/>
  <c r="H3718" i="4"/>
  <c r="H3717" i="4"/>
  <c r="H3716" i="4"/>
  <c r="H3715" i="4"/>
  <c r="H3714" i="4"/>
  <c r="H3713" i="4"/>
  <c r="H3712" i="4"/>
  <c r="H3711" i="4"/>
  <c r="H3710" i="4"/>
  <c r="H3709" i="4"/>
  <c r="H3708" i="4"/>
  <c r="H3707" i="4"/>
  <c r="H3706" i="4"/>
  <c r="H3705" i="4"/>
  <c r="H3704" i="4"/>
  <c r="H3703" i="4"/>
  <c r="H3702" i="4"/>
  <c r="H3701" i="4"/>
  <c r="H3700" i="4"/>
  <c r="H3699" i="4"/>
  <c r="H3698" i="4"/>
  <c r="H3697" i="4"/>
  <c r="H3696" i="4"/>
  <c r="H3695" i="4"/>
  <c r="H3694" i="4"/>
  <c r="H3693" i="4"/>
  <c r="H3692" i="4"/>
  <c r="H3691" i="4"/>
  <c r="H3690" i="4"/>
  <c r="H3689" i="4"/>
  <c r="H3688" i="4"/>
  <c r="H3687" i="4"/>
  <c r="H3686" i="4"/>
  <c r="H3685" i="4"/>
  <c r="H3684" i="4"/>
  <c r="H3683" i="4"/>
  <c r="H3682" i="4"/>
  <c r="H3681" i="4"/>
  <c r="H3680" i="4"/>
  <c r="H3679" i="4"/>
  <c r="H3678" i="4"/>
  <c r="H3677" i="4"/>
  <c r="H3676" i="4"/>
  <c r="H3675" i="4"/>
  <c r="H3674" i="4"/>
  <c r="H3673" i="4"/>
  <c r="H3672" i="4"/>
  <c r="H3671" i="4"/>
  <c r="H3670" i="4"/>
  <c r="H3669" i="4"/>
  <c r="H3668" i="4"/>
  <c r="H3667" i="4"/>
  <c r="H3666" i="4"/>
  <c r="H3665" i="4"/>
  <c r="H3664" i="4"/>
  <c r="H3663" i="4"/>
  <c r="H3662" i="4"/>
  <c r="H3661" i="4"/>
  <c r="H3660" i="4"/>
  <c r="H3659" i="4"/>
  <c r="H3658" i="4"/>
  <c r="H3657" i="4"/>
  <c r="H3656" i="4"/>
  <c r="H3655" i="4"/>
  <c r="H3654" i="4"/>
  <c r="H3653" i="4"/>
  <c r="H3652" i="4"/>
  <c r="H3651" i="4"/>
  <c r="H3650" i="4"/>
  <c r="H3649" i="4"/>
  <c r="H3648" i="4"/>
  <c r="H3647" i="4"/>
  <c r="H3646" i="4"/>
  <c r="H3645" i="4"/>
  <c r="H3644" i="4"/>
  <c r="H3643" i="4"/>
  <c r="H3642" i="4"/>
  <c r="H3641" i="4"/>
  <c r="H3640" i="4"/>
  <c r="H3639" i="4"/>
  <c r="H3638" i="4"/>
  <c r="H3637" i="4"/>
  <c r="H3636" i="4"/>
  <c r="H3635" i="4"/>
  <c r="H3634" i="4"/>
  <c r="H3633" i="4"/>
  <c r="H3632" i="4"/>
  <c r="H3631" i="4"/>
  <c r="H3630" i="4"/>
  <c r="H3629" i="4"/>
  <c r="H3628" i="4"/>
  <c r="H3627" i="4"/>
  <c r="H3626" i="4"/>
  <c r="H3625" i="4"/>
  <c r="H3624" i="4"/>
  <c r="H3623" i="4"/>
  <c r="H3622" i="4"/>
  <c r="H3621" i="4"/>
  <c r="H3620" i="4"/>
  <c r="H3619" i="4"/>
  <c r="H3618" i="4"/>
  <c r="H3617" i="4"/>
  <c r="H3616" i="4"/>
  <c r="H3615" i="4"/>
  <c r="H3614" i="4"/>
  <c r="H3613" i="4"/>
  <c r="H3612" i="4"/>
  <c r="H3611" i="4"/>
  <c r="H3610" i="4"/>
  <c r="H3609" i="4"/>
  <c r="H3608" i="4"/>
  <c r="H3607" i="4"/>
  <c r="H3606" i="4"/>
  <c r="H3605" i="4"/>
  <c r="H3604" i="4"/>
  <c r="H3603" i="4"/>
  <c r="H3602" i="4"/>
  <c r="H3601" i="4"/>
  <c r="H3600" i="4"/>
  <c r="H3599" i="4"/>
  <c r="H3598" i="4"/>
  <c r="H3597" i="4"/>
  <c r="H3596" i="4"/>
  <c r="H3595" i="4"/>
  <c r="H3594" i="4"/>
  <c r="H3593" i="4"/>
  <c r="H3592" i="4"/>
  <c r="H3591" i="4"/>
  <c r="H3590" i="4"/>
  <c r="H3589" i="4"/>
  <c r="H3588" i="4"/>
  <c r="H3587" i="4"/>
  <c r="H3586" i="4"/>
  <c r="H3585" i="4"/>
  <c r="H3584" i="4"/>
  <c r="H3583" i="4"/>
  <c r="H3582" i="4"/>
  <c r="H3581" i="4"/>
  <c r="H3580" i="4"/>
  <c r="H3579" i="4"/>
  <c r="H3578" i="4"/>
  <c r="H3577" i="4"/>
  <c r="H3576" i="4"/>
  <c r="H3575" i="4"/>
  <c r="H3574" i="4"/>
  <c r="H3573" i="4"/>
  <c r="H3572" i="4"/>
  <c r="H3571" i="4"/>
  <c r="H3570" i="4"/>
  <c r="H3569" i="4"/>
  <c r="H3568" i="4"/>
  <c r="H3567" i="4"/>
  <c r="H3566" i="4"/>
  <c r="H3565" i="4"/>
  <c r="H3564" i="4"/>
  <c r="H3563" i="4"/>
  <c r="H3562" i="4"/>
  <c r="H3561" i="4"/>
  <c r="H3560" i="4"/>
  <c r="H3559" i="4"/>
  <c r="H3558" i="4"/>
  <c r="H3557" i="4"/>
  <c r="H3556" i="4"/>
  <c r="H3555" i="4"/>
  <c r="H3554" i="4"/>
  <c r="H3553" i="4"/>
  <c r="H3552" i="4"/>
  <c r="H3551" i="4"/>
  <c r="H3550" i="4"/>
  <c r="H3549" i="4"/>
  <c r="H3548" i="4"/>
  <c r="H3547" i="4"/>
  <c r="H3546" i="4"/>
  <c r="H3545" i="4"/>
  <c r="H3544" i="4"/>
  <c r="H3543" i="4"/>
  <c r="H3542" i="4"/>
  <c r="H3541" i="4"/>
  <c r="H3540" i="4"/>
  <c r="H3539" i="4"/>
  <c r="H3538" i="4"/>
  <c r="H3537" i="4"/>
  <c r="H3536" i="4"/>
  <c r="H3535" i="4"/>
  <c r="H3534" i="4"/>
  <c r="H3533" i="4"/>
  <c r="H3532" i="4"/>
  <c r="H3531" i="4"/>
  <c r="H3530" i="4"/>
  <c r="H3529" i="4"/>
  <c r="H3528" i="4"/>
  <c r="H3527" i="4"/>
  <c r="H3526" i="4"/>
  <c r="H3525" i="4"/>
  <c r="H3524" i="4"/>
  <c r="H3523" i="4"/>
  <c r="H3522" i="4"/>
  <c r="H3521" i="4"/>
  <c r="H3520" i="4"/>
  <c r="H3519" i="4"/>
  <c r="H3518" i="4"/>
  <c r="H3517" i="4"/>
  <c r="H3516" i="4"/>
  <c r="H3515" i="4"/>
  <c r="H3514" i="4"/>
  <c r="H3513" i="4"/>
  <c r="H3512" i="4"/>
  <c r="H3511" i="4"/>
  <c r="H3510" i="4"/>
  <c r="H3509" i="4"/>
  <c r="H3508" i="4"/>
  <c r="H3507" i="4"/>
  <c r="H3506" i="4"/>
  <c r="H3505" i="4"/>
  <c r="H3504" i="4"/>
  <c r="H3503" i="4"/>
  <c r="H3502" i="4"/>
  <c r="H3501" i="4"/>
  <c r="H3500" i="4"/>
  <c r="H3499" i="4"/>
  <c r="H3498" i="4"/>
  <c r="H3497" i="4"/>
  <c r="H3496" i="4"/>
  <c r="H3495" i="4"/>
  <c r="H3494" i="4"/>
  <c r="H3493" i="4"/>
  <c r="H3492" i="4"/>
  <c r="H3491" i="4"/>
  <c r="H3490" i="4"/>
  <c r="H3489" i="4"/>
  <c r="H3488" i="4"/>
  <c r="H3487" i="4"/>
  <c r="H3486" i="4"/>
  <c r="H3485" i="4"/>
  <c r="H3484" i="4"/>
  <c r="H3483" i="4"/>
  <c r="H3482" i="4"/>
  <c r="H3481" i="4"/>
  <c r="H3480" i="4"/>
  <c r="H3479" i="4"/>
  <c r="H3478" i="4"/>
  <c r="H3477" i="4"/>
  <c r="H3476" i="4"/>
  <c r="H3475" i="4"/>
  <c r="H3474" i="4"/>
  <c r="H3473" i="4"/>
  <c r="H3472" i="4"/>
  <c r="H3471" i="4"/>
  <c r="H3470" i="4"/>
  <c r="H3469" i="4"/>
  <c r="H3468" i="4"/>
  <c r="H3467" i="4"/>
  <c r="H3466" i="4"/>
  <c r="H3465" i="4"/>
  <c r="H3464" i="4"/>
  <c r="H3463" i="4"/>
  <c r="H3462" i="4"/>
  <c r="H3461" i="4"/>
  <c r="H3460" i="4"/>
  <c r="H3459" i="4"/>
  <c r="H3458" i="4"/>
  <c r="H3457" i="4"/>
  <c r="H3456" i="4"/>
  <c r="H3455" i="4"/>
  <c r="H3454" i="4"/>
  <c r="H3453" i="4"/>
  <c r="H3452" i="4"/>
  <c r="H3451" i="4"/>
  <c r="H3450" i="4"/>
  <c r="H3449" i="4"/>
  <c r="H3448" i="4"/>
  <c r="H3447" i="4"/>
  <c r="H3446" i="4"/>
  <c r="H3445" i="4"/>
  <c r="H3444" i="4"/>
  <c r="H3443" i="4"/>
  <c r="H3442" i="4"/>
  <c r="H3441" i="4"/>
  <c r="H3440" i="4"/>
  <c r="H3439" i="4"/>
  <c r="H3438" i="4"/>
  <c r="H3437" i="4"/>
  <c r="H3436" i="4"/>
  <c r="H3435" i="4"/>
  <c r="H3434" i="4"/>
  <c r="H3433" i="4"/>
  <c r="H3432" i="4"/>
  <c r="H3431" i="4"/>
  <c r="H3430" i="4"/>
  <c r="H3429" i="4"/>
  <c r="H3428" i="4"/>
  <c r="H3427" i="4"/>
  <c r="H3426" i="4"/>
  <c r="H3425" i="4"/>
  <c r="H3424" i="4"/>
  <c r="H3423" i="4"/>
  <c r="H3422" i="4"/>
  <c r="H3421" i="4"/>
  <c r="H3420" i="4"/>
  <c r="H3419" i="4"/>
  <c r="H3418" i="4"/>
  <c r="H3417" i="4"/>
  <c r="H3416" i="4"/>
  <c r="H3415" i="4"/>
  <c r="H3414" i="4"/>
  <c r="H3413" i="4"/>
  <c r="H3412" i="4"/>
  <c r="H3411" i="4"/>
  <c r="H3410" i="4"/>
  <c r="H3409" i="4"/>
  <c r="H3408" i="4"/>
  <c r="H3407" i="4"/>
  <c r="H3406" i="4"/>
  <c r="H3405" i="4"/>
  <c r="H3404" i="4"/>
  <c r="H3403" i="4"/>
  <c r="H3402" i="4"/>
  <c r="H3401" i="4"/>
  <c r="H3400" i="4"/>
  <c r="H3399" i="4"/>
  <c r="H3398" i="4"/>
  <c r="H3397" i="4"/>
  <c r="H3396" i="4"/>
  <c r="H3395" i="4"/>
  <c r="H3394" i="4"/>
  <c r="H3393" i="4"/>
  <c r="H3392" i="4"/>
  <c r="H3391" i="4"/>
  <c r="H3390" i="4"/>
  <c r="H3389" i="4"/>
  <c r="H3388" i="4"/>
  <c r="H3387" i="4"/>
  <c r="H3386" i="4"/>
  <c r="H3385" i="4"/>
  <c r="H3384" i="4"/>
  <c r="H3383" i="4"/>
  <c r="H3382" i="4"/>
  <c r="H3381" i="4"/>
  <c r="H3380" i="4"/>
  <c r="H3379" i="4"/>
  <c r="H3378" i="4"/>
  <c r="H3377" i="4"/>
  <c r="H3376" i="4"/>
  <c r="H3375" i="4"/>
  <c r="H3374" i="4"/>
  <c r="H3373" i="4"/>
  <c r="H3372" i="4"/>
  <c r="H3371" i="4"/>
  <c r="H3370" i="4"/>
  <c r="H3369" i="4"/>
  <c r="H3368" i="4"/>
  <c r="H3367" i="4"/>
  <c r="H3366" i="4"/>
  <c r="H3365" i="4"/>
  <c r="H3364" i="4"/>
  <c r="H3363" i="4"/>
  <c r="H3362" i="4"/>
  <c r="H3361" i="4"/>
  <c r="H3360" i="4"/>
  <c r="H3359" i="4"/>
  <c r="H3358" i="4"/>
  <c r="H3357" i="4"/>
  <c r="H3356" i="4"/>
  <c r="H3355" i="4"/>
  <c r="H3354" i="4"/>
  <c r="H3353" i="4"/>
  <c r="H3352" i="4"/>
  <c r="H3351" i="4"/>
  <c r="H3350" i="4"/>
  <c r="H3349" i="4"/>
  <c r="H3348" i="4"/>
  <c r="H3347" i="4"/>
  <c r="H3346" i="4"/>
  <c r="H3345" i="4"/>
  <c r="H3344" i="4"/>
  <c r="H3343" i="4"/>
  <c r="H3342" i="4"/>
  <c r="H3341" i="4"/>
  <c r="H3340" i="4"/>
  <c r="H3339" i="4"/>
  <c r="H3338" i="4"/>
  <c r="H3337" i="4"/>
  <c r="H3336" i="4"/>
  <c r="H3335" i="4"/>
  <c r="H3334" i="4"/>
  <c r="H3333" i="4"/>
  <c r="H3332" i="4"/>
  <c r="H3331" i="4"/>
  <c r="H3330" i="4"/>
  <c r="H3329" i="4"/>
  <c r="H3328" i="4"/>
  <c r="H3327" i="4"/>
  <c r="H3326" i="4"/>
  <c r="H3325" i="4"/>
  <c r="H3324" i="4"/>
  <c r="H3323" i="4"/>
  <c r="H3322" i="4"/>
  <c r="H3321" i="4"/>
  <c r="H3320" i="4"/>
  <c r="H3319" i="4"/>
  <c r="H3318" i="4"/>
  <c r="H3317" i="4"/>
  <c r="H3316" i="4"/>
  <c r="H3315" i="4"/>
  <c r="H3314" i="4"/>
  <c r="H3313" i="4"/>
  <c r="H3312" i="4"/>
  <c r="H3311" i="4"/>
  <c r="H3310" i="4"/>
  <c r="H3309" i="4"/>
  <c r="H3308" i="4"/>
  <c r="H3307" i="4"/>
  <c r="H3306" i="4"/>
  <c r="H3305" i="4"/>
  <c r="H3304" i="4"/>
  <c r="H3303" i="4"/>
  <c r="H3302" i="4"/>
  <c r="H3301" i="4"/>
  <c r="H3300" i="4"/>
  <c r="H3299" i="4"/>
  <c r="H3298" i="4"/>
  <c r="H3297" i="4"/>
  <c r="H3296" i="4"/>
  <c r="H3295" i="4"/>
  <c r="H3294" i="4"/>
  <c r="H3293" i="4"/>
  <c r="H3292" i="4"/>
  <c r="H3291" i="4"/>
  <c r="H3290" i="4"/>
  <c r="H3289" i="4"/>
  <c r="H3288" i="4"/>
  <c r="H3287" i="4"/>
  <c r="H3286" i="4"/>
  <c r="H3285" i="4"/>
  <c r="H3284" i="4"/>
  <c r="H3283" i="4"/>
  <c r="H3282" i="4"/>
  <c r="H3281" i="4"/>
  <c r="H3280" i="4"/>
  <c r="H3279" i="4"/>
  <c r="H3278" i="4"/>
  <c r="H3277" i="4"/>
  <c r="H3276" i="4"/>
  <c r="H3275" i="4"/>
  <c r="H3274" i="4"/>
  <c r="H3273" i="4"/>
  <c r="H3272" i="4"/>
  <c r="H3271" i="4"/>
  <c r="H3270" i="4"/>
  <c r="H3269" i="4"/>
  <c r="H3268" i="4"/>
  <c r="H3267" i="4"/>
  <c r="H3266" i="4"/>
  <c r="H3265" i="4"/>
  <c r="H3264" i="4"/>
  <c r="H3263" i="4"/>
  <c r="H3262" i="4"/>
  <c r="H3261" i="4"/>
  <c r="H3260" i="4"/>
  <c r="H3259" i="4"/>
  <c r="H3258" i="4"/>
  <c r="H3257" i="4"/>
  <c r="H3256" i="4"/>
  <c r="H3255" i="4"/>
  <c r="H3254" i="4"/>
  <c r="H3253" i="4"/>
  <c r="H3252" i="4"/>
  <c r="H3251" i="4"/>
  <c r="H3250" i="4"/>
  <c r="H3249" i="4"/>
  <c r="H3248" i="4"/>
  <c r="H3247" i="4"/>
  <c r="H3246" i="4"/>
  <c r="H3245" i="4"/>
  <c r="H3244" i="4"/>
  <c r="H3243" i="4"/>
  <c r="H3242" i="4"/>
  <c r="H3241" i="4"/>
  <c r="H3240" i="4"/>
  <c r="H3239" i="4"/>
  <c r="H3238" i="4"/>
  <c r="H3237" i="4"/>
  <c r="H3236" i="4"/>
  <c r="H3235" i="4"/>
  <c r="H3234" i="4"/>
  <c r="H3233" i="4"/>
  <c r="H3232" i="4"/>
  <c r="H3231" i="4"/>
  <c r="H3230" i="4"/>
  <c r="H3229" i="4"/>
  <c r="H3228" i="4"/>
  <c r="H3227" i="4"/>
  <c r="H3226" i="4"/>
  <c r="H3225" i="4"/>
  <c r="H3224" i="4"/>
  <c r="H3223" i="4"/>
  <c r="H3222" i="4"/>
  <c r="H3221" i="4"/>
  <c r="H3220" i="4"/>
  <c r="H3219" i="4"/>
  <c r="H3218" i="4"/>
  <c r="H3217" i="4"/>
  <c r="H3216" i="4"/>
  <c r="H3215" i="4"/>
  <c r="H3214" i="4"/>
  <c r="H3213" i="4"/>
  <c r="H3212" i="4"/>
  <c r="H3211" i="4"/>
  <c r="H3210" i="4"/>
  <c r="H3209" i="4"/>
  <c r="H3208" i="4"/>
  <c r="H3207" i="4"/>
  <c r="H3206" i="4"/>
  <c r="H3205" i="4"/>
  <c r="H3204" i="4"/>
  <c r="H3203" i="4"/>
  <c r="H3202" i="4"/>
  <c r="H3201" i="4"/>
  <c r="H3200" i="4"/>
  <c r="H3199" i="4"/>
  <c r="H3198" i="4"/>
  <c r="H3197" i="4"/>
  <c r="H3196" i="4"/>
  <c r="H3195" i="4"/>
  <c r="H3194" i="4"/>
  <c r="H3193" i="4"/>
  <c r="H3192" i="4"/>
  <c r="H3191" i="4"/>
  <c r="H3190" i="4"/>
  <c r="H3189" i="4"/>
  <c r="H3188" i="4"/>
  <c r="H3187" i="4"/>
  <c r="H3186" i="4"/>
  <c r="H3185" i="4"/>
  <c r="H3184" i="4"/>
  <c r="H3183" i="4"/>
  <c r="H3182" i="4"/>
  <c r="H3181" i="4"/>
  <c r="H3180" i="4"/>
  <c r="H3179" i="4"/>
  <c r="H3178" i="4"/>
  <c r="H3177" i="4"/>
  <c r="H3176" i="4"/>
  <c r="H3175" i="4"/>
  <c r="H3174" i="4"/>
  <c r="H3173" i="4"/>
  <c r="H3172" i="4"/>
  <c r="H3171" i="4"/>
  <c r="H3170" i="4"/>
  <c r="H3169" i="4"/>
  <c r="H3168" i="4"/>
  <c r="H3167" i="4"/>
  <c r="H3166" i="4"/>
  <c r="H3165" i="4"/>
  <c r="H3164" i="4"/>
  <c r="H3163" i="4"/>
  <c r="H3162" i="4"/>
  <c r="H3161" i="4"/>
  <c r="H3160" i="4"/>
  <c r="H3159" i="4"/>
  <c r="H3158" i="4"/>
  <c r="H3157" i="4"/>
  <c r="H3156" i="4"/>
  <c r="H3155" i="4"/>
  <c r="H3154" i="4"/>
  <c r="H3153" i="4"/>
  <c r="H3152" i="4"/>
  <c r="H3151" i="4"/>
  <c r="H3150" i="4"/>
  <c r="H3149" i="4"/>
  <c r="H3148" i="4"/>
  <c r="H3147" i="4"/>
  <c r="H3146" i="4"/>
  <c r="H3145" i="4"/>
  <c r="H3144" i="4"/>
  <c r="H3143" i="4"/>
  <c r="H3142" i="4"/>
  <c r="H3141" i="4"/>
  <c r="H3140" i="4"/>
  <c r="H3139" i="4"/>
  <c r="H3138" i="4"/>
  <c r="H3137" i="4"/>
  <c r="H3136" i="4"/>
  <c r="H3135" i="4"/>
  <c r="H3134" i="4"/>
  <c r="H3133" i="4"/>
  <c r="H3132" i="4"/>
  <c r="H3131" i="4"/>
  <c r="H3130" i="4"/>
  <c r="H3129" i="4"/>
  <c r="H3128" i="4"/>
  <c r="H3127" i="4"/>
  <c r="H3126" i="4"/>
  <c r="H3125" i="4"/>
  <c r="H3124" i="4"/>
  <c r="H3123" i="4"/>
  <c r="H3122" i="4"/>
  <c r="H3121" i="4"/>
  <c r="H3120" i="4"/>
  <c r="H3119" i="4"/>
  <c r="H3118" i="4"/>
  <c r="H3117" i="4"/>
  <c r="H3116" i="4"/>
  <c r="H3115" i="4"/>
  <c r="H3114" i="4"/>
  <c r="H3113" i="4"/>
  <c r="H3112" i="4"/>
  <c r="H3111" i="4"/>
  <c r="H3110" i="4"/>
  <c r="H3109" i="4"/>
  <c r="H3108" i="4"/>
  <c r="H3107" i="4"/>
  <c r="H3106" i="4"/>
  <c r="H3105" i="4"/>
  <c r="H3104" i="4"/>
  <c r="H3103" i="4"/>
  <c r="H3102" i="4"/>
  <c r="H3101" i="4"/>
  <c r="H3100" i="4"/>
  <c r="H3099" i="4"/>
  <c r="H3098" i="4"/>
  <c r="H3097" i="4"/>
  <c r="H3096" i="4"/>
  <c r="H3095" i="4"/>
  <c r="H3094" i="4"/>
  <c r="H3093" i="4"/>
  <c r="H3092" i="4"/>
  <c r="H3091" i="4"/>
  <c r="H3090" i="4"/>
  <c r="H3089" i="4"/>
  <c r="H3088" i="4"/>
  <c r="H3087" i="4"/>
  <c r="H3086" i="4"/>
  <c r="H3085" i="4"/>
  <c r="H3084" i="4"/>
  <c r="H3083" i="4"/>
  <c r="H3082" i="4"/>
  <c r="H3081" i="4"/>
  <c r="H3080" i="4"/>
  <c r="H3079" i="4"/>
  <c r="H3078" i="4"/>
  <c r="H3077" i="4"/>
  <c r="H3076" i="4"/>
  <c r="H3075" i="4"/>
  <c r="H3074" i="4"/>
  <c r="H3073" i="4"/>
  <c r="H3072" i="4"/>
  <c r="H3071" i="4"/>
  <c r="H3070" i="4"/>
  <c r="H3069" i="4"/>
  <c r="H3068" i="4"/>
  <c r="H3067" i="4"/>
  <c r="H3066" i="4"/>
  <c r="H3065" i="4"/>
  <c r="H3064" i="4"/>
  <c r="H3063" i="4"/>
  <c r="H3062" i="4"/>
  <c r="H3061" i="4"/>
  <c r="H3060" i="4"/>
  <c r="H3059" i="4"/>
  <c r="H3058" i="4"/>
  <c r="H3057" i="4"/>
  <c r="H3056" i="4"/>
  <c r="H3055" i="4"/>
  <c r="H3054" i="4"/>
  <c r="H3053" i="4"/>
  <c r="H3052" i="4"/>
  <c r="H3051" i="4"/>
  <c r="H3050" i="4"/>
  <c r="H3049" i="4"/>
  <c r="H3048" i="4"/>
  <c r="H3047" i="4"/>
  <c r="H3046" i="4"/>
  <c r="H3045" i="4"/>
  <c r="H3044" i="4"/>
  <c r="H3043" i="4"/>
  <c r="H3042" i="4"/>
  <c r="H3041" i="4"/>
  <c r="H3040" i="4"/>
  <c r="H3039" i="4"/>
  <c r="H3038" i="4"/>
  <c r="H3037" i="4"/>
  <c r="H3036" i="4"/>
  <c r="H3035" i="4"/>
  <c r="H3034" i="4"/>
  <c r="H3033" i="4"/>
  <c r="H3032" i="4"/>
  <c r="H3031" i="4"/>
  <c r="H3030" i="4"/>
  <c r="H3029" i="4"/>
  <c r="H3028" i="4"/>
  <c r="H3027" i="4"/>
  <c r="H3026" i="4"/>
  <c r="H3025" i="4"/>
  <c r="H3024" i="4"/>
  <c r="H3023" i="4"/>
  <c r="H3022" i="4"/>
  <c r="H3021" i="4"/>
  <c r="H3020" i="4"/>
  <c r="H3019" i="4"/>
  <c r="H3018" i="4"/>
  <c r="H3017" i="4"/>
  <c r="H3016" i="4"/>
  <c r="H3015" i="4"/>
  <c r="H3014" i="4"/>
  <c r="H3013" i="4"/>
  <c r="H3012" i="4"/>
  <c r="H3011" i="4"/>
  <c r="H3010" i="4"/>
  <c r="H3009" i="4"/>
  <c r="H3008" i="4"/>
  <c r="H3007" i="4"/>
  <c r="H3006" i="4"/>
  <c r="H3005" i="4"/>
  <c r="H3004" i="4"/>
  <c r="H3003" i="4"/>
  <c r="H3002" i="4"/>
  <c r="H3001" i="4"/>
  <c r="H3000" i="4"/>
  <c r="H2999" i="4"/>
  <c r="H2998" i="4"/>
  <c r="H2997" i="4"/>
  <c r="H2996" i="4"/>
  <c r="H2995" i="4"/>
  <c r="H2994" i="4"/>
  <c r="H2993" i="4"/>
  <c r="H2992" i="4"/>
  <c r="H2991" i="4"/>
  <c r="H2990" i="4"/>
  <c r="H2989" i="4"/>
  <c r="H2988" i="4"/>
  <c r="H2987" i="4"/>
  <c r="H2986" i="4"/>
  <c r="H2985" i="4"/>
  <c r="H2984" i="4"/>
  <c r="H2983" i="4"/>
  <c r="H2982" i="4"/>
  <c r="H2981" i="4"/>
  <c r="H2980" i="4"/>
  <c r="H2979" i="4"/>
  <c r="H2978" i="4"/>
  <c r="H2977" i="4"/>
  <c r="H2976" i="4"/>
  <c r="H2975" i="4"/>
  <c r="H2974" i="4"/>
  <c r="H2973" i="4"/>
  <c r="H2972" i="4"/>
  <c r="H2971" i="4"/>
  <c r="H2970" i="4"/>
  <c r="H2969" i="4"/>
  <c r="H2968" i="4"/>
  <c r="H2967" i="4"/>
  <c r="H2966" i="4"/>
  <c r="H2965" i="4"/>
  <c r="H2964" i="4"/>
  <c r="H2963" i="4"/>
  <c r="H2962" i="4"/>
  <c r="H2961" i="4"/>
  <c r="H2960" i="4"/>
  <c r="H2959" i="4"/>
  <c r="H2958" i="4"/>
  <c r="H2957" i="4"/>
  <c r="H2956" i="4"/>
  <c r="H2955" i="4"/>
  <c r="H2954" i="4"/>
  <c r="H2953" i="4"/>
  <c r="H2952" i="4"/>
  <c r="H2951" i="4"/>
  <c r="H2950" i="4"/>
  <c r="H2949" i="4"/>
  <c r="H2948" i="4"/>
  <c r="H2947" i="4"/>
  <c r="H2946" i="4"/>
  <c r="H2945" i="4"/>
  <c r="H2944" i="4"/>
  <c r="H2943" i="4"/>
  <c r="H2942" i="4"/>
  <c r="H2941" i="4"/>
  <c r="H2940" i="4"/>
  <c r="H2939" i="4"/>
  <c r="H2938" i="4"/>
  <c r="H2937" i="4"/>
  <c r="H2936" i="4"/>
  <c r="H2935" i="4"/>
  <c r="H2934" i="4"/>
  <c r="H2933" i="4"/>
  <c r="H2932" i="4"/>
  <c r="H2931" i="4"/>
  <c r="H2930" i="4"/>
  <c r="H2929" i="4"/>
  <c r="H2928" i="4"/>
  <c r="H2927" i="4"/>
  <c r="H2926" i="4"/>
  <c r="H2925" i="4"/>
  <c r="H2924" i="4"/>
  <c r="H2923" i="4"/>
  <c r="H2922" i="4"/>
  <c r="H2921" i="4"/>
  <c r="H2920" i="4"/>
  <c r="H2919" i="4"/>
  <c r="H2918" i="4"/>
  <c r="H2917" i="4"/>
  <c r="H2916" i="4"/>
  <c r="H2915" i="4"/>
  <c r="H2914" i="4"/>
  <c r="H2913" i="4"/>
  <c r="H2912" i="4"/>
  <c r="H2911" i="4"/>
  <c r="H2910" i="4"/>
  <c r="H2909" i="4"/>
  <c r="H2908" i="4"/>
  <c r="H2907" i="4"/>
  <c r="H2906" i="4"/>
  <c r="H2905" i="4"/>
  <c r="H2904" i="4"/>
  <c r="H2903" i="4"/>
  <c r="H2902" i="4"/>
  <c r="H2901" i="4"/>
  <c r="H2900" i="4"/>
  <c r="H2899" i="4"/>
  <c r="H2898" i="4"/>
  <c r="H2897" i="4"/>
  <c r="H2896" i="4"/>
  <c r="H2895" i="4"/>
  <c r="H2894" i="4"/>
  <c r="H2893" i="4"/>
  <c r="H2892" i="4"/>
  <c r="H2891" i="4"/>
  <c r="H2890" i="4"/>
  <c r="H2889" i="4"/>
  <c r="H2888" i="4"/>
  <c r="H2887" i="4"/>
  <c r="H2886" i="4"/>
  <c r="H2885" i="4"/>
  <c r="H2884" i="4"/>
  <c r="H2883" i="4"/>
  <c r="H2882" i="4"/>
  <c r="H2881" i="4"/>
  <c r="H2880" i="4"/>
  <c r="H2879" i="4"/>
  <c r="H2878" i="4"/>
  <c r="H2877" i="4"/>
  <c r="H2876" i="4"/>
  <c r="H2875" i="4"/>
  <c r="H2874" i="4"/>
  <c r="H2873" i="4"/>
  <c r="H2872" i="4"/>
  <c r="H2871" i="4"/>
  <c r="H2870" i="4"/>
  <c r="H2869" i="4"/>
  <c r="H2868" i="4"/>
  <c r="H2867" i="4"/>
  <c r="H2866" i="4"/>
  <c r="H2865" i="4"/>
  <c r="H2864" i="4"/>
  <c r="H2863" i="4"/>
  <c r="H2862" i="4"/>
  <c r="H2861" i="4"/>
  <c r="H2860" i="4"/>
  <c r="H2859" i="4"/>
  <c r="H2858" i="4"/>
  <c r="H2857" i="4"/>
  <c r="H2856" i="4"/>
  <c r="H2855" i="4"/>
  <c r="H2854" i="4"/>
  <c r="H2853" i="4"/>
  <c r="H2852" i="4"/>
  <c r="H2851" i="4"/>
  <c r="H2850" i="4"/>
  <c r="H2849" i="4"/>
  <c r="H2848" i="4"/>
  <c r="H2847" i="4"/>
  <c r="H2846" i="4"/>
  <c r="H2845" i="4"/>
  <c r="H2844" i="4"/>
  <c r="H2843" i="4"/>
  <c r="H2842" i="4"/>
  <c r="H2841" i="4"/>
  <c r="H2840" i="4"/>
  <c r="H2839" i="4"/>
  <c r="H2838" i="4"/>
  <c r="H2837" i="4"/>
  <c r="H2836" i="4"/>
  <c r="H2835" i="4"/>
  <c r="H2834" i="4"/>
  <c r="H2833" i="4"/>
  <c r="H2832" i="4"/>
  <c r="H2831" i="4"/>
  <c r="H2830" i="4"/>
  <c r="H2829" i="4"/>
  <c r="H2828" i="4"/>
  <c r="H2827" i="4"/>
  <c r="H2826" i="4"/>
  <c r="H2825" i="4"/>
  <c r="H2824" i="4"/>
  <c r="H2823" i="4"/>
  <c r="H2822" i="4"/>
  <c r="H2821" i="4"/>
  <c r="H2820" i="4"/>
  <c r="H2819" i="4"/>
  <c r="H2818" i="4"/>
  <c r="H2817" i="4"/>
  <c r="H2816" i="4"/>
  <c r="H2815" i="4"/>
  <c r="H2814" i="4"/>
  <c r="H2813" i="4"/>
  <c r="H2812" i="4"/>
  <c r="H2811" i="4"/>
  <c r="H2810" i="4"/>
  <c r="H2809" i="4"/>
  <c r="H2808" i="4"/>
  <c r="H2807" i="4"/>
  <c r="H2806" i="4"/>
  <c r="H2805" i="4"/>
  <c r="H2804" i="4"/>
  <c r="H2803" i="4"/>
  <c r="H2802" i="4"/>
  <c r="H2801" i="4"/>
  <c r="H2800" i="4"/>
  <c r="H2799" i="4"/>
  <c r="H2798" i="4"/>
  <c r="H2797" i="4"/>
  <c r="H2796" i="4"/>
  <c r="H2795" i="4"/>
  <c r="H2794" i="4"/>
  <c r="H2793" i="4"/>
  <c r="H2792" i="4"/>
  <c r="H2791" i="4"/>
  <c r="H2790" i="4"/>
  <c r="H2789" i="4"/>
  <c r="H2788" i="4"/>
  <c r="H2787" i="4"/>
  <c r="H2786" i="4"/>
  <c r="H2785" i="4"/>
  <c r="H2784" i="4"/>
  <c r="H2783" i="4"/>
  <c r="H2782" i="4"/>
  <c r="H2781" i="4"/>
  <c r="H2780" i="4"/>
  <c r="H2779" i="4"/>
  <c r="H2778" i="4"/>
  <c r="H2777" i="4"/>
  <c r="H2776" i="4"/>
  <c r="H2775" i="4"/>
  <c r="H2774" i="4"/>
  <c r="H2773" i="4"/>
  <c r="H2772" i="4"/>
  <c r="H2771" i="4"/>
  <c r="H2770" i="4"/>
  <c r="H2769" i="4"/>
  <c r="H2768" i="4"/>
  <c r="H2767" i="4"/>
  <c r="H2766" i="4"/>
  <c r="H2765" i="4"/>
  <c r="H2764" i="4"/>
  <c r="H2763" i="4"/>
  <c r="H2762" i="4"/>
  <c r="H2761" i="4"/>
  <c r="H2760" i="4"/>
  <c r="H2759" i="4"/>
  <c r="H2758" i="4"/>
  <c r="H2757" i="4"/>
  <c r="H2756" i="4"/>
  <c r="H2755" i="4"/>
  <c r="H2754" i="4"/>
  <c r="H2753" i="4"/>
  <c r="H2752" i="4"/>
  <c r="H2751" i="4"/>
  <c r="H2750" i="4"/>
  <c r="H2749" i="4"/>
  <c r="H2748" i="4"/>
  <c r="H2747" i="4"/>
  <c r="H2746" i="4"/>
  <c r="H2745" i="4"/>
  <c r="H2744" i="4"/>
  <c r="H2743" i="4"/>
  <c r="H2742" i="4"/>
  <c r="H2741" i="4"/>
  <c r="H2740" i="4"/>
  <c r="H2739" i="4"/>
  <c r="H2738" i="4"/>
  <c r="H2737" i="4"/>
  <c r="H2736" i="4"/>
  <c r="H2735" i="4"/>
  <c r="H2734" i="4"/>
  <c r="H2733" i="4"/>
  <c r="H2732" i="4"/>
  <c r="H2731" i="4"/>
  <c r="H2730" i="4"/>
  <c r="H2729" i="4"/>
  <c r="H2728" i="4"/>
  <c r="H2727" i="4"/>
  <c r="H2726" i="4"/>
  <c r="H2725" i="4"/>
  <c r="H2724" i="4"/>
  <c r="H2723" i="4"/>
  <c r="H2722" i="4"/>
  <c r="H2721" i="4"/>
  <c r="H2720" i="4"/>
  <c r="H2719" i="4"/>
  <c r="H2718" i="4"/>
  <c r="H2717" i="4"/>
  <c r="H2716" i="4"/>
  <c r="H2715" i="4"/>
  <c r="H2714" i="4"/>
  <c r="H2713" i="4"/>
  <c r="H2712" i="4"/>
  <c r="H2711" i="4"/>
  <c r="H2710" i="4"/>
  <c r="H2709" i="4"/>
  <c r="H2708" i="4"/>
  <c r="H2707" i="4"/>
  <c r="H2706" i="4"/>
  <c r="H2705" i="4"/>
  <c r="H2704" i="4"/>
  <c r="H2703" i="4"/>
  <c r="H2702" i="4"/>
  <c r="H2701" i="4"/>
  <c r="H2700" i="4"/>
  <c r="H2699" i="4"/>
  <c r="H2698" i="4"/>
  <c r="H2697" i="4"/>
  <c r="H2696" i="4"/>
  <c r="H2695" i="4"/>
  <c r="H2694" i="4"/>
  <c r="H2693" i="4"/>
  <c r="H2692" i="4"/>
  <c r="H2691" i="4"/>
  <c r="H2690" i="4"/>
  <c r="H2689" i="4"/>
  <c r="H2688" i="4"/>
  <c r="H2687" i="4"/>
  <c r="H2686" i="4"/>
  <c r="H2685" i="4"/>
  <c r="H2684" i="4"/>
  <c r="H2683" i="4"/>
  <c r="H2682" i="4"/>
  <c r="H2681" i="4"/>
  <c r="H2680" i="4"/>
  <c r="H2679" i="4"/>
  <c r="H2678" i="4"/>
  <c r="H2677" i="4"/>
  <c r="H2676" i="4"/>
  <c r="H2675" i="4"/>
  <c r="H2674" i="4"/>
  <c r="H2673" i="4"/>
  <c r="H2672" i="4"/>
  <c r="H2671" i="4"/>
  <c r="H2670" i="4"/>
  <c r="H2669" i="4"/>
  <c r="H2668" i="4"/>
  <c r="H2667" i="4"/>
  <c r="H2666" i="4"/>
  <c r="H2665" i="4"/>
  <c r="H2664" i="4"/>
  <c r="H2663" i="4"/>
  <c r="H2662" i="4"/>
  <c r="H2661" i="4"/>
  <c r="H2660" i="4"/>
  <c r="H2659" i="4"/>
  <c r="H2658" i="4"/>
  <c r="H2657" i="4"/>
  <c r="H2656" i="4"/>
  <c r="H2655" i="4"/>
  <c r="H2654" i="4"/>
  <c r="H2653" i="4"/>
  <c r="H2652" i="4"/>
  <c r="H2651" i="4"/>
  <c r="H2650" i="4"/>
  <c r="H2649" i="4"/>
  <c r="H2648" i="4"/>
  <c r="H2647" i="4"/>
  <c r="H2646" i="4"/>
  <c r="H2645" i="4"/>
  <c r="H2644" i="4"/>
  <c r="H2643" i="4"/>
  <c r="H2642" i="4"/>
  <c r="H2641" i="4"/>
  <c r="H2640" i="4"/>
  <c r="H2639" i="4"/>
  <c r="H2638" i="4"/>
  <c r="H2637" i="4"/>
  <c r="H2636" i="4"/>
  <c r="H2635" i="4"/>
  <c r="H2634" i="4"/>
  <c r="H2633" i="4"/>
  <c r="H2632" i="4"/>
  <c r="H2631" i="4"/>
  <c r="H2630" i="4"/>
  <c r="H2629" i="4"/>
  <c r="H2628" i="4"/>
  <c r="H2627" i="4"/>
  <c r="H2626" i="4"/>
  <c r="H2625" i="4"/>
  <c r="H2624" i="4"/>
  <c r="H2623" i="4"/>
  <c r="H2622" i="4"/>
  <c r="H2621" i="4"/>
  <c r="H2620" i="4"/>
  <c r="H2619" i="4"/>
  <c r="H2618" i="4"/>
  <c r="H2617" i="4"/>
  <c r="H2616" i="4"/>
  <c r="H2615" i="4"/>
  <c r="H2614" i="4"/>
  <c r="H2613" i="4"/>
  <c r="H2612" i="4"/>
  <c r="H2611" i="4"/>
  <c r="H2610" i="4"/>
  <c r="H2609" i="4"/>
  <c r="H2608" i="4"/>
  <c r="H2607" i="4"/>
  <c r="H2606" i="4"/>
  <c r="H2605" i="4"/>
  <c r="H2604" i="4"/>
  <c r="H2603" i="4"/>
  <c r="H2602" i="4"/>
  <c r="H2601" i="4"/>
  <c r="H2600" i="4"/>
  <c r="H2599" i="4"/>
  <c r="H2598" i="4"/>
  <c r="H2597" i="4"/>
  <c r="H2596" i="4"/>
  <c r="H2595" i="4"/>
  <c r="H2594" i="4"/>
  <c r="H2593" i="4"/>
  <c r="H2592" i="4"/>
  <c r="H2591" i="4"/>
  <c r="H2590" i="4"/>
  <c r="H2589" i="4"/>
  <c r="H2588" i="4"/>
  <c r="H2587" i="4"/>
  <c r="H2586" i="4"/>
  <c r="H2585" i="4"/>
  <c r="H2584" i="4"/>
  <c r="H2583" i="4"/>
  <c r="H2582" i="4"/>
  <c r="H2581" i="4"/>
  <c r="H2580" i="4"/>
  <c r="H2579" i="4"/>
  <c r="H2578" i="4"/>
  <c r="H2577" i="4"/>
  <c r="H2576" i="4"/>
  <c r="H2575" i="4"/>
  <c r="H2574" i="4"/>
  <c r="H2573" i="4"/>
  <c r="H2572" i="4"/>
  <c r="H2571" i="4"/>
  <c r="H2570" i="4"/>
  <c r="H2569" i="4"/>
  <c r="H2568" i="4"/>
  <c r="H2567" i="4"/>
  <c r="H2566" i="4"/>
  <c r="H2565" i="4"/>
  <c r="H2564" i="4"/>
  <c r="H2563" i="4"/>
  <c r="H2562" i="4"/>
  <c r="H2561" i="4"/>
  <c r="H2560" i="4"/>
  <c r="H2559" i="4"/>
  <c r="H2558" i="4"/>
  <c r="H2557" i="4"/>
  <c r="H2556" i="4"/>
  <c r="H2555" i="4"/>
  <c r="H2554" i="4"/>
  <c r="H2553" i="4"/>
  <c r="H2552" i="4"/>
  <c r="H2551" i="4"/>
  <c r="H2550" i="4"/>
  <c r="H2549" i="4"/>
  <c r="H2548" i="4"/>
  <c r="H2547" i="4"/>
  <c r="H2546" i="4"/>
  <c r="H2545" i="4"/>
  <c r="H2544" i="4"/>
  <c r="H2543" i="4"/>
  <c r="H2542" i="4"/>
  <c r="H2541" i="4"/>
  <c r="H2540" i="4"/>
  <c r="H2539" i="4"/>
  <c r="H2538" i="4"/>
  <c r="H2537" i="4"/>
  <c r="H2536" i="4"/>
  <c r="H2535" i="4"/>
  <c r="H2534" i="4"/>
  <c r="H2533" i="4"/>
  <c r="H2532" i="4"/>
  <c r="H2531" i="4"/>
  <c r="H2530" i="4"/>
  <c r="H2529" i="4"/>
  <c r="H2528" i="4"/>
  <c r="H2527" i="4"/>
  <c r="H2526" i="4"/>
  <c r="H2525" i="4"/>
  <c r="H2524" i="4"/>
  <c r="H2523" i="4"/>
  <c r="H2522" i="4"/>
  <c r="H2521" i="4"/>
  <c r="H2520" i="4"/>
  <c r="H2519" i="4"/>
  <c r="H2518" i="4"/>
  <c r="H2517" i="4"/>
  <c r="H2516" i="4"/>
  <c r="H2515" i="4"/>
  <c r="H2514" i="4"/>
  <c r="H2513" i="4"/>
  <c r="H2512" i="4"/>
  <c r="H2511" i="4"/>
  <c r="H2510" i="4"/>
  <c r="H2509" i="4"/>
  <c r="H2508" i="4"/>
  <c r="H2507" i="4"/>
  <c r="H2506" i="4"/>
  <c r="H2505" i="4"/>
  <c r="H2504" i="4"/>
  <c r="H2503" i="4"/>
  <c r="H2502" i="4"/>
  <c r="H2501" i="4"/>
  <c r="H2500" i="4"/>
  <c r="H2499" i="4"/>
  <c r="H2498" i="4"/>
  <c r="H2497" i="4"/>
  <c r="H2496" i="4"/>
  <c r="H2495" i="4"/>
  <c r="H2494" i="4"/>
  <c r="H2493" i="4"/>
  <c r="H2492" i="4"/>
  <c r="H2491" i="4"/>
  <c r="H2490" i="4"/>
  <c r="H2489" i="4"/>
  <c r="H2488" i="4"/>
  <c r="H2487" i="4"/>
  <c r="H2486" i="4"/>
  <c r="H2485" i="4"/>
  <c r="H2484" i="4"/>
  <c r="H2483" i="4"/>
  <c r="H2482" i="4"/>
  <c r="H2481" i="4"/>
  <c r="H2480" i="4"/>
  <c r="H2479" i="4"/>
  <c r="H2478" i="4"/>
  <c r="H2477" i="4"/>
  <c r="H2476" i="4"/>
  <c r="H2475" i="4"/>
  <c r="H2474" i="4"/>
  <c r="H2473" i="4"/>
  <c r="H2472" i="4"/>
  <c r="H2471" i="4"/>
  <c r="H2470" i="4"/>
  <c r="H2469" i="4"/>
  <c r="H2468" i="4"/>
  <c r="H2467" i="4"/>
  <c r="H2466" i="4"/>
  <c r="H2465" i="4"/>
  <c r="H2464" i="4"/>
  <c r="H2463" i="4"/>
  <c r="H2462" i="4"/>
  <c r="H2461" i="4"/>
  <c r="H2460" i="4"/>
  <c r="H2459" i="4"/>
  <c r="H2458" i="4"/>
  <c r="H2457" i="4"/>
  <c r="H2456" i="4"/>
  <c r="H2455" i="4"/>
  <c r="H2454" i="4"/>
  <c r="H2453" i="4"/>
  <c r="H2452" i="4"/>
  <c r="H2451" i="4"/>
  <c r="H2450" i="4"/>
  <c r="H2449" i="4"/>
  <c r="H2448" i="4"/>
  <c r="H2447" i="4"/>
  <c r="H2446" i="4"/>
  <c r="H2445" i="4"/>
  <c r="H2444" i="4"/>
  <c r="H2443" i="4"/>
  <c r="H2442" i="4"/>
  <c r="H2441" i="4"/>
  <c r="H2440" i="4"/>
  <c r="H2439" i="4"/>
  <c r="H2438" i="4"/>
  <c r="H2437" i="4"/>
  <c r="H2436" i="4"/>
  <c r="H2435" i="4"/>
  <c r="H2434" i="4"/>
  <c r="H2433" i="4"/>
  <c r="H2432" i="4"/>
  <c r="H2431" i="4"/>
  <c r="H2430" i="4"/>
  <c r="H2429" i="4"/>
  <c r="H2428" i="4"/>
  <c r="H2427" i="4"/>
  <c r="H2426" i="4"/>
  <c r="H2425" i="4"/>
  <c r="H2424" i="4"/>
  <c r="H2423" i="4"/>
  <c r="H2422" i="4"/>
  <c r="H2421" i="4"/>
  <c r="H2420" i="4"/>
  <c r="H2419" i="4"/>
  <c r="H2418" i="4"/>
  <c r="H2417" i="4"/>
  <c r="H2416" i="4"/>
  <c r="H2415" i="4"/>
  <c r="H2414" i="4"/>
  <c r="H2413" i="4"/>
  <c r="H2412" i="4"/>
  <c r="H2411" i="4"/>
  <c r="H2410" i="4"/>
  <c r="H2409" i="4"/>
  <c r="H2408" i="4"/>
  <c r="H2407" i="4"/>
  <c r="H2406" i="4"/>
  <c r="H2405" i="4"/>
  <c r="H2404" i="4"/>
  <c r="H2403" i="4"/>
  <c r="H2402" i="4"/>
  <c r="H2401" i="4"/>
  <c r="H2400" i="4"/>
  <c r="H2399" i="4"/>
  <c r="H2398" i="4"/>
  <c r="H2397" i="4"/>
  <c r="H2396" i="4"/>
  <c r="H2395" i="4"/>
  <c r="H2394" i="4"/>
  <c r="H2393" i="4"/>
  <c r="H2392" i="4"/>
  <c r="H2391" i="4"/>
  <c r="H2390" i="4"/>
  <c r="H2389" i="4"/>
  <c r="H2388" i="4"/>
  <c r="H2387" i="4"/>
  <c r="H2386" i="4"/>
  <c r="H2385" i="4"/>
  <c r="H2384" i="4"/>
  <c r="H2383" i="4"/>
  <c r="H2382" i="4"/>
  <c r="H2381" i="4"/>
  <c r="H2380" i="4"/>
  <c r="H2379" i="4"/>
  <c r="H2378" i="4"/>
  <c r="H2377" i="4"/>
  <c r="H2376" i="4"/>
  <c r="H2375" i="4"/>
  <c r="H2374" i="4"/>
  <c r="H2373" i="4"/>
  <c r="H2372" i="4"/>
  <c r="H2371" i="4"/>
  <c r="H2370" i="4"/>
  <c r="H2369" i="4"/>
  <c r="H2368" i="4"/>
  <c r="H2367" i="4"/>
  <c r="H2366" i="4"/>
  <c r="H2365" i="4"/>
  <c r="H2364" i="4"/>
  <c r="H2363" i="4"/>
  <c r="H2362" i="4"/>
  <c r="H2361" i="4"/>
  <c r="H2360" i="4"/>
  <c r="H2359" i="4"/>
  <c r="H2358" i="4"/>
  <c r="H2357" i="4"/>
  <c r="H2356" i="4"/>
  <c r="H2355" i="4"/>
  <c r="H2354" i="4"/>
  <c r="H2353" i="4"/>
  <c r="H2352" i="4"/>
  <c r="H2351" i="4"/>
  <c r="H2350" i="4"/>
  <c r="H2349" i="4"/>
  <c r="H2348" i="4"/>
  <c r="H2347" i="4"/>
  <c r="H2346" i="4"/>
  <c r="H2345" i="4"/>
  <c r="H2344" i="4"/>
  <c r="H2343" i="4"/>
  <c r="H2342" i="4"/>
  <c r="H2341" i="4"/>
  <c r="H2340" i="4"/>
  <c r="H2339" i="4"/>
  <c r="H2338" i="4"/>
  <c r="H2337" i="4"/>
  <c r="H2336" i="4"/>
  <c r="H2335" i="4"/>
  <c r="H2334" i="4"/>
  <c r="H2333" i="4"/>
  <c r="H2332" i="4"/>
  <c r="H2331" i="4"/>
  <c r="H2330" i="4"/>
  <c r="H2329" i="4"/>
  <c r="H2328" i="4"/>
  <c r="H2327" i="4"/>
  <c r="H2326" i="4"/>
  <c r="H2325" i="4"/>
  <c r="H2324" i="4"/>
  <c r="H2323" i="4"/>
  <c r="H2322" i="4"/>
  <c r="H2321" i="4"/>
  <c r="H2320" i="4"/>
  <c r="H2319" i="4"/>
  <c r="H2318" i="4"/>
  <c r="H2317" i="4"/>
  <c r="H2316" i="4"/>
  <c r="H2315" i="4"/>
  <c r="H2314" i="4"/>
  <c r="H2313" i="4"/>
  <c r="H2312" i="4"/>
  <c r="H2311" i="4"/>
  <c r="H2310" i="4"/>
  <c r="H2309" i="4"/>
  <c r="H2308" i="4"/>
  <c r="H2307" i="4"/>
  <c r="H2306" i="4"/>
  <c r="H2305" i="4"/>
  <c r="H2304" i="4"/>
  <c r="H2303" i="4"/>
  <c r="H2302" i="4"/>
  <c r="H2301" i="4"/>
  <c r="H2300" i="4"/>
  <c r="H2299" i="4"/>
  <c r="H2298" i="4"/>
  <c r="H2297" i="4"/>
  <c r="H2296" i="4"/>
  <c r="H2295" i="4"/>
  <c r="H2294" i="4"/>
  <c r="H2293" i="4"/>
  <c r="H2292" i="4"/>
  <c r="H2291" i="4"/>
  <c r="H2290" i="4"/>
  <c r="H2289" i="4"/>
  <c r="H2288" i="4"/>
  <c r="H2287" i="4"/>
  <c r="H2286" i="4"/>
  <c r="H2285" i="4"/>
  <c r="H2284" i="4"/>
  <c r="H2283" i="4"/>
  <c r="H2282" i="4"/>
  <c r="H2281" i="4"/>
  <c r="H2280" i="4"/>
  <c r="H2279" i="4"/>
  <c r="H2278" i="4"/>
  <c r="H2277" i="4"/>
  <c r="H2276" i="4"/>
  <c r="H2275" i="4"/>
  <c r="H2274" i="4"/>
  <c r="H2273" i="4"/>
  <c r="H2272" i="4"/>
  <c r="H2271" i="4"/>
  <c r="H2270" i="4"/>
  <c r="H2269" i="4"/>
  <c r="H2268" i="4"/>
  <c r="H2267" i="4"/>
  <c r="H2266" i="4"/>
  <c r="H2265" i="4"/>
  <c r="H2264" i="4"/>
  <c r="H2263" i="4"/>
  <c r="H2262" i="4"/>
  <c r="H2261" i="4"/>
  <c r="H2260" i="4"/>
  <c r="H2259" i="4"/>
  <c r="H2258" i="4"/>
  <c r="H2257" i="4"/>
  <c r="H2256" i="4"/>
  <c r="H2255" i="4"/>
  <c r="H2254" i="4"/>
  <c r="H2253" i="4"/>
  <c r="H2252" i="4"/>
  <c r="H2251" i="4"/>
  <c r="H2250" i="4"/>
  <c r="H2249" i="4"/>
  <c r="H2248" i="4"/>
  <c r="H2247" i="4"/>
  <c r="H2246" i="4"/>
  <c r="H2245" i="4"/>
  <c r="H2244" i="4"/>
  <c r="H2243" i="4"/>
  <c r="H2242" i="4"/>
  <c r="H2241" i="4"/>
  <c r="H2240" i="4"/>
  <c r="H2239" i="4"/>
  <c r="H2238" i="4"/>
  <c r="H2237" i="4"/>
  <c r="H2236" i="4"/>
  <c r="H2235" i="4"/>
  <c r="H2234" i="4"/>
  <c r="H2233" i="4"/>
  <c r="H2232" i="4"/>
  <c r="H2231" i="4"/>
  <c r="H2230" i="4"/>
  <c r="H2229" i="4"/>
  <c r="H2228" i="4"/>
  <c r="H2227" i="4"/>
  <c r="H2226" i="4"/>
  <c r="H2225" i="4"/>
  <c r="H2224" i="4"/>
  <c r="H2223" i="4"/>
  <c r="H2222" i="4"/>
  <c r="H2221" i="4"/>
  <c r="H2220" i="4"/>
  <c r="H2219" i="4"/>
  <c r="H2218" i="4"/>
  <c r="H2217" i="4"/>
  <c r="H2216" i="4"/>
  <c r="H2215" i="4"/>
  <c r="H2214" i="4"/>
  <c r="H2213" i="4"/>
  <c r="H2212" i="4"/>
  <c r="H2211" i="4"/>
  <c r="H2210" i="4"/>
  <c r="H2209" i="4"/>
  <c r="H2208" i="4"/>
  <c r="H2207" i="4"/>
  <c r="H2206" i="4"/>
  <c r="H2205" i="4"/>
  <c r="H2204" i="4"/>
  <c r="H2203" i="4"/>
  <c r="H2202" i="4"/>
  <c r="H2201" i="4"/>
  <c r="H2200" i="4"/>
  <c r="H2199" i="4"/>
  <c r="H2198" i="4"/>
  <c r="H2197" i="4"/>
  <c r="H2196" i="4"/>
  <c r="H2195" i="4"/>
  <c r="H2194" i="4"/>
  <c r="H2193" i="4"/>
  <c r="H2192" i="4"/>
  <c r="H2191" i="4"/>
  <c r="H2190" i="4"/>
  <c r="H2189" i="4"/>
  <c r="H2188" i="4"/>
  <c r="H2187" i="4"/>
  <c r="H2186" i="4"/>
  <c r="H2185" i="4"/>
  <c r="H2184" i="4"/>
  <c r="H2183" i="4"/>
  <c r="H2182" i="4"/>
  <c r="H2181" i="4"/>
  <c r="H2180" i="4"/>
  <c r="H2179" i="4"/>
  <c r="H2178" i="4"/>
  <c r="H2177" i="4"/>
  <c r="H2176" i="4"/>
  <c r="H2175" i="4"/>
  <c r="H2174" i="4"/>
  <c r="H2173" i="4"/>
  <c r="H2172" i="4"/>
  <c r="H2171" i="4"/>
  <c r="H2170" i="4"/>
  <c r="H2169" i="4"/>
  <c r="H2168" i="4"/>
  <c r="H2167" i="4"/>
  <c r="H2166" i="4"/>
  <c r="H2165" i="4"/>
  <c r="H2164" i="4"/>
  <c r="H2163" i="4"/>
  <c r="H2162" i="4"/>
  <c r="H2161" i="4"/>
  <c r="H2160" i="4"/>
  <c r="H2159" i="4"/>
  <c r="H2158" i="4"/>
  <c r="H2157" i="4"/>
  <c r="H2156" i="4"/>
  <c r="H2155" i="4"/>
  <c r="H2154" i="4"/>
  <c r="H2153" i="4"/>
  <c r="H2152" i="4"/>
  <c r="H2151" i="4"/>
  <c r="H2150" i="4"/>
  <c r="H2149" i="4"/>
  <c r="H2148" i="4"/>
  <c r="H2147" i="4"/>
  <c r="H2146" i="4"/>
  <c r="H2145" i="4"/>
  <c r="H2144" i="4"/>
  <c r="H2143" i="4"/>
  <c r="H2142" i="4"/>
  <c r="H2141" i="4"/>
  <c r="H2140" i="4"/>
  <c r="H2139" i="4"/>
  <c r="H2138" i="4"/>
  <c r="H2137" i="4"/>
  <c r="H2136" i="4"/>
  <c r="H2135" i="4"/>
  <c r="H2134" i="4"/>
  <c r="H2133" i="4"/>
  <c r="H2132" i="4"/>
  <c r="H2131" i="4"/>
  <c r="H2130" i="4"/>
  <c r="H2129" i="4"/>
  <c r="H2128" i="4"/>
  <c r="H2127" i="4"/>
  <c r="H2126" i="4"/>
  <c r="H2125" i="4"/>
  <c r="H2124" i="4"/>
  <c r="H2123" i="4"/>
  <c r="H2122" i="4"/>
  <c r="H2121" i="4"/>
  <c r="H2120" i="4"/>
  <c r="H2119" i="4"/>
  <c r="H2118" i="4"/>
  <c r="H2117" i="4"/>
  <c r="H2116" i="4"/>
  <c r="H2115" i="4"/>
  <c r="H2114" i="4"/>
  <c r="H2113" i="4"/>
  <c r="H2112" i="4"/>
  <c r="H2111" i="4"/>
  <c r="H2110" i="4"/>
  <c r="H2109" i="4"/>
  <c r="H2108" i="4"/>
  <c r="H2107" i="4"/>
  <c r="H2106" i="4"/>
  <c r="H2105" i="4"/>
  <c r="H2104" i="4"/>
  <c r="H2103" i="4"/>
  <c r="H2102" i="4"/>
  <c r="H2101" i="4"/>
  <c r="H2100" i="4"/>
  <c r="H2099" i="4"/>
  <c r="H2098" i="4"/>
  <c r="H2097" i="4"/>
  <c r="H2096" i="4"/>
  <c r="H2095" i="4"/>
  <c r="H2094" i="4"/>
  <c r="H2093" i="4"/>
  <c r="H2092" i="4"/>
  <c r="H2091" i="4"/>
  <c r="H2090" i="4"/>
  <c r="H2089" i="4"/>
  <c r="H2088" i="4"/>
  <c r="H2087" i="4"/>
  <c r="H2086" i="4"/>
  <c r="H2085" i="4"/>
  <c r="H2084" i="4"/>
  <c r="H2083" i="4"/>
  <c r="H2082" i="4"/>
  <c r="H2081" i="4"/>
  <c r="H2080" i="4"/>
  <c r="H2079" i="4"/>
  <c r="H2078" i="4"/>
  <c r="H2077" i="4"/>
  <c r="H2076" i="4"/>
  <c r="H2075" i="4"/>
  <c r="H2074" i="4"/>
  <c r="H2073" i="4"/>
  <c r="H2072" i="4"/>
  <c r="H2071" i="4"/>
  <c r="H2070" i="4"/>
  <c r="H2069" i="4"/>
  <c r="H2068" i="4"/>
  <c r="H2067" i="4"/>
  <c r="H2066" i="4"/>
  <c r="H2065" i="4"/>
  <c r="H2064" i="4"/>
  <c r="H2063" i="4"/>
  <c r="H2062" i="4"/>
  <c r="H2061" i="4"/>
  <c r="H2060" i="4"/>
  <c r="H2059" i="4"/>
  <c r="H2058" i="4"/>
  <c r="H2057" i="4"/>
  <c r="H2056" i="4"/>
  <c r="H2055" i="4"/>
  <c r="H2054" i="4"/>
  <c r="H2053" i="4"/>
  <c r="H2052" i="4"/>
  <c r="H2051" i="4"/>
  <c r="H2050" i="4"/>
  <c r="H2049" i="4"/>
  <c r="H2048" i="4"/>
  <c r="H2047" i="4"/>
  <c r="H2046" i="4"/>
  <c r="H2045" i="4"/>
  <c r="H2044" i="4"/>
  <c r="H2043" i="4"/>
  <c r="H2042" i="4"/>
  <c r="H2041" i="4"/>
  <c r="H2040" i="4"/>
  <c r="H2039" i="4"/>
  <c r="H2038" i="4"/>
  <c r="H2037" i="4"/>
  <c r="H2036" i="4"/>
  <c r="H2035" i="4"/>
  <c r="H2034" i="4"/>
  <c r="H2033" i="4"/>
  <c r="H2032" i="4"/>
  <c r="H2031" i="4"/>
  <c r="H2030" i="4"/>
  <c r="H2029" i="4"/>
  <c r="H2028" i="4"/>
  <c r="H2027" i="4"/>
  <c r="H2026" i="4"/>
  <c r="H2025" i="4"/>
  <c r="H2024" i="4"/>
  <c r="H2023" i="4"/>
  <c r="H2022" i="4"/>
  <c r="H2021" i="4"/>
  <c r="H2020" i="4"/>
  <c r="H2019" i="4"/>
  <c r="H2018" i="4"/>
  <c r="H2017" i="4"/>
  <c r="H2016" i="4"/>
  <c r="H2015" i="4"/>
  <c r="H2014" i="4"/>
  <c r="H2013" i="4"/>
  <c r="H2012" i="4"/>
  <c r="H2011" i="4"/>
  <c r="H2010" i="4"/>
  <c r="H2009" i="4"/>
  <c r="H2008" i="4"/>
  <c r="H2007" i="4"/>
  <c r="H2006" i="4"/>
  <c r="H2005" i="4"/>
  <c r="H2004" i="4"/>
  <c r="H2003" i="4"/>
  <c r="H2002" i="4"/>
  <c r="H2001" i="4"/>
  <c r="H2000" i="4"/>
  <c r="H1999" i="4"/>
  <c r="H1998" i="4"/>
  <c r="H1997" i="4"/>
  <c r="H1996" i="4"/>
  <c r="H1995" i="4"/>
  <c r="H1994" i="4"/>
  <c r="H1993" i="4"/>
  <c r="H1992" i="4"/>
  <c r="H1991" i="4"/>
  <c r="H1990" i="4"/>
  <c r="H1989" i="4"/>
  <c r="H1988" i="4"/>
  <c r="H1987" i="4"/>
  <c r="H1986" i="4"/>
  <c r="H1985" i="4"/>
  <c r="H1984" i="4"/>
  <c r="H1983" i="4"/>
  <c r="H1982" i="4"/>
  <c r="H1981" i="4"/>
  <c r="H1980" i="4"/>
  <c r="H1979" i="4"/>
  <c r="H1978" i="4"/>
  <c r="H1977" i="4"/>
  <c r="H1976" i="4"/>
  <c r="H1975" i="4"/>
  <c r="H1974" i="4"/>
  <c r="H1973" i="4"/>
  <c r="H1972" i="4"/>
  <c r="H1971" i="4"/>
  <c r="H1970" i="4"/>
  <c r="H1969" i="4"/>
  <c r="H1968" i="4"/>
  <c r="H1967" i="4"/>
  <c r="H1966" i="4"/>
  <c r="H1965" i="4"/>
  <c r="H1964" i="4"/>
  <c r="H1963" i="4"/>
  <c r="H1962" i="4"/>
  <c r="H1961" i="4"/>
  <c r="H1960" i="4"/>
  <c r="H1959" i="4"/>
  <c r="H1958" i="4"/>
  <c r="H1957" i="4"/>
  <c r="H1956" i="4"/>
  <c r="H1955" i="4"/>
  <c r="H1954" i="4"/>
  <c r="H1953" i="4"/>
  <c r="H1952" i="4"/>
  <c r="H1951" i="4"/>
  <c r="H1950" i="4"/>
  <c r="H1949" i="4"/>
  <c r="H1948" i="4"/>
  <c r="H1947" i="4"/>
  <c r="H1946" i="4"/>
  <c r="H1945" i="4"/>
  <c r="H1944" i="4"/>
  <c r="H1943" i="4"/>
  <c r="H1942" i="4"/>
  <c r="H1941" i="4"/>
  <c r="H1940" i="4"/>
  <c r="H1939" i="4"/>
  <c r="H1938" i="4"/>
  <c r="H1937" i="4"/>
  <c r="H1936" i="4"/>
  <c r="H1935" i="4"/>
  <c r="H1934" i="4"/>
  <c r="H1933" i="4"/>
  <c r="H1932" i="4"/>
  <c r="H1931" i="4"/>
  <c r="H1930" i="4"/>
  <c r="H1929" i="4"/>
  <c r="H1928" i="4"/>
  <c r="H1927" i="4"/>
  <c r="H1926" i="4"/>
  <c r="H1925" i="4"/>
  <c r="H1924" i="4"/>
  <c r="H1923" i="4"/>
  <c r="H1922" i="4"/>
  <c r="H1921" i="4"/>
  <c r="H1920" i="4"/>
  <c r="H1919" i="4"/>
  <c r="H1918" i="4"/>
  <c r="H1917" i="4"/>
  <c r="H1916" i="4"/>
  <c r="H1915" i="4"/>
  <c r="H1914" i="4"/>
  <c r="H1913" i="4"/>
  <c r="H1912" i="4"/>
  <c r="H1911" i="4"/>
  <c r="H1910" i="4"/>
  <c r="H1909" i="4"/>
  <c r="H1908" i="4"/>
  <c r="H1907" i="4"/>
  <c r="H1906" i="4"/>
  <c r="H1905" i="4"/>
  <c r="H1904" i="4"/>
  <c r="H1903" i="4"/>
  <c r="H1902" i="4"/>
  <c r="H1901" i="4"/>
  <c r="H1900" i="4"/>
  <c r="H1899" i="4"/>
  <c r="H1898" i="4"/>
  <c r="H1897" i="4"/>
  <c r="H1896" i="4"/>
  <c r="H1895" i="4"/>
  <c r="H1894" i="4"/>
  <c r="H1893" i="4"/>
  <c r="H1892" i="4"/>
  <c r="H1891" i="4"/>
  <c r="H1890" i="4"/>
  <c r="H1889" i="4"/>
  <c r="H1888" i="4"/>
  <c r="H1887" i="4"/>
  <c r="H1886" i="4"/>
  <c r="H1885" i="4"/>
  <c r="H1884" i="4"/>
  <c r="H1883" i="4"/>
  <c r="H1882" i="4"/>
  <c r="H1881" i="4"/>
  <c r="H1880" i="4"/>
  <c r="H1879" i="4"/>
  <c r="H1878" i="4"/>
  <c r="H1877" i="4"/>
  <c r="H1876" i="4"/>
  <c r="H1875" i="4"/>
  <c r="H1874" i="4"/>
  <c r="H1873" i="4"/>
  <c r="H1872" i="4"/>
  <c r="H1871" i="4"/>
  <c r="H1870" i="4"/>
  <c r="H1869" i="4"/>
  <c r="H1868" i="4"/>
  <c r="H1867" i="4"/>
  <c r="H1866" i="4"/>
  <c r="H1865" i="4"/>
  <c r="H1864" i="4"/>
  <c r="H1863" i="4"/>
  <c r="H1862" i="4"/>
  <c r="H1861" i="4"/>
  <c r="H1860" i="4"/>
  <c r="H1859" i="4"/>
  <c r="H1858" i="4"/>
  <c r="H1857" i="4"/>
  <c r="H1856" i="4"/>
  <c r="H1855" i="4"/>
  <c r="H1854" i="4"/>
  <c r="H1853" i="4"/>
  <c r="H1852" i="4"/>
  <c r="H1851" i="4"/>
  <c r="H1850" i="4"/>
  <c r="H1849" i="4"/>
  <c r="H1848" i="4"/>
  <c r="H1847" i="4"/>
  <c r="H1846" i="4"/>
  <c r="H1845" i="4"/>
  <c r="H1844" i="4"/>
  <c r="H1843" i="4"/>
  <c r="H1842" i="4"/>
  <c r="H1841" i="4"/>
  <c r="H1840" i="4"/>
  <c r="H1839" i="4"/>
  <c r="H1838" i="4"/>
  <c r="H1837" i="4"/>
  <c r="H1836" i="4"/>
  <c r="H1835" i="4"/>
  <c r="H1834" i="4"/>
  <c r="H1833" i="4"/>
  <c r="H1832" i="4"/>
  <c r="H1831" i="4"/>
  <c r="H1830" i="4"/>
  <c r="H1829" i="4"/>
  <c r="H1828" i="4"/>
  <c r="H1827" i="4"/>
  <c r="H1826" i="4"/>
  <c r="H1825" i="4"/>
  <c r="H1824" i="4"/>
  <c r="H1823" i="4"/>
  <c r="H1822" i="4"/>
  <c r="H1821" i="4"/>
  <c r="H1820" i="4"/>
  <c r="H1819" i="4"/>
  <c r="H1818" i="4"/>
  <c r="H1817" i="4"/>
  <c r="H1816" i="4"/>
  <c r="H1815" i="4"/>
  <c r="H1814" i="4"/>
  <c r="H1813" i="4"/>
  <c r="H1812" i="4"/>
  <c r="H1811" i="4"/>
  <c r="H1810" i="4"/>
  <c r="H1809" i="4"/>
  <c r="H1808" i="4"/>
  <c r="H1807" i="4"/>
  <c r="H1806" i="4"/>
  <c r="H1805" i="4"/>
  <c r="H1804" i="4"/>
  <c r="H1803" i="4"/>
  <c r="H1802" i="4"/>
  <c r="H1801" i="4"/>
  <c r="H1800" i="4"/>
  <c r="H1799" i="4"/>
  <c r="H1798" i="4"/>
  <c r="H1797" i="4"/>
  <c r="H1796" i="4"/>
  <c r="H1795" i="4"/>
  <c r="H1794" i="4"/>
  <c r="H1793" i="4"/>
  <c r="H1792" i="4"/>
  <c r="H1791" i="4"/>
  <c r="H1790" i="4"/>
  <c r="H1789" i="4"/>
  <c r="H1788" i="4"/>
  <c r="H1787" i="4"/>
  <c r="H1786" i="4"/>
  <c r="H1785" i="4"/>
  <c r="H1784" i="4"/>
  <c r="H1783" i="4"/>
  <c r="H1782" i="4"/>
  <c r="H1781" i="4"/>
  <c r="H1780" i="4"/>
  <c r="H1779" i="4"/>
  <c r="H1778" i="4"/>
  <c r="H1777" i="4"/>
  <c r="H1776" i="4"/>
  <c r="H1775" i="4"/>
  <c r="H1774" i="4"/>
  <c r="H1773" i="4"/>
  <c r="H1772" i="4"/>
  <c r="H1771" i="4"/>
  <c r="H1770" i="4"/>
  <c r="H1769" i="4"/>
  <c r="H1768" i="4"/>
  <c r="H1767" i="4"/>
  <c r="H1766" i="4"/>
  <c r="H1765" i="4"/>
  <c r="H1764" i="4"/>
  <c r="H1763" i="4"/>
  <c r="H1762" i="4"/>
  <c r="H1761" i="4"/>
  <c r="H1760" i="4"/>
  <c r="H1759" i="4"/>
  <c r="H1758" i="4"/>
  <c r="H1757" i="4"/>
  <c r="H1756" i="4"/>
  <c r="H1755" i="4"/>
  <c r="H1754" i="4"/>
  <c r="H1753" i="4"/>
  <c r="H1752" i="4"/>
  <c r="H1751" i="4"/>
  <c r="H1750" i="4"/>
  <c r="H1749" i="4"/>
  <c r="H1748" i="4"/>
  <c r="H1747" i="4"/>
  <c r="H1746" i="4"/>
  <c r="H1745" i="4"/>
  <c r="H1744" i="4"/>
  <c r="H1743" i="4"/>
  <c r="H1742" i="4"/>
  <c r="H1741" i="4"/>
  <c r="H1740" i="4"/>
  <c r="H1739" i="4"/>
  <c r="H1738" i="4"/>
  <c r="H1737" i="4"/>
  <c r="H1736" i="4"/>
  <c r="H1735" i="4"/>
  <c r="H1734" i="4"/>
  <c r="H1733" i="4"/>
  <c r="H1732" i="4"/>
  <c r="H1731" i="4"/>
  <c r="H1730" i="4"/>
  <c r="H1729" i="4"/>
  <c r="H1728" i="4"/>
  <c r="H1727" i="4"/>
  <c r="H1726" i="4"/>
  <c r="H1725" i="4"/>
  <c r="H1724" i="4"/>
  <c r="H1723" i="4"/>
  <c r="H1722" i="4"/>
  <c r="H1721" i="4"/>
  <c r="H1720" i="4"/>
  <c r="H1719" i="4"/>
  <c r="H1718" i="4"/>
  <c r="H1717" i="4"/>
  <c r="H1716" i="4"/>
  <c r="H1715" i="4"/>
  <c r="H1714" i="4"/>
  <c r="H1713" i="4"/>
  <c r="H1712" i="4"/>
  <c r="H1711" i="4"/>
  <c r="H1710" i="4"/>
  <c r="H1709" i="4"/>
  <c r="H1708" i="4"/>
  <c r="H1707" i="4"/>
  <c r="H1706" i="4"/>
  <c r="H1705" i="4"/>
  <c r="H1704" i="4"/>
  <c r="H1703" i="4"/>
  <c r="H1702" i="4"/>
  <c r="H1701" i="4"/>
  <c r="H1700" i="4"/>
  <c r="H1699" i="4"/>
  <c r="H1698" i="4"/>
  <c r="H1697" i="4"/>
  <c r="H1696" i="4"/>
  <c r="H1695" i="4"/>
  <c r="H1694" i="4"/>
  <c r="H1693" i="4"/>
  <c r="H1692" i="4"/>
  <c r="H1691" i="4"/>
  <c r="H1690" i="4"/>
  <c r="H1689" i="4"/>
  <c r="H1688" i="4"/>
  <c r="H1687" i="4"/>
  <c r="H1686" i="4"/>
  <c r="H1685" i="4"/>
  <c r="H1684" i="4"/>
  <c r="H1683" i="4"/>
  <c r="H1682" i="4"/>
  <c r="H1681" i="4"/>
  <c r="H1680" i="4"/>
  <c r="H1679" i="4"/>
  <c r="H1678" i="4"/>
  <c r="H1677" i="4"/>
  <c r="H1676" i="4"/>
  <c r="H1675" i="4"/>
  <c r="H1674" i="4"/>
  <c r="H1673" i="4"/>
  <c r="H1672" i="4"/>
  <c r="H1671" i="4"/>
  <c r="H1670" i="4"/>
  <c r="H1669" i="4"/>
  <c r="H1668" i="4"/>
  <c r="H1667" i="4"/>
  <c r="H1666" i="4"/>
  <c r="H1665" i="4"/>
  <c r="H1664" i="4"/>
  <c r="H1663" i="4"/>
  <c r="H1662" i="4"/>
  <c r="H1661" i="4"/>
  <c r="H1660" i="4"/>
  <c r="H1659" i="4"/>
  <c r="H1658" i="4"/>
  <c r="H1657" i="4"/>
  <c r="H1656" i="4"/>
  <c r="H1655" i="4"/>
  <c r="H1654" i="4"/>
  <c r="H1653" i="4"/>
  <c r="H1652" i="4"/>
  <c r="H1651" i="4"/>
  <c r="H1650" i="4"/>
  <c r="H1649" i="4"/>
  <c r="H1648" i="4"/>
  <c r="H1647" i="4"/>
  <c r="H1646" i="4"/>
  <c r="H1645" i="4"/>
  <c r="H1644" i="4"/>
  <c r="H1643" i="4"/>
  <c r="H1642" i="4"/>
  <c r="H1641" i="4"/>
  <c r="H1640" i="4"/>
  <c r="H1639" i="4"/>
  <c r="H1638" i="4"/>
  <c r="H1637" i="4"/>
  <c r="H1636" i="4"/>
  <c r="H1635" i="4"/>
  <c r="H1634" i="4"/>
  <c r="H1633" i="4"/>
  <c r="H1632" i="4"/>
  <c r="H1631" i="4"/>
  <c r="H1630" i="4"/>
  <c r="H1629" i="4"/>
  <c r="H1628" i="4"/>
  <c r="H1627" i="4"/>
  <c r="H1626" i="4"/>
  <c r="H1625" i="4"/>
  <c r="H1624" i="4"/>
  <c r="H1623" i="4"/>
  <c r="H1622" i="4"/>
  <c r="H1621" i="4"/>
  <c r="H1620" i="4"/>
  <c r="H1619" i="4"/>
  <c r="H1618" i="4"/>
  <c r="H1617" i="4"/>
  <c r="H1616" i="4"/>
  <c r="H1615" i="4"/>
  <c r="H1614" i="4"/>
  <c r="H1613" i="4"/>
  <c r="H1612" i="4"/>
  <c r="H1611" i="4"/>
  <c r="H1610" i="4"/>
  <c r="H1609" i="4"/>
  <c r="H1608" i="4"/>
  <c r="H1607" i="4"/>
  <c r="H1606" i="4"/>
  <c r="H1605" i="4"/>
  <c r="H1604" i="4"/>
  <c r="H1603" i="4"/>
  <c r="H1602" i="4"/>
  <c r="H1601" i="4"/>
  <c r="H1600" i="4"/>
  <c r="H1599" i="4"/>
  <c r="H1598" i="4"/>
  <c r="H1597" i="4"/>
  <c r="H1596" i="4"/>
  <c r="H1595" i="4"/>
  <c r="H1594" i="4"/>
  <c r="H1593" i="4"/>
  <c r="H1592" i="4"/>
  <c r="H1591" i="4"/>
  <c r="H1590" i="4"/>
  <c r="H1589" i="4"/>
  <c r="H1588" i="4"/>
  <c r="H1587" i="4"/>
  <c r="H1586" i="4"/>
  <c r="H1585" i="4"/>
  <c r="H1584" i="4"/>
  <c r="H1583" i="4"/>
  <c r="H1582" i="4"/>
  <c r="H1581" i="4"/>
  <c r="H1580" i="4"/>
  <c r="H1579" i="4"/>
  <c r="H1578" i="4"/>
  <c r="H1577" i="4"/>
  <c r="H1576" i="4"/>
  <c r="H1575" i="4"/>
  <c r="H1574" i="4"/>
  <c r="H1573" i="4"/>
  <c r="H1572" i="4"/>
  <c r="H1571" i="4"/>
  <c r="H1570" i="4"/>
  <c r="H1569" i="4"/>
  <c r="H1568" i="4"/>
  <c r="H1567" i="4"/>
  <c r="H1566" i="4"/>
  <c r="H1565" i="4"/>
  <c r="H1564" i="4"/>
  <c r="H1563" i="4"/>
  <c r="H1562" i="4"/>
  <c r="H1561" i="4"/>
  <c r="H1560" i="4"/>
  <c r="H1559" i="4"/>
  <c r="H1558" i="4"/>
  <c r="H1557" i="4"/>
  <c r="H1556" i="4"/>
  <c r="H1555" i="4"/>
  <c r="H1554" i="4"/>
  <c r="H1553" i="4"/>
  <c r="H1552" i="4"/>
  <c r="H1551" i="4"/>
  <c r="H1550" i="4"/>
  <c r="H1549" i="4"/>
  <c r="H1548" i="4"/>
  <c r="H1547" i="4"/>
  <c r="H1546" i="4"/>
  <c r="H1545" i="4"/>
  <c r="H1544" i="4"/>
  <c r="H1543" i="4"/>
  <c r="H1542" i="4"/>
  <c r="H1541" i="4"/>
  <c r="H1540" i="4"/>
  <c r="H1539" i="4"/>
  <c r="H1538" i="4"/>
  <c r="H1537" i="4"/>
  <c r="H1536" i="4"/>
  <c r="H1535" i="4"/>
  <c r="H1534" i="4"/>
  <c r="H1533" i="4"/>
  <c r="H1532" i="4"/>
  <c r="H1531" i="4"/>
  <c r="H1530" i="4"/>
  <c r="H1529" i="4"/>
  <c r="H1528" i="4"/>
  <c r="H1527" i="4"/>
  <c r="H1526" i="4"/>
  <c r="H1525" i="4"/>
  <c r="H1524" i="4"/>
  <c r="H1523" i="4"/>
  <c r="H1522" i="4"/>
  <c r="H1521" i="4"/>
  <c r="H1520" i="4"/>
  <c r="H1519" i="4"/>
  <c r="H1518" i="4"/>
  <c r="H1517" i="4"/>
  <c r="H1516" i="4"/>
  <c r="H1515" i="4"/>
  <c r="H1514" i="4"/>
  <c r="H1513" i="4"/>
  <c r="H1512" i="4"/>
  <c r="H1511" i="4"/>
  <c r="H1510" i="4"/>
  <c r="H1509" i="4"/>
  <c r="H1508" i="4"/>
  <c r="H1507" i="4"/>
  <c r="H1506" i="4"/>
  <c r="H1505" i="4"/>
  <c r="H1504" i="4"/>
  <c r="H1503" i="4"/>
  <c r="H1502" i="4"/>
  <c r="H1501" i="4"/>
  <c r="H1500" i="4"/>
  <c r="H1499" i="4"/>
  <c r="H1498" i="4"/>
  <c r="H1497" i="4"/>
  <c r="H1496" i="4"/>
  <c r="H1495" i="4"/>
  <c r="H1494" i="4"/>
  <c r="H1493" i="4"/>
  <c r="H1492" i="4"/>
  <c r="H1491" i="4"/>
  <c r="H1490" i="4"/>
  <c r="H1489" i="4"/>
  <c r="H1488" i="4"/>
  <c r="H1487" i="4"/>
  <c r="H1486" i="4"/>
  <c r="H1485" i="4"/>
  <c r="H1484" i="4"/>
  <c r="H1483" i="4"/>
  <c r="H1482" i="4"/>
  <c r="H1481" i="4"/>
  <c r="H1480" i="4"/>
  <c r="H1479" i="4"/>
  <c r="H1478" i="4"/>
  <c r="H1477" i="4"/>
  <c r="H1476" i="4"/>
  <c r="H1475" i="4"/>
  <c r="H1474" i="4"/>
  <c r="H1473" i="4"/>
  <c r="H1472" i="4"/>
  <c r="H1471" i="4"/>
  <c r="H1470" i="4"/>
  <c r="H1469" i="4"/>
  <c r="H1468" i="4"/>
  <c r="H1467" i="4"/>
  <c r="H1466" i="4"/>
  <c r="H1465" i="4"/>
  <c r="H1464" i="4"/>
  <c r="H1463" i="4"/>
  <c r="H1462" i="4"/>
  <c r="H1461" i="4"/>
  <c r="H1460" i="4"/>
  <c r="H1459" i="4"/>
  <c r="H1458" i="4"/>
  <c r="H1457" i="4"/>
  <c r="H1456" i="4"/>
  <c r="H1455" i="4"/>
  <c r="H1454" i="4"/>
  <c r="H1453" i="4"/>
  <c r="H1452" i="4"/>
  <c r="H1451" i="4"/>
  <c r="H1450" i="4"/>
  <c r="H1449" i="4"/>
  <c r="H1448" i="4"/>
  <c r="H1447" i="4"/>
  <c r="H1446" i="4"/>
  <c r="H1445" i="4"/>
  <c r="H1444" i="4"/>
  <c r="H1443" i="4"/>
  <c r="H1442" i="4"/>
  <c r="H1441" i="4"/>
  <c r="H1440" i="4"/>
  <c r="H1439" i="4"/>
  <c r="H1438" i="4"/>
  <c r="H1437" i="4"/>
  <c r="H1436" i="4"/>
  <c r="H1435" i="4"/>
  <c r="H1434" i="4"/>
  <c r="H1433" i="4"/>
  <c r="H1432" i="4"/>
  <c r="H1431" i="4"/>
  <c r="H1430" i="4"/>
  <c r="H1429" i="4"/>
  <c r="H1428" i="4"/>
  <c r="H1427" i="4"/>
  <c r="H1426" i="4"/>
  <c r="H1425" i="4"/>
  <c r="H1424" i="4"/>
  <c r="H1423" i="4"/>
  <c r="H1422" i="4"/>
  <c r="H1421" i="4"/>
  <c r="H1420" i="4"/>
  <c r="H1419" i="4"/>
  <c r="H1418" i="4"/>
  <c r="H1417" i="4"/>
  <c r="H1416" i="4"/>
  <c r="H1415" i="4"/>
  <c r="H1414" i="4"/>
  <c r="H1413" i="4"/>
  <c r="H1412" i="4"/>
  <c r="H1411" i="4"/>
  <c r="H1410" i="4"/>
  <c r="H1409" i="4"/>
  <c r="H1408" i="4"/>
  <c r="H1407" i="4"/>
  <c r="H1406" i="4"/>
  <c r="H1405" i="4"/>
  <c r="H1404" i="4"/>
  <c r="H1403" i="4"/>
  <c r="H1402" i="4"/>
  <c r="H1401" i="4"/>
  <c r="H1400" i="4"/>
  <c r="H1399" i="4"/>
  <c r="H1398" i="4"/>
  <c r="H1397" i="4"/>
  <c r="H1396" i="4"/>
  <c r="H1395" i="4"/>
  <c r="H1394" i="4"/>
  <c r="H1393" i="4"/>
  <c r="H1392" i="4"/>
  <c r="H1391" i="4"/>
  <c r="H1390" i="4"/>
  <c r="H1389" i="4"/>
  <c r="H1388" i="4"/>
  <c r="H1387" i="4"/>
  <c r="H1386" i="4"/>
  <c r="H1385" i="4"/>
  <c r="H1384" i="4"/>
  <c r="H1383" i="4"/>
  <c r="H1382" i="4"/>
  <c r="H1381" i="4"/>
  <c r="H1380" i="4"/>
  <c r="H1379" i="4"/>
  <c r="H1378" i="4"/>
  <c r="H1377" i="4"/>
  <c r="H1376" i="4"/>
  <c r="H1375" i="4"/>
  <c r="H1374" i="4"/>
  <c r="H1373" i="4"/>
  <c r="H1372" i="4"/>
  <c r="H1371" i="4"/>
  <c r="H1370" i="4"/>
  <c r="H1369" i="4"/>
  <c r="H1368" i="4"/>
  <c r="H1367" i="4"/>
  <c r="H1366" i="4"/>
  <c r="H1365" i="4"/>
  <c r="H1364" i="4"/>
  <c r="H1363" i="4"/>
  <c r="H1362" i="4"/>
  <c r="H1361" i="4"/>
  <c r="H1360" i="4"/>
  <c r="H1359" i="4"/>
  <c r="H1358" i="4"/>
  <c r="H1357" i="4"/>
  <c r="H1356" i="4"/>
  <c r="H1355" i="4"/>
  <c r="H1354" i="4"/>
  <c r="H1353" i="4"/>
  <c r="H1352" i="4"/>
  <c r="H1351" i="4"/>
  <c r="H1350" i="4"/>
  <c r="H1349" i="4"/>
  <c r="H1348" i="4"/>
  <c r="H1347" i="4"/>
  <c r="H1346" i="4"/>
  <c r="H1345" i="4"/>
  <c r="H1344" i="4"/>
  <c r="H1343" i="4"/>
  <c r="H1342" i="4"/>
  <c r="H1341" i="4"/>
  <c r="H1340" i="4"/>
  <c r="H1339" i="4"/>
  <c r="H1338" i="4"/>
  <c r="H1337" i="4"/>
  <c r="H1336" i="4"/>
  <c r="H1335" i="4"/>
  <c r="H1334" i="4"/>
  <c r="H1333" i="4"/>
  <c r="H1332" i="4"/>
  <c r="H1331" i="4"/>
  <c r="H1330" i="4"/>
  <c r="H1329" i="4"/>
  <c r="H1328" i="4"/>
  <c r="H1327" i="4"/>
  <c r="H1326" i="4"/>
  <c r="H1325" i="4"/>
  <c r="H1324" i="4"/>
  <c r="H1323" i="4"/>
  <c r="H1322" i="4"/>
  <c r="H1321" i="4"/>
  <c r="H1320" i="4"/>
  <c r="H1319" i="4"/>
  <c r="H1318" i="4"/>
  <c r="H1317" i="4"/>
  <c r="H1316" i="4"/>
  <c r="H1315" i="4"/>
  <c r="H1314" i="4"/>
  <c r="H1313" i="4"/>
  <c r="H1312" i="4"/>
  <c r="H1311" i="4"/>
  <c r="H1310" i="4"/>
  <c r="H1309" i="4"/>
  <c r="H1308" i="4"/>
  <c r="H1307" i="4"/>
  <c r="H1306" i="4"/>
  <c r="H1305" i="4"/>
  <c r="H1304" i="4"/>
  <c r="H1303" i="4"/>
  <c r="H1302" i="4"/>
  <c r="H1301" i="4"/>
  <c r="H1300" i="4"/>
  <c r="H1299" i="4"/>
  <c r="H1298" i="4"/>
  <c r="H1297" i="4"/>
  <c r="H1296" i="4"/>
  <c r="H1295" i="4"/>
  <c r="H1294" i="4"/>
  <c r="H1293" i="4"/>
  <c r="H1292" i="4"/>
  <c r="H1291" i="4"/>
  <c r="H1290" i="4"/>
  <c r="H1289" i="4"/>
  <c r="H1288" i="4"/>
  <c r="H1287" i="4"/>
  <c r="H1286" i="4"/>
  <c r="H1285" i="4"/>
  <c r="H1284" i="4"/>
  <c r="H1283" i="4"/>
  <c r="H1282" i="4"/>
  <c r="H1281" i="4"/>
  <c r="H1280" i="4"/>
  <c r="H1279" i="4"/>
  <c r="H1278" i="4"/>
  <c r="H1277" i="4"/>
  <c r="H1276" i="4"/>
  <c r="H1275" i="4"/>
  <c r="H1274" i="4"/>
  <c r="H1273" i="4"/>
  <c r="H1272" i="4"/>
  <c r="H1271" i="4"/>
  <c r="H1270" i="4"/>
  <c r="H1269" i="4"/>
  <c r="H1268" i="4"/>
  <c r="H1267" i="4"/>
  <c r="H1266" i="4"/>
  <c r="H1265" i="4"/>
  <c r="H1264" i="4"/>
  <c r="H1263" i="4"/>
  <c r="H1262" i="4"/>
  <c r="H1261" i="4"/>
  <c r="H1260" i="4"/>
  <c r="H1259" i="4"/>
  <c r="H1258" i="4"/>
  <c r="H1257" i="4"/>
  <c r="H1256" i="4"/>
  <c r="H1255" i="4"/>
  <c r="H1254" i="4"/>
  <c r="H1253" i="4"/>
  <c r="H1252" i="4"/>
  <c r="H1251" i="4"/>
  <c r="H1250" i="4"/>
  <c r="H1249" i="4"/>
  <c r="H1248" i="4"/>
  <c r="H1247" i="4"/>
  <c r="H1246" i="4"/>
  <c r="H1245" i="4"/>
  <c r="H1244" i="4"/>
  <c r="H1243" i="4"/>
  <c r="H1242" i="4"/>
  <c r="H1241" i="4"/>
  <c r="H1240" i="4"/>
  <c r="H1239" i="4"/>
  <c r="H1238" i="4"/>
  <c r="H1237" i="4"/>
  <c r="H1236" i="4"/>
  <c r="H1235" i="4"/>
  <c r="H1234" i="4"/>
  <c r="H1233" i="4"/>
  <c r="H1232" i="4"/>
  <c r="H1231" i="4"/>
  <c r="H1230" i="4"/>
  <c r="H1229" i="4"/>
  <c r="H1228" i="4"/>
  <c r="H1227" i="4"/>
  <c r="H1226" i="4"/>
  <c r="H1225" i="4"/>
  <c r="H1224" i="4"/>
  <c r="H1223" i="4"/>
  <c r="H1222" i="4"/>
  <c r="H1221" i="4"/>
  <c r="H1220" i="4"/>
  <c r="H1219" i="4"/>
  <c r="H1218" i="4"/>
  <c r="H1217" i="4"/>
  <c r="H1216" i="4"/>
  <c r="H1215" i="4"/>
  <c r="H1214" i="4"/>
  <c r="H1213" i="4"/>
  <c r="H1212" i="4"/>
  <c r="H1211" i="4"/>
  <c r="H1210" i="4"/>
  <c r="H1209" i="4"/>
  <c r="H1208" i="4"/>
  <c r="H1207" i="4"/>
  <c r="H1206" i="4"/>
  <c r="H1205" i="4"/>
  <c r="H1204" i="4"/>
  <c r="H1203" i="4"/>
  <c r="H1202" i="4"/>
  <c r="H1201" i="4"/>
  <c r="H1200" i="4"/>
  <c r="H1199" i="4"/>
  <c r="H1198" i="4"/>
  <c r="H1197" i="4"/>
  <c r="H1196" i="4"/>
  <c r="H1195" i="4"/>
  <c r="H1194" i="4"/>
  <c r="H1193" i="4"/>
  <c r="H1192" i="4"/>
  <c r="H1191" i="4"/>
  <c r="H1190" i="4"/>
  <c r="H1189" i="4"/>
  <c r="H1188" i="4"/>
  <c r="H1187" i="4"/>
  <c r="H1186" i="4"/>
  <c r="H1185" i="4"/>
  <c r="H1184" i="4"/>
  <c r="H1183" i="4"/>
  <c r="H1182" i="4"/>
  <c r="H1181" i="4"/>
  <c r="H1180" i="4"/>
  <c r="H1179" i="4"/>
  <c r="H1178" i="4"/>
  <c r="H1177" i="4"/>
  <c r="H1176" i="4"/>
  <c r="H1175" i="4"/>
  <c r="H1174" i="4"/>
  <c r="H1173" i="4"/>
  <c r="H1172" i="4"/>
  <c r="H1171" i="4"/>
  <c r="H1170" i="4"/>
  <c r="H1169" i="4"/>
  <c r="H1168" i="4"/>
  <c r="H1167" i="4"/>
  <c r="H1166" i="4"/>
  <c r="H1165" i="4"/>
  <c r="H1164" i="4"/>
  <c r="H1163" i="4"/>
  <c r="H1162" i="4"/>
  <c r="H1161" i="4"/>
  <c r="H1160" i="4"/>
  <c r="H1159" i="4"/>
  <c r="H1158" i="4"/>
  <c r="H1157" i="4"/>
  <c r="H1156" i="4"/>
  <c r="H1155" i="4"/>
  <c r="H1154" i="4"/>
  <c r="H1153" i="4"/>
  <c r="H1152" i="4"/>
  <c r="H1151" i="4"/>
  <c r="H1150" i="4"/>
  <c r="H1149" i="4"/>
  <c r="H1148" i="4"/>
  <c r="H1147" i="4"/>
  <c r="H1146" i="4"/>
  <c r="H1145" i="4"/>
  <c r="H1144" i="4"/>
  <c r="H1143" i="4"/>
  <c r="H1142" i="4"/>
  <c r="H1141" i="4"/>
  <c r="H1140" i="4"/>
  <c r="H1139" i="4"/>
  <c r="H1138" i="4"/>
  <c r="H1137" i="4"/>
  <c r="H1136" i="4"/>
  <c r="H1135" i="4"/>
  <c r="H1134" i="4"/>
  <c r="H1133" i="4"/>
  <c r="H1132" i="4"/>
  <c r="H1131" i="4"/>
  <c r="H1130" i="4"/>
  <c r="H1129" i="4"/>
  <c r="H1128" i="4"/>
  <c r="H1127" i="4"/>
  <c r="H1126" i="4"/>
  <c r="H1125" i="4"/>
  <c r="H1124" i="4"/>
  <c r="H1123" i="4"/>
  <c r="H1122" i="4"/>
  <c r="H1121" i="4"/>
  <c r="H1120" i="4"/>
  <c r="H1119" i="4"/>
  <c r="H1118" i="4"/>
  <c r="H1117" i="4"/>
  <c r="H1116" i="4"/>
  <c r="H1115" i="4"/>
  <c r="H1114" i="4"/>
  <c r="H1113" i="4"/>
  <c r="H1112" i="4"/>
  <c r="H1111" i="4"/>
  <c r="H1110" i="4"/>
  <c r="H1109" i="4"/>
  <c r="H1108" i="4"/>
  <c r="H1107" i="4"/>
  <c r="H1106" i="4"/>
  <c r="H1105" i="4"/>
  <c r="H1104" i="4"/>
  <c r="H1103" i="4"/>
  <c r="H1102" i="4"/>
  <c r="H1101" i="4"/>
  <c r="H1100" i="4"/>
  <c r="H1099" i="4"/>
  <c r="H1098" i="4"/>
  <c r="H1097" i="4"/>
  <c r="H1096" i="4"/>
  <c r="H1095" i="4"/>
  <c r="H1094" i="4"/>
  <c r="H1093" i="4"/>
  <c r="H1092" i="4"/>
  <c r="H1091" i="4"/>
  <c r="H1090" i="4"/>
  <c r="H1089" i="4"/>
  <c r="H1088" i="4"/>
  <c r="H1087" i="4"/>
  <c r="H1086" i="4"/>
  <c r="H1085" i="4"/>
  <c r="H1084" i="4"/>
  <c r="H1083" i="4"/>
  <c r="H1082" i="4"/>
  <c r="H1081" i="4"/>
  <c r="H1080" i="4"/>
  <c r="H1079" i="4"/>
  <c r="H1078" i="4"/>
  <c r="H1077" i="4"/>
  <c r="H1076" i="4"/>
  <c r="H1075" i="4"/>
  <c r="H1074" i="4"/>
  <c r="H1073" i="4"/>
  <c r="H1072" i="4"/>
  <c r="H1071" i="4"/>
  <c r="H1070" i="4"/>
  <c r="H1069" i="4"/>
  <c r="H1068" i="4"/>
  <c r="H1067" i="4"/>
  <c r="H1066" i="4"/>
  <c r="H1065" i="4"/>
  <c r="H1064" i="4"/>
  <c r="H1063" i="4"/>
  <c r="H1062" i="4"/>
  <c r="H1061" i="4"/>
  <c r="H1060" i="4"/>
  <c r="H1059" i="4"/>
  <c r="H1058" i="4"/>
  <c r="H1057" i="4"/>
  <c r="H1056" i="4"/>
  <c r="H1055" i="4"/>
  <c r="H1054" i="4"/>
  <c r="H1053" i="4"/>
  <c r="H1052" i="4"/>
  <c r="H1051" i="4"/>
  <c r="H1050" i="4"/>
  <c r="H1049" i="4"/>
  <c r="H1048" i="4"/>
  <c r="H1047" i="4"/>
  <c r="H1046" i="4"/>
  <c r="H1045" i="4"/>
  <c r="H1044" i="4"/>
  <c r="H1043" i="4"/>
  <c r="H1042" i="4"/>
  <c r="H1041" i="4"/>
  <c r="H1040" i="4"/>
  <c r="H1039" i="4"/>
  <c r="H1038" i="4"/>
  <c r="H1037" i="4"/>
  <c r="H1036" i="4"/>
  <c r="H1035" i="4"/>
  <c r="H1034" i="4"/>
  <c r="H1033" i="4"/>
  <c r="H1032" i="4"/>
  <c r="H1031" i="4"/>
  <c r="H1030" i="4"/>
  <c r="H1029" i="4"/>
  <c r="H1028" i="4"/>
  <c r="H1027" i="4"/>
  <c r="H1026" i="4"/>
  <c r="H1025" i="4"/>
  <c r="H1024" i="4"/>
  <c r="H1023" i="4"/>
  <c r="H1022" i="4"/>
  <c r="H1021" i="4"/>
  <c r="H1020" i="4"/>
  <c r="H1019" i="4"/>
  <c r="H1018" i="4"/>
  <c r="H1017" i="4"/>
  <c r="H1016" i="4"/>
  <c r="H1015" i="4"/>
  <c r="H1014" i="4"/>
  <c r="H1013" i="4"/>
  <c r="H1012" i="4"/>
  <c r="H1011" i="4"/>
  <c r="H1010" i="4"/>
  <c r="H1009" i="4"/>
  <c r="H1008" i="4"/>
  <c r="H1007" i="4"/>
  <c r="H1006" i="4"/>
  <c r="H1005" i="4"/>
  <c r="H1004" i="4"/>
  <c r="H1003" i="4"/>
  <c r="H1002" i="4"/>
  <c r="H1001" i="4"/>
  <c r="H1000" i="4"/>
  <c r="H999" i="4"/>
  <c r="H998" i="4"/>
  <c r="H997" i="4"/>
  <c r="H996" i="4"/>
  <c r="H995" i="4"/>
  <c r="H994" i="4"/>
  <c r="H993" i="4"/>
  <c r="H992" i="4"/>
  <c r="H991" i="4"/>
  <c r="H990" i="4"/>
  <c r="H989" i="4"/>
  <c r="H988" i="4"/>
  <c r="H987" i="4"/>
  <c r="H986" i="4"/>
  <c r="H985" i="4"/>
  <c r="H984" i="4"/>
  <c r="H983" i="4"/>
  <c r="H982" i="4"/>
  <c r="H981" i="4"/>
  <c r="H980" i="4"/>
  <c r="H979" i="4"/>
  <c r="H978" i="4"/>
  <c r="H977" i="4"/>
  <c r="H976" i="4"/>
  <c r="H975" i="4"/>
  <c r="H974" i="4"/>
  <c r="H973" i="4"/>
  <c r="H972" i="4"/>
  <c r="H971" i="4"/>
  <c r="H970" i="4"/>
  <c r="H969" i="4"/>
  <c r="H968" i="4"/>
  <c r="H967"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601" i="4"/>
  <c r="H600" i="4"/>
  <c r="H599" i="4"/>
  <c r="H598" i="4"/>
  <c r="H597" i="4"/>
  <c r="H596" i="4"/>
  <c r="H595" i="4"/>
  <c r="H594" i="4"/>
  <c r="H593" i="4"/>
  <c r="H592" i="4"/>
  <c r="H591" i="4"/>
  <c r="H590" i="4"/>
  <c r="H589" i="4"/>
  <c r="H588" i="4"/>
  <c r="H587" i="4"/>
  <c r="H586" i="4"/>
  <c r="H585" i="4"/>
  <c r="H584" i="4"/>
  <c r="H583" i="4"/>
  <c r="H582" i="4"/>
  <c r="H581" i="4"/>
  <c r="H580" i="4"/>
  <c r="H579" i="4"/>
  <c r="H578" i="4"/>
  <c r="H577" i="4"/>
  <c r="H576" i="4"/>
  <c r="H575" i="4"/>
  <c r="H574" i="4"/>
  <c r="H573" i="4"/>
  <c r="H57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4" i="4"/>
  <c r="H3" i="4"/>
  <c r="H2" i="4"/>
  <c r="I29" i="20" l="1"/>
  <c r="H29" i="20"/>
  <c r="I28" i="20"/>
  <c r="H28" i="20"/>
  <c r="I27" i="20"/>
  <c r="H27" i="20"/>
  <c r="I26" i="20"/>
  <c r="H26" i="20"/>
  <c r="I25" i="20"/>
  <c r="H25" i="20"/>
  <c r="I24" i="20"/>
  <c r="H24" i="20"/>
  <c r="I23" i="20"/>
  <c r="H23" i="20"/>
  <c r="I22" i="20"/>
  <c r="H22" i="20"/>
  <c r="I21" i="20"/>
  <c r="H21" i="20"/>
  <c r="I20" i="20"/>
  <c r="H20" i="20"/>
  <c r="I19" i="20"/>
  <c r="H19" i="20"/>
  <c r="I18" i="20"/>
  <c r="H18" i="20"/>
  <c r="I17" i="20"/>
  <c r="H17" i="20"/>
  <c r="I16" i="20"/>
  <c r="H16" i="20"/>
  <c r="I15" i="20"/>
  <c r="H15" i="20"/>
  <c r="I80" i="20"/>
  <c r="I79" i="20"/>
  <c r="I78" i="20"/>
  <c r="I77" i="20"/>
  <c r="I76" i="20"/>
  <c r="I75" i="20"/>
  <c r="I74" i="20"/>
  <c r="I73" i="20"/>
  <c r="I72" i="20"/>
  <c r="I71" i="20"/>
  <c r="I70" i="20"/>
  <c r="I69" i="20"/>
  <c r="I68" i="20"/>
  <c r="I67" i="20"/>
  <c r="I66" i="20"/>
  <c r="I65" i="20"/>
  <c r="B80" i="20"/>
  <c r="B79" i="20"/>
  <c r="B78" i="20"/>
  <c r="B77" i="20"/>
  <c r="B76" i="20"/>
  <c r="B75" i="20"/>
  <c r="B74" i="20"/>
  <c r="B73" i="20"/>
  <c r="B72" i="20"/>
  <c r="B71" i="20"/>
  <c r="B70" i="20"/>
  <c r="B69" i="20"/>
  <c r="B68" i="20"/>
  <c r="B67" i="20"/>
  <c r="B66" i="20"/>
  <c r="B65" i="20"/>
  <c r="A65" i="20"/>
  <c r="A66" i="20" s="1"/>
  <c r="A67" i="20" s="1"/>
  <c r="A68" i="20" s="1"/>
  <c r="A69" i="20" s="1"/>
  <c r="A70" i="20" s="1"/>
  <c r="A71" i="20" s="1"/>
  <c r="A72" i="20" s="1"/>
  <c r="A73" i="20" s="1"/>
  <c r="A74" i="20" s="1"/>
  <c r="A75" i="20" s="1"/>
  <c r="A76" i="20" s="1"/>
  <c r="A77" i="20" s="1"/>
  <c r="A78" i="20" s="1"/>
  <c r="A79" i="20" s="1"/>
  <c r="A80" i="20" s="1"/>
  <c r="F59" i="20"/>
  <c r="F58" i="20"/>
  <c r="F57" i="20"/>
  <c r="F56" i="20"/>
  <c r="F55" i="20"/>
  <c r="F54" i="20"/>
  <c r="C55" i="20"/>
  <c r="G59" i="20" s="1"/>
  <c r="C54" i="20"/>
  <c r="C60" i="20" s="1"/>
  <c r="C56" i="20"/>
  <c r="B49" i="20"/>
  <c r="B48" i="20"/>
  <c r="B47" i="20"/>
  <c r="B46" i="20"/>
  <c r="B45" i="20"/>
  <c r="B44" i="20"/>
  <c r="B43" i="20"/>
  <c r="B42" i="20"/>
  <c r="B41" i="20"/>
  <c r="B40" i="20"/>
  <c r="B39" i="20"/>
  <c r="B38" i="20"/>
  <c r="B37" i="20"/>
  <c r="B36" i="20"/>
  <c r="B35" i="20"/>
  <c r="B50" i="20"/>
  <c r="A35" i="20"/>
  <c r="A36" i="20" s="1"/>
  <c r="A37" i="20" s="1"/>
  <c r="A38" i="20" s="1"/>
  <c r="A39" i="20" s="1"/>
  <c r="A40" i="20" s="1"/>
  <c r="A41" i="20" s="1"/>
  <c r="A42" i="20" s="1"/>
  <c r="A43" i="20" s="1"/>
  <c r="A44" i="20" s="1"/>
  <c r="A45" i="20" s="1"/>
  <c r="A46" i="20" s="1"/>
  <c r="A47" i="20" s="1"/>
  <c r="A48" i="20" s="1"/>
  <c r="A49" i="20" s="1"/>
  <c r="A50" i="20" s="1"/>
  <c r="C59" i="20" l="1"/>
  <c r="G54" i="20"/>
  <c r="G55" i="20"/>
  <c r="G56" i="20"/>
  <c r="G57" i="20"/>
  <c r="G58" i="20"/>
  <c r="I14" i="20"/>
  <c r="H14" i="20"/>
  <c r="B29" i="20"/>
  <c r="B28" i="20"/>
  <c r="B27" i="20"/>
  <c r="B26" i="20"/>
  <c r="B25" i="20"/>
  <c r="B24" i="20"/>
  <c r="B23" i="20"/>
  <c r="B22" i="20"/>
  <c r="B21" i="20"/>
  <c r="B20" i="20"/>
  <c r="B19" i="20"/>
  <c r="B18" i="20"/>
  <c r="B17" i="20"/>
  <c r="B16" i="20"/>
  <c r="B15" i="20"/>
  <c r="B14" i="20"/>
  <c r="A14" i="20"/>
  <c r="A15" i="20" l="1"/>
  <c r="A16" i="20" l="1"/>
  <c r="A17" i="20" l="1"/>
  <c r="A18" i="20" l="1"/>
  <c r="A19" i="20" l="1"/>
  <c r="C7" i="8"/>
  <c r="C7" i="9"/>
  <c r="A20" i="20" l="1"/>
  <c r="A21" i="20" l="1"/>
  <c r="A22" i="20" s="1"/>
  <c r="A23" i="20" s="1"/>
  <c r="A24" i="20" s="1"/>
  <c r="A25" i="20" s="1"/>
  <c r="A26" i="20" s="1"/>
  <c r="A27" i="20" s="1"/>
  <c r="A28" i="20" s="1"/>
  <c r="A29" i="20" s="1"/>
  <c r="D46" i="5" l="1"/>
  <c r="C46" i="5"/>
  <c r="B46" i="5" l="1"/>
  <c r="I46" i="5" s="1"/>
  <c r="F89" i="5" l="1"/>
  <c r="F88" i="5"/>
  <c r="E49" i="6" l="1"/>
  <c r="D49" i="6"/>
  <c r="E48" i="6"/>
  <c r="D48" i="6"/>
  <c r="E47" i="6"/>
  <c r="D47" i="6"/>
  <c r="E46" i="6"/>
  <c r="D46" i="6"/>
  <c r="K43" i="6"/>
  <c r="K40" i="6"/>
  <c r="K26" i="6"/>
  <c r="E34" i="6"/>
  <c r="D34" i="6"/>
  <c r="E38" i="6"/>
  <c r="D38" i="6"/>
  <c r="E32" i="6"/>
  <c r="D32" i="6"/>
  <c r="K29" i="6"/>
  <c r="T14" i="8" l="1"/>
  <c r="T13" i="8"/>
  <c r="I18" i="13" l="1"/>
  <c r="I16" i="13"/>
  <c r="I15" i="13"/>
  <c r="I17" i="13"/>
  <c r="I21" i="13"/>
  <c r="E2" i="17"/>
  <c r="I21" i="17" s="1"/>
  <c r="B16" i="17"/>
  <c r="D10" i="17"/>
  <c r="J9" i="17"/>
  <c r="D9" i="17"/>
  <c r="F5" i="17"/>
  <c r="I15" i="17" l="1"/>
  <c r="I17" i="17"/>
  <c r="I20" i="17"/>
  <c r="B15" i="17" s="1"/>
  <c r="I14" i="17" l="1"/>
  <c r="B14" i="17"/>
  <c r="D54" i="5" l="1"/>
  <c r="C54" i="5"/>
  <c r="B54" i="5" l="1"/>
  <c r="I54" i="5" s="1"/>
  <c r="D10" i="15" l="1"/>
  <c r="D9" i="15"/>
  <c r="D8" i="15"/>
  <c r="L18" i="5"/>
  <c r="D19" i="5"/>
  <c r="C19" i="5"/>
  <c r="C17" i="5"/>
  <c r="AF23" i="15"/>
  <c r="C23" i="15"/>
  <c r="AF22" i="15"/>
  <c r="C22" i="15"/>
  <c r="AF21" i="15"/>
  <c r="C21" i="15"/>
  <c r="AF20" i="15"/>
  <c r="C20" i="15"/>
  <c r="AF19" i="15"/>
  <c r="C19" i="15"/>
  <c r="AF18" i="15"/>
  <c r="C18" i="15"/>
  <c r="AF17" i="15"/>
  <c r="C17" i="15"/>
  <c r="AF16" i="15"/>
  <c r="C16" i="15"/>
  <c r="AF15" i="15"/>
  <c r="C15" i="15"/>
  <c r="C14" i="15"/>
  <c r="D10" i="13" l="1"/>
  <c r="E3" i="14"/>
  <c r="D8" i="14"/>
  <c r="D7" i="14"/>
  <c r="H7" i="14"/>
  <c r="H8" i="14"/>
  <c r="J10" i="17" s="1"/>
  <c r="D9" i="13"/>
  <c r="J9" i="13"/>
  <c r="F5" i="13"/>
  <c r="G17" i="6"/>
  <c r="J22" i="5"/>
  <c r="K22" i="5"/>
  <c r="J26" i="5"/>
  <c r="K26" i="5"/>
  <c r="J27" i="5"/>
  <c r="K27" i="5"/>
  <c r="J29" i="5"/>
  <c r="K29" i="5"/>
  <c r="J30" i="5"/>
  <c r="K30" i="5"/>
  <c r="J32" i="5"/>
  <c r="K32" i="5"/>
  <c r="J34" i="5"/>
  <c r="K34" i="5"/>
  <c r="J35" i="5"/>
  <c r="K35" i="5"/>
  <c r="J39" i="5"/>
  <c r="K39" i="5"/>
  <c r="J40" i="5"/>
  <c r="K40" i="5"/>
  <c r="J42" i="5"/>
  <c r="K42" i="5"/>
  <c r="J65" i="5"/>
  <c r="K65" i="5"/>
  <c r="J66" i="5"/>
  <c r="K66" i="5"/>
  <c r="C66" i="5"/>
  <c r="C65" i="5"/>
  <c r="C64" i="5"/>
  <c r="C63" i="5"/>
  <c r="C62" i="5"/>
  <c r="C53" i="5"/>
  <c r="C52" i="5"/>
  <c r="C45" i="5"/>
  <c r="C44" i="5"/>
  <c r="C42" i="5"/>
  <c r="C41" i="5"/>
  <c r="C40" i="5"/>
  <c r="C39" i="5"/>
  <c r="C38" i="5"/>
  <c r="C37" i="5"/>
  <c r="C36" i="5"/>
  <c r="C35" i="5"/>
  <c r="C34" i="5"/>
  <c r="C33" i="5"/>
  <c r="C32" i="5"/>
  <c r="C31" i="5"/>
  <c r="C30" i="5"/>
  <c r="C29" i="5"/>
  <c r="C28" i="5"/>
  <c r="C27" i="5"/>
  <c r="C26" i="5"/>
  <c r="C25" i="5"/>
  <c r="C24" i="5"/>
  <c r="C23" i="5"/>
  <c r="C22" i="5"/>
  <c r="C21" i="5"/>
  <c r="C20" i="5"/>
  <c r="C16" i="5"/>
  <c r="C14" i="5"/>
  <c r="C47" i="5" l="1"/>
  <c r="J10" i="13"/>
  <c r="C43" i="6"/>
  <c r="C29" i="6"/>
  <c r="G18" i="5" s="1"/>
  <c r="C18" i="5" s="1"/>
  <c r="C56" i="5" l="1"/>
  <c r="C55" i="5"/>
  <c r="G43" i="5"/>
  <c r="C43" i="5" s="1"/>
  <c r="D64" i="5"/>
  <c r="D52" i="5" l="1"/>
  <c r="D44" i="5" l="1"/>
  <c r="D41" i="5" l="1"/>
  <c r="D38" i="5" l="1"/>
  <c r="D36" i="5" l="1"/>
  <c r="D33" i="5" l="1"/>
  <c r="D31" i="5" l="1"/>
  <c r="D28" i="5" l="1"/>
  <c r="D25" i="5" l="1"/>
  <c r="D23" i="5" l="1"/>
  <c r="D21" i="5" l="1"/>
  <c r="D16" i="5" l="1"/>
  <c r="I24" i="13" l="1"/>
  <c r="I20" i="13"/>
  <c r="B15" i="13" s="1"/>
  <c r="B16" i="13"/>
  <c r="B14" i="13"/>
  <c r="I14" i="13" l="1"/>
  <c r="L65" i="7" l="1"/>
  <c r="L64" i="7"/>
  <c r="L63" i="7"/>
  <c r="L62" i="7"/>
  <c r="L61" i="7"/>
  <c r="L60" i="7"/>
  <c r="L59" i="7"/>
  <c r="L58" i="7"/>
  <c r="L57" i="7"/>
  <c r="L56" i="7"/>
  <c r="L55" i="7"/>
  <c r="L54" i="7"/>
  <c r="L53" i="7"/>
  <c r="L52" i="7"/>
  <c r="L51" i="7"/>
  <c r="L50" i="7"/>
  <c r="S14" i="8"/>
  <c r="R92" i="7" l="1"/>
  <c r="R91" i="7"/>
  <c r="R90" i="7"/>
  <c r="R45" i="7"/>
  <c r="R44" i="7"/>
  <c r="R43" i="7"/>
  <c r="R42" i="7"/>
  <c r="R41" i="7"/>
  <c r="R40" i="7"/>
  <c r="R38" i="7"/>
  <c r="R65" i="7"/>
  <c r="R64" i="7"/>
  <c r="R63" i="7"/>
  <c r="R62" i="7"/>
  <c r="R61" i="7"/>
  <c r="R60" i="7"/>
  <c r="R59" i="7"/>
  <c r="R58" i="7"/>
  <c r="R57" i="7"/>
  <c r="R56" i="7"/>
  <c r="R55" i="7"/>
  <c r="R54" i="7"/>
  <c r="R53" i="7"/>
  <c r="R52" i="7"/>
  <c r="R51" i="7"/>
  <c r="R50" i="7"/>
  <c r="R14" i="7"/>
  <c r="R15" i="7"/>
  <c r="R13" i="7"/>
  <c r="H60" i="7" l="1"/>
  <c r="E60" i="7"/>
  <c r="J60" i="7" s="1"/>
  <c r="H65" i="7"/>
  <c r="E65" i="7"/>
  <c r="J65" i="7" s="1"/>
  <c r="H64" i="7"/>
  <c r="E64" i="7"/>
  <c r="J64" i="7" s="1"/>
  <c r="H63" i="7"/>
  <c r="E63" i="7"/>
  <c r="J63" i="7" s="1"/>
  <c r="H62" i="7"/>
  <c r="E62" i="7"/>
  <c r="J62" i="7" s="1"/>
  <c r="H61" i="7"/>
  <c r="E61" i="7"/>
  <c r="J61" i="7" s="1"/>
  <c r="A13" i="7"/>
  <c r="A14" i="7" l="1"/>
  <c r="A15" i="7" s="1"/>
  <c r="I62" i="7"/>
  <c r="M62" i="7" s="1"/>
  <c r="O62" i="7"/>
  <c r="O60" i="7"/>
  <c r="I63" i="7"/>
  <c r="M63" i="7" s="1"/>
  <c r="O63" i="7"/>
  <c r="I64" i="7"/>
  <c r="M64" i="7" s="1"/>
  <c r="O64" i="7"/>
  <c r="I65" i="7"/>
  <c r="M65" i="7" s="1"/>
  <c r="O65" i="7"/>
  <c r="I61" i="7"/>
  <c r="M61" i="7" s="1"/>
  <c r="O61" i="7"/>
  <c r="I60" i="7"/>
  <c r="M60" i="7" s="1"/>
  <c r="B15" i="7"/>
  <c r="B92" i="7" l="1"/>
  <c r="P64" i="7"/>
  <c r="Q64" i="7" s="1"/>
  <c r="V64" i="7" s="1"/>
  <c r="P63" i="7"/>
  <c r="Q63" i="7" s="1"/>
  <c r="V63" i="7" s="1"/>
  <c r="P65" i="7"/>
  <c r="Q65" i="7" s="1"/>
  <c r="V65" i="7" s="1"/>
  <c r="P61" i="7"/>
  <c r="Q61" i="7" s="1"/>
  <c r="V61" i="7" s="1"/>
  <c r="P60" i="7"/>
  <c r="Q60" i="7" s="1"/>
  <c r="V60" i="7" s="1"/>
  <c r="P62" i="7"/>
  <c r="W60" i="7" l="1"/>
  <c r="U60" i="7"/>
  <c r="W61" i="7"/>
  <c r="U61" i="7"/>
  <c r="W65" i="7"/>
  <c r="U65" i="7"/>
  <c r="W63" i="7"/>
  <c r="U63" i="7"/>
  <c r="W64" i="7"/>
  <c r="U64" i="7"/>
  <c r="S65" i="7"/>
  <c r="S60" i="7"/>
  <c r="S61" i="7"/>
  <c r="S63" i="7"/>
  <c r="S64" i="7"/>
  <c r="Q62" i="7"/>
  <c r="V62" i="7" s="1"/>
  <c r="W62" i="7" l="1"/>
  <c r="U62" i="7"/>
  <c r="S62" i="7"/>
  <c r="G38" i="7"/>
  <c r="O38" i="7" s="1"/>
  <c r="P38" i="7" s="1"/>
  <c r="Q38" i="7" s="1"/>
  <c r="U38" i="7" s="1"/>
  <c r="H38" i="7"/>
  <c r="I38" i="7"/>
  <c r="I45" i="7"/>
  <c r="I44" i="7"/>
  <c r="I43" i="7"/>
  <c r="I42" i="7"/>
  <c r="I41" i="7"/>
  <c r="I40" i="7"/>
  <c r="H45" i="7"/>
  <c r="H44" i="7"/>
  <c r="H43" i="7"/>
  <c r="H42" i="7"/>
  <c r="H41" i="7"/>
  <c r="H40" i="7"/>
  <c r="G45" i="7"/>
  <c r="O45" i="7" s="1"/>
  <c r="G44" i="7"/>
  <c r="O44" i="7" s="1"/>
  <c r="G43" i="7"/>
  <c r="O43" i="7" s="1"/>
  <c r="G42" i="7"/>
  <c r="O42" i="7" s="1"/>
  <c r="G41" i="7"/>
  <c r="O41" i="7" s="1"/>
  <c r="G40" i="7"/>
  <c r="O40" i="7" s="1"/>
  <c r="L40" i="7" l="1"/>
  <c r="L38" i="7"/>
  <c r="L55" i="5"/>
  <c r="L44" i="7"/>
  <c r="L42" i="7"/>
  <c r="L43" i="7"/>
  <c r="L41" i="7"/>
  <c r="L45" i="7"/>
  <c r="P41" i="7"/>
  <c r="Q41" i="7" s="1"/>
  <c r="U41" i="7" s="1"/>
  <c r="P40" i="7"/>
  <c r="Q40" i="7" s="1"/>
  <c r="U40" i="7" s="1"/>
  <c r="P42" i="7"/>
  <c r="Q42" i="7" s="1"/>
  <c r="U42" i="7" s="1"/>
  <c r="P43" i="7"/>
  <c r="Q43" i="7" s="1"/>
  <c r="U43" i="7" s="1"/>
  <c r="P44" i="7"/>
  <c r="Q44" i="7" s="1"/>
  <c r="U44" i="7" s="1"/>
  <c r="P45" i="7"/>
  <c r="Q45" i="7" s="1"/>
  <c r="U45" i="7" s="1"/>
  <c r="S38" i="7"/>
  <c r="K43" i="7"/>
  <c r="M43" i="7" s="1"/>
  <c r="K45" i="7"/>
  <c r="M45" i="7" s="1"/>
  <c r="K42" i="7"/>
  <c r="M42" i="7" s="1"/>
  <c r="F66" i="7"/>
  <c r="H59" i="7"/>
  <c r="E59" i="7"/>
  <c r="J59" i="7" s="1"/>
  <c r="H58" i="7"/>
  <c r="E58" i="7"/>
  <c r="J58" i="7" s="1"/>
  <c r="H57" i="7"/>
  <c r="E57" i="7"/>
  <c r="J57" i="7" s="1"/>
  <c r="H56" i="7"/>
  <c r="E56" i="7"/>
  <c r="J56" i="7" s="1"/>
  <c r="H55" i="7"/>
  <c r="E55" i="7"/>
  <c r="J55" i="7" s="1"/>
  <c r="H54" i="7"/>
  <c r="E54" i="7"/>
  <c r="J54" i="7" s="1"/>
  <c r="H53" i="7"/>
  <c r="E53" i="7"/>
  <c r="J53" i="7" s="1"/>
  <c r="H52" i="7"/>
  <c r="E52" i="7"/>
  <c r="J52" i="7" s="1"/>
  <c r="H51" i="7"/>
  <c r="E51" i="7"/>
  <c r="J51" i="7" s="1"/>
  <c r="H50" i="7"/>
  <c r="E50" i="7"/>
  <c r="J50" i="7" s="1"/>
  <c r="S45" i="7" l="1"/>
  <c r="T45" i="7" s="1"/>
  <c r="S42" i="7"/>
  <c r="T42" i="7" s="1"/>
  <c r="S40" i="7"/>
  <c r="T40" i="7" s="1"/>
  <c r="S44" i="7"/>
  <c r="T44" i="7" s="1"/>
  <c r="S43" i="7"/>
  <c r="T43" i="7" s="1"/>
  <c r="S41" i="7"/>
  <c r="T41" i="7" s="1"/>
  <c r="T38" i="7"/>
  <c r="O57" i="7"/>
  <c r="O54" i="7"/>
  <c r="O58" i="7"/>
  <c r="I53" i="7"/>
  <c r="M53" i="7" s="1"/>
  <c r="O53" i="7"/>
  <c r="O51" i="7"/>
  <c r="O55" i="7"/>
  <c r="O59" i="7"/>
  <c r="O50" i="7"/>
  <c r="O52" i="7"/>
  <c r="O56" i="7"/>
  <c r="K41" i="7"/>
  <c r="M41" i="7" s="1"/>
  <c r="K44" i="7"/>
  <c r="M44" i="7" s="1"/>
  <c r="H66" i="7"/>
  <c r="I57" i="7"/>
  <c r="M57" i="7" s="1"/>
  <c r="I54" i="7"/>
  <c r="M54" i="7" s="1"/>
  <c r="I58" i="7"/>
  <c r="M58" i="7" s="1"/>
  <c r="I55" i="7"/>
  <c r="M55" i="7" s="1"/>
  <c r="I52" i="7"/>
  <c r="M52" i="7" s="1"/>
  <c r="I51" i="7"/>
  <c r="M51" i="7" s="1"/>
  <c r="I59" i="7"/>
  <c r="M59" i="7" s="1"/>
  <c r="I56" i="7"/>
  <c r="M56" i="7" s="1"/>
  <c r="I50" i="7"/>
  <c r="D122" i="7" l="1"/>
  <c r="F158" i="7"/>
  <c r="P59" i="7"/>
  <c r="P58" i="7"/>
  <c r="P57" i="7"/>
  <c r="P56" i="7"/>
  <c r="Q56" i="7" s="1"/>
  <c r="V56" i="7" s="1"/>
  <c r="P54" i="7"/>
  <c r="Q54" i="7" s="1"/>
  <c r="V54" i="7" s="1"/>
  <c r="P52" i="7"/>
  <c r="Q52" i="7" s="1"/>
  <c r="V52" i="7" s="1"/>
  <c r="P51" i="7"/>
  <c r="Q51" i="7" s="1"/>
  <c r="V51" i="7" s="1"/>
  <c r="P50" i="7"/>
  <c r="F149" i="7"/>
  <c r="F155" i="7"/>
  <c r="F179" i="7"/>
  <c r="F173" i="7"/>
  <c r="F166" i="7"/>
  <c r="F132" i="7"/>
  <c r="F135" i="7"/>
  <c r="F156" i="7"/>
  <c r="F174" i="7"/>
  <c r="F140" i="7"/>
  <c r="F169" i="7"/>
  <c r="F143" i="7"/>
  <c r="F164" i="7"/>
  <c r="F131" i="7"/>
  <c r="F160" i="7"/>
  <c r="F134" i="7"/>
  <c r="F163" i="7"/>
  <c r="F142" i="7"/>
  <c r="F130" i="7"/>
  <c r="F139" i="7"/>
  <c r="F168" i="7"/>
  <c r="F129" i="7"/>
  <c r="F148" i="7"/>
  <c r="F133" i="7"/>
  <c r="F154" i="7"/>
  <c r="F128" i="7"/>
  <c r="F159" i="7"/>
  <c r="F136" i="7"/>
  <c r="F145" i="7"/>
  <c r="F141" i="7"/>
  <c r="F170" i="7"/>
  <c r="F162" i="7"/>
  <c r="F157" i="7"/>
  <c r="F167" i="7"/>
  <c r="F153" i="7"/>
  <c r="F138" i="7"/>
  <c r="F144" i="7"/>
  <c r="F165" i="7"/>
  <c r="F161" i="7"/>
  <c r="F137" i="7"/>
  <c r="Q59" i="7"/>
  <c r="V59" i="7" s="1"/>
  <c r="Q58" i="7"/>
  <c r="V58" i="7" s="1"/>
  <c r="Q57" i="7"/>
  <c r="V57" i="7" s="1"/>
  <c r="P53" i="7"/>
  <c r="P55" i="7"/>
  <c r="M50" i="7"/>
  <c r="M66" i="7" s="1"/>
  <c r="E122" i="7" s="1"/>
  <c r="I66" i="7"/>
  <c r="F122" i="7" l="1"/>
  <c r="H122" i="7" s="1"/>
  <c r="Q50" i="7"/>
  <c r="V50" i="7" s="1"/>
  <c r="W50" i="7" s="1"/>
  <c r="W51" i="7"/>
  <c r="U51" i="7"/>
  <c r="W52" i="7"/>
  <c r="U52" i="7"/>
  <c r="W59" i="7"/>
  <c r="U59" i="7"/>
  <c r="W54" i="7"/>
  <c r="U54" i="7"/>
  <c r="W56" i="7"/>
  <c r="U56" i="7"/>
  <c r="W57" i="7"/>
  <c r="U57" i="7"/>
  <c r="W58" i="7"/>
  <c r="U58" i="7"/>
  <c r="S56" i="7"/>
  <c r="S57" i="7"/>
  <c r="S59" i="7"/>
  <c r="S58" i="7"/>
  <c r="S51" i="7"/>
  <c r="S52" i="7"/>
  <c r="S54" i="7"/>
  <c r="Q55" i="7"/>
  <c r="V55" i="7" s="1"/>
  <c r="Q53" i="7"/>
  <c r="V53" i="7" s="1"/>
  <c r="S50" i="7" l="1"/>
  <c r="U50" i="7"/>
  <c r="D48" i="25"/>
  <c r="E191" i="7"/>
  <c r="E205" i="7"/>
  <c r="E201" i="7"/>
  <c r="E208" i="7"/>
  <c r="E187" i="7"/>
  <c r="E197" i="7"/>
  <c r="E188" i="7"/>
  <c r="E200" i="7"/>
  <c r="E185" i="7"/>
  <c r="E189" i="7"/>
  <c r="E193" i="7"/>
  <c r="E192" i="7"/>
  <c r="E206" i="7"/>
  <c r="E202" i="7"/>
  <c r="E195" i="7"/>
  <c r="E198" i="7"/>
  <c r="E186" i="7"/>
  <c r="E194" i="7"/>
  <c r="E190" i="7"/>
  <c r="E204" i="7"/>
  <c r="E207" i="7"/>
  <c r="E203" i="7"/>
  <c r="E196" i="7"/>
  <c r="E199" i="7"/>
  <c r="W53" i="7"/>
  <c r="U53" i="7"/>
  <c r="W55" i="7"/>
  <c r="U55" i="7"/>
  <c r="S53" i="7"/>
  <c r="S55" i="7"/>
  <c r="E145" i="7" l="1"/>
  <c r="E179" i="7"/>
  <c r="C26" i="25"/>
  <c r="C37" i="25"/>
  <c r="E164" i="7"/>
  <c r="E172" i="7"/>
  <c r="E173" i="7"/>
  <c r="E167" i="7"/>
  <c r="E136" i="7"/>
  <c r="E157" i="7"/>
  <c r="E165" i="7"/>
  <c r="E166" i="7"/>
  <c r="E168" i="7"/>
  <c r="E137" i="7"/>
  <c r="E131" i="7"/>
  <c r="E147" i="7"/>
  <c r="E158" i="7"/>
  <c r="E159" i="7"/>
  <c r="E129" i="7"/>
  <c r="E130" i="7"/>
  <c r="E156" i="7"/>
  <c r="E140" i="7"/>
  <c r="E148" i="7"/>
  <c r="E160" i="7"/>
  <c r="E171" i="7"/>
  <c r="E128" i="7"/>
  <c r="E146" i="7"/>
  <c r="E141" i="7"/>
  <c r="E149" i="7"/>
  <c r="E163" i="7"/>
  <c r="E162" i="7"/>
  <c r="E154" i="7"/>
  <c r="E139" i="7"/>
  <c r="E138" i="7"/>
  <c r="E155" i="7"/>
  <c r="E135" i="7"/>
  <c r="E134" i="7"/>
  <c r="E143" i="7"/>
  <c r="E132" i="7"/>
  <c r="E169" i="7"/>
  <c r="E144" i="7"/>
  <c r="E142" i="7"/>
  <c r="E161" i="7"/>
  <c r="E178" i="7"/>
  <c r="E133" i="7"/>
  <c r="E170" i="7"/>
  <c r="E153" i="7"/>
  <c r="E174" i="7"/>
  <c r="E18" i="6"/>
  <c r="E24" i="6" s="1"/>
  <c r="D18" i="6"/>
  <c r="D24" i="6" s="1"/>
  <c r="D17" i="6"/>
  <c r="D23" i="6" s="1"/>
  <c r="E17" i="6"/>
  <c r="E23" i="6" s="1"/>
  <c r="P16" i="6"/>
  <c r="F37" i="25" l="1"/>
  <c r="J37" i="25"/>
  <c r="L37" i="25" s="1"/>
  <c r="N37" i="25"/>
  <c r="P37" i="25" s="1"/>
  <c r="N26" i="25"/>
  <c r="P26" i="25" s="1"/>
  <c r="J26" i="25"/>
  <c r="L26" i="25" s="1"/>
  <c r="F26" i="25"/>
  <c r="K14" i="6"/>
  <c r="K48" i="25" l="1"/>
  <c r="F48" i="25"/>
  <c r="N48" i="25"/>
  <c r="J48" i="25"/>
  <c r="H26" i="25"/>
  <c r="O48" i="25"/>
  <c r="H37" i="25"/>
  <c r="C9" i="9"/>
  <c r="C8" i="9"/>
  <c r="C6" i="9"/>
  <c r="C9" i="8"/>
  <c r="C8" i="8"/>
  <c r="C6" i="8"/>
  <c r="K38" i="7"/>
  <c r="B14" i="7"/>
  <c r="B13" i="7"/>
  <c r="C9" i="7"/>
  <c r="C8" i="7"/>
  <c r="C7" i="7"/>
  <c r="C6" i="7"/>
  <c r="C14" i="6"/>
  <c r="C9" i="6"/>
  <c r="C8" i="6"/>
  <c r="C7" i="6"/>
  <c r="C6" i="6"/>
  <c r="E31" i="26" l="1"/>
  <c r="C28" i="26"/>
  <c r="E27" i="26"/>
  <c r="C24" i="26"/>
  <c r="E23" i="26"/>
  <c r="C20" i="26"/>
  <c r="E19" i="26"/>
  <c r="E26" i="26"/>
  <c r="E22" i="26"/>
  <c r="E18" i="26"/>
  <c r="C31" i="26"/>
  <c r="E30" i="26"/>
  <c r="C27" i="26"/>
  <c r="C23" i="26"/>
  <c r="C19" i="26"/>
  <c r="C18" i="26"/>
  <c r="C30" i="26"/>
  <c r="C26" i="26"/>
  <c r="C22" i="26"/>
  <c r="C16" i="26"/>
  <c r="E24" i="26"/>
  <c r="C21" i="26"/>
  <c r="E17" i="26"/>
  <c r="E16" i="26"/>
  <c r="E29" i="26"/>
  <c r="E25" i="26"/>
  <c r="E28" i="26"/>
  <c r="C25" i="26"/>
  <c r="C17" i="26"/>
  <c r="E20" i="26"/>
  <c r="E21" i="26"/>
  <c r="C29" i="26"/>
  <c r="G48" i="25"/>
  <c r="H48" i="25" s="1"/>
  <c r="P48" i="25"/>
  <c r="L48" i="25"/>
  <c r="M68" i="5"/>
  <c r="M69" i="5"/>
  <c r="C98" i="20"/>
  <c r="C103" i="20"/>
  <c r="C108" i="20"/>
  <c r="C105" i="20"/>
  <c r="C106" i="20"/>
  <c r="C100" i="20"/>
  <c r="C107" i="20"/>
  <c r="C104" i="20"/>
  <c r="C102" i="20"/>
  <c r="C99" i="20"/>
  <c r="C101" i="20"/>
  <c r="C97" i="20"/>
  <c r="C96" i="20"/>
  <c r="C73" i="20"/>
  <c r="C72" i="20"/>
  <c r="C66" i="20"/>
  <c r="C69" i="20"/>
  <c r="C74" i="20"/>
  <c r="C77" i="20"/>
  <c r="C67" i="20"/>
  <c r="C65" i="20"/>
  <c r="C75" i="20"/>
  <c r="C70" i="20"/>
  <c r="C80" i="20"/>
  <c r="C78" i="20"/>
  <c r="C68" i="20"/>
  <c r="C71" i="20"/>
  <c r="C76" i="20"/>
  <c r="C79" i="20"/>
  <c r="E22" i="20"/>
  <c r="E24" i="20"/>
  <c r="E18" i="20"/>
  <c r="E29" i="20"/>
  <c r="E14" i="20"/>
  <c r="C27" i="20"/>
  <c r="C22" i="20"/>
  <c r="C24" i="20"/>
  <c r="C18" i="20"/>
  <c r="C39" i="20" s="1"/>
  <c r="F39" i="20" s="1"/>
  <c r="C29" i="20"/>
  <c r="E20" i="20"/>
  <c r="E23" i="20"/>
  <c r="E27" i="20"/>
  <c r="E15" i="20"/>
  <c r="E21" i="20"/>
  <c r="E26" i="20"/>
  <c r="C20" i="20"/>
  <c r="C19" i="20"/>
  <c r="C14" i="20"/>
  <c r="C35" i="20" s="1"/>
  <c r="F35" i="20" s="1"/>
  <c r="C15" i="20"/>
  <c r="C36" i="20" s="1"/>
  <c r="F36" i="20" s="1"/>
  <c r="C21" i="20"/>
  <c r="C26" i="20"/>
  <c r="C25" i="20"/>
  <c r="E28" i="20"/>
  <c r="C17" i="20"/>
  <c r="C38" i="20" s="1"/>
  <c r="F38" i="20" s="1"/>
  <c r="C23" i="20"/>
  <c r="E25" i="20"/>
  <c r="E19" i="20"/>
  <c r="C28" i="20"/>
  <c r="C16" i="20"/>
  <c r="C37" i="20" s="1"/>
  <c r="F37" i="20" s="1"/>
  <c r="E17" i="20"/>
  <c r="E16" i="20"/>
  <c r="G13" i="7"/>
  <c r="F15" i="7"/>
  <c r="E15" i="7"/>
  <c r="G15" i="7"/>
  <c r="D15" i="7"/>
  <c r="C15" i="7"/>
  <c r="C92" i="7" s="1"/>
  <c r="E92" i="7" s="1"/>
  <c r="B91" i="7"/>
  <c r="F14" i="7"/>
  <c r="F13" i="7"/>
  <c r="P15" i="6"/>
  <c r="G15" i="5"/>
  <c r="C15" i="5" s="1"/>
  <c r="B7" i="1"/>
  <c r="B3" i="1"/>
  <c r="C6" i="1"/>
  <c r="C2" i="1"/>
  <c r="B6" i="1"/>
  <c r="C5" i="1"/>
  <c r="C8" i="1"/>
  <c r="B5" i="1"/>
  <c r="B8" i="1"/>
  <c r="C4" i="1"/>
  <c r="B4" i="1"/>
  <c r="C7" i="1"/>
  <c r="C3" i="1"/>
  <c r="M38" i="7"/>
  <c r="K40" i="7"/>
  <c r="B2" i="1"/>
  <c r="Q17" i="6"/>
  <c r="P17" i="6"/>
  <c r="E14" i="7"/>
  <c r="D14" i="7"/>
  <c r="G14" i="7"/>
  <c r="C13" i="7"/>
  <c r="D13" i="7"/>
  <c r="E13" i="7"/>
  <c r="C14" i="7"/>
  <c r="K75" i="5" l="1"/>
  <c r="L29" i="26"/>
  <c r="O29" i="26" s="1"/>
  <c r="L31" i="26"/>
  <c r="O31" i="26" s="1"/>
  <c r="L30" i="26"/>
  <c r="O30" i="26" s="1"/>
  <c r="L17" i="26"/>
  <c r="O17" i="26" s="1"/>
  <c r="L16" i="26"/>
  <c r="O16" i="26" s="1"/>
  <c r="L18" i="26"/>
  <c r="O18" i="26" s="1"/>
  <c r="L25" i="26"/>
  <c r="O25" i="26" s="1"/>
  <c r="L23" i="26"/>
  <c r="O23" i="26" s="1"/>
  <c r="L20" i="26"/>
  <c r="O20" i="26" s="1"/>
  <c r="L27" i="26"/>
  <c r="O27" i="26" s="1"/>
  <c r="L19" i="26"/>
  <c r="O19" i="26" s="1"/>
  <c r="L21" i="26"/>
  <c r="O21" i="26" s="1"/>
  <c r="L24" i="26"/>
  <c r="O24" i="26" s="1"/>
  <c r="L22" i="26"/>
  <c r="O22" i="26" s="1"/>
  <c r="L26" i="26"/>
  <c r="O26" i="26" s="1"/>
  <c r="L28" i="26"/>
  <c r="O28" i="26" s="1"/>
  <c r="J14" i="7"/>
  <c r="J15" i="7"/>
  <c r="J13" i="7"/>
  <c r="Y13" i="7"/>
  <c r="Y15" i="7"/>
  <c r="Y14" i="7"/>
  <c r="J15" i="5"/>
  <c r="O15" i="7"/>
  <c r="G92" i="7"/>
  <c r="O92" i="7" s="1"/>
  <c r="P92" i="7" s="1"/>
  <c r="L46" i="7"/>
  <c r="K46" i="7"/>
  <c r="D123" i="7" s="1"/>
  <c r="K55" i="5"/>
  <c r="J55" i="5"/>
  <c r="J56" i="5"/>
  <c r="K56" i="5"/>
  <c r="K15" i="5"/>
  <c r="D117" i="7"/>
  <c r="C117" i="7"/>
  <c r="L66" i="7"/>
  <c r="J66" i="7"/>
  <c r="F178" i="7"/>
  <c r="M40" i="7"/>
  <c r="F172" i="7" s="1"/>
  <c r="F147" i="7"/>
  <c r="F146" i="7"/>
  <c r="F171" i="7"/>
  <c r="O14" i="7"/>
  <c r="O13" i="7"/>
  <c r="F111" i="7"/>
  <c r="G91" i="7"/>
  <c r="L15" i="7"/>
  <c r="C91" i="7"/>
  <c r="E91" i="7" s="1"/>
  <c r="F92" i="7"/>
  <c r="H92" i="7"/>
  <c r="D22" i="20" l="1"/>
  <c r="F22" i="20" s="1"/>
  <c r="J22" i="20" s="1"/>
  <c r="K22" i="20" s="1"/>
  <c r="D24" i="26"/>
  <c r="D27" i="20"/>
  <c r="F27" i="20" s="1"/>
  <c r="J27" i="20" s="1"/>
  <c r="K27" i="20" s="1"/>
  <c r="D29" i="26"/>
  <c r="D28" i="20"/>
  <c r="F28" i="20" s="1"/>
  <c r="J28" i="20" s="1"/>
  <c r="K28" i="20" s="1"/>
  <c r="D30" i="26"/>
  <c r="D24" i="20"/>
  <c r="F24" i="20" s="1"/>
  <c r="J24" i="20" s="1"/>
  <c r="K24" i="20" s="1"/>
  <c r="D26" i="26"/>
  <c r="D19" i="20"/>
  <c r="F19" i="20" s="1"/>
  <c r="J19" i="20" s="1"/>
  <c r="K19" i="20" s="1"/>
  <c r="E70" i="20" s="1"/>
  <c r="D21" i="26"/>
  <c r="D21" i="20"/>
  <c r="F21" i="20" s="1"/>
  <c r="J21" i="20" s="1"/>
  <c r="K21" i="20" s="1"/>
  <c r="E72" i="20" s="1"/>
  <c r="D23" i="26"/>
  <c r="D29" i="20"/>
  <c r="F29" i="20" s="1"/>
  <c r="J29" i="20" s="1"/>
  <c r="K29" i="20" s="1"/>
  <c r="D31" i="26"/>
  <c r="D15" i="20"/>
  <c r="F15" i="20" s="1"/>
  <c r="J15" i="20" s="1"/>
  <c r="K15" i="20" s="1"/>
  <c r="E66" i="20" s="1"/>
  <c r="D17" i="26"/>
  <c r="D26" i="20"/>
  <c r="F26" i="20" s="1"/>
  <c r="J26" i="20" s="1"/>
  <c r="K26" i="20" s="1"/>
  <c r="E77" i="20" s="1"/>
  <c r="D28" i="26"/>
  <c r="D17" i="20"/>
  <c r="F17" i="20" s="1"/>
  <c r="J17" i="20" s="1"/>
  <c r="K17" i="20" s="1"/>
  <c r="E68" i="20" s="1"/>
  <c r="D19" i="26"/>
  <c r="D23" i="20"/>
  <c r="F23" i="20" s="1"/>
  <c r="J23" i="20" s="1"/>
  <c r="K23" i="20" s="1"/>
  <c r="D25" i="26"/>
  <c r="D16" i="20"/>
  <c r="F16" i="20" s="1"/>
  <c r="J16" i="20" s="1"/>
  <c r="K16" i="20" s="1"/>
  <c r="E67" i="20" s="1"/>
  <c r="D18" i="26"/>
  <c r="D18" i="20"/>
  <c r="F18" i="20" s="1"/>
  <c r="J18" i="20" s="1"/>
  <c r="K18" i="20" s="1"/>
  <c r="E69" i="20" s="1"/>
  <c r="D20" i="26"/>
  <c r="D20" i="20"/>
  <c r="F20" i="20" s="1"/>
  <c r="J20" i="20" s="1"/>
  <c r="K20" i="20" s="1"/>
  <c r="D22" i="26"/>
  <c r="D25" i="20"/>
  <c r="F25" i="20" s="1"/>
  <c r="J25" i="20" s="1"/>
  <c r="K25" i="20" s="1"/>
  <c r="D27" i="26"/>
  <c r="D14" i="20"/>
  <c r="F14" i="20" s="1"/>
  <c r="J14" i="20" s="1"/>
  <c r="K14" i="20" s="1"/>
  <c r="E65" i="20" s="1"/>
  <c r="D16" i="26"/>
  <c r="L51" i="5"/>
  <c r="K111" i="7"/>
  <c r="J111" i="7"/>
  <c r="F117" i="7"/>
  <c r="E117" i="7"/>
  <c r="L49" i="5"/>
  <c r="P15" i="7"/>
  <c r="Q15" i="7" s="1"/>
  <c r="U15" i="7" s="1"/>
  <c r="J92" i="7"/>
  <c r="K92" i="7" s="1"/>
  <c r="M46" i="7"/>
  <c r="E123" i="7" s="1"/>
  <c r="F123" i="7" s="1"/>
  <c r="H123" i="7" s="1"/>
  <c r="O91" i="7"/>
  <c r="P91" i="7" s="1"/>
  <c r="O90" i="7"/>
  <c r="P90" i="7" s="1"/>
  <c r="D62" i="5"/>
  <c r="P14" i="7"/>
  <c r="Q14" i="7" s="1"/>
  <c r="U14" i="7" s="1"/>
  <c r="I92" i="7"/>
  <c r="L92" i="7" s="1"/>
  <c r="Q92" i="7"/>
  <c r="S92" i="7" s="1"/>
  <c r="T92" i="7" s="1"/>
  <c r="F91" i="7"/>
  <c r="J91" i="7"/>
  <c r="K91" i="7" s="1"/>
  <c r="P13" i="7"/>
  <c r="Q13" i="7" s="1"/>
  <c r="U13" i="7" s="1"/>
  <c r="H91" i="7"/>
  <c r="L14" i="7"/>
  <c r="H15" i="7"/>
  <c r="I15" i="7"/>
  <c r="K15" i="7" s="1"/>
  <c r="B97" i="7" l="1"/>
  <c r="K97" i="7"/>
  <c r="J97" i="7"/>
  <c r="F97" i="7"/>
  <c r="I97" i="7"/>
  <c r="D97" i="7"/>
  <c r="L39" i="5" s="1"/>
  <c r="M31" i="26"/>
  <c r="M30" i="26"/>
  <c r="M29" i="26"/>
  <c r="M17" i="26"/>
  <c r="M16" i="26"/>
  <c r="M18" i="26"/>
  <c r="M26" i="26"/>
  <c r="M27" i="26"/>
  <c r="M25" i="26"/>
  <c r="M22" i="26"/>
  <c r="M19" i="26"/>
  <c r="M23" i="26"/>
  <c r="M20" i="26"/>
  <c r="M28" i="26"/>
  <c r="M21" i="26"/>
  <c r="M24" i="26"/>
  <c r="D39" i="20"/>
  <c r="O39" i="20" s="1"/>
  <c r="P39" i="20" s="1"/>
  <c r="D38" i="20"/>
  <c r="M38" i="20" s="1"/>
  <c r="D36" i="20"/>
  <c r="G36" i="20" s="1"/>
  <c r="F16" i="26"/>
  <c r="J16" i="26" s="1"/>
  <c r="F18" i="26"/>
  <c r="J18" i="26" s="1"/>
  <c r="F17" i="26"/>
  <c r="J17" i="26" s="1"/>
  <c r="F26" i="26"/>
  <c r="J26" i="26" s="1"/>
  <c r="F27" i="26"/>
  <c r="J27" i="26" s="1"/>
  <c r="F25" i="26"/>
  <c r="J25" i="26" s="1"/>
  <c r="F31" i="26"/>
  <c r="J31" i="26" s="1"/>
  <c r="F30" i="26"/>
  <c r="J30" i="26" s="1"/>
  <c r="D35" i="20"/>
  <c r="O35" i="20" s="1"/>
  <c r="P35" i="20" s="1"/>
  <c r="F22" i="26"/>
  <c r="J22" i="26" s="1"/>
  <c r="F19" i="26"/>
  <c r="J19" i="26" s="1"/>
  <c r="F23" i="26"/>
  <c r="J23" i="26" s="1"/>
  <c r="F29" i="26"/>
  <c r="J29" i="26" s="1"/>
  <c r="F20" i="26"/>
  <c r="J20" i="26" s="1"/>
  <c r="F28" i="26"/>
  <c r="J28" i="26" s="1"/>
  <c r="F21" i="26"/>
  <c r="J21" i="26" s="1"/>
  <c r="F24" i="26"/>
  <c r="J24" i="26" s="1"/>
  <c r="D37" i="20"/>
  <c r="N37" i="20" s="1"/>
  <c r="G117" i="7"/>
  <c r="M92" i="7"/>
  <c r="S15" i="7"/>
  <c r="V14" i="7"/>
  <c r="W14" i="7" s="1"/>
  <c r="V15" i="7"/>
  <c r="W15" i="7" s="1"/>
  <c r="V13" i="7"/>
  <c r="C42" i="20"/>
  <c r="C50" i="20"/>
  <c r="C43" i="20"/>
  <c r="C44" i="20"/>
  <c r="C49" i="20"/>
  <c r="C47" i="20"/>
  <c r="C48" i="20"/>
  <c r="C40" i="20"/>
  <c r="C45" i="20"/>
  <c r="C46" i="20"/>
  <c r="C41" i="20"/>
  <c r="E78" i="20"/>
  <c r="E71" i="20"/>
  <c r="E76" i="20"/>
  <c r="E73" i="20"/>
  <c r="E79" i="20"/>
  <c r="E80" i="20"/>
  <c r="E74" i="20"/>
  <c r="E75" i="20"/>
  <c r="K181" i="7"/>
  <c r="I91" i="7"/>
  <c r="L91" i="7" s="1"/>
  <c r="M91" i="7" s="1"/>
  <c r="Q91" i="7"/>
  <c r="S91" i="7" s="1"/>
  <c r="T91" i="7" s="1"/>
  <c r="K93" i="7"/>
  <c r="L97" i="7" s="1"/>
  <c r="L42" i="5" s="1"/>
  <c r="H14" i="7"/>
  <c r="S14" i="7" s="1"/>
  <c r="I14" i="7"/>
  <c r="K14" i="7" s="1"/>
  <c r="C31" i="25" l="1"/>
  <c r="F31" i="25" s="1"/>
  <c r="H31" i="25" s="1"/>
  <c r="D53" i="25"/>
  <c r="C29" i="25"/>
  <c r="N29" i="25" s="1"/>
  <c r="P29" i="25" s="1"/>
  <c r="D51" i="25"/>
  <c r="C41" i="25"/>
  <c r="F41" i="25" s="1"/>
  <c r="H41" i="25" s="1"/>
  <c r="D52" i="25"/>
  <c r="E39" i="20"/>
  <c r="D69" i="20"/>
  <c r="G39" i="20"/>
  <c r="M39" i="20"/>
  <c r="N39" i="20"/>
  <c r="G38" i="20"/>
  <c r="N38" i="20"/>
  <c r="D65" i="20"/>
  <c r="G35" i="20"/>
  <c r="N36" i="20"/>
  <c r="E35" i="20"/>
  <c r="D66" i="20"/>
  <c r="O36" i="20"/>
  <c r="P36" i="20" s="1"/>
  <c r="N35" i="20"/>
  <c r="E36" i="20"/>
  <c r="M36" i="20"/>
  <c r="M35" i="20"/>
  <c r="O38" i="20"/>
  <c r="P38" i="20" s="1"/>
  <c r="D68" i="20"/>
  <c r="E38" i="20"/>
  <c r="E37" i="20"/>
  <c r="O37" i="20"/>
  <c r="P37" i="20" s="1"/>
  <c r="M37" i="20"/>
  <c r="D67" i="20"/>
  <c r="G37" i="20"/>
  <c r="C30" i="25"/>
  <c r="K30" i="26"/>
  <c r="K26" i="26"/>
  <c r="K21" i="26"/>
  <c r="K23" i="26"/>
  <c r="K31" i="26"/>
  <c r="K17" i="26"/>
  <c r="K28" i="26"/>
  <c r="K19" i="26"/>
  <c r="K25" i="26"/>
  <c r="K18" i="26"/>
  <c r="K20" i="26"/>
  <c r="K22" i="26"/>
  <c r="K27" i="26"/>
  <c r="K16" i="26"/>
  <c r="K24" i="26"/>
  <c r="K29" i="26"/>
  <c r="C40" i="25"/>
  <c r="N40" i="25" s="1"/>
  <c r="P40" i="25" s="1"/>
  <c r="C42" i="25"/>
  <c r="N42" i="25" s="1"/>
  <c r="P42" i="25" s="1"/>
  <c r="W21" i="26"/>
  <c r="N21" i="26"/>
  <c r="P21" i="26"/>
  <c r="R21" i="26"/>
  <c r="S21" i="26" s="1"/>
  <c r="Q21" i="26"/>
  <c r="R23" i="26"/>
  <c r="S23" i="26" s="1"/>
  <c r="W23" i="26"/>
  <c r="N23" i="26"/>
  <c r="Q23" i="26"/>
  <c r="P23" i="26"/>
  <c r="R31" i="26"/>
  <c r="S31" i="26" s="1"/>
  <c r="W31" i="26"/>
  <c r="N31" i="26"/>
  <c r="P31" i="26"/>
  <c r="Q31" i="26"/>
  <c r="R17" i="26"/>
  <c r="S17" i="26" s="1"/>
  <c r="N17" i="26"/>
  <c r="W17" i="26"/>
  <c r="P17" i="26"/>
  <c r="Q17" i="26"/>
  <c r="W28" i="26"/>
  <c r="N28" i="26"/>
  <c r="R28" i="26"/>
  <c r="S28" i="26" s="1"/>
  <c r="P28" i="26"/>
  <c r="Q28" i="26"/>
  <c r="N19" i="26"/>
  <c r="R19" i="26"/>
  <c r="S19" i="26" s="1"/>
  <c r="W19" i="26"/>
  <c r="P19" i="26"/>
  <c r="Q19" i="26"/>
  <c r="R25" i="26"/>
  <c r="S25" i="26" s="1"/>
  <c r="W25" i="26"/>
  <c r="N25" i="26"/>
  <c r="P25" i="26"/>
  <c r="Q25" i="26"/>
  <c r="N18" i="26"/>
  <c r="R18" i="26"/>
  <c r="S18" i="26" s="1"/>
  <c r="W18" i="26"/>
  <c r="Q18" i="26"/>
  <c r="P18" i="26"/>
  <c r="W20" i="26"/>
  <c r="N20" i="26"/>
  <c r="R20" i="26"/>
  <c r="S20" i="26" s="1"/>
  <c r="Q20" i="26"/>
  <c r="P20" i="26"/>
  <c r="W22" i="26"/>
  <c r="N22" i="26"/>
  <c r="R22" i="26"/>
  <c r="S22" i="26" s="1"/>
  <c r="Q22" i="26"/>
  <c r="P22" i="26"/>
  <c r="N27" i="26"/>
  <c r="R27" i="26"/>
  <c r="S27" i="26" s="1"/>
  <c r="W27" i="26"/>
  <c r="Q27" i="26"/>
  <c r="P27" i="26"/>
  <c r="R16" i="26"/>
  <c r="S16" i="26" s="1"/>
  <c r="W16" i="26"/>
  <c r="N16" i="26"/>
  <c r="Q16" i="26"/>
  <c r="P16" i="26"/>
  <c r="R24" i="26"/>
  <c r="S24" i="26" s="1"/>
  <c r="W24" i="26"/>
  <c r="N24" i="26"/>
  <c r="P24" i="26"/>
  <c r="Q24" i="26"/>
  <c r="W29" i="26"/>
  <c r="N29" i="26"/>
  <c r="R29" i="26"/>
  <c r="S29" i="26" s="1"/>
  <c r="Q29" i="26"/>
  <c r="P29" i="26"/>
  <c r="W30" i="26"/>
  <c r="N30" i="26"/>
  <c r="R30" i="26"/>
  <c r="S30" i="26" s="1"/>
  <c r="P30" i="26"/>
  <c r="Q30" i="26"/>
  <c r="N26" i="26"/>
  <c r="R26" i="26"/>
  <c r="S26" i="26" s="1"/>
  <c r="W26" i="26"/>
  <c r="P26" i="26"/>
  <c r="Q26" i="26"/>
  <c r="F47" i="20"/>
  <c r="D47" i="20"/>
  <c r="F49" i="20"/>
  <c r="D49" i="20"/>
  <c r="F44" i="20"/>
  <c r="D44" i="20"/>
  <c r="F48" i="20"/>
  <c r="D48" i="20"/>
  <c r="F41" i="20"/>
  <c r="D41" i="20"/>
  <c r="F43" i="20"/>
  <c r="D43" i="20"/>
  <c r="F46" i="20"/>
  <c r="D46" i="20"/>
  <c r="F50" i="20"/>
  <c r="D50" i="20"/>
  <c r="F45" i="20"/>
  <c r="D45" i="20"/>
  <c r="F42" i="20"/>
  <c r="D42" i="20"/>
  <c r="F40" i="20"/>
  <c r="D40" i="20"/>
  <c r="D186" i="7"/>
  <c r="L40" i="5"/>
  <c r="L43" i="5"/>
  <c r="D50" i="25"/>
  <c r="H153" i="7"/>
  <c r="J153" i="7" s="1"/>
  <c r="H174" i="7"/>
  <c r="J174" i="7" s="1"/>
  <c r="H166" i="7"/>
  <c r="J166" i="7" s="1"/>
  <c r="H158" i="7"/>
  <c r="J158" i="7" s="1"/>
  <c r="H173" i="7"/>
  <c r="J173" i="7" s="1"/>
  <c r="H165" i="7"/>
  <c r="J165" i="7" s="1"/>
  <c r="H157" i="7"/>
  <c r="J157" i="7" s="1"/>
  <c r="H172" i="7"/>
  <c r="J172" i="7" s="1"/>
  <c r="H164" i="7"/>
  <c r="J164" i="7" s="1"/>
  <c r="H156" i="7"/>
  <c r="J156" i="7" s="1"/>
  <c r="H171" i="7"/>
  <c r="J171" i="7" s="1"/>
  <c r="H163" i="7"/>
  <c r="J163" i="7" s="1"/>
  <c r="H155" i="7"/>
  <c r="J155" i="7" s="1"/>
  <c r="H160" i="7"/>
  <c r="J160" i="7" s="1"/>
  <c r="H170" i="7"/>
  <c r="J170" i="7" s="1"/>
  <c r="H162" i="7"/>
  <c r="J162" i="7" s="1"/>
  <c r="H154" i="7"/>
  <c r="H169" i="7"/>
  <c r="J169" i="7" s="1"/>
  <c r="H168" i="7"/>
  <c r="J168" i="7" s="1"/>
  <c r="H167" i="7"/>
  <c r="J167" i="7" s="1"/>
  <c r="H159" i="7"/>
  <c r="J159" i="7" s="1"/>
  <c r="H149" i="7"/>
  <c r="J149" i="7" s="1"/>
  <c r="H141" i="7"/>
  <c r="J141" i="7" s="1"/>
  <c r="H133" i="7"/>
  <c r="J133" i="7" s="1"/>
  <c r="H148" i="7"/>
  <c r="J148" i="7" s="1"/>
  <c r="H140" i="7"/>
  <c r="J140" i="7" s="1"/>
  <c r="H132" i="7"/>
  <c r="J132" i="7" s="1"/>
  <c r="H147" i="7"/>
  <c r="J147" i="7" s="1"/>
  <c r="H139" i="7"/>
  <c r="J139" i="7" s="1"/>
  <c r="H131" i="7"/>
  <c r="J131" i="7" s="1"/>
  <c r="H146" i="7"/>
  <c r="J146" i="7" s="1"/>
  <c r="H138" i="7"/>
  <c r="H130" i="7"/>
  <c r="J130" i="7" s="1"/>
  <c r="H145" i="7"/>
  <c r="J145" i="7" s="1"/>
  <c r="H137" i="7"/>
  <c r="J137" i="7" s="1"/>
  <c r="H129" i="7"/>
  <c r="J129" i="7" s="1"/>
  <c r="H135" i="7"/>
  <c r="J135" i="7" s="1"/>
  <c r="H144" i="7"/>
  <c r="J144" i="7" s="1"/>
  <c r="H136" i="7"/>
  <c r="H143" i="7"/>
  <c r="J143" i="7" s="1"/>
  <c r="H142" i="7"/>
  <c r="J142" i="7" s="1"/>
  <c r="H134" i="7"/>
  <c r="J134" i="7" s="1"/>
  <c r="H128" i="7"/>
  <c r="J128" i="7" s="1"/>
  <c r="L13" i="7"/>
  <c r="L16" i="7" s="1"/>
  <c r="D208" i="7"/>
  <c r="K208" i="7" s="1"/>
  <c r="D200" i="7"/>
  <c r="D192" i="7"/>
  <c r="D207" i="7"/>
  <c r="K207" i="7" s="1"/>
  <c r="D199" i="7"/>
  <c r="D191" i="7"/>
  <c r="D206" i="7"/>
  <c r="D198" i="7"/>
  <c r="D190" i="7"/>
  <c r="D205" i="7"/>
  <c r="D197" i="7"/>
  <c r="D189" i="7"/>
  <c r="D204" i="7"/>
  <c r="D196" i="7"/>
  <c r="D203" i="7"/>
  <c r="D195" i="7"/>
  <c r="D201" i="7"/>
  <c r="D202" i="7"/>
  <c r="D194" i="7"/>
  <c r="D185" i="7"/>
  <c r="W13" i="7"/>
  <c r="Q90" i="7"/>
  <c r="S90" i="7" s="1"/>
  <c r="T56" i="7"/>
  <c r="T64" i="7"/>
  <c r="T52" i="7"/>
  <c r="T59" i="7"/>
  <c r="T60" i="7"/>
  <c r="T63" i="7"/>
  <c r="T51" i="7"/>
  <c r="T55" i="7"/>
  <c r="T57" i="7"/>
  <c r="T54" i="7"/>
  <c r="T50" i="7"/>
  <c r="T58" i="7"/>
  <c r="T61" i="7"/>
  <c r="T65" i="7"/>
  <c r="T62" i="7"/>
  <c r="T53" i="7"/>
  <c r="T15" i="7"/>
  <c r="T14" i="7"/>
  <c r="F16" i="7"/>
  <c r="L22" i="5" s="1"/>
  <c r="I13" i="7"/>
  <c r="K13" i="7" s="1"/>
  <c r="H13" i="7"/>
  <c r="D188" i="7" l="1"/>
  <c r="J29" i="25"/>
  <c r="L29" i="25" s="1"/>
  <c r="F29" i="25"/>
  <c r="H29" i="25" s="1"/>
  <c r="J31" i="25"/>
  <c r="L31" i="25" s="1"/>
  <c r="N31" i="25"/>
  <c r="P31" i="25" s="1"/>
  <c r="O53" i="25" s="1"/>
  <c r="N41" i="25"/>
  <c r="P41" i="25" s="1"/>
  <c r="J41" i="25"/>
  <c r="L41" i="25" s="1"/>
  <c r="N30" i="25"/>
  <c r="P30" i="25" s="1"/>
  <c r="Q39" i="20"/>
  <c r="R39" i="20"/>
  <c r="S39" i="20"/>
  <c r="H39" i="20" s="1"/>
  <c r="F69" i="20" s="1"/>
  <c r="G69" i="20" s="1"/>
  <c r="J69" i="20" s="1"/>
  <c r="F30" i="25"/>
  <c r="H30" i="25" s="1"/>
  <c r="G52" i="25" s="1"/>
  <c r="J30" i="25"/>
  <c r="L30" i="25" s="1"/>
  <c r="F52" i="25"/>
  <c r="R35" i="20"/>
  <c r="S35" i="20"/>
  <c r="Q35" i="20"/>
  <c r="Q38" i="20"/>
  <c r="R38" i="20"/>
  <c r="S38" i="20"/>
  <c r="H38" i="20" s="1"/>
  <c r="F68" i="20" s="1"/>
  <c r="G68" i="20" s="1"/>
  <c r="J68" i="20" s="1"/>
  <c r="D99" i="20" s="1"/>
  <c r="E99" i="20" s="1"/>
  <c r="I99" i="20" s="1"/>
  <c r="J99" i="20" s="1"/>
  <c r="F42" i="25"/>
  <c r="H42" i="25" s="1"/>
  <c r="G53" i="25" s="1"/>
  <c r="S36" i="20"/>
  <c r="R36" i="20"/>
  <c r="Q36" i="20"/>
  <c r="R37" i="20"/>
  <c r="S37" i="20"/>
  <c r="H37" i="20" s="1"/>
  <c r="F67" i="20" s="1"/>
  <c r="G67" i="20" s="1"/>
  <c r="J67" i="20" s="1"/>
  <c r="D98" i="20" s="1"/>
  <c r="Q37" i="20"/>
  <c r="J42" i="25"/>
  <c r="L42" i="25" s="1"/>
  <c r="J40" i="25"/>
  <c r="L40" i="25" s="1"/>
  <c r="F40" i="25"/>
  <c r="H40" i="25" s="1"/>
  <c r="D49" i="25"/>
  <c r="U19" i="26"/>
  <c r="T19" i="26"/>
  <c r="V19" i="26"/>
  <c r="V30" i="26"/>
  <c r="U30" i="26"/>
  <c r="T30" i="26"/>
  <c r="V16" i="26"/>
  <c r="U16" i="26"/>
  <c r="T16" i="26"/>
  <c r="T25" i="26"/>
  <c r="V25" i="26"/>
  <c r="X25" i="26" s="1"/>
  <c r="U25" i="26"/>
  <c r="V24" i="26"/>
  <c r="U24" i="26"/>
  <c r="T24" i="26"/>
  <c r="X24" i="26" s="1"/>
  <c r="U27" i="26"/>
  <c r="T27" i="26"/>
  <c r="X27" i="26" s="1"/>
  <c r="V27" i="26"/>
  <c r="T17" i="26"/>
  <c r="V17" i="26"/>
  <c r="U17" i="26"/>
  <c r="V23" i="26"/>
  <c r="U23" i="26"/>
  <c r="T23" i="26"/>
  <c r="X23" i="26" s="1"/>
  <c r="V21" i="26"/>
  <c r="X21" i="26" s="1"/>
  <c r="U21" i="26"/>
  <c r="T21" i="26"/>
  <c r="V31" i="26"/>
  <c r="U31" i="26"/>
  <c r="T31" i="26"/>
  <c r="T26" i="26"/>
  <c r="X26" i="26" s="1"/>
  <c r="U26" i="26"/>
  <c r="V26" i="26"/>
  <c r="V29" i="26"/>
  <c r="X29" i="26" s="1"/>
  <c r="U29" i="26"/>
  <c r="T29" i="26"/>
  <c r="V22" i="26"/>
  <c r="X22" i="26" s="1"/>
  <c r="U22" i="26"/>
  <c r="T22" i="26"/>
  <c r="V20" i="26"/>
  <c r="U20" i="26"/>
  <c r="T20" i="26"/>
  <c r="T18" i="26"/>
  <c r="U18" i="26"/>
  <c r="V18" i="26"/>
  <c r="X18" i="26" s="1"/>
  <c r="V28" i="26"/>
  <c r="U28" i="26"/>
  <c r="T28" i="26"/>
  <c r="X28" i="26" s="1"/>
  <c r="O51" i="25"/>
  <c r="F53" i="25"/>
  <c r="J53" i="25"/>
  <c r="N53" i="25"/>
  <c r="F51" i="25"/>
  <c r="N51" i="25"/>
  <c r="J51" i="25"/>
  <c r="D121" i="7"/>
  <c r="K112" i="7"/>
  <c r="J112" i="7"/>
  <c r="D187" i="7"/>
  <c r="O49" i="20"/>
  <c r="P49" i="20" s="1"/>
  <c r="N49" i="20"/>
  <c r="M49" i="20"/>
  <c r="O42" i="20"/>
  <c r="P42" i="20" s="1"/>
  <c r="N42" i="20"/>
  <c r="M42" i="20"/>
  <c r="M43" i="20"/>
  <c r="O43" i="20"/>
  <c r="P43" i="20" s="1"/>
  <c r="N43" i="20"/>
  <c r="N45" i="20"/>
  <c r="M45" i="20"/>
  <c r="O45" i="20"/>
  <c r="P45" i="20" s="1"/>
  <c r="O41" i="20"/>
  <c r="P41" i="20" s="1"/>
  <c r="N41" i="20"/>
  <c r="M41" i="20"/>
  <c r="O47" i="20"/>
  <c r="P47" i="20" s="1"/>
  <c r="N47" i="20"/>
  <c r="M47" i="20"/>
  <c r="O50" i="20"/>
  <c r="P50" i="20" s="1"/>
  <c r="N50" i="20"/>
  <c r="M50" i="20"/>
  <c r="O48" i="20"/>
  <c r="P48" i="20" s="1"/>
  <c r="N48" i="20"/>
  <c r="M48" i="20"/>
  <c r="O40" i="20"/>
  <c r="P40" i="20" s="1"/>
  <c r="N40" i="20"/>
  <c r="M40" i="20"/>
  <c r="O46" i="20"/>
  <c r="P46" i="20" s="1"/>
  <c r="N46" i="20"/>
  <c r="M46" i="20"/>
  <c r="M44" i="20"/>
  <c r="N44" i="20"/>
  <c r="O44" i="20"/>
  <c r="P44" i="20" s="1"/>
  <c r="G40" i="20"/>
  <c r="E40" i="20"/>
  <c r="D70" i="20"/>
  <c r="E41" i="20"/>
  <c r="G41" i="20"/>
  <c r="D71" i="20"/>
  <c r="E49" i="20"/>
  <c r="G49" i="20"/>
  <c r="D79" i="20"/>
  <c r="G50" i="20"/>
  <c r="E50" i="20"/>
  <c r="D80" i="20"/>
  <c r="G42" i="20"/>
  <c r="E42" i="20"/>
  <c r="D72" i="20"/>
  <c r="G46" i="20"/>
  <c r="E46" i="20"/>
  <c r="D76" i="20"/>
  <c r="E48" i="20"/>
  <c r="G48" i="20"/>
  <c r="D78" i="20"/>
  <c r="G47" i="20"/>
  <c r="E47" i="20"/>
  <c r="D77" i="20"/>
  <c r="G43" i="20"/>
  <c r="E43" i="20"/>
  <c r="D73" i="20"/>
  <c r="E45" i="20"/>
  <c r="G45" i="20"/>
  <c r="D75" i="20"/>
  <c r="G44" i="20"/>
  <c r="E44" i="20"/>
  <c r="D74" i="20"/>
  <c r="D179" i="7"/>
  <c r="B16" i="5"/>
  <c r="I16" i="5" s="1"/>
  <c r="H161" i="7"/>
  <c r="D193" i="7"/>
  <c r="D178" i="7"/>
  <c r="K178" i="7" s="1"/>
  <c r="L34" i="5" s="1"/>
  <c r="J136" i="7"/>
  <c r="J138" i="7"/>
  <c r="G153" i="7"/>
  <c r="I153" i="7" s="1"/>
  <c r="G174" i="7"/>
  <c r="I174" i="7" s="1"/>
  <c r="G166" i="7"/>
  <c r="I166" i="7" s="1"/>
  <c r="G158" i="7"/>
  <c r="I158" i="7" s="1"/>
  <c r="G173" i="7"/>
  <c r="I173" i="7" s="1"/>
  <c r="G165" i="7"/>
  <c r="I165" i="7" s="1"/>
  <c r="G157" i="7"/>
  <c r="I157" i="7" s="1"/>
  <c r="G172" i="7"/>
  <c r="I172" i="7" s="1"/>
  <c r="G164" i="7"/>
  <c r="I164" i="7" s="1"/>
  <c r="G156" i="7"/>
  <c r="I156" i="7" s="1"/>
  <c r="G171" i="7"/>
  <c r="I171" i="7" s="1"/>
  <c r="G163" i="7"/>
  <c r="I163" i="7" s="1"/>
  <c r="G155" i="7"/>
  <c r="I155" i="7" s="1"/>
  <c r="G167" i="7"/>
  <c r="I167" i="7" s="1"/>
  <c r="G159" i="7"/>
  <c r="I159" i="7" s="1"/>
  <c r="G170" i="7"/>
  <c r="I170" i="7" s="1"/>
  <c r="G154" i="7"/>
  <c r="I154" i="7" s="1"/>
  <c r="G169" i="7"/>
  <c r="I169" i="7" s="1"/>
  <c r="G168" i="7"/>
  <c r="I168" i="7" s="1"/>
  <c r="G160" i="7"/>
  <c r="I160" i="7" s="1"/>
  <c r="G149" i="7"/>
  <c r="I149" i="7" s="1"/>
  <c r="G141" i="7"/>
  <c r="I141" i="7" s="1"/>
  <c r="G133" i="7"/>
  <c r="I133" i="7" s="1"/>
  <c r="G142" i="7"/>
  <c r="I142" i="7" s="1"/>
  <c r="G148" i="7"/>
  <c r="I148" i="7" s="1"/>
  <c r="G140" i="7"/>
  <c r="I140" i="7" s="1"/>
  <c r="G132" i="7"/>
  <c r="I132" i="7" s="1"/>
  <c r="G144" i="7"/>
  <c r="I144" i="7" s="1"/>
  <c r="G136" i="7"/>
  <c r="I136" i="7" s="1"/>
  <c r="G147" i="7"/>
  <c r="I147" i="7" s="1"/>
  <c r="G139" i="7"/>
  <c r="I139" i="7" s="1"/>
  <c r="G131" i="7"/>
  <c r="I131" i="7" s="1"/>
  <c r="G143" i="7"/>
  <c r="I143" i="7" s="1"/>
  <c r="G135" i="7"/>
  <c r="I135" i="7" s="1"/>
  <c r="G134" i="7"/>
  <c r="I134" i="7" s="1"/>
  <c r="G146" i="7"/>
  <c r="I146" i="7" s="1"/>
  <c r="G138" i="7"/>
  <c r="I138" i="7" s="1"/>
  <c r="G130" i="7"/>
  <c r="I130" i="7" s="1"/>
  <c r="G145" i="7"/>
  <c r="I145" i="7" s="1"/>
  <c r="G137" i="7"/>
  <c r="I137" i="7" s="1"/>
  <c r="G129" i="7"/>
  <c r="I129" i="7" s="1"/>
  <c r="G128" i="7"/>
  <c r="I128" i="7" s="1"/>
  <c r="T90" i="7"/>
  <c r="S13" i="7"/>
  <c r="L93" i="7"/>
  <c r="D124" i="7" s="1"/>
  <c r="J16" i="7"/>
  <c r="H16" i="7"/>
  <c r="B104" i="7" s="1"/>
  <c r="M93" i="7"/>
  <c r="E124" i="7" s="1"/>
  <c r="K16" i="7"/>
  <c r="E121" i="7" s="1"/>
  <c r="I16" i="7"/>
  <c r="D100" i="20" l="1"/>
  <c r="X16" i="26"/>
  <c r="H36" i="20"/>
  <c r="F66" i="20" s="1"/>
  <c r="G66" i="20" s="1"/>
  <c r="J66" i="20" s="1"/>
  <c r="D97" i="20" s="1"/>
  <c r="H35" i="20"/>
  <c r="F65" i="20" s="1"/>
  <c r="G65" i="20" s="1"/>
  <c r="J65" i="20" s="1"/>
  <c r="D96" i="20" s="1"/>
  <c r="X20" i="26"/>
  <c r="Y20" i="26" s="1"/>
  <c r="AB20" i="26" s="1"/>
  <c r="X19" i="26"/>
  <c r="Y19" i="26" s="1"/>
  <c r="AB19" i="26" s="1"/>
  <c r="X30" i="26"/>
  <c r="Y30" i="26" s="1"/>
  <c r="AB30" i="26" s="1"/>
  <c r="X17" i="26"/>
  <c r="Y17" i="26" s="1"/>
  <c r="AB17" i="26" s="1"/>
  <c r="X31" i="26"/>
  <c r="Y31" i="26" s="1"/>
  <c r="AB31" i="26" s="1"/>
  <c r="G162" i="7"/>
  <c r="I162" i="7" s="1"/>
  <c r="K53" i="25"/>
  <c r="L53" i="25" s="1"/>
  <c r="K51" i="25"/>
  <c r="L51" i="25" s="1"/>
  <c r="G51" i="25"/>
  <c r="H51" i="25" s="1"/>
  <c r="O52" i="25"/>
  <c r="K52" i="25"/>
  <c r="N52" i="25"/>
  <c r="J52" i="25"/>
  <c r="Y21" i="26"/>
  <c r="AB21" i="26" s="1"/>
  <c r="Y27" i="26"/>
  <c r="AB27" i="26" s="1"/>
  <c r="Y29" i="26"/>
  <c r="AB29" i="26" s="1"/>
  <c r="Y28" i="26"/>
  <c r="AB28" i="26" s="1"/>
  <c r="Y23" i="26"/>
  <c r="AB23" i="26" s="1"/>
  <c r="Y26" i="26"/>
  <c r="AB26" i="26" s="1"/>
  <c r="Y24" i="26"/>
  <c r="AB24" i="26" s="1"/>
  <c r="Y18" i="26"/>
  <c r="AB18" i="26" s="1"/>
  <c r="Y22" i="26"/>
  <c r="AB22" i="26" s="1"/>
  <c r="Y25" i="26"/>
  <c r="AB25" i="26" s="1"/>
  <c r="Y16" i="26"/>
  <c r="AB16" i="26" s="1"/>
  <c r="P53" i="25"/>
  <c r="P51" i="25"/>
  <c r="H53" i="25"/>
  <c r="H52" i="25"/>
  <c r="C39" i="25"/>
  <c r="C28" i="25"/>
  <c r="C38" i="25"/>
  <c r="C27" i="25"/>
  <c r="F124" i="7"/>
  <c r="H124" i="7" s="1"/>
  <c r="F121" i="7"/>
  <c r="H121" i="7" s="1"/>
  <c r="Q48" i="20"/>
  <c r="S48" i="20"/>
  <c r="H48" i="20" s="1"/>
  <c r="F78" i="20" s="1"/>
  <c r="G78" i="20" s="1"/>
  <c r="J78" i="20" s="1"/>
  <c r="R48" i="20"/>
  <c r="R50" i="20"/>
  <c r="Q50" i="20"/>
  <c r="S50" i="20"/>
  <c r="Q45" i="20"/>
  <c r="H45" i="20" s="1"/>
  <c r="F75" i="20" s="1"/>
  <c r="G75" i="20" s="1"/>
  <c r="J75" i="20" s="1"/>
  <c r="D106" i="20" s="1"/>
  <c r="R45" i="20"/>
  <c r="S45" i="20"/>
  <c r="S41" i="20"/>
  <c r="R41" i="20"/>
  <c r="Q41" i="20"/>
  <c r="S43" i="20"/>
  <c r="Q43" i="20"/>
  <c r="H43" i="20" s="1"/>
  <c r="F73" i="20" s="1"/>
  <c r="G73" i="20" s="1"/>
  <c r="J73" i="20" s="1"/>
  <c r="D104" i="20" s="1"/>
  <c r="R43" i="20"/>
  <c r="S40" i="20"/>
  <c r="R40" i="20"/>
  <c r="Q40" i="20"/>
  <c r="Q46" i="20"/>
  <c r="H46" i="20" s="1"/>
  <c r="F76" i="20" s="1"/>
  <c r="G76" i="20" s="1"/>
  <c r="J76" i="20" s="1"/>
  <c r="D107" i="20" s="1"/>
  <c r="S46" i="20"/>
  <c r="R46" i="20"/>
  <c r="Q44" i="20"/>
  <c r="S44" i="20"/>
  <c r="H44" i="20" s="1"/>
  <c r="F74" i="20" s="1"/>
  <c r="G74" i="20" s="1"/>
  <c r="J74" i="20" s="1"/>
  <c r="D105" i="20" s="1"/>
  <c r="R44" i="20"/>
  <c r="S47" i="20"/>
  <c r="R47" i="20"/>
  <c r="Q47" i="20"/>
  <c r="H47" i="20" s="1"/>
  <c r="F77" i="20" s="1"/>
  <c r="G77" i="20" s="1"/>
  <c r="J77" i="20" s="1"/>
  <c r="D108" i="20" s="1"/>
  <c r="R49" i="20"/>
  <c r="S49" i="20"/>
  <c r="Q49" i="20"/>
  <c r="R42" i="20"/>
  <c r="Q42" i="20"/>
  <c r="H42" i="20" s="1"/>
  <c r="F72" i="20" s="1"/>
  <c r="G72" i="20" s="1"/>
  <c r="J72" i="20" s="1"/>
  <c r="D103" i="20" s="1"/>
  <c r="S42" i="20"/>
  <c r="L69" i="5"/>
  <c r="L68" i="5"/>
  <c r="D104" i="7"/>
  <c r="J104" i="7" s="1"/>
  <c r="J105" i="7" s="1"/>
  <c r="L66" i="5" s="1"/>
  <c r="L47" i="5"/>
  <c r="K206" i="7"/>
  <c r="K205" i="7"/>
  <c r="K204" i="7"/>
  <c r="K203" i="7"/>
  <c r="K202" i="7"/>
  <c r="K201" i="7"/>
  <c r="K200" i="7"/>
  <c r="K199" i="7"/>
  <c r="K198" i="7"/>
  <c r="K197" i="7"/>
  <c r="K196" i="7"/>
  <c r="K195" i="7"/>
  <c r="K194" i="7"/>
  <c r="K193" i="7"/>
  <c r="K192" i="7"/>
  <c r="K191" i="7"/>
  <c r="K190" i="7"/>
  <c r="K189" i="7"/>
  <c r="K188" i="7"/>
  <c r="K187" i="7"/>
  <c r="K186" i="7"/>
  <c r="K185" i="7"/>
  <c r="D153" i="7"/>
  <c r="K153" i="7" s="1"/>
  <c r="K180" i="7"/>
  <c r="K179" i="7"/>
  <c r="L35" i="5" s="1"/>
  <c r="J161" i="7"/>
  <c r="J154" i="7"/>
  <c r="G161" i="7"/>
  <c r="I161" i="7" s="1"/>
  <c r="D174" i="7"/>
  <c r="K174" i="7" s="1"/>
  <c r="D166" i="7"/>
  <c r="K166" i="7" s="1"/>
  <c r="D158" i="7"/>
  <c r="K158" i="7" s="1"/>
  <c r="D173" i="7"/>
  <c r="K173" i="7" s="1"/>
  <c r="D165" i="7"/>
  <c r="K165" i="7" s="1"/>
  <c r="D157" i="7"/>
  <c r="K157" i="7" s="1"/>
  <c r="D172" i="7"/>
  <c r="K172" i="7" s="1"/>
  <c r="L30" i="5" s="1"/>
  <c r="D164" i="7"/>
  <c r="K164" i="7" s="1"/>
  <c r="D156" i="7"/>
  <c r="K156" i="7" s="1"/>
  <c r="D160" i="7"/>
  <c r="K160" i="7" s="1"/>
  <c r="D171" i="7"/>
  <c r="K171" i="7" s="1"/>
  <c r="D163" i="7"/>
  <c r="K163" i="7" s="1"/>
  <c r="D155" i="7"/>
  <c r="K155" i="7" s="1"/>
  <c r="D170" i="7"/>
  <c r="K170" i="7" s="1"/>
  <c r="D162" i="7"/>
  <c r="D154" i="7"/>
  <c r="D169" i="7"/>
  <c r="K169" i="7" s="1"/>
  <c r="D161" i="7"/>
  <c r="D168" i="7"/>
  <c r="K168" i="7" s="1"/>
  <c r="D167" i="7"/>
  <c r="K167" i="7" s="1"/>
  <c r="D159" i="7"/>
  <c r="K159" i="7" s="1"/>
  <c r="D147" i="7"/>
  <c r="K147" i="7" s="1"/>
  <c r="L27" i="5" s="1"/>
  <c r="D128" i="7"/>
  <c r="K128" i="7" s="1"/>
  <c r="D141" i="7"/>
  <c r="K141" i="7" s="1"/>
  <c r="D138" i="7"/>
  <c r="K138" i="7" s="1"/>
  <c r="D148" i="7"/>
  <c r="K148" i="7" s="1"/>
  <c r="D135" i="7"/>
  <c r="K135" i="7" s="1"/>
  <c r="D142" i="7"/>
  <c r="K142" i="7" s="1"/>
  <c r="D149" i="7"/>
  <c r="K149" i="7" s="1"/>
  <c r="D145" i="7"/>
  <c r="K145" i="7" s="1"/>
  <c r="D131" i="7"/>
  <c r="K131" i="7" s="1"/>
  <c r="D133" i="7"/>
  <c r="K133" i="7" s="1"/>
  <c r="D137" i="7"/>
  <c r="K137" i="7" s="1"/>
  <c r="L26" i="5" s="1"/>
  <c r="D134" i="7"/>
  <c r="K134" i="7" s="1"/>
  <c r="D140" i="7"/>
  <c r="K140" i="7" s="1"/>
  <c r="D144" i="7"/>
  <c r="K144" i="7" s="1"/>
  <c r="D130" i="7"/>
  <c r="K130" i="7" s="1"/>
  <c r="D132" i="7"/>
  <c r="K132" i="7" s="1"/>
  <c r="D146" i="7"/>
  <c r="K146" i="7" s="1"/>
  <c r="T13" i="7"/>
  <c r="D139" i="7"/>
  <c r="K139" i="7" s="1"/>
  <c r="D129" i="7"/>
  <c r="K129" i="7" s="1"/>
  <c r="D143" i="7"/>
  <c r="K143" i="7" s="1"/>
  <c r="D136" i="7"/>
  <c r="H40" i="20" l="1"/>
  <c r="F70" i="20" s="1"/>
  <c r="G70" i="20" s="1"/>
  <c r="J70" i="20" s="1"/>
  <c r="D101" i="20" s="1"/>
  <c r="H41" i="20"/>
  <c r="F71" i="20" s="1"/>
  <c r="G71" i="20" s="1"/>
  <c r="J71" i="20" s="1"/>
  <c r="D102" i="20" s="1"/>
  <c r="H125" i="7"/>
  <c r="L71" i="5" s="1"/>
  <c r="H50" i="20"/>
  <c r="F80" i="20" s="1"/>
  <c r="G80" i="20" s="1"/>
  <c r="J80" i="20" s="1"/>
  <c r="H49" i="20"/>
  <c r="F79" i="20" s="1"/>
  <c r="G79" i="20" s="1"/>
  <c r="J79" i="20" s="1"/>
  <c r="K162" i="7"/>
  <c r="L29" i="5" s="1"/>
  <c r="L52" i="25"/>
  <c r="P52" i="25"/>
  <c r="AF30" i="26"/>
  <c r="AE30" i="26"/>
  <c r="AD30" i="26"/>
  <c r="AC30" i="26"/>
  <c r="AG30" i="26" s="1"/>
  <c r="AH30" i="26" s="1"/>
  <c r="AF31" i="26"/>
  <c r="AE31" i="26"/>
  <c r="AD31" i="26"/>
  <c r="AC31" i="26"/>
  <c r="AF18" i="26"/>
  <c r="AE18" i="26"/>
  <c r="AD18" i="26"/>
  <c r="AC18" i="26"/>
  <c r="AG18" i="26" s="1"/>
  <c r="AH18" i="26" s="1"/>
  <c r="AD17" i="26"/>
  <c r="AC17" i="26"/>
  <c r="AG17" i="26" s="1"/>
  <c r="AH17" i="26" s="1"/>
  <c r="AF17" i="26"/>
  <c r="AE17" i="26"/>
  <c r="AF24" i="26"/>
  <c r="AE24" i="26"/>
  <c r="AD24" i="26"/>
  <c r="AC24" i="26"/>
  <c r="AF28" i="26"/>
  <c r="AE28" i="26"/>
  <c r="AD28" i="26"/>
  <c r="AC28" i="26"/>
  <c r="AF27" i="26"/>
  <c r="AE27" i="26"/>
  <c r="AD27" i="26"/>
  <c r="AC27" i="26"/>
  <c r="AF22" i="26"/>
  <c r="AE22" i="26"/>
  <c r="AD22" i="26"/>
  <c r="AC22" i="26"/>
  <c r="AG22" i="26" s="1"/>
  <c r="AH22" i="26" s="1"/>
  <c r="AF26" i="26"/>
  <c r="AE26" i="26"/>
  <c r="AD26" i="26"/>
  <c r="AC26" i="26"/>
  <c r="AG26" i="26" s="1"/>
  <c r="AH26" i="26" s="1"/>
  <c r="AD29" i="26"/>
  <c r="AC29" i="26"/>
  <c r="AG29" i="26" s="1"/>
  <c r="AH29" i="26" s="1"/>
  <c r="AF29" i="26"/>
  <c r="AE29" i="26"/>
  <c r="AF19" i="26"/>
  <c r="AE19" i="26"/>
  <c r="AD19" i="26"/>
  <c r="AC19" i="26"/>
  <c r="AG19" i="26" s="1"/>
  <c r="AH19" i="26" s="1"/>
  <c r="AF23" i="26"/>
  <c r="AE23" i="26"/>
  <c r="AD23" i="26"/>
  <c r="AC23" i="26"/>
  <c r="AG23" i="26" s="1"/>
  <c r="AH23" i="26" s="1"/>
  <c r="AD21" i="26"/>
  <c r="AC21" i="26"/>
  <c r="AG21" i="26" s="1"/>
  <c r="AH21" i="26" s="1"/>
  <c r="AF21" i="26"/>
  <c r="AE21" i="26"/>
  <c r="AD25" i="26"/>
  <c r="AC25" i="26"/>
  <c r="AG25" i="26" s="1"/>
  <c r="AH25" i="26" s="1"/>
  <c r="AF25" i="26"/>
  <c r="AE25" i="26"/>
  <c r="AF20" i="26"/>
  <c r="AE20" i="26"/>
  <c r="AD20" i="26"/>
  <c r="AC20" i="26"/>
  <c r="AG20" i="26" s="1"/>
  <c r="AH20" i="26" s="1"/>
  <c r="AC16" i="26"/>
  <c r="AG16" i="26" s="1"/>
  <c r="AH16" i="26" s="1"/>
  <c r="AF16" i="26"/>
  <c r="AE16" i="26"/>
  <c r="AD16" i="26"/>
  <c r="J27" i="25"/>
  <c r="L27" i="25" s="1"/>
  <c r="F27" i="25"/>
  <c r="N27" i="25"/>
  <c r="P27" i="25" s="1"/>
  <c r="F38" i="25"/>
  <c r="J38" i="25"/>
  <c r="L38" i="25" s="1"/>
  <c r="N38" i="25"/>
  <c r="P38" i="25" s="1"/>
  <c r="N28" i="25"/>
  <c r="P28" i="25" s="1"/>
  <c r="F28" i="25"/>
  <c r="H28" i="25" s="1"/>
  <c r="J28" i="25"/>
  <c r="L28" i="25" s="1"/>
  <c r="N39" i="25"/>
  <c r="P39" i="25" s="1"/>
  <c r="J39" i="25"/>
  <c r="L39" i="25" s="1"/>
  <c r="F39" i="25"/>
  <c r="H39" i="25" s="1"/>
  <c r="L32" i="5"/>
  <c r="L104" i="7"/>
  <c r="L105" i="7" s="1"/>
  <c r="B21" i="5"/>
  <c r="I21" i="5" s="1"/>
  <c r="K136" i="7"/>
  <c r="K154" i="7"/>
  <c r="K161" i="7"/>
  <c r="AG28" i="26" l="1"/>
  <c r="AH28" i="26" s="1"/>
  <c r="AG27" i="26"/>
  <c r="AH27" i="26" s="1"/>
  <c r="AG31" i="26"/>
  <c r="AH31" i="26" s="1"/>
  <c r="AG24" i="26"/>
  <c r="AH24" i="26" s="1"/>
  <c r="P43" i="25"/>
  <c r="O50" i="25"/>
  <c r="L43" i="25"/>
  <c r="K50" i="25"/>
  <c r="H38" i="25"/>
  <c r="H43" i="25"/>
  <c r="O49" i="25"/>
  <c r="P32" i="25"/>
  <c r="J49" i="25"/>
  <c r="F49" i="25"/>
  <c r="N49" i="25"/>
  <c r="G50" i="25"/>
  <c r="H27" i="25"/>
  <c r="H32" i="25"/>
  <c r="N50" i="25"/>
  <c r="J50" i="25"/>
  <c r="F50" i="25"/>
  <c r="K49" i="25"/>
  <c r="L32" i="25"/>
  <c r="L65" i="5"/>
  <c r="P50" i="25" l="1"/>
  <c r="L50" i="25"/>
  <c r="G49" i="25"/>
  <c r="H49" i="25" s="1"/>
  <c r="L49" i="25"/>
  <c r="P49" i="25"/>
  <c r="H50" i="25"/>
  <c r="B23" i="5"/>
  <c r="I23" i="5" s="1"/>
  <c r="L54" i="25" l="1"/>
  <c r="O16" i="25" s="1"/>
  <c r="P54" i="25"/>
  <c r="O17" i="25" s="1"/>
  <c r="H54" i="25"/>
  <c r="O15" i="25" s="1"/>
  <c r="B19" i="5" l="1"/>
  <c r="I19" i="5" s="1"/>
  <c r="B25" i="5"/>
  <c r="I25" i="5" s="1"/>
  <c r="B28" i="5" l="1"/>
  <c r="I28" i="5" s="1"/>
  <c r="B31" i="5" l="1"/>
  <c r="I31" i="5" s="1"/>
  <c r="B36" i="5" l="1"/>
  <c r="I36" i="5" s="1"/>
  <c r="B38" i="5" l="1"/>
  <c r="I38" i="5" s="1"/>
  <c r="B41" i="5" l="1"/>
  <c r="I41" i="5" s="1"/>
  <c r="B44" i="5" l="1"/>
  <c r="I44" i="5" s="1"/>
  <c r="B52" i="5" l="1"/>
  <c r="I52" i="5" s="1"/>
  <c r="B62" i="5" l="1"/>
  <c r="I62" i="5" s="1"/>
  <c r="B64" i="5" l="1"/>
  <c r="I64" i="5" s="1"/>
  <c r="D64" i="1" l="1"/>
  <c r="C43" i="1"/>
  <c r="D61" i="1"/>
  <c r="C40" i="1"/>
  <c r="D58" i="1"/>
  <c r="C37" i="1"/>
  <c r="B53" i="1"/>
  <c r="C47" i="1"/>
  <c r="D65" i="1"/>
  <c r="C44" i="1"/>
  <c r="D62" i="1"/>
  <c r="C41" i="1"/>
  <c r="D59" i="1"/>
  <c r="C38" i="1"/>
  <c r="B62" i="1"/>
  <c r="B59" i="1"/>
  <c r="B56" i="1"/>
  <c r="C50" i="1"/>
  <c r="B29" i="1"/>
  <c r="B63" i="1"/>
  <c r="B60" i="1"/>
  <c r="B57" i="1"/>
  <c r="C59" i="1"/>
  <c r="B38" i="1"/>
  <c r="C56" i="1"/>
  <c r="B35" i="1"/>
  <c r="C53" i="1"/>
  <c r="B32" i="1"/>
  <c r="C63" i="1"/>
  <c r="B42" i="1"/>
  <c r="C60" i="1"/>
  <c r="B39" i="1"/>
  <c r="C57" i="1"/>
  <c r="B36" i="1"/>
  <c r="C54" i="1"/>
  <c r="B33" i="1"/>
  <c r="D56" i="1"/>
  <c r="C35" i="1"/>
  <c r="C32" i="1"/>
  <c r="C29" i="1"/>
  <c r="B45" i="1"/>
  <c r="D60" i="1"/>
  <c r="C39" i="1"/>
  <c r="D57" i="1"/>
  <c r="C36" i="1"/>
  <c r="C33" i="1"/>
  <c r="C30" i="1"/>
  <c r="B54" i="1"/>
  <c r="B51" i="1"/>
  <c r="B48" i="1"/>
  <c r="D63" i="1"/>
  <c r="C42" i="1"/>
  <c r="B58" i="1"/>
  <c r="B55" i="1"/>
  <c r="B52" i="1"/>
  <c r="B49" i="1"/>
  <c r="B27" i="1"/>
  <c r="C51" i="1"/>
  <c r="B30" i="1"/>
  <c r="C48" i="1"/>
  <c r="B26" i="1"/>
  <c r="C45" i="1"/>
  <c r="B61" i="1"/>
  <c r="C55" i="1"/>
  <c r="B34" i="1"/>
  <c r="C52" i="1"/>
  <c r="B31" i="1"/>
  <c r="C49" i="1"/>
  <c r="C27" i="1"/>
  <c r="C46" i="1"/>
  <c r="C26" i="1"/>
  <c r="B64" i="1"/>
  <c r="C58" i="1"/>
  <c r="B37" i="1"/>
  <c r="C31" i="1"/>
  <c r="B28" i="1"/>
  <c r="B65" i="1"/>
  <c r="B46" i="1"/>
  <c r="C64" i="1"/>
  <c r="B43" i="1"/>
  <c r="C61" i="1"/>
  <c r="B40" i="1"/>
  <c r="D55" i="1"/>
  <c r="C34" i="1"/>
  <c r="B50" i="1"/>
  <c r="C28" i="1"/>
  <c r="B47" i="1"/>
  <c r="C65" i="1"/>
  <c r="B44" i="1"/>
  <c r="C62" i="1"/>
  <c r="B41" i="1"/>
  <c r="C21" i="1"/>
  <c r="B16" i="1"/>
  <c r="C25" i="1"/>
  <c r="C23" i="1"/>
  <c r="C24" i="1"/>
  <c r="C10" i="1"/>
  <c r="C15" i="1"/>
  <c r="B13" i="1"/>
  <c r="C14" i="1"/>
  <c r="C17" i="1"/>
  <c r="B23" i="1"/>
  <c r="C22" i="1"/>
  <c r="B15" i="1"/>
  <c r="B20" i="1"/>
  <c r="B25" i="1"/>
  <c r="B24" i="1"/>
  <c r="C11" i="1"/>
  <c r="B21" i="1"/>
  <c r="C19" i="1"/>
  <c r="B14" i="1"/>
  <c r="B22" i="1"/>
  <c r="B10" i="1"/>
  <c r="B18" i="1"/>
  <c r="C16" i="1"/>
  <c r="C9" i="1"/>
  <c r="C13" i="1"/>
  <c r="B19" i="1"/>
  <c r="C12" i="1"/>
  <c r="B12" i="1"/>
  <c r="C20" i="1"/>
  <c r="B11" i="1"/>
  <c r="B9" i="1"/>
  <c r="C18" i="1"/>
  <c r="B17" i="1"/>
  <c r="K47" i="5" l="1"/>
  <c r="J47" i="5"/>
  <c r="K18" i="5"/>
  <c r="J18" i="5"/>
  <c r="K43" i="5"/>
  <c r="J43" i="5"/>
  <c r="D36" i="6"/>
  <c r="D33" i="6"/>
  <c r="D35" i="6"/>
  <c r="E36" i="6"/>
  <c r="E35" i="6"/>
  <c r="E33" i="6"/>
  <c r="D37" i="6"/>
  <c r="E37" i="6"/>
  <c r="B33" i="5" l="1"/>
  <c r="I33" i="5" s="1"/>
  <c r="E98" i="20" l="1"/>
  <c r="I98" i="20" s="1"/>
  <c r="J98" i="20" s="1"/>
  <c r="H105" i="20" l="1"/>
  <c r="G105" i="20"/>
  <c r="F105" i="20"/>
  <c r="E105" i="20"/>
  <c r="I105" i="20" s="1"/>
  <c r="J105" i="20" s="1"/>
  <c r="H102" i="20"/>
  <c r="G102" i="20"/>
  <c r="F102" i="20"/>
  <c r="E102" i="20"/>
  <c r="I102" i="20" s="1"/>
  <c r="J102" i="20" s="1"/>
  <c r="H101" i="20"/>
  <c r="G101" i="20"/>
  <c r="F101" i="20"/>
  <c r="E101" i="20"/>
  <c r="H97" i="20"/>
  <c r="G97" i="20"/>
  <c r="F97" i="20"/>
  <c r="E97" i="20"/>
  <c r="I97" i="20" s="1"/>
  <c r="J97" i="20" s="1"/>
  <c r="H106" i="20"/>
  <c r="G106" i="20"/>
  <c r="E106" i="20"/>
  <c r="I106" i="20" s="1"/>
  <c r="J106" i="20" s="1"/>
  <c r="F106" i="20"/>
  <c r="H104" i="20"/>
  <c r="G104" i="20"/>
  <c r="F104" i="20"/>
  <c r="E104" i="20"/>
  <c r="H108" i="20"/>
  <c r="G108" i="20"/>
  <c r="F108" i="20"/>
  <c r="E108" i="20"/>
  <c r="H96" i="20"/>
  <c r="G96" i="20"/>
  <c r="E96" i="20"/>
  <c r="I96" i="20" s="1"/>
  <c r="F96" i="20"/>
  <c r="H100" i="20"/>
  <c r="G100" i="20"/>
  <c r="E100" i="20"/>
  <c r="F100" i="20"/>
  <c r="H98" i="20"/>
  <c r="G98" i="20"/>
  <c r="F98" i="20"/>
  <c r="H107" i="20"/>
  <c r="F107" i="20"/>
  <c r="G107" i="20"/>
  <c r="E107" i="20"/>
  <c r="H103" i="20"/>
  <c r="G103" i="20"/>
  <c r="E103" i="20"/>
  <c r="I103" i="20" s="1"/>
  <c r="J103" i="20" s="1"/>
  <c r="F103" i="20"/>
  <c r="H99" i="20"/>
  <c r="G99" i="20"/>
  <c r="F99" i="20"/>
  <c r="I104" i="20" l="1"/>
  <c r="J104" i="20" s="1"/>
  <c r="I108" i="20"/>
  <c r="J108" i="20" s="1"/>
  <c r="I107" i="20"/>
  <c r="J107" i="20" s="1"/>
  <c r="J96" i="20"/>
  <c r="I101" i="20"/>
  <c r="J101" i="20" s="1"/>
  <c r="I100" i="20"/>
  <c r="J100" i="20" s="1"/>
  <c r="AC25" i="15" l="1"/>
  <c r="AC26" i="15" l="1"/>
  <c r="Y25" i="15"/>
  <c r="Z25" i="15" s="1"/>
  <c r="W25" i="15"/>
  <c r="X25" i="15" s="1"/>
  <c r="U25" i="15"/>
  <c r="V25" i="15" s="1"/>
  <c r="S25" i="15"/>
  <c r="T25" i="15" s="1"/>
  <c r="Q25" i="15"/>
  <c r="R25" i="15" s="1"/>
  <c r="O25" i="15"/>
  <c r="P25" i="15" s="1"/>
  <c r="K25" i="15"/>
  <c r="L25" i="15" s="1"/>
  <c r="I25" i="15"/>
  <c r="J25" i="15" s="1"/>
  <c r="E25" i="15"/>
  <c r="F25" i="15" s="1"/>
  <c r="F26" i="15" s="1"/>
  <c r="G25" i="15"/>
  <c r="H25" i="15" s="1"/>
  <c r="M25" i="15"/>
  <c r="N25" i="15" s="1"/>
  <c r="AA25" i="15"/>
  <c r="G26" i="15" l="1"/>
  <c r="I26" i="15" s="1"/>
  <c r="J26" i="15" s="1"/>
  <c r="E26" i="15"/>
  <c r="AB25" i="15"/>
  <c r="K26" i="15" l="1"/>
  <c r="M26" i="15" s="1"/>
  <c r="H26" i="15"/>
  <c r="L26" i="15" l="1"/>
  <c r="N26" i="15"/>
  <c r="O26" i="15"/>
  <c r="P26" i="15" l="1"/>
  <c r="Q26" i="15"/>
  <c r="R26" i="15" l="1"/>
  <c r="S26" i="15"/>
  <c r="U26" i="15" l="1"/>
  <c r="T26" i="15"/>
  <c r="W26" i="15" l="1"/>
  <c r="V26" i="15"/>
  <c r="X26" i="15" l="1"/>
  <c r="Y26" i="15"/>
  <c r="Z26" i="15" l="1"/>
  <c r="AA26" i="15"/>
  <c r="AB26" i="15" s="1"/>
  <c r="E6435" i="12"/>
  <c r="E6456" i="12"/>
  <c r="E6410" i="12"/>
  <c r="E6460" i="12"/>
  <c r="E6400" i="12"/>
  <c r="E6469" i="12"/>
  <c r="E6487" i="12"/>
  <c r="E6451" i="12"/>
  <c r="E6416" i="12"/>
  <c r="E6388" i="12"/>
  <c r="E6423" i="12"/>
  <c r="E6441" i="12"/>
  <c r="E6484" i="12"/>
  <c r="E6476" i="12"/>
  <c r="E6482" i="12"/>
  <c r="E6454" i="12"/>
  <c r="E6399" i="12"/>
  <c r="E6457" i="12"/>
  <c r="E6414" i="12"/>
  <c r="E6485" i="12"/>
  <c r="E6477" i="12"/>
  <c r="E6390" i="12"/>
  <c r="E6424" i="12"/>
  <c r="E6411" i="12"/>
  <c r="E6448" i="12"/>
  <c r="E6445" i="12"/>
  <c r="E6392" i="12"/>
  <c r="E6438" i="12"/>
  <c r="E6394" i="12"/>
  <c r="E6450" i="12"/>
  <c r="E6417" i="12"/>
  <c r="E6386" i="12"/>
  <c r="E6425" i="12"/>
  <c r="E6406" i="12"/>
  <c r="E6459" i="12"/>
  <c r="E6474" i="12"/>
  <c r="E6430" i="12"/>
  <c r="E6464" i="12"/>
  <c r="E6463" i="12"/>
  <c r="E6466" i="12"/>
  <c r="E6471" i="12"/>
  <c r="E6393" i="12"/>
  <c r="E6403" i="12"/>
  <c r="E6431" i="12"/>
  <c r="E6447" i="12"/>
  <c r="E6461" i="12"/>
  <c r="E6436" i="12"/>
  <c r="E6412" i="12"/>
  <c r="E6455" i="12"/>
  <c r="E6470" i="12"/>
  <c r="E6427" i="12"/>
  <c r="E6426" i="12"/>
  <c r="E6468" i="12"/>
  <c r="E6475" i="12"/>
  <c r="E6405" i="12"/>
  <c r="E6395" i="12"/>
  <c r="E6396" i="12"/>
  <c r="E6389" i="12"/>
  <c r="E6421" i="12"/>
  <c r="E6408" i="12"/>
  <c r="E6415" i="12"/>
  <c r="E6428" i="12"/>
  <c r="E6404" i="12"/>
  <c r="E6462" i="12"/>
  <c r="E6398" i="12"/>
  <c r="E6444" i="12"/>
  <c r="E6449" i="12"/>
  <c r="E6478" i="12"/>
  <c r="E6472" i="12"/>
  <c r="E6480" i="12"/>
  <c r="E6434" i="12"/>
  <c r="E6437" i="12"/>
  <c r="E6391" i="12"/>
  <c r="E6429" i="12"/>
  <c r="E6465" i="12"/>
  <c r="E6432" i="12"/>
  <c r="E6473" i="12"/>
  <c r="E6452" i="12"/>
  <c r="E6442" i="12"/>
  <c r="E6443" i="12"/>
  <c r="E6481" i="12"/>
  <c r="E6419" i="12"/>
  <c r="E6401" i="12"/>
  <c r="E6479" i="12"/>
  <c r="E6387" i="12"/>
  <c r="E6420" i="12"/>
  <c r="E6422" i="12"/>
  <c r="E6483" i="12"/>
  <c r="E6446" i="12"/>
  <c r="E6433" i="12"/>
  <c r="E6440" i="12"/>
  <c r="E6409" i="12"/>
  <c r="E6458" i="12"/>
  <c r="E6397" i="12"/>
  <c r="E6418" i="12"/>
  <c r="E6402" i="12"/>
  <c r="E6453" i="12"/>
  <c r="E6413" i="12"/>
  <c r="E6486" i="12"/>
  <c r="E6407" i="12"/>
  <c r="E6439" i="12"/>
  <c r="E6467" i="12"/>
  <c r="I27" i="17"/>
  <c r="I23" i="17" s="1"/>
  <c r="B17" i="17" s="1"/>
  <c r="B18" i="17" s="1"/>
  <c r="B19" i="17" s="1"/>
  <c r="I30" i="17" s="1"/>
  <c r="G6" i="17" l="1"/>
  <c r="O9" i="5"/>
  <c r="I27" i="13"/>
  <c r="I23" i="13" s="1"/>
  <c r="B17" i="13" s="1"/>
  <c r="B18" i="13" s="1"/>
  <c r="B19" i="13" s="1"/>
  <c r="I30" i="13" s="1"/>
  <c r="F86" i="5"/>
  <c r="K2" i="3"/>
  <c r="J2" i="4" s="1"/>
  <c r="J6493" i="12"/>
  <c r="E2" i="3" l="1"/>
  <c r="E7524" i="3"/>
  <c r="E7532" i="3"/>
  <c r="E7525" i="3"/>
  <c r="E7533" i="3"/>
  <c r="E7529" i="3"/>
  <c r="E7526" i="3"/>
  <c r="E7534" i="3"/>
  <c r="E7535" i="3"/>
  <c r="E7527" i="3"/>
  <c r="E7521" i="3"/>
  <c r="E7520" i="3"/>
  <c r="E7528" i="3"/>
  <c r="E7536" i="3"/>
  <c r="E7537" i="3"/>
  <c r="E7523" i="3"/>
  <c r="E7531" i="3"/>
  <c r="E7522" i="3"/>
  <c r="E7530" i="3"/>
  <c r="E7538" i="3"/>
  <c r="G6" i="13"/>
  <c r="O8" i="5"/>
  <c r="D6494" i="12"/>
  <c r="O15" i="21"/>
  <c r="P15" i="21" s="1"/>
  <c r="E4360" i="3"/>
  <c r="E6544" i="3"/>
  <c r="E6689" i="3"/>
  <c r="E7398" i="3"/>
  <c r="E6047" i="3"/>
  <c r="E5265" i="3"/>
  <c r="E6494" i="3"/>
  <c r="E6935" i="3"/>
  <c r="E7022" i="3"/>
  <c r="E7194" i="3"/>
  <c r="E6424" i="3"/>
  <c r="E6820" i="3"/>
  <c r="E5591" i="3"/>
  <c r="E6725" i="3"/>
  <c r="E6561" i="3"/>
  <c r="E7415" i="3"/>
  <c r="E5914" i="3"/>
  <c r="E7302" i="3"/>
  <c r="E3444" i="3"/>
  <c r="E3321" i="3"/>
  <c r="E6096" i="3"/>
  <c r="E7236" i="3"/>
  <c r="E5648" i="3"/>
  <c r="E5281" i="3"/>
  <c r="E6325" i="3"/>
  <c r="E2480" i="3"/>
  <c r="E7180" i="3"/>
  <c r="E6761" i="3"/>
  <c r="E6785" i="3"/>
  <c r="E4173" i="3"/>
  <c r="E7289" i="3"/>
  <c r="E5437" i="3"/>
  <c r="E6742" i="3"/>
  <c r="E5886" i="3"/>
  <c r="E6920" i="3"/>
  <c r="E4209" i="3"/>
  <c r="E6864" i="3"/>
  <c r="E6266" i="3"/>
  <c r="E6730" i="3"/>
  <c r="E7084" i="3"/>
  <c r="E6506" i="3"/>
  <c r="E6878" i="3"/>
  <c r="E7233" i="3"/>
  <c r="E7025" i="3"/>
  <c r="E7205" i="3"/>
  <c r="E3209" i="3"/>
  <c r="E2416" i="3"/>
  <c r="E3824" i="3"/>
  <c r="E6133" i="3"/>
  <c r="E3012" i="3"/>
  <c r="E5053" i="3"/>
  <c r="E5113" i="3"/>
  <c r="E3991" i="3"/>
  <c r="E6793" i="3"/>
  <c r="E5343" i="3"/>
  <c r="E4063" i="3"/>
  <c r="E6750" i="3"/>
  <c r="E6713" i="3"/>
  <c r="E4141" i="3"/>
  <c r="E6509" i="3"/>
  <c r="E7079" i="3"/>
  <c r="E7459" i="3"/>
  <c r="E3935" i="3"/>
  <c r="E5485" i="3"/>
  <c r="E6613" i="3"/>
  <c r="E6400" i="3"/>
  <c r="E3628" i="3"/>
  <c r="E6248" i="3"/>
  <c r="E6712" i="3"/>
  <c r="E7395" i="3"/>
  <c r="E7412" i="3"/>
  <c r="E7284" i="3"/>
  <c r="E7508" i="3"/>
  <c r="E7217" i="3"/>
  <c r="E6052" i="3"/>
  <c r="E7260" i="3"/>
  <c r="E5501" i="3"/>
  <c r="E6214" i="3"/>
  <c r="E3364" i="3"/>
  <c r="E6329" i="3"/>
  <c r="E5701" i="3"/>
  <c r="E6827" i="3"/>
  <c r="E7492" i="3"/>
  <c r="E6336" i="3"/>
  <c r="E6496" i="3"/>
  <c r="E5888" i="3"/>
  <c r="E6427" i="3"/>
  <c r="E7505" i="3"/>
  <c r="E4225" i="3"/>
  <c r="E7142" i="3"/>
  <c r="E7053" i="3"/>
  <c r="E6728" i="3"/>
  <c r="E6862" i="3"/>
  <c r="E3807" i="3"/>
  <c r="E5877" i="3"/>
  <c r="E6542" i="3"/>
  <c r="E7045" i="3"/>
  <c r="E6103" i="3"/>
  <c r="E7469" i="3"/>
  <c r="E7118" i="3"/>
  <c r="E5193" i="3"/>
  <c r="E6442" i="3"/>
  <c r="E7261" i="3"/>
  <c r="E4644" i="3"/>
  <c r="E7184" i="3"/>
  <c r="E7083" i="3"/>
  <c r="E7044" i="3"/>
  <c r="E5816" i="3"/>
  <c r="E6539" i="3"/>
  <c r="E6657" i="3"/>
  <c r="E6763" i="3"/>
  <c r="E5608" i="3"/>
  <c r="E7425" i="3"/>
  <c r="E7181" i="3"/>
  <c r="E7096" i="3"/>
  <c r="E5490" i="3"/>
  <c r="E7125" i="3"/>
  <c r="E7336" i="3"/>
  <c r="E7085" i="3"/>
  <c r="E3809" i="3"/>
  <c r="E4567" i="3"/>
  <c r="E7311" i="3"/>
  <c r="E6817" i="3"/>
  <c r="E7337" i="3"/>
  <c r="E6055" i="3"/>
  <c r="E6974" i="3"/>
  <c r="E2324" i="3"/>
  <c r="E4937" i="3"/>
  <c r="E6028" i="3"/>
  <c r="E6802" i="3"/>
  <c r="E7328" i="3"/>
  <c r="E6875" i="3"/>
  <c r="E5649" i="3"/>
  <c r="E4648" i="3"/>
  <c r="E4332" i="3"/>
  <c r="E6480" i="3"/>
  <c r="E6517" i="3"/>
  <c r="E6717" i="3"/>
  <c r="E7220" i="3"/>
  <c r="E5585" i="3"/>
  <c r="E6961" i="3"/>
  <c r="E7095" i="3"/>
  <c r="E2224" i="3"/>
  <c r="E6645" i="3"/>
  <c r="E5960" i="3"/>
  <c r="E7403" i="3"/>
  <c r="E6975" i="3"/>
  <c r="E7140" i="3"/>
  <c r="E7287" i="3"/>
  <c r="E5777" i="3"/>
  <c r="E3128" i="3"/>
  <c r="E5561" i="3"/>
  <c r="E7358" i="3"/>
  <c r="E4733" i="3"/>
  <c r="E5970" i="3"/>
  <c r="E6658" i="3"/>
  <c r="E5932" i="3"/>
  <c r="E5365" i="3"/>
  <c r="E7454" i="3"/>
  <c r="E4128" i="3"/>
  <c r="E7518" i="3"/>
  <c r="E7164" i="3"/>
  <c r="E6050" i="3"/>
  <c r="E4833" i="3"/>
  <c r="E7357" i="3"/>
  <c r="E7126" i="3"/>
  <c r="E7228" i="3"/>
  <c r="E4456" i="3"/>
  <c r="E6224" i="3"/>
  <c r="E6286" i="3"/>
  <c r="E4349" i="3"/>
  <c r="E6972" i="3"/>
  <c r="E5984" i="3"/>
  <c r="E4641" i="3"/>
  <c r="E5601" i="3"/>
  <c r="E7439" i="3"/>
  <c r="E4040" i="3"/>
  <c r="E6711" i="3"/>
  <c r="E5240" i="3"/>
  <c r="E7372" i="3"/>
  <c r="E6040" i="3"/>
  <c r="E4605" i="3"/>
  <c r="E2248" i="3"/>
  <c r="E7296" i="3"/>
  <c r="E4941" i="3"/>
  <c r="E5352" i="3"/>
  <c r="E4197" i="3"/>
  <c r="E7211" i="3"/>
  <c r="E4893" i="3"/>
  <c r="E6841" i="3"/>
  <c r="E2564" i="3"/>
  <c r="E6330" i="3"/>
  <c r="E7156" i="3"/>
  <c r="E6001" i="3"/>
  <c r="E5962" i="3"/>
  <c r="E7367" i="3"/>
  <c r="E7111" i="3"/>
  <c r="E7297" i="3"/>
  <c r="E6981" i="3"/>
  <c r="E7407" i="3"/>
  <c r="E6573" i="3"/>
  <c r="E7039" i="3"/>
  <c r="E6344" i="3"/>
  <c r="E7440" i="3"/>
  <c r="E6525" i="3"/>
  <c r="E6835" i="3"/>
  <c r="E5465" i="3"/>
  <c r="E3793" i="3"/>
  <c r="E7333" i="3"/>
  <c r="E4152" i="3"/>
  <c r="E6557" i="3"/>
  <c r="E6997" i="3"/>
  <c r="E7131" i="3"/>
  <c r="E4614" i="3"/>
  <c r="E6894" i="3"/>
  <c r="E6992" i="3"/>
  <c r="E6533" i="3"/>
  <c r="E7325" i="3"/>
  <c r="E7122" i="3"/>
  <c r="E4767" i="3"/>
  <c r="E4768" i="3"/>
  <c r="E7183" i="3"/>
  <c r="E6794" i="3"/>
  <c r="E6432" i="3"/>
  <c r="E6562" i="3"/>
  <c r="E6603" i="3"/>
  <c r="E4344" i="3"/>
  <c r="E7048" i="3"/>
  <c r="E6666" i="3"/>
  <c r="E7501" i="3"/>
  <c r="E6368" i="3"/>
  <c r="E6326" i="3"/>
  <c r="E7227" i="3"/>
  <c r="E6022" i="3"/>
  <c r="E7326" i="3"/>
  <c r="E6733" i="3"/>
  <c r="E7455" i="3"/>
  <c r="E5688" i="3"/>
  <c r="E5405" i="3"/>
  <c r="E5288" i="3"/>
  <c r="E6705" i="3"/>
  <c r="E7172" i="3"/>
  <c r="E6455" i="3"/>
  <c r="E6912" i="3"/>
  <c r="E7206" i="3"/>
  <c r="E7503" i="3"/>
  <c r="E6752" i="3"/>
  <c r="E6199" i="3"/>
  <c r="E4136" i="3"/>
  <c r="E6342" i="3"/>
  <c r="E3249" i="3"/>
  <c r="E7259" i="3"/>
  <c r="E7421" i="3"/>
  <c r="E6691" i="3"/>
  <c r="E7198" i="3"/>
  <c r="E6949" i="3"/>
  <c r="E5017" i="3"/>
  <c r="E7207" i="3"/>
  <c r="E6493" i="3"/>
  <c r="E6457" i="3"/>
  <c r="E7268" i="3"/>
  <c r="E7061" i="3"/>
  <c r="E6848" i="3"/>
  <c r="E7067" i="3"/>
  <c r="E4557" i="3"/>
  <c r="E3960" i="3"/>
  <c r="E3768" i="3"/>
  <c r="E5129" i="3"/>
  <c r="E6456" i="3"/>
  <c r="E6870" i="3"/>
  <c r="E7331" i="3"/>
  <c r="E6504" i="3"/>
  <c r="E6429" i="3"/>
  <c r="E4904" i="3"/>
  <c r="E7381" i="3"/>
  <c r="E7413" i="3"/>
  <c r="E7043" i="3"/>
  <c r="E6798" i="3"/>
  <c r="E6916" i="3"/>
  <c r="E6259" i="3"/>
  <c r="E4157" i="3"/>
  <c r="E5537" i="3"/>
  <c r="E6216" i="3"/>
  <c r="E6702" i="3"/>
  <c r="E5833" i="3"/>
  <c r="E6675" i="3"/>
  <c r="E7251" i="3"/>
  <c r="E5254" i="3"/>
  <c r="E7463" i="3"/>
  <c r="E3966" i="3"/>
  <c r="E7250" i="3"/>
  <c r="E6606" i="3"/>
  <c r="E6978" i="3"/>
  <c r="M71" i="5" s="1"/>
  <c r="E2356" i="3"/>
  <c r="E6640" i="3"/>
  <c r="E4584" i="3"/>
  <c r="E3965" i="3"/>
  <c r="E6800" i="3"/>
  <c r="E3412" i="3"/>
  <c r="E5497" i="3"/>
  <c r="E4780" i="3"/>
  <c r="E6218" i="3"/>
  <c r="E7063" i="3"/>
  <c r="E4537" i="3"/>
  <c r="E7359" i="3"/>
  <c r="E3921" i="3"/>
  <c r="E5996" i="3"/>
  <c r="E7431" i="3"/>
  <c r="E5693" i="3"/>
  <c r="E6249" i="3"/>
  <c r="E5847" i="3"/>
  <c r="E5736" i="3"/>
  <c r="E6114" i="3"/>
  <c r="E6939" i="3"/>
  <c r="E6630" i="3"/>
  <c r="E7422" i="3"/>
  <c r="E6529" i="3"/>
  <c r="E3688" i="3"/>
  <c r="E6982" i="3"/>
  <c r="E6483" i="3"/>
  <c r="E7382" i="3"/>
  <c r="E7437" i="3"/>
  <c r="E6570" i="3"/>
  <c r="E7275" i="3"/>
  <c r="E4297" i="3"/>
  <c r="E6169" i="3"/>
  <c r="E7271" i="3"/>
  <c r="E3556" i="3"/>
  <c r="E7019" i="3"/>
  <c r="E7114" i="3"/>
  <c r="E5181" i="3"/>
  <c r="E7007" i="3"/>
  <c r="E6418" i="3"/>
  <c r="E6903" i="3"/>
  <c r="E6245" i="3"/>
  <c r="E3619" i="3"/>
  <c r="E6774" i="3"/>
  <c r="E6784" i="3"/>
  <c r="E6910" i="3"/>
  <c r="E7058" i="3"/>
  <c r="E6877" i="3"/>
  <c r="E4824" i="3"/>
  <c r="E5510" i="3"/>
  <c r="E6723" i="3"/>
  <c r="E7474" i="3"/>
  <c r="E7133" i="3"/>
  <c r="E5801" i="3"/>
  <c r="E7348" i="3"/>
  <c r="E7500" i="3"/>
  <c r="E7001" i="3"/>
  <c r="E7240" i="3"/>
  <c r="E7242" i="3"/>
  <c r="E6758" i="3"/>
  <c r="E5217" i="3"/>
  <c r="E5835" i="3"/>
  <c r="E7489" i="3"/>
  <c r="E6849" i="3"/>
  <c r="E6305" i="3"/>
  <c r="E6125" i="3"/>
  <c r="E7069" i="3"/>
  <c r="E6382" i="3"/>
  <c r="E7024" i="3"/>
  <c r="E6032" i="3"/>
  <c r="E6391" i="3"/>
  <c r="E3773" i="3"/>
  <c r="E6839" i="3"/>
  <c r="E7173" i="3"/>
  <c r="E6104" i="3"/>
  <c r="E6986" i="3"/>
  <c r="E6858" i="3"/>
  <c r="E6966" i="3"/>
  <c r="E4216" i="3"/>
  <c r="E6486" i="3"/>
  <c r="E6683" i="3"/>
  <c r="E6672" i="3"/>
  <c r="E4861" i="3"/>
  <c r="E5521" i="3"/>
  <c r="E5576" i="3"/>
  <c r="E7338" i="3"/>
  <c r="E6393" i="3"/>
  <c r="E5773" i="3"/>
  <c r="E4944" i="3"/>
  <c r="E6551" i="3"/>
  <c r="E6976" i="3"/>
  <c r="E2628" i="3"/>
  <c r="E6611" i="3"/>
  <c r="E6408" i="3"/>
  <c r="E5064" i="3"/>
  <c r="E6518" i="3"/>
  <c r="E7179" i="3"/>
  <c r="E6508" i="3"/>
  <c r="E2672" i="3"/>
  <c r="E4132" i="3"/>
  <c r="E7082" i="3"/>
  <c r="E7476" i="3"/>
  <c r="E3856" i="3"/>
  <c r="E3540" i="3"/>
  <c r="E6942" i="3"/>
  <c r="E3304" i="3"/>
  <c r="E5009" i="3"/>
  <c r="E6994" i="3"/>
  <c r="E7161" i="3"/>
  <c r="E3901" i="3"/>
  <c r="E6381" i="3"/>
  <c r="E7153" i="3"/>
  <c r="E6947" i="3"/>
  <c r="E6500" i="3"/>
  <c r="E5416" i="3"/>
  <c r="E7428" i="3"/>
  <c r="E7071" i="3"/>
  <c r="E6419" i="3"/>
  <c r="E6773" i="3"/>
  <c r="E7134" i="3"/>
  <c r="E7397" i="3"/>
  <c r="E7405" i="3"/>
  <c r="E3345" i="3"/>
  <c r="E7406" i="3"/>
  <c r="E6272" i="3"/>
  <c r="E7316" i="3"/>
  <c r="E7165" i="3"/>
  <c r="E3752" i="3"/>
  <c r="E7396" i="3"/>
  <c r="E6908" i="3"/>
  <c r="E4392" i="3"/>
  <c r="E7401" i="3"/>
  <c r="E6528" i="3"/>
  <c r="E7445" i="3"/>
  <c r="E6909" i="3"/>
  <c r="E6957" i="3"/>
  <c r="E4321" i="3"/>
  <c r="E7453" i="3"/>
  <c r="E6721" i="3"/>
  <c r="E5493" i="3"/>
  <c r="E4637" i="3"/>
  <c r="E7270" i="3"/>
  <c r="E7361" i="3"/>
  <c r="E6534" i="3"/>
  <c r="E6288" i="3"/>
  <c r="E7229" i="3"/>
  <c r="E7000" i="3"/>
  <c r="E5156" i="3"/>
  <c r="E7066" i="3"/>
  <c r="E7300" i="3"/>
  <c r="E7148" i="3"/>
  <c r="E7076" i="3"/>
  <c r="E7487" i="3"/>
  <c r="E7429" i="3"/>
  <c r="E7222" i="3"/>
  <c r="E7253" i="3"/>
  <c r="E6280" i="3"/>
  <c r="E7324" i="3"/>
  <c r="E6098" i="3"/>
  <c r="E6523" i="3"/>
  <c r="E6688" i="3"/>
  <c r="E7021" i="3"/>
  <c r="E6855" i="3"/>
  <c r="E5632" i="3"/>
  <c r="E5293" i="3"/>
  <c r="E6385" i="3"/>
  <c r="E6401" i="3"/>
  <c r="E3484" i="3"/>
  <c r="E7123" i="3"/>
  <c r="E6618" i="3"/>
  <c r="E3725" i="3"/>
  <c r="E6653" i="3"/>
  <c r="E7023" i="3"/>
  <c r="E5898" i="3"/>
  <c r="E6883" i="3"/>
  <c r="E6888" i="3"/>
  <c r="E5409" i="3"/>
  <c r="E4102" i="3"/>
  <c r="E6165" i="3"/>
  <c r="E6197" i="3"/>
  <c r="E5285" i="3"/>
  <c r="E5841" i="3"/>
  <c r="E6854" i="3"/>
  <c r="E7418" i="3"/>
  <c r="E7006" i="3"/>
  <c r="E6999" i="3"/>
  <c r="E5233" i="3"/>
  <c r="E6274" i="3"/>
  <c r="E2388" i="3"/>
  <c r="E6414" i="3"/>
  <c r="E7029" i="3"/>
  <c r="E6298" i="3"/>
  <c r="E3816" i="3"/>
  <c r="E6371" i="3"/>
  <c r="E7166" i="3"/>
  <c r="E2884" i="3"/>
  <c r="E5453" i="3"/>
  <c r="E7005" i="3"/>
  <c r="E6130" i="3"/>
  <c r="E6265" i="3"/>
  <c r="E4653" i="3"/>
  <c r="E6617" i="3"/>
  <c r="E6458" i="3"/>
  <c r="E5912" i="3"/>
  <c r="E7232" i="3"/>
  <c r="E6765" i="3"/>
  <c r="E6327" i="3"/>
  <c r="E7031" i="3"/>
  <c r="E6541" i="3"/>
  <c r="E3801" i="3"/>
  <c r="E7191" i="3"/>
  <c r="E6346" i="3"/>
  <c r="E6853" i="3"/>
  <c r="E7075" i="3"/>
  <c r="E7493" i="3"/>
  <c r="E6352" i="3"/>
  <c r="E7212" i="3"/>
  <c r="E7468" i="3"/>
  <c r="E7104" i="3"/>
  <c r="E4001" i="3"/>
  <c r="E6783" i="3"/>
  <c r="E6347" i="3"/>
  <c r="E7158" i="3"/>
  <c r="E7247" i="3"/>
  <c r="E6892" i="3"/>
  <c r="E7504" i="3"/>
  <c r="E4520" i="3"/>
  <c r="E4328" i="3"/>
  <c r="E4843" i="3"/>
  <c r="E6593" i="3"/>
  <c r="E6829" i="3"/>
  <c r="E7414" i="3"/>
  <c r="E6807" i="3"/>
  <c r="E7436" i="3"/>
  <c r="E6990" i="3"/>
  <c r="E4512" i="3"/>
  <c r="E4801" i="3"/>
  <c r="E7349" i="3"/>
  <c r="E7364" i="3"/>
  <c r="E6632" i="3"/>
  <c r="E2025" i="3"/>
  <c r="E7141" i="3"/>
  <c r="E7351" i="3"/>
  <c r="E4968" i="3"/>
  <c r="E4413" i="3"/>
  <c r="E7213" i="3"/>
  <c r="E6144" i="3"/>
  <c r="E6779" i="3"/>
  <c r="E7330" i="3"/>
  <c r="E6741" i="3"/>
  <c r="E5864" i="3"/>
  <c r="E6010" i="3"/>
  <c r="E6039" i="3"/>
  <c r="E3260" i="3"/>
  <c r="E5273" i="3"/>
  <c r="E7189" i="3"/>
  <c r="E7080" i="3"/>
  <c r="E7481" i="3"/>
  <c r="E4823" i="3"/>
  <c r="E4728" i="3"/>
  <c r="E6464" i="3"/>
  <c r="E7127" i="3"/>
  <c r="E3441" i="3"/>
  <c r="E7393" i="3"/>
  <c r="E7239" i="3"/>
  <c r="E7115" i="3"/>
  <c r="E4753" i="3"/>
  <c r="E6769" i="3"/>
  <c r="E7383" i="3"/>
  <c r="E7515" i="3"/>
  <c r="E6780" i="3"/>
  <c r="E4285" i="3"/>
  <c r="E6238" i="3"/>
  <c r="E6264" i="3"/>
  <c r="E6574" i="3"/>
  <c r="E6547" i="3"/>
  <c r="E7452" i="3"/>
  <c r="E6722" i="3"/>
  <c r="E7231" i="3"/>
  <c r="E4296" i="3"/>
  <c r="E5164" i="3"/>
  <c r="E2280" i="3"/>
  <c r="E5821" i="3"/>
  <c r="E7299" i="3"/>
  <c r="E6732" i="3"/>
  <c r="E6676" i="3"/>
  <c r="E7319" i="3"/>
  <c r="E5694" i="3"/>
  <c r="E5645" i="3"/>
  <c r="E2704" i="3"/>
  <c r="E6614" i="3"/>
  <c r="E7373" i="3"/>
  <c r="E4485" i="3"/>
  <c r="E4417" i="3"/>
  <c r="E6747" i="3"/>
  <c r="E4984" i="3"/>
  <c r="E7376" i="3"/>
  <c r="E3832" i="3"/>
  <c r="E5867" i="3"/>
  <c r="E6036" i="3"/>
  <c r="E7335" i="3"/>
  <c r="E7041" i="3"/>
  <c r="E7434" i="3"/>
  <c r="E6647" i="3"/>
  <c r="E5941" i="3"/>
  <c r="E3011" i="3"/>
  <c r="E6814" i="3"/>
  <c r="E5840" i="3"/>
  <c r="E4926" i="3"/>
  <c r="E3709" i="3"/>
  <c r="E4857" i="3"/>
  <c r="E7163" i="3"/>
  <c r="E7100" i="3"/>
  <c r="E6398" i="3"/>
  <c r="E6416" i="3"/>
  <c r="E6964" i="3"/>
  <c r="E6379" i="3"/>
  <c r="E7203" i="3"/>
  <c r="E7177" i="3"/>
  <c r="E7347" i="3"/>
  <c r="E4245" i="3"/>
  <c r="E3743" i="3"/>
  <c r="E6753" i="3"/>
  <c r="E7420" i="3"/>
  <c r="E7195" i="3"/>
  <c r="E7225" i="3"/>
  <c r="E5973" i="3"/>
  <c r="E6024" i="3"/>
  <c r="E7350" i="3"/>
  <c r="E7003" i="3"/>
  <c r="E5048" i="3"/>
  <c r="E5705" i="3"/>
  <c r="E6311" i="3"/>
  <c r="E5502" i="3"/>
  <c r="E6863" i="3"/>
  <c r="E6970" i="3"/>
  <c r="E6968" i="3"/>
  <c r="E5791" i="3"/>
  <c r="E4169" i="3"/>
  <c r="E4304" i="3"/>
  <c r="E6069" i="3"/>
  <c r="E6377" i="3"/>
  <c r="E6514" i="3"/>
  <c r="E6896" i="3"/>
  <c r="E7409" i="3"/>
  <c r="E6375" i="3"/>
  <c r="E6530" i="3"/>
  <c r="E2712" i="3"/>
  <c r="E3603" i="3"/>
  <c r="E4017" i="3"/>
  <c r="E5145" i="3"/>
  <c r="E6989" i="3"/>
  <c r="E5032" i="3"/>
  <c r="E6048" i="3"/>
  <c r="E4661" i="3"/>
  <c r="E7378" i="3"/>
  <c r="E7360" i="3"/>
  <c r="E6847" i="3"/>
  <c r="E7028" i="3"/>
  <c r="E4541" i="3"/>
  <c r="E6337" i="3"/>
  <c r="E5089" i="3"/>
  <c r="E7002" i="3"/>
  <c r="E5133" i="3"/>
  <c r="E6111" i="3"/>
  <c r="E6383" i="3"/>
  <c r="E6871" i="3"/>
  <c r="E7112" i="3"/>
  <c r="E7516" i="3"/>
  <c r="E7471" i="3"/>
  <c r="E6202" i="3"/>
  <c r="E3920" i="3"/>
  <c r="E6209" i="3"/>
  <c r="E7168" i="3"/>
  <c r="E4609" i="3"/>
  <c r="E6792" i="3"/>
  <c r="E7327" i="3"/>
  <c r="E7308" i="3"/>
  <c r="E6386" i="3"/>
  <c r="E6240" i="3"/>
  <c r="E2724" i="3"/>
  <c r="E6948" i="3"/>
  <c r="E6246" i="3"/>
  <c r="E5968" i="3"/>
  <c r="E6296" i="3"/>
  <c r="E7223" i="3"/>
  <c r="E4422" i="3"/>
  <c r="E7317" i="3"/>
  <c r="E3336" i="3"/>
  <c r="E7488" i="3"/>
  <c r="E7478" i="3"/>
  <c r="E6304" i="3"/>
  <c r="E7051" i="3"/>
  <c r="E6188" i="3"/>
  <c r="E4949" i="3"/>
  <c r="E7116" i="3"/>
  <c r="E4336" i="3"/>
  <c r="E6856" i="3"/>
  <c r="E7365" i="3"/>
  <c r="E6643" i="3"/>
  <c r="E5920" i="3"/>
  <c r="E6919" i="3"/>
  <c r="E5292" i="3"/>
  <c r="E6475" i="3"/>
  <c r="E7209" i="3"/>
  <c r="E7169" i="3"/>
  <c r="E7150" i="3"/>
  <c r="E4414" i="3"/>
  <c r="E7013" i="3"/>
  <c r="E4437" i="3"/>
  <c r="E4960" i="3"/>
  <c r="E6710" i="3"/>
  <c r="E6665" i="3"/>
  <c r="E4792" i="3"/>
  <c r="E7499" i="3"/>
  <c r="E3651" i="3"/>
  <c r="E5261" i="3"/>
  <c r="E7040" i="3"/>
  <c r="E6497" i="3"/>
  <c r="E6037" i="3"/>
  <c r="E5781" i="3"/>
  <c r="E4600" i="3"/>
  <c r="E7059" i="3"/>
  <c r="E7188" i="3"/>
  <c r="E3060" i="3"/>
  <c r="E6450" i="3"/>
  <c r="E6679" i="3"/>
  <c r="E6629" i="3"/>
  <c r="E5544" i="3"/>
  <c r="E6478" i="3"/>
  <c r="E6729" i="3"/>
  <c r="E7070" i="3"/>
  <c r="E7269" i="3"/>
  <c r="E5328" i="3"/>
  <c r="E3363" i="3"/>
  <c r="E6320" i="3"/>
  <c r="E7277" i="3"/>
  <c r="E6162" i="3"/>
  <c r="E6698" i="3"/>
  <c r="E7008" i="3"/>
  <c r="E6697" i="3"/>
  <c r="E3813" i="3"/>
  <c r="E6996" i="3"/>
  <c r="E6106" i="3"/>
  <c r="E7484" i="3"/>
  <c r="E7171" i="3"/>
  <c r="E6594" i="3"/>
  <c r="E6819" i="3"/>
  <c r="E6251" i="3"/>
  <c r="E6813" i="3"/>
  <c r="E6049" i="3"/>
  <c r="E6737" i="3"/>
  <c r="E6860" i="3"/>
  <c r="E7461" i="3"/>
  <c r="E5309" i="3"/>
  <c r="E5317" i="3"/>
  <c r="E4358" i="3"/>
  <c r="E6121" i="3"/>
  <c r="E4293" i="3"/>
  <c r="E3985" i="3"/>
  <c r="E6426" i="3"/>
  <c r="E6233" i="3"/>
  <c r="E4621" i="3"/>
  <c r="E6801" i="3"/>
  <c r="E6598" i="3"/>
  <c r="E6282" i="3"/>
  <c r="E6520" i="3"/>
  <c r="E7176" i="3"/>
  <c r="E7263" i="3"/>
  <c r="E5505" i="3"/>
  <c r="E4230" i="3"/>
  <c r="E5766" i="3"/>
  <c r="E5337" i="3"/>
  <c r="E7160" i="3"/>
  <c r="E6661" i="3"/>
  <c r="E7098" i="3"/>
  <c r="E4093" i="3"/>
  <c r="E7030" i="3"/>
  <c r="E5942" i="3"/>
  <c r="E6168" i="3"/>
  <c r="E6510" i="3"/>
  <c r="E5992" i="3"/>
  <c r="E4632" i="3"/>
  <c r="E4612" i="3"/>
  <c r="E5579" i="3"/>
  <c r="E6378" i="3"/>
  <c r="E6601" i="3"/>
  <c r="E5221" i="3"/>
  <c r="E5445" i="3"/>
  <c r="E6436" i="3"/>
  <c r="E5304" i="3"/>
  <c r="E7301" i="3"/>
  <c r="E6977" i="3"/>
  <c r="E6782" i="3"/>
  <c r="E4908" i="3"/>
  <c r="E6973" i="3"/>
  <c r="E6746" i="3"/>
  <c r="E6568" i="3"/>
  <c r="E6270" i="3"/>
  <c r="E6482" i="3"/>
  <c r="E6701" i="3"/>
  <c r="E4478" i="3"/>
  <c r="E5207" i="3"/>
  <c r="E7303" i="3"/>
  <c r="E6619" i="3"/>
  <c r="E7404" i="3"/>
  <c r="E4465" i="3"/>
  <c r="E6830" i="3"/>
  <c r="E6756" i="3"/>
  <c r="E7450" i="3"/>
  <c r="E5981" i="3"/>
  <c r="E7182" i="3"/>
  <c r="E2640" i="3"/>
  <c r="E2928" i="3"/>
  <c r="E7286" i="3"/>
  <c r="E7438" i="3"/>
  <c r="E3745" i="3"/>
  <c r="E5189" i="3"/>
  <c r="E7012" i="3"/>
  <c r="E6898" i="3"/>
  <c r="E7313" i="3"/>
  <c r="E6441" i="3"/>
  <c r="E6694" i="3"/>
  <c r="E2736" i="3"/>
  <c r="E7442" i="3"/>
  <c r="E5853" i="3"/>
  <c r="E6474" i="3"/>
  <c r="E6137" i="3"/>
  <c r="E4509" i="3"/>
  <c r="E4077" i="3"/>
  <c r="E7241" i="3"/>
  <c r="E6938" i="3"/>
  <c r="E6210" i="3"/>
  <c r="E6392" i="3"/>
  <c r="E7103" i="3"/>
  <c r="E2836" i="3"/>
  <c r="E7392" i="3"/>
  <c r="E6390" i="3"/>
  <c r="E4493" i="3"/>
  <c r="E7064" i="3"/>
  <c r="E6899" i="3"/>
  <c r="E6885" i="3"/>
  <c r="E6962" i="3"/>
  <c r="E6501" i="3"/>
  <c r="E5937" i="3"/>
  <c r="E6861" i="3"/>
  <c r="E6840" i="3"/>
  <c r="E6876" i="3"/>
  <c r="E5783" i="3"/>
  <c r="E6017" i="3"/>
  <c r="E6438" i="3"/>
  <c r="E6495" i="3"/>
  <c r="E7368" i="3"/>
  <c r="E7282" i="3"/>
  <c r="E4624" i="3"/>
  <c r="E5930" i="3"/>
  <c r="E7120" i="3"/>
  <c r="E7050" i="3"/>
  <c r="E4505" i="3"/>
  <c r="E6585" i="3"/>
  <c r="E6360" i="3"/>
  <c r="E7072" i="3"/>
  <c r="E4524" i="3"/>
  <c r="E4341" i="3"/>
  <c r="E3819" i="3"/>
  <c r="E5792" i="3"/>
  <c r="E3460" i="3"/>
  <c r="E2800" i="3"/>
  <c r="E4863" i="3"/>
  <c r="E4735" i="3"/>
  <c r="E2980" i="3"/>
  <c r="E6693" i="3"/>
  <c r="E6953" i="3"/>
  <c r="E4112" i="3"/>
  <c r="E6348" i="3"/>
  <c r="E7312" i="3"/>
  <c r="E6790" i="3"/>
  <c r="E6956" i="3"/>
  <c r="E6955" i="3"/>
  <c r="E6642" i="3"/>
  <c r="E4241" i="3"/>
  <c r="E4769" i="3"/>
  <c r="E6244" i="3"/>
  <c r="E7314" i="3"/>
  <c r="E7352" i="3"/>
  <c r="E4472" i="3"/>
  <c r="E4397" i="3"/>
  <c r="E6241" i="3"/>
  <c r="E6842" i="3"/>
  <c r="E3208" i="3"/>
  <c r="E7332" i="3"/>
  <c r="E6465" i="3"/>
  <c r="E6262" i="3"/>
  <c r="E6744" i="3"/>
  <c r="E5917" i="3"/>
  <c r="E4229" i="3"/>
  <c r="E6578" i="3"/>
  <c r="E5480" i="3"/>
  <c r="E6622" i="3"/>
  <c r="E7077" i="3"/>
  <c r="E4429" i="3"/>
  <c r="E6435" i="3"/>
  <c r="E6589" i="3"/>
  <c r="E7093" i="3"/>
  <c r="E7016" i="3"/>
  <c r="E6263" i="3"/>
  <c r="E5356" i="3"/>
  <c r="E6703" i="3"/>
  <c r="E6775" i="3"/>
  <c r="E7020" i="3"/>
  <c r="E6105" i="3"/>
  <c r="E7087" i="3"/>
  <c r="E5005" i="3"/>
  <c r="E7042" i="3"/>
  <c r="E6891" i="3"/>
  <c r="E5861" i="3"/>
  <c r="E5976" i="3"/>
  <c r="E5160" i="3"/>
  <c r="E6242" i="3"/>
  <c r="E6394" i="3"/>
  <c r="E6284" i="3"/>
  <c r="E5522" i="3"/>
  <c r="E6489" i="3"/>
  <c r="E6314" i="3"/>
  <c r="E6575" i="3"/>
  <c r="E5880" i="3"/>
  <c r="E5517" i="3"/>
  <c r="E6256" i="3"/>
  <c r="E4247" i="3"/>
  <c r="E6625" i="3"/>
  <c r="E6252" i="3"/>
  <c r="E3404" i="3"/>
  <c r="E6882" i="3"/>
  <c r="E4440" i="3"/>
  <c r="E6222" i="3"/>
  <c r="E5104" i="3"/>
  <c r="E3953" i="3"/>
  <c r="E6960" i="3"/>
  <c r="E3587" i="3"/>
  <c r="E4221" i="3"/>
  <c r="E3762" i="3"/>
  <c r="E7218" i="3"/>
  <c r="E6334" i="3"/>
  <c r="E5668" i="3"/>
  <c r="E4089" i="3"/>
  <c r="E6604" i="3"/>
  <c r="E5270" i="3"/>
  <c r="E7283" i="3"/>
  <c r="E6135" i="3"/>
  <c r="E5913" i="3"/>
  <c r="E3185" i="3"/>
  <c r="E4976" i="3"/>
  <c r="E4721" i="3"/>
  <c r="E5933" i="3"/>
  <c r="E6766" i="3"/>
  <c r="E4669" i="3"/>
  <c r="E4024" i="3"/>
  <c r="E6809" i="3"/>
  <c r="E2580" i="3"/>
  <c r="E6206" i="3"/>
  <c r="E6667" i="3"/>
  <c r="E5168" i="3"/>
  <c r="E6984" i="3"/>
  <c r="E6983" i="3"/>
  <c r="E4281" i="3"/>
  <c r="E6869" i="3"/>
  <c r="E4408" i="3"/>
  <c r="E7237" i="3"/>
  <c r="E6449" i="3"/>
  <c r="E7157" i="3"/>
  <c r="E7353" i="3"/>
  <c r="E7038" i="3"/>
  <c r="E7135" i="3"/>
  <c r="E5999" i="3"/>
  <c r="E5943" i="3"/>
  <c r="E7055" i="3"/>
  <c r="E7341" i="3"/>
  <c r="E3657" i="3"/>
  <c r="E6571" i="3"/>
  <c r="E6586" i="3"/>
  <c r="E4513" i="3"/>
  <c r="E6116" i="3"/>
  <c r="E6634" i="3"/>
  <c r="E6138" i="3"/>
  <c r="E5049" i="3"/>
  <c r="E3685" i="3"/>
  <c r="E5953" i="3"/>
  <c r="E7390" i="3"/>
  <c r="E7151" i="3"/>
  <c r="E6811" i="3"/>
  <c r="E6559" i="3"/>
  <c r="E5144" i="3"/>
  <c r="E7496" i="3"/>
  <c r="E3649" i="3"/>
  <c r="E6918" i="3"/>
  <c r="E6185" i="3"/>
  <c r="E6035" i="3"/>
  <c r="E5010" i="3"/>
  <c r="E7254" i="3"/>
  <c r="E6294" i="3"/>
  <c r="E7485" i="3"/>
  <c r="E6941" i="3"/>
  <c r="E7215" i="3"/>
  <c r="E7011" i="3"/>
  <c r="E5906" i="3"/>
  <c r="E7334" i="3"/>
  <c r="E6690" i="3"/>
  <c r="E7304" i="3"/>
  <c r="E7097" i="3"/>
  <c r="E4664" i="3"/>
  <c r="E2832" i="3"/>
  <c r="E6307" i="3"/>
  <c r="E3981" i="3"/>
  <c r="E6963" i="3"/>
  <c r="E6389" i="3"/>
  <c r="E3977" i="3"/>
  <c r="E5609" i="3"/>
  <c r="E6555" i="3"/>
  <c r="E5349" i="3"/>
  <c r="E3524" i="3"/>
  <c r="E5629" i="3"/>
  <c r="E3961" i="3"/>
  <c r="E5336" i="3"/>
  <c r="E6002" i="3"/>
  <c r="E4689" i="3"/>
  <c r="E4466" i="3"/>
  <c r="E6402" i="3"/>
  <c r="E6579" i="3"/>
  <c r="E6901" i="3"/>
  <c r="E6844" i="3"/>
  <c r="E7467" i="3"/>
  <c r="E6444" i="3"/>
  <c r="E7221" i="3"/>
  <c r="E7101" i="3"/>
  <c r="E4945" i="3"/>
  <c r="E7451" i="3"/>
  <c r="E7281" i="3"/>
  <c r="E4831" i="3"/>
  <c r="E6616" i="3"/>
  <c r="E3837" i="3"/>
  <c r="E5978" i="3"/>
  <c r="E6590" i="3"/>
  <c r="E4872" i="3"/>
  <c r="E4461" i="3"/>
  <c r="E6255" i="3"/>
  <c r="E6254" i="3"/>
  <c r="E6507" i="3"/>
  <c r="E7037" i="3"/>
  <c r="E5029" i="3"/>
  <c r="E7470" i="3"/>
  <c r="E6058" i="3"/>
  <c r="E5986" i="3"/>
  <c r="E3152" i="3"/>
  <c r="E7517" i="3"/>
  <c r="E5153" i="3"/>
  <c r="E3753" i="3"/>
  <c r="E6556" i="3"/>
  <c r="E6738" i="3"/>
  <c r="E6150" i="3"/>
  <c r="E6777" i="3"/>
  <c r="E6930" i="3"/>
  <c r="E6354" i="3"/>
  <c r="E6226" i="3"/>
  <c r="E6299" i="3"/>
  <c r="E3144" i="3"/>
  <c r="E5856" i="3"/>
  <c r="E6308" i="3"/>
  <c r="E5197" i="3"/>
  <c r="E3969" i="3"/>
  <c r="E3902" i="3"/>
  <c r="E5881" i="3"/>
  <c r="E7366" i="3"/>
  <c r="E6306" i="3"/>
  <c r="E6322" i="3"/>
  <c r="E6838" i="3"/>
  <c r="E3829" i="3"/>
  <c r="E6566" i="3"/>
  <c r="E6227" i="3"/>
  <c r="E4880" i="3"/>
  <c r="E6443" i="3"/>
  <c r="E5496" i="3"/>
  <c r="E3044" i="3"/>
  <c r="E5873" i="3"/>
  <c r="E7130" i="3"/>
  <c r="E5829" i="3"/>
  <c r="E5097" i="3"/>
  <c r="E3896" i="3"/>
  <c r="E6904" i="3"/>
  <c r="E5991" i="3"/>
  <c r="E7199" i="3"/>
  <c r="E4677" i="3"/>
  <c r="E3952" i="3"/>
  <c r="E5420" i="3"/>
  <c r="E6563" i="3"/>
  <c r="E6993" i="3"/>
  <c r="E7460" i="3"/>
  <c r="E7147" i="3"/>
  <c r="E6082" i="3"/>
  <c r="E6000" i="3"/>
  <c r="E5073" i="3"/>
  <c r="E4489" i="3"/>
  <c r="E7511" i="3"/>
  <c r="E4486" i="3"/>
  <c r="E5021" i="3"/>
  <c r="E6764" i="3"/>
  <c r="E6247" i="3"/>
  <c r="E5672" i="3"/>
  <c r="E6323" i="3"/>
  <c r="E6929" i="3"/>
  <c r="E3908" i="3"/>
  <c r="E7419" i="3"/>
  <c r="E4990" i="3"/>
  <c r="E6772" i="3"/>
  <c r="E4150" i="3"/>
  <c r="E4856" i="3"/>
  <c r="E6154" i="3"/>
  <c r="E7234" i="3"/>
  <c r="E2244" i="3"/>
  <c r="E4853" i="3"/>
  <c r="E6170" i="3"/>
  <c r="E4120" i="3"/>
  <c r="E4103" i="3"/>
  <c r="E4709" i="3"/>
  <c r="E3164" i="3"/>
  <c r="E7091" i="3"/>
  <c r="E4742" i="3"/>
  <c r="E4934" i="3"/>
  <c r="E7201" i="3"/>
  <c r="E5935" i="3"/>
  <c r="E7210" i="3"/>
  <c r="E3129" i="3"/>
  <c r="E5329" i="3"/>
  <c r="E7374" i="3"/>
  <c r="E6906" i="3"/>
  <c r="E7491" i="3"/>
  <c r="E4850" i="3"/>
  <c r="E3864" i="3"/>
  <c r="E6190" i="3"/>
  <c r="E4368" i="3"/>
  <c r="E4317" i="3"/>
  <c r="E6715" i="3"/>
  <c r="E6232" i="3"/>
  <c r="E6066" i="3"/>
  <c r="E6806" i="3"/>
  <c r="E7466" i="3"/>
  <c r="E6836" i="3"/>
  <c r="E4498" i="3"/>
  <c r="E4379" i="3"/>
  <c r="E5846" i="3"/>
  <c r="E5080" i="3"/>
  <c r="E7322" i="3"/>
  <c r="E7117" i="3"/>
  <c r="E5246" i="3"/>
  <c r="E6743" i="3"/>
  <c r="E4495" i="3"/>
  <c r="E6283" i="3"/>
  <c r="E5789" i="3"/>
  <c r="E3196" i="3"/>
  <c r="E7137" i="3"/>
  <c r="E5752" i="3"/>
  <c r="E6127" i="3"/>
  <c r="E6731" i="3"/>
  <c r="E7495" i="3"/>
  <c r="E6767" i="3"/>
  <c r="E7121" i="3"/>
  <c r="E7370" i="3"/>
  <c r="E6789" i="3"/>
  <c r="E7192" i="3"/>
  <c r="E4825" i="3"/>
  <c r="E7243" i="3"/>
  <c r="E7339" i="3"/>
  <c r="E2604" i="3"/>
  <c r="E7310" i="3"/>
  <c r="E3516" i="3"/>
  <c r="E6136" i="3"/>
  <c r="E5654" i="3"/>
  <c r="E5604" i="3"/>
  <c r="E2184" i="3"/>
  <c r="E5487" i="3"/>
  <c r="E3076" i="3"/>
  <c r="E2252" i="3"/>
  <c r="E6118" i="3"/>
  <c r="E3312" i="3"/>
  <c r="E6797" i="3"/>
  <c r="E3564" i="3"/>
  <c r="E6172" i="3"/>
  <c r="E3910" i="3"/>
  <c r="E6714" i="3"/>
  <c r="E7174" i="3"/>
  <c r="E6720" i="3"/>
  <c r="E3112" i="3"/>
  <c r="E6745" i="3"/>
  <c r="E3735" i="3"/>
  <c r="E5832" i="3"/>
  <c r="E6003" i="3"/>
  <c r="E4045" i="3"/>
  <c r="E7143" i="3"/>
  <c r="E6673" i="3"/>
  <c r="E6735" i="3"/>
  <c r="E6120" i="3"/>
  <c r="E2684" i="3"/>
  <c r="E3974" i="3"/>
  <c r="E4072" i="3"/>
  <c r="E6569" i="3"/>
  <c r="E6959" i="3"/>
  <c r="E5979" i="3"/>
  <c r="E6560" i="3"/>
  <c r="E5092" i="3"/>
  <c r="E5151" i="3"/>
  <c r="E7197" i="3"/>
  <c r="E6825" i="3"/>
  <c r="E6191" i="3"/>
  <c r="E3679" i="3"/>
  <c r="E7267" i="3"/>
  <c r="E7068" i="3"/>
  <c r="E1451" i="3"/>
  <c r="E7144" i="3"/>
  <c r="E3124" i="3"/>
  <c r="E6313" i="3"/>
  <c r="E3950" i="3"/>
  <c r="E6062" i="3"/>
  <c r="E6200" i="3"/>
  <c r="E5908" i="3"/>
  <c r="E4177" i="3"/>
  <c r="E6430" i="3"/>
  <c r="E5157" i="3"/>
  <c r="E6488" i="3"/>
  <c r="E5922" i="3"/>
  <c r="E3876" i="3"/>
  <c r="E5015" i="3"/>
  <c r="E3748" i="3"/>
  <c r="E4809" i="3"/>
  <c r="E6639" i="3"/>
  <c r="E3257" i="3"/>
  <c r="E3857" i="3"/>
  <c r="E6339" i="3"/>
  <c r="E7138" i="3"/>
  <c r="E2612" i="3"/>
  <c r="E2796" i="3"/>
  <c r="E5889" i="3"/>
  <c r="E2660" i="3"/>
  <c r="E4319" i="3"/>
  <c r="E4416" i="3"/>
  <c r="E7090" i="3"/>
  <c r="E2772" i="3"/>
  <c r="E2900" i="3"/>
  <c r="E7509" i="3"/>
  <c r="E7036" i="3"/>
  <c r="E4113" i="3"/>
  <c r="E4277" i="3"/>
  <c r="E6317" i="3"/>
  <c r="E6591" i="3"/>
  <c r="E6463" i="3"/>
  <c r="E5477" i="3"/>
  <c r="E6312" i="3"/>
  <c r="E5745" i="3"/>
  <c r="E4959" i="3"/>
  <c r="E6310" i="3"/>
  <c r="E5325" i="3"/>
  <c r="E3808" i="3"/>
  <c r="E6687" i="3"/>
  <c r="E6231" i="3"/>
  <c r="E6109" i="3"/>
  <c r="E2924" i="3"/>
  <c r="E6234" i="3"/>
  <c r="E3644" i="3"/>
  <c r="E5800" i="3"/>
  <c r="E3648" i="3"/>
  <c r="E3873" i="3"/>
  <c r="E5565" i="3"/>
  <c r="E4497" i="3"/>
  <c r="E6080" i="3"/>
  <c r="E7124" i="3"/>
  <c r="E7293" i="3"/>
  <c r="E6933" i="3"/>
  <c r="E7479" i="3"/>
  <c r="E5599" i="3"/>
  <c r="E6099" i="3"/>
  <c r="E7010" i="3"/>
  <c r="E6700" i="3"/>
  <c r="E6754" i="3"/>
  <c r="E5929" i="3"/>
  <c r="E7089" i="3"/>
  <c r="E6376" i="3"/>
  <c r="E4811" i="3"/>
  <c r="E4021" i="3"/>
  <c r="E5024" i="3"/>
  <c r="E4096" i="3"/>
  <c r="E7244" i="3"/>
  <c r="E7186" i="3"/>
  <c r="E3805" i="3"/>
  <c r="E6832" i="3"/>
  <c r="E4280" i="3"/>
  <c r="E6361" i="3"/>
  <c r="E5360" i="3"/>
  <c r="E7009" i="3"/>
  <c r="E1835" i="3"/>
  <c r="E5573" i="3"/>
  <c r="E6181" i="3"/>
  <c r="E6491" i="3"/>
  <c r="E7196" i="3"/>
  <c r="E6954" i="3"/>
  <c r="E6874" i="3"/>
  <c r="E3643" i="3"/>
  <c r="E6044" i="3"/>
  <c r="E5980" i="3"/>
  <c r="E4188" i="3"/>
  <c r="E6083" i="3"/>
  <c r="E5733" i="3"/>
  <c r="E4580" i="3"/>
  <c r="E4640" i="3"/>
  <c r="E5550" i="3"/>
  <c r="E4477" i="3"/>
  <c r="E5797" i="3"/>
  <c r="E7074" i="3"/>
  <c r="E4700" i="3"/>
  <c r="E4745" i="3"/>
  <c r="E6061" i="3"/>
  <c r="E7362" i="3"/>
  <c r="E6552" i="3"/>
  <c r="E7386" i="3"/>
  <c r="E5266" i="3"/>
  <c r="E4433" i="3"/>
  <c r="E4049" i="3"/>
  <c r="E6164" i="3"/>
  <c r="E4813" i="3"/>
  <c r="E6042" i="3"/>
  <c r="E7294" i="3"/>
  <c r="E6117" i="3"/>
  <c r="E6467" i="3"/>
  <c r="E7514" i="3"/>
  <c r="E3281" i="3"/>
  <c r="E2484" i="3"/>
  <c r="E4645" i="3"/>
  <c r="E5176" i="3"/>
  <c r="E6685" i="3"/>
  <c r="E7408" i="3"/>
  <c r="E6831" i="3"/>
  <c r="E6546" i="3"/>
  <c r="E5320" i="3"/>
  <c r="E7473" i="3"/>
  <c r="E5638" i="3"/>
  <c r="E2202" i="3"/>
  <c r="E4673" i="3"/>
  <c r="E5685" i="3"/>
  <c r="E3376" i="3"/>
  <c r="E5837" i="3"/>
  <c r="E5101" i="3"/>
  <c r="E3940" i="3"/>
  <c r="E4109" i="3"/>
  <c r="E4752" i="3"/>
  <c r="E6026" i="3"/>
  <c r="E3297" i="3"/>
  <c r="E5916" i="3"/>
  <c r="E5989" i="3"/>
  <c r="E7149" i="3"/>
  <c r="E5954" i="3"/>
  <c r="E4817" i="3"/>
  <c r="E2544" i="3"/>
  <c r="E5882" i="3"/>
  <c r="E6677" i="3"/>
  <c r="E7457" i="3"/>
  <c r="E4189" i="3"/>
  <c r="E7400" i="3"/>
  <c r="E6433" i="3"/>
  <c r="E4272" i="3"/>
  <c r="E5069" i="3"/>
  <c r="E4200" i="3"/>
  <c r="E7340" i="3"/>
  <c r="E4365" i="3"/>
  <c r="E6208" i="3"/>
  <c r="E6129" i="3"/>
  <c r="E7026" i="3"/>
  <c r="E7292" i="3"/>
  <c r="E7204" i="3"/>
  <c r="E6734" i="3"/>
  <c r="E6739" i="3"/>
  <c r="E7027" i="3"/>
  <c r="E6439" i="3"/>
  <c r="E4961" i="3"/>
  <c r="E2516" i="3"/>
  <c r="E7402" i="3"/>
  <c r="E5355" i="3"/>
  <c r="E4920" i="3"/>
  <c r="E6448" i="3"/>
  <c r="E2992" i="3"/>
  <c r="E6846" i="3"/>
  <c r="E6699" i="3"/>
  <c r="E6577" i="3"/>
  <c r="E6078" i="3"/>
  <c r="E4097" i="3"/>
  <c r="E5928" i="3"/>
  <c r="E4223" i="3"/>
  <c r="E1195" i="3"/>
  <c r="E5368" i="3"/>
  <c r="E6182" i="3"/>
  <c r="E6624" i="3"/>
  <c r="E6374" i="3"/>
  <c r="E5208" i="3"/>
  <c r="E6261" i="3"/>
  <c r="E6969" i="3"/>
  <c r="E6751" i="3"/>
  <c r="E4407" i="3"/>
  <c r="E5813" i="3"/>
  <c r="E6678" i="3"/>
  <c r="E7472" i="3"/>
  <c r="E3799" i="3"/>
  <c r="E6595" i="3"/>
  <c r="E6791" i="3"/>
  <c r="E2760" i="3"/>
  <c r="E6428" i="3"/>
  <c r="E6056" i="3"/>
  <c r="E6928" i="3"/>
  <c r="E7060" i="3"/>
  <c r="E7046" i="3"/>
  <c r="E6821" i="3"/>
  <c r="E6060" i="3"/>
  <c r="E5000" i="3"/>
  <c r="E6384" i="3"/>
  <c r="E5804" i="3"/>
  <c r="E6267" i="3"/>
  <c r="E7375" i="3"/>
  <c r="E5473" i="3"/>
  <c r="E7170" i="3"/>
  <c r="E5509" i="3"/>
  <c r="E6952" i="3"/>
  <c r="E3539" i="3"/>
  <c r="E6177" i="3"/>
  <c r="E7256" i="3"/>
  <c r="E4031" i="3"/>
  <c r="E4018" i="3"/>
  <c r="E5277" i="3"/>
  <c r="E3897" i="3"/>
  <c r="E5166" i="3"/>
  <c r="E4884" i="3"/>
  <c r="E3728" i="3"/>
  <c r="E4749" i="3"/>
  <c r="E4760" i="3"/>
  <c r="E6895" i="3"/>
  <c r="E3765" i="3"/>
  <c r="E4577" i="3"/>
  <c r="E6945" i="3"/>
  <c r="E5758" i="3"/>
  <c r="E6897" i="3"/>
  <c r="E4055" i="3"/>
  <c r="E6184" i="3"/>
  <c r="E3100" i="3"/>
  <c r="E6554" i="3"/>
  <c r="E5934" i="3"/>
  <c r="E3604" i="3"/>
  <c r="E6781" i="3"/>
  <c r="E4759" i="3"/>
  <c r="E5120" i="3"/>
  <c r="E5553" i="3"/>
  <c r="E7502" i="3"/>
  <c r="E7094" i="3"/>
  <c r="E6253" i="3"/>
  <c r="E6886" i="3"/>
  <c r="E4761" i="3"/>
  <c r="E7255" i="3"/>
  <c r="E6358" i="3"/>
  <c r="E4268" i="3"/>
  <c r="E6126" i="3"/>
  <c r="E6285" i="3"/>
  <c r="E7369" i="3"/>
  <c r="E4068" i="3"/>
  <c r="E7464" i="3"/>
  <c r="E6146" i="3"/>
  <c r="E6420" i="3"/>
  <c r="E7482" i="3"/>
  <c r="E3749" i="3"/>
  <c r="E5592" i="3"/>
  <c r="E6236" i="3"/>
  <c r="E7309" i="3"/>
  <c r="E5058" i="3"/>
  <c r="E6302" i="3"/>
  <c r="E6995" i="3"/>
  <c r="E6395" i="3"/>
  <c r="E5478" i="3"/>
  <c r="E6900" i="3"/>
  <c r="E6537" i="3"/>
  <c r="E7329" i="3"/>
  <c r="E4235" i="3"/>
  <c r="E6859" i="3"/>
  <c r="E6152" i="3"/>
  <c r="E6466" i="3"/>
  <c r="E6070" i="3"/>
  <c r="E7298" i="3"/>
  <c r="E7132" i="3"/>
  <c r="E5872" i="3"/>
  <c r="E7248" i="3"/>
  <c r="E4088" i="3"/>
  <c r="E3941" i="3"/>
  <c r="E3880" i="3"/>
  <c r="E4206" i="3"/>
  <c r="E4149" i="3"/>
  <c r="E7099" i="3"/>
  <c r="E3869" i="3"/>
  <c r="E6446" i="3"/>
  <c r="E4488" i="3"/>
  <c r="E6592" i="3"/>
  <c r="E6273" i="3"/>
  <c r="E6706" i="3"/>
  <c r="E4781" i="3"/>
  <c r="E6411" i="3"/>
  <c r="E5173" i="3"/>
  <c r="E5305" i="3"/>
  <c r="E2896" i="3"/>
  <c r="E4255" i="3"/>
  <c r="E6318" i="3"/>
  <c r="E4033" i="3"/>
  <c r="E4716" i="3"/>
  <c r="E3048" i="3"/>
  <c r="E6921" i="3"/>
  <c r="E6681" i="3"/>
  <c r="E6686" i="3"/>
  <c r="E2631" i="3"/>
  <c r="E6907" i="3"/>
  <c r="E3848" i="3"/>
  <c r="E4835" i="3"/>
  <c r="E6277" i="3"/>
  <c r="E5464" i="3"/>
  <c r="E5529" i="3"/>
  <c r="E4005" i="3"/>
  <c r="E6112" i="3"/>
  <c r="E3662" i="3"/>
  <c r="E4065" i="3"/>
  <c r="E6445" i="3"/>
  <c r="E6454" i="3"/>
  <c r="E6659" i="3"/>
  <c r="E7224" i="3"/>
  <c r="E6913" i="3"/>
  <c r="E4881" i="3"/>
  <c r="E5849" i="3"/>
  <c r="E4849" i="3"/>
  <c r="E7110" i="3"/>
  <c r="E7190" i="3"/>
  <c r="E6967" i="3"/>
  <c r="E7088" i="3"/>
  <c r="E6692" i="3"/>
  <c r="E6316" i="3"/>
  <c r="E6799" i="3"/>
  <c r="E5229" i="3"/>
  <c r="E6235" i="3"/>
  <c r="E4587" i="3"/>
  <c r="E4421" i="3"/>
  <c r="E7033" i="3"/>
  <c r="E3957" i="3"/>
  <c r="E2404" i="3"/>
  <c r="E3616" i="3"/>
  <c r="E7154" i="3"/>
  <c r="E5472" i="3"/>
  <c r="E5665" i="3"/>
  <c r="E3520" i="3"/>
  <c r="E5421" i="3"/>
  <c r="E6536" i="3"/>
  <c r="E5224" i="3"/>
  <c r="E6718" i="3"/>
  <c r="E5597" i="3"/>
  <c r="E6991" i="3"/>
  <c r="E4464" i="3"/>
  <c r="E6980" i="3"/>
  <c r="E6406" i="3"/>
  <c r="E6258" i="3"/>
  <c r="E7291" i="3"/>
  <c r="E1177" i="3"/>
  <c r="E6866" i="3"/>
  <c r="E4193" i="3"/>
  <c r="E6295" i="3"/>
  <c r="E3710" i="3"/>
  <c r="E6220" i="3"/>
  <c r="E3256" i="3"/>
  <c r="E6462" i="3"/>
  <c r="E5871" i="3"/>
  <c r="E6134" i="3"/>
  <c r="E6951" i="3"/>
  <c r="E3917" i="3"/>
  <c r="E6880" i="3"/>
  <c r="E6363" i="3"/>
  <c r="E6540" i="3"/>
  <c r="E4265" i="3"/>
  <c r="E6674" i="3"/>
  <c r="E2500" i="3"/>
  <c r="E4140" i="3"/>
  <c r="E7371" i="3"/>
  <c r="E6576" i="3"/>
  <c r="E6505" i="3"/>
  <c r="E3491" i="3"/>
  <c r="E6958" i="3"/>
  <c r="E6748" i="3"/>
  <c r="E6988" i="3"/>
  <c r="E3781" i="3"/>
  <c r="E6851" i="3"/>
  <c r="E6822" i="3"/>
  <c r="E6608" i="3"/>
  <c r="E6513" i="3"/>
  <c r="E5348" i="3"/>
  <c r="E4166" i="3"/>
  <c r="E3934" i="3"/>
  <c r="E4357" i="3"/>
  <c r="E7307" i="3"/>
  <c r="E7146" i="3"/>
  <c r="E4701" i="3"/>
  <c r="E5890" i="3"/>
  <c r="E4783" i="3"/>
  <c r="E3132" i="3"/>
  <c r="E3316" i="3"/>
  <c r="E3826" i="3"/>
  <c r="E6387" i="3"/>
  <c r="E4657" i="3"/>
  <c r="E3853" i="3"/>
  <c r="E6145" i="3"/>
  <c r="E5926" i="3"/>
  <c r="E3168" i="3"/>
  <c r="E6627" i="3"/>
  <c r="E5936" i="3"/>
  <c r="E7323" i="3"/>
  <c r="E5855" i="3"/>
  <c r="E3395" i="3"/>
  <c r="E6796" i="3"/>
  <c r="E5399" i="3"/>
  <c r="E3240" i="3"/>
  <c r="E5384" i="3"/>
  <c r="E6987" i="3"/>
  <c r="E6602" i="3"/>
  <c r="E6543" i="3"/>
  <c r="E6178" i="3"/>
  <c r="E6985" i="3"/>
  <c r="E1561" i="3"/>
  <c r="E6934" i="3"/>
  <c r="E6447" i="3"/>
  <c r="E6786" i="3"/>
  <c r="E6932" i="3"/>
  <c r="E2708" i="3"/>
  <c r="E5385" i="3"/>
  <c r="E7200" i="3"/>
  <c r="E2499" i="3"/>
  <c r="E5574" i="3"/>
  <c r="E4111" i="3"/>
  <c r="E6356" i="3"/>
  <c r="E6476" i="3"/>
  <c r="E4837" i="3"/>
  <c r="E2947" i="3"/>
  <c r="E4167" i="3"/>
  <c r="E5862" i="3"/>
  <c r="E3518" i="3"/>
  <c r="E6646" i="3"/>
  <c r="E5647" i="3"/>
  <c r="E6682" i="3"/>
  <c r="E2419" i="3"/>
  <c r="E5868" i="3"/>
  <c r="E6014" i="3"/>
  <c r="E6331" i="3"/>
  <c r="E5950" i="3"/>
  <c r="E4900" i="3"/>
  <c r="E2820" i="3"/>
  <c r="E6404" i="3"/>
  <c r="E3863" i="3"/>
  <c r="E6459" i="3"/>
  <c r="E4060" i="3"/>
  <c r="E6937" i="3"/>
  <c r="E6410" i="3"/>
  <c r="E2168" i="3"/>
  <c r="E7356" i="3"/>
  <c r="E6013" i="3"/>
  <c r="E4973" i="3"/>
  <c r="E6828" i="3"/>
  <c r="E4168" i="3"/>
  <c r="E7081" i="3"/>
  <c r="E4533" i="3"/>
  <c r="E6837" i="3"/>
  <c r="E4208" i="3"/>
  <c r="E7047" i="3"/>
  <c r="E5426" i="3"/>
  <c r="E3248" i="3"/>
  <c r="E5140" i="3"/>
  <c r="E6160" i="3"/>
  <c r="E6350" i="3"/>
  <c r="E7435" i="3"/>
  <c r="E6122" i="3"/>
  <c r="E4680" i="3"/>
  <c r="E6889" i="3"/>
  <c r="E3967" i="3"/>
  <c r="E6005" i="3"/>
  <c r="E3465" i="3"/>
  <c r="E4270" i="3"/>
  <c r="E4564" i="3"/>
  <c r="E5319" i="3"/>
  <c r="E2166" i="3"/>
  <c r="E6193" i="3"/>
  <c r="E5124" i="3"/>
  <c r="E6357" i="3"/>
  <c r="E2308" i="3"/>
  <c r="E6583" i="3"/>
  <c r="E6531" i="3"/>
  <c r="E5938" i="3"/>
  <c r="E5165" i="3"/>
  <c r="E6081" i="3"/>
  <c r="E6471" i="3"/>
  <c r="E5669" i="3"/>
  <c r="E6638" i="3"/>
  <c r="E6704" i="3"/>
  <c r="E4312" i="3"/>
  <c r="E6812" i="3"/>
  <c r="E5681" i="3"/>
  <c r="E4256" i="3"/>
  <c r="E6275" i="3"/>
  <c r="E4989" i="3"/>
  <c r="E6922" i="3"/>
  <c r="E7035" i="3"/>
  <c r="E3082" i="3"/>
  <c r="E6319" i="3"/>
  <c r="E7208" i="3"/>
  <c r="E6340" i="3"/>
  <c r="E4925" i="3"/>
  <c r="E6192" i="3"/>
  <c r="E6434" i="3"/>
  <c r="E4325" i="3"/>
  <c r="E2455" i="3"/>
  <c r="E3155" i="3"/>
  <c r="E3839" i="3"/>
  <c r="E6089" i="3"/>
  <c r="E4553" i="3"/>
  <c r="E2876" i="3"/>
  <c r="E5983" i="3"/>
  <c r="E6808" i="3"/>
  <c r="E7107" i="3"/>
  <c r="E4029" i="3"/>
  <c r="E6085" i="3"/>
  <c r="E3028" i="3"/>
  <c r="E2092" i="3"/>
  <c r="E4381" i="3"/>
  <c r="E6027" i="3"/>
  <c r="E6155" i="3"/>
  <c r="E6008" i="3"/>
  <c r="E4958" i="3"/>
  <c r="E4683" i="3"/>
  <c r="E5234" i="3"/>
  <c r="E6291" i="3"/>
  <c r="E2732" i="3"/>
  <c r="E4798" i="3"/>
  <c r="E2371" i="3"/>
  <c r="E4845" i="3"/>
  <c r="E4549" i="3"/>
  <c r="E5335" i="3"/>
  <c r="E5424" i="3"/>
  <c r="E6092" i="3"/>
  <c r="E7266" i="3"/>
  <c r="E6636" i="3"/>
  <c r="E3571" i="3"/>
  <c r="E5596" i="3"/>
  <c r="E5241" i="3"/>
  <c r="E2200" i="3"/>
  <c r="E5071" i="3"/>
  <c r="E5535" i="3"/>
  <c r="E2372" i="3"/>
  <c r="E7441" i="3"/>
  <c r="E5036" i="3"/>
  <c r="E7477" i="3"/>
  <c r="E5252" i="3"/>
  <c r="E3473" i="3"/>
  <c r="E4454" i="3"/>
  <c r="E1067" i="3"/>
  <c r="E2300" i="3"/>
  <c r="E5695" i="3"/>
  <c r="E5279" i="3"/>
  <c r="E7238" i="3"/>
  <c r="E6174" i="3"/>
  <c r="E4998" i="3"/>
  <c r="E5303" i="3"/>
  <c r="E6803" i="3"/>
  <c r="E4828" i="3"/>
  <c r="E7167" i="3"/>
  <c r="E4534" i="3"/>
  <c r="E7119" i="3"/>
  <c r="E4736" i="3"/>
  <c r="E7465" i="3"/>
  <c r="E5037" i="3"/>
  <c r="E4232" i="3"/>
  <c r="E6380" i="3"/>
  <c r="E7506" i="3"/>
  <c r="E5637" i="3"/>
  <c r="E2912" i="3"/>
  <c r="E5117" i="3"/>
  <c r="E7272" i="3"/>
  <c r="E3338" i="3"/>
  <c r="E7444" i="3"/>
  <c r="E3300" i="3"/>
  <c r="E3420" i="3"/>
  <c r="E5471" i="3"/>
  <c r="E6736" i="3"/>
  <c r="E6680" i="3"/>
  <c r="E6833" i="3"/>
  <c r="E6124" i="3"/>
  <c r="E7513" i="3"/>
  <c r="E4656" i="3"/>
  <c r="E6176" i="3"/>
  <c r="E7139" i="3"/>
  <c r="E6582" i="3"/>
  <c r="E6805" i="3"/>
  <c r="E5520" i="3"/>
  <c r="E6421" i="3"/>
  <c r="E6620" i="3"/>
  <c r="E7354" i="3"/>
  <c r="E7389" i="3"/>
  <c r="E6128" i="3"/>
  <c r="E6768" i="3"/>
  <c r="E4575" i="3"/>
  <c r="E6268" i="3"/>
  <c r="E6810" i="3"/>
  <c r="E6584" i="3"/>
  <c r="E5704" i="3"/>
  <c r="E5344" i="3"/>
  <c r="E7265" i="3"/>
  <c r="E6818" i="3"/>
  <c r="E2548" i="3"/>
  <c r="E6740" i="3"/>
  <c r="E6670" i="3"/>
  <c r="E7462" i="3"/>
  <c r="E4705" i="3"/>
  <c r="E5148" i="3"/>
  <c r="E4185" i="3"/>
  <c r="E1979" i="3"/>
  <c r="E2860" i="3"/>
  <c r="E3847" i="3"/>
  <c r="E7249" i="3"/>
  <c r="E7109" i="3"/>
  <c r="E5215" i="3"/>
  <c r="E4665" i="3"/>
  <c r="E6890" i="3"/>
  <c r="E6175" i="3"/>
  <c r="E5993" i="3"/>
  <c r="E4555" i="3"/>
  <c r="E3276" i="3"/>
  <c r="E4829" i="3"/>
  <c r="E6157" i="3"/>
  <c r="E5212" i="3"/>
  <c r="E6762" i="3"/>
  <c r="E7433" i="3"/>
  <c r="E7226" i="3"/>
  <c r="E4324" i="3"/>
  <c r="E6315" i="3"/>
  <c r="E5879" i="3"/>
  <c r="E5087" i="3"/>
  <c r="E5020" i="3"/>
  <c r="E4356" i="3"/>
  <c r="E4565" i="3"/>
  <c r="E6924" i="3"/>
  <c r="E5296" i="3"/>
  <c r="E5650" i="3"/>
  <c r="E6006" i="3"/>
  <c r="E3928" i="3"/>
  <c r="E5689" i="3"/>
  <c r="E6843" i="3"/>
  <c r="E5964" i="3"/>
  <c r="E4134" i="3"/>
  <c r="E4977" i="3"/>
  <c r="E5430" i="3"/>
  <c r="E6470" i="3"/>
  <c r="E6243" i="3"/>
  <c r="E6623" i="3"/>
  <c r="E5291" i="3"/>
  <c r="E2788" i="3"/>
  <c r="E1103" i="3"/>
  <c r="E5776" i="3"/>
  <c r="E4286" i="3"/>
  <c r="E6278" i="3"/>
  <c r="E3895" i="3"/>
  <c r="E5334" i="3"/>
  <c r="E7410" i="3"/>
  <c r="E5393" i="3"/>
  <c r="E5109" i="3"/>
  <c r="E5581" i="3"/>
  <c r="E5341" i="3"/>
  <c r="E5077" i="3"/>
  <c r="E3736" i="3"/>
  <c r="E3424" i="3"/>
  <c r="E4681" i="3"/>
  <c r="E2218" i="3"/>
  <c r="E4871" i="3"/>
  <c r="E5904" i="3"/>
  <c r="E5560" i="3"/>
  <c r="E6034" i="3"/>
  <c r="E6366" i="3"/>
  <c r="E5190" i="3"/>
  <c r="E4511" i="3"/>
  <c r="E4377" i="3"/>
  <c r="E6823" i="3"/>
  <c r="E4153" i="3"/>
  <c r="E7449" i="3"/>
  <c r="E7498" i="3"/>
  <c r="E7264" i="3"/>
  <c r="E3733" i="3"/>
  <c r="E6911" i="3"/>
  <c r="E7483" i="3"/>
  <c r="E7295" i="3"/>
  <c r="E4233" i="3"/>
  <c r="E4460" i="3"/>
  <c r="E3909" i="3"/>
  <c r="E5126" i="3"/>
  <c r="E6512" i="3"/>
  <c r="E5533" i="3"/>
  <c r="E3228" i="3"/>
  <c r="E4385" i="3"/>
  <c r="E2740" i="3"/>
  <c r="E4725" i="3"/>
  <c r="E7102" i="3"/>
  <c r="E5413" i="3"/>
  <c r="E3532" i="3"/>
  <c r="E3569" i="3"/>
  <c r="E4855" i="3"/>
  <c r="E6043" i="3"/>
  <c r="E5988" i="3"/>
  <c r="E7290" i="3"/>
  <c r="E6018" i="3"/>
  <c r="E4929" i="3"/>
  <c r="E4030" i="3"/>
  <c r="E5177" i="3"/>
  <c r="E5605" i="3"/>
  <c r="E2435" i="3"/>
  <c r="E5093" i="3"/>
  <c r="E6548" i="3"/>
  <c r="E6538" i="3"/>
  <c r="E6362" i="3"/>
  <c r="E4997" i="3"/>
  <c r="E7315" i="3"/>
  <c r="E6633" i="3"/>
  <c r="E3984" i="3"/>
  <c r="E4390" i="3"/>
  <c r="E5956" i="3"/>
  <c r="E4803" i="3"/>
  <c r="E3720" i="3"/>
  <c r="E3927" i="3"/>
  <c r="E5963" i="3"/>
  <c r="E6194" i="3"/>
  <c r="E6708" i="3"/>
  <c r="E6815" i="3"/>
  <c r="E6077" i="3"/>
  <c r="E5313" i="3"/>
  <c r="E4036" i="3"/>
  <c r="E4951" i="3"/>
  <c r="E4797" i="3"/>
  <c r="E3169" i="3"/>
  <c r="E4473" i="3"/>
  <c r="E4425" i="3"/>
  <c r="E6290" i="3"/>
  <c r="E5025" i="3"/>
  <c r="E7379" i="3"/>
  <c r="E6324" i="3"/>
  <c r="E6364" i="3"/>
  <c r="E6163" i="3"/>
  <c r="E6228" i="3"/>
  <c r="E4469" i="3"/>
  <c r="E3990" i="3"/>
  <c r="E7411" i="3"/>
  <c r="E3401" i="3"/>
  <c r="E7056" i="3"/>
  <c r="E5412" i="3"/>
  <c r="E1579" i="3"/>
  <c r="E2555" i="3"/>
  <c r="E5641" i="3"/>
  <c r="E5566" i="3"/>
  <c r="E7345" i="3"/>
  <c r="E6054" i="3"/>
  <c r="E4548" i="3"/>
  <c r="E4016" i="3"/>
  <c r="E6156" i="3"/>
  <c r="E6269" i="3"/>
  <c r="E5994" i="3"/>
  <c r="E5169" i="3"/>
  <c r="E6550" i="3"/>
  <c r="E7387" i="3"/>
  <c r="E4536" i="3"/>
  <c r="E3825" i="3"/>
  <c r="E6998" i="3"/>
  <c r="E5446" i="3"/>
  <c r="E5676" i="3"/>
  <c r="E4248" i="3"/>
  <c r="E5096" i="3"/>
  <c r="E4101" i="3"/>
  <c r="E7355" i="3"/>
  <c r="E7252" i="3"/>
  <c r="E7380" i="3"/>
  <c r="E5079" i="3"/>
  <c r="E5245" i="3"/>
  <c r="E5593" i="3"/>
  <c r="E7245" i="3"/>
  <c r="E5895" i="3"/>
  <c r="E4462" i="3"/>
  <c r="E6648" i="3"/>
  <c r="E7399" i="3"/>
  <c r="E4047" i="3"/>
  <c r="E7073" i="3"/>
  <c r="E4710" i="3"/>
  <c r="E4370" i="3"/>
  <c r="E5955" i="3"/>
  <c r="E5023" i="3"/>
  <c r="E6212" i="3"/>
  <c r="E3949" i="3"/>
  <c r="E6009" i="3"/>
  <c r="E3681" i="3"/>
  <c r="E6635" i="3"/>
  <c r="E4708" i="3"/>
  <c r="E7278" i="3"/>
  <c r="E6726" i="3"/>
  <c r="E4946" i="3"/>
  <c r="E4921" i="3"/>
  <c r="E4918" i="3"/>
  <c r="E6834" i="3"/>
  <c r="E4313" i="3"/>
  <c r="E4361" i="3"/>
  <c r="E6600" i="3"/>
  <c r="E6626" i="3"/>
  <c r="E3052" i="3"/>
  <c r="E4896" i="3"/>
  <c r="E3633" i="3"/>
  <c r="E4601" i="3"/>
  <c r="E6004" i="3"/>
  <c r="E5239" i="3"/>
  <c r="E4147" i="3"/>
  <c r="E6545" i="3"/>
  <c r="E6167" i="3"/>
  <c r="E6770" i="3"/>
  <c r="E6868" i="3"/>
  <c r="E4145" i="3"/>
  <c r="E4210" i="3"/>
  <c r="E6107" i="3"/>
  <c r="E3521" i="3"/>
  <c r="E2448" i="3"/>
  <c r="E5367" i="3"/>
  <c r="E7306" i="3"/>
  <c r="E5057" i="3"/>
  <c r="E4715" i="3"/>
  <c r="E3553" i="3"/>
  <c r="E5188" i="3"/>
  <c r="E4820" i="3"/>
  <c r="E2777" i="3"/>
  <c r="E4685" i="3"/>
  <c r="E4620" i="3"/>
  <c r="E6472" i="3"/>
  <c r="E6498" i="3"/>
  <c r="E5958" i="3"/>
  <c r="E6063" i="3"/>
  <c r="E4070" i="3"/>
  <c r="E5468" i="3"/>
  <c r="E5817" i="3"/>
  <c r="E7385" i="3"/>
  <c r="E4542" i="3"/>
  <c r="E7510" i="3"/>
  <c r="E7456" i="3"/>
  <c r="E5231" i="3"/>
  <c r="E7423" i="3"/>
  <c r="E4982" i="3"/>
  <c r="E3459" i="3"/>
  <c r="E3792" i="3"/>
  <c r="E7417" i="3"/>
  <c r="E4105" i="3"/>
  <c r="E4311" i="3"/>
  <c r="E5137" i="3"/>
  <c r="E3760" i="3"/>
  <c r="E4329" i="3"/>
  <c r="E4626" i="3"/>
  <c r="E5135" i="3"/>
  <c r="E3121" i="3"/>
  <c r="E6581" i="3"/>
  <c r="E6412" i="3"/>
  <c r="E3537" i="3"/>
  <c r="E4543" i="3"/>
  <c r="E3712" i="3"/>
  <c r="E4948" i="3"/>
  <c r="E6045" i="3"/>
  <c r="E4822" i="3"/>
  <c r="E6119" i="3"/>
  <c r="E4965" i="3"/>
  <c r="E7447" i="3"/>
  <c r="E5848" i="3"/>
  <c r="E5911" i="3"/>
  <c r="E4337" i="3"/>
  <c r="E6867" i="3"/>
  <c r="E4617" i="3"/>
  <c r="E3083" i="3"/>
  <c r="E5345" i="3"/>
  <c r="E3672" i="3"/>
  <c r="E7279" i="3"/>
  <c r="E7032" i="3"/>
  <c r="E6064" i="3"/>
  <c r="E5007" i="3"/>
  <c r="E4484" i="3"/>
  <c r="E7321" i="3"/>
  <c r="E3298" i="3"/>
  <c r="E2671" i="3"/>
  <c r="E4516" i="3"/>
  <c r="E6187" i="3"/>
  <c r="E6707" i="3"/>
  <c r="E5216" i="3"/>
  <c r="E4025" i="3"/>
  <c r="E4550" i="3"/>
  <c r="E5824" i="3"/>
  <c r="E4191" i="3"/>
  <c r="E3775" i="3"/>
  <c r="E2380" i="3"/>
  <c r="E4928" i="3"/>
  <c r="E5536" i="3"/>
  <c r="E3913" i="3"/>
  <c r="E2108" i="3"/>
  <c r="E4815" i="3"/>
  <c r="E4510" i="3"/>
  <c r="E3925" i="3"/>
  <c r="E435" i="3"/>
  <c r="E3114" i="3"/>
  <c r="E5921" i="3"/>
  <c r="E2936" i="3"/>
  <c r="E1209" i="3"/>
  <c r="E3508" i="3"/>
  <c r="E4295" i="3"/>
  <c r="E5257" i="3"/>
  <c r="E3668" i="3"/>
  <c r="E3642" i="3"/>
  <c r="E2458" i="3"/>
  <c r="E6372" i="3"/>
  <c r="E3273" i="3"/>
  <c r="E1152" i="3"/>
  <c r="E6437" i="3"/>
  <c r="E4729" i="3"/>
  <c r="E3416" i="3"/>
  <c r="E4249" i="3"/>
  <c r="E6468" i="3"/>
  <c r="E6101" i="3"/>
  <c r="E3730" i="3"/>
  <c r="E2394" i="3"/>
  <c r="E5448" i="3"/>
  <c r="E2563" i="3"/>
  <c r="E4974" i="3"/>
  <c r="E4731" i="3"/>
  <c r="E5118" i="3"/>
  <c r="E6333" i="3"/>
  <c r="E2134" i="3"/>
  <c r="E6367" i="3"/>
  <c r="E7377" i="3"/>
  <c r="E2196" i="3"/>
  <c r="E6628" i="3"/>
  <c r="E5793" i="3"/>
  <c r="E7015" i="3"/>
  <c r="E3886" i="3"/>
  <c r="E3744" i="3"/>
  <c r="E3761" i="3"/>
  <c r="E5552" i="3"/>
  <c r="E4712" i="3"/>
  <c r="E3814" i="3"/>
  <c r="E4985" i="3"/>
  <c r="E6587" i="3"/>
  <c r="E5663" i="3"/>
  <c r="E2889" i="3"/>
  <c r="E4672" i="3"/>
  <c r="E4560" i="3"/>
  <c r="E4840" i="3"/>
  <c r="E6771" i="3"/>
  <c r="E4615" i="3"/>
  <c r="E4529" i="3"/>
  <c r="E6943" i="3"/>
  <c r="E3911" i="3"/>
  <c r="E5202" i="3"/>
  <c r="E5084" i="3"/>
  <c r="E6684" i="3"/>
  <c r="E5771" i="3"/>
  <c r="E5551" i="3"/>
  <c r="E5526" i="3"/>
  <c r="E3489" i="3"/>
  <c r="E5205" i="3"/>
  <c r="E3882" i="3"/>
  <c r="E6423" i="3"/>
  <c r="E2456" i="3"/>
  <c r="E4766" i="3"/>
  <c r="E6669" i="3"/>
  <c r="E4291" i="3"/>
  <c r="E4748" i="3"/>
  <c r="E6451" i="3"/>
  <c r="E5201" i="3"/>
  <c r="E5636" i="3"/>
  <c r="E6074" i="3"/>
  <c r="E1016" i="3"/>
  <c r="E4409" i="3"/>
  <c r="E3216" i="3"/>
  <c r="E3049" i="3"/>
  <c r="E7458" i="3"/>
  <c r="E4777" i="3"/>
  <c r="E5808" i="3"/>
  <c r="E5264" i="3"/>
  <c r="E3080" i="3"/>
  <c r="E3998" i="3"/>
  <c r="E5831" i="3"/>
  <c r="E5411" i="3"/>
  <c r="E5016" i="3"/>
  <c r="E5940" i="3"/>
  <c r="E3498" i="3"/>
  <c r="E4574" i="3"/>
  <c r="E4956" i="3"/>
  <c r="E4455" i="3"/>
  <c r="E2856" i="3"/>
  <c r="E6007" i="3"/>
  <c r="E4481" i="3"/>
  <c r="E5628" i="3"/>
  <c r="E2439" i="3"/>
  <c r="E2596" i="3"/>
  <c r="E5525" i="3"/>
  <c r="E4343" i="3"/>
  <c r="E159" i="3"/>
  <c r="E5969" i="3"/>
  <c r="E5457" i="3"/>
  <c r="E5590" i="3"/>
  <c r="E4350" i="3"/>
  <c r="E3492" i="3"/>
  <c r="E4764" i="3"/>
  <c r="E4000" i="3"/>
  <c r="E5826" i="3"/>
  <c r="E3198" i="3"/>
  <c r="E4690" i="3"/>
  <c r="E5765" i="3"/>
  <c r="E2127" i="3"/>
  <c r="E5311" i="3"/>
  <c r="E6388" i="3"/>
  <c r="E2756" i="3"/>
  <c r="E4133" i="3"/>
  <c r="E6521" i="3"/>
  <c r="E7424" i="3"/>
  <c r="E6292" i="3"/>
  <c r="E7305" i="3"/>
  <c r="E4048" i="3"/>
  <c r="E6914" i="3"/>
  <c r="E6059" i="3"/>
  <c r="E4447" i="3"/>
  <c r="E6328" i="3"/>
  <c r="E4257" i="3"/>
  <c r="E3572" i="3"/>
  <c r="E7062" i="3"/>
  <c r="E2436" i="3"/>
  <c r="E6100" i="3"/>
  <c r="E3983" i="3"/>
  <c r="E6857" i="3"/>
  <c r="E2768" i="3"/>
  <c r="E3193" i="3"/>
  <c r="E7346" i="3"/>
  <c r="E6873" i="3"/>
  <c r="E2680" i="3"/>
  <c r="E5945" i="3"/>
  <c r="E7343" i="3"/>
  <c r="E6824" i="3"/>
  <c r="E3527" i="3"/>
  <c r="E4436" i="3"/>
  <c r="E7057" i="3"/>
  <c r="E4552" i="3"/>
  <c r="E6422" i="3"/>
  <c r="E4789" i="3"/>
  <c r="E7054" i="3"/>
  <c r="E7004" i="3"/>
  <c r="E7193" i="3"/>
  <c r="E5892" i="3"/>
  <c r="E4606" i="3"/>
  <c r="E6091" i="3"/>
  <c r="E6369" i="3"/>
  <c r="E5759" i="3"/>
  <c r="E4740" i="3"/>
  <c r="E5927" i="3"/>
  <c r="E3695" i="3"/>
  <c r="E6946" i="3"/>
  <c r="E3356" i="3"/>
  <c r="E7034" i="3"/>
  <c r="E4144" i="3"/>
  <c r="E6477" i="3"/>
  <c r="E7426" i="3"/>
  <c r="E3287" i="3"/>
  <c r="E4345" i="3"/>
  <c r="E5408" i="3"/>
  <c r="E3145" i="3"/>
  <c r="E6020" i="3"/>
  <c r="E4448" i="3"/>
  <c r="E3244" i="3"/>
  <c r="E3466" i="3"/>
  <c r="E7258" i="3"/>
  <c r="E3313" i="3"/>
  <c r="E5959" i="3"/>
  <c r="E4080" i="3"/>
  <c r="E6038" i="3"/>
  <c r="E5743" i="3"/>
  <c r="E2468" i="3"/>
  <c r="E4691" i="3"/>
  <c r="E3982" i="3"/>
  <c r="E3425" i="3"/>
  <c r="E2452" i="3"/>
  <c r="E5479" i="3"/>
  <c r="E4772" i="3"/>
  <c r="E3555" i="3"/>
  <c r="E3408" i="3"/>
  <c r="E5559" i="3"/>
  <c r="E1967" i="3"/>
  <c r="E6087" i="3"/>
  <c r="E4971" i="3"/>
  <c r="E3280" i="3"/>
  <c r="E6407" i="3"/>
  <c r="E5504" i="3"/>
  <c r="E4692" i="3"/>
  <c r="E3989" i="3"/>
  <c r="E5138" i="3"/>
  <c r="E4659" i="3"/>
  <c r="E3767" i="3"/>
  <c r="E4052" i="3"/>
  <c r="E5828" i="3"/>
  <c r="E5518" i="3"/>
  <c r="E6655" i="3"/>
  <c r="E7018" i="3"/>
  <c r="E4289" i="3"/>
  <c r="E5375" i="3"/>
  <c r="E3929" i="3"/>
  <c r="E1890" i="3"/>
  <c r="E6225" i="3"/>
  <c r="E5734" i="3"/>
  <c r="E4718" i="3"/>
  <c r="E6621" i="3"/>
  <c r="E597" i="3"/>
  <c r="E5749" i="3"/>
  <c r="E2988" i="3"/>
  <c r="E4452" i="3"/>
  <c r="E4269" i="3"/>
  <c r="E4176" i="3"/>
  <c r="E5290" i="3"/>
  <c r="E1297" i="3"/>
  <c r="E5548" i="3"/>
  <c r="E5111" i="3"/>
  <c r="E3734" i="3"/>
  <c r="E4085" i="3"/>
  <c r="E2664" i="3"/>
  <c r="E2411" i="3"/>
  <c r="E4382" i="3"/>
  <c r="E5388" i="3"/>
  <c r="E5564" i="3"/>
  <c r="E7246" i="3"/>
  <c r="E5998" i="3"/>
  <c r="E5583" i="3"/>
  <c r="E7320" i="3"/>
  <c r="E7273" i="3"/>
  <c r="E4046" i="3"/>
  <c r="E3452" i="3"/>
  <c r="E4292" i="3"/>
  <c r="E3812" i="3"/>
  <c r="E6485" i="3"/>
  <c r="E6865" i="3"/>
  <c r="E4964" i="3"/>
  <c r="E4470" i="3"/>
  <c r="E2644" i="3"/>
  <c r="E4737" i="3"/>
  <c r="E3476" i="3"/>
  <c r="E4287" i="3"/>
  <c r="E6605" i="3"/>
  <c r="E5909" i="3"/>
  <c r="E6511" i="3"/>
  <c r="E5447" i="3"/>
  <c r="E5121" i="3"/>
  <c r="E6016" i="3"/>
  <c r="E3973" i="3"/>
  <c r="E4808" i="3"/>
  <c r="E6499" i="3"/>
  <c r="E7052" i="3"/>
  <c r="E6140" i="3"/>
  <c r="E5630" i="3"/>
  <c r="E6522" i="3"/>
  <c r="E6161" i="3"/>
  <c r="E5949" i="3"/>
  <c r="E6143" i="3"/>
  <c r="E6195" i="3"/>
  <c r="E6425" i="3"/>
  <c r="E4032" i="3"/>
  <c r="E5400" i="3"/>
  <c r="E5006" i="3"/>
  <c r="E3692" i="3"/>
  <c r="E4885" i="3"/>
  <c r="E6650" i="3"/>
  <c r="E3504" i="3"/>
  <c r="E3784" i="3"/>
  <c r="E1565" i="3"/>
  <c r="E6171" i="3"/>
  <c r="E2384" i="3"/>
  <c r="E6093" i="3"/>
  <c r="E5918" i="3"/>
  <c r="E5961" i="3"/>
  <c r="E4773" i="3"/>
  <c r="E2176" i="3"/>
  <c r="E3783" i="3"/>
  <c r="E3066" i="3"/>
  <c r="E7262" i="3"/>
  <c r="E4038" i="3"/>
  <c r="E6662" i="3"/>
  <c r="E4890" i="3"/>
  <c r="E5556" i="3"/>
  <c r="E5022" i="3"/>
  <c r="E4252" i="3"/>
  <c r="E7430" i="3"/>
  <c r="E3926" i="3"/>
  <c r="E4087" i="3"/>
  <c r="E5280" i="3"/>
  <c r="E6276" i="3"/>
  <c r="E4308" i="3"/>
  <c r="E4129" i="3"/>
  <c r="E5652" i="3"/>
  <c r="E2276" i="3"/>
  <c r="E4627" i="3"/>
  <c r="E7497" i="3"/>
  <c r="E4056" i="3"/>
  <c r="E4428" i="3"/>
  <c r="E3729" i="3"/>
  <c r="E4398" i="3"/>
  <c r="E5377" i="3"/>
  <c r="E4634" i="3"/>
  <c r="E5484" i="3"/>
  <c r="E7187" i="3"/>
  <c r="E5041" i="3"/>
  <c r="E5353" i="3"/>
  <c r="E4346" i="3"/>
  <c r="E4006" i="3"/>
  <c r="E4190" i="3"/>
  <c r="E6359" i="3"/>
  <c r="E3360" i="3"/>
  <c r="E7159" i="3"/>
  <c r="E6615" i="3"/>
  <c r="E7257" i="3"/>
  <c r="E5896" i="3"/>
  <c r="E7448" i="3"/>
  <c r="E4334" i="3"/>
  <c r="E7276" i="3"/>
  <c r="E6033" i="3"/>
  <c r="E6239" i="3"/>
  <c r="E5513" i="3"/>
  <c r="E6965" i="3"/>
  <c r="E5631" i="3"/>
  <c r="E3797" i="3"/>
  <c r="E5732" i="3"/>
  <c r="E6453" i="3"/>
  <c r="E2441" i="3"/>
  <c r="E4151" i="3"/>
  <c r="E3702" i="3"/>
  <c r="E4909" i="3"/>
  <c r="E4278" i="3"/>
  <c r="E5429" i="3"/>
  <c r="E4844" i="3"/>
  <c r="E6816" i="3"/>
  <c r="E2532" i="3"/>
  <c r="E5237" i="3"/>
  <c r="E3632" i="3"/>
  <c r="E5567" i="3"/>
  <c r="E4261" i="3"/>
  <c r="E4876" i="3"/>
  <c r="E5656" i="3"/>
  <c r="E4838" i="3"/>
  <c r="E3978" i="3"/>
  <c r="E4663" i="3"/>
  <c r="E5931" i="3"/>
  <c r="E5046" i="3"/>
  <c r="E3601" i="3"/>
  <c r="E4525" i="3"/>
  <c r="E3472" i="3"/>
  <c r="E2678" i="3"/>
  <c r="E4369" i="3"/>
  <c r="E5225" i="3"/>
  <c r="E2508" i="3"/>
  <c r="E2571" i="3"/>
  <c r="E1306" i="3"/>
  <c r="E2338" i="3"/>
  <c r="E5780" i="3"/>
  <c r="E3821" i="3"/>
  <c r="E6492" i="3"/>
  <c r="E4301" i="3"/>
  <c r="E7285" i="3"/>
  <c r="E3905" i="3"/>
  <c r="E3787" i="3"/>
  <c r="E3372" i="3"/>
  <c r="E3146" i="3"/>
  <c r="E5392" i="3"/>
  <c r="E6084" i="3"/>
  <c r="E4865" i="3"/>
  <c r="E3843" i="3"/>
  <c r="E3507" i="3"/>
  <c r="E5449" i="3"/>
  <c r="E2952" i="3"/>
  <c r="E6776" i="3"/>
  <c r="E3737" i="3"/>
  <c r="E4613" i="3"/>
  <c r="E5982" i="3"/>
  <c r="E4535" i="3"/>
  <c r="E6057" i="3"/>
  <c r="E4585" i="3"/>
  <c r="E3777" i="3"/>
  <c r="E5834" i="3"/>
  <c r="E3535" i="3"/>
  <c r="E4431" i="3"/>
  <c r="E2714" i="3"/>
  <c r="E4204" i="3"/>
  <c r="E6979" i="3"/>
  <c r="E4589" i="3"/>
  <c r="E5272" i="3"/>
  <c r="E5742" i="3"/>
  <c r="E5540" i="3"/>
  <c r="E5107" i="3"/>
  <c r="E4305" i="3"/>
  <c r="E6567" i="3"/>
  <c r="E6917" i="3"/>
  <c r="E5784" i="3"/>
  <c r="E4400" i="3"/>
  <c r="E3380" i="3"/>
  <c r="E7416" i="3"/>
  <c r="E4496" i="3"/>
  <c r="E5883" i="3"/>
  <c r="E6237" i="3"/>
  <c r="E3703" i="3"/>
  <c r="E4877" i="3"/>
  <c r="E3937" i="3"/>
  <c r="E3881" i="3"/>
  <c r="E6649" i="3"/>
  <c r="E4121" i="3"/>
  <c r="E6230" i="3"/>
  <c r="E4830" i="3"/>
  <c r="E4868" i="3"/>
  <c r="E7512" i="3"/>
  <c r="E7486" i="3"/>
  <c r="E5852" i="3"/>
  <c r="E1193" i="3"/>
  <c r="E4652" i="3"/>
  <c r="E5389" i="3"/>
  <c r="E6936" i="3"/>
  <c r="M79" i="5" s="1"/>
  <c r="E4405" i="3"/>
  <c r="E6370" i="3"/>
  <c r="E5238" i="3"/>
  <c r="E6198" i="3"/>
  <c r="E7494" i="3"/>
  <c r="E4158" i="3"/>
  <c r="E5900" i="3"/>
  <c r="E6503" i="3"/>
  <c r="E5182" i="3"/>
  <c r="E5806" i="3"/>
  <c r="E7162" i="3"/>
  <c r="E6303" i="3"/>
  <c r="E5439" i="3"/>
  <c r="E6097" i="3"/>
  <c r="E4403" i="3"/>
  <c r="E3992" i="3"/>
  <c r="E4396" i="3"/>
  <c r="E4307" i="3"/>
  <c r="E3339" i="3"/>
  <c r="E3670" i="3"/>
  <c r="E2427" i="3"/>
  <c r="E2648" i="3"/>
  <c r="E5110" i="3"/>
  <c r="E5316" i="3"/>
  <c r="E3500" i="3"/>
  <c r="E5534" i="3"/>
  <c r="E4991" i="3"/>
  <c r="E6349" i="3"/>
  <c r="E6142" i="3"/>
  <c r="E5333" i="3"/>
  <c r="E6332" i="3"/>
  <c r="E6572" i="3"/>
  <c r="E350" i="3"/>
  <c r="E2920" i="3"/>
  <c r="E3986" i="3"/>
  <c r="E5255" i="3"/>
  <c r="E4480" i="3"/>
  <c r="E4848" i="3"/>
  <c r="E2307" i="3"/>
  <c r="E5549" i="3"/>
  <c r="E2651" i="3"/>
  <c r="E5750" i="3"/>
  <c r="E7443" i="3"/>
  <c r="E5456" i="3"/>
  <c r="E4367" i="3"/>
  <c r="E3178" i="3"/>
  <c r="E4905" i="3"/>
  <c r="E3003" i="3"/>
  <c r="E5541" i="3"/>
  <c r="E4402" i="3"/>
  <c r="E6668" i="3"/>
  <c r="E6088" i="3"/>
  <c r="E872" i="3"/>
  <c r="E5707" i="3"/>
  <c r="E4331" i="3"/>
  <c r="E4351" i="3"/>
  <c r="E3721" i="3"/>
  <c r="E6884" i="3"/>
  <c r="E4316" i="3"/>
  <c r="E6186" i="3"/>
  <c r="E4747" i="3"/>
  <c r="E4546" i="3"/>
  <c r="E6915" i="3"/>
  <c r="E7480" i="3"/>
  <c r="E2792" i="3"/>
  <c r="E5282" i="3"/>
  <c r="E3834" i="3"/>
  <c r="E3877" i="3"/>
  <c r="E5295" i="3"/>
  <c r="E4540" i="3"/>
  <c r="E3741" i="3"/>
  <c r="E4181" i="3"/>
  <c r="E4869" i="3"/>
  <c r="E5171" i="3"/>
  <c r="E5358" i="3"/>
  <c r="E7235" i="3"/>
  <c r="E6204" i="3"/>
  <c r="E5059" i="3"/>
  <c r="E6351" i="3"/>
  <c r="E6778" i="3"/>
  <c r="E1818" i="3"/>
  <c r="E6515" i="3"/>
  <c r="E6341" i="3"/>
  <c r="E3328" i="3"/>
  <c r="E5809" i="3"/>
  <c r="E5243" i="3"/>
  <c r="E3887" i="3"/>
  <c r="E3488" i="3"/>
  <c r="E6287" i="3"/>
  <c r="E4726" i="3"/>
  <c r="E2808" i="3"/>
  <c r="E5785" i="3"/>
  <c r="E5827" i="3"/>
  <c r="E3871" i="3"/>
  <c r="E5516" i="3"/>
  <c r="E3840" i="3"/>
  <c r="E6641" i="3"/>
  <c r="E6609" i="3"/>
  <c r="E4754" i="3"/>
  <c r="E2320" i="3"/>
  <c r="E3879" i="3"/>
  <c r="E3089" i="3"/>
  <c r="E3831" i="3"/>
  <c r="E282" i="3"/>
  <c r="E2668" i="3"/>
  <c r="E4818" i="3"/>
  <c r="E4214" i="3"/>
  <c r="E4779" i="3"/>
  <c r="E3264" i="3"/>
  <c r="E5796" i="3"/>
  <c r="E4910" i="3"/>
  <c r="E4363" i="3"/>
  <c r="E2627" i="3"/>
  <c r="E5106" i="3"/>
  <c r="E2212" i="3"/>
  <c r="E5170" i="3"/>
  <c r="E3892" i="3"/>
  <c r="E3888" i="3"/>
  <c r="E7388" i="3"/>
  <c r="E3323" i="3"/>
  <c r="E6532" i="3"/>
  <c r="E3959" i="3"/>
  <c r="E3092" i="3"/>
  <c r="E1531" i="3"/>
  <c r="E5778" i="3"/>
  <c r="E4595" i="3"/>
  <c r="E6440" i="3"/>
  <c r="E1625" i="3"/>
  <c r="E5324" i="3"/>
  <c r="E3903" i="3"/>
  <c r="E4463" i="3"/>
  <c r="E5081" i="3"/>
  <c r="E5403" i="3"/>
  <c r="E7129" i="3"/>
  <c r="E4582" i="3"/>
  <c r="E5398" i="3"/>
  <c r="E4119" i="3"/>
  <c r="E2408" i="3"/>
  <c r="E4184" i="3"/>
  <c r="E7363" i="3"/>
  <c r="E5865" i="3"/>
  <c r="E3232" i="3"/>
  <c r="E5116" i="3"/>
  <c r="E2049" i="3"/>
  <c r="E5995" i="3"/>
  <c r="E5588" i="3"/>
  <c r="E3947" i="3"/>
  <c r="E3951" i="3"/>
  <c r="E6749" i="3"/>
  <c r="E5951" i="3"/>
  <c r="E6597" i="3"/>
  <c r="E3588" i="3"/>
  <c r="E5302" i="3"/>
  <c r="E2996" i="3"/>
  <c r="E4064" i="3"/>
  <c r="E3331" i="3"/>
  <c r="E3691" i="3"/>
  <c r="E7446" i="3"/>
  <c r="E4076" i="3"/>
  <c r="E6086" i="3"/>
  <c r="E3718" i="3"/>
  <c r="E5546" i="3"/>
  <c r="E5310" i="3"/>
  <c r="E2959" i="3"/>
  <c r="E2887" i="3"/>
  <c r="E3677" i="3"/>
  <c r="E4545" i="3"/>
  <c r="E4678" i="3"/>
  <c r="E5033" i="3"/>
  <c r="E4581" i="3"/>
  <c r="E4186" i="3"/>
  <c r="E2420" i="3"/>
  <c r="E4763" i="3"/>
  <c r="E4598" i="3"/>
  <c r="E5687" i="3"/>
  <c r="E5035" i="3"/>
  <c r="E2666" i="3"/>
  <c r="E5489" i="3"/>
  <c r="E5038" i="3"/>
  <c r="E4406" i="3"/>
  <c r="E3636" i="3"/>
  <c r="E6213" i="3"/>
  <c r="E3620" i="3"/>
  <c r="E4432" i="3"/>
  <c r="E5907" i="3"/>
  <c r="E5407" i="3"/>
  <c r="E2191" i="3"/>
  <c r="E2517" i="3"/>
  <c r="E4160" i="3"/>
  <c r="E212" i="3"/>
  <c r="E4590" i="3"/>
  <c r="E4327" i="3"/>
  <c r="E5519" i="3"/>
  <c r="E5805" i="3"/>
  <c r="E5085" i="3"/>
  <c r="E6724" i="3"/>
  <c r="E3774" i="3"/>
  <c r="E2352" i="3"/>
  <c r="E5475" i="3"/>
  <c r="E4253" i="3"/>
  <c r="E5925" i="3"/>
  <c r="E6671" i="3"/>
  <c r="E5090" i="3"/>
  <c r="E1778" i="3"/>
  <c r="E5600" i="3"/>
  <c r="E3711" i="3"/>
  <c r="E6207" i="3"/>
  <c r="E4294" i="3"/>
  <c r="E1521" i="3"/>
  <c r="E4521" i="3"/>
  <c r="E5330" i="3"/>
  <c r="E4142" i="3"/>
  <c r="E6211" i="3"/>
  <c r="E6076" i="3"/>
  <c r="E1409" i="3"/>
  <c r="E4770" i="3"/>
  <c r="E5251" i="3"/>
  <c r="E4013" i="3"/>
  <c r="E5923" i="3"/>
  <c r="E5380" i="3"/>
  <c r="E5893" i="3"/>
  <c r="E4887" i="3"/>
  <c r="E4995" i="3"/>
  <c r="E3731" i="3"/>
  <c r="E5260" i="3"/>
  <c r="E4359" i="3"/>
  <c r="E6257" i="3"/>
  <c r="E2158" i="3"/>
  <c r="E2691" i="3"/>
  <c r="E3143" i="3"/>
  <c r="E5003" i="3"/>
  <c r="E4139" i="3"/>
  <c r="E3068" i="3"/>
  <c r="E848" i="3"/>
  <c r="E4267" i="3"/>
  <c r="E5767" i="3"/>
  <c r="E5209" i="3"/>
  <c r="E6487" i="3"/>
  <c r="E4011" i="3"/>
  <c r="E3440" i="3"/>
  <c r="E3893" i="3"/>
  <c r="E6804" i="3"/>
  <c r="E3006" i="3"/>
  <c r="E2203" i="3"/>
  <c r="E4500" i="3"/>
  <c r="E2864" i="3"/>
  <c r="E6787" i="3"/>
  <c r="E4722" i="3"/>
  <c r="E4932" i="3"/>
  <c r="E5028" i="3"/>
  <c r="E7490" i="3"/>
  <c r="E4599" i="3"/>
  <c r="E5677" i="3"/>
  <c r="E5248" i="3"/>
  <c r="E4623" i="3"/>
  <c r="E5142" i="3"/>
  <c r="E5054" i="3"/>
  <c r="E5441" i="3"/>
  <c r="E3267" i="3"/>
  <c r="E5039" i="3"/>
  <c r="E4264" i="3"/>
  <c r="E3275" i="3"/>
  <c r="E2165" i="3"/>
  <c r="E4415" i="3"/>
  <c r="E5284" i="3"/>
  <c r="E7214" i="3"/>
  <c r="E3693" i="3"/>
  <c r="E2216" i="3"/>
  <c r="E4053" i="3"/>
  <c r="E5125" i="3"/>
  <c r="E4171" i="3"/>
  <c r="E4734" i="3"/>
  <c r="E4224" i="3"/>
  <c r="E4727" i="3"/>
  <c r="E559" i="3"/>
  <c r="E5975" i="3"/>
  <c r="E5434" i="3"/>
  <c r="E5149" i="3"/>
  <c r="E4086" i="3"/>
  <c r="E5451" i="3"/>
  <c r="E4862" i="3"/>
  <c r="E2762" i="3"/>
  <c r="E2440" i="3"/>
  <c r="E432" i="3"/>
  <c r="E4061" i="3"/>
  <c r="E5557" i="3"/>
  <c r="E3988" i="3"/>
  <c r="E5671" i="3"/>
  <c r="E3931" i="3"/>
  <c r="E6651" i="3"/>
  <c r="E5012" i="3"/>
  <c r="E6565" i="3"/>
  <c r="E4616" i="3"/>
  <c r="E323" i="3"/>
  <c r="E4300" i="3"/>
  <c r="E3862" i="3"/>
  <c r="E5401" i="3"/>
  <c r="E4978" i="3"/>
  <c r="E6656" i="3"/>
  <c r="E3241" i="3"/>
  <c r="E6663" i="3"/>
  <c r="E5703" i="3"/>
  <c r="E3669" i="3"/>
  <c r="E3694" i="3"/>
  <c r="E2088" i="3"/>
  <c r="E6108" i="3"/>
  <c r="E2803" i="3"/>
  <c r="E5568" i="3"/>
  <c r="E2236" i="3"/>
  <c r="E4242" i="3"/>
  <c r="E5167" i="3"/>
  <c r="E4430" i="3"/>
  <c r="E5178" i="3"/>
  <c r="E3106" i="3"/>
  <c r="E4940" i="3"/>
  <c r="E4196" i="3"/>
  <c r="E4427" i="3"/>
  <c r="E5132" i="3"/>
  <c r="E7318" i="3"/>
  <c r="E6023" i="3"/>
  <c r="E4503" i="3"/>
  <c r="E5572" i="3"/>
  <c r="E6153" i="3"/>
  <c r="E5545" i="3"/>
  <c r="E4913" i="3"/>
  <c r="E4165" i="3"/>
  <c r="E3655" i="3"/>
  <c r="E3993" i="3"/>
  <c r="E6612" i="3"/>
  <c r="E5001" i="3"/>
  <c r="E4517" i="3"/>
  <c r="E4660" i="3"/>
  <c r="E3324" i="3"/>
  <c r="E3018" i="3"/>
  <c r="E2750" i="3"/>
  <c r="E6759" i="3"/>
  <c r="E5985" i="3"/>
  <c r="E5342" i="3"/>
  <c r="E4471" i="3"/>
  <c r="E6025" i="3"/>
  <c r="E2905" i="3"/>
  <c r="E4927" i="3"/>
  <c r="E4667" i="3"/>
  <c r="E7280" i="3"/>
  <c r="E3979" i="3"/>
  <c r="E4449" i="3"/>
  <c r="E7391" i="3"/>
  <c r="E4771" i="3"/>
  <c r="E4942" i="3"/>
  <c r="E2576" i="3"/>
  <c r="E4279" i="3"/>
  <c r="E5213" i="3"/>
  <c r="E6405" i="3"/>
  <c r="E5739" i="3"/>
  <c r="E4631" i="3"/>
  <c r="E3262" i="3"/>
  <c r="E2428" i="3"/>
  <c r="E2124" i="3"/>
  <c r="E5944" i="3"/>
  <c r="E3064" i="3"/>
  <c r="E4539" i="3"/>
  <c r="E5760" i="3"/>
  <c r="E3530" i="3"/>
  <c r="E4273" i="3"/>
  <c r="E4237" i="3"/>
  <c r="E6599" i="3"/>
  <c r="E3689" i="3"/>
  <c r="E4395" i="3"/>
  <c r="E3377" i="3"/>
  <c r="E4044" i="3"/>
  <c r="E5763" i="3"/>
  <c r="E4446" i="3"/>
  <c r="E5506" i="3"/>
  <c r="E994" i="3"/>
  <c r="E4124" i="3"/>
  <c r="E3148" i="3"/>
  <c r="E5899" i="3"/>
  <c r="E4384" i="3"/>
  <c r="E5418" i="3"/>
  <c r="E2867" i="3"/>
  <c r="E5433" i="3"/>
  <c r="E6079" i="3"/>
  <c r="E4950" i="3"/>
  <c r="E3723" i="3"/>
  <c r="E4383" i="3"/>
  <c r="E7342" i="3"/>
  <c r="E4094" i="3"/>
  <c r="E3605" i="3"/>
  <c r="E3750" i="3"/>
  <c r="E5997" i="3"/>
  <c r="E2556" i="3"/>
  <c r="E2923" i="3"/>
  <c r="E2729" i="3"/>
  <c r="E5514" i="3"/>
  <c r="E5700" i="3"/>
  <c r="E4180" i="3"/>
  <c r="E6696" i="3"/>
  <c r="E5298" i="3"/>
  <c r="E5091" i="3"/>
  <c r="E3034" i="3"/>
  <c r="E5359" i="3"/>
  <c r="E2528" i="3"/>
  <c r="E5256" i="3"/>
  <c r="E6481" i="3"/>
  <c r="E4352" i="3"/>
  <c r="E6071" i="3"/>
  <c r="E6073" i="3"/>
  <c r="E3475" i="3"/>
  <c r="E4254" i="3"/>
  <c r="E4081" i="3"/>
  <c r="E3026" i="3"/>
  <c r="E4172" i="3"/>
  <c r="E5391" i="3"/>
  <c r="E3340" i="3"/>
  <c r="E4695" i="3"/>
  <c r="E6664" i="3"/>
  <c r="E4662" i="3"/>
  <c r="E4619" i="3"/>
  <c r="E2804" i="3"/>
  <c r="E3227" i="3"/>
  <c r="E5047" i="3"/>
  <c r="E5369" i="3"/>
  <c r="E4698" i="3"/>
  <c r="E5679" i="3"/>
  <c r="E2984" i="3"/>
  <c r="E4751" i="3"/>
  <c r="E2955" i="3"/>
  <c r="E4800" i="3"/>
  <c r="E3849" i="3"/>
  <c r="E7049" i="3"/>
  <c r="E3612" i="3"/>
  <c r="E5461" i="3"/>
  <c r="E3552" i="3"/>
  <c r="E5155" i="3"/>
  <c r="E5850" i="3"/>
  <c r="E3815" i="3"/>
  <c r="E2376" i="3"/>
  <c r="E2676" i="3"/>
  <c r="E2144" i="3"/>
  <c r="E3523" i="3"/>
  <c r="E5123" i="3"/>
  <c r="E3838" i="3"/>
  <c r="E5702" i="3"/>
  <c r="E5301" i="3"/>
  <c r="E4957" i="3"/>
  <c r="E2353" i="3"/>
  <c r="E2265" i="3"/>
  <c r="E4807" i="3"/>
  <c r="E2652" i="3"/>
  <c r="E4702" i="3"/>
  <c r="E6095" i="3"/>
  <c r="E5274" i="3"/>
  <c r="E4532" i="3"/>
  <c r="E2240" i="3"/>
  <c r="E3153" i="3"/>
  <c r="E3678" i="3"/>
  <c r="E5376" i="3"/>
  <c r="E5952" i="3"/>
  <c r="E5226" i="3"/>
  <c r="E4387" i="3"/>
  <c r="E4981" i="3"/>
  <c r="E4041" i="3"/>
  <c r="E5512" i="3"/>
  <c r="E3715" i="3"/>
  <c r="E5948" i="3"/>
  <c r="E1515" i="3"/>
  <c r="E3543" i="3"/>
  <c r="E2894" i="3"/>
  <c r="E7202" i="3"/>
  <c r="E4821" i="3"/>
  <c r="E4834" i="3"/>
  <c r="E6923" i="3"/>
  <c r="E3861" i="3"/>
  <c r="E2784" i="3"/>
  <c r="E5161" i="3"/>
  <c r="E4023" i="3"/>
  <c r="E5977" i="3"/>
  <c r="E3942" i="3"/>
  <c r="E3790" i="3"/>
  <c r="E5172" i="3"/>
  <c r="E3970" i="3"/>
  <c r="E6102" i="3"/>
  <c r="E5836" i="3"/>
  <c r="E3791" i="3"/>
  <c r="E2197" i="3"/>
  <c r="E2313" i="3"/>
  <c r="E5843" i="3"/>
  <c r="E4723" i="3"/>
  <c r="E5040" i="3"/>
  <c r="E5307" i="3"/>
  <c r="E4776" i="3"/>
  <c r="E4125" i="3"/>
  <c r="E4858" i="3"/>
  <c r="E4207" i="3"/>
  <c r="E3742" i="3"/>
  <c r="E4445" i="3"/>
  <c r="E5946" i="3"/>
  <c r="E6931" i="3"/>
  <c r="E4527" i="3"/>
  <c r="E6321" i="3"/>
  <c r="E5383" i="3"/>
  <c r="E3844" i="3"/>
  <c r="E3236" i="3"/>
  <c r="E5072" i="3"/>
  <c r="E6461" i="3"/>
  <c r="E5680" i="3"/>
  <c r="E2273" i="3"/>
  <c r="E5845" i="3"/>
  <c r="E5227" i="3"/>
  <c r="E5919" i="3"/>
  <c r="E4526" i="3"/>
  <c r="E5584" i="3"/>
  <c r="E2731" i="3"/>
  <c r="E4333" i="3"/>
  <c r="E5450" i="3"/>
  <c r="E6760" i="3"/>
  <c r="E5673" i="3"/>
  <c r="E4544" i="3"/>
  <c r="E7078" i="3"/>
  <c r="E6727" i="3"/>
  <c r="E2400" i="3"/>
  <c r="E3958" i="3"/>
  <c r="E6709" i="3"/>
  <c r="E5361" i="3"/>
  <c r="E5220" i="3"/>
  <c r="E5044" i="3"/>
  <c r="E2694" i="3"/>
  <c r="E6173" i="3"/>
  <c r="E5822" i="3"/>
  <c r="E6757" i="3"/>
  <c r="E5294" i="3"/>
  <c r="E1197" i="3"/>
  <c r="E4864" i="3"/>
  <c r="E4037" i="3"/>
  <c r="E4399" i="3"/>
  <c r="E4299" i="3"/>
  <c r="E3428" i="3"/>
  <c r="E2744" i="3"/>
  <c r="E1937" i="3"/>
  <c r="E4482" i="3"/>
  <c r="E2360" i="3"/>
  <c r="E5247" i="3"/>
  <c r="E3154" i="3"/>
  <c r="E4095" i="3"/>
  <c r="E4386" i="3"/>
  <c r="E5751" i="3"/>
  <c r="E5967" i="3"/>
  <c r="E5990" i="3"/>
  <c r="E4902" i="3"/>
  <c r="E2692" i="3"/>
  <c r="E3806" i="3"/>
  <c r="E1882" i="3"/>
  <c r="E4205" i="3"/>
  <c r="E2512" i="3"/>
  <c r="E5222" i="3"/>
  <c r="E5891" i="3"/>
  <c r="E6631" i="3"/>
  <c r="E4373" i="3"/>
  <c r="E6397" i="3"/>
  <c r="E5469" i="3"/>
  <c r="E2256" i="3"/>
  <c r="E5438" i="3"/>
  <c r="E5554" i="3"/>
  <c r="E4972" i="3"/>
  <c r="E3585" i="3"/>
  <c r="E4504" i="3"/>
  <c r="E6053" i="3"/>
  <c r="E4143" i="3"/>
  <c r="E5854" i="3"/>
  <c r="E6403" i="3"/>
  <c r="E4258" i="3"/>
  <c r="E4468" i="3"/>
  <c r="E2953" i="3"/>
  <c r="E4508" i="3"/>
  <c r="E5757" i="3"/>
  <c r="E4182" i="3"/>
  <c r="E6300" i="3"/>
  <c r="E5200" i="3"/>
  <c r="E3379" i="3"/>
  <c r="E6826" i="3"/>
  <c r="E4952" i="3"/>
  <c r="E5259" i="3"/>
  <c r="E4008" i="3"/>
  <c r="E483" i="3"/>
  <c r="E3878" i="3"/>
  <c r="E3975" i="3"/>
  <c r="E2636" i="3"/>
  <c r="E6338" i="3"/>
  <c r="E3719" i="3"/>
  <c r="E5060" i="3"/>
  <c r="E4592" i="3"/>
  <c r="E4441" i="3"/>
  <c r="E3396" i="3"/>
  <c r="E5370" i="3"/>
  <c r="E5056" i="3"/>
  <c r="E4198" i="3"/>
  <c r="E4654" i="3"/>
  <c r="E4213" i="3"/>
  <c r="E2883" i="3"/>
  <c r="E5086" i="3"/>
  <c r="E4475" i="3"/>
  <c r="E5206" i="3"/>
  <c r="E5174" i="3"/>
  <c r="E5532" i="3"/>
  <c r="E4670" i="3"/>
  <c r="E2995" i="3"/>
  <c r="E5839" i="3"/>
  <c r="E6029" i="3"/>
  <c r="E4693" i="3"/>
  <c r="E3944" i="3"/>
  <c r="E6205" i="3"/>
  <c r="E5394" i="3"/>
  <c r="E3081" i="3"/>
  <c r="E5014" i="3"/>
  <c r="E4073" i="3"/>
  <c r="E6644" i="3"/>
  <c r="E3176" i="3"/>
  <c r="E2483" i="3"/>
  <c r="E6132" i="3"/>
  <c r="E4380" i="3"/>
  <c r="E5860" i="3"/>
  <c r="E4953" i="3"/>
  <c r="E6158" i="3"/>
  <c r="E3713" i="3"/>
  <c r="E4554" i="3"/>
  <c r="E4739" i="3"/>
  <c r="E6558" i="3"/>
  <c r="E4629" i="3"/>
  <c r="E3841" i="3"/>
  <c r="E5894" i="3"/>
  <c r="E2658" i="3"/>
  <c r="E3534" i="3"/>
  <c r="E4310" i="3"/>
  <c r="E5074" i="3"/>
  <c r="E6151" i="3"/>
  <c r="E5008" i="3"/>
  <c r="E6068" i="3"/>
  <c r="E4827" i="3"/>
  <c r="E4655" i="3"/>
  <c r="E6021" i="3"/>
  <c r="E3451" i="3"/>
  <c r="E4318" i="3"/>
  <c r="E4326" i="3"/>
  <c r="E4215" i="3"/>
  <c r="E2046" i="3"/>
  <c r="E3138" i="3"/>
  <c r="E2715" i="3"/>
  <c r="E4597" i="3"/>
  <c r="E2292" i="3"/>
  <c r="E6417" i="3"/>
  <c r="E5378" i="3"/>
  <c r="E2238" i="3"/>
  <c r="E1627" i="3"/>
  <c r="E3999" i="3"/>
  <c r="E384" i="3"/>
  <c r="E2969" i="3"/>
  <c r="E5045" i="3"/>
  <c r="E5735" i="3"/>
  <c r="E4939" i="3"/>
  <c r="E4490" i="3"/>
  <c r="E5823" i="3"/>
  <c r="E5903" i="3"/>
  <c r="E4891" i="3"/>
  <c r="E4388" i="3"/>
  <c r="E3833" i="3"/>
  <c r="E5382" i="3"/>
  <c r="E4743" i="3"/>
  <c r="E7216" i="3"/>
  <c r="E4658" i="3"/>
  <c r="E3084" i="3"/>
  <c r="E3351" i="3"/>
  <c r="E4607" i="3"/>
  <c r="E5204" i="3"/>
  <c r="E5577" i="3"/>
  <c r="E5486" i="3"/>
  <c r="E2868" i="3"/>
  <c r="E7384" i="3"/>
  <c r="E7017" i="3"/>
  <c r="E4895" i="3"/>
  <c r="E2764" i="3"/>
  <c r="E2859" i="3"/>
  <c r="E2901" i="3"/>
  <c r="E5253" i="3"/>
  <c r="E6335" i="3"/>
  <c r="E3663" i="3"/>
  <c r="E3242" i="3"/>
  <c r="E7344" i="3"/>
  <c r="E4075" i="3"/>
  <c r="E3830" i="3"/>
  <c r="E3580" i="3"/>
  <c r="E3348" i="3"/>
  <c r="E5815" i="3"/>
  <c r="E2507" i="3"/>
  <c r="E2268" i="3"/>
  <c r="E4793" i="3"/>
  <c r="E5362" i="3"/>
  <c r="E5195" i="3"/>
  <c r="E3210" i="3"/>
  <c r="E5819" i="3"/>
  <c r="E3900" i="3"/>
  <c r="E4551" i="3"/>
  <c r="E2345" i="3"/>
  <c r="E4375" i="3"/>
  <c r="E4444" i="3"/>
  <c r="E6524" i="3"/>
  <c r="E885" i="3"/>
  <c r="E3418" i="3"/>
  <c r="E6215" i="3"/>
  <c r="E4057" i="3"/>
  <c r="E209" i="3"/>
  <c r="E5065" i="3"/>
  <c r="E360" i="3"/>
  <c r="E2282" i="3"/>
  <c r="E3207" i="3"/>
  <c r="E5100" i="3"/>
  <c r="E5870" i="3"/>
  <c r="E7507" i="3"/>
  <c r="E2717" i="3"/>
  <c r="E3137" i="3"/>
  <c r="E5731" i="3"/>
  <c r="E1522" i="3"/>
  <c r="E5127" i="3"/>
  <c r="E2911" i="3"/>
  <c r="E4079" i="3"/>
  <c r="E3177" i="3"/>
  <c r="E3190" i="3"/>
  <c r="E4483" i="3"/>
  <c r="E3506" i="3"/>
  <c r="E3772" i="3"/>
  <c r="E7128" i="3"/>
  <c r="E3915" i="3"/>
  <c r="E4993" i="3"/>
  <c r="E4591" i="3"/>
  <c r="E3922" i="3"/>
  <c r="E295" i="3"/>
  <c r="E2003" i="3"/>
  <c r="E4412" i="3"/>
  <c r="E4898" i="3"/>
  <c r="E2940" i="3"/>
  <c r="E3890" i="3"/>
  <c r="E5678" i="3"/>
  <c r="E5483" i="3"/>
  <c r="E4762" i="3"/>
  <c r="E3545" i="3"/>
  <c r="E3217" i="3"/>
  <c r="E3204" i="3"/>
  <c r="E5595" i="3"/>
  <c r="E850" i="3"/>
  <c r="E5661" i="3"/>
  <c r="E4043" i="3"/>
  <c r="E6479" i="3"/>
  <c r="E7155" i="3"/>
  <c r="E4146" i="3"/>
  <c r="E2916" i="3"/>
  <c r="E5575" i="3"/>
  <c r="E4303" i="3"/>
  <c r="E1486" i="3"/>
  <c r="E5768" i="3"/>
  <c r="E2696" i="3"/>
  <c r="E3972" i="3"/>
  <c r="E5143" i="3"/>
  <c r="E2645" i="3"/>
  <c r="E5664" i="3"/>
  <c r="E3898" i="3"/>
  <c r="E5332" i="3"/>
  <c r="E5887" i="3"/>
  <c r="E6526" i="3"/>
  <c r="E4556" i="3"/>
  <c r="E3259" i="3"/>
  <c r="E4889" i="3"/>
  <c r="E3870" i="3"/>
  <c r="E6030" i="3"/>
  <c r="E6271" i="3"/>
  <c r="E7219" i="3"/>
  <c r="E7394" i="3"/>
  <c r="E5331" i="3"/>
  <c r="E5444" i="3"/>
  <c r="E5055" i="3"/>
  <c r="E6309" i="3"/>
  <c r="E2954" i="3"/>
  <c r="E5187" i="3"/>
  <c r="E4372" i="3"/>
  <c r="E4494" i="3"/>
  <c r="E4588" i="3"/>
  <c r="E3579" i="3"/>
  <c r="E4901" i="3"/>
  <c r="E4561" i="3"/>
  <c r="E975" i="3"/>
  <c r="E3828" i="3"/>
  <c r="E2302" i="3"/>
  <c r="E6065" i="3"/>
  <c r="E7065" i="3"/>
  <c r="E3105" i="3"/>
  <c r="E4164" i="3"/>
  <c r="E2778" i="3"/>
  <c r="E6795" i="3"/>
  <c r="E5196" i="3"/>
  <c r="E3061" i="3"/>
  <c r="E4936" i="3"/>
  <c r="E5432" i="3"/>
  <c r="E2536" i="3"/>
  <c r="E5214" i="3"/>
  <c r="E2643" i="3"/>
  <c r="E6490" i="3"/>
  <c r="E4453" i="3"/>
  <c r="E6596" i="3"/>
  <c r="E5158" i="3"/>
  <c r="E5315" i="3"/>
  <c r="E2377" i="3"/>
  <c r="E3032" i="3"/>
  <c r="E4646" i="3"/>
  <c r="E6149" i="3"/>
  <c r="E4804" i="3"/>
  <c r="E5524" i="3"/>
  <c r="E4816" i="3"/>
  <c r="E6223" i="3"/>
  <c r="E4603" i="3"/>
  <c r="E4528" i="3"/>
  <c r="E1538" i="3"/>
  <c r="E2786" i="3"/>
  <c r="E5547" i="3"/>
  <c r="E6872" i="3"/>
  <c r="E5770" i="3"/>
  <c r="E4573" i="3"/>
  <c r="E4967" i="3"/>
  <c r="E5013" i="3"/>
  <c r="E6755" i="3"/>
  <c r="E6015" i="3"/>
  <c r="E4628" i="3"/>
  <c r="E308" i="3"/>
  <c r="E4638" i="3"/>
  <c r="E5108" i="3"/>
  <c r="E3505" i="3"/>
  <c r="E4042" i="3"/>
  <c r="E6180" i="3"/>
  <c r="E3894" i="3"/>
  <c r="E4859" i="3"/>
  <c r="E4083" i="3"/>
  <c r="E5662" i="3"/>
  <c r="E5269" i="3"/>
  <c r="E5442" i="3"/>
  <c r="E4566" i="3"/>
  <c r="E2378" i="3"/>
  <c r="E5458" i="3"/>
  <c r="E3056" i="3"/>
  <c r="E2503" i="3"/>
  <c r="E2711" i="3"/>
  <c r="E3609" i="3"/>
  <c r="E4713" i="3"/>
  <c r="E4999" i="3"/>
  <c r="E355" i="3"/>
  <c r="E4374" i="3"/>
  <c r="E3279" i="3"/>
  <c r="E5775" i="3"/>
  <c r="E5974" i="3"/>
  <c r="E2956" i="3"/>
  <c r="E4639" i="3"/>
  <c r="E985" i="3"/>
  <c r="E5589" i="3"/>
  <c r="E3187" i="3"/>
  <c r="E5381" i="3"/>
  <c r="E3329" i="3"/>
  <c r="E398" i="3"/>
  <c r="E4578" i="3"/>
  <c r="E5141" i="3"/>
  <c r="E3362" i="3"/>
  <c r="E5697" i="3"/>
  <c r="E4423" i="3"/>
  <c r="E5061" i="3"/>
  <c r="E5275" i="3"/>
  <c r="E3785" i="3"/>
  <c r="E1830" i="3"/>
  <c r="E1207" i="3"/>
  <c r="E7185" i="3"/>
  <c r="E4342" i="3"/>
  <c r="E3907" i="3"/>
  <c r="E1663" i="3"/>
  <c r="E6399" i="3"/>
  <c r="E5185" i="3"/>
  <c r="E2346" i="3"/>
  <c r="E2160" i="3"/>
  <c r="E3346" i="3"/>
  <c r="E3706" i="3"/>
  <c r="E986" i="3"/>
  <c r="E6115" i="3"/>
  <c r="E3251" i="3"/>
  <c r="E7136" i="3"/>
  <c r="E2728" i="3"/>
  <c r="E6221" i="3"/>
  <c r="E5598" i="3"/>
  <c r="E5452" i="3"/>
  <c r="E4846" i="3"/>
  <c r="E6123" i="3"/>
  <c r="E3919" i="3"/>
  <c r="E6850" i="3"/>
  <c r="E5830" i="3"/>
  <c r="E4576" i="3"/>
  <c r="E3480" i="3"/>
  <c r="E3130" i="3"/>
  <c r="E6549" i="3"/>
  <c r="E4262" i="3"/>
  <c r="E6516" i="3"/>
  <c r="E4765" i="3"/>
  <c r="E727" i="3"/>
  <c r="E2538" i="3"/>
  <c r="E4755" i="3"/>
  <c r="E6355" i="3"/>
  <c r="E6343" i="3"/>
  <c r="E4137" i="3"/>
  <c r="E1369" i="3"/>
  <c r="E3650" i="3"/>
  <c r="E3058" i="3"/>
  <c r="E4239" i="3"/>
  <c r="E4034" i="3"/>
  <c r="E3845" i="3"/>
  <c r="E3202" i="3"/>
  <c r="E1553" i="3"/>
  <c r="E2990" i="3"/>
  <c r="E5414" i="3"/>
  <c r="E5267" i="3"/>
  <c r="E5357" i="3"/>
  <c r="E3608" i="3"/>
  <c r="E4127" i="3"/>
  <c r="E4851" i="3"/>
  <c r="E3912" i="3"/>
  <c r="E5374" i="3"/>
  <c r="E4839" i="3"/>
  <c r="E5825" i="3"/>
  <c r="E5068" i="3"/>
  <c r="E6580" i="3"/>
  <c r="E1809" i="3"/>
  <c r="E4882" i="3"/>
  <c r="E6219" i="3"/>
  <c r="E4757" i="3"/>
  <c r="E1130" i="3"/>
  <c r="E2291" i="3"/>
  <c r="E4192" i="3"/>
  <c r="E2250" i="3"/>
  <c r="E6944" i="3"/>
  <c r="E3674" i="3"/>
  <c r="E2195" i="3"/>
  <c r="E5440" i="3"/>
  <c r="E2634" i="3"/>
  <c r="E4071" i="3"/>
  <c r="E2787" i="3"/>
  <c r="E1231" i="3"/>
  <c r="E6607" i="3"/>
  <c r="E4788" i="3"/>
  <c r="E6460" i="3"/>
  <c r="E7432" i="3"/>
  <c r="E3220" i="3"/>
  <c r="E4376" i="3"/>
  <c r="E5364" i="3"/>
  <c r="E4636" i="3"/>
  <c r="E2601" i="3"/>
  <c r="E2348" i="3"/>
  <c r="E6431" i="3"/>
  <c r="E1633" i="3"/>
  <c r="M60" i="5" s="1"/>
  <c r="E4649" i="3"/>
  <c r="E1329" i="3"/>
  <c r="E761" i="3"/>
  <c r="E3171" i="3"/>
  <c r="E2504" i="3"/>
  <c r="E3123" i="3"/>
  <c r="E12" i="3"/>
  <c r="E2337" i="3"/>
  <c r="E5191" i="3"/>
  <c r="E3403" i="3"/>
  <c r="E2584" i="3"/>
  <c r="E5175" i="3"/>
  <c r="E3470" i="3"/>
  <c r="E2148" i="3"/>
  <c r="E921" i="3"/>
  <c r="E2962" i="3"/>
  <c r="E4004" i="3"/>
  <c r="E4784" i="3"/>
  <c r="E5869" i="3"/>
  <c r="E3292" i="3"/>
  <c r="E4438" i="3"/>
  <c r="E3102" i="3"/>
  <c r="E4569" i="3"/>
  <c r="E6695" i="3"/>
  <c r="E5210" i="3"/>
  <c r="E3234" i="3"/>
  <c r="E5268" i="3"/>
  <c r="E6415" i="3"/>
  <c r="E5874" i="3"/>
  <c r="E6229" i="3"/>
  <c r="E3162" i="3"/>
  <c r="E4785" i="3"/>
  <c r="E6719" i="3"/>
  <c r="E6131" i="3"/>
  <c r="E3766" i="3"/>
  <c r="E3686" i="3"/>
  <c r="E4697" i="3"/>
  <c r="E5915" i="3"/>
  <c r="E4457" i="3"/>
  <c r="E3023" i="3"/>
  <c r="E3296" i="3"/>
  <c r="E4391" i="3"/>
  <c r="E5467" i="3"/>
  <c r="E5102" i="3"/>
  <c r="E4870" i="3"/>
  <c r="E4873" i="3"/>
  <c r="E2722" i="3"/>
  <c r="E4996" i="3"/>
  <c r="E3306" i="3"/>
  <c r="E4791" i="3"/>
  <c r="E4459" i="3"/>
  <c r="E3203" i="3"/>
  <c r="E5051" i="3"/>
  <c r="E3411" i="3"/>
  <c r="E5494" i="3"/>
  <c r="E3435" i="3"/>
  <c r="E3599" i="3"/>
  <c r="E5463" i="3"/>
  <c r="E3075" i="3"/>
  <c r="E6637" i="3"/>
  <c r="E1447" i="3"/>
  <c r="E5373" i="3"/>
  <c r="E4719" i="3"/>
  <c r="E6502" i="3"/>
  <c r="E4738" i="3"/>
  <c r="E181" i="3"/>
  <c r="E4126" i="3"/>
  <c r="E4794" i="3"/>
  <c r="E3698" i="3"/>
  <c r="E4832" i="3"/>
  <c r="E3779" i="3"/>
  <c r="E4558" i="3"/>
  <c r="E2972" i="3"/>
  <c r="E4274" i="3"/>
  <c r="E3277" i="3"/>
  <c r="E4231" i="3"/>
  <c r="E4633" i="3"/>
  <c r="E3548" i="3"/>
  <c r="E4492" i="3"/>
  <c r="E631" i="3"/>
  <c r="E1853" i="3"/>
  <c r="E1002" i="3"/>
  <c r="E3513" i="3"/>
  <c r="E622" i="3"/>
  <c r="E4943" i="3"/>
  <c r="E4914" i="3"/>
  <c r="E5136" i="3"/>
  <c r="E2742" i="3"/>
  <c r="E3283" i="3"/>
  <c r="E3163" i="3"/>
  <c r="E2159" i="3"/>
  <c r="E3477" i="3"/>
  <c r="E2473" i="3"/>
  <c r="E3284" i="3"/>
  <c r="E5580" i="3"/>
  <c r="E3704" i="3"/>
  <c r="E5183" i="3"/>
  <c r="E6297" i="3"/>
  <c r="E2011" i="3"/>
  <c r="E3150" i="3"/>
  <c r="E3290" i="3"/>
  <c r="E5987" i="3"/>
  <c r="E4675" i="3"/>
  <c r="E5318" i="3"/>
  <c r="E3000" i="3"/>
  <c r="E1650" i="3"/>
  <c r="E3697" i="3"/>
  <c r="E6365" i="3"/>
  <c r="E3782" i="3"/>
  <c r="E2932" i="3"/>
  <c r="E4246" i="3"/>
  <c r="E2892" i="3"/>
  <c r="E4479" i="3"/>
  <c r="E4335" i="3"/>
  <c r="E6519" i="3"/>
  <c r="E4116" i="3"/>
  <c r="E4355" i="3"/>
  <c r="E5011" i="3"/>
  <c r="E2852" i="3"/>
  <c r="E4501" i="3"/>
  <c r="E5230" i="3"/>
  <c r="E5062" i="3"/>
  <c r="E4955" i="3"/>
  <c r="E5901" i="3"/>
  <c r="E5470" i="3"/>
  <c r="E3658" i="3"/>
  <c r="E6090" i="3"/>
  <c r="E6301" i="3"/>
  <c r="E3596" i="3"/>
  <c r="E2588" i="3"/>
  <c r="E3936" i="3"/>
  <c r="E6031" i="3"/>
  <c r="E7475" i="3"/>
  <c r="E2908" i="3"/>
  <c r="E3226" i="3"/>
  <c r="E6250" i="3"/>
  <c r="E5425" i="3"/>
  <c r="E3754" i="3"/>
  <c r="E3722" i="3"/>
  <c r="E4568" i="3"/>
  <c r="E3855" i="3"/>
  <c r="E3546" i="3"/>
  <c r="E3701" i="3"/>
  <c r="E3904" i="3"/>
  <c r="E1977" i="3"/>
  <c r="E5327" i="3"/>
  <c r="E5076" i="3"/>
  <c r="E5482" i="3"/>
  <c r="E2009" i="3"/>
  <c r="E4439" i="3"/>
  <c r="E6196" i="3"/>
  <c r="E5340" i="3"/>
  <c r="E1796" i="3"/>
  <c r="E4007" i="3"/>
  <c r="E2466" i="3"/>
  <c r="E4912" i="3"/>
  <c r="E1950" i="3"/>
  <c r="E2318" i="3"/>
  <c r="E3568" i="3"/>
  <c r="E4074" i="3"/>
  <c r="E5063" i="3"/>
  <c r="E5115" i="3"/>
  <c r="E409" i="3"/>
  <c r="E5812" i="3"/>
  <c r="E2068" i="3"/>
  <c r="E4897" i="3"/>
  <c r="E4420" i="3"/>
  <c r="E4608" i="3"/>
  <c r="E5878" i="3"/>
  <c r="E4988" i="3"/>
  <c r="E5105" i="3"/>
  <c r="E5503" i="3"/>
  <c r="E4178" i="3"/>
  <c r="E6110" i="3"/>
  <c r="E5708" i="3"/>
  <c r="E2232" i="3"/>
  <c r="E4174" i="3"/>
  <c r="E2707" i="3"/>
  <c r="E4401" i="3"/>
  <c r="E2316" i="3"/>
  <c r="E5417" i="3"/>
  <c r="E1441" i="3"/>
  <c r="E5910" i="3"/>
  <c r="E5786" i="3"/>
  <c r="E2524" i="3"/>
  <c r="E2656" i="3"/>
  <c r="E5460" i="3"/>
  <c r="E5088" i="3"/>
  <c r="E5947" i="3"/>
  <c r="E4992" i="3"/>
  <c r="E6011" i="3"/>
  <c r="E5508" i="3"/>
  <c r="E3976" i="3"/>
  <c r="E4118" i="3"/>
  <c r="E5154" i="3"/>
  <c r="E5366" i="3"/>
  <c r="E5744" i="3"/>
  <c r="E5924" i="3"/>
  <c r="E3400" i="3"/>
  <c r="E5657" i="3"/>
  <c r="E1234" i="3"/>
  <c r="E5740" i="3"/>
  <c r="E5415" i="3"/>
  <c r="E5803" i="3"/>
  <c r="E3810" i="3"/>
  <c r="E5761" i="3"/>
  <c r="E4050" i="3"/>
  <c r="E2776" i="3"/>
  <c r="E3387" i="3"/>
  <c r="E5152" i="3"/>
  <c r="E2780" i="3"/>
  <c r="E6217" i="3"/>
  <c r="E2223" i="3"/>
  <c r="E1256" i="3"/>
  <c r="E3595" i="3"/>
  <c r="E3219" i="3"/>
  <c r="E4703" i="3"/>
  <c r="E4651" i="3"/>
  <c r="E2177" i="3"/>
  <c r="E1978" i="3"/>
  <c r="E5814" i="3"/>
  <c r="E3349" i="3"/>
  <c r="E1335" i="3"/>
  <c r="E1379" i="3"/>
  <c r="E3343" i="3"/>
  <c r="E4228" i="3"/>
  <c r="E4923" i="3"/>
  <c r="E2391" i="3"/>
  <c r="E5390" i="3"/>
  <c r="E5741" i="3"/>
  <c r="E537" i="3"/>
  <c r="E5119" i="3"/>
  <c r="E5858" i="3"/>
  <c r="E2888" i="3"/>
  <c r="E4744" i="3"/>
  <c r="E5082" i="3"/>
  <c r="E1849" i="3"/>
  <c r="E473" i="3"/>
  <c r="E2537" i="3"/>
  <c r="E2811" i="3"/>
  <c r="E2254" i="3"/>
  <c r="E5443" i="3"/>
  <c r="E3811" i="3"/>
  <c r="E5696" i="3"/>
  <c r="E4676" i="3"/>
  <c r="E4354" i="3"/>
  <c r="E3159" i="3"/>
  <c r="E3250" i="3"/>
  <c r="E5347" i="3"/>
  <c r="E3393" i="3"/>
  <c r="E2960" i="3"/>
  <c r="E3454" i="3"/>
  <c r="E6473" i="3"/>
  <c r="E3067" i="3"/>
  <c r="E4201" i="3"/>
  <c r="E3726" i="3"/>
  <c r="E4778" i="3"/>
  <c r="E2389" i="3"/>
  <c r="E2755" i="3"/>
  <c r="E2585" i="3"/>
  <c r="E1271" i="3"/>
  <c r="E4260" i="3"/>
  <c r="E4104" i="3"/>
  <c r="E3868" i="3"/>
  <c r="E4069" i="3"/>
  <c r="E2946" i="3"/>
  <c r="E4979" i="3"/>
  <c r="E2591" i="3"/>
  <c r="E3274" i="3"/>
  <c r="E4523" i="3"/>
  <c r="E5351" i="3"/>
  <c r="E3031" i="3"/>
  <c r="E3818" i="3"/>
  <c r="E4058" i="3"/>
  <c r="E1673" i="3"/>
  <c r="E5939" i="3"/>
  <c r="E5150" i="3"/>
  <c r="E4911" i="3"/>
  <c r="E3561" i="3"/>
  <c r="E3261" i="3"/>
  <c r="E138" i="3"/>
  <c r="E2023" i="3"/>
  <c r="E4014" i="3"/>
  <c r="E3192" i="3"/>
  <c r="E1459" i="3"/>
  <c r="E3463" i="3"/>
  <c r="E2819" i="3"/>
  <c r="E2880" i="3"/>
  <c r="E3410" i="3"/>
  <c r="E4795" i="3"/>
  <c r="E1265" i="3"/>
  <c r="E3197" i="3"/>
  <c r="E3140" i="3"/>
  <c r="E3789" i="3"/>
  <c r="E5192" i="3"/>
  <c r="E2424" i="3"/>
  <c r="E3607" i="3"/>
  <c r="E3419" i="3"/>
  <c r="E2833" i="3"/>
  <c r="E3160" i="3"/>
  <c r="E2083" i="3"/>
  <c r="E2903" i="3"/>
  <c r="E5114" i="3"/>
  <c r="E3095" i="3"/>
  <c r="E798" i="3"/>
  <c r="E4866" i="3"/>
  <c r="E4915" i="3"/>
  <c r="E3512" i="3"/>
  <c r="E526" i="3"/>
  <c r="E1613" i="3"/>
  <c r="E2851" i="3"/>
  <c r="E3450" i="3"/>
  <c r="E3079" i="3"/>
  <c r="E3529" i="3"/>
  <c r="E2249" i="3"/>
  <c r="E3666" i="3"/>
  <c r="E3070" i="3"/>
  <c r="E249" i="3"/>
  <c r="E4717" i="3"/>
  <c r="E3342" i="3"/>
  <c r="E2395" i="3"/>
  <c r="E2709" i="3"/>
  <c r="E108" i="3"/>
  <c r="E3383" i="3"/>
  <c r="E3987" i="3"/>
  <c r="E2031" i="3"/>
  <c r="E3371" i="3"/>
  <c r="E5857" i="3"/>
  <c r="E2263" i="3"/>
  <c r="E210" i="3"/>
  <c r="E1251" i="3"/>
  <c r="E2174" i="3"/>
  <c r="E3390" i="3"/>
  <c r="E2285" i="3"/>
  <c r="E5507" i="3"/>
  <c r="E5112" i="3"/>
  <c r="E4917" i="3"/>
  <c r="E5866" i="3"/>
  <c r="E619" i="3"/>
  <c r="E1722" i="3"/>
  <c r="E940" i="3"/>
  <c r="E647" i="3"/>
  <c r="E2449" i="3"/>
  <c r="E895" i="3"/>
  <c r="E2283" i="3"/>
  <c r="E1784" i="3"/>
  <c r="E1847" i="3"/>
  <c r="E736" i="3"/>
  <c r="E3478" i="3"/>
  <c r="E1295" i="3"/>
  <c r="E3683" i="3"/>
  <c r="E3278" i="3"/>
  <c r="E4263" i="3"/>
  <c r="E5228" i="3"/>
  <c r="E2581" i="3"/>
  <c r="E752" i="3"/>
  <c r="E3166" i="3"/>
  <c r="E2269" i="3"/>
  <c r="E4643" i="3"/>
  <c r="E2647" i="3"/>
  <c r="E5667" i="3"/>
  <c r="E4888" i="3"/>
  <c r="E4668" i="3"/>
  <c r="E2814" i="3"/>
  <c r="E4806" i="3"/>
  <c r="E4854" i="3"/>
  <c r="E2593" i="3"/>
  <c r="E4622" i="3"/>
  <c r="E4117" i="3"/>
  <c r="E1481" i="3"/>
  <c r="E2721" i="3"/>
  <c r="E1216" i="3"/>
  <c r="E6094" i="3"/>
  <c r="E4238" i="3"/>
  <c r="E2938" i="3"/>
  <c r="E2115" i="3"/>
  <c r="E3665" i="3"/>
  <c r="E2082" i="3"/>
  <c r="E2632" i="3"/>
  <c r="E3265" i="3"/>
  <c r="E710" i="3"/>
  <c r="E1529" i="3"/>
  <c r="E3916" i="3"/>
  <c r="E4975" i="3"/>
  <c r="E946" i="3"/>
  <c r="E2966" i="3"/>
  <c r="E5691" i="3"/>
  <c r="E2030" i="3"/>
  <c r="E886" i="3"/>
  <c r="E2511" i="3"/>
  <c r="E1457" i="3"/>
  <c r="E1719" i="3"/>
  <c r="E1423" i="3"/>
  <c r="E80" i="3"/>
  <c r="E3004" i="3"/>
  <c r="E1974" i="3"/>
  <c r="E3374" i="3"/>
  <c r="E1482" i="3"/>
  <c r="E2749" i="3"/>
  <c r="E3536" i="3"/>
  <c r="E851" i="3"/>
  <c r="E1688" i="3"/>
  <c r="E637" i="3"/>
  <c r="E2939" i="3"/>
  <c r="E3700" i="3"/>
  <c r="E256" i="3"/>
  <c r="E672" i="3"/>
  <c r="E603" i="3"/>
  <c r="E1795" i="3"/>
  <c r="E385" i="3"/>
  <c r="E2015" i="3"/>
  <c r="E1051" i="3"/>
  <c r="E476" i="3"/>
  <c r="E2718" i="3"/>
  <c r="E724" i="3"/>
  <c r="E3188" i="3"/>
  <c r="E769" i="3"/>
  <c r="E3033" i="3"/>
  <c r="E1208" i="3"/>
  <c r="E7014" i="3"/>
  <c r="E5103" i="3"/>
  <c r="E3337" i="3"/>
  <c r="E6950" i="3"/>
  <c r="E4219" i="3"/>
  <c r="E5199" i="3"/>
  <c r="E2618" i="3"/>
  <c r="E3008" i="3"/>
  <c r="E3289" i="3"/>
  <c r="E4082" i="3"/>
  <c r="E2412" i="3"/>
  <c r="E3717" i="3"/>
  <c r="E5271" i="3"/>
  <c r="E2288" i="3"/>
  <c r="E2366" i="3"/>
  <c r="E2723" i="3"/>
  <c r="E2052" i="3"/>
  <c r="E1987" i="3"/>
  <c r="E4799" i="3"/>
  <c r="E4593" i="3"/>
  <c r="E4684" i="3"/>
  <c r="E3490" i="3"/>
  <c r="E4531" i="3"/>
  <c r="E4404" i="3"/>
  <c r="E3107" i="3"/>
  <c r="E5558" i="3"/>
  <c r="E6879" i="3"/>
  <c r="E4894" i="3"/>
  <c r="E3578" i="3"/>
  <c r="E3326" i="3"/>
  <c r="E332" i="3"/>
  <c r="E6396" i="3"/>
  <c r="E3554" i="3"/>
  <c r="E2444" i="3"/>
  <c r="E5684" i="3"/>
  <c r="E969" i="3"/>
  <c r="E1871" i="3"/>
  <c r="E2329" i="3"/>
  <c r="E2299" i="3"/>
  <c r="E1570" i="3"/>
  <c r="E228" i="3"/>
  <c r="E2152" i="3"/>
  <c r="E2172" i="3"/>
  <c r="E2875" i="3"/>
  <c r="E5402" i="3"/>
  <c r="E2607" i="3"/>
  <c r="E6166" i="3"/>
  <c r="E4426" i="3"/>
  <c r="E4514" i="3"/>
  <c r="E6183" i="3"/>
  <c r="E4602" i="3"/>
  <c r="E4394" i="3"/>
  <c r="E1161" i="3"/>
  <c r="E1026" i="3"/>
  <c r="E557" i="3"/>
  <c r="E1435" i="3"/>
  <c r="E3656" i="3"/>
  <c r="E1563" i="3"/>
  <c r="E1636" i="3"/>
  <c r="E1975" i="3"/>
  <c r="E6353" i="3"/>
  <c r="E4604" i="3"/>
  <c r="E5658" i="3"/>
  <c r="E1989" i="3"/>
  <c r="E5635" i="3"/>
  <c r="E4787" i="3"/>
  <c r="E5666" i="3"/>
  <c r="E1183" i="3"/>
  <c r="E3017" i="3"/>
  <c r="E5462" i="3"/>
  <c r="E3842" i="3"/>
  <c r="E3822" i="3"/>
  <c r="E5690" i="3"/>
  <c r="E1099" i="3"/>
  <c r="E3457" i="3"/>
  <c r="E2649" i="3"/>
  <c r="E1535" i="3"/>
  <c r="E2347" i="3"/>
  <c r="E1392" i="3"/>
  <c r="E4028" i="3"/>
  <c r="E3716" i="3"/>
  <c r="E1098" i="3"/>
  <c r="E3602" i="3"/>
  <c r="E944" i="3"/>
  <c r="E3835" i="3"/>
  <c r="E3714" i="3"/>
  <c r="E1635" i="3"/>
  <c r="E2264" i="3"/>
  <c r="E5184" i="3"/>
  <c r="E4596" i="3"/>
  <c r="E3270" i="3"/>
  <c r="E471" i="3"/>
  <c r="E3341" i="3"/>
  <c r="E3771" i="3"/>
  <c r="E1184" i="3"/>
  <c r="E2101" i="3"/>
  <c r="E2897" i="3"/>
  <c r="E3584" i="3"/>
  <c r="E1043" i="3"/>
  <c r="E1299" i="3"/>
  <c r="E2857" i="3"/>
  <c r="E2132" i="3"/>
  <c r="E949" i="3"/>
  <c r="E2322" i="3"/>
  <c r="E2624" i="3"/>
  <c r="E2488" i="3"/>
  <c r="E772" i="3"/>
  <c r="E3696" i="3"/>
  <c r="E2558" i="3"/>
  <c r="E1705" i="3"/>
  <c r="E4916" i="3"/>
  <c r="E3631" i="3"/>
  <c r="E88" i="3"/>
  <c r="E789" i="3"/>
  <c r="E4886" i="3"/>
  <c r="E5219" i="3"/>
  <c r="E1113" i="3"/>
  <c r="E1748" i="3"/>
  <c r="E1126" i="3"/>
  <c r="E4010" i="3"/>
  <c r="E840" i="3"/>
  <c r="E4123" i="3"/>
  <c r="E1769" i="3"/>
  <c r="E2611" i="3"/>
  <c r="E2474" i="3"/>
  <c r="E5146" i="3"/>
  <c r="E3097" i="3"/>
  <c r="E4571" i="3"/>
  <c r="E2619" i="3"/>
  <c r="E4161" i="3"/>
  <c r="E2510" i="3"/>
  <c r="E2505" i="3"/>
  <c r="E3172" i="3"/>
  <c r="E894" i="3"/>
  <c r="E3266" i="3"/>
  <c r="E5027" i="3"/>
  <c r="E2843" i="3"/>
  <c r="E3514" i="3"/>
  <c r="E2328" i="3"/>
  <c r="E4012" i="3"/>
  <c r="E1610" i="3"/>
  <c r="E3483" i="3"/>
  <c r="E1134" i="3"/>
  <c r="E3438" i="3"/>
  <c r="E164" i="3"/>
  <c r="E3282" i="3"/>
  <c r="E53" i="3"/>
  <c r="E2829" i="3"/>
  <c r="E980" i="3"/>
  <c r="E1741" i="3"/>
  <c r="E391" i="3"/>
  <c r="E999" i="3"/>
  <c r="E92" i="3"/>
  <c r="E1497" i="3"/>
  <c r="E2387" i="3"/>
  <c r="E2985" i="3"/>
  <c r="E2358" i="3"/>
  <c r="E383" i="3"/>
  <c r="E2045" i="3"/>
  <c r="E1350" i="3"/>
  <c r="E1716" i="3"/>
  <c r="E3664" i="3"/>
  <c r="E718" i="3"/>
  <c r="E2017" i="3"/>
  <c r="E3684" i="3"/>
  <c r="E880" i="3"/>
  <c r="E1437" i="3"/>
  <c r="E926" i="3"/>
  <c r="E652" i="3"/>
  <c r="E3645" i="3"/>
  <c r="E3617" i="3"/>
  <c r="E3016" i="3"/>
  <c r="E6788" i="3"/>
  <c r="E6652" i="3"/>
  <c r="E3409" i="3"/>
  <c r="E4015" i="3"/>
  <c r="E6469" i="3"/>
  <c r="E3432" i="3"/>
  <c r="E3769" i="3"/>
  <c r="E3872" i="3"/>
  <c r="E3468" i="3"/>
  <c r="E4100" i="3"/>
  <c r="E2070" i="3"/>
  <c r="E6159" i="3"/>
  <c r="E3563" i="3"/>
  <c r="E6535" i="3"/>
  <c r="E4339" i="3"/>
  <c r="E616" i="3"/>
  <c r="E3354" i="3"/>
  <c r="E7427" i="3"/>
  <c r="E4966" i="3"/>
  <c r="E2522" i="3"/>
  <c r="E1240" i="3"/>
  <c r="E4067" i="3"/>
  <c r="E4625" i="3"/>
  <c r="E5396" i="3"/>
  <c r="E6019" i="3"/>
  <c r="E5965" i="3"/>
  <c r="E3090" i="3"/>
  <c r="E2494" i="3"/>
  <c r="E3858" i="3"/>
  <c r="E2386" i="3"/>
  <c r="E5162" i="3"/>
  <c r="E4741" i="3"/>
  <c r="E5423" i="3"/>
  <c r="E2898" i="3"/>
  <c r="E3997" i="3"/>
  <c r="E3795" i="3"/>
  <c r="E6139" i="3"/>
  <c r="E3318" i="3"/>
  <c r="E2130" i="3"/>
  <c r="E6452" i="3"/>
  <c r="E192" i="3"/>
  <c r="E4091" i="3"/>
  <c r="E3134" i="3"/>
  <c r="E2029" i="3"/>
  <c r="E2987" i="3"/>
  <c r="E3417" i="3"/>
  <c r="E2560" i="3"/>
  <c r="E5300" i="3"/>
  <c r="E1840" i="3"/>
  <c r="E5802" i="3"/>
  <c r="E2006" i="3"/>
  <c r="E3038" i="3"/>
  <c r="E3570" i="3"/>
  <c r="E1272" i="3"/>
  <c r="E2523" i="3"/>
  <c r="E4282" i="3"/>
  <c r="E2363" i="3"/>
  <c r="E2907" i="3"/>
  <c r="E681" i="3"/>
  <c r="E4078" i="3"/>
  <c r="E2915" i="3"/>
  <c r="E2063" i="3"/>
  <c r="E3522" i="3"/>
  <c r="E2842" i="3"/>
  <c r="E4647" i="3"/>
  <c r="E215" i="3"/>
  <c r="E1609" i="3"/>
  <c r="E5795" i="3"/>
  <c r="E730" i="3"/>
  <c r="E2314" i="3"/>
  <c r="E1728" i="3"/>
  <c r="E3433" i="3"/>
  <c r="E2112" i="3"/>
  <c r="E1513" i="3"/>
  <c r="E2258" i="3"/>
  <c r="E3634" i="3"/>
  <c r="E4266" i="3"/>
  <c r="E3035" i="3"/>
  <c r="E3891" i="3"/>
  <c r="E3626" i="3"/>
  <c r="E5163" i="3"/>
  <c r="E4162" i="3"/>
  <c r="E774" i="3"/>
  <c r="E5670" i="3"/>
  <c r="E2091" i="3"/>
  <c r="E1597" i="3"/>
  <c r="E2332" i="3"/>
  <c r="E5289" i="3"/>
  <c r="E5971" i="3"/>
  <c r="E3930" i="3"/>
  <c r="E3020" i="3"/>
  <c r="E3788" i="3"/>
  <c r="E3971" i="3"/>
  <c r="E3707" i="3"/>
  <c r="E5454" i="3"/>
  <c r="E5218" i="3"/>
  <c r="E3045" i="3"/>
  <c r="E3562" i="3"/>
  <c r="E2834" i="3"/>
  <c r="E2978" i="3"/>
  <c r="E2413" i="3"/>
  <c r="E4244" i="3"/>
  <c r="E2235" i="3"/>
  <c r="E5244" i="3"/>
  <c r="E2227" i="3"/>
  <c r="E3122" i="3"/>
  <c r="E4251" i="3"/>
  <c r="E1578" i="3"/>
  <c r="E3577" i="3"/>
  <c r="E4309" i="3"/>
  <c r="E1453" i="3"/>
  <c r="E2746" i="3"/>
  <c r="E3213" i="3"/>
  <c r="E3708" i="3"/>
  <c r="E4730" i="3"/>
  <c r="E1171" i="3"/>
  <c r="E507" i="3"/>
  <c r="E6484" i="3"/>
  <c r="E3238" i="3"/>
  <c r="E5322" i="3"/>
  <c r="E4476" i="3"/>
  <c r="E1587" i="3"/>
  <c r="E499" i="3"/>
  <c r="E4852" i="3"/>
  <c r="E3384" i="3"/>
  <c r="E3758" i="3"/>
  <c r="E4393" i="3"/>
  <c r="E3394" i="3"/>
  <c r="E2797" i="3"/>
  <c r="E5538" i="3"/>
  <c r="E1691" i="3"/>
  <c r="E5306" i="3"/>
  <c r="E3705" i="3"/>
  <c r="E1756" i="3"/>
  <c r="E1491" i="3"/>
  <c r="E2123" i="3"/>
  <c r="E2479" i="3"/>
  <c r="E3614" i="3"/>
  <c r="E1889" i="3"/>
  <c r="E45" i="3"/>
  <c r="E1494" i="3"/>
  <c r="E3211" i="3"/>
  <c r="E2847" i="3"/>
  <c r="E1431" i="3"/>
  <c r="E478" i="3"/>
  <c r="E3859" i="3"/>
  <c r="E1637" i="3"/>
  <c r="E2241" i="3"/>
  <c r="E1841" i="3"/>
  <c r="E976" i="3"/>
  <c r="E236" i="3"/>
  <c r="E5651" i="3"/>
  <c r="E3676" i="3"/>
  <c r="E3462" i="3"/>
  <c r="E860" i="3"/>
  <c r="E4195" i="3"/>
  <c r="E590" i="3"/>
  <c r="E2255" i="3"/>
  <c r="E3126" i="3"/>
  <c r="E1298" i="3"/>
  <c r="E2298" i="3"/>
  <c r="E2024" i="3"/>
  <c r="E257" i="3"/>
  <c r="E1363" i="3"/>
  <c r="E1654" i="3"/>
  <c r="E3181" i="3"/>
  <c r="E1406" i="3"/>
  <c r="E5397" i="3"/>
  <c r="E5276" i="3"/>
  <c r="E4054" i="3"/>
  <c r="E3943" i="3"/>
  <c r="E3817" i="3"/>
  <c r="E3727" i="3"/>
  <c r="E198" i="3"/>
  <c r="E5844" i="3"/>
  <c r="E687" i="3"/>
  <c r="E4796" i="3"/>
  <c r="E3103" i="3"/>
  <c r="E1137" i="3"/>
  <c r="E6279" i="3"/>
  <c r="E349" i="3"/>
  <c r="E4688" i="3"/>
  <c r="E3770" i="3"/>
  <c r="E5128" i="3"/>
  <c r="E4671" i="3"/>
  <c r="E3007" i="3"/>
  <c r="E4933" i="3"/>
  <c r="E7274" i="3"/>
  <c r="E3968" i="3"/>
  <c r="E5299" i="3"/>
  <c r="E3147" i="3"/>
  <c r="E3591" i="3"/>
  <c r="E7113" i="3"/>
  <c r="E4720" i="3"/>
  <c r="E4338" i="3"/>
  <c r="E4424" i="3"/>
  <c r="E5842" i="3"/>
  <c r="E2228" i="3"/>
  <c r="E4302" i="3"/>
  <c r="E3820" i="3"/>
  <c r="E2761" i="3"/>
  <c r="E5232" i="3"/>
  <c r="E6409" i="3"/>
  <c r="E4217" i="3"/>
  <c r="E3948" i="3"/>
  <c r="E1053" i="3"/>
  <c r="E5099" i="3"/>
  <c r="E5371" i="3"/>
  <c r="E2944" i="3"/>
  <c r="E3096" i="3"/>
  <c r="E3344" i="3"/>
  <c r="E3724" i="3"/>
  <c r="E1960" i="3"/>
  <c r="E2809" i="3"/>
  <c r="E866" i="3"/>
  <c r="E4218" i="3"/>
  <c r="E4687" i="3"/>
  <c r="E3385" i="3"/>
  <c r="E428" i="3"/>
  <c r="E1858" i="3"/>
  <c r="E825" i="3"/>
  <c r="E786" i="3"/>
  <c r="E3335" i="3"/>
  <c r="E1156" i="3"/>
  <c r="E2986" i="3"/>
  <c r="E4271" i="3"/>
  <c r="E4907" i="3"/>
  <c r="E756" i="3"/>
  <c r="E5644" i="3"/>
  <c r="E3200" i="3"/>
  <c r="E4131" i="3"/>
  <c r="E1708" i="3"/>
  <c r="E5794" i="3"/>
  <c r="E2616" i="3"/>
  <c r="E3272" i="3"/>
  <c r="E5379" i="3"/>
  <c r="E2810" i="3"/>
  <c r="E3449" i="3"/>
  <c r="E2131" i="3"/>
  <c r="E1997" i="3"/>
  <c r="E213" i="3"/>
  <c r="E1367" i="3"/>
  <c r="E4611" i="3"/>
  <c r="E7230" i="3"/>
  <c r="E2931" i="3"/>
  <c r="E2964" i="3"/>
  <c r="E2835" i="3"/>
  <c r="E4315" i="3"/>
  <c r="E2775" i="3"/>
  <c r="E2929" i="3"/>
  <c r="E439" i="3"/>
  <c r="E2221" i="3"/>
  <c r="E123" i="3"/>
  <c r="E690" i="3"/>
  <c r="E490" i="3"/>
  <c r="E952" i="3"/>
  <c r="E2682" i="3"/>
  <c r="E3560" i="3"/>
  <c r="E6660" i="3"/>
  <c r="E2349" i="3"/>
  <c r="E2001" i="3"/>
  <c r="E2257" i="3"/>
  <c r="E5258" i="3"/>
  <c r="E5698" i="3"/>
  <c r="E2459" i="3"/>
  <c r="E3113" i="3"/>
  <c r="E3426" i="3"/>
  <c r="E6141" i="3"/>
  <c r="E5788" i="3"/>
  <c r="E1458" i="3"/>
  <c r="E4227" i="3"/>
  <c r="E2209" i="3"/>
  <c r="E3201" i="3"/>
  <c r="E4135" i="3"/>
  <c r="E1931" i="3"/>
  <c r="E646" i="3"/>
  <c r="E1484" i="3"/>
  <c r="E4027" i="3"/>
  <c r="E6113" i="3"/>
  <c r="E6588" i="3"/>
  <c r="E5431" i="3"/>
  <c r="E934" i="3"/>
  <c r="E1773" i="3"/>
  <c r="E2827" i="3"/>
  <c r="E2210" i="3"/>
  <c r="E3874" i="3"/>
  <c r="E6201" i="3"/>
  <c r="E3423" i="3"/>
  <c r="E413" i="3"/>
  <c r="E1422" i="3"/>
  <c r="E2958" i="3"/>
  <c r="E10" i="3"/>
  <c r="E5122" i="3"/>
  <c r="E2109" i="3"/>
  <c r="E1220" i="3"/>
  <c r="E1730" i="3"/>
  <c r="E4802" i="3"/>
  <c r="E2234" i="3"/>
  <c r="E870" i="3"/>
  <c r="E1210" i="3"/>
  <c r="E5587" i="3"/>
  <c r="E1074" i="3"/>
  <c r="E4330" i="3"/>
  <c r="E2423" i="3"/>
  <c r="E566" i="3"/>
  <c r="E3215" i="3"/>
  <c r="E1037" i="3"/>
  <c r="E2178" i="3"/>
  <c r="E741" i="3"/>
  <c r="E763" i="3"/>
  <c r="E1101" i="3"/>
  <c r="E1450" i="3"/>
  <c r="E812" i="3"/>
  <c r="E2365" i="3"/>
  <c r="E775" i="3"/>
  <c r="E2393" i="3"/>
  <c r="E1375" i="3"/>
  <c r="E157" i="3"/>
  <c r="E1891" i="3"/>
  <c r="E539" i="3"/>
  <c r="E255" i="3"/>
  <c r="E5699" i="3"/>
  <c r="E2766" i="3"/>
  <c r="E3099" i="3"/>
  <c r="E1956" i="3"/>
  <c r="E2552" i="3"/>
  <c r="E190" i="3"/>
  <c r="E2399" i="3"/>
  <c r="E2730" i="3"/>
  <c r="E124" i="3"/>
  <c r="E2065" i="3"/>
  <c r="E5495" i="3"/>
  <c r="E3245" i="3"/>
  <c r="E291" i="3"/>
  <c r="E1248" i="3"/>
  <c r="E2573" i="3"/>
  <c r="E2661" i="3"/>
  <c r="E5972" i="3"/>
  <c r="E2667" i="3"/>
  <c r="E5674" i="3"/>
  <c r="E5746" i="3"/>
  <c r="E2994" i="3"/>
  <c r="E4704" i="3"/>
  <c r="E1589" i="3"/>
  <c r="E5030" i="3"/>
  <c r="E3592" i="3"/>
  <c r="E2520" i="3"/>
  <c r="E2106" i="3"/>
  <c r="E453" i="3"/>
  <c r="E4679" i="3"/>
  <c r="E2491" i="3"/>
  <c r="E5755" i="3"/>
  <c r="E4814" i="3"/>
  <c r="E3746" i="3"/>
  <c r="E4938" i="3"/>
  <c r="E3055" i="3"/>
  <c r="E6610" i="3"/>
  <c r="E5570" i="3"/>
  <c r="E2036" i="3"/>
  <c r="E3183" i="3"/>
  <c r="E1176" i="3"/>
  <c r="E3803" i="3"/>
  <c r="E2261" i="3"/>
  <c r="E7288" i="3"/>
  <c r="E6716" i="3"/>
  <c r="E4487" i="3"/>
  <c r="E389" i="3"/>
  <c r="E5476" i="3"/>
  <c r="E1132" i="3"/>
  <c r="E2145" i="3"/>
  <c r="E4642" i="3"/>
  <c r="E5798" i="3"/>
  <c r="E2858" i="3"/>
  <c r="E5147" i="3"/>
  <c r="E2891" i="3"/>
  <c r="E3443" i="3"/>
  <c r="E3024" i="3"/>
  <c r="E3780" i="3"/>
  <c r="E568" i="3"/>
  <c r="E5875" i="3"/>
  <c r="E3852" i="3"/>
  <c r="E4842" i="3"/>
  <c r="E2878" i="3"/>
  <c r="E1365" i="3"/>
  <c r="E1273" i="3"/>
  <c r="E2595" i="3"/>
  <c r="E584" i="3"/>
  <c r="E2702" i="3"/>
  <c r="E3954" i="3"/>
  <c r="E524" i="3"/>
  <c r="E5747" i="3"/>
  <c r="E2770" i="3"/>
  <c r="E4194" i="3"/>
  <c r="E639" i="3"/>
  <c r="E3652" i="3"/>
  <c r="E3039" i="3"/>
  <c r="E358" i="3"/>
  <c r="E1163" i="3"/>
  <c r="E1499" i="3"/>
  <c r="E36" i="3"/>
  <c r="E4847" i="3"/>
  <c r="E571" i="3"/>
  <c r="E1235" i="3"/>
  <c r="E337" i="3"/>
  <c r="E6852" i="3"/>
  <c r="E5527" i="3"/>
  <c r="E5764" i="3"/>
  <c r="E5659" i="3"/>
  <c r="E1036" i="3"/>
  <c r="E4187" i="3"/>
  <c r="E4711" i="3"/>
  <c r="E2568" i="3"/>
  <c r="E2921" i="3"/>
  <c r="E5884" i="3"/>
  <c r="E5897" i="3"/>
  <c r="E2586" i="3"/>
  <c r="E4899" i="3"/>
  <c r="E1955" i="3"/>
  <c r="E1725" i="3"/>
  <c r="E2529" i="3"/>
  <c r="E4250" i="3"/>
  <c r="E806" i="3"/>
  <c r="E2064" i="3"/>
  <c r="E3804" i="3"/>
  <c r="E2662" i="3"/>
  <c r="E2965" i="3"/>
  <c r="E1049" i="3"/>
  <c r="E1059" i="3"/>
  <c r="E5236" i="3"/>
  <c r="E4183" i="3"/>
  <c r="E1810" i="3"/>
  <c r="E1470" i="3"/>
  <c r="E4084" i="3"/>
  <c r="E2182" i="3"/>
  <c r="E3739" i="3"/>
  <c r="E2650" i="3"/>
  <c r="E2688" i="3"/>
  <c r="E1405" i="3"/>
  <c r="E2540" i="3"/>
  <c r="E5159" i="3"/>
  <c r="E2620" i="3"/>
  <c r="E4583" i="3"/>
  <c r="E2246" i="3"/>
  <c r="E4530" i="3"/>
  <c r="E3434" i="3"/>
  <c r="E1966" i="3"/>
  <c r="E3751" i="3"/>
  <c r="E3319" i="3"/>
  <c r="E4867" i="3"/>
  <c r="E3889" i="3"/>
  <c r="E3757" i="3"/>
  <c r="E1865" i="3"/>
  <c r="E2974" i="3"/>
  <c r="E2443" i="3"/>
  <c r="E2497" i="3"/>
  <c r="E5511" i="3"/>
  <c r="E3157" i="3"/>
  <c r="E3667" i="3"/>
  <c r="E3041" i="3"/>
  <c r="E3116" i="3"/>
  <c r="E3392" i="3"/>
  <c r="E1455" i="3"/>
  <c r="E5562" i="3"/>
  <c r="E5262" i="3"/>
  <c r="E4563" i="3"/>
  <c r="E2665" i="3"/>
  <c r="E3332" i="3"/>
  <c r="E4994" i="3"/>
  <c r="E2590" i="3"/>
  <c r="E3243" i="3"/>
  <c r="E2056" i="3"/>
  <c r="E867" i="3"/>
  <c r="E1921" i="3"/>
  <c r="E415" i="3"/>
  <c r="E1825" i="3"/>
  <c r="E987" i="3"/>
  <c r="E3502" i="3"/>
  <c r="E1525" i="3"/>
  <c r="E98" i="3"/>
  <c r="E2153" i="3"/>
  <c r="E3453" i="3"/>
  <c r="E1681" i="3"/>
  <c r="E1545" i="3"/>
  <c r="E1347" i="3"/>
  <c r="E1426" i="3"/>
  <c r="E4506" i="3"/>
  <c r="E2754" i="3"/>
  <c r="E3051" i="3"/>
  <c r="E302" i="3"/>
  <c r="E1372" i="3"/>
  <c r="E4276" i="3"/>
  <c r="E4002" i="3"/>
  <c r="E3883" i="3"/>
  <c r="E4020" i="3"/>
  <c r="E768" i="3"/>
  <c r="E2885" i="3"/>
  <c r="E606" i="3"/>
  <c r="E2137" i="3"/>
  <c r="E4841" i="3"/>
  <c r="E1856" i="3"/>
  <c r="E2295" i="3"/>
  <c r="E5312" i="3"/>
  <c r="E4969" i="3"/>
  <c r="E1684" i="3"/>
  <c r="E516" i="3"/>
  <c r="E1509" i="3"/>
  <c r="E3139" i="3"/>
  <c r="E2220" i="3"/>
  <c r="E2476" i="3"/>
  <c r="E3755" i="3"/>
  <c r="E3823" i="3"/>
  <c r="E4919" i="3"/>
  <c r="E3618" i="3"/>
  <c r="E3467" i="3"/>
  <c r="E2659" i="3"/>
  <c r="E2942" i="3"/>
  <c r="E3635" i="3"/>
  <c r="E694" i="3"/>
  <c r="E4883" i="3"/>
  <c r="E5278" i="3"/>
  <c r="E2785" i="3"/>
  <c r="E2565" i="3"/>
  <c r="E2608" i="3"/>
  <c r="E5863" i="3"/>
  <c r="E4805" i="3"/>
  <c r="E3515" i="3"/>
  <c r="E3479" i="3"/>
  <c r="E4159" i="3"/>
  <c r="E1534" i="3"/>
  <c r="E4819" i="3"/>
  <c r="E1311" i="3"/>
  <c r="E2913" i="3"/>
  <c r="E1759" i="3"/>
  <c r="E6046" i="3"/>
  <c r="E4491" i="3"/>
  <c r="E6260" i="3"/>
  <c r="E65" i="3"/>
  <c r="E2501" i="3"/>
  <c r="E3759" i="3"/>
  <c r="E1090" i="3"/>
  <c r="E2201" i="3"/>
  <c r="E3885" i="3"/>
  <c r="E683" i="3"/>
  <c r="E3945" i="3"/>
  <c r="E2589" i="3"/>
  <c r="E5436" i="3"/>
  <c r="E2364" i="3"/>
  <c r="E2340" i="3"/>
  <c r="E4538" i="3"/>
  <c r="E1303" i="3"/>
  <c r="E5790" i="3"/>
  <c r="E496" i="3"/>
  <c r="E2321" i="3"/>
  <c r="E2599" i="3"/>
  <c r="E5363" i="3"/>
  <c r="E5094" i="3"/>
  <c r="E240" i="3"/>
  <c r="E636" i="3"/>
  <c r="E5194" i="3"/>
  <c r="E2325" i="3"/>
  <c r="E5602" i="3"/>
  <c r="E5042" i="3"/>
  <c r="E5004" i="3"/>
  <c r="E2243" i="3"/>
  <c r="E5515" i="3"/>
  <c r="E3436" i="3"/>
  <c r="E4507" i="3"/>
  <c r="E2032" i="3"/>
  <c r="E3924" i="3"/>
  <c r="E3538" i="3"/>
  <c r="E3860" i="3"/>
  <c r="E2890" i="3"/>
  <c r="E206" i="3"/>
  <c r="E6189" i="3"/>
  <c r="E2735" i="3"/>
  <c r="E1196" i="3"/>
  <c r="E4156" i="3"/>
  <c r="E4306" i="3"/>
  <c r="E2826" i="3"/>
  <c r="E5686" i="3"/>
  <c r="E6345" i="3"/>
  <c r="E4022" i="3"/>
  <c r="E6373" i="3"/>
  <c r="E4758" i="3"/>
  <c r="E4243" i="3"/>
  <c r="E1475" i="3"/>
  <c r="E3600" i="3"/>
  <c r="E4724" i="3"/>
  <c r="E6289" i="3"/>
  <c r="E2948" i="3"/>
  <c r="E1138" i="3"/>
  <c r="E6203" i="3"/>
  <c r="E2806" i="3"/>
  <c r="E5774" i="3"/>
  <c r="E3464" i="3"/>
  <c r="E3671" i="3"/>
  <c r="E2430" i="3"/>
  <c r="E5078" i="3"/>
  <c r="E56" i="3"/>
  <c r="E5807" i="3"/>
  <c r="E2677" i="3"/>
  <c r="E3955" i="3"/>
  <c r="E5769" i="3"/>
  <c r="E2823" i="3"/>
  <c r="E1091" i="3"/>
  <c r="E3594" i="3"/>
  <c r="E5263" i="3"/>
  <c r="E4630" i="3"/>
  <c r="E1241" i="3"/>
  <c r="E3115" i="3"/>
  <c r="E5422" i="3"/>
  <c r="E2211" i="3"/>
  <c r="E6147" i="3"/>
  <c r="E5660" i="3"/>
  <c r="E3212" i="3"/>
  <c r="E1677" i="3"/>
  <c r="E2653" i="3"/>
  <c r="E2795" i="3"/>
  <c r="E3093" i="3"/>
  <c r="E4875" i="3"/>
  <c r="E3314" i="3"/>
  <c r="E1222" i="3"/>
  <c r="E4092" i="3"/>
  <c r="E605" i="3"/>
  <c r="E3963" i="3"/>
  <c r="E731" i="3"/>
  <c r="E3271" i="3"/>
  <c r="E2758" i="3"/>
  <c r="E5354" i="3"/>
  <c r="E3481" i="3"/>
  <c r="E4155" i="3"/>
  <c r="E1866" i="3"/>
  <c r="E4707" i="3"/>
  <c r="E1169" i="3"/>
  <c r="E1598" i="3"/>
  <c r="E4570" i="3"/>
  <c r="E3914" i="3"/>
  <c r="E6940" i="3"/>
  <c r="E5372" i="3"/>
  <c r="E3551" i="3"/>
  <c r="E3962" i="3"/>
  <c r="E2037" i="3"/>
  <c r="E2414" i="3"/>
  <c r="E4290" i="3"/>
  <c r="E1755" i="3"/>
  <c r="E3214" i="3"/>
  <c r="E5286" i="3"/>
  <c r="E2606" i="3"/>
  <c r="E3598" i="3"/>
  <c r="E5530" i="3"/>
  <c r="E304" i="3"/>
  <c r="E558" i="3"/>
  <c r="E1354" i="3"/>
  <c r="E1867" i="3"/>
  <c r="E1870" i="3"/>
  <c r="E492" i="3"/>
  <c r="E2802" i="3"/>
  <c r="E1146" i="3"/>
  <c r="E2253" i="3"/>
  <c r="E1414" i="3"/>
  <c r="E336" i="3"/>
  <c r="E1407" i="3"/>
  <c r="E375" i="3"/>
  <c r="E4202" i="3"/>
  <c r="E4682" i="3"/>
  <c r="E4288" i="3"/>
  <c r="E3558" i="3"/>
  <c r="E1221" i="3"/>
  <c r="E4586" i="3"/>
  <c r="E2613" i="3"/>
  <c r="E3036" i="3"/>
  <c r="E3358" i="3"/>
  <c r="E1666" i="3"/>
  <c r="E5466" i="3"/>
  <c r="E2034" i="3"/>
  <c r="E847" i="3"/>
  <c r="E744" i="3"/>
  <c r="E3439" i="3"/>
  <c r="E5130" i="3"/>
  <c r="E1022" i="3"/>
  <c r="E1105" i="3"/>
  <c r="E5395" i="3"/>
  <c r="E2028" i="3"/>
  <c r="E1874" i="3"/>
  <c r="E1762" i="3"/>
  <c r="E1141" i="3"/>
  <c r="E235" i="3"/>
  <c r="E801" i="3"/>
  <c r="E1415" i="3"/>
  <c r="E2041" i="3"/>
  <c r="E5606" i="3"/>
  <c r="E5406" i="3"/>
  <c r="E834" i="3"/>
  <c r="E15" i="3"/>
  <c r="E4009" i="3"/>
  <c r="E2779" i="3"/>
  <c r="E2781" i="3"/>
  <c r="E2699" i="3"/>
  <c r="E111" i="3"/>
  <c r="E562" i="3"/>
  <c r="E248" i="3"/>
  <c r="E2306" i="3"/>
  <c r="E2451" i="3"/>
  <c r="E1612" i="3"/>
  <c r="E1471" i="3"/>
  <c r="E1232" i="3"/>
  <c r="E1785" i="3"/>
  <c r="E632" i="3"/>
  <c r="E2999" i="3"/>
  <c r="E567" i="3"/>
  <c r="E243" i="3"/>
  <c r="E654" i="3"/>
  <c r="E2895" i="3"/>
  <c r="E298" i="3"/>
  <c r="E1473" i="3"/>
  <c r="E2007" i="3"/>
  <c r="E285" i="3"/>
  <c r="E1120" i="3"/>
  <c r="E4347" i="3"/>
  <c r="E1857" i="3"/>
  <c r="E2457" i="3"/>
  <c r="E299" i="3"/>
  <c r="E3370" i="3"/>
  <c r="E2156" i="3"/>
  <c r="E2433" i="3"/>
  <c r="E3191" i="3"/>
  <c r="E1638" i="3"/>
  <c r="E2042" i="3"/>
  <c r="E3199" i="3"/>
  <c r="E1185" i="3"/>
  <c r="E2141" i="3"/>
  <c r="E2906" i="3"/>
  <c r="E5427" i="3"/>
  <c r="E5683" i="3"/>
  <c r="E40" i="3"/>
  <c r="E510" i="3"/>
  <c r="E1376" i="3"/>
  <c r="E1225" i="3"/>
  <c r="E979" i="3"/>
  <c r="E3996" i="3"/>
  <c r="E1391" i="3"/>
  <c r="E1572" i="3"/>
  <c r="E821" i="3"/>
  <c r="E3373" i="3"/>
  <c r="E2357" i="3"/>
  <c r="E1794" i="3"/>
  <c r="E553" i="3"/>
  <c r="E1993" i="3"/>
  <c r="E3294" i="3"/>
  <c r="E6413" i="3"/>
  <c r="E2242" i="3"/>
  <c r="E1669" i="3"/>
  <c r="E2117" i="3"/>
  <c r="E1802" i="3"/>
  <c r="E5499" i="3"/>
  <c r="E1358" i="3"/>
  <c r="E760" i="3"/>
  <c r="E2179" i="3"/>
  <c r="E1031" i="3"/>
  <c r="E1672" i="3"/>
  <c r="E1127" i="3"/>
  <c r="E329" i="3"/>
  <c r="E1474" i="3"/>
  <c r="E3361" i="3"/>
  <c r="E3397" i="3"/>
  <c r="E3308" i="3"/>
  <c r="E5250" i="3"/>
  <c r="E2000" i="3"/>
  <c r="E4108" i="3"/>
  <c r="E3647" i="3"/>
  <c r="E820" i="3"/>
  <c r="E5787" i="3"/>
  <c r="E2225" i="3"/>
  <c r="E971" i="3"/>
  <c r="E3497" i="3"/>
  <c r="E626" i="3"/>
  <c r="E495" i="3"/>
  <c r="E1400" i="3"/>
  <c r="E61" i="3"/>
  <c r="E2233" i="3"/>
  <c r="E2342" i="3"/>
  <c r="E1260" i="3"/>
  <c r="E3194" i="3"/>
  <c r="E1648" i="3"/>
  <c r="E3119" i="3"/>
  <c r="E3402" i="3"/>
  <c r="E5762" i="3"/>
  <c r="E4019" i="3"/>
  <c r="E2053" i="3"/>
  <c r="E4750" i="3"/>
  <c r="E4746" i="3"/>
  <c r="E4970" i="3"/>
  <c r="E4502" i="3"/>
  <c r="E2844" i="3"/>
  <c r="E2267" i="3"/>
  <c r="E2547" i="3"/>
  <c r="E3699" i="3"/>
  <c r="E2587" i="3"/>
  <c r="E1819" i="3"/>
  <c r="E3108" i="3"/>
  <c r="E3575" i="3"/>
  <c r="E290" i="3"/>
  <c r="E2767" i="3"/>
  <c r="E3029" i="3"/>
  <c r="E523" i="3"/>
  <c r="E5346" i="3"/>
  <c r="E204" i="3"/>
  <c r="E1068" i="3"/>
  <c r="E47" i="3"/>
  <c r="E2839" i="3"/>
  <c r="E3352" i="3"/>
  <c r="E3161" i="3"/>
  <c r="E4389" i="3"/>
  <c r="E271" i="3"/>
  <c r="E147" i="3"/>
  <c r="E199" i="3"/>
  <c r="E3738" i="3"/>
  <c r="E1929" i="3"/>
  <c r="E3906" i="3"/>
  <c r="E4114" i="3"/>
  <c r="E2136" i="3"/>
  <c r="E2277" i="3"/>
  <c r="E1519" i="3"/>
  <c r="E2226" i="3"/>
  <c r="E2190" i="3"/>
  <c r="E1883" i="3"/>
  <c r="E514" i="3"/>
  <c r="E2930" i="3"/>
  <c r="E2194" i="3"/>
  <c r="E3149" i="3"/>
  <c r="E1464" i="3"/>
  <c r="E3063" i="3"/>
  <c r="E2231" i="3"/>
  <c r="E517" i="3"/>
  <c r="E43" i="3"/>
  <c r="E2812" i="3"/>
  <c r="E1652" i="3"/>
  <c r="E2791" i="3"/>
  <c r="E3740" i="3"/>
  <c r="E3933" i="3"/>
  <c r="E5542" i="3"/>
  <c r="E1020" i="3"/>
  <c r="E3611" i="3"/>
  <c r="E780" i="3"/>
  <c r="E140" i="3"/>
  <c r="E3442" i="3"/>
  <c r="E54" i="3"/>
  <c r="E1692" i="3"/>
  <c r="E1668" i="3"/>
  <c r="E3763" i="3"/>
  <c r="E2705" i="3"/>
  <c r="E1736" i="3"/>
  <c r="E1327" i="3"/>
  <c r="E191" i="3"/>
  <c r="E484" i="3"/>
  <c r="E2005" i="3"/>
  <c r="E2925" i="3"/>
  <c r="E2093" i="3"/>
  <c r="E1751" i="3"/>
  <c r="E661" i="3"/>
  <c r="E2084" i="3"/>
  <c r="E3195" i="3"/>
  <c r="E141" i="3"/>
  <c r="E1682" i="3"/>
  <c r="E642" i="3"/>
  <c r="E604" i="3"/>
  <c r="E8" i="3"/>
  <c r="E4419" i="3"/>
  <c r="E468" i="3"/>
  <c r="E5067" i="3"/>
  <c r="E1927" i="3"/>
  <c r="E106" i="3"/>
  <c r="E4154" i="3"/>
  <c r="E300" i="3"/>
  <c r="E322" i="3"/>
  <c r="E2040" i="3"/>
  <c r="E3939" i="3"/>
  <c r="E1710" i="3"/>
  <c r="E1863" i="3"/>
  <c r="E1776" i="3"/>
  <c r="E456" i="3"/>
  <c r="E1420" i="3"/>
  <c r="E5607" i="3"/>
  <c r="E3565" i="3"/>
  <c r="E1224" i="3"/>
  <c r="E5957" i="3"/>
  <c r="E3131" i="3"/>
  <c r="E1300" i="3"/>
  <c r="E802" i="3"/>
  <c r="E2837" i="3"/>
  <c r="E1701" i="3"/>
  <c r="E1061" i="3"/>
  <c r="E3184" i="3"/>
  <c r="E2208" i="3"/>
  <c r="E3069" i="3"/>
  <c r="E1526" i="3"/>
  <c r="E3456" i="3"/>
  <c r="E2592" i="3"/>
  <c r="E5410" i="3"/>
  <c r="E2886" i="3"/>
  <c r="E2016" i="3"/>
  <c r="E532" i="3"/>
  <c r="H74" i="6" s="1"/>
  <c r="J74" i="6" s="1"/>
  <c r="E4234" i="3"/>
  <c r="E2147" i="3"/>
  <c r="E2904" i="3"/>
  <c r="E2278" i="3"/>
  <c r="E2933" i="3"/>
  <c r="E1384" i="3"/>
  <c r="E1233" i="3"/>
  <c r="E5682" i="3"/>
  <c r="E635" i="3"/>
  <c r="E1761" i="3"/>
  <c r="E970" i="3"/>
  <c r="E3431" i="3"/>
  <c r="E3482" i="3"/>
  <c r="E602" i="3"/>
  <c r="E1957" i="3"/>
  <c r="E5675" i="3"/>
  <c r="E4283" i="3"/>
  <c r="E2970" i="3"/>
  <c r="E882" i="3"/>
  <c r="E269" i="3"/>
  <c r="E463" i="3"/>
  <c r="E5474" i="3"/>
  <c r="E3386" i="3"/>
  <c r="E2140" i="3"/>
  <c r="E723" i="3"/>
  <c r="E5435" i="3"/>
  <c r="E679" i="3"/>
  <c r="E1540" i="3"/>
  <c r="E3511" i="3"/>
  <c r="E2303" i="3"/>
  <c r="E307" i="3"/>
  <c r="E3002" i="3"/>
  <c r="E351" i="3"/>
  <c r="E2926" i="3"/>
  <c r="E2297" i="3"/>
  <c r="E2485" i="3"/>
  <c r="E2344" i="3"/>
  <c r="E1261" i="3"/>
  <c r="E1038" i="3"/>
  <c r="E3778" i="3"/>
  <c r="E443" i="3"/>
  <c r="E1608" i="3"/>
  <c r="E2818" i="3"/>
  <c r="E5905" i="3"/>
  <c r="E2120" i="3"/>
  <c r="E38" i="3"/>
  <c r="E1930" i="3"/>
  <c r="E3687" i="3"/>
  <c r="E2879" i="3"/>
  <c r="E984" i="3"/>
  <c r="E259" i="3"/>
  <c r="E2081" i="3"/>
  <c r="E2284" i="3"/>
  <c r="E1713" i="3"/>
  <c r="E4353" i="3"/>
  <c r="E6012" i="3"/>
  <c r="E3800" i="3"/>
  <c r="E5563" i="3"/>
  <c r="E5528" i="3"/>
  <c r="E2701" i="3"/>
  <c r="E1353" i="3"/>
  <c r="E1501" i="3"/>
  <c r="E2849" i="3"/>
  <c r="E3189" i="3"/>
  <c r="E129" i="3"/>
  <c r="E1946" i="3"/>
  <c r="E2336" i="3"/>
  <c r="E4410" i="3"/>
  <c r="E4878" i="3"/>
  <c r="E501" i="3"/>
  <c r="E3458" i="3"/>
  <c r="E3796" i="3"/>
  <c r="E1488" i="3"/>
  <c r="E3447" i="3"/>
  <c r="E5578" i="3"/>
  <c r="E2464" i="3"/>
  <c r="E1124" i="3"/>
  <c r="E2685" i="3"/>
  <c r="E3407" i="3"/>
  <c r="E2572" i="3"/>
  <c r="E1382" i="3"/>
  <c r="E1004" i="3"/>
  <c r="E2066" i="3"/>
  <c r="E5350" i="3"/>
  <c r="E3448" i="3"/>
  <c r="E3557" i="3"/>
  <c r="E460" i="3"/>
  <c r="E5603" i="3"/>
  <c r="E1468" i="3"/>
  <c r="E1580" i="3"/>
  <c r="E1129" i="3"/>
  <c r="E578" i="3"/>
  <c r="E2621" i="3"/>
  <c r="E1228" i="3"/>
  <c r="E2180" i="3"/>
  <c r="E5876" i="3"/>
  <c r="E1661" i="3"/>
  <c r="E1624" i="3"/>
  <c r="E836" i="3"/>
  <c r="E231" i="3"/>
  <c r="E414" i="3"/>
  <c r="E3325" i="3"/>
  <c r="E71" i="3"/>
  <c r="E2161" i="3"/>
  <c r="E3288" i="3"/>
  <c r="E4666" i="3"/>
  <c r="E185" i="3"/>
  <c r="E1065" i="3"/>
  <c r="E3550" i="3"/>
  <c r="E52" i="3"/>
  <c r="E2539" i="3"/>
  <c r="E2397" i="3"/>
  <c r="E1333" i="3"/>
  <c r="E2633" i="3"/>
  <c r="E951" i="3"/>
  <c r="E1131" i="3"/>
  <c r="E1336" i="3"/>
  <c r="E2794" i="3"/>
  <c r="E1621" i="3"/>
  <c r="E1477" i="3"/>
  <c r="E750" i="3"/>
  <c r="E1554" i="3"/>
  <c r="E1283" i="3"/>
  <c r="E1678" i="3"/>
  <c r="E3544" i="3"/>
  <c r="E3429" i="3"/>
  <c r="E76" i="3"/>
  <c r="E5419" i="3"/>
  <c r="E4924" i="3"/>
  <c r="E372" i="3"/>
  <c r="E208" i="3"/>
  <c r="E313" i="3"/>
  <c r="E3104" i="3"/>
  <c r="E1880" i="3"/>
  <c r="E3333" i="3"/>
  <c r="E1872" i="3"/>
  <c r="E740" i="3"/>
  <c r="E4935" i="3"/>
  <c r="E717" i="3"/>
  <c r="E2518" i="3"/>
  <c r="E2639" i="3"/>
  <c r="E609" i="3"/>
  <c r="E1958" i="3"/>
  <c r="E536" i="3"/>
  <c r="E651" i="3"/>
  <c r="E2072" i="3"/>
  <c r="E357" i="3"/>
  <c r="E479" i="3"/>
  <c r="E5643" i="3"/>
  <c r="E2260" i="3"/>
  <c r="E1995" i="3"/>
  <c r="E3206" i="3"/>
  <c r="E1822" i="3"/>
  <c r="E5052" i="3"/>
  <c r="E1505" i="3"/>
  <c r="E911" i="3"/>
  <c r="E3589" i="3"/>
  <c r="E423" i="3"/>
  <c r="E1953" i="3"/>
  <c r="E2769" i="3"/>
  <c r="E1338" i="3"/>
  <c r="E3043" i="3"/>
  <c r="E1923" i="3"/>
  <c r="E1408" i="3"/>
  <c r="E905" i="3"/>
  <c r="E827" i="3"/>
  <c r="E1213" i="3"/>
  <c r="E2790" i="3"/>
  <c r="E205" i="3"/>
  <c r="E1852" i="3"/>
  <c r="E2695" i="3"/>
  <c r="E4458" i="3"/>
  <c r="E1645" i="3"/>
  <c r="E2674" i="3"/>
  <c r="E4411" i="3"/>
  <c r="E24" i="3"/>
  <c r="E1383" i="3"/>
  <c r="E4179" i="3"/>
  <c r="E2383" i="3"/>
  <c r="E3059" i="3"/>
  <c r="E117" i="3"/>
  <c r="E1083" i="3"/>
  <c r="E5594" i="3"/>
  <c r="E1178" i="3"/>
  <c r="E1443" i="3"/>
  <c r="E3932" i="3"/>
  <c r="E3583" i="3"/>
  <c r="E2570" i="3"/>
  <c r="E327" i="3"/>
  <c r="E1479" i="3"/>
  <c r="E5811" i="3"/>
  <c r="E2453" i="3"/>
  <c r="E2460" i="3"/>
  <c r="E4148" i="3"/>
  <c r="E1541" i="3"/>
  <c r="E2865" i="3"/>
  <c r="E2748" i="3"/>
  <c r="E246" i="3"/>
  <c r="E2698" i="3"/>
  <c r="E1142" i="3"/>
  <c r="E5095" i="3"/>
  <c r="E3285" i="3"/>
  <c r="E2077" i="3"/>
  <c r="E1938" i="3"/>
  <c r="E2495" i="3"/>
  <c r="E830" i="3"/>
  <c r="E1933" i="3"/>
  <c r="E4" i="3"/>
  <c r="E1056" i="3"/>
  <c r="E5139" i="3"/>
  <c r="E68" i="3"/>
  <c r="E2637" i="3"/>
  <c r="E2409" i="3"/>
  <c r="E930" i="3"/>
  <c r="E1925" i="3"/>
  <c r="E4170" i="3"/>
  <c r="E2129" i="3"/>
  <c r="E3330" i="3"/>
  <c r="E1628" i="3"/>
  <c r="E693" i="3"/>
  <c r="E411" i="3"/>
  <c r="E3388" i="3"/>
  <c r="E5455" i="3"/>
  <c r="E5772" i="3"/>
  <c r="E3923" i="3"/>
  <c r="E617" i="3"/>
  <c r="E3254" i="3"/>
  <c r="E5018" i="3"/>
  <c r="E3624" i="3"/>
  <c r="E4983" i="3"/>
  <c r="E1449" i="3"/>
  <c r="E3851" i="3"/>
  <c r="E5098" i="3"/>
  <c r="E4051" i="3"/>
  <c r="E2392" i="3"/>
  <c r="E1520" i="3"/>
  <c r="E9" i="3"/>
  <c r="E5242" i="3"/>
  <c r="E2828" i="3"/>
  <c r="E3307" i="3"/>
  <c r="E3637" i="3"/>
  <c r="E5756" i="3"/>
  <c r="E2410" i="3"/>
  <c r="E2703" i="3"/>
  <c r="E2157" i="3"/>
  <c r="E2971" i="3"/>
  <c r="E2080" i="3"/>
  <c r="E4240" i="3"/>
  <c r="E811" i="3"/>
  <c r="E2603" i="3"/>
  <c r="E3866" i="3"/>
  <c r="E896" i="3"/>
  <c r="E3225" i="3"/>
  <c r="E1793" i="3"/>
  <c r="E3673" i="3"/>
  <c r="E1218" i="3"/>
  <c r="E2635" i="3"/>
  <c r="E174" i="3"/>
  <c r="E3487" i="3"/>
  <c r="E2033" i="3"/>
  <c r="E638" i="3"/>
  <c r="E2361" i="3"/>
  <c r="E3094" i="3"/>
  <c r="E575" i="3"/>
  <c r="E1203" i="3"/>
  <c r="E442" i="3"/>
  <c r="E2600" i="3"/>
  <c r="E1236" i="3"/>
  <c r="E2373" i="3"/>
  <c r="E5" i="3"/>
  <c r="E113" i="3"/>
  <c r="E2690" i="3"/>
  <c r="E193" i="3"/>
  <c r="E879" i="3"/>
  <c r="E366" i="3"/>
  <c r="E742" i="3"/>
  <c r="E732" i="3"/>
  <c r="E3315" i="3"/>
  <c r="E1584" i="3"/>
  <c r="E457" i="3"/>
  <c r="E1831" i="3"/>
  <c r="E2706" i="3"/>
  <c r="E735" i="3"/>
  <c r="E1371" i="3"/>
  <c r="E5820" i="3"/>
  <c r="E1514" i="3"/>
  <c r="E344" i="3"/>
  <c r="E3389" i="3"/>
  <c r="E440" i="3"/>
  <c r="E3110" i="3"/>
  <c r="E2094" i="3"/>
  <c r="E1215" i="3"/>
  <c r="E4110" i="3"/>
  <c r="E552" i="3"/>
  <c r="E688" i="3"/>
  <c r="E1752" i="3"/>
  <c r="E1582" i="3"/>
  <c r="E2968" i="3"/>
  <c r="E2850" i="3"/>
  <c r="E4686" i="3"/>
  <c r="E6971" i="3"/>
  <c r="E1506" i="3"/>
  <c r="E5180" i="3"/>
  <c r="E197" i="3"/>
  <c r="E381" i="3"/>
  <c r="E3180" i="3"/>
  <c r="E2727" i="3"/>
  <c r="E826" i="3"/>
  <c r="E2274" i="3"/>
  <c r="E126" i="3"/>
  <c r="E1631" i="3"/>
  <c r="E1780" i="3"/>
  <c r="E1277" i="3"/>
  <c r="E1086" i="3"/>
  <c r="E1964" i="3"/>
  <c r="E486" i="3"/>
  <c r="E621" i="3"/>
  <c r="E1085" i="3"/>
  <c r="E1546" i="3"/>
  <c r="E5543" i="3"/>
  <c r="E2824" i="3"/>
  <c r="E29" i="3"/>
  <c r="E804" i="3"/>
  <c r="E2841" i="3"/>
  <c r="E4962" i="3"/>
  <c r="E991" i="3"/>
  <c r="E878" i="3"/>
  <c r="E1334" i="3"/>
  <c r="E1434" i="3"/>
  <c r="E1694" i="3"/>
  <c r="E4098" i="3"/>
  <c r="E382" i="3"/>
  <c r="E887" i="3"/>
  <c r="E2807" i="3"/>
  <c r="E2734" i="3"/>
  <c r="E2562" i="3"/>
  <c r="E711" i="3"/>
  <c r="E3247" i="3"/>
  <c r="E2217" i="3"/>
  <c r="E5235" i="3"/>
  <c r="E1472" i="3"/>
  <c r="E1466" i="3"/>
  <c r="E5779" i="3"/>
  <c r="E822" i="3"/>
  <c r="E4003" i="3"/>
  <c r="E5308" i="3"/>
  <c r="E1750" i="3"/>
  <c r="E356" i="3"/>
  <c r="E2530" i="3"/>
  <c r="E2951" i="3"/>
  <c r="E1340" i="3"/>
  <c r="E579" i="3"/>
  <c r="E4963" i="3"/>
  <c r="E5754" i="3"/>
  <c r="E2982" i="3"/>
  <c r="E1836" i="3"/>
  <c r="E4163" i="3"/>
  <c r="E1115" i="3"/>
  <c r="E5134" i="3"/>
  <c r="E176" i="3"/>
  <c r="E1072" i="3"/>
  <c r="E1573" i="3"/>
  <c r="E4706" i="3"/>
  <c r="E864" i="3"/>
  <c r="E783" i="3"/>
  <c r="E2213" i="3"/>
  <c r="E4122" i="3"/>
  <c r="E3252" i="3"/>
  <c r="E696" i="3"/>
  <c r="E3233" i="3"/>
  <c r="E1478" i="3"/>
  <c r="E958" i="3"/>
  <c r="E2018" i="3"/>
  <c r="E1081" i="3"/>
  <c r="E607" i="3"/>
  <c r="E1401" i="3"/>
  <c r="E1480" i="3"/>
  <c r="E1008" i="3"/>
  <c r="E1800" i="3"/>
  <c r="E2967" i="3"/>
  <c r="E1824" i="3"/>
  <c r="E1274" i="3"/>
  <c r="E1164" i="3"/>
  <c r="E3253" i="3"/>
  <c r="E2579" i="3"/>
  <c r="E4099" i="3"/>
  <c r="E2359" i="3"/>
  <c r="E2825" i="3"/>
  <c r="E1936" i="3"/>
  <c r="E1226" i="3"/>
  <c r="E4714" i="3"/>
  <c r="E2838" i="3"/>
  <c r="E5966" i="3"/>
  <c r="E2602" i="3"/>
  <c r="E4635" i="3"/>
  <c r="E3654" i="3"/>
  <c r="E3072" i="3"/>
  <c r="E95" i="3"/>
  <c r="E2533" i="3"/>
  <c r="E4860" i="3"/>
  <c r="E1720" i="3"/>
  <c r="E3091" i="3"/>
  <c r="E3641" i="3"/>
  <c r="E2330" i="3"/>
  <c r="E1301" i="3"/>
  <c r="E1714" i="3"/>
  <c r="E1851" i="3"/>
  <c r="E4782" i="3"/>
  <c r="E3305" i="3"/>
  <c r="E5404" i="3"/>
  <c r="E1264" i="3"/>
  <c r="E274" i="3"/>
  <c r="E5339" i="3"/>
  <c r="E1425" i="3"/>
  <c r="E4810" i="3"/>
  <c r="E3399" i="3"/>
  <c r="E521" i="3"/>
  <c r="E2816" i="3"/>
  <c r="E1403" i="3"/>
  <c r="E3854" i="3"/>
  <c r="E3050" i="3"/>
  <c r="E3846" i="3"/>
  <c r="E1229" i="3"/>
  <c r="E4559" i="3"/>
  <c r="E4348" i="3"/>
  <c r="E1653" i="3"/>
  <c r="E5642" i="3"/>
  <c r="E2763" i="3"/>
  <c r="E2067" i="3"/>
  <c r="E573" i="3"/>
  <c r="E2446" i="3"/>
  <c r="E1837" i="3"/>
  <c r="E4106" i="3"/>
  <c r="E2543" i="3"/>
  <c r="E1116" i="3"/>
  <c r="E3299" i="3"/>
  <c r="E1249" i="3"/>
  <c r="E4874" i="3"/>
  <c r="E1128" i="3"/>
  <c r="E5075" i="3"/>
  <c r="E656" i="3"/>
  <c r="E2367" i="3"/>
  <c r="E1331" i="3"/>
  <c r="E2205" i="3"/>
  <c r="E943" i="3"/>
  <c r="E1820" i="3"/>
  <c r="E1050" i="3"/>
  <c r="E2186" i="3"/>
  <c r="E3229" i="3"/>
  <c r="E876" i="3"/>
  <c r="E319" i="3"/>
  <c r="E988" i="3"/>
  <c r="E698" i="3"/>
  <c r="E2290" i="3"/>
  <c r="E785" i="3"/>
  <c r="E3867" i="3"/>
  <c r="E528" i="3"/>
  <c r="E288" i="3"/>
  <c r="E1945" i="3"/>
  <c r="E1145" i="3"/>
  <c r="E6072" i="3"/>
  <c r="E865" i="3"/>
  <c r="E922" i="3"/>
  <c r="E1940" i="3"/>
  <c r="E2527" i="3"/>
  <c r="E1456" i="3"/>
  <c r="E1469" i="3"/>
  <c r="E4474" i="3"/>
  <c r="E303" i="3"/>
  <c r="E4826" i="3"/>
  <c r="E5571" i="3"/>
  <c r="E4812" i="3"/>
  <c r="E5646" i="3"/>
  <c r="E1267" i="3"/>
  <c r="E1463" i="3"/>
  <c r="E1775" i="3"/>
  <c r="E4284" i="3"/>
  <c r="E977" i="3"/>
  <c r="E1703" i="3"/>
  <c r="E3690" i="3"/>
  <c r="E275" i="3"/>
  <c r="E937" i="3"/>
  <c r="E394" i="3"/>
  <c r="E21" i="3"/>
  <c r="E216" i="3"/>
  <c r="E3510" i="3"/>
  <c r="E1245" i="3"/>
  <c r="E671" i="3"/>
  <c r="E1576" i="3"/>
  <c r="E916" i="3"/>
  <c r="E4572" i="3"/>
  <c r="E5034" i="3"/>
  <c r="E3519" i="3"/>
  <c r="E2426" i="3"/>
  <c r="E1507" i="3"/>
  <c r="E3732" i="3"/>
  <c r="E451" i="3"/>
  <c r="E2747" i="3"/>
  <c r="E1080" i="3"/>
  <c r="E1102" i="3"/>
  <c r="E4650" i="3"/>
  <c r="E1782" i="3"/>
  <c r="E2096" i="3"/>
  <c r="E2402" i="3"/>
  <c r="E1683" i="3"/>
  <c r="E1390" i="3"/>
  <c r="E1148" i="3"/>
  <c r="E135" i="3"/>
  <c r="E2531" i="3"/>
  <c r="E1626" i="3"/>
  <c r="E2219" i="3"/>
  <c r="E5498" i="3"/>
  <c r="E1812" i="3"/>
  <c r="E3291" i="3"/>
  <c r="E2861" i="3"/>
  <c r="E5586" i="3"/>
  <c r="E2467" i="3"/>
  <c r="E629" i="3"/>
  <c r="E906" i="3"/>
  <c r="E2432" i="3"/>
  <c r="E751" i="3"/>
  <c r="E1834" i="3"/>
  <c r="E3223" i="3"/>
  <c r="E983" i="3"/>
  <c r="E1362" i="3"/>
  <c r="E1312" i="3"/>
  <c r="E2319" i="3"/>
  <c r="E2502" i="3"/>
  <c r="E992" i="3"/>
  <c r="E1024" i="3"/>
  <c r="E1288" i="3"/>
  <c r="E1712" i="3"/>
  <c r="E1396" i="3"/>
  <c r="E3875" i="3"/>
  <c r="E276" i="3"/>
  <c r="E1173" i="3"/>
  <c r="E2773" i="3"/>
  <c r="E4366" i="3"/>
  <c r="E2317" i="3"/>
  <c r="E1492" i="3"/>
  <c r="E1318" i="3"/>
  <c r="E995" i="3"/>
  <c r="E2752" i="3"/>
  <c r="E3269" i="3"/>
  <c r="E2487" i="3"/>
  <c r="E2521" i="3"/>
  <c r="E1665" i="3"/>
  <c r="E2103" i="3"/>
  <c r="E3680" i="3"/>
  <c r="E2327" i="3"/>
  <c r="E1876" i="3"/>
  <c r="E838" i="3"/>
  <c r="E1319" i="3"/>
  <c r="E421" i="3"/>
  <c r="E1302" i="3"/>
  <c r="E4059" i="3"/>
  <c r="E2230" i="3"/>
  <c r="E3525" i="3"/>
  <c r="E183" i="3"/>
  <c r="E2922" i="3"/>
  <c r="E477" i="3"/>
  <c r="E104" i="3"/>
  <c r="E5297" i="3"/>
  <c r="E103" i="3"/>
  <c r="E3980" i="3"/>
  <c r="E4694" i="3"/>
  <c r="E4175" i="3"/>
  <c r="E3022" i="3"/>
  <c r="E6148" i="3"/>
  <c r="E289" i="3"/>
  <c r="E3576" i="3"/>
  <c r="E509" i="3"/>
  <c r="H57" i="6" s="1"/>
  <c r="J57" i="6" s="1"/>
  <c r="E4906" i="3"/>
  <c r="E3174" i="3"/>
  <c r="E3573" i="3"/>
  <c r="E3610" i="3"/>
  <c r="E5338" i="3"/>
  <c r="E3369" i="3"/>
  <c r="E2199" i="3"/>
  <c r="E5314" i="3"/>
  <c r="E2462" i="3"/>
  <c r="E3606" i="3"/>
  <c r="E424" i="3"/>
  <c r="E3542" i="3"/>
  <c r="E2398" i="3"/>
  <c r="E2251" i="3"/>
  <c r="E3625" i="3"/>
  <c r="E2496" i="3"/>
  <c r="E884" i="3"/>
  <c r="E1844" i="3"/>
  <c r="E6281" i="3"/>
  <c r="E4499" i="3"/>
  <c r="E2272" i="3"/>
  <c r="E3355" i="3"/>
  <c r="E5043" i="3"/>
  <c r="E2713" i="3"/>
  <c r="E2323" i="3"/>
  <c r="E4220" i="3"/>
  <c r="E2403" i="3"/>
  <c r="E3019" i="3"/>
  <c r="E4035" i="3"/>
  <c r="E1674" i="3"/>
  <c r="E2675" i="3"/>
  <c r="E4786" i="3"/>
  <c r="E2840" i="3"/>
  <c r="E5799" i="3"/>
  <c r="E677" i="3"/>
  <c r="E2963" i="3"/>
  <c r="E608" i="3"/>
  <c r="E1106" i="3"/>
  <c r="E5428" i="3"/>
  <c r="E4320" i="3"/>
  <c r="E1855" i="3"/>
  <c r="E2979" i="3"/>
  <c r="E3471" i="3"/>
  <c r="E2726" i="3"/>
  <c r="E84" i="3"/>
  <c r="E1399" i="3"/>
  <c r="E5859" i="3"/>
  <c r="E6527" i="3"/>
  <c r="E1943" i="3"/>
  <c r="E624" i="3"/>
  <c r="E2339" i="3"/>
  <c r="E2622" i="3"/>
  <c r="E3509" i="3"/>
  <c r="E2638" i="3"/>
  <c r="E902" i="3"/>
  <c r="E655" i="3"/>
  <c r="E407" i="3"/>
  <c r="E20" i="3"/>
  <c r="E5249" i="3"/>
  <c r="E1566" i="3"/>
  <c r="E2405" i="3"/>
  <c r="E3865" i="3"/>
  <c r="E1892" i="3"/>
  <c r="E1244" i="3"/>
  <c r="E854" i="3"/>
  <c r="E957" i="3"/>
  <c r="E892" i="3"/>
  <c r="E3378" i="3"/>
  <c r="E3630" i="3"/>
  <c r="E5818" i="3"/>
  <c r="E1351" i="3"/>
  <c r="E738" i="3"/>
  <c r="E3405" i="3"/>
  <c r="E122" i="3"/>
  <c r="E1749" i="3"/>
  <c r="E512" i="3"/>
  <c r="E2821" i="3"/>
  <c r="E3074" i="3"/>
  <c r="E733" i="3"/>
  <c r="E2546" i="3"/>
  <c r="E2099" i="3"/>
  <c r="E2519" i="3"/>
  <c r="E5500" i="3"/>
  <c r="E667" i="3"/>
  <c r="E1832" i="3"/>
  <c r="E4107" i="3"/>
  <c r="E1377" i="3"/>
  <c r="E64" i="3"/>
  <c r="E3646" i="3"/>
  <c r="E4364" i="3"/>
  <c r="E2375" i="3"/>
  <c r="E2128" i="3"/>
  <c r="E5131" i="3"/>
  <c r="E2422" i="3"/>
  <c r="E2271" i="3"/>
  <c r="E938" i="3"/>
  <c r="E1076" i="3"/>
  <c r="E2100" i="3"/>
  <c r="E3268" i="3"/>
  <c r="E737" i="3"/>
  <c r="E352" i="3"/>
  <c r="E3946" i="3"/>
  <c r="E842" i="3"/>
  <c r="E4892" i="3"/>
  <c r="E3629" i="3"/>
  <c r="E2151" i="3"/>
  <c r="E3747" i="3"/>
  <c r="E1227" i="3"/>
  <c r="E615" i="3"/>
  <c r="E757" i="3"/>
  <c r="E1537" i="3"/>
  <c r="E3964" i="3"/>
  <c r="E2193" i="3"/>
  <c r="E74" i="3"/>
  <c r="E4298" i="3"/>
  <c r="E493" i="3"/>
  <c r="E846" i="3"/>
  <c r="E1313" i="3"/>
  <c r="E306" i="3"/>
  <c r="E3621" i="3"/>
  <c r="E1246" i="3"/>
  <c r="E520" i="3"/>
  <c r="E4562" i="3"/>
  <c r="E1738" i="3"/>
  <c r="E2362" i="3"/>
  <c r="E1961" i="3"/>
  <c r="E1941" i="3"/>
  <c r="E2720" i="3"/>
  <c r="E3368" i="3"/>
  <c r="E2281" i="3"/>
  <c r="E1287" i="3"/>
  <c r="E1877" i="3"/>
  <c r="E367" i="3"/>
  <c r="E662" i="3"/>
  <c r="E5186" i="3"/>
  <c r="E4199" i="3"/>
  <c r="E858" i="3"/>
  <c r="E272" i="3"/>
  <c r="E364" i="3"/>
  <c r="E72" i="3"/>
  <c r="E5692" i="3"/>
  <c r="E1386" i="3"/>
  <c r="E469" i="3"/>
  <c r="E3077" i="3"/>
  <c r="E3327" i="3"/>
  <c r="E728" i="3"/>
  <c r="E3118" i="3"/>
  <c r="E3541" i="3"/>
  <c r="E3151" i="3"/>
  <c r="E1783" i="3"/>
  <c r="E1483" i="3"/>
  <c r="E130" i="3"/>
  <c r="E874" i="3"/>
  <c r="E1879" i="3"/>
  <c r="E1599" i="3"/>
  <c r="E3258" i="3"/>
  <c r="E2368" i="3"/>
  <c r="E1895" i="3"/>
  <c r="E51" i="3"/>
  <c r="E1112" i="3"/>
  <c r="E6075" i="3"/>
  <c r="E2566" i="3"/>
  <c r="E5211" i="3"/>
  <c r="E4518" i="3"/>
  <c r="E3221" i="3"/>
  <c r="E5198" i="3"/>
  <c r="E3627" i="3"/>
  <c r="E6067" i="3"/>
  <c r="E2047" i="3"/>
  <c r="E70" i="3"/>
  <c r="E4774" i="3"/>
  <c r="E1543" i="3"/>
  <c r="E338" i="3"/>
  <c r="E2681" i="3"/>
  <c r="E4594" i="3"/>
  <c r="E3682" i="3"/>
  <c r="E3087" i="3"/>
  <c r="E328" i="3"/>
  <c r="E5582" i="3"/>
  <c r="E5050" i="3"/>
  <c r="E788" i="3"/>
  <c r="E3899" i="3"/>
  <c r="E3235" i="3"/>
  <c r="E2247" i="3"/>
  <c r="E1817" i="3"/>
  <c r="E4090" i="3"/>
  <c r="E4922" i="3"/>
  <c r="E2848" i="3"/>
  <c r="E260" i="3"/>
  <c r="E2793" i="3"/>
  <c r="E3659" i="3"/>
  <c r="E5203" i="3"/>
  <c r="E3884" i="3"/>
  <c r="E4467" i="3"/>
  <c r="E4434" i="3"/>
  <c r="E5838" i="3"/>
  <c r="E4451" i="3"/>
  <c r="E395" i="3"/>
  <c r="E4138" i="3"/>
  <c r="E4322" i="3"/>
  <c r="E430" i="3"/>
  <c r="E2150" i="3"/>
  <c r="E849" i="3"/>
  <c r="E1125" i="3"/>
  <c r="E1243" i="3"/>
  <c r="E3414" i="3"/>
  <c r="E3" i="3"/>
  <c r="E292" i="3"/>
  <c r="E725" i="3"/>
  <c r="E2434" i="3"/>
  <c r="E4418" i="3"/>
  <c r="E2170" i="3"/>
  <c r="E4236" i="3"/>
  <c r="E856" i="3"/>
  <c r="E2801" i="3"/>
  <c r="E5070" i="3"/>
  <c r="E4371" i="3"/>
  <c r="E1282" i="3"/>
  <c r="E1285" i="3"/>
  <c r="E1968" i="3"/>
  <c r="E175" i="3"/>
  <c r="E1641" i="3"/>
  <c r="E1092" i="3"/>
  <c r="E2296" i="3"/>
  <c r="E4039" i="3"/>
  <c r="E5386" i="3"/>
  <c r="E1779" i="3"/>
  <c r="E1310" i="3"/>
  <c r="E3776" i="3"/>
  <c r="E1954" i="3"/>
  <c r="E1153" i="3"/>
  <c r="E1355" i="3"/>
  <c r="E1869" i="3"/>
  <c r="E1606" i="3"/>
  <c r="E446" i="3"/>
  <c r="E2074" i="3"/>
  <c r="E2973" i="3"/>
  <c r="E2102" i="3"/>
  <c r="E4211" i="3"/>
  <c r="E3455" i="3"/>
  <c r="E2741" i="3"/>
  <c r="E2743" i="3"/>
  <c r="E2945" i="3"/>
  <c r="E1644" i="3"/>
  <c r="E2189" i="3"/>
  <c r="E1821" i="3"/>
  <c r="E640" i="3"/>
  <c r="E1239" i="3"/>
  <c r="E2771" i="3"/>
  <c r="E5179" i="3"/>
  <c r="E835" i="3"/>
  <c r="E684" i="3"/>
  <c r="E2697" i="3"/>
  <c r="E1854" i="3"/>
  <c r="E2454" i="3"/>
  <c r="E5326" i="3"/>
  <c r="E3013" i="3"/>
  <c r="E2054" i="3"/>
  <c r="E4226" i="3"/>
  <c r="E3040" i="3"/>
  <c r="E4340" i="3"/>
  <c r="E3156" i="3"/>
  <c r="E2551" i="3"/>
  <c r="E4579" i="3"/>
  <c r="E1025" i="3"/>
  <c r="E5287" i="3"/>
  <c r="E792" i="3"/>
  <c r="E790" i="3"/>
  <c r="E2355" i="3"/>
  <c r="E535" i="3"/>
  <c r="E855" i="3"/>
  <c r="E2237" i="3"/>
  <c r="E3382" i="3"/>
  <c r="E4790" i="3"/>
  <c r="E3375" i="3"/>
  <c r="E2382" i="3"/>
  <c r="E3353" i="3"/>
  <c r="E1199" i="3"/>
  <c r="E776" i="3"/>
  <c r="E5748" i="3"/>
  <c r="E1077" i="3"/>
  <c r="E3302" i="3"/>
  <c r="E178" i="3"/>
  <c r="E1289" i="3"/>
  <c r="E5851" i="3"/>
  <c r="E1971" i="3"/>
  <c r="E1432" i="3"/>
  <c r="E1079" i="3"/>
  <c r="E1680" i="3"/>
  <c r="E2379" i="3"/>
  <c r="E2935" i="3"/>
  <c r="E311" i="3"/>
  <c r="E1275" i="3"/>
  <c r="E2541" i="3"/>
  <c r="E4696" i="3"/>
  <c r="E3088" i="3"/>
  <c r="E5002" i="3"/>
  <c r="E3786" i="3"/>
  <c r="E1198" i="3"/>
  <c r="E2745" i="3"/>
  <c r="E3798" i="3"/>
  <c r="E4980" i="3"/>
  <c r="E4323" i="3"/>
  <c r="E1611" i="3"/>
  <c r="E2204" i="3"/>
  <c r="E1848" i="3"/>
  <c r="E1093" i="3"/>
  <c r="E796" i="3"/>
  <c r="E743" i="3"/>
  <c r="E5387" i="3"/>
  <c r="E1317" i="3"/>
  <c r="E2437" i="3"/>
  <c r="E160" i="3"/>
  <c r="E3427" i="3"/>
  <c r="E832" i="3"/>
  <c r="E898" i="3"/>
  <c r="E2334" i="3"/>
  <c r="E2107" i="3"/>
  <c r="E5223" i="3"/>
  <c r="E833" i="3"/>
  <c r="E1139" i="3"/>
  <c r="E2312" i="3"/>
  <c r="E3322" i="3"/>
  <c r="E2813" i="3"/>
  <c r="E196" i="3"/>
  <c r="E1321" i="3"/>
  <c r="E3224" i="3"/>
  <c r="E1585" i="3"/>
  <c r="E1009" i="3"/>
  <c r="E2417" i="3"/>
  <c r="E3850" i="3"/>
  <c r="E3547" i="3"/>
  <c r="E1594" i="3"/>
  <c r="E2700" i="3"/>
  <c r="E1192" i="3"/>
  <c r="E577" i="3"/>
  <c r="E660" i="3"/>
  <c r="E3653" i="3"/>
  <c r="E222" i="3"/>
  <c r="E3415" i="3"/>
  <c r="E2304" i="3"/>
  <c r="E2738" i="3"/>
  <c r="E2311" i="3"/>
  <c r="E2442" i="3"/>
  <c r="E359" i="3"/>
  <c r="E1973" i="3"/>
  <c r="E2981" i="3"/>
  <c r="E2583" i="3"/>
  <c r="E3186" i="3"/>
  <c r="E1815" i="3"/>
  <c r="E3413" i="3"/>
  <c r="E2873" i="3"/>
  <c r="E4212" i="3"/>
  <c r="E529" i="3"/>
  <c r="E1029" i="3"/>
  <c r="E831" i="3"/>
  <c r="E1047" i="3"/>
  <c r="E1345" i="3"/>
  <c r="E4443" i="3"/>
  <c r="E2866" i="3"/>
  <c r="E506" i="3"/>
  <c r="E4699" i="3"/>
  <c r="E3042" i="3"/>
  <c r="E1767" i="3"/>
  <c r="E1357" i="3"/>
  <c r="E1430" i="3"/>
  <c r="E1724" i="3"/>
  <c r="E1556" i="3"/>
  <c r="E1787" i="3"/>
  <c r="E1533" i="3"/>
  <c r="E1269" i="3"/>
  <c r="E1136" i="3"/>
  <c r="E347" i="3"/>
  <c r="E572" i="3"/>
  <c r="E715" i="3"/>
  <c r="E1328" i="3"/>
  <c r="E3639" i="3"/>
  <c r="E753" i="3"/>
  <c r="E3756" i="3"/>
  <c r="E1542" i="3"/>
  <c r="E3398" i="3"/>
  <c r="E1976" i="3"/>
  <c r="E1711" i="3"/>
  <c r="E1104" i="3"/>
  <c r="E1242" i="3"/>
  <c r="E1596" i="3"/>
  <c r="E649" i="3"/>
  <c r="E497" i="3"/>
  <c r="E664" i="3"/>
  <c r="E3311" i="3"/>
  <c r="E625" i="3"/>
  <c r="E465" i="3"/>
  <c r="E588" i="3"/>
  <c r="E128" i="3"/>
  <c r="E3493" i="3"/>
  <c r="E2118" i="3"/>
  <c r="E1788" i="3"/>
  <c r="E3062" i="3"/>
  <c r="E500" i="3"/>
  <c r="E1592" i="3"/>
  <c r="E810" i="3"/>
  <c r="E3495" i="3"/>
  <c r="E2075" i="3"/>
  <c r="E5026" i="3"/>
  <c r="E1983" i="3"/>
  <c r="E1530" i="3"/>
  <c r="E1291" i="3"/>
  <c r="E758" i="3"/>
  <c r="E1181" i="3"/>
  <c r="E2293" i="3"/>
  <c r="E14" i="3"/>
  <c r="E4442" i="3"/>
  <c r="E1309" i="3"/>
  <c r="E1238" i="3"/>
  <c r="E1174" i="3"/>
  <c r="E1523" i="3"/>
  <c r="E265" i="3"/>
  <c r="E1735" i="3"/>
  <c r="E2447" i="3"/>
  <c r="E873" i="3"/>
  <c r="E5491" i="3"/>
  <c r="E3230" i="3"/>
  <c r="E3009" i="3"/>
  <c r="E1108" i="3"/>
  <c r="E877" i="3"/>
  <c r="E2610" i="3"/>
  <c r="E1512" i="3"/>
  <c r="E1807" i="3"/>
  <c r="E1364" i="3"/>
  <c r="E726" i="3"/>
  <c r="E1765" i="3"/>
  <c r="E3263" i="3"/>
  <c r="E815" i="3"/>
  <c r="E3391" i="3"/>
  <c r="E1670" i="3"/>
  <c r="E3014" i="3"/>
  <c r="E326" i="3"/>
  <c r="E1411" i="3"/>
  <c r="E353" i="3"/>
  <c r="E4259" i="3"/>
  <c r="E953" i="3"/>
  <c r="E1361" i="3"/>
  <c r="E1571" i="3"/>
  <c r="E1418" i="3"/>
  <c r="E950" i="3"/>
  <c r="E1166" i="3"/>
  <c r="E1179" i="3"/>
  <c r="E1035" i="3"/>
  <c r="E1567" i="3"/>
  <c r="E1253" i="3"/>
  <c r="E242" i="3"/>
  <c r="E3623" i="3"/>
  <c r="E2853" i="3"/>
  <c r="E1395" i="3"/>
  <c r="E563" i="3"/>
  <c r="E369" i="3"/>
  <c r="E2305" i="3"/>
  <c r="E881" i="3"/>
  <c r="E1373" i="3"/>
  <c r="E1629" i="3"/>
  <c r="E2481" i="3"/>
  <c r="E709" i="3"/>
  <c r="E136" i="3"/>
  <c r="E2609" i="3"/>
  <c r="E1088" i="3"/>
  <c r="E1781" i="3"/>
  <c r="E1952" i="3"/>
  <c r="E200" i="3"/>
  <c r="E782" i="3"/>
  <c r="E1739" i="3"/>
  <c r="E964" i="3"/>
  <c r="E1370" i="3"/>
  <c r="E1886" i="3"/>
  <c r="E1843" i="3"/>
  <c r="E592" i="3"/>
  <c r="E16" i="3"/>
  <c r="E4986" i="3"/>
  <c r="E3485" i="3"/>
  <c r="E3365" i="3"/>
  <c r="E1718" i="3"/>
  <c r="E143" i="3"/>
  <c r="E81" i="3"/>
  <c r="E917" i="3"/>
  <c r="E1557" i="3"/>
  <c r="E722" i="3"/>
  <c r="E132" i="3"/>
  <c r="E1581" i="3"/>
  <c r="E630" i="3"/>
  <c r="E1055" i="3"/>
  <c r="E2567" i="3"/>
  <c r="E3549" i="3"/>
  <c r="E899" i="3"/>
  <c r="E340" i="3"/>
  <c r="E531" i="3"/>
  <c r="E764" i="3"/>
  <c r="E2623" i="3"/>
  <c r="E99" i="3"/>
  <c r="E310" i="3"/>
  <c r="E1590" i="3"/>
  <c r="E2139" i="3"/>
  <c r="E2472" i="3"/>
  <c r="E419" i="3"/>
  <c r="E4756" i="3"/>
  <c r="E287" i="3"/>
  <c r="E2881" i="3"/>
  <c r="E211" i="3"/>
  <c r="E1162" i="3"/>
  <c r="E67" i="3"/>
  <c r="E316" i="3"/>
  <c r="E13" i="3"/>
  <c r="E1332" i="3"/>
  <c r="E314" i="3"/>
  <c r="E335" i="3"/>
  <c r="E2630" i="3"/>
  <c r="E18" i="3"/>
  <c r="E939" i="3"/>
  <c r="E3347" i="3"/>
  <c r="E1823" i="3"/>
  <c r="E2506" i="3"/>
  <c r="E3086" i="3"/>
  <c r="E2385" i="3"/>
  <c r="E2169" i="3"/>
  <c r="E823" i="3"/>
  <c r="E3640" i="3"/>
  <c r="E954" i="3"/>
  <c r="E4130" i="3"/>
  <c r="E1114" i="3"/>
  <c r="E5066" i="3"/>
  <c r="E474" i="3"/>
  <c r="E503" i="3"/>
  <c r="E967" i="3"/>
  <c r="E219" i="3"/>
  <c r="E487" i="3"/>
  <c r="E60" i="3"/>
  <c r="E1380" i="3"/>
  <c r="E342" i="3"/>
  <c r="E2598" i="3"/>
  <c r="E1292" i="3"/>
  <c r="E4522" i="3"/>
  <c r="E429" i="3"/>
  <c r="E3675" i="3"/>
  <c r="E1934" i="3"/>
  <c r="E530" i="3"/>
  <c r="E1045" i="3"/>
  <c r="E425" i="3"/>
  <c r="E3010" i="3"/>
  <c r="E2351" i="3"/>
  <c r="E504" i="3"/>
  <c r="E494" i="3"/>
  <c r="E1188" i="3"/>
  <c r="E3135" i="3"/>
  <c r="E2577" i="3"/>
  <c r="E251" i="3"/>
  <c r="E1257" i="3"/>
  <c r="E1000" i="3"/>
  <c r="E1175" i="3"/>
  <c r="E1326" i="3"/>
  <c r="E5531" i="3"/>
  <c r="E1651" i="3"/>
  <c r="E284" i="3"/>
  <c r="E2646" i="3"/>
  <c r="E1726" i="3"/>
  <c r="E612" i="3"/>
  <c r="E444" i="3"/>
  <c r="E4026" i="3"/>
  <c r="E1165" i="3"/>
  <c r="E201" i="3"/>
  <c r="E107" i="3"/>
  <c r="E936" i="3"/>
  <c r="E962" i="3"/>
  <c r="E3001" i="3"/>
  <c r="E2229" i="3"/>
  <c r="E1962" i="3"/>
  <c r="E2215" i="3"/>
  <c r="E1640" i="3"/>
  <c r="E1254" i="3"/>
  <c r="E2578" i="3"/>
  <c r="E1928" i="3"/>
  <c r="E224" i="3"/>
  <c r="E371" i="3"/>
  <c r="E1316" i="3"/>
  <c r="E1671" i="3"/>
  <c r="E676" i="3"/>
  <c r="E426" i="3"/>
  <c r="E325" i="3"/>
  <c r="E2116" i="3"/>
  <c r="E436" i="3"/>
  <c r="E1990" i="3"/>
  <c r="E1600" i="3"/>
  <c r="E27" i="3"/>
  <c r="E3303" i="3"/>
  <c r="E845" i="3"/>
  <c r="E658" i="3"/>
  <c r="E7519" i="3"/>
  <c r="E73" i="3"/>
  <c r="E2575" i="3"/>
  <c r="E2076" i="3"/>
  <c r="E1551" i="3"/>
  <c r="E343" i="3"/>
  <c r="E1378" i="3"/>
  <c r="E1219" i="3"/>
  <c r="E1324" i="3"/>
  <c r="E1935" i="3"/>
  <c r="E1622" i="3"/>
  <c r="E1922" i="3"/>
  <c r="E4275" i="3"/>
  <c r="E2975" i="3"/>
  <c r="E996" i="3"/>
  <c r="E2206" i="3"/>
  <c r="E2914" i="3"/>
  <c r="E2670" i="3"/>
  <c r="E2061" i="3"/>
  <c r="E3005" i="3"/>
  <c r="E3517" i="3"/>
  <c r="E1706" i="3"/>
  <c r="E663" i="3"/>
  <c r="E2027" i="3"/>
  <c r="E2941" i="3"/>
  <c r="E1356" i="3"/>
  <c r="E2335" i="3"/>
  <c r="E297" i="3"/>
  <c r="E3528" i="3"/>
  <c r="E245" i="3"/>
  <c r="E2461" i="3"/>
  <c r="E644" i="3"/>
  <c r="E1111" i="3"/>
  <c r="E3117" i="3"/>
  <c r="E1330" i="3"/>
  <c r="E2870" i="3"/>
  <c r="E296" i="3"/>
  <c r="E466" i="3"/>
  <c r="E1791" i="3"/>
  <c r="E2817" i="3"/>
  <c r="E1040" i="3"/>
  <c r="E1305" i="3"/>
  <c r="E909" i="3"/>
  <c r="E365" i="3"/>
  <c r="H56" i="6" s="1"/>
  <c r="J56" i="6" s="1"/>
  <c r="E900" i="3"/>
  <c r="E781" i="3"/>
  <c r="E320" i="3"/>
  <c r="E142" i="3"/>
  <c r="E1255" i="3"/>
  <c r="E3120" i="3"/>
  <c r="E96" i="3"/>
  <c r="E1212" i="3"/>
  <c r="E550" i="3"/>
  <c r="E762" i="3"/>
  <c r="E754" i="3"/>
  <c r="E225" i="3"/>
  <c r="E2919" i="3"/>
  <c r="E315" i="3"/>
  <c r="E1829" i="3"/>
  <c r="E227" i="3"/>
  <c r="E1777" i="3"/>
  <c r="E1693" i="3"/>
  <c r="E1157" i="3"/>
  <c r="E3237" i="3"/>
  <c r="E1100" i="3"/>
  <c r="E1743" i="3"/>
  <c r="E1965" i="3"/>
  <c r="E1200" i="3"/>
  <c r="E2654" i="3"/>
  <c r="E748" i="3"/>
  <c r="E321" i="3"/>
  <c r="E1862" i="3"/>
  <c r="E1427" i="3"/>
  <c r="E1429" i="3"/>
  <c r="E586" i="3"/>
  <c r="E720" i="3"/>
  <c r="E77" i="3"/>
  <c r="E4903" i="3"/>
  <c r="E2716" i="3"/>
  <c r="E1097" i="3"/>
  <c r="E3496" i="3"/>
  <c r="E3406" i="3"/>
  <c r="E2693" i="3"/>
  <c r="E1667" i="3"/>
  <c r="E2331" i="3"/>
  <c r="E3597" i="3"/>
  <c r="E2262" i="3"/>
  <c r="E2162" i="3"/>
  <c r="E1577" i="3"/>
  <c r="E1864" i="3"/>
  <c r="E534" i="3"/>
  <c r="E3586" i="3"/>
  <c r="E1564" i="3"/>
  <c r="E2079" i="3"/>
  <c r="E942" i="3"/>
  <c r="E1147" i="3"/>
  <c r="E1352" i="3"/>
  <c r="E2013" i="3"/>
  <c r="E293" i="3"/>
  <c r="E2515" i="3"/>
  <c r="E3173" i="3"/>
  <c r="E5539" i="3"/>
  <c r="E91" i="3"/>
  <c r="E596" i="3"/>
  <c r="E2759" i="3"/>
  <c r="E1398" i="3"/>
  <c r="E587" i="3"/>
  <c r="E5523" i="3"/>
  <c r="E1089" i="3"/>
  <c r="E485" i="3"/>
  <c r="E675" i="3"/>
  <c r="E3469" i="3"/>
  <c r="E2831" i="3"/>
  <c r="E3334" i="3"/>
  <c r="E267" i="3"/>
  <c r="E766" i="3"/>
  <c r="E549" i="3"/>
  <c r="E2133" i="3"/>
  <c r="E1676" i="3"/>
  <c r="E434" i="3"/>
  <c r="E770" i="3"/>
  <c r="E1503" i="3"/>
  <c r="E3357" i="3"/>
  <c r="E1893" i="3"/>
  <c r="E755" i="3"/>
  <c r="E3101" i="3"/>
  <c r="E564" i="3"/>
  <c r="E294" i="3"/>
  <c r="E2089" i="3"/>
  <c r="E1446" i="3"/>
  <c r="E1005" i="3"/>
  <c r="E1986" i="3"/>
  <c r="E648" i="3"/>
  <c r="E253" i="3"/>
  <c r="E910" i="3"/>
  <c r="E2998" i="3"/>
  <c r="E554" i="3"/>
  <c r="E580" i="3"/>
  <c r="E59" i="3"/>
  <c r="E4610" i="3"/>
  <c r="E2059" i="3"/>
  <c r="E94" i="3"/>
  <c r="E1583" i="3"/>
  <c r="E670" i="3"/>
  <c r="E2625" i="3"/>
  <c r="E3309" i="3"/>
  <c r="E777" i="3"/>
  <c r="E4378" i="3"/>
  <c r="E3590" i="3"/>
  <c r="E401" i="3"/>
  <c r="E30" i="3"/>
  <c r="E184" i="3"/>
  <c r="E1460" i="3"/>
  <c r="E5019" i="3"/>
  <c r="E39" i="3"/>
  <c r="E1182" i="3"/>
  <c r="E700" i="3"/>
  <c r="E1270" i="3"/>
  <c r="E515" i="3"/>
  <c r="E44" i="3"/>
  <c r="E2390" i="3"/>
  <c r="E1527" i="3"/>
  <c r="E1263" i="3"/>
  <c r="E37" i="3"/>
  <c r="E26" i="3"/>
  <c r="E1133" i="3"/>
  <c r="E2014" i="3"/>
  <c r="E2862" i="3"/>
  <c r="E2550" i="3"/>
  <c r="E2333" i="3"/>
  <c r="E1664" i="3"/>
  <c r="E1416" i="3"/>
  <c r="E1149" i="3"/>
  <c r="E475" i="3"/>
  <c r="E3995" i="3"/>
  <c r="E2415" i="3"/>
  <c r="E1859" i="3"/>
  <c r="E527" i="3"/>
  <c r="E543" i="3"/>
  <c r="E2279" i="3"/>
  <c r="E3494" i="3"/>
  <c r="E1419" i="3"/>
  <c r="E998" i="3"/>
  <c r="E4222" i="3"/>
  <c r="E1448" i="3"/>
  <c r="E230" i="3"/>
  <c r="E5653" i="3"/>
  <c r="E1135" i="3"/>
  <c r="E2343" i="3"/>
  <c r="E17" i="3"/>
  <c r="E1687" i="3"/>
  <c r="E585" i="3"/>
  <c r="E2270" i="3"/>
  <c r="E974" i="3"/>
  <c r="E1438" i="3"/>
  <c r="E1560" i="3"/>
  <c r="E2078" i="3"/>
  <c r="E433" i="3"/>
  <c r="E2445" i="3"/>
  <c r="E2492" i="3"/>
  <c r="E2087" i="3"/>
  <c r="E397" i="3"/>
  <c r="E62" i="3"/>
  <c r="E2222" i="3"/>
  <c r="E2374" i="3"/>
  <c r="E1052" i="3"/>
  <c r="E3501" i="3"/>
  <c r="E452" i="3"/>
  <c r="E431" i="3"/>
  <c r="E1006" i="3"/>
  <c r="E1742" i="3"/>
  <c r="E3158" i="3"/>
  <c r="E1888" i="3"/>
  <c r="E69" i="3"/>
  <c r="E2149" i="3"/>
  <c r="E610" i="3"/>
  <c r="E997" i="3"/>
  <c r="E1296" i="3"/>
  <c r="E4203" i="3"/>
  <c r="E2286" i="3"/>
  <c r="E450" i="3"/>
  <c r="E46" i="3"/>
  <c r="E1476" i="3"/>
  <c r="E33" i="3"/>
  <c r="E2937" i="3"/>
  <c r="E569" i="3"/>
  <c r="E102" i="3"/>
  <c r="E234" i="3"/>
  <c r="E1393" i="3"/>
  <c r="E1374" i="3"/>
  <c r="E1110" i="3"/>
  <c r="E2774" i="3"/>
  <c r="E1593" i="3"/>
  <c r="E1994" i="3"/>
  <c r="E2119" i="3"/>
  <c r="E1439" i="3"/>
  <c r="E3286" i="3"/>
  <c r="E2489" i="3"/>
  <c r="E1982" i="3"/>
  <c r="E28" i="3"/>
  <c r="E990" i="3"/>
  <c r="E779" i="3"/>
  <c r="E258" i="3"/>
  <c r="E42" i="3"/>
  <c r="E973" i="3"/>
  <c r="E1266" i="3"/>
  <c r="E2406" i="3"/>
  <c r="E5655" i="3"/>
  <c r="E3179" i="3"/>
  <c r="E3170" i="3"/>
  <c r="E3794" i="3"/>
  <c r="E2155" i="3"/>
  <c r="E2055" i="3"/>
  <c r="E2181" i="3"/>
  <c r="E418" i="3"/>
  <c r="E1757" i="3"/>
  <c r="E1833" i="3"/>
  <c r="E207" i="3"/>
  <c r="E1359" i="3"/>
  <c r="E746" i="3"/>
  <c r="E1998" i="3"/>
  <c r="E794" i="3"/>
  <c r="E2110" i="3"/>
  <c r="E3246" i="3"/>
  <c r="E2043" i="3"/>
  <c r="E3125" i="3"/>
  <c r="E4314" i="3"/>
  <c r="E1039" i="3"/>
  <c r="E2012" i="3"/>
  <c r="E2125" i="3"/>
  <c r="E4732" i="3"/>
  <c r="E2683" i="3"/>
  <c r="E1360" i="3"/>
  <c r="E1237" i="3"/>
  <c r="E862" i="3"/>
  <c r="E134" i="3"/>
  <c r="E1700" i="3"/>
  <c r="E1014" i="3"/>
  <c r="E4115" i="3"/>
  <c r="E3567" i="3"/>
  <c r="E1118" i="3"/>
  <c r="E729" i="3"/>
  <c r="E927" i="3"/>
  <c r="E131" i="3"/>
  <c r="E2934" i="3"/>
  <c r="E560" i="3"/>
  <c r="E2164" i="3"/>
  <c r="E1030" i="3"/>
  <c r="E589" i="3"/>
  <c r="E3133" i="3"/>
  <c r="E960" i="3"/>
  <c r="E1140" i="3"/>
  <c r="E1532" i="3"/>
  <c r="E109" i="3"/>
  <c r="E841" i="3"/>
  <c r="E674" i="3"/>
  <c r="E3175" i="3"/>
  <c r="E1276" i="3"/>
  <c r="E168" i="3"/>
  <c r="E2058" i="3"/>
  <c r="E1320" i="3"/>
  <c r="E3065" i="3"/>
  <c r="E4547" i="3"/>
  <c r="E467" i="3"/>
  <c r="E1562" i="3"/>
  <c r="E1797" i="3"/>
  <c r="E1702" i="3"/>
  <c r="E3582" i="3"/>
  <c r="E2121" i="3"/>
  <c r="E961" i="3"/>
  <c r="E721" i="3"/>
  <c r="E591" i="3"/>
  <c r="E1528" i="3"/>
  <c r="E1003" i="3"/>
  <c r="E1924" i="3"/>
  <c r="E1094" i="3"/>
  <c r="E1293" i="3"/>
  <c r="E2477" i="3"/>
  <c r="E376" i="3"/>
  <c r="E261" i="3"/>
  <c r="E449" i="3"/>
  <c r="E2559" i="3"/>
  <c r="E437" i="3"/>
  <c r="E5481" i="3"/>
  <c r="E121" i="3"/>
  <c r="E144" i="3"/>
  <c r="E1723" i="3"/>
  <c r="E1511" i="3"/>
  <c r="E146" i="3"/>
  <c r="E923" i="3"/>
  <c r="E1445" i="3"/>
  <c r="E250" i="3"/>
  <c r="E2799" i="3"/>
  <c r="E1845" i="3"/>
  <c r="E1550" i="3"/>
  <c r="E2044" i="3"/>
  <c r="E105" i="3"/>
  <c r="E767" i="3"/>
  <c r="E2142" i="3"/>
  <c r="E1412" i="3"/>
  <c r="E1657" i="3"/>
  <c r="E41" i="3"/>
  <c r="E1789" i="3"/>
  <c r="E2882" i="3"/>
  <c r="E747" i="3"/>
  <c r="E145" i="3"/>
  <c r="E1772" i="3"/>
  <c r="E2950" i="3"/>
  <c r="E63" i="3"/>
  <c r="E919" i="3"/>
  <c r="E519" i="3"/>
  <c r="E447" i="3"/>
  <c r="E3205" i="3"/>
  <c r="E3526" i="3"/>
  <c r="E3142" i="3"/>
  <c r="E1662" i="3"/>
  <c r="E1658" i="3"/>
  <c r="E2983" i="3"/>
  <c r="E1230" i="3"/>
  <c r="E680" i="3"/>
  <c r="E2617" i="3"/>
  <c r="E837" i="3"/>
  <c r="E933" i="3"/>
  <c r="E1028" i="3"/>
  <c r="E412" i="3"/>
  <c r="E889" i="3"/>
  <c r="E2902" i="3"/>
  <c r="E482" i="3"/>
  <c r="E133" i="3"/>
  <c r="E1381" i="3"/>
  <c r="E1516" i="3"/>
  <c r="E4775" i="3"/>
  <c r="E1948" i="3"/>
  <c r="E1827" i="3"/>
  <c r="E4618" i="3"/>
  <c r="E1969" i="3"/>
  <c r="E2493" i="3"/>
  <c r="E686" i="3"/>
  <c r="E1368" i="3"/>
  <c r="E330" i="3"/>
  <c r="E1262" i="3"/>
  <c r="E593" i="3"/>
  <c r="E2259" i="3"/>
  <c r="E78" i="3"/>
  <c r="E3836" i="3"/>
  <c r="E682" i="3"/>
  <c r="E1727" i="3"/>
  <c r="E1202" i="3"/>
  <c r="E1861" i="3"/>
  <c r="E1524" i="3"/>
  <c r="E1421" i="3"/>
  <c r="E1850" i="3"/>
  <c r="E1498" i="3"/>
  <c r="E1454" i="3"/>
  <c r="E890" i="3"/>
  <c r="E1348" i="3"/>
  <c r="E1032" i="3"/>
  <c r="E739" i="3"/>
  <c r="E908" i="3"/>
  <c r="E488" i="3"/>
  <c r="E1279" i="3"/>
  <c r="E2113" i="3"/>
  <c r="E2789" i="3"/>
  <c r="E1846" i="3"/>
  <c r="E4435" i="3"/>
  <c r="E6179" i="3"/>
  <c r="E162" i="3"/>
  <c r="E1250" i="3"/>
  <c r="E86" i="3"/>
  <c r="E1607" i="3"/>
  <c r="E1440" i="3"/>
  <c r="E623" i="3"/>
  <c r="E2877" i="3"/>
  <c r="E301" i="3"/>
  <c r="E634" i="3"/>
  <c r="E1151" i="3"/>
  <c r="E2557" i="3"/>
  <c r="E2655" i="3"/>
  <c r="E4954" i="3"/>
  <c r="E3827" i="3"/>
  <c r="E5323" i="3"/>
  <c r="E3474" i="3"/>
  <c r="E1070" i="3"/>
  <c r="E1656" i="3"/>
  <c r="E1337" i="3"/>
  <c r="E1046" i="3"/>
  <c r="E3320" i="3"/>
  <c r="E3054" i="3"/>
  <c r="E1424" i="3"/>
  <c r="E2038" i="3"/>
  <c r="E1223" i="3"/>
  <c r="E5810" i="3"/>
  <c r="E1695" i="3"/>
  <c r="E2104" i="3"/>
  <c r="E1758" i="3"/>
  <c r="E2830" i="3"/>
  <c r="E4062" i="3"/>
  <c r="E2266" i="3"/>
  <c r="E2475" i="3"/>
  <c r="E2976" i="3"/>
  <c r="E35" i="3"/>
  <c r="E480" i="3"/>
  <c r="E1206" i="3"/>
  <c r="E2733" i="3"/>
  <c r="E2871" i="3"/>
  <c r="E666" i="3"/>
  <c r="E1247" i="3"/>
  <c r="E1349" i="3"/>
  <c r="E2673" i="3"/>
  <c r="E2086" i="3"/>
  <c r="E692" i="3"/>
  <c r="E1770" i="3"/>
  <c r="E869" i="3"/>
  <c r="E813" i="3"/>
  <c r="E1259" i="3"/>
  <c r="E75" i="3"/>
  <c r="E3301" i="3"/>
  <c r="E3574" i="3"/>
  <c r="E1881" i="3"/>
  <c r="E354" i="3"/>
  <c r="E749" i="3"/>
  <c r="E1023" i="3"/>
  <c r="E1804" i="3"/>
  <c r="E599" i="3"/>
  <c r="E3446" i="3"/>
  <c r="E2010" i="3"/>
  <c r="E2679" i="3"/>
  <c r="E1805" i="3"/>
  <c r="E155" i="3"/>
  <c r="E218" i="3"/>
  <c r="E1731" i="3"/>
  <c r="E2725" i="3"/>
  <c r="E1063" i="3"/>
  <c r="E1078" i="3"/>
  <c r="E859" i="3"/>
  <c r="E390" i="3"/>
  <c r="E3367" i="3"/>
  <c r="E551" i="3"/>
  <c r="E1799" i="3"/>
  <c r="E489" i="3"/>
  <c r="E888" i="3"/>
  <c r="E361" i="3"/>
  <c r="E2554" i="3"/>
  <c r="E3136" i="3"/>
  <c r="E704" i="3"/>
  <c r="E556" i="3"/>
  <c r="E1154" i="3"/>
  <c r="E3109" i="3"/>
  <c r="E3127" i="3"/>
  <c r="E3422" i="3"/>
  <c r="E1021" i="3"/>
  <c r="E1601" i="3"/>
  <c r="E1996" i="3"/>
  <c r="E839" i="3"/>
  <c r="E959" i="3"/>
  <c r="E3359" i="3"/>
  <c r="E3802" i="3"/>
  <c r="E771" i="3"/>
  <c r="E3350" i="3"/>
  <c r="E705" i="3"/>
  <c r="E1697" i="3"/>
  <c r="E3046" i="3"/>
  <c r="E4519" i="3"/>
  <c r="E187" i="3"/>
  <c r="E3615" i="3"/>
  <c r="E817" i="3"/>
  <c r="E3085" i="3"/>
  <c r="E1808" i="3"/>
  <c r="E1591" i="3"/>
  <c r="E1010" i="3"/>
  <c r="E137" i="3"/>
  <c r="E2542" i="3"/>
  <c r="E2425" i="3"/>
  <c r="E533" i="3"/>
  <c r="E324" i="3"/>
  <c r="E1187" i="3"/>
  <c r="E1754" i="3"/>
  <c r="E1786" i="3"/>
  <c r="E1685" i="3"/>
  <c r="E1304" i="3"/>
  <c r="E3231" i="3"/>
  <c r="E393" i="3"/>
  <c r="E1044" i="3"/>
  <c r="E1746" i="3"/>
  <c r="E1123" i="3"/>
  <c r="E2183" i="3"/>
  <c r="E2207" i="3"/>
  <c r="E2997" i="3"/>
  <c r="E965" i="3"/>
  <c r="E1034" i="3"/>
  <c r="E868" i="3"/>
  <c r="E120" i="3"/>
  <c r="E1465" i="3"/>
  <c r="E262" i="3"/>
  <c r="E699" i="3"/>
  <c r="E875" i="3"/>
  <c r="E1217" i="3"/>
  <c r="E2498" i="3"/>
  <c r="E2874" i="3"/>
  <c r="E334" i="3"/>
  <c r="E3182" i="3"/>
  <c r="E1433" i="3"/>
  <c r="E3437" i="3"/>
  <c r="E1814" i="3"/>
  <c r="E502" i="3"/>
  <c r="E600" i="3"/>
  <c r="E387" i="3"/>
  <c r="H75" i="6" s="1"/>
  <c r="J75" i="6" s="1"/>
  <c r="E799" i="3"/>
  <c r="E641" i="3"/>
  <c r="E125" i="3"/>
  <c r="E555" i="3"/>
  <c r="E614" i="3"/>
  <c r="E1660" i="3"/>
  <c r="E2751" i="3"/>
  <c r="E1798" i="3"/>
  <c r="E57" i="3"/>
  <c r="E427" i="3"/>
  <c r="E2192" i="3"/>
  <c r="E5459" i="3"/>
  <c r="E981" i="3"/>
  <c r="E1801" i="3"/>
  <c r="E2122" i="3"/>
  <c r="E2022" i="3"/>
  <c r="E903" i="3"/>
  <c r="E1647" i="3"/>
  <c r="E5706" i="3"/>
  <c r="E1054" i="3"/>
  <c r="E932" i="3"/>
  <c r="E1048" i="3"/>
  <c r="E3445" i="3"/>
  <c r="E1461" i="3"/>
  <c r="E1007" i="3"/>
  <c r="E2470" i="3"/>
  <c r="E691" i="3"/>
  <c r="E1495" i="3"/>
  <c r="E3486" i="3"/>
  <c r="E1733" i="3"/>
  <c r="E982" i="3"/>
  <c r="E1281" i="3"/>
  <c r="E708" i="3"/>
  <c r="E2062" i="3"/>
  <c r="E668" i="3"/>
  <c r="E189" i="3"/>
  <c r="E2326" i="3"/>
  <c r="E2431" i="3"/>
  <c r="E2163" i="3"/>
  <c r="E1487" i="3"/>
  <c r="E1428" i="3"/>
  <c r="E6293" i="3"/>
  <c r="E4879" i="3"/>
  <c r="E1066" i="3"/>
  <c r="E931" i="3"/>
  <c r="E1548" i="3"/>
  <c r="E716" i="3"/>
  <c r="E759" i="3"/>
  <c r="E2146" i="3"/>
  <c r="E5555" i="3"/>
  <c r="E2597" i="3"/>
  <c r="E3938" i="3"/>
  <c r="E19" i="3"/>
  <c r="E2138" i="3"/>
  <c r="E1517" i="3"/>
  <c r="E1875" i="3"/>
  <c r="E653" i="3"/>
  <c r="E2737" i="3"/>
  <c r="E139" i="3"/>
  <c r="E633" i="3"/>
  <c r="E1073" i="3"/>
  <c r="E2569" i="3"/>
  <c r="E595" i="3"/>
  <c r="E665" i="3"/>
  <c r="E2175" i="3"/>
  <c r="E2369" i="3"/>
  <c r="E2615" i="3"/>
  <c r="E3015" i="3"/>
  <c r="E1107" i="3"/>
  <c r="E406" i="3"/>
  <c r="E1860" i="3"/>
  <c r="E1442" i="3"/>
  <c r="E1646" i="3"/>
  <c r="E791" i="3"/>
  <c r="E459" i="3"/>
  <c r="E1158" i="3"/>
  <c r="E538" i="3"/>
  <c r="E279" i="3"/>
  <c r="E2026" i="3"/>
  <c r="E2019" i="3"/>
  <c r="E438" i="3"/>
  <c r="E966" i="3"/>
  <c r="E2370" i="3"/>
  <c r="E180" i="3"/>
  <c r="E1675" i="3"/>
  <c r="E3421" i="3"/>
  <c r="E404" i="3"/>
  <c r="E3025" i="3"/>
  <c r="E2187" i="3"/>
  <c r="E2687" i="3"/>
  <c r="E541" i="3"/>
  <c r="E3141" i="3"/>
  <c r="E1284" i="3"/>
  <c r="E853" i="3"/>
  <c r="E2574" i="3"/>
  <c r="E2135" i="3"/>
  <c r="E2605" i="3"/>
  <c r="E1170" i="3"/>
  <c r="E2513" i="3"/>
  <c r="E1322" i="3"/>
  <c r="E377" i="3"/>
  <c r="E819" i="3"/>
  <c r="E1868" i="3"/>
  <c r="E2943" i="3"/>
  <c r="E3057" i="3"/>
  <c r="E547" i="3"/>
  <c r="E805" i="3"/>
  <c r="E286" i="3"/>
  <c r="E929" i="3"/>
  <c r="E901" i="3"/>
  <c r="E1087" i="3"/>
  <c r="E583" i="3"/>
  <c r="E673" i="3"/>
  <c r="E1214" i="3"/>
  <c r="E857" i="3"/>
  <c r="E3073" i="3"/>
  <c r="E179" i="3"/>
  <c r="E1999" i="3"/>
  <c r="E93" i="3"/>
  <c r="E525" i="3"/>
  <c r="E1803" i="3"/>
  <c r="E2171" i="3"/>
  <c r="E4515" i="3"/>
  <c r="E373" i="3"/>
  <c r="E461" i="3"/>
  <c r="E416" i="3"/>
  <c r="E2050" i="3"/>
  <c r="E1413" i="3"/>
  <c r="E11" i="3"/>
  <c r="E2739" i="3"/>
  <c r="E85" i="3"/>
  <c r="E1082" i="3"/>
  <c r="E643" i="3"/>
  <c r="E2021" i="3"/>
  <c r="E2863" i="3"/>
  <c r="E448" i="3"/>
  <c r="E1838" i="3"/>
  <c r="E1963" i="3"/>
  <c r="E1397" i="3"/>
  <c r="E2008" i="3"/>
  <c r="E1959" i="3"/>
  <c r="E2686" i="3"/>
  <c r="E871" i="3"/>
  <c r="E712" i="3"/>
  <c r="E546" i="3"/>
  <c r="E4931" i="3"/>
  <c r="E58" i="3"/>
  <c r="E1201" i="3"/>
  <c r="E1920" i="3"/>
  <c r="E22" i="3"/>
  <c r="E87" i="3"/>
  <c r="E2642" i="3"/>
  <c r="E194" i="3"/>
  <c r="E1033" i="3"/>
  <c r="E3499" i="3"/>
  <c r="E1071" i="3"/>
  <c r="E158" i="3"/>
  <c r="E89" i="3"/>
  <c r="E1932" i="3"/>
  <c r="E1642" i="3"/>
  <c r="E2287" i="3"/>
  <c r="E548" i="3"/>
  <c r="E1144" i="3"/>
  <c r="E2669" i="3"/>
  <c r="E1467" i="3"/>
  <c r="E1575" i="3"/>
  <c r="E809" i="3"/>
  <c r="E2309" i="3"/>
  <c r="E1569" i="3"/>
  <c r="E707" i="3"/>
  <c r="E2354" i="3"/>
  <c r="E628" i="3"/>
  <c r="E2381" i="3"/>
  <c r="E23" i="3"/>
  <c r="E800" i="3"/>
  <c r="E241" i="3"/>
  <c r="E1018" i="3"/>
  <c r="E1549" i="3"/>
  <c r="E1972" i="3"/>
  <c r="E844" i="3"/>
  <c r="E1500" i="3"/>
  <c r="E1189" i="3"/>
  <c r="E97" i="3"/>
  <c r="E55" i="3"/>
  <c r="E2846" i="3"/>
  <c r="E2957" i="3"/>
  <c r="E348" i="3"/>
  <c r="E2105" i="3"/>
  <c r="E83" i="3"/>
  <c r="E277" i="3"/>
  <c r="E6041" i="3"/>
  <c r="E3030" i="3"/>
  <c r="E2004" i="3"/>
  <c r="E989" i="3"/>
  <c r="E2341" i="3"/>
  <c r="E1060" i="3"/>
  <c r="E2126" i="3"/>
  <c r="E5492" i="3"/>
  <c r="E498" i="3"/>
  <c r="E2614" i="3"/>
  <c r="E48" i="3"/>
  <c r="E678" i="3"/>
  <c r="E3461" i="3"/>
  <c r="E1745" i="3"/>
  <c r="E1504" i="3"/>
  <c r="E2482" i="3"/>
  <c r="E1075" i="3"/>
  <c r="E1806" i="3"/>
  <c r="E1552" i="3"/>
  <c r="E1190" i="3"/>
  <c r="E101" i="3"/>
  <c r="E3218" i="3"/>
  <c r="E3918" i="3"/>
  <c r="E1649" i="3"/>
  <c r="E3165" i="3"/>
  <c r="E4362" i="3"/>
  <c r="E2977" i="3"/>
  <c r="E273" i="3"/>
  <c r="E2294" i="3"/>
  <c r="E1404" i="3"/>
  <c r="E100" i="3"/>
  <c r="E1699" i="3"/>
  <c r="E1211" i="3"/>
  <c r="E2594" i="3"/>
  <c r="E2798" i="3"/>
  <c r="E6051" i="3"/>
  <c r="E3613" i="3"/>
  <c r="E31" i="3"/>
  <c r="E333" i="3"/>
  <c r="E1970" i="3"/>
  <c r="E1315" i="3"/>
  <c r="E4066" i="3"/>
  <c r="E1452" i="3"/>
  <c r="E924" i="3"/>
  <c r="E2469" i="3"/>
  <c r="E1884" i="3"/>
  <c r="E2098" i="3"/>
  <c r="E2949" i="3"/>
  <c r="E161" i="3"/>
  <c r="E2478" i="3"/>
  <c r="E362" i="3"/>
  <c r="E4450" i="3"/>
  <c r="E1122" i="3"/>
  <c r="E2039" i="3"/>
  <c r="E1734" i="3"/>
  <c r="E3638" i="3"/>
  <c r="E2689" i="3"/>
  <c r="E2471" i="3"/>
  <c r="E2167" i="3"/>
  <c r="E1159" i="3"/>
  <c r="E420" i="3"/>
  <c r="E1155" i="3"/>
  <c r="E2035" i="3"/>
  <c r="E955" i="3"/>
  <c r="E1062" i="3"/>
  <c r="E2782" i="3"/>
  <c r="E402" i="3"/>
  <c r="E1069" i="3"/>
  <c r="E601" i="3"/>
  <c r="E491" i="3"/>
  <c r="E613" i="3"/>
  <c r="E119" i="3"/>
  <c r="E1842" i="3"/>
  <c r="E1518" i="3"/>
  <c r="E3098" i="3"/>
  <c r="E3764" i="3"/>
  <c r="E1942" i="3"/>
  <c r="E2396" i="3"/>
  <c r="E5569" i="3"/>
  <c r="E2111" i="3"/>
  <c r="E3593" i="3"/>
  <c r="E2048" i="3"/>
  <c r="E1707" i="3"/>
  <c r="E1325" i="3"/>
  <c r="E25" i="3"/>
  <c r="E2002" i="3"/>
  <c r="E2289" i="3"/>
  <c r="E1632" i="3"/>
  <c r="E34" i="3"/>
  <c r="E784" i="3"/>
  <c r="E1980" i="3"/>
  <c r="E685" i="3"/>
  <c r="E1951" i="3"/>
  <c r="E2020" i="3"/>
  <c r="E1774" i="3"/>
  <c r="E576" i="3"/>
  <c r="E2401" i="3"/>
  <c r="E220" i="3"/>
  <c r="E2214" i="3"/>
  <c r="E5083" i="3"/>
  <c r="E1949" i="3"/>
  <c r="E1436" i="3"/>
  <c r="E1732" i="3"/>
  <c r="E305" i="3"/>
  <c r="E2582" i="3"/>
  <c r="E153" i="3"/>
  <c r="E2097" i="3"/>
  <c r="E1341" i="3"/>
  <c r="E3381" i="3"/>
  <c r="E1826" i="3"/>
  <c r="E714" i="3"/>
  <c r="E829" i="3"/>
  <c r="E388" i="3"/>
  <c r="E3239" i="3"/>
  <c r="E765" i="3"/>
  <c r="E3111" i="3"/>
  <c r="E1679" i="3"/>
  <c r="E2245" i="3"/>
  <c r="E818" i="3"/>
  <c r="E2719" i="3"/>
  <c r="E396" i="3"/>
  <c r="E778" i="3"/>
  <c r="E2173" i="3"/>
  <c r="E405" i="3"/>
  <c r="E511" i="3"/>
  <c r="E232" i="3"/>
  <c r="E2350" i="3"/>
  <c r="E518" i="3"/>
  <c r="E2822" i="3"/>
  <c r="E3566" i="3"/>
  <c r="E695" i="3"/>
  <c r="E50" i="3"/>
  <c r="E2463" i="3"/>
  <c r="E1985" i="3"/>
  <c r="E3559" i="3"/>
  <c r="E2663" i="3"/>
  <c r="E1887" i="3"/>
  <c r="E611" i="3"/>
  <c r="E182" i="3"/>
  <c r="E912" i="3"/>
  <c r="E1558" i="3"/>
  <c r="E280" i="3"/>
  <c r="E2710" i="3"/>
  <c r="E2069" i="3"/>
  <c r="E1991" i="3"/>
  <c r="E3994" i="3"/>
  <c r="E891" i="3"/>
  <c r="E2869" i="3"/>
  <c r="E2090" i="3"/>
  <c r="E1510" i="3"/>
  <c r="E734" i="3"/>
  <c r="E1343" i="3"/>
  <c r="E470" i="3"/>
  <c r="E1493" i="3"/>
  <c r="E1605" i="3"/>
  <c r="E947" i="3"/>
  <c r="E702" i="3"/>
  <c r="E3078" i="3"/>
  <c r="E1811" i="3"/>
  <c r="E1150" i="3"/>
  <c r="E2114" i="3"/>
  <c r="E1268" i="3"/>
  <c r="E6" i="3"/>
  <c r="E1388" i="3"/>
  <c r="E441" i="3"/>
  <c r="H81" i="6" s="1"/>
  <c r="J81" i="6" s="1"/>
  <c r="E2872" i="3"/>
  <c r="E2845" i="3"/>
  <c r="E697" i="3"/>
  <c r="E2310" i="3"/>
  <c r="E4947" i="3"/>
  <c r="E540" i="3"/>
  <c r="E1194" i="3"/>
  <c r="E2188" i="3"/>
  <c r="E2993" i="3"/>
  <c r="E1689" i="3"/>
  <c r="E1172" i="3"/>
  <c r="E127" i="3"/>
  <c r="E915" i="3"/>
  <c r="E233" i="3"/>
  <c r="E1084" i="3"/>
  <c r="E1290" i="3"/>
  <c r="E1603" i="3"/>
  <c r="E645" i="3"/>
  <c r="E2051" i="3"/>
  <c r="E945" i="3"/>
  <c r="E283" i="3"/>
  <c r="E188" i="3"/>
  <c r="E417" i="3"/>
  <c r="E1402" i="3"/>
  <c r="E1387" i="3"/>
  <c r="E1307" i="3"/>
  <c r="E238" i="3"/>
  <c r="E935" i="3"/>
  <c r="E3071" i="3"/>
  <c r="E2927" i="3"/>
  <c r="E266" i="3"/>
  <c r="E114" i="3"/>
  <c r="E861" i="3"/>
  <c r="E542" i="3"/>
  <c r="E380" i="3"/>
  <c r="E2961" i="3"/>
  <c r="E1721" i="3"/>
  <c r="E2057" i="3"/>
  <c r="E581" i="3"/>
  <c r="E4930" i="3"/>
  <c r="E1186" i="3"/>
  <c r="E1944" i="3"/>
  <c r="E1001" i="3"/>
  <c r="E719" i="3"/>
  <c r="E202" i="3"/>
  <c r="E252" i="3"/>
  <c r="E701" i="3"/>
  <c r="E968" i="3"/>
  <c r="E1984" i="3"/>
  <c r="E2553" i="3"/>
  <c r="E3047" i="3"/>
  <c r="E268" i="3"/>
  <c r="E3661" i="3"/>
  <c r="E993" i="3"/>
  <c r="E814" i="3"/>
  <c r="E318" i="3"/>
  <c r="E1588" i="3"/>
  <c r="E1744" i="3"/>
  <c r="E2549" i="3"/>
  <c r="E1878" i="3"/>
  <c r="E2991" i="3"/>
  <c r="E1574" i="3"/>
  <c r="E2490" i="3"/>
  <c r="E3027" i="3"/>
  <c r="E1696" i="3"/>
  <c r="E1604" i="3"/>
  <c r="E2486" i="3"/>
  <c r="E669" i="3"/>
  <c r="E594" i="3"/>
  <c r="E149" i="3"/>
  <c r="E713" i="3"/>
  <c r="E1839" i="3"/>
  <c r="E5737" i="3"/>
  <c r="E1900" i="3"/>
  <c r="E5726" i="3"/>
  <c r="E1813" i="3"/>
  <c r="E1690" i="3"/>
  <c r="E172" i="3"/>
  <c r="E5621" i="3"/>
  <c r="E1899" i="3"/>
  <c r="E1729" i="3"/>
  <c r="E1901" i="3"/>
  <c r="E5716" i="3"/>
  <c r="E5738" i="3"/>
  <c r="M35" i="5" s="1"/>
  <c r="E5633" i="3"/>
  <c r="E317" i="3"/>
  <c r="E2918" i="3"/>
  <c r="E706" i="3"/>
  <c r="E2815" i="3"/>
  <c r="E1547" i="3"/>
  <c r="E3310" i="3"/>
  <c r="E956" i="3"/>
  <c r="E808" i="3"/>
  <c r="E1205" i="3"/>
  <c r="E1490" i="3"/>
  <c r="E1502" i="3"/>
  <c r="E1012" i="3"/>
  <c r="E455" i="3"/>
  <c r="E1717" i="3"/>
  <c r="E1041" i="3"/>
  <c r="E49" i="3"/>
  <c r="E561" i="3"/>
  <c r="E3167" i="3"/>
  <c r="E2071" i="3"/>
  <c r="E1555" i="3"/>
  <c r="E2909" i="3"/>
  <c r="E370" i="3"/>
  <c r="E1740" i="3"/>
  <c r="E229" i="3"/>
  <c r="E1444" i="3"/>
  <c r="E79" i="3"/>
  <c r="E2429" i="3"/>
  <c r="E1058" i="3"/>
  <c r="E1992" i="3"/>
  <c r="E2301" i="3"/>
  <c r="E1160" i="3"/>
  <c r="E544" i="3"/>
  <c r="E363" i="3"/>
  <c r="E1143" i="3"/>
  <c r="E1496" i="3"/>
  <c r="E816" i="3"/>
  <c r="E151" i="3"/>
  <c r="E1915" i="3"/>
  <c r="E173" i="3"/>
  <c r="E5712" i="3"/>
  <c r="E1905" i="3"/>
  <c r="E689" i="3"/>
  <c r="E1655" i="3"/>
  <c r="E1947" i="3"/>
  <c r="E346" i="3"/>
  <c r="E1766" i="3"/>
  <c r="E4836" i="3"/>
  <c r="E1988" i="3"/>
  <c r="E3255" i="3"/>
  <c r="E3037" i="3"/>
  <c r="E1117" i="3"/>
  <c r="E1816" i="3"/>
  <c r="E82" i="3"/>
  <c r="E508" i="3"/>
  <c r="E1623" i="3"/>
  <c r="E2910" i="3"/>
  <c r="E1595" i="3"/>
  <c r="E1417" i="3"/>
  <c r="E2421" i="3"/>
  <c r="E852" i="3"/>
  <c r="E793" i="3"/>
  <c r="E650" i="3"/>
  <c r="E247" i="3"/>
  <c r="E978" i="3"/>
  <c r="E1659" i="3"/>
  <c r="E797" i="3"/>
  <c r="E1544" i="3"/>
  <c r="E574" i="3"/>
  <c r="E703" i="3"/>
  <c r="E1057" i="3"/>
  <c r="E1394" i="3"/>
  <c r="E1768" i="3"/>
  <c r="E1536" i="3"/>
  <c r="E1280" i="3"/>
  <c r="E223" i="3"/>
  <c r="E156" i="3"/>
  <c r="E2545" i="3"/>
  <c r="E331" i="3"/>
  <c r="E5619" i="3"/>
  <c r="E6927" i="3"/>
  <c r="E5634" i="3"/>
  <c r="E167" i="3"/>
  <c r="E1906" i="3"/>
  <c r="E4987" i="3"/>
  <c r="E1897" i="3"/>
  <c r="E5729" i="3"/>
  <c r="E5611" i="3"/>
  <c r="E5720" i="3"/>
  <c r="E148" i="3"/>
  <c r="E5612" i="3"/>
  <c r="E1902" i="3"/>
  <c r="E5623" i="3"/>
  <c r="E1602" i="3"/>
  <c r="E657" i="3"/>
  <c r="E904" i="3"/>
  <c r="E1013" i="3"/>
  <c r="E1119" i="3"/>
  <c r="E745" i="3"/>
  <c r="E66" i="3"/>
  <c r="E3956" i="3"/>
  <c r="E941" i="3"/>
  <c r="E1885" i="3"/>
  <c r="E1539" i="3"/>
  <c r="E787" i="3"/>
  <c r="E1095" i="3"/>
  <c r="E3533" i="3"/>
  <c r="E112" i="3"/>
  <c r="E1286" i="3"/>
  <c r="E403" i="3"/>
  <c r="E379" i="3"/>
  <c r="E3581" i="3"/>
  <c r="E1639" i="3"/>
  <c r="E1027" i="3"/>
  <c r="E627" i="3"/>
  <c r="E5902" i="3"/>
  <c r="E1168" i="3"/>
  <c r="E3430" i="3"/>
  <c r="E270" i="3"/>
  <c r="E1489" i="3"/>
  <c r="E2275" i="3"/>
  <c r="E2641" i="3"/>
  <c r="E1792" i="3"/>
  <c r="E281" i="3"/>
  <c r="E1011" i="3"/>
  <c r="E374" i="3"/>
  <c r="E1366" i="3"/>
  <c r="E3293" i="3"/>
  <c r="E963" i="3"/>
  <c r="E2525" i="3"/>
  <c r="E5715" i="3"/>
  <c r="E6925" i="3"/>
  <c r="E152" i="3"/>
  <c r="E5622" i="3"/>
  <c r="E6881" i="3"/>
  <c r="E278" i="3"/>
  <c r="E2783" i="3"/>
  <c r="E177" i="3"/>
  <c r="E2198" i="3"/>
  <c r="E110" i="3"/>
  <c r="E217" i="3"/>
  <c r="E2765" i="3"/>
  <c r="E3295" i="3"/>
  <c r="E237" i="3"/>
  <c r="E264" i="3"/>
  <c r="E2629" i="3"/>
  <c r="E1410" i="3"/>
  <c r="E7" i="3"/>
  <c r="E312" i="3"/>
  <c r="E1462" i="3"/>
  <c r="E1939" i="3"/>
  <c r="E1715" i="3"/>
  <c r="E1828" i="3"/>
  <c r="E1278" i="3"/>
  <c r="E392" i="3"/>
  <c r="E1015" i="3"/>
  <c r="E2854" i="3"/>
  <c r="E445" i="3"/>
  <c r="E2450" i="3"/>
  <c r="E897" i="3"/>
  <c r="E1709" i="3"/>
  <c r="E2407" i="3"/>
  <c r="E620" i="3"/>
  <c r="E1323" i="3"/>
  <c r="E32" i="3"/>
  <c r="E948" i="3"/>
  <c r="E2418" i="3"/>
  <c r="E883" i="3"/>
  <c r="E1643" i="3"/>
  <c r="E1586" i="3"/>
  <c r="E2753" i="3"/>
  <c r="E3622" i="3"/>
  <c r="E807" i="3"/>
  <c r="E1308" i="3"/>
  <c r="E481" i="3"/>
  <c r="E972" i="3"/>
  <c r="E1344" i="3"/>
  <c r="E1109" i="3"/>
  <c r="E2917" i="3"/>
  <c r="E2073" i="3"/>
  <c r="E2509" i="3"/>
  <c r="E1167" i="3"/>
  <c r="E907" i="3"/>
  <c r="E2438" i="3"/>
  <c r="E1764" i="3"/>
  <c r="E464" i="3"/>
  <c r="E1485" i="3"/>
  <c r="E244" i="3"/>
  <c r="E1614" i="3"/>
  <c r="E5031" i="3"/>
  <c r="E1508" i="3"/>
  <c r="E3021" i="3"/>
  <c r="E3222" i="3"/>
  <c r="E3317" i="3"/>
  <c r="E2239" i="3"/>
  <c r="E1981" i="3"/>
  <c r="E1346" i="3"/>
  <c r="E221" i="3"/>
  <c r="E2899" i="3"/>
  <c r="E928" i="3"/>
  <c r="E1121" i="3"/>
  <c r="E824" i="3"/>
  <c r="E803" i="3"/>
  <c r="E1790" i="3"/>
  <c r="E90" i="3"/>
  <c r="E3660" i="3"/>
  <c r="E863" i="3"/>
  <c r="E920" i="3"/>
  <c r="E462" i="3"/>
  <c r="E1704" i="3"/>
  <c r="E2095" i="3"/>
  <c r="E1916" i="3"/>
  <c r="E1617" i="3"/>
  <c r="M55" i="5" s="1"/>
  <c r="E1898" i="3"/>
  <c r="E5624" i="3"/>
  <c r="E5711" i="3"/>
  <c r="E309" i="3"/>
  <c r="E203" i="3"/>
  <c r="E3503" i="3"/>
  <c r="E913" i="3"/>
  <c r="E773" i="3"/>
  <c r="E226" i="3"/>
  <c r="E1096" i="3"/>
  <c r="E239" i="3"/>
  <c r="E2757" i="3"/>
  <c r="E1342" i="3"/>
  <c r="E570" i="3"/>
  <c r="E2085" i="3"/>
  <c r="E1064" i="3"/>
  <c r="E1385" i="3"/>
  <c r="E1017" i="3"/>
  <c r="E2626" i="3"/>
  <c r="E1180" i="3"/>
  <c r="E2185" i="3"/>
  <c r="E254" i="3"/>
  <c r="E1926" i="3"/>
  <c r="E505" i="3"/>
  <c r="E1760" i="3"/>
  <c r="E186" i="3"/>
  <c r="E2154" i="3"/>
  <c r="E1204" i="3"/>
  <c r="E214" i="3"/>
  <c r="E918" i="3"/>
  <c r="E925" i="3"/>
  <c r="E1339" i="3"/>
  <c r="E3053" i="3"/>
  <c r="E115" i="3"/>
  <c r="E1389" i="3"/>
  <c r="E1252" i="3"/>
  <c r="E386" i="3"/>
  <c r="H73" i="6" s="1"/>
  <c r="J73" i="6" s="1"/>
  <c r="E2805" i="3"/>
  <c r="E2315" i="3"/>
  <c r="E1019" i="3"/>
  <c r="E3366" i="3"/>
  <c r="E1917" i="3"/>
  <c r="E1620" i="3"/>
  <c r="E5627" i="3"/>
  <c r="E5617" i="3"/>
  <c r="E1910" i="3"/>
  <c r="E1904" i="3"/>
  <c r="E5616" i="3"/>
  <c r="E6902" i="3"/>
  <c r="E1912" i="3"/>
  <c r="E6905" i="3"/>
  <c r="E1918" i="3"/>
  <c r="E7105" i="3"/>
  <c r="E5728" i="3"/>
  <c r="E263" i="3"/>
  <c r="E1191" i="3"/>
  <c r="E2561" i="3"/>
  <c r="E3531" i="3"/>
  <c r="E914" i="3"/>
  <c r="E410" i="3"/>
  <c r="E116" i="3"/>
  <c r="E118" i="3"/>
  <c r="E166" i="3"/>
  <c r="E195" i="3"/>
  <c r="E1894" i="3"/>
  <c r="E2989" i="3"/>
  <c r="E582" i="3"/>
  <c r="E4674" i="3"/>
  <c r="E843" i="3"/>
  <c r="E2657" i="3"/>
  <c r="E1314" i="3"/>
  <c r="E1258" i="3"/>
  <c r="E1686" i="3"/>
  <c r="E2893" i="3"/>
  <c r="E2514" i="3"/>
  <c r="E828" i="3"/>
  <c r="E893" i="3"/>
  <c r="E1873" i="3"/>
  <c r="E1042" i="3"/>
  <c r="E618" i="3"/>
  <c r="E2060" i="3"/>
  <c r="E1559" i="3"/>
  <c r="E795" i="3"/>
  <c r="E1568" i="3"/>
  <c r="E2143" i="3"/>
  <c r="E659" i="3"/>
  <c r="E1634" i="3"/>
  <c r="M61" i="5" s="1"/>
  <c r="E1294" i="3"/>
  <c r="E5753" i="3"/>
  <c r="E472" i="3"/>
  <c r="E1630" i="3"/>
  <c r="E2855" i="3"/>
  <c r="E5618" i="3"/>
  <c r="E1914" i="3"/>
  <c r="E341" i="3"/>
  <c r="E1909" i="3"/>
  <c r="E5625" i="3"/>
  <c r="E1747" i="3"/>
  <c r="E6845" i="3"/>
  <c r="E6564" i="3"/>
  <c r="E5615" i="3"/>
  <c r="E5710" i="3"/>
  <c r="E399" i="3"/>
  <c r="E1618" i="3"/>
  <c r="E1771" i="3"/>
  <c r="E5730" i="3"/>
  <c r="E5713" i="3"/>
  <c r="E1919" i="3"/>
  <c r="E5639" i="3"/>
  <c r="E400" i="3"/>
  <c r="E150" i="3"/>
  <c r="E1908" i="3"/>
  <c r="E7175" i="3"/>
  <c r="H18" i="6" s="1"/>
  <c r="J18" i="6" s="1"/>
  <c r="E5613" i="3"/>
  <c r="E7108" i="3"/>
  <c r="E5722" i="3"/>
  <c r="E339" i="3"/>
  <c r="E5718" i="3"/>
  <c r="E1913" i="3"/>
  <c r="E522" i="3"/>
  <c r="E1616" i="3"/>
  <c r="E5724" i="3"/>
  <c r="E165" i="3"/>
  <c r="E1907" i="3"/>
  <c r="E1896" i="3"/>
  <c r="E1763" i="3"/>
  <c r="M42" i="5" s="1"/>
  <c r="E5283" i="3"/>
  <c r="E1698" i="3"/>
  <c r="E5725" i="3"/>
  <c r="E5727" i="3"/>
  <c r="E163" i="3"/>
  <c r="E5885" i="3"/>
  <c r="E6893" i="3"/>
  <c r="M65" i="5" s="1"/>
  <c r="E5626" i="3"/>
  <c r="E6887" i="3"/>
  <c r="E169" i="3"/>
  <c r="M51" i="5" s="1"/>
  <c r="E1737" i="3"/>
  <c r="E5709" i="3"/>
  <c r="E1619" i="3"/>
  <c r="E1753" i="3"/>
  <c r="E5717" i="3"/>
  <c r="E5723" i="3"/>
  <c r="E5321" i="3"/>
  <c r="E5614" i="3"/>
  <c r="E171" i="3"/>
  <c r="E5721" i="3"/>
  <c r="E1911" i="3"/>
  <c r="E154" i="3"/>
  <c r="E1903" i="3"/>
  <c r="E545" i="3"/>
  <c r="E5640" i="3"/>
  <c r="E5620" i="3"/>
  <c r="E170" i="3"/>
  <c r="E1615" i="3"/>
  <c r="E6926" i="3"/>
  <c r="E7178" i="3"/>
  <c r="E2526" i="3"/>
  <c r="E5714" i="3"/>
  <c r="E6553" i="3"/>
  <c r="E5610" i="3"/>
  <c r="E2535" i="3"/>
  <c r="E513" i="3"/>
  <c r="E7092" i="3"/>
  <c r="E7106" i="3"/>
  <c r="E565" i="3"/>
  <c r="E7086" i="3"/>
  <c r="E7152" i="3"/>
  <c r="E454" i="3"/>
  <c r="E422" i="3"/>
  <c r="E7145" i="3"/>
  <c r="E2465" i="3"/>
  <c r="E2534" i="3"/>
  <c r="E345" i="3"/>
  <c r="E6654" i="3"/>
  <c r="E378" i="3"/>
  <c r="E598" i="3"/>
  <c r="E458" i="3"/>
  <c r="E5488" i="3"/>
  <c r="E5782" i="3"/>
  <c r="E408" i="3"/>
  <c r="E368" i="3"/>
  <c r="E5719" i="3"/>
  <c r="H38" i="6" l="1"/>
  <c r="J38" i="6" s="1"/>
  <c r="N61" i="5"/>
  <c r="O61" i="5" s="1"/>
  <c r="N60" i="5"/>
  <c r="O60" i="5" s="1"/>
  <c r="M78" i="5"/>
  <c r="N78" i="5" s="1"/>
  <c r="O78" i="5" s="1"/>
  <c r="N79" i="5"/>
  <c r="O79" i="5" s="1"/>
  <c r="H82" i="6"/>
  <c r="J82" i="6" s="1"/>
  <c r="H63" i="6"/>
  <c r="J63" i="6" s="1"/>
  <c r="H62" i="6"/>
  <c r="J62" i="6" s="1"/>
  <c r="H80" i="6"/>
  <c r="J80" i="6" s="1"/>
  <c r="H77" i="6"/>
  <c r="J77" i="6" s="1"/>
  <c r="H59" i="6"/>
  <c r="J59" i="6" s="1"/>
  <c r="H78" i="6"/>
  <c r="J78" i="6" s="1"/>
  <c r="H60" i="6"/>
  <c r="J60" i="6" s="1"/>
  <c r="H61" i="6"/>
  <c r="J61" i="6" s="1"/>
  <c r="H79" i="6"/>
  <c r="J79" i="6" s="1"/>
  <c r="M74" i="5"/>
  <c r="N74" i="5" s="1"/>
  <c r="O74" i="5" s="1"/>
  <c r="M73" i="5"/>
  <c r="N73" i="5" s="1"/>
  <c r="O73" i="5" s="1"/>
  <c r="N71" i="5"/>
  <c r="O71" i="5" s="1"/>
  <c r="M39" i="5"/>
  <c r="N39" i="5" s="1"/>
  <c r="O39" i="5" s="1"/>
  <c r="H17" i="6"/>
  <c r="J17" i="6" s="1"/>
  <c r="J19" i="6" s="1"/>
  <c r="L14" i="6" s="1"/>
  <c r="D2" i="1" s="1"/>
  <c r="M15" i="5" s="1"/>
  <c r="N15" i="5" s="1"/>
  <c r="O15" i="5" s="1"/>
  <c r="M66" i="5"/>
  <c r="N66" i="5" s="1"/>
  <c r="O66" i="5" s="1"/>
  <c r="M22" i="5"/>
  <c r="N22" i="5" s="1"/>
  <c r="O22" i="5" s="1"/>
  <c r="M26" i="5"/>
  <c r="N26" i="5" s="1"/>
  <c r="O26" i="5" s="1"/>
  <c r="M34" i="5"/>
  <c r="N34" i="5" s="1"/>
  <c r="O34" i="5" s="1"/>
  <c r="M40" i="5"/>
  <c r="N40" i="5" s="1"/>
  <c r="O40" i="5" s="1"/>
  <c r="M27" i="5"/>
  <c r="N27" i="5" s="1"/>
  <c r="O27" i="5" s="1"/>
  <c r="M56" i="5"/>
  <c r="N56" i="5" s="1"/>
  <c r="O56" i="5" s="1"/>
  <c r="M32" i="5"/>
  <c r="N32" i="5" s="1"/>
  <c r="O32" i="5" s="1"/>
  <c r="M29" i="5"/>
  <c r="N29" i="5" s="1"/>
  <c r="O29" i="5" s="1"/>
  <c r="M30" i="5"/>
  <c r="N30" i="5" s="1"/>
  <c r="O30" i="5" s="1"/>
  <c r="O16" i="21"/>
  <c r="P16" i="21" s="1"/>
  <c r="H48" i="6"/>
  <c r="J48" i="6" s="1"/>
  <c r="H37" i="6"/>
  <c r="J37" i="6" s="1"/>
  <c r="H49" i="6"/>
  <c r="J49" i="6" s="1"/>
  <c r="P17" i="21"/>
  <c r="H36" i="6"/>
  <c r="J36" i="6" s="1"/>
  <c r="N68" i="5"/>
  <c r="O68" i="5" s="1"/>
  <c r="N35" i="5"/>
  <c r="O35" i="5" s="1"/>
  <c r="N65" i="5"/>
  <c r="O65" i="5" s="1"/>
  <c r="N42" i="5"/>
  <c r="O42" i="5" s="1"/>
  <c r="N51" i="5"/>
  <c r="O51" i="5" s="1"/>
  <c r="N55" i="5"/>
  <c r="O55" i="5" s="1"/>
  <c r="N69" i="5"/>
  <c r="O69" i="5" s="1"/>
  <c r="D3757" i="4"/>
  <c r="D4781" i="4"/>
  <c r="D3217" i="4"/>
  <c r="D4261" i="4"/>
  <c r="D2275" i="4"/>
  <c r="D3798" i="4"/>
  <c r="D4615" i="4"/>
  <c r="D2608" i="4"/>
  <c r="D2498" i="4"/>
  <c r="D3508" i="4"/>
  <c r="D4093" i="4"/>
  <c r="D823" i="4"/>
  <c r="D3446" i="4"/>
  <c r="D4642" i="4"/>
  <c r="D3717" i="4"/>
  <c r="D1513" i="4"/>
  <c r="D3186" i="4"/>
  <c r="D1860" i="4"/>
  <c r="D272" i="4"/>
  <c r="D4466" i="4"/>
  <c r="D3686" i="4"/>
  <c r="D2469" i="4"/>
  <c r="D3808" i="4"/>
  <c r="D2604" i="4"/>
  <c r="D4723" i="4"/>
  <c r="D3825" i="4"/>
  <c r="D2947" i="4"/>
  <c r="D208" i="4"/>
  <c r="D3849" i="4"/>
  <c r="D4470" i="4"/>
  <c r="D3639" i="4"/>
  <c r="D3803" i="4"/>
  <c r="D4693" i="4"/>
  <c r="D1856" i="4"/>
  <c r="D4198" i="4"/>
  <c r="D4456" i="4"/>
  <c r="D3909" i="4"/>
  <c r="H47" i="6" s="1"/>
  <c r="J47" i="6" s="1"/>
  <c r="D2233" i="4"/>
  <c r="D3025" i="4"/>
  <c r="D4476" i="4"/>
  <c r="D4289" i="4"/>
  <c r="D3253" i="4"/>
  <c r="D4515" i="4"/>
  <c r="D4287" i="4"/>
  <c r="D4776" i="4"/>
  <c r="D4302" i="4"/>
  <c r="D3970" i="4"/>
  <c r="D2350" i="4"/>
  <c r="D517" i="4"/>
  <c r="D1611" i="4"/>
  <c r="D3154" i="4"/>
  <c r="D1838" i="4"/>
  <c r="D2087" i="4"/>
  <c r="D1979" i="4"/>
  <c r="D390" i="4"/>
  <c r="D2936" i="4"/>
  <c r="D3977" i="4"/>
  <c r="D3787" i="4"/>
  <c r="D3516" i="4"/>
  <c r="D3984" i="4"/>
  <c r="D3294" i="4"/>
  <c r="D4820" i="4"/>
  <c r="D3740" i="4"/>
  <c r="D1959" i="4"/>
  <c r="D1206" i="4"/>
  <c r="D1149" i="4"/>
  <c r="D4315" i="4"/>
  <c r="D4644" i="4"/>
  <c r="D1910" i="4"/>
  <c r="D3427" i="4"/>
  <c r="D1712" i="4"/>
  <c r="D3930" i="4"/>
  <c r="D1829" i="4"/>
  <c r="D3724" i="4"/>
  <c r="D2788" i="4"/>
  <c r="D200" i="4"/>
  <c r="D4570" i="4"/>
  <c r="D948" i="4"/>
  <c r="D3228" i="4"/>
  <c r="D4538" i="4"/>
  <c r="D2448" i="4"/>
  <c r="D1711" i="4"/>
  <c r="D4472" i="4"/>
  <c r="D1475" i="4"/>
  <c r="D4229" i="4"/>
  <c r="D2313" i="4"/>
  <c r="D3830" i="4"/>
  <c r="D4259" i="4"/>
  <c r="D2110" i="4"/>
  <c r="D3588" i="4"/>
  <c r="D2263" i="4"/>
  <c r="D2343" i="4"/>
  <c r="D3683" i="4"/>
  <c r="D4846" i="4"/>
  <c r="D4103" i="4"/>
  <c r="D1895" i="4"/>
  <c r="D4399" i="4"/>
  <c r="D3730" i="4"/>
  <c r="D2152" i="4"/>
  <c r="D1883" i="4"/>
  <c r="D2438" i="4"/>
  <c r="D2072" i="4"/>
  <c r="D4616" i="4"/>
  <c r="D2818" i="4"/>
  <c r="D2357" i="4"/>
  <c r="D3385" i="4"/>
  <c r="D3184" i="4"/>
  <c r="D4728" i="4"/>
  <c r="D1727" i="4"/>
  <c r="D3833" i="4"/>
  <c r="D3195" i="4"/>
  <c r="D621" i="4"/>
  <c r="D3449" i="4"/>
  <c r="D4792" i="4"/>
  <c r="D343" i="4"/>
  <c r="D2769" i="4"/>
  <c r="D3320" i="4"/>
  <c r="D4485" i="4"/>
  <c r="D4130" i="4"/>
  <c r="D4612" i="4"/>
  <c r="D3522" i="4"/>
  <c r="D3301" i="4"/>
  <c r="D2085" i="4"/>
  <c r="D1660" i="4"/>
  <c r="D1083" i="4"/>
  <c r="D3226" i="4"/>
  <c r="D4669" i="4"/>
  <c r="D687" i="4"/>
  <c r="D1573" i="4"/>
  <c r="D2864" i="4"/>
  <c r="D4283" i="4"/>
  <c r="D3270" i="4"/>
  <c r="D3040" i="4"/>
  <c r="D7" i="4"/>
  <c r="D1555" i="4"/>
  <c r="D569" i="4"/>
  <c r="D2885" i="4"/>
  <c r="D3193" i="4"/>
  <c r="D1779" i="4"/>
  <c r="D1277" i="4"/>
  <c r="D1492" i="4"/>
  <c r="D2664" i="4"/>
  <c r="D4077" i="4"/>
  <c r="D2006" i="4"/>
  <c r="D4494" i="4"/>
  <c r="D3489" i="4"/>
  <c r="D4281" i="4"/>
  <c r="D1576" i="4"/>
  <c r="D3524" i="4"/>
  <c r="D2264" i="4"/>
  <c r="D4442" i="4"/>
  <c r="D2131" i="4"/>
  <c r="D3279" i="4"/>
  <c r="D3532" i="4"/>
  <c r="D2729" i="4"/>
  <c r="D2893" i="4"/>
  <c r="D4341" i="4"/>
  <c r="D2905" i="4"/>
  <c r="D2119" i="4"/>
  <c r="D1355" i="4"/>
  <c r="D216" i="4"/>
  <c r="D2602" i="4"/>
  <c r="D4190" i="4"/>
  <c r="D4646" i="4"/>
  <c r="D3933" i="4"/>
  <c r="D4282" i="4"/>
  <c r="D2386" i="4"/>
  <c r="D3461" i="4"/>
  <c r="D685" i="4"/>
  <c r="D3600" i="4"/>
  <c r="D3657" i="4"/>
  <c r="D2014" i="4"/>
  <c r="D3988" i="4"/>
  <c r="D3502" i="4"/>
  <c r="D3388" i="4"/>
  <c r="D3367" i="4"/>
  <c r="D1688" i="4"/>
  <c r="D4804" i="4"/>
  <c r="D3852" i="4"/>
  <c r="D4608" i="4"/>
  <c r="D4600" i="4"/>
  <c r="D4634" i="4"/>
  <c r="D2420" i="4"/>
  <c r="D2839" i="4"/>
  <c r="D2700" i="4"/>
  <c r="D2998" i="4"/>
  <c r="D4176" i="4"/>
  <c r="D4566" i="4"/>
  <c r="D2699" i="4"/>
  <c r="D3292" i="4"/>
  <c r="D3695" i="4"/>
  <c r="D4685" i="4"/>
  <c r="D2724" i="4"/>
  <c r="D763" i="4"/>
  <c r="D3796" i="4"/>
  <c r="D4181" i="4"/>
  <c r="D2857" i="4"/>
  <c r="D3574" i="4"/>
  <c r="D4809" i="4"/>
  <c r="D3813" i="4"/>
  <c r="D280" i="4"/>
  <c r="D4011" i="4"/>
  <c r="D4021" i="4"/>
  <c r="D2104" i="4"/>
  <c r="D2852" i="4"/>
  <c r="D4635" i="4"/>
  <c r="D4829" i="4"/>
  <c r="D1893" i="4"/>
  <c r="D2622" i="4"/>
  <c r="D3269" i="4"/>
  <c r="D941" i="4"/>
  <c r="D277" i="4"/>
  <c r="D4433" i="4"/>
  <c r="D340" i="4"/>
  <c r="D2140" i="4"/>
  <c r="D3829" i="4"/>
  <c r="D1898" i="4"/>
  <c r="D3806" i="4"/>
  <c r="D4754" i="4"/>
  <c r="D3853" i="4"/>
  <c r="D4537" i="4"/>
  <c r="D2923" i="4"/>
  <c r="D1787" i="4"/>
  <c r="D1661" i="4"/>
  <c r="D1859" i="4"/>
  <c r="D4095" i="4"/>
  <c r="D4844" i="4"/>
  <c r="D4271" i="4"/>
  <c r="D4454" i="4"/>
  <c r="D2502" i="4"/>
  <c r="D4071" i="4"/>
  <c r="D4777" i="4"/>
  <c r="D2600" i="4"/>
  <c r="D3213" i="4"/>
  <c r="D1466" i="4"/>
  <c r="D2431" i="4"/>
  <c r="D1618" i="4"/>
  <c r="D4101" i="4"/>
  <c r="D3694" i="4"/>
  <c r="D2922" i="4"/>
  <c r="D2400" i="4"/>
  <c r="D3847" i="4"/>
  <c r="D1802" i="4"/>
  <c r="D3448" i="4"/>
  <c r="D4828" i="4"/>
  <c r="D1941" i="4"/>
  <c r="D4280" i="4"/>
  <c r="D3699" i="4"/>
  <c r="D3969" i="4"/>
  <c r="D1878" i="4"/>
  <c r="D4060" i="4"/>
  <c r="D1284" i="4"/>
  <c r="D1666" i="4"/>
  <c r="D3050" i="4"/>
  <c r="D4146" i="4"/>
  <c r="D3068" i="4"/>
  <c r="D3990" i="4"/>
  <c r="D2265" i="4"/>
  <c r="D2227" i="4"/>
  <c r="D4531" i="4"/>
  <c r="D2073" i="4"/>
  <c r="D3754" i="4"/>
  <c r="D4656" i="4"/>
  <c r="D4729" i="4"/>
  <c r="D4108" i="4"/>
  <c r="D2908" i="4"/>
  <c r="D3773" i="4"/>
  <c r="D4744" i="4"/>
  <c r="D2053" i="4"/>
  <c r="D3480" i="4"/>
  <c r="D3097" i="4"/>
  <c r="D2158" i="4"/>
  <c r="D2325" i="4"/>
  <c r="D3094" i="4"/>
  <c r="D1341" i="4"/>
  <c r="D3086" i="4"/>
  <c r="D3902" i="4"/>
  <c r="D4678" i="4"/>
  <c r="D160" i="4"/>
  <c r="D3594" i="4"/>
  <c r="D4147" i="4"/>
  <c r="D3618" i="4"/>
  <c r="D3662" i="4"/>
  <c r="D1805" i="4"/>
  <c r="D4502" i="4"/>
  <c r="D2338" i="4"/>
  <c r="D4085" i="4"/>
  <c r="D2570" i="4"/>
  <c r="D3170" i="4"/>
  <c r="D3575" i="4"/>
  <c r="D4340" i="4"/>
  <c r="D4002" i="4"/>
  <c r="D3089" i="4"/>
  <c r="D3931" i="4"/>
  <c r="D4263" i="4"/>
  <c r="D4024" i="4"/>
  <c r="D962" i="4"/>
  <c r="D4003" i="4"/>
  <c r="D4368" i="4"/>
  <c r="D3395" i="4"/>
  <c r="D1539" i="4"/>
  <c r="D2694" i="4"/>
  <c r="D3654" i="4"/>
  <c r="D1562" i="4"/>
  <c r="D3060" i="4"/>
  <c r="D2456" i="4"/>
  <c r="D2661" i="4"/>
  <c r="D4211" i="4"/>
  <c r="D3447" i="4"/>
  <c r="D3179" i="4"/>
  <c r="D2219" i="4"/>
  <c r="D1052" i="4"/>
  <c r="D4460" i="4"/>
  <c r="D4437" i="4"/>
  <c r="D4410" i="4"/>
  <c r="D3317" i="4"/>
  <c r="D1515" i="4"/>
  <c r="D4564" i="4"/>
  <c r="D3479" i="4"/>
  <c r="D3113" i="4"/>
  <c r="D3918" i="4"/>
  <c r="D1795" i="4"/>
  <c r="D2458" i="4"/>
  <c r="D4358" i="4"/>
  <c r="D564" i="4"/>
  <c r="D4506" i="4"/>
  <c r="D4169" i="4"/>
  <c r="D2924" i="4"/>
  <c r="D1540" i="4"/>
  <c r="D4843" i="4"/>
  <c r="D3507" i="4"/>
  <c r="D4473" i="4"/>
  <c r="D4683" i="4"/>
  <c r="D577" i="4"/>
  <c r="D4742" i="4"/>
  <c r="D4439" i="4"/>
  <c r="D2036" i="4"/>
  <c r="D1679" i="4"/>
  <c r="D3837" i="4"/>
  <c r="D2631" i="4"/>
  <c r="D2121" i="4"/>
  <c r="D3646" i="4"/>
  <c r="D2247" i="4"/>
  <c r="D1943" i="4"/>
  <c r="D4133" i="4"/>
  <c r="D3483" i="4"/>
  <c r="D1689" i="4"/>
  <c r="D780" i="4"/>
  <c r="D2762" i="4"/>
  <c r="D4789" i="4"/>
  <c r="D1431" i="4"/>
  <c r="D3844" i="4"/>
  <c r="D3648" i="4"/>
  <c r="D3285" i="4"/>
  <c r="D2147" i="4"/>
  <c r="D173" i="4"/>
  <c r="D3262" i="4"/>
  <c r="D4512" i="4"/>
  <c r="D2866" i="4"/>
  <c r="D4780" i="4"/>
  <c r="D4759" i="4"/>
  <c r="D4292" i="4"/>
  <c r="D3206" i="4"/>
  <c r="D2358" i="4"/>
  <c r="D1821" i="4"/>
  <c r="D4142" i="4"/>
  <c r="D2810" i="4"/>
  <c r="D4022" i="4"/>
  <c r="D3512" i="4"/>
  <c r="D2506" i="4"/>
  <c r="D4096" i="4"/>
  <c r="D4087" i="4"/>
  <c r="D1157" i="4"/>
  <c r="D3758" i="4"/>
  <c r="D3812" i="4"/>
  <c r="D4274" i="4"/>
  <c r="D4701" i="4"/>
  <c r="D4348" i="4"/>
  <c r="D4168" i="4"/>
  <c r="D546" i="4"/>
  <c r="D3442" i="4"/>
  <c r="D2992" i="4"/>
  <c r="D4161" i="4"/>
  <c r="D1896" i="4"/>
  <c r="D2401" i="4"/>
  <c r="D2823" i="4"/>
  <c r="D3916" i="4"/>
  <c r="D4339" i="4"/>
  <c r="D3445" i="4"/>
  <c r="D1173" i="4"/>
  <c r="D3291" i="4"/>
  <c r="D3208" i="4"/>
  <c r="D4138" i="4"/>
  <c r="D1541" i="4"/>
  <c r="D2101" i="4"/>
  <c r="D2902" i="4"/>
  <c r="D995" i="4"/>
  <c r="D25" i="4"/>
  <c r="D4643" i="4"/>
  <c r="D3934" i="4"/>
  <c r="D1415" i="4"/>
  <c r="D4312" i="4"/>
  <c r="D3693" i="4"/>
  <c r="D4778" i="4"/>
  <c r="D1998" i="4"/>
  <c r="D1403" i="4"/>
  <c r="D2719" i="4"/>
  <c r="D1602" i="4"/>
  <c r="D4811" i="4"/>
  <c r="D3277" i="4"/>
  <c r="D1344" i="4"/>
  <c r="D4797" i="4"/>
  <c r="D3334" i="4"/>
  <c r="D4188" i="4"/>
  <c r="D3232" i="4"/>
  <c r="D2906" i="4"/>
  <c r="D4135" i="4"/>
  <c r="D1822" i="4"/>
  <c r="D4232" i="4"/>
  <c r="D3457" i="4"/>
  <c r="D3312" i="4"/>
  <c r="D3901" i="4"/>
  <c r="D1351" i="4"/>
  <c r="D3631" i="4"/>
  <c r="D4845" i="4"/>
  <c r="D4094" i="4"/>
  <c r="D1824" i="4"/>
  <c r="D4582" i="4"/>
  <c r="D4790" i="4"/>
  <c r="D1922" i="4"/>
  <c r="D766" i="4"/>
  <c r="D2117" i="4"/>
  <c r="D2340" i="4"/>
  <c r="D2685" i="4"/>
  <c r="D336" i="4"/>
  <c r="D1678" i="4"/>
  <c r="D3907" i="4"/>
  <c r="D3747" i="4"/>
  <c r="D4817" i="4"/>
  <c r="D3999" i="4"/>
  <c r="D2626" i="4"/>
  <c r="D1587" i="4"/>
  <c r="D3396" i="4"/>
  <c r="D4036" i="4"/>
  <c r="D1512" i="4"/>
  <c r="D2361" i="4"/>
  <c r="D3660" i="4"/>
  <c r="D3091" i="4"/>
  <c r="D2113" i="4"/>
  <c r="D2141" i="4"/>
  <c r="D18" i="4"/>
  <c r="D4187" i="4"/>
  <c r="D2462" i="4"/>
  <c r="D3963" i="4"/>
  <c r="D1074" i="4"/>
  <c r="D4835" i="4"/>
  <c r="D3116" i="4"/>
  <c r="D4740" i="4"/>
  <c r="D4119" i="4"/>
  <c r="D2411" i="4"/>
  <c r="D4269" i="4"/>
  <c r="D3535" i="4"/>
  <c r="D2234" i="4"/>
  <c r="D1882" i="4"/>
  <c r="D1823" i="4"/>
  <c r="D877" i="4"/>
  <c r="D3590" i="4"/>
  <c r="D1624" i="4"/>
  <c r="D2257" i="4"/>
  <c r="D1958" i="4"/>
  <c r="D365" i="4"/>
  <c r="D2840" i="4"/>
  <c r="D4300" i="4"/>
  <c r="D3949" i="4"/>
  <c r="D2035" i="4"/>
  <c r="D285" i="4"/>
  <c r="D3319" i="4"/>
  <c r="D4467" i="4"/>
  <c r="D3051" i="4"/>
  <c r="D4746" i="4"/>
  <c r="D2174" i="4"/>
  <c r="D2004" i="4"/>
  <c r="D4407" i="4"/>
  <c r="D3962" i="4"/>
  <c r="D3753" i="4"/>
  <c r="D4565" i="4"/>
  <c r="D1619" i="4"/>
  <c r="D3723" i="4"/>
  <c r="D114" i="4"/>
  <c r="D3499" i="4"/>
  <c r="D1831" i="4"/>
  <c r="D4498" i="4"/>
  <c r="D4227" i="4"/>
  <c r="D3356" i="4"/>
  <c r="D4213" i="4"/>
  <c r="D3137" i="4"/>
  <c r="D2614" i="4"/>
  <c r="D2887" i="4"/>
  <c r="D241" i="4"/>
  <c r="D3037" i="4"/>
  <c r="D2461" i="4"/>
  <c r="D3793" i="4"/>
  <c r="D2465" i="4"/>
  <c r="D2065" i="4"/>
  <c r="D2949" i="4"/>
  <c r="D1584" i="4"/>
  <c r="D4762" i="4"/>
  <c r="D635" i="4"/>
  <c r="D1737" i="4"/>
  <c r="D4580" i="4"/>
  <c r="D2589" i="4"/>
  <c r="D2655" i="4"/>
  <c r="D1267" i="4"/>
  <c r="D3343" i="4"/>
  <c r="D1858" i="4"/>
  <c r="D1951" i="4"/>
  <c r="D3337" i="4"/>
  <c r="D3379" i="4"/>
  <c r="D3322" i="4"/>
  <c r="D2765" i="4"/>
  <c r="D689" i="4"/>
  <c r="D4398" i="4"/>
  <c r="D4362" i="4"/>
  <c r="D2453" i="4"/>
  <c r="D1283" i="4"/>
  <c r="D4179" i="4"/>
  <c r="D988" i="4"/>
  <c r="D4323" i="4"/>
  <c r="D1558" i="4"/>
  <c r="D382" i="4"/>
  <c r="D4602" i="4"/>
  <c r="D2475" i="4"/>
  <c r="D3048" i="4"/>
  <c r="D4607" i="4"/>
  <c r="D3313" i="4"/>
  <c r="D250" i="4"/>
  <c r="D4380" i="4"/>
  <c r="D4434" i="4"/>
  <c r="D982" i="4"/>
  <c r="D3452" i="4"/>
  <c r="D217" i="4"/>
  <c r="D4750" i="4"/>
  <c r="D4489" i="4"/>
  <c r="D535" i="4"/>
  <c r="D2185" i="4"/>
  <c r="D2190" i="4"/>
  <c r="D2920" i="4"/>
  <c r="D3906" i="4"/>
  <c r="D2281" i="4"/>
  <c r="D837" i="4"/>
  <c r="D1639" i="4"/>
  <c r="D2961" i="4"/>
  <c r="D3843" i="4"/>
  <c r="D4262" i="4"/>
  <c r="D2607" i="4"/>
  <c r="D3366" i="4"/>
  <c r="D3067" i="4"/>
  <c r="D3687" i="4"/>
  <c r="D3244" i="4"/>
  <c r="D4783" i="4"/>
  <c r="D1607" i="4"/>
  <c r="D3169" i="4"/>
  <c r="D3028" i="4"/>
  <c r="D4294" i="4"/>
  <c r="D3476" i="4"/>
  <c r="D2435" i="4"/>
  <c r="D3779" i="4"/>
  <c r="D4351" i="4"/>
  <c r="D2268" i="4"/>
  <c r="D1459" i="4"/>
  <c r="D1704" i="4"/>
  <c r="D2090" i="4"/>
  <c r="D4328" i="4"/>
  <c r="D4567" i="4"/>
  <c r="D1828" i="4"/>
  <c r="D3421" i="4"/>
  <c r="D3725" i="4"/>
  <c r="D2060" i="4"/>
  <c r="D122" i="4"/>
  <c r="D2717" i="4"/>
  <c r="D1804" i="4"/>
  <c r="D4812" i="4"/>
  <c r="D2457" i="4"/>
  <c r="D3144" i="4"/>
  <c r="D2720" i="4"/>
  <c r="D2649" i="4"/>
  <c r="D3488" i="4"/>
  <c r="D4352" i="4"/>
  <c r="D4785" i="4"/>
  <c r="D3222" i="4"/>
  <c r="D4236" i="4"/>
  <c r="D4159" i="4"/>
  <c r="D4180" i="4"/>
  <c r="D3541" i="4"/>
  <c r="D40" i="4"/>
  <c r="D3857" i="4"/>
  <c r="D4631" i="4"/>
  <c r="D1694" i="4"/>
  <c r="D3252" i="4"/>
  <c r="D2881" i="4"/>
  <c r="D4055" i="4"/>
  <c r="D2231" i="4"/>
  <c r="D4700" i="4"/>
  <c r="D2184" i="4"/>
  <c r="D1772" i="4"/>
  <c r="D4691" i="4"/>
  <c r="D4336" i="4"/>
  <c r="D568" i="4"/>
  <c r="D3991" i="4"/>
  <c r="D3666" i="4"/>
  <c r="D4822" i="4"/>
  <c r="D1435" i="4"/>
  <c r="D2000" i="4"/>
  <c r="D4076" i="4"/>
  <c r="D2086" i="4"/>
  <c r="D2165" i="4"/>
  <c r="D3883" i="4"/>
  <c r="D2615" i="4"/>
  <c r="D2781" i="4"/>
  <c r="D4712" i="4"/>
  <c r="D853" i="4"/>
  <c r="D4480" i="4"/>
  <c r="D4210" i="4"/>
  <c r="D1850" i="4"/>
  <c r="D4544" i="4"/>
  <c r="D1818" i="4"/>
  <c r="D3070" i="4"/>
  <c r="D1669" i="4"/>
  <c r="D4385" i="4"/>
  <c r="D2955" i="4"/>
  <c r="D2994" i="4"/>
  <c r="D4365" i="4"/>
  <c r="D408" i="4"/>
  <c r="D4051" i="4"/>
  <c r="D3087" i="4"/>
  <c r="D4338" i="4"/>
  <c r="D1630" i="4"/>
  <c r="D4364" i="4"/>
  <c r="D3194" i="4"/>
  <c r="D2794" i="4"/>
  <c r="D2311" i="4"/>
  <c r="D1982" i="4"/>
  <c r="D3386" i="4"/>
  <c r="D4160" i="4"/>
  <c r="D4713" i="4"/>
  <c r="D4559" i="4"/>
  <c r="D2833" i="4"/>
  <c r="D592" i="4"/>
  <c r="D4825" i="4"/>
  <c r="D2558" i="4"/>
  <c r="D453" i="4"/>
  <c r="D4040" i="4"/>
  <c r="D94" i="4"/>
  <c r="D1075" i="4"/>
  <c r="D1696" i="4"/>
  <c r="D3161" i="4"/>
  <c r="D3966" i="4"/>
  <c r="D1935" i="4"/>
  <c r="D1748" i="4"/>
  <c r="D3926" i="4"/>
  <c r="D1695" i="4"/>
  <c r="D1654" i="4"/>
  <c r="D183" i="4"/>
  <c r="D4659" i="4"/>
  <c r="D990" i="4"/>
  <c r="D2988" i="4"/>
  <c r="D2934" i="4"/>
  <c r="D2789" i="4"/>
  <c r="D1193" i="4"/>
  <c r="D2189" i="4"/>
  <c r="D2591" i="4"/>
  <c r="D1750" i="4"/>
  <c r="D933" i="4"/>
  <c r="D1741" i="4"/>
  <c r="D4718" i="4"/>
  <c r="D3905" i="4"/>
  <c r="D3405" i="4"/>
  <c r="D4830" i="4"/>
  <c r="D1920" i="4"/>
  <c r="D1547" i="4"/>
  <c r="D4165" i="4"/>
  <c r="D1621" i="4"/>
  <c r="D2007" i="4"/>
  <c r="D4458" i="4"/>
  <c r="D3198" i="4"/>
  <c r="D198" i="4"/>
  <c r="D3752" i="4"/>
  <c r="D2901" i="4"/>
  <c r="D2584" i="4"/>
  <c r="D3608" i="4"/>
  <c r="D3500" i="4"/>
  <c r="D3149" i="4"/>
  <c r="D2430" i="4"/>
  <c r="D2877" i="4"/>
  <c r="D4666" i="4"/>
  <c r="D4393" i="4"/>
  <c r="D2002" i="4"/>
  <c r="D3045" i="4"/>
  <c r="D2996" i="4"/>
  <c r="D2209" i="4"/>
  <c r="D3735" i="4"/>
  <c r="D4710" i="4"/>
  <c r="D4327" i="4"/>
  <c r="D1389" i="4"/>
  <c r="D983" i="4"/>
  <c r="D1363" i="4"/>
  <c r="D3348" i="4"/>
  <c r="D4696" i="4"/>
  <c r="D4357" i="4"/>
  <c r="D3273" i="4"/>
  <c r="D4526" i="4"/>
  <c r="D3510" i="4"/>
  <c r="D4299" i="4"/>
  <c r="D3974" i="4"/>
  <c r="D159" i="4"/>
  <c r="D2844" i="4"/>
  <c r="D3884" i="4"/>
  <c r="D2555" i="4"/>
  <c r="D1989" i="4"/>
  <c r="D2302" i="4"/>
  <c r="D2416" i="4"/>
  <c r="D4430" i="4"/>
  <c r="D683" i="4"/>
  <c r="D1793" i="4"/>
  <c r="D4308" i="4"/>
  <c r="D4155" i="4"/>
  <c r="D480" i="4"/>
  <c r="D791" i="4"/>
  <c r="D3143" i="4"/>
  <c r="D1556" i="4"/>
  <c r="D3214" i="4"/>
  <c r="D2295" i="4"/>
  <c r="D1964" i="4"/>
  <c r="D2063" i="4"/>
  <c r="D3936" i="4"/>
  <c r="D841" i="4"/>
  <c r="D2577" i="4"/>
  <c r="D1608" i="4"/>
  <c r="D3622" i="4"/>
  <c r="D2749" i="4"/>
  <c r="D4445" i="4"/>
  <c r="D1445" i="4"/>
  <c r="D2761" i="4"/>
  <c r="D2069" i="4"/>
  <c r="D2027" i="4"/>
  <c r="D914" i="4"/>
  <c r="D4366" i="4"/>
  <c r="D2630" i="4"/>
  <c r="D3410" i="4"/>
  <c r="D4773" i="4"/>
  <c r="D153" i="4"/>
  <c r="D1617" i="4"/>
  <c r="D3299" i="4"/>
  <c r="D2156" i="4"/>
  <c r="D2033" i="4"/>
  <c r="D955" i="4"/>
  <c r="D1454" i="4"/>
  <c r="D2849" i="4"/>
  <c r="D1722" i="4"/>
  <c r="D4518" i="4"/>
  <c r="D2160" i="4"/>
  <c r="D2945" i="4"/>
  <c r="D4396" i="4"/>
  <c r="D3376" i="4"/>
  <c r="D3079" i="4"/>
  <c r="D4333" i="4"/>
  <c r="D2163" i="4"/>
  <c r="D883" i="4"/>
  <c r="D4248" i="4"/>
  <c r="D3335" i="4"/>
  <c r="D4650" i="4"/>
  <c r="D1807" i="4"/>
  <c r="D1692" i="4"/>
  <c r="D2459" i="4"/>
  <c r="D4153" i="4"/>
  <c r="D1275" i="4"/>
  <c r="D63" i="4"/>
  <c r="D1659" i="4"/>
  <c r="D2100" i="4"/>
  <c r="D2847" i="4"/>
  <c r="D3110" i="4"/>
  <c r="D1932" i="4"/>
  <c r="D2525" i="4"/>
  <c r="D1885" i="4"/>
  <c r="D2612" i="4"/>
  <c r="D3469" i="4"/>
  <c r="D4605" i="4"/>
  <c r="D3543" i="4"/>
  <c r="D891" i="4"/>
  <c r="D4677" i="4"/>
  <c r="D2445" i="4"/>
  <c r="D2894" i="4"/>
  <c r="D1543" i="4"/>
  <c r="D2492" i="4"/>
  <c r="D1395" i="4"/>
  <c r="D3016" i="4"/>
  <c r="D3327" i="4"/>
  <c r="D1875" i="4"/>
  <c r="D3840" i="4"/>
  <c r="D1799" i="4"/>
  <c r="D807" i="4"/>
  <c r="D3816" i="4"/>
  <c r="D1957" i="4"/>
  <c r="D4335" i="4"/>
  <c r="D4313" i="4"/>
  <c r="D3280" i="4"/>
  <c r="D2246" i="4"/>
  <c r="D85" i="4"/>
  <c r="D3392" i="4"/>
  <c r="D4745" i="4"/>
  <c r="D3506" i="4"/>
  <c r="D1651" i="4"/>
  <c r="D2739" i="4"/>
  <c r="D2979" i="4"/>
  <c r="D3119" i="4"/>
  <c r="D3959" i="4"/>
  <c r="D1291" i="4"/>
  <c r="D1381" i="4"/>
  <c r="D379" i="4"/>
  <c r="D1601" i="4"/>
  <c r="D3008" i="4"/>
  <c r="D1942" i="4"/>
  <c r="D2559" i="4"/>
  <c r="D1408" i="4"/>
  <c r="D2363" i="4"/>
  <c r="D2384" i="4"/>
  <c r="D3201" i="4"/>
  <c r="D3726" i="4"/>
  <c r="D3792" i="4"/>
  <c r="D1390" i="4"/>
  <c r="D2540" i="4"/>
  <c r="D1656" i="4"/>
  <c r="D1605" i="4"/>
  <c r="D996" i="4"/>
  <c r="D4617" i="4"/>
  <c r="D2758" i="4"/>
  <c r="D3380" i="4"/>
  <c r="D2323" i="4"/>
  <c r="D341" i="4"/>
  <c r="D1098" i="4"/>
  <c r="D235" i="4"/>
  <c r="D1975" i="4"/>
  <c r="D4246" i="4"/>
  <c r="D1650" i="4"/>
  <c r="D4367" i="4"/>
  <c r="D2328" i="4"/>
  <c r="D2551" i="4"/>
  <c r="D2585" i="4"/>
  <c r="D1644" i="4"/>
  <c r="D1311" i="4"/>
  <c r="D4408" i="4"/>
  <c r="D4722" i="4"/>
  <c r="D2222" i="4"/>
  <c r="D3570" i="4"/>
  <c r="D3567" i="4"/>
  <c r="D4791" i="4"/>
  <c r="D4707" i="4"/>
  <c r="D4209" i="4"/>
  <c r="D1147" i="4"/>
  <c r="D4688" i="4"/>
  <c r="D4112" i="4"/>
  <c r="D4045" i="4"/>
  <c r="D4546" i="4"/>
  <c r="D3188" i="4"/>
  <c r="D4836" i="4"/>
  <c r="D4664" i="4"/>
  <c r="D1834" i="4"/>
  <c r="D4557" i="4"/>
  <c r="D4243" i="4"/>
  <c r="D2473" i="4"/>
  <c r="D1674" i="4"/>
  <c r="D3848" i="4"/>
  <c r="D1551" i="4"/>
  <c r="D4286" i="4"/>
  <c r="D2757" i="4"/>
  <c r="D3659" i="4"/>
  <c r="D3815" i="4"/>
  <c r="D596" i="4"/>
  <c r="D2144" i="4"/>
  <c r="D4577" i="4"/>
  <c r="D4479" i="4"/>
  <c r="D3459" i="4"/>
  <c r="D2064" i="4"/>
  <c r="D4059" i="4"/>
  <c r="D3647" i="4"/>
  <c r="D3066" i="4"/>
  <c r="D4438" i="4"/>
  <c r="D1508" i="4"/>
  <c r="D1572" i="4"/>
  <c r="D3563" i="4"/>
  <c r="D4787" i="4"/>
  <c r="D2738" i="4"/>
  <c r="D3925" i="4"/>
  <c r="D3417" i="4"/>
  <c r="D3101" i="4"/>
  <c r="D2262" i="4"/>
  <c r="D3960" i="4"/>
  <c r="D3565" i="4"/>
  <c r="D3318" i="4"/>
  <c r="D31" i="4"/>
  <c r="D3363" i="4"/>
  <c r="D4633" i="4"/>
  <c r="D4686" i="4"/>
  <c r="D2022" i="4"/>
  <c r="D2187" i="4"/>
  <c r="D4056" i="4"/>
  <c r="D1881" i="4"/>
  <c r="D1767" i="4"/>
  <c r="D856" i="4"/>
  <c r="D4756" i="4"/>
  <c r="D3307" i="4"/>
  <c r="D1758" i="4"/>
  <c r="D4425" i="4"/>
  <c r="D4708" i="4"/>
  <c r="D3950" i="4"/>
  <c r="D1759" i="4"/>
  <c r="D2204" i="4"/>
  <c r="D2123" i="4"/>
  <c r="D3611" i="4"/>
  <c r="D3708" i="4"/>
  <c r="D1205" i="4"/>
  <c r="D2619" i="4"/>
  <c r="D4534" i="4"/>
  <c r="D1715" i="4"/>
  <c r="D2770" i="4"/>
  <c r="D1591" i="4"/>
  <c r="D2550" i="4"/>
  <c r="D2168" i="4"/>
  <c r="D3582" i="4"/>
  <c r="D2337" i="4"/>
  <c r="D3612" i="4"/>
  <c r="D4143" i="4"/>
  <c r="D2542" i="4"/>
  <c r="D1521" i="4"/>
  <c r="D4732" i="4"/>
  <c r="D4030" i="4"/>
  <c r="D2642" i="4"/>
  <c r="D3706" i="4"/>
  <c r="D1461" i="4"/>
  <c r="D2271" i="4"/>
  <c r="D3212" i="4"/>
  <c r="D805" i="4"/>
  <c r="D1791" i="4"/>
  <c r="D1453" i="4"/>
  <c r="D287" i="4"/>
  <c r="D2517" i="4"/>
  <c r="D4692" i="4"/>
  <c r="D1467" i="4"/>
  <c r="D4618" i="4"/>
  <c r="D3634" i="4"/>
  <c r="D3015" i="4"/>
  <c r="D4651" i="4"/>
  <c r="D3125" i="4"/>
  <c r="D696" i="4"/>
  <c r="D362" i="4"/>
  <c r="D4715" i="4"/>
  <c r="D1945" i="4"/>
  <c r="D4808" i="4"/>
  <c r="D2151" i="4"/>
  <c r="D2076" i="4"/>
  <c r="D3947" i="4"/>
  <c r="D4765" i="4"/>
  <c r="D2826" i="4"/>
  <c r="D4771" i="4"/>
  <c r="D3408" i="4"/>
  <c r="D4401" i="4"/>
  <c r="D4584" i="4"/>
  <c r="D3061" i="4"/>
  <c r="D2252" i="4"/>
  <c r="D2710" i="4"/>
  <c r="D2479" i="4"/>
  <c r="D4548" i="4"/>
  <c r="D4801" i="4"/>
  <c r="D3593" i="4"/>
  <c r="D2977" i="4"/>
  <c r="D4522" i="4"/>
  <c r="D1938" i="4"/>
  <c r="D2999" i="4"/>
  <c r="D3328" i="4"/>
  <c r="D4239" i="4"/>
  <c r="D3992" i="4"/>
  <c r="D4758" i="4"/>
  <c r="D1956" i="4"/>
  <c r="D4310" i="4"/>
  <c r="D4761" i="4"/>
  <c r="D1371" i="4"/>
  <c r="D2055" i="4"/>
  <c r="D2960" i="4"/>
  <c r="D2414" i="4"/>
  <c r="D3511" i="4"/>
  <c r="D4706" i="4"/>
  <c r="D4492" i="4"/>
  <c r="D2099" i="4"/>
  <c r="D4552" i="4"/>
  <c r="D633" i="4"/>
  <c r="D3241" i="4"/>
  <c r="D3108" i="4"/>
  <c r="D461" i="4"/>
  <c r="D2539" i="4"/>
  <c r="D3465" i="4"/>
  <c r="D2491" i="4"/>
  <c r="D3896" i="4"/>
  <c r="D3306" i="4"/>
  <c r="D3814" i="4"/>
  <c r="D1616" i="4"/>
  <c r="D3424" i="4"/>
  <c r="D3737" i="4"/>
  <c r="D4714" i="4"/>
  <c r="D2372" i="4"/>
  <c r="D3105" i="4"/>
  <c r="D4535" i="4"/>
  <c r="D2052" i="4"/>
  <c r="D1315" i="4"/>
  <c r="D4163" i="4"/>
  <c r="D4826" i="4"/>
  <c r="D3082" i="4"/>
  <c r="D2178" i="4"/>
  <c r="D3982" i="4"/>
  <c r="D2537" i="4"/>
  <c r="D2277" i="4"/>
  <c r="D1631" i="4"/>
  <c r="D1744" i="4"/>
  <c r="D4726" i="4"/>
  <c r="D2198" i="4"/>
  <c r="D2790" i="4"/>
  <c r="D3032" i="4"/>
  <c r="D4136" i="4"/>
  <c r="D3419" i="4"/>
  <c r="D144" i="4"/>
  <c r="D2410" i="4"/>
  <c r="D4129" i="4"/>
  <c r="D4495" i="4"/>
  <c r="D1701" i="4"/>
  <c r="D1437" i="4"/>
  <c r="D373" i="4"/>
  <c r="D4273" i="4"/>
  <c r="D3123" i="4"/>
  <c r="D4293" i="4"/>
  <c r="D4847" i="4"/>
  <c r="D739" i="4"/>
  <c r="D2674" i="4"/>
  <c r="D3795" i="4"/>
  <c r="D717" i="4"/>
  <c r="D260" i="4"/>
  <c r="D4321" i="4"/>
  <c r="D1890" i="4"/>
  <c r="D3255" i="4"/>
  <c r="D2317" i="4"/>
  <c r="D3627" i="4"/>
  <c r="D3098" i="4"/>
  <c r="D3601" i="4"/>
  <c r="D4660" i="4"/>
  <c r="D3139" i="4"/>
  <c r="D2766" i="4"/>
  <c r="D4672" i="4"/>
  <c r="D4118" i="4"/>
  <c r="D1300" i="4"/>
  <c r="D1256" i="4"/>
  <c r="D3064" i="4"/>
  <c r="D2809" i="4"/>
  <c r="D4418" i="4"/>
  <c r="D3892" i="4"/>
  <c r="D4285" i="4"/>
  <c r="D3540" i="4"/>
  <c r="D2514" i="4"/>
  <c r="D117" i="4"/>
  <c r="D3350" i="4"/>
  <c r="D709" i="4"/>
  <c r="D2486" i="4"/>
  <c r="D3295" i="4"/>
  <c r="D4029" i="4"/>
  <c r="D1221" i="4"/>
  <c r="D2026" i="4"/>
  <c r="D2182" i="4"/>
  <c r="D1667" i="4"/>
  <c r="D2747" i="4"/>
  <c r="D4679" i="4"/>
  <c r="D1816" i="4"/>
  <c r="D4304" i="4"/>
  <c r="D4636" i="4"/>
  <c r="D4114" i="4"/>
  <c r="D1812" i="4"/>
  <c r="D917" i="4"/>
  <c r="D4244" i="4"/>
  <c r="D4337" i="4"/>
  <c r="D1995" i="4"/>
  <c r="D2490" i="4"/>
  <c r="D4488" i="4"/>
  <c r="D3130" i="4"/>
  <c r="D4223" i="4"/>
  <c r="D3748" i="4"/>
  <c r="D2419" i="4"/>
  <c r="D3533" i="4"/>
  <c r="D4149" i="4"/>
  <c r="D2508" i="4"/>
  <c r="D482" i="4"/>
  <c r="D2390" i="4"/>
  <c r="D2284" i="4"/>
  <c r="D2301" i="4"/>
  <c r="D3766" i="4"/>
  <c r="D4649" i="4"/>
  <c r="D4810" i="4"/>
  <c r="D1159" i="4"/>
  <c r="D4504" i="4"/>
  <c r="D2714" i="4"/>
  <c r="D2611" i="4"/>
  <c r="D3220" i="4"/>
  <c r="D3456" i="4"/>
  <c r="D4031" i="4"/>
  <c r="D4131" i="4"/>
  <c r="D2990" i="4"/>
  <c r="D3607" i="4"/>
  <c r="D3898" i="4"/>
  <c r="D4475" i="4"/>
  <c r="D4104" i="4"/>
  <c r="D3071" i="4"/>
  <c r="D2510" i="4"/>
  <c r="D3354" i="4"/>
  <c r="D2933" i="4"/>
  <c r="D3231" i="4"/>
  <c r="D1766" i="4"/>
  <c r="D1426" i="4"/>
  <c r="D1980" i="4"/>
  <c r="D4767" i="4"/>
  <c r="D2548" i="4"/>
  <c r="D3114" i="4"/>
  <c r="D4008" i="4"/>
  <c r="D3944" i="4"/>
  <c r="D2366" i="4"/>
  <c r="D4260" i="4"/>
  <c r="D2391" i="4"/>
  <c r="D4641" i="4"/>
  <c r="D102" i="4"/>
  <c r="D4421" i="4"/>
  <c r="D1923" i="4"/>
  <c r="D2046" i="4"/>
  <c r="D4424" i="4"/>
  <c r="D2808" i="4"/>
  <c r="D3860" i="4"/>
  <c r="D3156" i="4"/>
  <c r="D4721" i="4"/>
  <c r="D3157" i="4"/>
  <c r="D2008" i="4"/>
  <c r="D4254" i="4"/>
  <c r="D327" i="4"/>
  <c r="D4043" i="4"/>
  <c r="D1316" i="4"/>
  <c r="D1843" i="4"/>
  <c r="D1219" i="4"/>
  <c r="D3688" i="4"/>
  <c r="D1114" i="4"/>
  <c r="D457" i="4"/>
  <c r="D2482" i="4"/>
  <c r="D2335" i="4"/>
  <c r="D3864" i="4"/>
  <c r="D1451" i="4"/>
  <c r="D1820" i="4"/>
  <c r="D2914" i="4"/>
  <c r="D792" i="4"/>
  <c r="D4017" i="4"/>
  <c r="D3513" i="4"/>
  <c r="D3913" i="4"/>
  <c r="D2643" i="4"/>
  <c r="D3782" i="4"/>
  <c r="D4698" i="4"/>
  <c r="D4062" i="4"/>
  <c r="D3503" i="4"/>
  <c r="D2916" i="4"/>
  <c r="D3261" i="4"/>
  <c r="D4496" i="4"/>
  <c r="D3464" i="4"/>
  <c r="D2532" i="4"/>
  <c r="D4046" i="4"/>
  <c r="D4703" i="4"/>
  <c r="D2871" i="4"/>
  <c r="D1360" i="4"/>
  <c r="D2967" i="4"/>
  <c r="D2292" i="4"/>
  <c r="D2218" i="4"/>
  <c r="D1972" i="4"/>
  <c r="D3777" i="4"/>
  <c r="D1218" i="4"/>
  <c r="D3655" i="4"/>
  <c r="D2799" i="4"/>
  <c r="D3176" i="4"/>
  <c r="D3413" i="4"/>
  <c r="D2095" i="4"/>
  <c r="D3310" i="4"/>
  <c r="D3778" i="4"/>
  <c r="D1129" i="4"/>
  <c r="D2476" i="4"/>
  <c r="D2573" i="4"/>
  <c r="D4462" i="4"/>
  <c r="D4833" i="4"/>
  <c r="D3345" i="4"/>
  <c r="D2369" i="4"/>
  <c r="D3344" i="4"/>
  <c r="D1801" i="4"/>
  <c r="D2625" i="4"/>
  <c r="D4848" i="4"/>
  <c r="D3968" i="4"/>
  <c r="D4237" i="4"/>
  <c r="D1047" i="4"/>
  <c r="D1505" i="4"/>
  <c r="D2355" i="4"/>
  <c r="D3267" i="4"/>
  <c r="D2427" i="4"/>
  <c r="D4514" i="4"/>
  <c r="D2851" i="4"/>
  <c r="D772" i="4"/>
  <c r="D1655" i="4"/>
  <c r="D2012" i="4"/>
  <c r="D3383" i="4"/>
  <c r="D1976" i="4"/>
  <c r="D474" i="4"/>
  <c r="D2995" i="4"/>
  <c r="D915" i="4"/>
  <c r="D1873" i="4"/>
  <c r="D765" i="4"/>
  <c r="D22" i="4"/>
  <c r="D1990" i="4"/>
  <c r="D243" i="4"/>
  <c r="D3167" i="4"/>
  <c r="D3504" i="4"/>
  <c r="D873" i="4"/>
  <c r="D3092" i="4"/>
  <c r="D2211" i="4"/>
  <c r="D3135" i="4"/>
  <c r="D967" i="4"/>
  <c r="D2621" i="4"/>
  <c r="D646" i="4"/>
  <c r="D4805" i="4"/>
  <c r="D871" i="4"/>
  <c r="D1782" i="4"/>
  <c r="D2744" i="4"/>
  <c r="D3062" i="4"/>
  <c r="D4477" i="4"/>
  <c r="D1487" i="4"/>
  <c r="D4543" i="4"/>
  <c r="D2356" i="4"/>
  <c r="D2154" i="4"/>
  <c r="D1857" i="4"/>
  <c r="D623" i="4"/>
  <c r="D682" i="4"/>
  <c r="D3224" i="4"/>
  <c r="D534" i="4"/>
  <c r="D3603" i="4"/>
  <c r="D4054" i="4"/>
  <c r="D1427" i="4"/>
  <c r="D1323" i="4"/>
  <c r="D3275" i="4"/>
  <c r="D2690" i="4"/>
  <c r="D4415" i="4"/>
  <c r="D386" i="4"/>
  <c r="D3470" i="4"/>
  <c r="D4528" i="4"/>
  <c r="D811" i="4"/>
  <c r="D3637" i="4"/>
  <c r="D4716" i="4"/>
  <c r="D3498" i="4"/>
  <c r="D3039" i="4"/>
  <c r="D3804" i="4"/>
  <c r="D1776" i="4"/>
  <c r="D2352" i="4"/>
  <c r="D4275" i="4"/>
  <c r="D3074" i="4"/>
  <c r="D4226" i="4"/>
  <c r="D3819" i="4"/>
  <c r="D924" i="4"/>
  <c r="D4016" i="4"/>
  <c r="D3743" i="4"/>
  <c r="D741" i="4"/>
  <c r="D2730" i="4"/>
  <c r="D2503" i="4"/>
  <c r="D4303" i="4"/>
  <c r="D1622" i="4"/>
  <c r="D3073" i="4"/>
  <c r="D3305" i="4"/>
  <c r="D4222" i="4"/>
  <c r="D3617" i="4"/>
  <c r="D3219" i="4"/>
  <c r="D1144" i="4"/>
  <c r="D2269" i="4"/>
  <c r="D3854" i="4"/>
  <c r="D1840" i="4"/>
  <c r="D2601" i="4"/>
  <c r="D3769" i="4"/>
  <c r="D4369" i="4"/>
  <c r="D1090" i="4"/>
  <c r="D1948" i="4"/>
  <c r="D4297" i="4"/>
  <c r="D4628" i="4"/>
  <c r="D2326" i="4"/>
  <c r="D4725" i="4"/>
  <c r="D4238" i="4"/>
  <c r="D4452" i="4"/>
  <c r="D3471" i="4"/>
  <c r="D2497" i="4"/>
  <c r="D46" i="4"/>
  <c r="D4413" i="4"/>
  <c r="D4402" i="4"/>
  <c r="D2779" i="4"/>
  <c r="D3628" i="4"/>
  <c r="D2913" i="4"/>
  <c r="D4197" i="4"/>
  <c r="D3625" i="4"/>
  <c r="D3983" i="4"/>
  <c r="D3171" i="4"/>
  <c r="D4796" i="4"/>
  <c r="D2283" i="4"/>
  <c r="D4832" i="4"/>
  <c r="D2725" i="4"/>
  <c r="D2239" i="4"/>
  <c r="D3859" i="4"/>
  <c r="D1835" i="4"/>
  <c r="D3462" i="4"/>
  <c r="D2680" i="4"/>
  <c r="D4277" i="4"/>
  <c r="D3035" i="4"/>
  <c r="D1994" i="4"/>
  <c r="D3739" i="4"/>
  <c r="D81" i="4"/>
  <c r="D2707" i="4"/>
  <c r="D3955" i="4"/>
  <c r="D2713" i="4"/>
  <c r="D3203" i="4"/>
  <c r="D4152" i="4"/>
  <c r="D2667" i="4"/>
  <c r="D3187" i="4"/>
  <c r="D4070" i="4"/>
  <c r="D1236" i="4"/>
  <c r="D2740" i="4"/>
  <c r="D2509" i="4"/>
  <c r="D702" i="4"/>
  <c r="D325" i="4"/>
  <c r="D3952" i="4"/>
  <c r="D2568" i="4"/>
  <c r="D2561" i="4"/>
  <c r="D3610" i="4"/>
  <c r="D6" i="4"/>
  <c r="D4802" i="4"/>
  <c r="D4779" i="4"/>
  <c r="D4563" i="4"/>
  <c r="D1031" i="4"/>
  <c r="D1841" i="4"/>
  <c r="D4007" i="4"/>
  <c r="D4372" i="4"/>
  <c r="D2593" i="4"/>
  <c r="D4463" i="4"/>
  <c r="D4609" i="4"/>
  <c r="D2043" i="4"/>
  <c r="D4705" i="4"/>
  <c r="D1330" i="4"/>
  <c r="D3527" i="4"/>
  <c r="D1981" i="4"/>
  <c r="D4524" i="4"/>
  <c r="D2597" i="4"/>
  <c r="D3967" i="4"/>
  <c r="D1978" i="4"/>
  <c r="D3562" i="4"/>
  <c r="D855" i="4"/>
  <c r="D4654" i="4"/>
  <c r="D1665" i="4"/>
  <c r="D3009" i="4"/>
  <c r="D2449" i="4"/>
  <c r="D3118" i="4"/>
  <c r="D3397" i="4"/>
  <c r="D2394" i="4"/>
  <c r="D2973" i="4"/>
  <c r="D2495" i="4"/>
  <c r="D3284" i="4"/>
  <c r="D3314" i="4"/>
  <c r="D3835" i="4"/>
  <c r="D2830" i="4"/>
  <c r="D3768" i="4"/>
  <c r="D2907" i="4"/>
  <c r="D3278" i="4"/>
  <c r="D1803" i="4"/>
  <c r="D2091" i="4"/>
  <c r="D731" i="4"/>
  <c r="D1136" i="4"/>
  <c r="D2549" i="4"/>
  <c r="D4325" i="4"/>
  <c r="D1419" i="4"/>
  <c r="D237" i="4"/>
  <c r="D3168" i="4"/>
  <c r="D3017" i="4"/>
  <c r="D1734" i="4"/>
  <c r="D4291" i="4"/>
  <c r="D4174" i="4"/>
  <c r="D4620" i="4"/>
  <c r="D3595" i="4"/>
  <c r="D3809" i="4"/>
  <c r="D1817" i="4"/>
  <c r="D3298" i="4"/>
  <c r="D17" i="4"/>
  <c r="D3937" i="4"/>
  <c r="D1565" i="4"/>
  <c r="D3321" i="4"/>
  <c r="D4224" i="4"/>
  <c r="D4614" i="4"/>
  <c r="D2238" i="4"/>
  <c r="D2230" i="4"/>
  <c r="D2773" i="4"/>
  <c r="D1577" i="4"/>
  <c r="D1886" i="4"/>
  <c r="D2013" i="4"/>
  <c r="D2451" i="4"/>
  <c r="D3455" i="4"/>
  <c r="D3393" i="4"/>
  <c r="D2726" i="4"/>
  <c r="D3915" i="4"/>
  <c r="D269" i="4"/>
  <c r="D2382" i="4"/>
  <c r="D4760" i="4"/>
  <c r="D44" i="4"/>
  <c r="D2831" i="4"/>
  <c r="D4050" i="4"/>
  <c r="D2094" i="4"/>
  <c r="D4588" i="4"/>
  <c r="D4026" i="4"/>
  <c r="D4629" i="4"/>
  <c r="D1211" i="4"/>
  <c r="D4355" i="4"/>
  <c r="D1738" i="4"/>
  <c r="D4156" i="4"/>
  <c r="D3409" i="4"/>
  <c r="D1929" i="4"/>
  <c r="D2418" i="4"/>
  <c r="D3606" i="4"/>
  <c r="D119" i="4"/>
  <c r="D2632" i="4"/>
  <c r="D1552" i="4"/>
  <c r="D2225" i="4"/>
  <c r="D2958" i="4"/>
  <c r="D3580" i="4"/>
  <c r="D3398" i="4"/>
  <c r="D3281" i="4"/>
  <c r="D1917" i="4"/>
  <c r="D1907" i="4"/>
  <c r="D3638" i="4"/>
  <c r="D2082" i="4"/>
  <c r="D3917" i="4"/>
  <c r="D3727" i="4"/>
  <c r="D1635" i="4"/>
  <c r="D699" i="4"/>
  <c r="D4027" i="4"/>
  <c r="D3534" i="4"/>
  <c r="D3685" i="4"/>
  <c r="D3668" i="4"/>
  <c r="D1842" i="4"/>
  <c r="D2028" i="4"/>
  <c r="D2811" i="4"/>
  <c r="D3935" i="4"/>
  <c r="D2968" i="4"/>
  <c r="D2554" i="4"/>
  <c r="D3468" i="4"/>
  <c r="D2134" i="4"/>
  <c r="D3437" i="4"/>
  <c r="D1421" i="4"/>
  <c r="D1794" i="4"/>
  <c r="D4653" i="4"/>
  <c r="D3414" i="4"/>
  <c r="D3390" i="4"/>
  <c r="D1637" i="4"/>
  <c r="D4681" i="4"/>
  <c r="D2298" i="4"/>
  <c r="D3519" i="4"/>
  <c r="D4530" i="4"/>
  <c r="D3121" i="4"/>
  <c r="D698" i="4"/>
  <c r="D2653" i="4"/>
  <c r="D3287" i="4"/>
  <c r="D1625" i="4"/>
  <c r="D4345" i="4"/>
  <c r="D1042" i="4"/>
  <c r="D4360" i="4"/>
  <c r="D1968" i="4"/>
  <c r="D2276" i="4"/>
  <c r="D3691" i="4"/>
  <c r="D4610" i="4"/>
  <c r="D2623" i="4"/>
  <c r="D3416" i="4"/>
  <c r="D3192" i="4"/>
  <c r="D2520" i="4"/>
  <c r="D3374" i="4"/>
  <c r="D3375" i="4"/>
  <c r="D1213" i="4"/>
  <c r="D2228" i="4"/>
  <c r="D3887" i="4"/>
  <c r="D3781" i="4"/>
  <c r="D2375" i="4"/>
  <c r="D3551" i="4"/>
  <c r="D4309" i="4"/>
  <c r="D3667" i="4"/>
  <c r="D1792" i="4"/>
  <c r="D2941" i="4"/>
  <c r="D3882" i="4"/>
  <c r="D1544" i="4"/>
  <c r="D1677" i="4"/>
  <c r="D4450" i="4"/>
  <c r="D3881" i="4"/>
  <c r="D2393" i="4"/>
  <c r="D4562" i="4"/>
  <c r="D4668" i="4"/>
  <c r="D2070" i="4"/>
  <c r="D3585" i="4"/>
  <c r="D3939" i="4"/>
  <c r="D3811" i="4"/>
  <c r="D1809" i="4"/>
  <c r="D4080" i="4"/>
  <c r="D1575" i="4"/>
  <c r="D2273" i="4"/>
  <c r="D2836" i="4"/>
  <c r="D1253" i="4"/>
  <c r="D429" i="4"/>
  <c r="D3914" i="4"/>
  <c r="D878" i="4"/>
  <c r="D3559" i="4"/>
  <c r="D2582" i="4"/>
  <c r="D1936" i="4"/>
  <c r="D3635" i="4"/>
  <c r="D4343" i="4"/>
  <c r="D3122" i="4"/>
  <c r="D4044" i="4"/>
  <c r="D2329" i="4"/>
  <c r="D1603" i="4"/>
  <c r="D4115" i="4"/>
  <c r="D4376" i="4"/>
  <c r="D1273" i="4"/>
  <c r="D4412" i="4"/>
  <c r="D1208" i="4"/>
  <c r="D2223" i="4"/>
  <c r="D4690" i="4"/>
  <c r="D3790" i="4"/>
  <c r="D4474" i="4"/>
  <c r="D1554" i="4"/>
  <c r="D3430" i="4"/>
  <c r="D2978" i="4"/>
  <c r="D4066" i="4"/>
  <c r="D4185" i="4"/>
  <c r="D3836" i="4"/>
  <c r="D2377" i="4"/>
  <c r="D3340" i="4"/>
  <c r="D2049" i="4"/>
  <c r="D4268" i="4"/>
  <c r="D2255" i="4"/>
  <c r="D2201" i="4"/>
  <c r="D1747" i="4"/>
  <c r="D1628" i="4"/>
  <c r="D240" i="4"/>
  <c r="D1905" i="4"/>
  <c r="D2868" i="4"/>
  <c r="D1916" i="4"/>
  <c r="D3544" i="4"/>
  <c r="D3731" i="4"/>
  <c r="D2111" i="4"/>
  <c r="D4821" i="4"/>
  <c r="D4150" i="4"/>
  <c r="D1754" i="4"/>
  <c r="D4032" i="4"/>
  <c r="D3362" i="4"/>
  <c r="D2974" i="4"/>
  <c r="D3789" i="4"/>
  <c r="D3199" i="4"/>
  <c r="D4173" i="4"/>
  <c r="D3474" i="4"/>
  <c r="D4549" i="4"/>
  <c r="D2354" i="4"/>
  <c r="D4205" i="4"/>
  <c r="D2371" i="4"/>
  <c r="D4568" i="4"/>
  <c r="D2442" i="4"/>
  <c r="D1379" i="4"/>
  <c r="D3211" i="4"/>
  <c r="D1879" i="4"/>
  <c r="D3678" i="4"/>
  <c r="D3460" i="4"/>
  <c r="D3311" i="4"/>
  <c r="D1813" i="4"/>
  <c r="D2173" i="4"/>
  <c r="D4139" i="4"/>
  <c r="D3956" i="4"/>
  <c r="D1449" i="4"/>
  <c r="D3418" i="4"/>
  <c r="D3389" i="4"/>
  <c r="D4117" i="4"/>
  <c r="D2536" i="4"/>
  <c r="D3251" i="4"/>
  <c r="D4517" i="4"/>
  <c r="D2824" i="4"/>
  <c r="D4354" i="4"/>
  <c r="D137" i="4"/>
  <c r="D2365" i="4"/>
  <c r="D1826" i="4"/>
  <c r="D4018" i="4"/>
  <c r="D3759" i="4"/>
  <c r="D1334" i="4"/>
  <c r="D2703" i="4"/>
  <c r="D2150" i="4"/>
  <c r="D1786" i="4"/>
  <c r="D1746" i="4"/>
  <c r="D4098" i="4"/>
  <c r="D4838" i="4"/>
  <c r="D3720" i="4"/>
  <c r="D4465" i="4"/>
  <c r="D2921" i="4"/>
  <c r="D4743" i="4"/>
  <c r="D3927" i="4"/>
  <c r="D1538" i="4"/>
  <c r="D1548" i="4"/>
  <c r="D3443" i="4"/>
  <c r="D1261" i="4"/>
  <c r="D2272" i="4"/>
  <c r="D732" i="4"/>
  <c r="D3572" i="4"/>
  <c r="D3548" i="4"/>
  <c r="D3111" i="4"/>
  <c r="D3330" i="4"/>
  <c r="D557" i="4"/>
  <c r="D3373" i="4"/>
  <c r="D2930" i="4"/>
  <c r="D4137" i="4"/>
  <c r="D1569" i="4"/>
  <c r="D2378" i="4"/>
  <c r="D1203" i="4"/>
  <c r="D4383" i="4"/>
  <c r="D4694" i="4"/>
  <c r="D3802" i="4"/>
  <c r="D3641" i="4"/>
  <c r="D1479" i="4"/>
  <c r="D4624" i="4"/>
  <c r="D4378" i="4"/>
  <c r="D3656" i="4"/>
  <c r="D3326" i="4"/>
  <c r="D3303" i="4"/>
  <c r="D1027" i="4"/>
  <c r="D2657" i="4"/>
  <c r="D4126" i="4"/>
  <c r="D1195" i="4"/>
  <c r="D4663" i="4"/>
  <c r="D4576" i="4"/>
  <c r="D2153" i="4"/>
  <c r="D4487" i="4"/>
  <c r="D2015" i="4"/>
  <c r="D4819" i="4"/>
  <c r="D4392" i="4"/>
  <c r="D3751" i="4"/>
  <c r="D2912" i="4"/>
  <c r="D3019" i="4"/>
  <c r="D2149" i="4"/>
  <c r="D2455" i="4"/>
  <c r="D3624" i="4"/>
  <c r="D3520" i="4"/>
  <c r="D4523" i="4"/>
  <c r="D2360" i="4"/>
  <c r="D4757" i="4"/>
  <c r="D2635" i="4"/>
  <c r="D3526" i="4"/>
  <c r="D4252" i="4"/>
  <c r="D1686" i="4"/>
  <c r="D1884" i="4"/>
  <c r="D3566" i="4"/>
  <c r="D4374" i="4"/>
  <c r="D165" i="4"/>
  <c r="D4228" i="4"/>
  <c r="D3429" i="4"/>
  <c r="D2897" i="4"/>
  <c r="D1352" i="4"/>
  <c r="D4141" i="4"/>
  <c r="D2599" i="4"/>
  <c r="D3597" i="4"/>
  <c r="D2351" i="4"/>
  <c r="D1532" i="4"/>
  <c r="D1632" i="4"/>
  <c r="D4127" i="4"/>
  <c r="D3673" i="4"/>
  <c r="D3177" i="4"/>
  <c r="D3109" i="4"/>
  <c r="D4134" i="4"/>
  <c r="D3870" i="4"/>
  <c r="D1139" i="4"/>
  <c r="D727" i="4"/>
  <c r="D2617" i="4"/>
  <c r="D4579" i="4"/>
  <c r="D1604" i="4"/>
  <c r="D372" i="4"/>
  <c r="D3732" i="4"/>
  <c r="D4079" i="4"/>
  <c r="D1718" i="4"/>
  <c r="D4164" i="4"/>
  <c r="D4432" i="4"/>
  <c r="D4192" i="4"/>
  <c r="D2258" i="4"/>
  <c r="D4626" i="4"/>
  <c r="D3085" i="4"/>
  <c r="D4768" i="4"/>
  <c r="D2616" i="4"/>
  <c r="D4350" i="4"/>
  <c r="D3216" i="4"/>
  <c r="D3441" i="4"/>
  <c r="D3120" i="4"/>
  <c r="D223" i="4"/>
  <c r="D1295" i="4"/>
  <c r="D4441" i="4"/>
  <c r="D2164" i="4"/>
  <c r="D2663" i="4"/>
  <c r="D1257" i="4"/>
  <c r="D4255" i="4"/>
  <c r="D2089" i="4"/>
  <c r="D1760" i="4"/>
  <c r="D1682" i="4"/>
  <c r="D1009" i="4"/>
  <c r="D4349" i="4"/>
  <c r="D4206" i="4"/>
  <c r="D3729" i="4"/>
  <c r="D2888" i="4"/>
  <c r="D829" i="4"/>
  <c r="D3225" i="4"/>
  <c r="D2208" i="4"/>
  <c r="D4015" i="4"/>
  <c r="D2077" i="4"/>
  <c r="D477" i="4"/>
  <c r="D3910" i="4"/>
  <c r="D2574" i="4"/>
  <c r="D2641" i="4"/>
  <c r="D1717" i="4"/>
  <c r="D3283" i="4"/>
  <c r="D1732" i="4"/>
  <c r="D3799" i="4"/>
  <c r="D2074" i="4"/>
  <c r="D1105" i="4"/>
  <c r="D1771" i="4"/>
  <c r="D1652" i="4"/>
  <c r="D4230" i="4"/>
  <c r="D2454" i="4"/>
  <c r="D770" i="4"/>
  <c r="D3059" i="4"/>
  <c r="D2546" i="4"/>
  <c r="D1645" i="4"/>
  <c r="D2040" i="4"/>
  <c r="D2030" i="4"/>
  <c r="D2202" i="4"/>
  <c r="D1530" i="4"/>
  <c r="D3775" i="4"/>
  <c r="D3391" i="4"/>
  <c r="D1933" i="4"/>
  <c r="D3951" i="4"/>
  <c r="D4603" i="4"/>
  <c r="D726" i="4"/>
  <c r="D8" i="4"/>
  <c r="D966" i="4"/>
  <c r="D2307" i="4"/>
  <c r="D722" i="4"/>
  <c r="D2931" i="4"/>
  <c r="D644" i="4"/>
  <c r="D2320" i="4"/>
  <c r="D3103" i="4"/>
  <c r="D1887" i="4"/>
  <c r="D3336" i="4"/>
  <c r="D2333" i="4"/>
  <c r="D4359" i="4"/>
  <c r="D2405" i="4"/>
  <c r="D2880" i="4"/>
  <c r="D1044" i="4"/>
  <c r="D3872" i="4"/>
  <c r="D2075" i="4"/>
  <c r="D4807" i="4"/>
  <c r="D660" i="4"/>
  <c r="D2681" i="4"/>
  <c r="D620" i="4"/>
  <c r="D816" i="4"/>
  <c r="D3083" i="4"/>
  <c r="D2950" i="4"/>
  <c r="D4623" i="4"/>
  <c r="D1728" i="4"/>
  <c r="D4497" i="4"/>
  <c r="D26" i="4"/>
  <c r="D2071" i="4"/>
  <c r="D3728" i="4"/>
  <c r="D3205" i="4"/>
  <c r="D2108" i="4"/>
  <c r="D444" i="4"/>
  <c r="D1768" i="4"/>
  <c r="D3981" i="4"/>
  <c r="D3010" i="4"/>
  <c r="D3093" i="4"/>
  <c r="D2009" i="4"/>
  <c r="D1740" i="4"/>
  <c r="D3704" i="4"/>
  <c r="D271" i="4"/>
  <c r="D2928" i="4"/>
  <c r="D2867" i="4"/>
  <c r="D2869" i="4"/>
  <c r="D887" i="4"/>
  <c r="D3599" i="4"/>
  <c r="D1417" i="4"/>
  <c r="D2606" i="4"/>
  <c r="D1145" i="4"/>
  <c r="D4353" i="4"/>
  <c r="D4265" i="4"/>
  <c r="D3112" i="4"/>
  <c r="D2572" i="4"/>
  <c r="D2727" i="4"/>
  <c r="D2083" i="4"/>
  <c r="D2533" i="4"/>
  <c r="D1889" i="4"/>
  <c r="D2732" i="4"/>
  <c r="D1874" i="4"/>
  <c r="D2339" i="4"/>
  <c r="D1491" i="4"/>
  <c r="D4201" i="4"/>
  <c r="D1079" i="4"/>
  <c r="D255" i="4"/>
  <c r="D1231" i="4"/>
  <c r="D3871" i="4"/>
  <c r="D819" i="4"/>
  <c r="D2132" i="4"/>
  <c r="D1101" i="4"/>
  <c r="D3734" i="4"/>
  <c r="D939" i="4"/>
  <c r="D425" i="4"/>
  <c r="D4717" i="4"/>
  <c r="D3095" i="4"/>
  <c r="D294" i="4"/>
  <c r="D2250" i="4"/>
  <c r="D923" i="4"/>
  <c r="D4733" i="4"/>
  <c r="D249" i="4"/>
  <c r="D551" i="4"/>
  <c r="D3221" i="4"/>
  <c r="D3023" i="4"/>
  <c r="D520" i="4"/>
  <c r="D2816" i="4"/>
  <c r="D3033" i="4"/>
  <c r="D828" i="4"/>
  <c r="D3293" i="4"/>
  <c r="D4595" i="4"/>
  <c r="D3399" i="4"/>
  <c r="D1276" i="4"/>
  <c r="D1770" i="4"/>
  <c r="D3973" i="4"/>
  <c r="D4697" i="4"/>
  <c r="D2646" i="4"/>
  <c r="D4661" i="4"/>
  <c r="D4346" i="4"/>
  <c r="D2896" i="4"/>
  <c r="D4270" i="4"/>
  <c r="D1280" i="4"/>
  <c r="D2832" i="4"/>
  <c r="D4816" i="4"/>
  <c r="D601" i="4"/>
  <c r="D4099" i="4"/>
  <c r="D1753" i="4"/>
  <c r="D2399" i="4"/>
  <c r="D712" i="4"/>
  <c r="D2249" i="4"/>
  <c r="D2166" i="4"/>
  <c r="D369" i="4"/>
  <c r="D1367" i="4"/>
  <c r="D3552" i="4"/>
  <c r="D2865" i="4"/>
  <c r="D1837" i="4"/>
  <c r="D506" i="4"/>
  <c r="D737" i="4"/>
  <c r="D904" i="4"/>
  <c r="D2654" i="4"/>
  <c r="D1156" i="4"/>
  <c r="D1401" i="4"/>
  <c r="D3946" i="4"/>
  <c r="D2177" i="4"/>
  <c r="D1087" i="4"/>
  <c r="D1901" i="4"/>
  <c r="D2783" i="4"/>
  <c r="D662" i="4"/>
  <c r="D2629" i="4"/>
  <c r="D226" i="4"/>
  <c r="D781" i="4"/>
  <c r="D1413" i="4"/>
  <c r="D348" i="4"/>
  <c r="D2519" i="4"/>
  <c r="D889" i="4"/>
  <c r="D565" i="4"/>
  <c r="D1456" i="4"/>
  <c r="D825" i="4"/>
  <c r="D992" i="4"/>
  <c r="D647" i="4"/>
  <c r="D1502" i="4"/>
  <c r="D436" i="4"/>
  <c r="D32" i="4"/>
  <c r="D533" i="4"/>
  <c r="D591" i="4"/>
  <c r="D1326" i="4"/>
  <c r="D460" i="4"/>
  <c r="D416" i="4"/>
  <c r="D674" i="4"/>
  <c r="D1248" i="4"/>
  <c r="D1307" i="4"/>
  <c r="D692" i="4"/>
  <c r="D290" i="4"/>
  <c r="D665" i="4"/>
  <c r="D73" i="4"/>
  <c r="D282" i="4"/>
  <c r="D888" i="4"/>
  <c r="D342" i="4"/>
  <c r="D125" i="4"/>
  <c r="D1186" i="4"/>
  <c r="D406" i="4"/>
  <c r="D512" i="4"/>
  <c r="D538" i="4"/>
  <c r="D604" i="4"/>
  <c r="D19" i="4"/>
  <c r="D1061" i="4"/>
  <c r="D1322" i="4"/>
  <c r="D378" i="4"/>
  <c r="D493" i="4"/>
  <c r="D599" i="4"/>
  <c r="D905" i="4"/>
  <c r="D58" i="4"/>
  <c r="D300" i="4"/>
  <c r="D768" i="4"/>
  <c r="D1441" i="4"/>
  <c r="D197" i="4"/>
  <c r="D730" i="4"/>
  <c r="D1470" i="4"/>
  <c r="D869" i="4"/>
  <c r="D2464" i="4"/>
  <c r="D247" i="4"/>
  <c r="D2586" i="4"/>
  <c r="D975" i="4"/>
  <c r="D2379" i="4"/>
  <c r="D430" i="4"/>
  <c r="D528" i="4"/>
  <c r="D201" i="4"/>
  <c r="D2145" i="4"/>
  <c r="D1393" i="4"/>
  <c r="D3700" i="4"/>
  <c r="D868" i="4"/>
  <c r="D284" i="4"/>
  <c r="D1064" i="4"/>
  <c r="D126" i="4"/>
  <c r="D13" i="4"/>
  <c r="D1864" i="4"/>
  <c r="D1270" i="4"/>
  <c r="D14" i="4"/>
  <c r="D2229" i="4"/>
  <c r="D191" i="4"/>
  <c r="D204" i="4"/>
  <c r="D801" i="4"/>
  <c r="D1327" i="4"/>
  <c r="D278" i="4"/>
  <c r="D1648" i="4"/>
  <c r="D640" i="4"/>
  <c r="D1774" i="4"/>
  <c r="D168" i="4"/>
  <c r="D1329" i="4"/>
  <c r="D1414" i="4"/>
  <c r="D804" i="4"/>
  <c r="D636" i="4"/>
  <c r="D973" i="4"/>
  <c r="D896" i="4"/>
  <c r="D4640" i="4"/>
  <c r="D736" i="4"/>
  <c r="D115" i="4"/>
  <c r="D462" i="4"/>
  <c r="D2097" i="4"/>
  <c r="D2474" i="4"/>
  <c r="D2017" i="4"/>
  <c r="D3993" i="4"/>
  <c r="D912" i="4"/>
  <c r="D265" i="4"/>
  <c r="D1953" i="4"/>
  <c r="D1354" i="4"/>
  <c r="D605" i="4"/>
  <c r="D419" i="4"/>
  <c r="D1460" i="4"/>
  <c r="D2862" i="4"/>
  <c r="D797" i="4"/>
  <c r="D2331" i="4"/>
  <c r="D298" i="4"/>
  <c r="D2037" i="4"/>
  <c r="D957" i="4"/>
  <c r="D488" i="4"/>
  <c r="D53" i="4"/>
  <c r="D2048" i="4"/>
  <c r="D1196" i="4"/>
  <c r="D1613" i="4"/>
  <c r="D2737" i="4"/>
  <c r="D2583" i="4"/>
  <c r="D3531" i="4"/>
  <c r="D3088" i="4"/>
  <c r="D43" i="4"/>
  <c r="D324" i="4"/>
  <c r="D4266" i="4"/>
  <c r="D3818" i="4"/>
  <c r="D3370" i="4"/>
  <c r="D1397" i="4"/>
  <c r="D4481" i="4"/>
  <c r="D2088" i="4"/>
  <c r="D4449" i="4"/>
  <c r="D3026" i="4"/>
  <c r="D4417" i="4"/>
  <c r="D1806" i="4"/>
  <c r="D4699" i="4"/>
  <c r="D1560" i="4"/>
  <c r="D4730" i="4"/>
  <c r="D2062" i="4"/>
  <c r="D4457" i="4"/>
  <c r="D3018" i="4"/>
  <c r="D1789" i="4"/>
  <c r="D2032" i="4"/>
  <c r="D2516" i="4"/>
  <c r="D2552" i="4"/>
  <c r="D4065" i="4"/>
  <c r="D2226" i="4"/>
  <c r="D2296" i="4"/>
  <c r="D3180" i="4"/>
  <c r="D2972" i="4"/>
  <c r="D2125" i="4"/>
  <c r="D3486" i="4"/>
  <c r="D965" i="4"/>
  <c r="D3058" i="4"/>
  <c r="D2213" i="4"/>
  <c r="D1076" i="4"/>
  <c r="D4764" i="4"/>
  <c r="D4386" i="4"/>
  <c r="D2120" i="4"/>
  <c r="D4217" i="4"/>
  <c r="D4469" i="4"/>
  <c r="D1811" i="4"/>
  <c r="D4123" i="4"/>
  <c r="D3765" i="4"/>
  <c r="D3742" i="4"/>
  <c r="D2523" i="4"/>
  <c r="D1107" i="4"/>
  <c r="D4233" i="4"/>
  <c r="D4329" i="4"/>
  <c r="D4542" i="4"/>
  <c r="D2175" i="4"/>
  <c r="D2387" i="4"/>
  <c r="D3550" i="4"/>
  <c r="D1676" i="4"/>
  <c r="D3490" i="4"/>
  <c r="D3031" i="4"/>
  <c r="D4772" i="4"/>
  <c r="D3626" i="4"/>
  <c r="D3282" i="4"/>
  <c r="D1517" i="4"/>
  <c r="D1952" i="4"/>
  <c r="D3719" i="4"/>
  <c r="D116" i="4"/>
  <c r="D234" i="4"/>
  <c r="D1343" i="4"/>
  <c r="D1681" i="4"/>
  <c r="D194" i="4"/>
  <c r="D2450" i="4"/>
  <c r="D3839" i="4"/>
  <c r="D2984" i="4"/>
  <c r="D4256" i="4"/>
  <c r="D134" i="4"/>
  <c r="D733" i="4"/>
  <c r="D4813" i="4"/>
  <c r="D1988" i="4"/>
  <c r="D4573" i="4"/>
  <c r="D1324" i="4"/>
  <c r="D1357" i="4"/>
  <c r="D2477" i="4"/>
  <c r="D4175" i="4"/>
  <c r="D1862" i="4"/>
  <c r="D3924" i="4"/>
  <c r="D2915" i="4"/>
  <c r="D2193" i="4"/>
  <c r="D4680" i="4"/>
  <c r="D2051" i="4"/>
  <c r="D3850" i="4"/>
  <c r="D3155" i="4"/>
  <c r="D4151" i="4"/>
  <c r="D3029" i="4"/>
  <c r="D4411" i="4"/>
  <c r="D2834" i="4"/>
  <c r="D4125" i="4"/>
  <c r="D1325" i="4"/>
  <c r="D4332" i="4"/>
  <c r="D299" i="4"/>
  <c r="D24" i="4"/>
  <c r="D798" i="4"/>
  <c r="D650" i="4"/>
  <c r="D556" i="4"/>
  <c r="D1252" i="4"/>
  <c r="D1925" i="4"/>
  <c r="D1919" i="4"/>
  <c r="D2878" i="4"/>
  <c r="D1168" i="4"/>
  <c r="D2341" i="4"/>
  <c r="D4482" i="4"/>
  <c r="D4695" i="4"/>
  <c r="D3841" i="4"/>
  <c r="D4025" i="4"/>
  <c r="D2376" i="4"/>
  <c r="D4561" i="4"/>
  <c r="D870" i="4"/>
  <c r="D1018" i="4"/>
  <c r="D4662" i="4"/>
  <c r="D3733" i="4"/>
  <c r="D1286" i="4"/>
  <c r="D380" i="4"/>
  <c r="D2068" i="4"/>
  <c r="D301" i="4"/>
  <c r="D2412" i="4"/>
  <c r="D3822" i="4"/>
  <c r="D2460" i="4"/>
  <c r="D4444" i="4"/>
  <c r="D3889" i="4"/>
  <c r="D3422" i="4"/>
  <c r="D3897" i="4"/>
  <c r="D2784" i="4"/>
  <c r="D1800" i="4"/>
  <c r="D2429" i="4"/>
  <c r="D3690" i="4"/>
  <c r="D2278" i="4"/>
  <c r="D2883" i="4"/>
  <c r="D3341" i="4"/>
  <c r="D1909" i="4"/>
  <c r="D9" i="4"/>
  <c r="D2535" i="4"/>
  <c r="D1380" i="4"/>
  <c r="D62" i="4"/>
  <c r="D184" i="4"/>
  <c r="D1691" i="4"/>
  <c r="D2342" i="4"/>
  <c r="D2133" i="4"/>
  <c r="D3788" i="4"/>
  <c r="D3776" i="4"/>
  <c r="D4091" i="4"/>
  <c r="D3903" i="4"/>
  <c r="D3722" i="4"/>
  <c r="D3323" i="4"/>
  <c r="D1516" i="4"/>
  <c r="D1433" i="4"/>
  <c r="D2279" i="4"/>
  <c r="D1736" i="4"/>
  <c r="D1110" i="4"/>
  <c r="D4684" i="4"/>
  <c r="D3324" i="4"/>
  <c r="D1844" i="4"/>
  <c r="D2702" i="4"/>
  <c r="D2652" i="4"/>
  <c r="D1333" i="4"/>
  <c r="D1096" i="4"/>
  <c r="D4468" i="4"/>
  <c r="D3148" i="4"/>
  <c r="D2815" i="4"/>
  <c r="D694" i="4"/>
  <c r="D2315" i="4"/>
  <c r="D1134" i="4"/>
  <c r="D2845" i="4"/>
  <c r="D1172" i="4"/>
  <c r="D3485" i="4"/>
  <c r="D4306" i="4"/>
  <c r="D2701" i="4"/>
  <c r="D2467" i="4"/>
  <c r="D296" i="4"/>
  <c r="D1960" i="4"/>
  <c r="D3233" i="4"/>
  <c r="D4794" i="4"/>
  <c r="D4394" i="4"/>
  <c r="D1725" i="4"/>
  <c r="D392" i="4"/>
  <c r="D1755" i="4"/>
  <c r="D1963" i="4"/>
  <c r="D2879" i="4"/>
  <c r="D262" i="4"/>
  <c r="D3615" i="4"/>
  <c r="D1364" i="4"/>
  <c r="D2903" i="4"/>
  <c r="D3041" i="4"/>
  <c r="D4074" i="4"/>
  <c r="D4815" i="4"/>
  <c r="D4499" i="4"/>
  <c r="D4639" i="4"/>
  <c r="D2873" i="4"/>
  <c r="D1165" i="4"/>
  <c r="D1524" i="4"/>
  <c r="D4023" i="4"/>
  <c r="D3985" i="4"/>
  <c r="D3874" i="4"/>
  <c r="D1749" i="4"/>
  <c r="D706" i="4"/>
  <c r="D2236" i="4"/>
  <c r="D3075" i="4"/>
  <c r="D864" i="4"/>
  <c r="D1848" i="4"/>
  <c r="D171" i="4"/>
  <c r="D2270" i="4"/>
  <c r="D1375" i="4"/>
  <c r="D289" i="4"/>
  <c r="D1473" i="4"/>
  <c r="D4089" i="4"/>
  <c r="D2199" i="4"/>
  <c r="D767" i="4"/>
  <c r="D1146" i="4"/>
  <c r="D1444" i="4"/>
  <c r="D1733" i="4"/>
  <c r="D1029" i="4"/>
  <c r="D800" i="4"/>
  <c r="D2890" i="4"/>
  <c r="D755" i="4"/>
  <c r="D1137" i="4"/>
  <c r="D3004" i="4"/>
  <c r="D1225" i="4"/>
  <c r="D432" i="4"/>
  <c r="D3134" i="4"/>
  <c r="D710" i="4"/>
  <c r="D2822" i="4"/>
  <c r="D1282" i="4"/>
  <c r="D1238" i="4"/>
  <c r="D3573" i="4"/>
  <c r="D3557" i="4"/>
  <c r="D1797" i="4"/>
  <c r="D1536" i="4"/>
  <c r="D3596" i="4"/>
  <c r="D281" i="4"/>
  <c r="D363" i="4"/>
  <c r="D310" i="4"/>
  <c r="D1594" i="4"/>
  <c r="D1790" i="4"/>
  <c r="D2892" i="4"/>
  <c r="D1815" i="4"/>
  <c r="D51" i="4"/>
  <c r="D1190" i="4"/>
  <c r="D131" i="4"/>
  <c r="D2319" i="4"/>
  <c r="D963" i="4"/>
  <c r="D248" i="4"/>
  <c r="D1037" i="4"/>
  <c r="D65" i="4"/>
  <c r="D2047" i="4"/>
  <c r="D1423" i="4"/>
  <c r="D2480" i="4"/>
  <c r="D1308" i="4"/>
  <c r="D1041" i="4"/>
  <c r="D274" i="4"/>
  <c r="D876" i="4"/>
  <c r="D2206" i="4"/>
  <c r="D4218" i="4"/>
  <c r="D206" i="4"/>
  <c r="D59" i="4"/>
  <c r="D445" i="4"/>
  <c r="D1697" i="4"/>
  <c r="D900" i="4"/>
  <c r="D4057" i="4"/>
  <c r="D950" i="4"/>
  <c r="D3855" i="4"/>
  <c r="D720" i="4"/>
  <c r="D229" i="4"/>
  <c r="D1464" i="4"/>
  <c r="D953" i="4"/>
  <c r="D645" i="4"/>
  <c r="D97" i="4"/>
  <c r="D3515" i="4"/>
  <c r="D54" i="4"/>
  <c r="D2305" i="4"/>
  <c r="D2842" i="4"/>
  <c r="D3403" i="4"/>
  <c r="D2870" i="4"/>
  <c r="D490" i="4"/>
  <c r="D812" i="4"/>
  <c r="D2157" i="4"/>
  <c r="D2031" i="4"/>
  <c r="D1192" i="4"/>
  <c r="D2176" i="4"/>
  <c r="D398" i="4"/>
  <c r="D848" i="4"/>
  <c r="D1050" i="4"/>
  <c r="D334" i="4"/>
  <c r="D954" i="4"/>
  <c r="D214" i="4"/>
  <c r="D1174" i="4"/>
  <c r="D487" i="4"/>
  <c r="D3786" i="4"/>
  <c r="D2954" i="4"/>
  <c r="D135" i="4"/>
  <c r="D133" i="4"/>
  <c r="D420" i="4"/>
  <c r="D1839" i="4"/>
  <c r="D105" i="4"/>
  <c r="D679" i="4"/>
  <c r="D1396" i="4"/>
  <c r="D1082" i="4"/>
  <c r="D838" i="4"/>
  <c r="D463" i="4"/>
  <c r="D1506" i="4"/>
  <c r="D774" i="4"/>
  <c r="D793" i="4"/>
  <c r="D2639" i="4"/>
  <c r="D1201" i="4"/>
  <c r="D649" i="4"/>
  <c r="D1436" i="4"/>
  <c r="D3821" i="4"/>
  <c r="D930" i="4"/>
  <c r="D2314" i="4"/>
  <c r="D2671" i="4"/>
  <c r="D3676" i="4"/>
  <c r="D779" i="4"/>
  <c r="D2334" i="4"/>
  <c r="D1391" i="4"/>
  <c r="D3230" i="4"/>
  <c r="D413" i="4"/>
  <c r="D580" i="4"/>
  <c r="D501" i="4"/>
  <c r="D77" i="4"/>
  <c r="D1699" i="4"/>
  <c r="D2300" i="4"/>
  <c r="D693" i="4"/>
  <c r="D2709" i="4"/>
  <c r="D836" i="4"/>
  <c r="D189" i="4"/>
  <c r="D36" i="4"/>
  <c r="D879" i="4"/>
  <c r="D1148" i="4"/>
  <c r="D1846" i="4"/>
  <c r="D3831" i="4"/>
  <c r="D1708" i="4"/>
  <c r="D2956" i="4"/>
  <c r="D2161" i="4"/>
  <c r="D582" i="4"/>
  <c r="D3877" i="4"/>
  <c r="D1228" i="4"/>
  <c r="D1973" i="4"/>
  <c r="D3509" i="4"/>
  <c r="D1997" i="4"/>
  <c r="D1237" i="4"/>
  <c r="D2102" i="4"/>
  <c r="D2662" i="4"/>
  <c r="D3401" i="4"/>
  <c r="D1745" i="4"/>
  <c r="D74" i="4"/>
  <c r="D1567" i="4"/>
  <c r="D2373" i="4"/>
  <c r="D3007" i="4"/>
  <c r="D518" i="4"/>
  <c r="D1477" i="4"/>
  <c r="D2483" i="4"/>
  <c r="D1171" i="4"/>
  <c r="D3696" i="4"/>
  <c r="D2318" i="4"/>
  <c r="D1703" i="4"/>
  <c r="D4592" i="4"/>
  <c r="D3665" i="4"/>
  <c r="D2290" i="4"/>
  <c r="D4451" i="4"/>
  <c r="D2203" i="4"/>
  <c r="D1553" i="4"/>
  <c r="D2627" i="4"/>
  <c r="D1317" i="4"/>
  <c r="D4172" i="4"/>
  <c r="D1946" i="4"/>
  <c r="D3450" i="4"/>
  <c r="D4320" i="4"/>
  <c r="D4409" i="4"/>
  <c r="D3163" i="4"/>
  <c r="D1999" i="4"/>
  <c r="D3621" i="4"/>
  <c r="D3863" i="4"/>
  <c r="D4120" i="4"/>
  <c r="D2814" i="4"/>
  <c r="D1742" i="4"/>
  <c r="D1638" i="4"/>
  <c r="D4803" i="4"/>
  <c r="D2142" i="4"/>
  <c r="D4533" i="4"/>
  <c r="D2759" i="4"/>
  <c r="D3578" i="4"/>
  <c r="D3770" i="4"/>
  <c r="D3394" i="4"/>
  <c r="D3791" i="4"/>
  <c r="D1255" i="4"/>
  <c r="D4405" i="4"/>
  <c r="D3823" i="4"/>
  <c r="D2107" i="4"/>
  <c r="D1368" i="4"/>
  <c r="D3762" i="4"/>
  <c r="D2886" i="4"/>
  <c r="D415" i="4"/>
  <c r="D3250" i="4"/>
  <c r="D4831" i="4"/>
  <c r="D2633" i="4"/>
  <c r="D2795" i="4"/>
  <c r="D4711" i="4"/>
  <c r="D1509" i="4"/>
  <c r="D268" i="4"/>
  <c r="D4459" i="4"/>
  <c r="D4288" i="4"/>
  <c r="D3591" i="4"/>
  <c r="D834" i="4"/>
  <c r="D4824" i="4"/>
  <c r="D3381" i="4"/>
  <c r="D1138" i="4"/>
  <c r="D548" i="4"/>
  <c r="D1119" i="4"/>
  <c r="D4670" i="4"/>
  <c r="D4318" i="4"/>
  <c r="D3942" i="4"/>
  <c r="D4033" i="4"/>
  <c r="D2971" i="4"/>
  <c r="D1067" i="4"/>
  <c r="D2872" i="4"/>
  <c r="D2066" i="4"/>
  <c r="D2571" i="4"/>
  <c r="D2609" i="4"/>
  <c r="D3197" i="4"/>
  <c r="D2959" i="4"/>
  <c r="D3036" i="4"/>
  <c r="D4625" i="4"/>
  <c r="D1785" i="4"/>
  <c r="D1428" i="4"/>
  <c r="D495" i="4"/>
  <c r="D3420" i="4"/>
  <c r="D2882" i="4"/>
  <c r="D1399" i="4"/>
  <c r="D4657" i="4"/>
  <c r="D2024" i="4"/>
  <c r="D2858" i="4"/>
  <c r="D4545" i="4"/>
  <c r="D2579" i="4"/>
  <c r="D1986" i="4"/>
  <c r="D2096" i="4"/>
  <c r="D669" i="4"/>
  <c r="D2180" i="4"/>
  <c r="D3271" i="4"/>
  <c r="D4770" i="4"/>
  <c r="D3440" i="4"/>
  <c r="D713" i="4"/>
  <c r="D4447" i="4"/>
  <c r="D3971" i="4"/>
  <c r="D3640" i="4"/>
  <c r="D3342" i="4"/>
  <c r="D4111" i="4"/>
  <c r="D2704" i="4"/>
  <c r="D4330" i="4"/>
  <c r="D3377" i="4"/>
  <c r="D1187" i="4"/>
  <c r="D127" i="4"/>
  <c r="D4264" i="4"/>
  <c r="D4193" i="4"/>
  <c r="D2746" i="4"/>
  <c r="D1568" i="4"/>
  <c r="D2800" i="4"/>
  <c r="D2900" i="4"/>
  <c r="D3623" i="4"/>
  <c r="D4406" i="4"/>
  <c r="D1775" i="4"/>
  <c r="D1985" i="4"/>
  <c r="D2752" i="4"/>
  <c r="D2613" i="4"/>
  <c r="D2143" i="4"/>
  <c r="D4741" i="4"/>
  <c r="D628" i="4"/>
  <c r="D2179" i="4"/>
  <c r="D1167" i="4"/>
  <c r="D2347" i="4"/>
  <c r="D421" i="4"/>
  <c r="D2038" i="4"/>
  <c r="D1993" i="4"/>
  <c r="D3296" i="4"/>
  <c r="D3555" i="4"/>
  <c r="D2105" i="4"/>
  <c r="D4204" i="4"/>
  <c r="D2715" i="4"/>
  <c r="D1781" i="4"/>
  <c r="D3675" i="4"/>
  <c r="D4720" i="4"/>
  <c r="D1229" i="4"/>
  <c r="D4613" i="4"/>
  <c r="D37" i="4"/>
  <c r="D2422" i="4"/>
  <c r="D2080" i="4"/>
  <c r="D1855" i="4"/>
  <c r="D3235" i="4"/>
  <c r="H72" i="6" s="1"/>
  <c r="J72" i="6" s="1"/>
  <c r="D2425" i="4"/>
  <c r="D3876" i="4"/>
  <c r="D1358" i="4"/>
  <c r="D1398" i="4"/>
  <c r="D2447" i="4"/>
  <c r="D3698" i="4"/>
  <c r="D23" i="4"/>
  <c r="D123" i="4"/>
  <c r="D2061" i="4"/>
  <c r="D1496" i="4"/>
  <c r="D1274" i="4"/>
  <c r="D3995" i="4"/>
  <c r="D3560" i="4"/>
  <c r="D2989" i="4"/>
  <c r="D3869" i="4"/>
  <c r="D3568" i="4"/>
  <c r="D3845" i="4"/>
  <c r="D3894" i="4"/>
  <c r="D2162" i="4"/>
  <c r="D1500" i="4"/>
  <c r="D2169" i="4"/>
  <c r="D547" i="4"/>
  <c r="D38" i="4"/>
  <c r="D1179" i="4"/>
  <c r="D1142" i="4"/>
  <c r="D874" i="4"/>
  <c r="D632" i="4"/>
  <c r="D163" i="4"/>
  <c r="D4520" i="4"/>
  <c r="D2118" i="4"/>
  <c r="D719" i="4"/>
  <c r="D2478" i="4"/>
  <c r="D497" i="4"/>
  <c r="D111" i="4"/>
  <c r="D4555" i="4"/>
  <c r="D615" i="4"/>
  <c r="D4084" i="4"/>
  <c r="D3785" i="4"/>
  <c r="D925" i="4"/>
  <c r="D1559" i="4"/>
  <c r="D1518" i="4"/>
  <c r="D1705" i="4"/>
  <c r="D1684" i="4"/>
  <c r="D2993" i="4"/>
  <c r="D585" i="4"/>
  <c r="D15" i="4"/>
  <c r="D3707" i="4"/>
  <c r="D1784" i="4"/>
  <c r="D1019" i="4"/>
  <c r="D1135" i="4"/>
  <c r="D313" i="4"/>
  <c r="D541" i="4"/>
  <c r="D560" i="4"/>
  <c r="D4140" i="4"/>
  <c r="D56" i="4"/>
  <c r="D947" i="4"/>
  <c r="D1370" i="4"/>
  <c r="D1054" i="4"/>
  <c r="D459" i="4"/>
  <c r="D30" i="4"/>
  <c r="D863" i="4"/>
  <c r="D3181" i="4"/>
  <c r="D2669" i="4"/>
  <c r="D376" i="4"/>
  <c r="D3613" i="4"/>
  <c r="D1290" i="4"/>
  <c r="D3467" i="4"/>
  <c r="D2827" i="4"/>
  <c r="D919" i="4"/>
  <c r="D578" i="4"/>
  <c r="D1378" i="4"/>
  <c r="D3411" i="4"/>
  <c r="D1620" i="4"/>
  <c r="D1185" i="4"/>
  <c r="D4539" i="4"/>
  <c r="D1581" i="4"/>
  <c r="D1939" i="4"/>
  <c r="D352" i="4"/>
  <c r="D3475" i="4"/>
  <c r="D1657" i="4"/>
  <c r="D822" i="4"/>
  <c r="D1176" i="4"/>
  <c r="D305" i="4"/>
  <c r="D1762" i="4"/>
  <c r="D2910" i="4"/>
  <c r="D205" i="4"/>
  <c r="D2280" i="4"/>
  <c r="D523" i="4"/>
  <c r="D603" i="4"/>
  <c r="D261" i="4"/>
  <c r="D246" i="4"/>
  <c r="D107" i="4"/>
  <c r="D423" i="4"/>
  <c r="D98" i="4"/>
  <c r="D1038" i="4"/>
  <c r="D2018" i="4"/>
  <c r="D2624" i="4"/>
  <c r="D845" i="4"/>
  <c r="D3620" i="4"/>
  <c r="D4106" i="4"/>
  <c r="D2640" i="4"/>
  <c r="D542" i="4"/>
  <c r="D4491" i="4"/>
  <c r="D1230" i="4"/>
  <c r="D455" i="4"/>
  <c r="D2541" i="4"/>
  <c r="D1495" i="4"/>
  <c r="D2937" i="4"/>
  <c r="D199" i="4"/>
  <c r="D744" i="4"/>
  <c r="D1410" i="4"/>
  <c r="D322" i="4"/>
  <c r="D3681" i="4"/>
  <c r="D1402" i="4"/>
  <c r="D522" i="4"/>
  <c r="D3714" i="4"/>
  <c r="D1940" i="4"/>
  <c r="D1743" i="4"/>
  <c r="D259" i="4"/>
  <c r="D339" i="4"/>
  <c r="D1170" i="4"/>
  <c r="D821" i="4"/>
  <c r="D561" i="4"/>
  <c r="D383" i="4"/>
  <c r="D1116" i="4"/>
  <c r="D987" i="4"/>
  <c r="D170" i="4"/>
  <c r="D2801" i="4"/>
  <c r="D1247" i="4"/>
  <c r="D4551" i="4"/>
  <c r="D1851" i="4"/>
  <c r="D1915" i="4"/>
  <c r="D666" i="4"/>
  <c r="D1181" i="4"/>
  <c r="D1202" i="4"/>
  <c r="D2634" i="4"/>
  <c r="D177" i="4"/>
  <c r="D521" i="4"/>
  <c r="D129" i="4"/>
  <c r="D1234" i="4"/>
  <c r="D89" i="4"/>
  <c r="D1118" i="4"/>
  <c r="D1710" i="4"/>
  <c r="D614" i="4"/>
  <c r="D267" i="4"/>
  <c r="D1302" i="4"/>
  <c r="D3451" i="4"/>
  <c r="D203" i="4"/>
  <c r="D1244" i="4"/>
  <c r="D2003" i="4"/>
  <c r="D562" i="4"/>
  <c r="D2706" i="4"/>
  <c r="D746" i="4"/>
  <c r="D1154" i="4"/>
  <c r="D2876" i="4"/>
  <c r="D1063" i="4"/>
  <c r="D2735" i="4"/>
  <c r="D1670" i="4"/>
  <c r="D50" i="4"/>
  <c r="D3908" i="4"/>
  <c r="D944" i="4"/>
  <c r="D751" i="4"/>
  <c r="D1035" i="4"/>
  <c r="D4100" i="4"/>
  <c r="D3463" i="4"/>
  <c r="D1974" i="4"/>
  <c r="D4279" i="4"/>
  <c r="D186" i="4"/>
  <c r="D3644" i="4"/>
  <c r="D1687" i="4"/>
  <c r="D618" i="4"/>
  <c r="D3209" i="4"/>
  <c r="D158" i="4"/>
  <c r="D2628" i="4"/>
  <c r="D175" i="4"/>
  <c r="D711" i="4"/>
  <c r="D854" i="4"/>
  <c r="D1350" i="4"/>
  <c r="D3587" i="4"/>
  <c r="D935" i="4"/>
  <c r="D1914" i="4"/>
  <c r="D1053" i="4"/>
  <c r="D2660" i="4"/>
  <c r="D4448" i="4"/>
  <c r="D2345" i="4"/>
  <c r="D3453" i="4"/>
  <c r="D3142" i="4"/>
  <c r="D315" i="4"/>
  <c r="D3592" i="4"/>
  <c r="D2580" i="4"/>
  <c r="D2656" i="4"/>
  <c r="D3276" i="4"/>
  <c r="D1048" i="4"/>
  <c r="D2183" i="4"/>
  <c r="D4097" i="4"/>
  <c r="D2299" i="4"/>
  <c r="D1894" i="4"/>
  <c r="D1525" i="4"/>
  <c r="D1574" i="4"/>
  <c r="D3537" i="4"/>
  <c r="D4414" i="4"/>
  <c r="D3266" i="4"/>
  <c r="D3360" i="4"/>
  <c r="D2215" i="4"/>
  <c r="D2777" i="4"/>
  <c r="D3185" i="4"/>
  <c r="D2592" i="4"/>
  <c r="D530" i="4"/>
  <c r="D1484" i="4"/>
  <c r="D2884" i="4"/>
  <c r="D3614" i="4"/>
  <c r="D3767" i="4"/>
  <c r="D4184" i="4"/>
  <c r="D1783" i="4"/>
  <c r="D2434" i="4"/>
  <c r="D4601" i="4"/>
  <c r="D4841" i="4"/>
  <c r="D3529" i="4"/>
  <c r="D2124" i="4"/>
  <c r="D3302" i="4"/>
  <c r="D2126" i="4"/>
  <c r="D1926" i="4"/>
  <c r="D4387" i="4"/>
  <c r="D4676" i="4"/>
  <c r="D2962" i="4"/>
  <c r="D2321" i="4"/>
  <c r="D2484" i="4"/>
  <c r="D1931" i="4"/>
  <c r="D1658" i="4"/>
  <c r="D3976" i="4"/>
  <c r="D4200" i="4"/>
  <c r="D4839" i="4"/>
  <c r="D2240" i="4"/>
  <c r="D1405" i="4"/>
  <c r="D1928" i="4"/>
  <c r="D2644" i="4"/>
  <c r="D4673" i="4"/>
  <c r="D3178" i="4"/>
  <c r="D1382" i="4"/>
  <c r="D236" i="4"/>
  <c r="D2050" i="4"/>
  <c r="D2803" i="4"/>
  <c r="D3879" i="4"/>
  <c r="D434" i="4"/>
  <c r="D3496" i="4"/>
  <c r="D4687" i="4"/>
  <c r="D949" i="4"/>
  <c r="D3721" i="4"/>
  <c r="D2813" i="4"/>
  <c r="D857" i="4"/>
  <c r="D3746" i="4"/>
  <c r="D1022" i="4"/>
  <c r="D2058" i="4"/>
  <c r="D316" i="4"/>
  <c r="D1269" i="4"/>
  <c r="D3136" i="4"/>
  <c r="D1120" i="4"/>
  <c r="D4301" i="4"/>
  <c r="D1304" i="4"/>
  <c r="D3300" i="4"/>
  <c r="D1285" i="4"/>
  <c r="D3140" i="4"/>
  <c r="D4827" i="4"/>
  <c r="D2991" i="4"/>
  <c r="D4422" i="4"/>
  <c r="D1293" i="4"/>
  <c r="D4035" i="4"/>
  <c r="D2636" i="4"/>
  <c r="D2021" i="4"/>
  <c r="D1991" i="4"/>
  <c r="D4215" i="4"/>
  <c r="D4436" i="4"/>
  <c r="D2057" i="4"/>
  <c r="D4510" i="4"/>
  <c r="D1899" i="4"/>
  <c r="D3957" i="4"/>
  <c r="D978" i="4"/>
  <c r="D2578" i="4"/>
  <c r="D2181" i="4"/>
  <c r="D3817" i="4"/>
  <c r="D3268" i="4"/>
  <c r="D151" i="4"/>
  <c r="D3980" i="4"/>
  <c r="D3384" i="4"/>
  <c r="D394" i="4"/>
  <c r="D2837" i="4"/>
  <c r="D1133" i="4"/>
  <c r="D858" i="4"/>
  <c r="D4443" i="4"/>
  <c r="D1571" i="4"/>
  <c r="D972" i="4"/>
  <c r="D3838" i="4"/>
  <c r="D1641" i="4"/>
  <c r="D3049" i="4"/>
  <c r="D4464" i="4"/>
  <c r="D4102" i="4"/>
  <c r="D3514" i="4"/>
  <c r="D1984" i="4"/>
  <c r="D4509" i="4"/>
  <c r="D4319" i="4"/>
  <c r="D4298" i="4"/>
  <c r="D1833" i="4"/>
  <c r="D2159" i="4"/>
  <c r="D2899" i="4"/>
  <c r="D3000" i="4"/>
  <c r="D1977" i="4"/>
  <c r="D2214" i="4"/>
  <c r="D2722" i="4"/>
  <c r="D4053" i="4"/>
  <c r="D1480" i="4"/>
  <c r="D4423" i="4"/>
  <c r="D2115" i="4"/>
  <c r="D1902" i="4"/>
  <c r="D3715" i="4"/>
  <c r="D3558" i="4"/>
  <c r="D2927" i="4"/>
  <c r="D4073" i="4"/>
  <c r="D2825" i="4"/>
  <c r="D437" i="4"/>
  <c r="D540" i="4"/>
  <c r="D1345" i="4"/>
  <c r="D1259" i="4"/>
  <c r="D1086" i="4"/>
  <c r="D3078" i="4"/>
  <c r="D1702" i="4"/>
  <c r="D3325" i="4"/>
  <c r="D1865" i="4"/>
  <c r="D2041" i="4"/>
  <c r="D3771" i="4"/>
  <c r="D1593" i="4"/>
  <c r="D1769" i="4"/>
  <c r="D4324" i="4"/>
  <c r="D4379" i="4"/>
  <c r="D3357" i="4"/>
  <c r="D3996" i="4"/>
  <c r="D2116" i="4"/>
  <c r="D136" i="4"/>
  <c r="D3478" i="4"/>
  <c r="D3689" i="4"/>
  <c r="D2918" i="4"/>
  <c r="D1439" i="4"/>
  <c r="D112" i="4"/>
  <c r="D3642" i="4"/>
  <c r="D4182" i="4"/>
  <c r="D3652" i="4"/>
  <c r="D1962" i="4"/>
  <c r="D2980" i="4"/>
  <c r="D466" i="4"/>
  <c r="D1546" i="4"/>
  <c r="D3710" i="4"/>
  <c r="D4814" i="4"/>
  <c r="D3842" i="4"/>
  <c r="D817" i="4"/>
  <c r="D1296" i="4"/>
  <c r="D2409" i="4"/>
  <c r="D4596" i="4"/>
  <c r="D3263" i="4"/>
  <c r="D3780" i="4"/>
  <c r="D3979" i="4"/>
  <c r="D1683" i="4"/>
  <c r="D998" i="4"/>
  <c r="D661" i="4"/>
  <c r="D3272" i="4"/>
  <c r="D2776" i="4"/>
  <c r="D3189" i="4"/>
  <c r="D4295" i="4"/>
  <c r="D4316" i="4"/>
  <c r="D4655" i="4"/>
  <c r="D1550" i="4"/>
  <c r="D4363" i="4"/>
  <c r="D3919" i="4"/>
  <c r="D3423" i="4"/>
  <c r="D543" i="4"/>
  <c r="D4199" i="4"/>
  <c r="D4630" i="4"/>
  <c r="D4554" i="4"/>
  <c r="D464" i="4"/>
  <c r="D4067" i="4"/>
  <c r="D4798" i="4"/>
  <c r="D1348" i="4"/>
  <c r="D1113" i="4"/>
  <c r="D84" i="4"/>
  <c r="D441" i="4"/>
  <c r="D410" i="4"/>
  <c r="D554" i="4"/>
  <c r="D4167" i="4"/>
  <c r="D4039" i="4"/>
  <c r="D1531" i="4"/>
  <c r="D1490" i="4"/>
  <c r="D2196" i="4"/>
  <c r="D3505" i="4"/>
  <c r="D3701" i="4"/>
  <c r="D3492" i="4"/>
  <c r="D1106" i="4"/>
  <c r="D4042" i="4"/>
  <c r="D2381" i="4"/>
  <c r="D2590" i="4"/>
  <c r="D1122" i="4"/>
  <c r="D1034" i="4"/>
  <c r="D1463" i="4"/>
  <c r="D968" i="4"/>
  <c r="D3932" i="4"/>
  <c r="D1478" i="4"/>
  <c r="D1404" i="4"/>
  <c r="D306" i="4"/>
  <c r="D3738" i="4"/>
  <c r="D619" i="4"/>
  <c r="D323" i="4"/>
  <c r="D997" i="4"/>
  <c r="D4068" i="4"/>
  <c r="D69" i="4"/>
  <c r="D1209" i="4"/>
  <c r="D3433" i="4"/>
  <c r="D49" i="4"/>
  <c r="D2402" i="4"/>
  <c r="D2511" i="4"/>
  <c r="D2567" i="4"/>
  <c r="D2673" i="4"/>
  <c r="D2122" i="4"/>
  <c r="D3289" i="4"/>
  <c r="D2127" i="4"/>
  <c r="D1420" i="4"/>
  <c r="D1373" i="4"/>
  <c r="D1507" i="4"/>
  <c r="D672" i="4"/>
  <c r="D961" i="4"/>
  <c r="D3680" i="4"/>
  <c r="D2952" i="4"/>
  <c r="D2828" i="4"/>
  <c r="D302" i="4"/>
  <c r="D1004" i="4"/>
  <c r="D808" i="4"/>
  <c r="D758" i="4"/>
  <c r="D333" i="4"/>
  <c r="D211" i="4"/>
  <c r="D1614" i="4"/>
  <c r="D1073" i="4"/>
  <c r="D3234" i="4"/>
  <c r="H71" i="6" s="1"/>
  <c r="J71" i="6" s="1"/>
  <c r="J83" i="6" s="1"/>
  <c r="D4516" i="4"/>
  <c r="D2197" i="4"/>
  <c r="D911" i="4"/>
  <c r="D4154" i="4"/>
  <c r="D2248" i="4"/>
  <c r="D2731" i="4"/>
  <c r="D3333" i="4"/>
  <c r="D3900" i="4"/>
  <c r="D1668" i="4"/>
  <c r="D1448" i="4"/>
  <c r="D350" i="4"/>
  <c r="D1020" i="4"/>
  <c r="D1388" i="4"/>
  <c r="D1212" i="4"/>
  <c r="D431" i="4"/>
  <c r="D1210" i="4"/>
  <c r="D1310" i="4"/>
  <c r="D3104" i="4"/>
  <c r="D1504" i="4"/>
  <c r="D1457" i="4"/>
  <c r="D691" i="4"/>
  <c r="D190" i="4"/>
  <c r="D222" i="4"/>
  <c r="D1016" i="4"/>
  <c r="D960" i="4"/>
  <c r="D1446" i="4"/>
  <c r="D3" i="4"/>
  <c r="D734" i="4"/>
  <c r="D4284" i="4"/>
  <c r="D1182" i="4"/>
  <c r="D449" i="4"/>
  <c r="D3539" i="4"/>
  <c r="D4189" i="4"/>
  <c r="D913" i="4"/>
  <c r="D654" i="4"/>
  <c r="D725" i="4"/>
  <c r="D1510" i="4"/>
  <c r="D209" i="4"/>
  <c r="D1583" i="4"/>
  <c r="D4010" i="4"/>
  <c r="D1854" i="4"/>
  <c r="D1227" i="4"/>
  <c r="D563" i="4"/>
  <c r="D402" i="4"/>
  <c r="D1528" i="4"/>
  <c r="D188" i="4"/>
  <c r="D3210" i="4"/>
  <c r="D1305" i="4"/>
  <c r="D146" i="4"/>
  <c r="D93" i="4"/>
  <c r="D1169" i="4"/>
  <c r="D132" i="4"/>
  <c r="D743" i="4"/>
  <c r="D833" i="4"/>
  <c r="D613" i="4"/>
  <c r="D1520" i="4"/>
  <c r="D150" i="4"/>
  <c r="D2648" i="4"/>
  <c r="D653" i="4"/>
  <c r="D411" i="4"/>
  <c r="D1109" i="4"/>
  <c r="D1297" i="4"/>
  <c r="D128" i="4"/>
  <c r="D149" i="4"/>
  <c r="D4665" i="4"/>
  <c r="D2045" i="4"/>
  <c r="D2444" i="4"/>
  <c r="D1726" i="4"/>
  <c r="D2672" i="4"/>
  <c r="D639" i="4"/>
  <c r="D608" i="4"/>
  <c r="D594" i="4"/>
  <c r="D473" i="4"/>
  <c r="D1112" i="4"/>
  <c r="D1564" i="4"/>
  <c r="D180" i="4"/>
  <c r="D799" i="4"/>
  <c r="D1271" i="4"/>
  <c r="D3265" i="4"/>
  <c r="D2557" i="4"/>
  <c r="D3873" i="4"/>
  <c r="D3172" i="4"/>
  <c r="D1557" i="4"/>
  <c r="D4501" i="4"/>
  <c r="D3191" i="4"/>
  <c r="D2751" i="4"/>
  <c r="D3921" i="4"/>
  <c r="D3084" i="4"/>
  <c r="D2437" i="4"/>
  <c r="D4647" i="4"/>
  <c r="D2687" i="4"/>
  <c r="D3763" i="4"/>
  <c r="D4128" i="4"/>
  <c r="D2716" i="4"/>
  <c r="D1814" i="4"/>
  <c r="D2253" i="4"/>
  <c r="D4834" i="4"/>
  <c r="D4622" i="4"/>
  <c r="D2802" i="4"/>
  <c r="D3346" i="4"/>
  <c r="D4052" i="4"/>
  <c r="D4429" i="4"/>
  <c r="D3248" i="4"/>
  <c r="D4446" i="4"/>
  <c r="D3961" i="4"/>
  <c r="D4272" i="4"/>
  <c r="D4702" i="4"/>
  <c r="D1443" i="4"/>
  <c r="D1626" i="4"/>
  <c r="D3202" i="4"/>
  <c r="D4788" i="4"/>
  <c r="D3415" i="4"/>
  <c r="D2385" i="4"/>
  <c r="D3670" i="4"/>
  <c r="D3899" i="4"/>
  <c r="D2778" i="4"/>
  <c r="D2426" i="4"/>
  <c r="D4373" i="4"/>
  <c r="D4632" i="4"/>
  <c r="D3258" i="4"/>
  <c r="D2205" i="4"/>
  <c r="D3435" i="4"/>
  <c r="D2294" i="4"/>
  <c r="D3800" i="4"/>
  <c r="D1535" i="4"/>
  <c r="D1992" i="4"/>
  <c r="D3304" i="4"/>
  <c r="D3473" i="4"/>
  <c r="D4088" i="4"/>
  <c r="D4381" i="4"/>
  <c r="D1612" i="4"/>
  <c r="D1735" i="4"/>
  <c r="D307" i="4"/>
  <c r="D328" i="4"/>
  <c r="D2917" i="4"/>
  <c r="D2598" i="4"/>
  <c r="D2039" i="4"/>
  <c r="D1060" i="4"/>
  <c r="D2698" i="4"/>
  <c r="D2348" i="4"/>
  <c r="D4529" i="4"/>
  <c r="D3736" i="4"/>
  <c r="D3755" i="4"/>
  <c r="D2963" i="4"/>
  <c r="D2754" i="4"/>
  <c r="D866" i="4"/>
  <c r="D4597" i="4"/>
  <c r="D4638" i="4"/>
  <c r="D2010" i="4"/>
  <c r="D3351" i="4"/>
  <c r="D1700" i="4"/>
  <c r="D2983" i="4"/>
  <c r="D1870" i="4"/>
  <c r="D4113" i="4"/>
  <c r="D559" i="4"/>
  <c r="D1912" i="4"/>
  <c r="D777" i="4"/>
  <c r="D212" i="4"/>
  <c r="D458" i="4"/>
  <c r="D2693" i="4"/>
  <c r="D771" i="4"/>
  <c r="D4648" i="4"/>
  <c r="D2306" i="4"/>
  <c r="D2428" i="4"/>
  <c r="D3891" i="4"/>
  <c r="D4500" i="4"/>
  <c r="D1406" i="4"/>
  <c r="D1141" i="4"/>
  <c r="D1876" i="4"/>
  <c r="D567" i="4"/>
  <c r="D2721" i="4"/>
  <c r="D3705" i="4"/>
  <c r="D4290" i="4"/>
  <c r="D728" i="4"/>
  <c r="D3196" i="4"/>
  <c r="D4132" i="4"/>
  <c r="D2659" i="4"/>
  <c r="D2594" i="4"/>
  <c r="D2512" i="4"/>
  <c r="D2472" i="4"/>
  <c r="D2244" i="4"/>
  <c r="D4207" i="4"/>
  <c r="D2367" i="4"/>
  <c r="D3547" i="4"/>
  <c r="D3922" i="4"/>
  <c r="D581" i="4"/>
  <c r="D4105" i="4"/>
  <c r="D631" i="4"/>
  <c r="D2245" i="4"/>
  <c r="D4082" i="4"/>
  <c r="D3741" i="4"/>
  <c r="D2820" i="4"/>
  <c r="D356" i="4"/>
  <c r="D2241" i="4"/>
  <c r="D2683" i="4"/>
  <c r="D690" i="4"/>
  <c r="D4170" i="4"/>
  <c r="D4020" i="4"/>
  <c r="D52" i="4"/>
  <c r="D2854" i="4"/>
  <c r="D4326" i="4"/>
  <c r="D1051" i="4"/>
  <c r="D4606" i="4"/>
  <c r="D2530" i="4"/>
  <c r="D1949" i="4"/>
  <c r="D892" i="4"/>
  <c r="D3081" i="4"/>
  <c r="D409" i="4"/>
  <c r="D276" i="4"/>
  <c r="D2970" i="4"/>
  <c r="D1825" i="4"/>
  <c r="D2005" i="4"/>
  <c r="D1739" i="4"/>
  <c r="D2711" i="4"/>
  <c r="D3484" i="4"/>
  <c r="D3948" i="4"/>
  <c r="D952" i="4"/>
  <c r="D1342" i="4"/>
  <c r="D759" i="4"/>
  <c r="D2515" i="4"/>
  <c r="D1383" i="4"/>
  <c r="D4503" i="4"/>
  <c r="D762" i="4"/>
  <c r="D4041" i="4"/>
  <c r="D1012" i="4"/>
  <c r="D3052" i="4"/>
  <c r="D2261" i="4"/>
  <c r="D1629" i="4"/>
  <c r="D4525" i="4"/>
  <c r="D3365" i="4"/>
  <c r="D867" i="4"/>
  <c r="D4478" i="4"/>
  <c r="D2220" i="4"/>
  <c r="D1164" i="4"/>
  <c r="D4038" i="4"/>
  <c r="D3888" i="4"/>
  <c r="D4774" i="4"/>
  <c r="D3369" i="4"/>
  <c r="D33" i="4"/>
  <c r="D1150" i="4"/>
  <c r="D447" i="4"/>
  <c r="D1128" i="4"/>
  <c r="D2362" i="4"/>
  <c r="D539" i="4"/>
  <c r="D2505" i="4"/>
  <c r="D4186" i="4"/>
  <c r="D3438" i="4"/>
  <c r="D2466" i="4"/>
  <c r="D4763" i="4"/>
  <c r="D2976" i="4"/>
  <c r="D1752" i="4"/>
  <c r="D4361" i="4"/>
  <c r="D3920" i="4"/>
  <c r="D1476" i="4"/>
  <c r="D4426" i="4"/>
  <c r="D4786" i="4"/>
  <c r="D4842" i="4"/>
  <c r="D3713" i="4"/>
  <c r="D2750" i="4"/>
  <c r="D1897" i="4"/>
  <c r="D536" i="4"/>
  <c r="D3482" i="4"/>
  <c r="D318" i="4"/>
  <c r="D3760" i="4"/>
  <c r="D1072" i="4"/>
  <c r="D984" i="4"/>
  <c r="D337" i="4"/>
  <c r="D1888" i="4"/>
  <c r="D3895" i="4"/>
  <c r="D3128" i="4"/>
  <c r="D3175" i="4"/>
  <c r="D3517" i="4"/>
  <c r="D2665" i="4"/>
  <c r="D515" i="4"/>
  <c r="D2167" i="4"/>
  <c r="D2521" i="4"/>
  <c r="D162" i="4"/>
  <c r="D4001" i="4"/>
  <c r="D4553" i="4"/>
  <c r="D1600" i="4"/>
  <c r="D2194" i="4"/>
  <c r="D427" i="4"/>
  <c r="D2798" i="4"/>
  <c r="D2114" i="4"/>
  <c r="D3090" i="4"/>
  <c r="D3764" i="4"/>
  <c r="D735" i="4"/>
  <c r="D703" i="4"/>
  <c r="D3712" i="4"/>
  <c r="D2324" i="4"/>
  <c r="D3182" i="4"/>
  <c r="D922" i="4"/>
  <c r="D1429" i="4"/>
  <c r="D1469" i="4"/>
  <c r="D3349" i="4"/>
  <c r="D1121" i="4"/>
  <c r="D2171" i="4"/>
  <c r="D865" i="4"/>
  <c r="D1220" i="4"/>
  <c r="D4028" i="4"/>
  <c r="D1921" i="4"/>
  <c r="D3160" i="4"/>
  <c r="D1996" i="4"/>
  <c r="D1347" i="4"/>
  <c r="D782" i="4"/>
  <c r="D101" i="4"/>
  <c r="D332" i="4"/>
  <c r="D297" i="4"/>
  <c r="D3190" i="4"/>
  <c r="D2666" i="4"/>
  <c r="D1254" i="4"/>
  <c r="D2775" i="4"/>
  <c r="D593" i="4"/>
  <c r="D3938" i="4"/>
  <c r="D1045" i="4"/>
  <c r="D1590" i="4"/>
  <c r="D1468" i="4"/>
  <c r="D3856" i="4"/>
  <c r="D1184" i="4"/>
  <c r="D2336" i="4"/>
  <c r="D909" i="4"/>
  <c r="D1716" i="4"/>
  <c r="D2767" i="4"/>
  <c r="D4371" i="4"/>
  <c r="D1482" i="4"/>
  <c r="D1240" i="4"/>
  <c r="D3912" i="4"/>
  <c r="D1232" i="4"/>
  <c r="D1519" i="4"/>
  <c r="D760" i="4"/>
  <c r="D4234" i="4"/>
  <c r="D513" i="4"/>
  <c r="D270" i="4"/>
  <c r="D3043" i="4"/>
  <c r="D851" i="4"/>
  <c r="D2812" i="4"/>
  <c r="D532" i="4"/>
  <c r="D3986" i="4"/>
  <c r="D2489" i="4"/>
  <c r="D481" i="4"/>
  <c r="D3794" i="4"/>
  <c r="D1242" i="4"/>
  <c r="D1011" i="4"/>
  <c r="D2312" i="4"/>
  <c r="D2534" i="4"/>
  <c r="D2975" i="4"/>
  <c r="D4637" i="4"/>
  <c r="D508" i="4"/>
  <c r="D704" i="4"/>
  <c r="D2545" i="4"/>
  <c r="D370" i="4"/>
  <c r="D642" i="4"/>
  <c r="D91" i="4"/>
  <c r="D1589" i="4"/>
  <c r="D253" i="4"/>
  <c r="D1709" i="4"/>
  <c r="D579" i="4"/>
  <c r="D371" i="4"/>
  <c r="D502" i="4"/>
  <c r="D806" i="4"/>
  <c r="D401" i="4"/>
  <c r="D1028" i="4"/>
  <c r="D700" i="4"/>
  <c r="D2463" i="4"/>
  <c r="D2603" i="4"/>
  <c r="D1204" i="4"/>
  <c r="D1494" i="4"/>
  <c r="D414" i="4"/>
  <c r="D1132" i="4"/>
  <c r="D1542" i="4"/>
  <c r="D3329" i="4"/>
  <c r="D2138" i="4"/>
  <c r="D1493" i="4"/>
  <c r="D519" i="4"/>
  <c r="D1030" i="4"/>
  <c r="D750" i="4"/>
  <c r="D688" i="4"/>
  <c r="D78" i="4"/>
  <c r="D553" i="4"/>
  <c r="D245" i="4"/>
  <c r="D537" i="4"/>
  <c r="D384" i="4"/>
  <c r="D3885" i="4"/>
  <c r="D2081" i="4"/>
  <c r="D3102" i="4"/>
  <c r="D3002" i="4"/>
  <c r="D2481" i="4"/>
  <c r="D404" i="4"/>
  <c r="D4242" i="4"/>
  <c r="D2712" i="4"/>
  <c r="D1606" i="4"/>
  <c r="D2782" i="4"/>
  <c r="D1152" i="4"/>
  <c r="D1069" i="4"/>
  <c r="D1056" i="4"/>
  <c r="D314" i="4"/>
  <c r="D263" i="4"/>
  <c r="D4012" i="4"/>
  <c r="D2764" i="4"/>
  <c r="D403" i="4"/>
  <c r="D1866" i="4"/>
  <c r="D3260" i="4"/>
  <c r="D1200" i="4"/>
  <c r="D2210" i="4"/>
  <c r="D2146" i="4"/>
  <c r="D2192" i="4"/>
  <c r="D2016" i="4"/>
  <c r="D3542" i="4"/>
  <c r="D4145" i="4"/>
  <c r="D658" i="4"/>
  <c r="D345" i="4"/>
  <c r="D3020" i="4"/>
  <c r="D2696" i="4"/>
  <c r="D3152" i="4"/>
  <c r="D4558" i="4"/>
  <c r="D934" i="4"/>
  <c r="D893" i="4"/>
  <c r="D1233" i="4"/>
  <c r="D929" i="4"/>
  <c r="D2805" i="4"/>
  <c r="D1969" i="4"/>
  <c r="D3207" i="4"/>
  <c r="D3703" i="4"/>
  <c r="D3080" i="4"/>
  <c r="D708" i="4"/>
  <c r="D747" i="4"/>
  <c r="D454" i="4"/>
  <c r="D1672" i="4"/>
  <c r="D3749" i="4"/>
  <c r="D2137" i="4"/>
  <c r="D4109" i="4"/>
  <c r="D2860" i="4"/>
  <c r="D1757" i="4"/>
  <c r="D4058" i="4"/>
  <c r="D3761" i="4"/>
  <c r="D830" i="4"/>
  <c r="D1338" i="4"/>
  <c r="D2524" i="4"/>
  <c r="D2529" i="4"/>
  <c r="D1675" i="4"/>
  <c r="D4267" i="4"/>
  <c r="D4556" i="4"/>
  <c r="D1869" i="4"/>
  <c r="D3589" i="4"/>
  <c r="D1729" i="4"/>
  <c r="D251" i="4"/>
  <c r="D3953" i="4"/>
  <c r="D3286" i="4"/>
  <c r="D3406" i="4"/>
  <c r="D3756" i="4"/>
  <c r="D2891" i="4"/>
  <c r="D3107" i="4"/>
  <c r="D3331" i="4"/>
  <c r="D2581" i="4"/>
  <c r="D4709" i="4"/>
  <c r="D3846" i="4"/>
  <c r="D3824" i="4"/>
  <c r="D2569" i="4"/>
  <c r="D3027" i="4"/>
  <c r="D3145" i="4"/>
  <c r="D4241" i="4"/>
  <c r="D2207" i="4"/>
  <c r="D4075" i="4"/>
  <c r="D2256" i="4"/>
  <c r="D4400" i="4"/>
  <c r="D3240" i="4"/>
  <c r="D1918" i="4"/>
  <c r="D3162" i="4"/>
  <c r="D2267" i="4"/>
  <c r="D4484" i="4"/>
  <c r="D2408" i="4"/>
  <c r="D4837" i="4"/>
  <c r="D2675" i="4"/>
  <c r="D4738" i="4"/>
  <c r="D4196" i="4"/>
  <c r="D2406" i="4"/>
  <c r="D4314" i="4"/>
  <c r="D3577" i="4"/>
  <c r="D470" i="4"/>
  <c r="D3012" i="4"/>
  <c r="D1778" i="4"/>
  <c r="D2793" i="4"/>
  <c r="D3458" i="4"/>
  <c r="D120" i="4"/>
  <c r="D2745" i="4"/>
  <c r="D4166" i="4"/>
  <c r="D600" i="4"/>
  <c r="D4795" i="4"/>
  <c r="D2" i="4"/>
  <c r="D2728" i="4"/>
  <c r="D1251" i="4"/>
  <c r="D329" i="4"/>
  <c r="D2670" i="4"/>
  <c r="D4322" i="4"/>
  <c r="D4594" i="4"/>
  <c r="D4253" i="4"/>
  <c r="D3584" i="4"/>
  <c r="D55" i="4"/>
  <c r="D4144" i="4"/>
  <c r="D3629" i="4"/>
  <c r="D1640" i="4"/>
  <c r="D4390" i="4"/>
  <c r="D2441" i="4"/>
  <c r="D3487" i="4"/>
  <c r="D3744" i="4"/>
  <c r="D2939" i="4"/>
  <c r="D3583" i="4"/>
  <c r="D1780" i="4"/>
  <c r="D1615" i="4"/>
  <c r="D4719" i="4"/>
  <c r="D616" i="4"/>
  <c r="D622" i="4"/>
  <c r="D252" i="4"/>
  <c r="D721" i="4"/>
  <c r="D219" i="4"/>
  <c r="D3528" i="4"/>
  <c r="D4483" i="4"/>
  <c r="D2943" i="4"/>
  <c r="D479" i="4"/>
  <c r="D1868" i="4"/>
  <c r="D2370" i="4"/>
  <c r="D4307" i="4"/>
  <c r="D118" i="4"/>
  <c r="D4216" i="4"/>
  <c r="D3826" i="4"/>
  <c r="D847" i="4"/>
  <c r="D3259" i="4"/>
  <c r="D2946" i="4"/>
  <c r="D4784" i="4"/>
  <c r="D3243" i="4"/>
  <c r="D4724" i="4"/>
  <c r="D942" i="4"/>
  <c r="D1961" i="4"/>
  <c r="D1226" i="4"/>
  <c r="D3862" i="4"/>
  <c r="D4541" i="4"/>
  <c r="D2242" i="4"/>
  <c r="D753" i="4"/>
  <c r="D4305" i="4"/>
  <c r="D2780" i="4"/>
  <c r="D2266" i="4"/>
  <c r="D3518" i="4"/>
  <c r="D3332" i="4"/>
  <c r="D2436" i="4"/>
  <c r="D2647" i="4"/>
  <c r="D1411" i="4"/>
  <c r="D4124" i="4"/>
  <c r="D597" i="4"/>
  <c r="D2092" i="4"/>
  <c r="D2346" i="4"/>
  <c r="D4505" i="4"/>
  <c r="D2396" i="4"/>
  <c r="D110" i="4"/>
  <c r="D985" i="4"/>
  <c r="D3653" i="4"/>
  <c r="D2487" i="4"/>
  <c r="D827" i="4"/>
  <c r="D3022" i="4"/>
  <c r="D1987" i="4"/>
  <c r="D3805" i="4"/>
  <c r="D4682" i="4"/>
  <c r="D3553" i="4"/>
  <c r="D1609" i="4"/>
  <c r="D2835" i="4"/>
  <c r="D2403" i="4"/>
  <c r="D2768" i="4"/>
  <c r="D4689" i="4"/>
  <c r="D3586" i="4"/>
  <c r="D3943" i="4"/>
  <c r="D4019" i="4"/>
  <c r="D3832" i="4"/>
  <c r="D2098" i="4"/>
  <c r="D366" i="4"/>
  <c r="D79" i="4"/>
  <c r="D1104" i="4"/>
  <c r="D625" i="4"/>
  <c r="D3865" i="4"/>
  <c r="D1720" i="4"/>
  <c r="D3663" i="4"/>
  <c r="D1582" i="4"/>
  <c r="D671" i="4"/>
  <c r="D3797" i="4"/>
  <c r="D4110" i="4"/>
  <c r="D42" i="4"/>
  <c r="D716" i="4"/>
  <c r="D2310" i="4"/>
  <c r="D1366" i="4"/>
  <c r="D2470" i="4"/>
  <c r="D1566" i="4"/>
  <c r="D2843" i="4"/>
  <c r="D1832" i="4"/>
  <c r="D4375" i="4"/>
  <c r="D2025" i="4"/>
  <c r="D3069" i="4"/>
  <c r="D66" i="4"/>
  <c r="D738" i="4"/>
  <c r="D3054" i="4"/>
  <c r="D3711" i="4"/>
  <c r="D2948" i="4"/>
  <c r="D2898" i="4"/>
  <c r="D1643" i="4"/>
  <c r="D3677" i="4"/>
  <c r="D2029" i="4"/>
  <c r="D2708" i="4"/>
  <c r="D4171" i="4"/>
  <c r="D2986" i="4"/>
  <c r="D3034" i="4"/>
  <c r="D2224" i="4"/>
  <c r="D3428" i="4"/>
  <c r="D4793" i="4"/>
  <c r="D3491" i="4"/>
  <c r="D3649" i="4"/>
  <c r="D2316" i="4"/>
  <c r="D4214" i="4"/>
  <c r="D319" i="4"/>
  <c r="D2507" i="4"/>
  <c r="D124" i="4"/>
  <c r="D2237" i="4"/>
  <c r="D3166" i="4"/>
  <c r="D3288" i="4"/>
  <c r="D3215" i="4"/>
  <c r="D3972" i="4"/>
  <c r="D676" i="4"/>
  <c r="D1653" i="4"/>
  <c r="D3132" i="4"/>
  <c r="D3569" i="4"/>
  <c r="D3581" i="4"/>
  <c r="D2136" i="4"/>
  <c r="D1407" i="4"/>
  <c r="D3994" i="4"/>
  <c r="D2289" i="4"/>
  <c r="D1588" i="4"/>
  <c r="D1387" i="4"/>
  <c r="D3218" i="4"/>
  <c r="D1913" i="4"/>
  <c r="D4547" i="4"/>
  <c r="D161" i="4"/>
  <c r="D1214" i="4"/>
  <c r="D680" i="4"/>
  <c r="D586" i="4"/>
  <c r="D2791" i="4"/>
  <c r="D835" i="4"/>
  <c r="D3692" i="4"/>
  <c r="D1100" i="4"/>
  <c r="D2741" i="4"/>
  <c r="D1246" i="4"/>
  <c r="D1586" i="4"/>
  <c r="D570" i="4"/>
  <c r="D2859" i="4"/>
  <c r="D377" i="4"/>
  <c r="D20" i="4"/>
  <c r="D92" i="4"/>
  <c r="D2806" i="4"/>
  <c r="D544" i="4"/>
  <c r="D308" i="4"/>
  <c r="D3554" i="4"/>
  <c r="D1599" i="4"/>
  <c r="D584" i="4"/>
  <c r="D558" i="4"/>
  <c r="D926" i="4"/>
  <c r="D2332" i="4"/>
  <c r="D707" i="4"/>
  <c r="D2034" i="4"/>
  <c r="D232" i="4"/>
  <c r="D1336" i="4"/>
  <c r="D1483" i="4"/>
  <c r="D196" i="4"/>
  <c r="D3958" i="4"/>
  <c r="D1111" i="4"/>
  <c r="D3875" i="4"/>
  <c r="D2493" i="4"/>
  <c r="D4748" i="4"/>
  <c r="D2243" i="4"/>
  <c r="D195" i="4"/>
  <c r="D349" i="4"/>
  <c r="D412" i="4"/>
  <c r="D2112" i="4"/>
  <c r="D471" i="4"/>
  <c r="D908" i="4"/>
  <c r="D1151" i="4"/>
  <c r="D505" i="4"/>
  <c r="D3044" i="4"/>
  <c r="D894" i="4"/>
  <c r="D288" i="4"/>
  <c r="D617" i="4"/>
  <c r="D809" i="4"/>
  <c r="D545" i="4"/>
  <c r="D1563" i="4"/>
  <c r="D657" i="4"/>
  <c r="D624" i="4"/>
  <c r="D764" i="4"/>
  <c r="D1160" i="4"/>
  <c r="D1730" i="4"/>
  <c r="D663" i="4"/>
  <c r="D1671" i="4"/>
  <c r="D1872" i="4"/>
  <c r="D3671" i="4"/>
  <c r="D320" i="4"/>
  <c r="D1412" i="4"/>
  <c r="D2821" i="4"/>
  <c r="D113" i="4"/>
  <c r="D2595" i="4"/>
  <c r="D3057" i="4"/>
  <c r="D121" i="4"/>
  <c r="D2172" i="4"/>
  <c r="D4072" i="4"/>
  <c r="D456" i="4"/>
  <c r="D1533" i="4"/>
  <c r="D182" i="4"/>
  <c r="D2733" i="4"/>
  <c r="D993" i="4"/>
  <c r="D1903" i="4"/>
  <c r="D2513" i="4"/>
  <c r="D1017" i="4"/>
  <c r="D3783" i="4"/>
  <c r="D395" i="4"/>
  <c r="D3886" i="4"/>
  <c r="D946" i="4"/>
  <c r="D2308" i="4"/>
  <c r="D555" i="4"/>
  <c r="D1424" i="4"/>
  <c r="D4752" i="4"/>
  <c r="D1904" i="4"/>
  <c r="D2054" i="4"/>
  <c r="D3530" i="4"/>
  <c r="D244" i="4"/>
  <c r="D2413" i="4"/>
  <c r="D1321" i="4"/>
  <c r="D651" i="4"/>
  <c r="D139" i="4"/>
  <c r="D1177" i="4"/>
  <c r="D407" i="4"/>
  <c r="D1763" i="4"/>
  <c r="D3404" i="4"/>
  <c r="D3801" i="4"/>
  <c r="D2792" i="4"/>
  <c r="D3643" i="4"/>
  <c r="D3810" i="4"/>
  <c r="D2191" i="4"/>
  <c r="D3183" i="4"/>
  <c r="D507" i="4"/>
  <c r="D496" i="4"/>
  <c r="D60" i="4"/>
  <c r="D499" i="4"/>
  <c r="D1627" i="4"/>
  <c r="D2494" i="4"/>
  <c r="D778" i="4"/>
  <c r="D400" i="4"/>
  <c r="D442" i="4"/>
  <c r="D826" i="4"/>
  <c r="D2588" i="4"/>
  <c r="D2940" i="4"/>
  <c r="D1335" i="4"/>
  <c r="D589" i="4"/>
  <c r="D740" i="4"/>
  <c r="D1623" i="4"/>
  <c r="D3229" i="4"/>
  <c r="D4652" i="4"/>
  <c r="D4317" i="4"/>
  <c r="D2433" i="4"/>
  <c r="D4344" i="4"/>
  <c r="D4590" i="4"/>
  <c r="D4384" i="4"/>
  <c r="D2415" i="4"/>
  <c r="D2796" i="4"/>
  <c r="D3987" i="4"/>
  <c r="D4455" i="4"/>
  <c r="D76" i="4"/>
  <c r="D4083" i="4"/>
  <c r="D1924" i="4"/>
  <c r="D3239" i="4"/>
  <c r="D3056" i="4"/>
  <c r="D4508" i="4"/>
  <c r="D4078" i="4"/>
  <c r="D2186" i="4"/>
  <c r="D3602" i="4"/>
  <c r="D3521" i="4"/>
  <c r="D1810" i="4"/>
  <c r="D4461" i="4"/>
  <c r="D667" i="4"/>
  <c r="D2446" i="4"/>
  <c r="D2023" i="4"/>
  <c r="D3150" i="4"/>
  <c r="D3525" i="4"/>
  <c r="D4736" i="4"/>
  <c r="D3494" i="4"/>
  <c r="D3021" i="4"/>
  <c r="D4440" i="4"/>
  <c r="D2856" i="4"/>
  <c r="D1798" i="4"/>
  <c r="D3827" i="4"/>
  <c r="D3716" i="4"/>
  <c r="D2596" i="4"/>
  <c r="D109" i="4"/>
  <c r="D4521" i="4"/>
  <c r="D2804" i="4"/>
  <c r="D4389" i="4"/>
  <c r="D4507" i="4"/>
  <c r="D1944" i="4"/>
  <c r="D4090" i="4"/>
  <c r="D2981" i="4"/>
  <c r="D4000" i="4"/>
  <c r="D1579" i="4"/>
  <c r="D2853" i="4"/>
  <c r="D3472" i="4"/>
  <c r="D4604" i="4"/>
  <c r="D3940" i="4"/>
  <c r="D2638" i="4"/>
  <c r="D2212" i="4"/>
  <c r="D3407" i="4"/>
  <c r="D2547" i="4"/>
  <c r="D1908" i="4"/>
  <c r="D4587" i="4"/>
  <c r="D4569" i="4"/>
  <c r="D1526" i="4"/>
  <c r="D4347" i="4"/>
  <c r="D4671" i="4"/>
  <c r="D3718" i="4"/>
  <c r="D311" i="4"/>
  <c r="D2155" i="4"/>
  <c r="D882" i="4"/>
  <c r="D1830" i="4"/>
  <c r="D1026" i="4"/>
  <c r="D2421" i="4"/>
  <c r="D4737" i="4"/>
  <c r="D155" i="4"/>
  <c r="D1298" i="4"/>
  <c r="D1447" i="4"/>
  <c r="D4183" i="4"/>
  <c r="D4519" i="4"/>
  <c r="D2686" i="4"/>
  <c r="D4342" i="4"/>
  <c r="D4203" i="4"/>
  <c r="D2130" i="4"/>
  <c r="D3679" i="4"/>
  <c r="D312" i="4"/>
  <c r="D4513" i="4"/>
  <c r="D1545" i="4"/>
  <c r="D2188" i="4"/>
  <c r="D2195" i="4"/>
  <c r="D1125" i="4"/>
  <c r="D1891" i="4"/>
  <c r="D2841" i="4"/>
  <c r="D3141" i="4"/>
  <c r="D1384" i="4"/>
  <c r="D2468" i="4"/>
  <c r="D1950" i="4"/>
  <c r="D4331" i="4"/>
  <c r="D1331" i="4"/>
  <c r="D472" i="4"/>
  <c r="D3556" i="4"/>
  <c r="D1937" i="4"/>
  <c r="D90" i="4"/>
  <c r="D2522" i="4"/>
  <c r="D1215" i="4"/>
  <c r="D3238" i="4"/>
  <c r="D4536" i="4"/>
  <c r="D4014" i="4"/>
  <c r="D4086" i="4"/>
  <c r="D3247" i="4"/>
  <c r="D2322" i="4"/>
  <c r="D2129" i="4"/>
  <c r="D2697" i="4"/>
  <c r="D4840" i="4"/>
  <c r="D4775" i="4"/>
  <c r="D1597" i="4"/>
  <c r="D202" i="4"/>
  <c r="D4356" i="4"/>
  <c r="D227" i="4"/>
  <c r="D1474" i="4"/>
  <c r="D626" i="4"/>
  <c r="D1662" i="4"/>
  <c r="D3834" i="4"/>
  <c r="D3065" i="4"/>
  <c r="D4749" i="4"/>
  <c r="D1003" i="4"/>
  <c r="D465" i="4"/>
  <c r="D3339" i="4"/>
  <c r="D4621" i="4"/>
  <c r="D2359" i="4"/>
  <c r="D3147" i="4"/>
  <c r="D500" i="4"/>
  <c r="D2771" i="4"/>
  <c r="D3964" i="4"/>
  <c r="D2011" i="4"/>
  <c r="D108" i="4"/>
  <c r="D1036" i="4"/>
  <c r="D3165" i="4"/>
  <c r="D3598" i="4"/>
  <c r="D4599" i="4"/>
  <c r="D104" i="4"/>
  <c r="D2682" i="4"/>
  <c r="D752" i="4"/>
  <c r="D2966" i="4"/>
  <c r="D1719" i="4"/>
  <c r="D3650" i="4"/>
  <c r="D1706" i="4"/>
  <c r="D2774" i="4"/>
  <c r="D2562" i="4"/>
  <c r="D4245" i="4"/>
  <c r="D4370" i="4"/>
  <c r="D2496" i="4"/>
  <c r="D1731" i="4"/>
  <c r="D45" i="4"/>
  <c r="D1046" i="4"/>
  <c r="D2819" i="4"/>
  <c r="D3750" i="4"/>
  <c r="D492" i="4"/>
  <c r="D2259" i="4"/>
  <c r="D1055" i="4"/>
  <c r="D1123" i="4"/>
  <c r="D346" i="4"/>
  <c r="D629" i="4"/>
  <c r="D745" i="4"/>
  <c r="D1485" i="4"/>
  <c r="D1585" i="4"/>
  <c r="D48" i="4"/>
  <c r="D1523" i="4"/>
  <c r="D47" i="4"/>
  <c r="D775" i="4"/>
  <c r="D1765" i="4"/>
  <c r="D4645" i="4"/>
  <c r="D675" i="4"/>
  <c r="D2951" i="4"/>
  <c r="D1163" i="4"/>
  <c r="D3129" i="4"/>
  <c r="D4162" i="4"/>
  <c r="D1501" i="4"/>
  <c r="D4006" i="4"/>
  <c r="D3807" i="4"/>
  <c r="D895" i="4"/>
  <c r="D2645" i="4"/>
  <c r="D2538" i="4"/>
  <c r="D3353" i="4"/>
  <c r="D1199" i="4"/>
  <c r="D3124" i="4"/>
  <c r="D1057" i="4"/>
  <c r="D3355" i="4"/>
  <c r="D1372" i="4"/>
  <c r="D4195" i="4"/>
  <c r="D2349" i="4"/>
  <c r="D980" i="4"/>
  <c r="D2610" i="4"/>
  <c r="D2309" i="4"/>
  <c r="D749" i="4"/>
  <c r="D148" i="4"/>
  <c r="D2695" i="4"/>
  <c r="D2531" i="4"/>
  <c r="D2404" i="4"/>
  <c r="D2658" i="4"/>
  <c r="D2251" i="4"/>
  <c r="D4755" i="4"/>
  <c r="D192" i="4"/>
  <c r="D317" i="4"/>
  <c r="D872" i="4"/>
  <c r="D82" i="4"/>
  <c r="D1250" i="4"/>
  <c r="D1761" i="4"/>
  <c r="D2059" i="4"/>
  <c r="D2964" i="4"/>
  <c r="D381" i="4"/>
  <c r="D1265" i="4"/>
  <c r="D4" i="4"/>
  <c r="D979" i="4"/>
  <c r="D3173" i="4"/>
  <c r="D156" i="4"/>
  <c r="D361" i="4"/>
  <c r="D3633" i="4"/>
  <c r="D1161" i="4"/>
  <c r="D418" i="4"/>
  <c r="D1108" i="4"/>
  <c r="D3011" i="4"/>
  <c r="D435" i="4"/>
  <c r="D4735" i="4"/>
  <c r="D2364" i="4"/>
  <c r="D1303" i="4"/>
  <c r="D433" i="4"/>
  <c r="D1222" i="4"/>
  <c r="D3047" i="4"/>
  <c r="D100" i="4"/>
  <c r="D776" i="4"/>
  <c r="D1258" i="4"/>
  <c r="D3372" i="4"/>
  <c r="D818" i="4"/>
  <c r="D4048" i="4"/>
  <c r="D1000" i="4"/>
  <c r="D4667" i="4"/>
  <c r="D486" i="4"/>
  <c r="D417" i="4"/>
  <c r="D844" i="4"/>
  <c r="D145" i="4"/>
  <c r="D405" i="4"/>
  <c r="D1409" i="4"/>
  <c r="D927" i="4"/>
  <c r="D12" i="4"/>
  <c r="D2863" i="4"/>
  <c r="D3347" i="4"/>
  <c r="D839" i="4"/>
  <c r="D815" i="4"/>
  <c r="D1071" i="4"/>
  <c r="D374" i="4"/>
  <c r="D921" i="4"/>
  <c r="D1294" i="4"/>
  <c r="D1312" i="4"/>
  <c r="D3237" i="4"/>
  <c r="D4619" i="4"/>
  <c r="D2368" i="4"/>
  <c r="D4157" i="4"/>
  <c r="D2443" i="4"/>
  <c r="D3477" i="4"/>
  <c r="D181" i="4"/>
  <c r="D1091" i="4"/>
  <c r="D210" i="4"/>
  <c r="D1337" i="4"/>
  <c r="D572" i="4"/>
  <c r="D630" i="4"/>
  <c r="D1059" i="4"/>
  <c r="D3772" i="4"/>
  <c r="D2861" i="4"/>
  <c r="D2200" i="4"/>
  <c r="D1007" i="4"/>
  <c r="D951" i="4"/>
  <c r="D187" i="4"/>
  <c r="D974" i="4"/>
  <c r="D1126" i="4"/>
  <c r="D2388" i="4"/>
  <c r="D686" i="4"/>
  <c r="D3164" i="4"/>
  <c r="D130" i="4"/>
  <c r="D1598" i="4"/>
  <c r="D3378" i="4"/>
  <c r="D994" i="4"/>
  <c r="D3523" i="4"/>
  <c r="D2067" i="4"/>
  <c r="D3038" i="4"/>
  <c r="D3890" i="4"/>
  <c r="D41" i="4"/>
  <c r="D2526" i="4"/>
  <c r="D1158" i="4"/>
  <c r="D1707" i="4"/>
  <c r="D2518" i="4"/>
  <c r="D3709" i="4"/>
  <c r="D3978" i="4"/>
  <c r="D4061" i="4"/>
  <c r="D1249" i="4"/>
  <c r="D283" i="4"/>
  <c r="D3684" i="4"/>
  <c r="D1023" i="4"/>
  <c r="D4047" i="4"/>
  <c r="D938" i="4"/>
  <c r="D468" i="4"/>
  <c r="D2677" i="4"/>
  <c r="D2575" i="4"/>
  <c r="D510" i="4"/>
  <c r="D898" i="4"/>
  <c r="D4416" i="4"/>
  <c r="D2651" i="4"/>
  <c r="D602" i="4"/>
  <c r="D1385" i="4"/>
  <c r="D1319" i="4"/>
  <c r="D4739" i="4"/>
  <c r="D2297" i="4"/>
  <c r="D2587" i="4"/>
  <c r="D1867" i="4"/>
  <c r="D3076" i="4"/>
  <c r="D1153" i="4"/>
  <c r="D172" i="4"/>
  <c r="D1458" i="4"/>
  <c r="D1292" i="4"/>
  <c r="D2293" i="4"/>
  <c r="D3096" i="4"/>
  <c r="D2485" i="4"/>
  <c r="D275" i="4"/>
  <c r="D3432" i="4"/>
  <c r="D4388" i="4"/>
  <c r="D4334" i="4"/>
  <c r="D2760" i="4"/>
  <c r="D899" i="4"/>
  <c r="D1268" i="4"/>
  <c r="D1043" i="4"/>
  <c r="D902" i="4"/>
  <c r="D4212" i="4"/>
  <c r="D903" i="4"/>
  <c r="D443" i="4"/>
  <c r="D4249" i="4"/>
  <c r="D3245" i="4"/>
  <c r="D3013" i="4"/>
  <c r="D3619" i="4"/>
  <c r="D901" i="4"/>
  <c r="D467" i="4"/>
  <c r="D1088" i="4"/>
  <c r="D2304" i="4"/>
  <c r="D1610" i="4"/>
  <c r="D3851" i="4"/>
  <c r="D4092" i="4"/>
  <c r="D3868" i="4"/>
  <c r="D4782" i="4"/>
  <c r="D1189" i="4"/>
  <c r="D787" i="4"/>
  <c r="D3466" i="4"/>
  <c r="D2504" i="4"/>
  <c r="D3126" i="4"/>
  <c r="D1930" i="4"/>
  <c r="D3636" i="4"/>
  <c r="D916" i="4"/>
  <c r="D1927" i="4"/>
  <c r="D359" i="4"/>
  <c r="D705" i="4"/>
  <c r="D4122" i="4"/>
  <c r="D3030" i="4"/>
  <c r="D813" i="4"/>
  <c r="D976" i="4"/>
  <c r="D3063" i="4"/>
  <c r="D2217" i="4"/>
  <c r="D2985" i="4"/>
  <c r="D4532" i="4"/>
  <c r="D3965" i="4"/>
  <c r="D4247" i="4"/>
  <c r="D3664" i="4"/>
  <c r="D3138" i="4"/>
  <c r="D75" i="4"/>
  <c r="D3820" i="4"/>
  <c r="D4258" i="4"/>
  <c r="D612" i="4"/>
  <c r="D4435" i="4"/>
  <c r="D2440" i="4"/>
  <c r="D231" i="4"/>
  <c r="D1642" i="4"/>
  <c r="D279" i="4"/>
  <c r="D388" i="4"/>
  <c r="D524" i="4"/>
  <c r="D452" i="4"/>
  <c r="D3115" i="4"/>
  <c r="D80" i="4"/>
  <c r="D3131" i="4"/>
  <c r="D3425" i="4"/>
  <c r="D2344" i="4"/>
  <c r="D1452" i="4"/>
  <c r="D4675" i="4"/>
  <c r="D357" i="4"/>
  <c r="D648" i="4"/>
  <c r="D681" i="4"/>
  <c r="D790" i="4"/>
  <c r="D1049" i="4"/>
  <c r="D1224" i="4"/>
  <c r="D1140" i="4"/>
  <c r="D4240" i="4"/>
  <c r="D3371" i="4"/>
  <c r="D2395" i="4"/>
  <c r="D4276" i="4"/>
  <c r="D1836" i="4"/>
  <c r="D233" i="4"/>
  <c r="D2753" i="4"/>
  <c r="D784" i="4"/>
  <c r="D397" i="4"/>
  <c r="D846" i="4"/>
  <c r="D1673" i="4"/>
  <c r="D1965" i="4"/>
  <c r="D3669" i="4"/>
  <c r="D11" i="4"/>
  <c r="D2689" i="4"/>
  <c r="D627" i="4"/>
  <c r="D176" i="4"/>
  <c r="D2925" i="4"/>
  <c r="D4428" i="4"/>
  <c r="D2285" i="4"/>
  <c r="D802" i="4"/>
  <c r="D1313" i="4"/>
  <c r="D178" i="4"/>
  <c r="D1633" i="4"/>
  <c r="D695" i="4"/>
  <c r="D4731" i="4"/>
  <c r="D1013" i="4"/>
  <c r="D4081" i="4"/>
  <c r="D783" i="4"/>
  <c r="D509" i="4"/>
  <c r="D3257" i="4"/>
  <c r="D1362" i="4"/>
  <c r="D1077" i="4"/>
  <c r="D1649" i="4"/>
  <c r="D360" i="4"/>
  <c r="D1039" i="4"/>
  <c r="D304" i="4"/>
  <c r="D529" i="4"/>
  <c r="D71" i="4"/>
  <c r="D607" i="4"/>
  <c r="D3497" i="4"/>
  <c r="D714" i="4"/>
  <c r="D1514" i="4"/>
  <c r="D2911" i="4"/>
  <c r="D3368" i="4"/>
  <c r="D910" i="4"/>
  <c r="D4575" i="4"/>
  <c r="D1131" i="4"/>
  <c r="D4572" i="4"/>
  <c r="D1570" i="4"/>
  <c r="D3630" i="4"/>
  <c r="D4591" i="4"/>
  <c r="D2291" i="4"/>
  <c r="D4382" i="4"/>
  <c r="D1301" i="4"/>
  <c r="D3426" i="4"/>
  <c r="D3923" i="4"/>
  <c r="D4178" i="4"/>
  <c r="D2965" i="4"/>
  <c r="D2932" i="4"/>
  <c r="D4069" i="4"/>
  <c r="D2148" i="4"/>
  <c r="D2374" i="4"/>
  <c r="D1006" i="4"/>
  <c r="D4034" i="4"/>
  <c r="D4540" i="4"/>
  <c r="D4219" i="4"/>
  <c r="D3290" i="4"/>
  <c r="D4116" i="4"/>
  <c r="D1724" i="4"/>
  <c r="D981" i="4"/>
  <c r="D1166" i="4"/>
  <c r="D3434" i="4"/>
  <c r="D3495" i="4"/>
  <c r="D2576" i="4"/>
  <c r="D1432" i="4"/>
  <c r="D1693" i="4"/>
  <c r="D796" i="4"/>
  <c r="D1183" i="4"/>
  <c r="D803" i="4"/>
  <c r="D1369" i="4"/>
  <c r="D595" i="4"/>
  <c r="D932" i="4"/>
  <c r="D3151" i="4"/>
  <c r="D1194" i="4"/>
  <c r="D920" i="4"/>
  <c r="D1472" i="4"/>
  <c r="D2330" i="4"/>
  <c r="D1983" i="4"/>
  <c r="D2564" i="4"/>
  <c r="D3001" i="4"/>
  <c r="D3158" i="4"/>
  <c r="D928" i="4"/>
  <c r="D273" i="4"/>
  <c r="D2128" i="4"/>
  <c r="D2232" i="4"/>
  <c r="D820" i="4"/>
  <c r="D1647" i="4"/>
  <c r="D3127" i="4"/>
  <c r="D1422" i="4"/>
  <c r="D1223" i="4"/>
  <c r="D367" i="4"/>
  <c r="D3682" i="4"/>
  <c r="D264" i="4"/>
  <c r="D3651" i="4"/>
  <c r="D35" i="4"/>
  <c r="D956" i="4"/>
  <c r="D3564" i="4"/>
  <c r="D2982" i="4"/>
  <c r="D29" i="4"/>
  <c r="D1178" i="4"/>
  <c r="D2019" i="4"/>
  <c r="D786" i="4"/>
  <c r="D1713" i="4"/>
  <c r="D96" i="4"/>
  <c r="D1263" i="4"/>
  <c r="D794" i="4"/>
  <c r="D1954" i="4"/>
  <c r="D1971" i="4"/>
  <c r="D106" i="4"/>
  <c r="D3538" i="4"/>
  <c r="D583" i="4"/>
  <c r="D1764" i="4"/>
  <c r="D609" i="4"/>
  <c r="D4107" i="4"/>
  <c r="D723" i="4"/>
  <c r="D3928" i="4"/>
  <c r="D2078" i="4"/>
  <c r="D2044" i="4"/>
  <c r="D375" i="4"/>
  <c r="D2838" i="4"/>
  <c r="D832" i="4"/>
  <c r="D670" i="4"/>
  <c r="D761" i="4"/>
  <c r="D2286" i="4"/>
  <c r="D2407" i="4"/>
  <c r="D3674" i="4"/>
  <c r="D450" i="4"/>
  <c r="D4453" i="4"/>
  <c r="D2432" i="4"/>
  <c r="D977" i="4"/>
  <c r="D504" i="4"/>
  <c r="D446" i="4"/>
  <c r="D4611" i="4"/>
  <c r="D936" i="4"/>
  <c r="D57" i="4"/>
  <c r="D1796" i="4"/>
  <c r="D880" i="4"/>
  <c r="D354" i="4"/>
  <c r="D897" i="4"/>
  <c r="D2637" i="4"/>
  <c r="D428" i="4"/>
  <c r="D3493" i="4"/>
  <c r="D3861" i="4"/>
  <c r="D1723" i="4"/>
  <c r="D1155" i="4"/>
  <c r="D4751" i="4"/>
  <c r="D4527" i="4"/>
  <c r="D4490" i="4"/>
  <c r="D1561" i="4"/>
  <c r="D2216" i="4"/>
  <c r="D1549" i="4"/>
  <c r="D4511" i="4"/>
  <c r="D2389" i="4"/>
  <c r="D2935" i="4"/>
  <c r="D86" i="4"/>
  <c r="D3941" i="4"/>
  <c r="D4391" i="4"/>
  <c r="D3774" i="4"/>
  <c r="D810" i="4"/>
  <c r="D986" i="4"/>
  <c r="D2282" i="4"/>
  <c r="D2397" i="4"/>
  <c r="D550" i="4"/>
  <c r="D1197" i="4"/>
  <c r="D4177" i="4"/>
  <c r="D230" i="4"/>
  <c r="D4121" i="4"/>
  <c r="D940" i="4"/>
  <c r="D185" i="4"/>
  <c r="D103" i="4"/>
  <c r="D1124" i="4"/>
  <c r="D1021" i="4"/>
  <c r="D3236" i="4"/>
  <c r="D4220" i="4"/>
  <c r="D1066" i="4"/>
  <c r="D1756" i="4"/>
  <c r="D2093" i="4"/>
  <c r="D469" i="4"/>
  <c r="D1663" i="4"/>
  <c r="D438" i="4"/>
  <c r="D3204" i="4"/>
  <c r="D1511" i="4"/>
  <c r="D220" i="4"/>
  <c r="D1005" i="4"/>
  <c r="D1062" i="4"/>
  <c r="D1400" i="4"/>
  <c r="D1314" i="4"/>
  <c r="D795" i="4"/>
  <c r="D2688" i="4"/>
  <c r="D396" i="4"/>
  <c r="D1207" i="4"/>
  <c r="D3274" i="4"/>
  <c r="D3042" i="4"/>
  <c r="D3146" i="4"/>
  <c r="D1281" i="4"/>
  <c r="D2763" i="4"/>
  <c r="D4377" i="4"/>
  <c r="D1065" i="4"/>
  <c r="D655" i="4"/>
  <c r="D2734" i="4"/>
  <c r="D2543" i="4"/>
  <c r="D3316" i="4"/>
  <c r="D451" i="4"/>
  <c r="D656" i="4"/>
  <c r="D4674" i="4"/>
  <c r="D2692" i="4"/>
  <c r="D2736" i="4"/>
  <c r="D3227" i="4"/>
  <c r="D2919" i="4"/>
  <c r="D3858" i="4"/>
  <c r="D3579" i="4"/>
  <c r="D1853" i="4"/>
  <c r="D2743" i="4"/>
  <c r="D2676" i="4"/>
  <c r="D157" i="4"/>
  <c r="D1714" i="4"/>
  <c r="D611" i="4"/>
  <c r="D2953" i="4"/>
  <c r="D2327" i="4"/>
  <c r="D2678" i="4"/>
  <c r="D2909" i="4"/>
  <c r="D959" i="4"/>
  <c r="D1595" i="4"/>
  <c r="D2889" i="4"/>
  <c r="D814" i="4"/>
  <c r="D1289" i="4"/>
  <c r="D606" i="4"/>
  <c r="D3549" i="4"/>
  <c r="D1099" i="4"/>
  <c r="D1425" i="4"/>
  <c r="D1861" i="4"/>
  <c r="D971" i="4"/>
  <c r="D1340" i="4"/>
  <c r="D1503" i="4"/>
  <c r="D1462" i="4"/>
  <c r="D1084" i="4"/>
  <c r="D1097" i="4"/>
  <c r="D964" i="4"/>
  <c r="D769" i="4"/>
  <c r="D3249" i="4"/>
  <c r="D1102" i="4"/>
  <c r="D831" i="4"/>
  <c r="D358" i="4"/>
  <c r="D3223" i="4"/>
  <c r="D3998" i="4"/>
  <c r="D3501" i="4"/>
  <c r="D2855" i="4"/>
  <c r="D4734" i="4"/>
  <c r="D525" i="4"/>
  <c r="D3904" i="4"/>
  <c r="D3256" i="4"/>
  <c r="D2566" i="4"/>
  <c r="D673" i="4"/>
  <c r="D2488" i="4"/>
  <c r="D2650" i="4"/>
  <c r="D2303" i="4"/>
  <c r="D1309" i="4"/>
  <c r="D3100" i="4"/>
  <c r="D4806" i="4"/>
  <c r="D3571" i="4"/>
  <c r="D4420" i="4"/>
  <c r="D4704" i="4"/>
  <c r="D1264" i="4"/>
  <c r="D3893" i="4"/>
  <c r="D4799" i="4"/>
  <c r="D1900" i="4"/>
  <c r="D2544" i="4"/>
  <c r="D1906" i="4"/>
  <c r="D2439" i="4"/>
  <c r="D1698" i="4"/>
  <c r="D668" i="4"/>
  <c r="D1418" i="4"/>
  <c r="D140" i="4"/>
  <c r="D638" i="4"/>
  <c r="D773" i="4"/>
  <c r="D224" i="4"/>
  <c r="D321" i="4"/>
  <c r="D1394" i="4"/>
  <c r="D2501" i="4"/>
  <c r="D1089" i="4"/>
  <c r="D1376" i="4"/>
  <c r="D2926" i="4"/>
  <c r="D3945" i="4"/>
  <c r="D3561" i="4"/>
  <c r="D3159" i="4"/>
  <c r="D475" i="4"/>
  <c r="D1180" i="4"/>
  <c r="D4231" i="4"/>
  <c r="D637" i="4"/>
  <c r="D697" i="4"/>
  <c r="D4063" i="4"/>
  <c r="D643" i="4"/>
  <c r="D257" i="4"/>
  <c r="D83" i="4"/>
  <c r="D476" i="4"/>
  <c r="D21" i="4"/>
  <c r="D724" i="4"/>
  <c r="D3412" i="4"/>
  <c r="D1430" i="4"/>
  <c r="D575" i="4"/>
  <c r="D1773" i="4"/>
  <c r="D1306" i="4"/>
  <c r="D141" i="4"/>
  <c r="D88" i="4"/>
  <c r="D1450" i="4"/>
  <c r="D344" i="4"/>
  <c r="D884" i="4"/>
  <c r="D4005" i="4"/>
  <c r="D478" i="4"/>
  <c r="D1002" i="4"/>
  <c r="D3297" i="4"/>
  <c r="D3745" i="4"/>
  <c r="D785" i="4"/>
  <c r="D1058" i="4"/>
  <c r="D1537" i="4"/>
  <c r="D511" i="4"/>
  <c r="D1578" i="4"/>
  <c r="D3361" i="4"/>
  <c r="D152" i="4"/>
  <c r="D213" i="4"/>
  <c r="D1721" i="4"/>
  <c r="D138" i="4"/>
  <c r="D166" i="4"/>
  <c r="D16" i="4"/>
  <c r="D385" i="4"/>
  <c r="D969" i="4"/>
  <c r="D3133" i="4"/>
  <c r="D1024" i="4"/>
  <c r="D254" i="4"/>
  <c r="D2718" i="4"/>
  <c r="D2383" i="4"/>
  <c r="D588" i="4"/>
  <c r="D2563" i="4"/>
  <c r="D167" i="4"/>
  <c r="D1095" i="4"/>
  <c r="D364" i="4"/>
  <c r="D164" i="4"/>
  <c r="D2668" i="4"/>
  <c r="D4419" i="4"/>
  <c r="D1243" i="4"/>
  <c r="D1438" i="4"/>
  <c r="D1386" i="4"/>
  <c r="D527" i="4"/>
  <c r="D424" i="4"/>
  <c r="D2560" i="4"/>
  <c r="D494" i="4"/>
  <c r="D335" i="4"/>
  <c r="D4571" i="4"/>
  <c r="D3954" i="4"/>
  <c r="D2787" i="4"/>
  <c r="D2079" i="4"/>
  <c r="D4589" i="4"/>
  <c r="D4583" i="4"/>
  <c r="D3315" i="4"/>
  <c r="D3308" i="4"/>
  <c r="D4766" i="4"/>
  <c r="D4818" i="4"/>
  <c r="D3605" i="4"/>
  <c r="D2785" i="4"/>
  <c r="D4753" i="4"/>
  <c r="D4404" i="4"/>
  <c r="D4049" i="4"/>
  <c r="D3867" i="4"/>
  <c r="D566" i="4"/>
  <c r="D4550" i="4"/>
  <c r="D4486" i="4"/>
  <c r="D943" i="4"/>
  <c r="D881" i="4"/>
  <c r="D3880" i="4"/>
  <c r="D1877" i="4"/>
  <c r="D1115" i="4"/>
  <c r="D4598" i="4"/>
  <c r="D4148" i="4"/>
  <c r="D3545" i="4"/>
  <c r="D2944" i="4"/>
  <c r="D4727" i="4"/>
  <c r="D3576" i="4"/>
  <c r="D1636" i="4"/>
  <c r="D4191" i="4"/>
  <c r="D3382" i="4"/>
  <c r="D3200" i="4"/>
  <c r="D1392" i="4"/>
  <c r="D27" i="4"/>
  <c r="D491" i="4"/>
  <c r="D34" i="4"/>
  <c r="D338" i="4"/>
  <c r="D1498" i="4"/>
  <c r="D1646" i="4"/>
  <c r="D266" i="4"/>
  <c r="D715" i="4"/>
  <c r="D3174" i="4"/>
  <c r="D239" i="4"/>
  <c r="D3911" i="4"/>
  <c r="D2904" i="4"/>
  <c r="D2380" i="4"/>
  <c r="D2618" i="4"/>
  <c r="D1346" i="4"/>
  <c r="D2353" i="4"/>
  <c r="D330" i="4"/>
  <c r="D678" i="4"/>
  <c r="D1489" i="4"/>
  <c r="D142" i="4"/>
  <c r="D1332" i="4"/>
  <c r="D1081" i="4"/>
  <c r="D991" i="4"/>
  <c r="D293" i="4"/>
  <c r="D742" i="4"/>
  <c r="D448" i="4"/>
  <c r="D576" i="4"/>
  <c r="D4194" i="4"/>
  <c r="D3481" i="4"/>
  <c r="D918" i="4"/>
  <c r="D498" i="4"/>
  <c r="D1361" i="4"/>
  <c r="D2042" i="4"/>
  <c r="D4257" i="4"/>
  <c r="D207" i="4"/>
  <c r="D1634" i="4"/>
  <c r="D1416" i="4"/>
  <c r="D1356" i="4"/>
  <c r="D3153" i="4"/>
  <c r="D3604" i="4"/>
  <c r="D1068" i="4"/>
  <c r="D1377" i="4"/>
  <c r="D931" i="4"/>
  <c r="D147" i="4"/>
  <c r="D2895" i="4"/>
  <c r="D1093" i="4"/>
  <c r="D788" i="4"/>
  <c r="D303" i="4"/>
  <c r="D387" i="4"/>
  <c r="D3989" i="4"/>
  <c r="D850" i="4"/>
  <c r="D1353" i="4"/>
  <c r="D3536" i="4"/>
  <c r="D1871" i="4"/>
  <c r="D3077" i="4"/>
  <c r="D3546" i="4"/>
  <c r="D1849" i="4"/>
  <c r="D483" i="4"/>
  <c r="D485" i="4"/>
  <c r="D4009" i="4"/>
  <c r="D292" i="4"/>
  <c r="D72" i="4"/>
  <c r="D664" i="4"/>
  <c r="D3609" i="4"/>
  <c r="D2056" i="4"/>
  <c r="D3400" i="4"/>
  <c r="D3632" i="4"/>
  <c r="D389" i="4"/>
  <c r="D574" i="4"/>
  <c r="D587" i="4"/>
  <c r="D440" i="4"/>
  <c r="D1278" i="4"/>
  <c r="D3254" i="4"/>
  <c r="D3309" i="4"/>
  <c r="D1685" i="4"/>
  <c r="D3431" i="4"/>
  <c r="D4627" i="4"/>
  <c r="D4493" i="4"/>
  <c r="D1880" i="4"/>
  <c r="D1117" i="4"/>
  <c r="D2772" i="4"/>
  <c r="D1339" i="4"/>
  <c r="D3439" i="4"/>
  <c r="D1262" i="4"/>
  <c r="D958" i="4"/>
  <c r="D1892" i="4"/>
  <c r="D3358" i="4"/>
  <c r="D1033" i="4"/>
  <c r="D3387" i="4"/>
  <c r="D87" i="4"/>
  <c r="D4202" i="4"/>
  <c r="D1025" i="4"/>
  <c r="D3242" i="4"/>
  <c r="D514" i="4"/>
  <c r="D2942" i="4"/>
  <c r="D2957" i="4"/>
  <c r="D2997" i="4"/>
  <c r="D4221" i="4"/>
  <c r="D4560" i="4"/>
  <c r="D3264" i="4"/>
  <c r="D291" i="4"/>
  <c r="D701" i="4"/>
  <c r="D875" i="4"/>
  <c r="D143" i="4"/>
  <c r="D10" i="4"/>
  <c r="D238" i="4"/>
  <c r="D399" i="4"/>
  <c r="D2288" i="4"/>
  <c r="D3402" i="4"/>
  <c r="D2875" i="4"/>
  <c r="D1440" i="4"/>
  <c r="D3436" i="4"/>
  <c r="D1008" i="4"/>
  <c r="D2109" i="4"/>
  <c r="D221" i="4"/>
  <c r="D3352" i="4"/>
  <c r="D849" i="4"/>
  <c r="D1014" i="4"/>
  <c r="D4747" i="4"/>
  <c r="D1032" i="4"/>
  <c r="D4158" i="4"/>
  <c r="D2527" i="4"/>
  <c r="D1777" i="4"/>
  <c r="D2499" i="4"/>
  <c r="D907" i="4"/>
  <c r="D1481" i="4"/>
  <c r="D391" i="4"/>
  <c r="D610" i="4"/>
  <c r="D1499" i="4"/>
  <c r="D2756" i="4"/>
  <c r="D393" i="4"/>
  <c r="D748" i="4"/>
  <c r="D1279" i="4"/>
  <c r="D842" i="4"/>
  <c r="D3702" i="4"/>
  <c r="D439" i="4"/>
  <c r="D1217" i="4"/>
  <c r="D4431" i="4"/>
  <c r="D1299" i="4"/>
  <c r="D1934" i="4"/>
  <c r="D1967" i="4"/>
  <c r="D64" i="4"/>
  <c r="D422" i="4"/>
  <c r="D598" i="4"/>
  <c r="D970" i="4"/>
  <c r="D1359" i="4"/>
  <c r="D789" i="4"/>
  <c r="D573" i="4"/>
  <c r="D1863" i="4"/>
  <c r="D4004" i="4"/>
  <c r="D3099" i="4"/>
  <c r="D4427" i="4"/>
  <c r="D4235" i="4"/>
  <c r="D2723" i="4"/>
  <c r="D3003" i="4"/>
  <c r="D860" i="4"/>
  <c r="D5" i="4"/>
  <c r="D3246" i="4"/>
  <c r="D1130" i="4"/>
  <c r="D2423" i="4"/>
  <c r="D999" i="4"/>
  <c r="D3784" i="4"/>
  <c r="D1455" i="4"/>
  <c r="D1235" i="4"/>
  <c r="D1216" i="4"/>
  <c r="D2684" i="4"/>
  <c r="D215" i="4"/>
  <c r="D256" i="4"/>
  <c r="D1040" i="4"/>
  <c r="D1092" i="4"/>
  <c r="D169" i="4"/>
  <c r="D590" i="4"/>
  <c r="D2605" i="4"/>
  <c r="D1198" i="4"/>
  <c r="D552" i="4"/>
  <c r="D677" i="4"/>
  <c r="D4578" i="4"/>
  <c r="D3645" i="4"/>
  <c r="D4574" i="4"/>
  <c r="D2260" i="4"/>
  <c r="D4585" i="4"/>
  <c r="D3866" i="4"/>
  <c r="D2084" i="4"/>
  <c r="D4586" i="4"/>
  <c r="D2817" i="4"/>
  <c r="D3878" i="4"/>
  <c r="D945" i="4"/>
  <c r="D3975" i="4"/>
  <c r="D3055" i="4"/>
  <c r="D4278" i="4"/>
  <c r="D1911" i="4"/>
  <c r="D1015" i="4"/>
  <c r="D2106" i="4"/>
  <c r="D4208" i="4"/>
  <c r="D3672" i="4"/>
  <c r="D4013" i="4"/>
  <c r="D4311" i="4"/>
  <c r="D193" i="4"/>
  <c r="D2287" i="4"/>
  <c r="D2938" i="4"/>
  <c r="D2235" i="4"/>
  <c r="D4658" i="4"/>
  <c r="D2424" i="4"/>
  <c r="D634" i="4"/>
  <c r="D1349" i="4"/>
  <c r="D1847" i="4"/>
  <c r="D2691" i="4"/>
  <c r="D4397" i="4"/>
  <c r="D331" i="4"/>
  <c r="D756" i="4"/>
  <c r="D3828" i="4"/>
  <c r="D1680" i="4"/>
  <c r="D989" i="4"/>
  <c r="D890" i="4"/>
  <c r="D1162" i="4"/>
  <c r="D754" i="4"/>
  <c r="D4064" i="4"/>
  <c r="D1127" i="4"/>
  <c r="D2001" i="4"/>
  <c r="D3046" i="4"/>
  <c r="D1260" i="4"/>
  <c r="D1010" i="4"/>
  <c r="D99" i="4"/>
  <c r="D1175" i="4"/>
  <c r="D729" i="4"/>
  <c r="D886" i="4"/>
  <c r="D1078" i="4"/>
  <c r="D1320" i="4"/>
  <c r="D2452" i="4"/>
  <c r="D2471" i="4"/>
  <c r="D1001" i="4"/>
  <c r="D1241" i="4"/>
  <c r="D859" i="4"/>
  <c r="D1288" i="4"/>
  <c r="D1442" i="4"/>
  <c r="D3997" i="4"/>
  <c r="D1596" i="4"/>
  <c r="D2170" i="4"/>
  <c r="D2553" i="4"/>
  <c r="D218" i="4"/>
  <c r="D1819" i="4"/>
  <c r="D179" i="4"/>
  <c r="D2139" i="4"/>
  <c r="D258" i="4"/>
  <c r="D2755" i="4"/>
  <c r="D3444" i="4"/>
  <c r="D2742" i="4"/>
  <c r="D2417" i="4"/>
  <c r="D295" i="4"/>
  <c r="D95" i="4"/>
  <c r="D516" i="4"/>
  <c r="D67" i="4"/>
  <c r="D840" i="4"/>
  <c r="D4225" i="4"/>
  <c r="D1080" i="4"/>
  <c r="D1188" i="4"/>
  <c r="D1266" i="4"/>
  <c r="D28" i="4"/>
  <c r="D1970" i="4"/>
  <c r="D39" i="4"/>
  <c r="D1845" i="4"/>
  <c r="D659" i="4"/>
  <c r="D1947" i="4"/>
  <c r="D3697" i="4"/>
  <c r="D1751" i="4"/>
  <c r="D426" i="4"/>
  <c r="D4250" i="4"/>
  <c r="D861" i="4"/>
  <c r="D3005" i="4"/>
  <c r="D652" i="4"/>
  <c r="D355" i="4"/>
  <c r="D1534" i="4"/>
  <c r="D1365" i="4"/>
  <c r="D2786" i="4"/>
  <c r="D1529" i="4"/>
  <c r="D3364" i="4"/>
  <c r="D1955" i="4"/>
  <c r="D225" i="4"/>
  <c r="D484" i="4"/>
  <c r="D2274" i="4"/>
  <c r="D1852" i="4"/>
  <c r="D2392" i="4"/>
  <c r="D1690" i="4"/>
  <c r="D1328" i="4"/>
  <c r="D351" i="4"/>
  <c r="D718" i="4"/>
  <c r="D4593" i="4"/>
  <c r="D309" i="4"/>
  <c r="D3006" i="4"/>
  <c r="D2987" i="4"/>
  <c r="D4471" i="4"/>
  <c r="D937" i="4"/>
  <c r="D2705" i="4"/>
  <c r="D4037" i="4"/>
  <c r="D2528" i="4"/>
  <c r="D4769" i="4"/>
  <c r="D4403" i="4"/>
  <c r="D4296" i="4"/>
  <c r="D2929" i="4"/>
  <c r="D2807" i="4"/>
  <c r="D3117" i="4"/>
  <c r="D174" i="4"/>
  <c r="D1085" i="4"/>
  <c r="D862" i="4"/>
  <c r="D1245" i="4"/>
  <c r="D3359" i="4"/>
  <c r="D4800" i="4"/>
  <c r="D4251" i="4"/>
  <c r="D2020" i="4"/>
  <c r="D4395" i="4"/>
  <c r="D1592" i="4"/>
  <c r="D2398" i="4"/>
  <c r="D824" i="4"/>
  <c r="D489" i="4"/>
  <c r="D503" i="4"/>
  <c r="D1527" i="4"/>
  <c r="D757" i="4"/>
  <c r="D1788" i="4"/>
  <c r="D70" i="4"/>
  <c r="D1272" i="4"/>
  <c r="D906" i="4"/>
  <c r="D1827" i="4"/>
  <c r="D531" i="4"/>
  <c r="D2846" i="4"/>
  <c r="D1239" i="4"/>
  <c r="D1486" i="4"/>
  <c r="D1287" i="4"/>
  <c r="D2556" i="4"/>
  <c r="D2565" i="4"/>
  <c r="D61" i="4"/>
  <c r="D1580" i="4"/>
  <c r="D2103" i="4"/>
  <c r="D3014" i="4"/>
  <c r="D3929" i="4"/>
  <c r="D2748" i="4"/>
  <c r="D3661" i="4"/>
  <c r="D2797" i="4"/>
  <c r="D1465" i="4"/>
  <c r="D2848" i="4"/>
  <c r="D286" i="4"/>
  <c r="D2254" i="4"/>
  <c r="D3024" i="4"/>
  <c r="D3053" i="4"/>
  <c r="D885" i="4"/>
  <c r="D4823" i="4"/>
  <c r="D1434" i="4"/>
  <c r="D1471" i="4"/>
  <c r="D1488" i="4"/>
  <c r="D326" i="4"/>
  <c r="D1522" i="4"/>
  <c r="D2874" i="4"/>
  <c r="D68" i="4"/>
  <c r="D347" i="4"/>
  <c r="D1070" i="4"/>
  <c r="D353" i="4"/>
  <c r="D1094" i="4"/>
  <c r="D1497" i="4"/>
  <c r="D684" i="4"/>
  <c r="D242" i="4"/>
  <c r="D2850" i="4"/>
  <c r="D1143" i="4"/>
  <c r="D368" i="4"/>
  <c r="D549" i="4"/>
  <c r="D3658" i="4"/>
  <c r="D3106" i="4"/>
  <c r="D852" i="4"/>
  <c r="D571" i="4"/>
  <c r="D1103" i="4"/>
  <c r="D2829" i="4"/>
  <c r="D2135" i="4"/>
  <c r="D2221" i="4"/>
  <c r="D526" i="4"/>
  <c r="D1191" i="4"/>
  <c r="D641" i="4"/>
  <c r="D2679" i="4"/>
  <c r="D3072" i="4"/>
  <c r="D1966" i="4"/>
  <c r="D1318" i="4"/>
  <c r="D2620" i="4"/>
  <c r="D1664" i="4"/>
  <c r="D1374" i="4"/>
  <c r="D2969" i="4"/>
  <c r="D3338" i="4"/>
  <c r="D2500" i="4"/>
  <c r="D843" i="4"/>
  <c r="D154" i="4"/>
  <c r="D228" i="4"/>
  <c r="D3616" i="4"/>
  <c r="D3454" i="4"/>
  <c r="D1808" i="4"/>
  <c r="D4581" i="4"/>
  <c r="O58" i="5" l="1"/>
  <c r="D58" i="5" s="1"/>
  <c r="D60" i="5"/>
  <c r="D61" i="5"/>
  <c r="D79" i="5"/>
  <c r="J64" i="6"/>
  <c r="L53" i="6" s="1"/>
  <c r="D78" i="5"/>
  <c r="M76" i="5"/>
  <c r="N76" i="5" s="1"/>
  <c r="O76" i="5" s="1"/>
  <c r="D76" i="5" s="1"/>
  <c r="L68" i="6"/>
  <c r="D73" i="5"/>
  <c r="D74" i="5"/>
  <c r="D71" i="5"/>
  <c r="D40" i="1"/>
  <c r="M47" i="5" s="1"/>
  <c r="N47" i="5" s="1"/>
  <c r="O47" i="5" s="1"/>
  <c r="D47" i="5" s="1"/>
  <c r="H35" i="6"/>
  <c r="J35" i="6" s="1"/>
  <c r="D32" i="5"/>
  <c r="D51" i="5"/>
  <c r="D39" i="5"/>
  <c r="D35" i="5"/>
  <c r="D40" i="5"/>
  <c r="H34" i="6"/>
  <c r="J34" i="6" s="1"/>
  <c r="H33" i="6"/>
  <c r="J33" i="6" s="1"/>
  <c r="H32" i="6"/>
  <c r="J32" i="6" s="1"/>
  <c r="M49" i="5"/>
  <c r="N49" i="5" s="1"/>
  <c r="O49" i="5" s="1"/>
  <c r="D54" i="1"/>
  <c r="H46" i="6"/>
  <c r="J46" i="6" s="1"/>
  <c r="J50" i="6" s="1"/>
  <c r="L43" i="6" s="1"/>
  <c r="D39" i="1" s="1"/>
  <c r="D53" i="1"/>
  <c r="D15" i="5"/>
  <c r="O14" i="5"/>
  <c r="D43" i="1"/>
  <c r="D49" i="1"/>
  <c r="D46" i="1"/>
  <c r="D52" i="1"/>
  <c r="D66" i="5"/>
  <c r="D42" i="1"/>
  <c r="D48" i="1"/>
  <c r="D69" i="5"/>
  <c r="D42" i="5"/>
  <c r="O24" i="5"/>
  <c r="D24" i="5" s="1"/>
  <c r="D29" i="5"/>
  <c r="D45" i="1"/>
  <c r="D51" i="1"/>
  <c r="D55" i="5"/>
  <c r="D30" i="5"/>
  <c r="D27" i="5"/>
  <c r="D32" i="1"/>
  <c r="D56" i="5"/>
  <c r="D26" i="5"/>
  <c r="D65" i="5"/>
  <c r="D50" i="1"/>
  <c r="D44" i="1"/>
  <c r="D47" i="1"/>
  <c r="D41" i="1"/>
  <c r="D34" i="5"/>
  <c r="O20" i="5"/>
  <c r="D20" i="5" s="1"/>
  <c r="D22" i="5"/>
  <c r="D68" i="5"/>
  <c r="D4" i="1" l="1"/>
  <c r="J39" i="6"/>
  <c r="L29" i="6" s="1"/>
  <c r="D37" i="1" s="1"/>
  <c r="D49" i="5"/>
  <c r="D38" i="1"/>
  <c r="D14" i="5"/>
  <c r="D33" i="1"/>
  <c r="D34" i="1"/>
  <c r="D35" i="1"/>
  <c r="D36" i="1"/>
  <c r="M43" i="5" l="1"/>
  <c r="N43" i="5" s="1"/>
  <c r="O43" i="5" s="1"/>
  <c r="D43" i="5" s="1"/>
  <c r="D3" i="1"/>
  <c r="M18" i="5" s="1"/>
  <c r="N18" i="5" s="1"/>
  <c r="O18" i="5" s="1"/>
  <c r="A14" i="5"/>
  <c r="A15" i="5" s="1"/>
  <c r="O45" i="5"/>
  <c r="D45" i="5" s="1"/>
  <c r="O37" i="5" l="1"/>
  <c r="D37" i="5" s="1"/>
  <c r="D18" i="5"/>
  <c r="O17" i="5"/>
  <c r="D17" i="5" s="1"/>
  <c r="B14" i="5"/>
  <c r="I14" i="5" s="1"/>
  <c r="E12" i="16" s="1"/>
  <c r="A16" i="5"/>
  <c r="B15" i="5"/>
  <c r="I15" i="5" s="1"/>
  <c r="D15" i="1"/>
  <c r="D14" i="1"/>
  <c r="D8" i="1"/>
  <c r="D11" i="1"/>
  <c r="D9" i="1"/>
  <c r="D27" i="1"/>
  <c r="D31" i="1"/>
  <c r="D26" i="1"/>
  <c r="D30" i="1"/>
  <c r="D28" i="1"/>
  <c r="D12" i="1"/>
  <c r="D20" i="1"/>
  <c r="D29" i="1"/>
  <c r="D25" i="1"/>
  <c r="D21" i="1"/>
  <c r="D17" i="1"/>
  <c r="D22" i="1"/>
  <c r="D13" i="1"/>
  <c r="D19" i="1"/>
  <c r="D16" i="1"/>
  <c r="D24" i="1"/>
  <c r="D7" i="1"/>
  <c r="D6" i="1"/>
  <c r="D18" i="1"/>
  <c r="D23" i="1"/>
  <c r="D10" i="1"/>
  <c r="D14" i="15"/>
  <c r="A17" i="5" l="1"/>
  <c r="A18" i="5" s="1"/>
  <c r="B12" i="16"/>
  <c r="AC14" i="15"/>
  <c r="AD14" i="15" s="1"/>
  <c r="AD25" i="15" s="1"/>
  <c r="AD26" i="15" s="1"/>
  <c r="D5" i="1"/>
  <c r="M75" i="5" s="1"/>
  <c r="N75" i="5" s="1"/>
  <c r="O75" i="5" s="1"/>
  <c r="D75" i="5" l="1"/>
  <c r="O63" i="5"/>
  <c r="D63" i="5" s="1"/>
  <c r="B17" i="5"/>
  <c r="I17" i="5" s="1"/>
  <c r="E13" i="16" s="1"/>
  <c r="J86" i="6"/>
  <c r="K85" i="6"/>
  <c r="B18" i="5"/>
  <c r="I18" i="5" s="1"/>
  <c r="O53" i="5"/>
  <c r="D53" i="5" s="1"/>
  <c r="AC15" i="15" l="1"/>
  <c r="Y15" i="15" s="1"/>
  <c r="B13" i="16"/>
  <c r="D15" i="15"/>
  <c r="O82" i="5"/>
  <c r="AA15" i="15"/>
  <c r="K15" i="15"/>
  <c r="E15" i="15"/>
  <c r="W15" i="15"/>
  <c r="H83" i="5"/>
  <c r="O15" i="15" l="1"/>
  <c r="S15" i="15"/>
  <c r="G15" i="15"/>
  <c r="I15" i="15"/>
  <c r="M15" i="15"/>
  <c r="Q15" i="15"/>
  <c r="U15" i="15"/>
  <c r="AD15" i="15"/>
  <c r="P79" i="5"/>
  <c r="P60" i="5"/>
  <c r="P61" i="5"/>
  <c r="P76" i="5"/>
  <c r="P78" i="5"/>
  <c r="P75" i="5"/>
  <c r="P73" i="5"/>
  <c r="P74" i="5"/>
  <c r="P71" i="5"/>
  <c r="P65" i="5"/>
  <c r="P32" i="5"/>
  <c r="P51" i="5"/>
  <c r="P39" i="5"/>
  <c r="P35" i="5"/>
  <c r="P40" i="5"/>
  <c r="P49" i="5"/>
  <c r="P18" i="5"/>
  <c r="P17" i="5" s="1"/>
  <c r="P68" i="5"/>
  <c r="P56" i="5"/>
  <c r="P27" i="5"/>
  <c r="P43" i="5"/>
  <c r="P34" i="5"/>
  <c r="P66" i="5"/>
  <c r="P55" i="5"/>
  <c r="P29" i="5"/>
  <c r="P15" i="5"/>
  <c r="P14" i="5" s="1"/>
  <c r="P47" i="5"/>
  <c r="I32" i="17"/>
  <c r="P26" i="5"/>
  <c r="P22" i="5"/>
  <c r="P20" i="5" s="1"/>
  <c r="P30" i="5"/>
  <c r="P69" i="5"/>
  <c r="P42" i="5"/>
  <c r="I32" i="13"/>
  <c r="P58" i="5" l="1"/>
  <c r="P63" i="5"/>
  <c r="P45" i="5"/>
  <c r="P53" i="5"/>
  <c r="P37" i="5"/>
  <c r="P24" i="5"/>
  <c r="P82" i="5" l="1"/>
  <c r="A19" i="5" l="1"/>
  <c r="A20" i="5" s="1"/>
  <c r="A21" i="5" l="1"/>
  <c r="A22" i="5" s="1"/>
  <c r="B20" i="5"/>
  <c r="I20" i="5" s="1"/>
  <c r="A23" i="5" l="1"/>
  <c r="A24" i="5" s="1"/>
  <c r="B22" i="5"/>
  <c r="I22" i="5" s="1"/>
  <c r="A25" i="5" l="1"/>
  <c r="B24" i="5"/>
  <c r="I24" i="5" s="1"/>
  <c r="A26" i="5" l="1"/>
  <c r="B26" i="5" l="1"/>
  <c r="I26" i="5" s="1"/>
  <c r="A27" i="5" l="1"/>
  <c r="B27" i="5" l="1"/>
  <c r="I27" i="5" s="1"/>
  <c r="A28" i="5" l="1"/>
  <c r="A29" i="5" l="1"/>
  <c r="B29" i="5" l="1"/>
  <c r="I29" i="5" s="1"/>
  <c r="A30" i="5" l="1"/>
  <c r="B30" i="5" l="1"/>
  <c r="I30" i="5" s="1"/>
  <c r="A31" i="5" l="1"/>
  <c r="A32" i="5" l="1"/>
  <c r="B32" i="5" l="1"/>
  <c r="I32" i="5" s="1"/>
  <c r="A33" i="5" l="1"/>
  <c r="A34" i="5" s="1"/>
  <c r="A35" i="5" l="1"/>
  <c r="B34" i="5"/>
  <c r="I34" i="5" s="1"/>
  <c r="A36" i="5" l="1"/>
  <c r="A37" i="5" s="1"/>
  <c r="B35" i="5"/>
  <c r="I35" i="5" s="1"/>
  <c r="A38" i="5" l="1"/>
  <c r="B37" i="5"/>
  <c r="I37" i="5" s="1"/>
  <c r="A39" i="5" l="1"/>
  <c r="B39" i="5" l="1"/>
  <c r="I39" i="5" s="1"/>
  <c r="A40" i="5"/>
  <c r="B40" i="5" l="1"/>
  <c r="I40" i="5" s="1"/>
  <c r="A41" i="5" l="1"/>
  <c r="A42" i="5" s="1"/>
  <c r="B42" i="5" l="1"/>
  <c r="I42" i="5" s="1"/>
  <c r="A43" i="5"/>
  <c r="B43" i="5" l="1"/>
  <c r="I43" i="5" s="1"/>
  <c r="A44" i="5" l="1"/>
  <c r="A45" i="5" s="1"/>
  <c r="A46" i="5" l="1"/>
  <c r="A47" i="5" s="1"/>
  <c r="B45" i="5"/>
  <c r="I45" i="5" s="1"/>
  <c r="A48" i="5" l="1"/>
  <c r="B47" i="5"/>
  <c r="I47" i="5" s="1"/>
  <c r="A49" i="5" l="1"/>
  <c r="B49" i="5" l="1"/>
  <c r="I49" i="5" s="1"/>
  <c r="A50" i="5" l="1"/>
  <c r="A51" i="5" l="1"/>
  <c r="B51" i="5" l="1"/>
  <c r="I51" i="5" s="1"/>
  <c r="A52" i="5" l="1"/>
  <c r="A53" i="5" s="1"/>
  <c r="B53" i="5" l="1"/>
  <c r="I53" i="5" s="1"/>
  <c r="A54" i="5" l="1"/>
  <c r="A55" i="5" l="1"/>
  <c r="B55" i="5" l="1"/>
  <c r="I55" i="5" s="1"/>
  <c r="A56" i="5"/>
  <c r="A58" i="5" s="1"/>
  <c r="A59" i="5" l="1"/>
  <c r="A60" i="5" s="1"/>
  <c r="B58" i="5"/>
  <c r="B56" i="5"/>
  <c r="I56" i="5" s="1"/>
  <c r="A61" i="5" l="1"/>
  <c r="B61" i="5" s="1"/>
  <c r="B60" i="5"/>
  <c r="A62" i="5"/>
  <c r="A63" i="5" s="1"/>
  <c r="A64" i="5" l="1"/>
  <c r="A65" i="5" s="1"/>
  <c r="B63" i="5"/>
  <c r="B65" i="5" l="1"/>
  <c r="A66" i="5"/>
  <c r="B66" i="5" l="1"/>
  <c r="A67" i="5" l="1"/>
  <c r="A68" i="5" s="1"/>
  <c r="B68" i="5" l="1"/>
  <c r="A69" i="5"/>
  <c r="A70" i="5" l="1"/>
  <c r="A71" i="5" s="1"/>
  <c r="B69" i="5"/>
  <c r="B71" i="5" l="1"/>
  <c r="A72" i="5"/>
  <c r="A73" i="5" l="1"/>
  <c r="AC18" i="15"/>
  <c r="D18" i="15"/>
  <c r="E15" i="16"/>
  <c r="D20" i="15"/>
  <c r="AC16" i="15"/>
  <c r="D17" i="15"/>
  <c r="AC17" i="15"/>
  <c r="B15" i="16"/>
  <c r="E18" i="16"/>
  <c r="E14" i="16"/>
  <c r="B14" i="16"/>
  <c r="E16" i="16"/>
  <c r="D19" i="15"/>
  <c r="E17" i="16"/>
  <c r="D16" i="15"/>
  <c r="AC20" i="15"/>
  <c r="B16" i="16"/>
  <c r="B18" i="16"/>
  <c r="B17" i="16"/>
  <c r="AC19" i="15"/>
  <c r="A74" i="5" l="1"/>
  <c r="B73" i="5"/>
  <c r="Q17" i="15"/>
  <c r="Y17" i="15"/>
  <c r="S17" i="15"/>
  <c r="U17" i="15"/>
  <c r="I17" i="15"/>
  <c r="AA17" i="15"/>
  <c r="K17" i="15"/>
  <c r="AD17" i="15"/>
  <c r="E17" i="15"/>
  <c r="M17" i="15"/>
  <c r="W17" i="15"/>
  <c r="G17" i="15"/>
  <c r="O17" i="15"/>
  <c r="K19" i="15"/>
  <c r="G19" i="15"/>
  <c r="U19" i="15"/>
  <c r="I19" i="15"/>
  <c r="E19" i="15"/>
  <c r="Y19" i="15"/>
  <c r="O19" i="15"/>
  <c r="W19" i="15"/>
  <c r="AD19" i="15"/>
  <c r="M19" i="15"/>
  <c r="AA19" i="15"/>
  <c r="S19" i="15"/>
  <c r="Q19" i="15"/>
  <c r="U20" i="15"/>
  <c r="M20" i="15"/>
  <c r="G20" i="15"/>
  <c r="Y20" i="15"/>
  <c r="AD20" i="15"/>
  <c r="K20" i="15"/>
  <c r="O20" i="15"/>
  <c r="S20" i="15"/>
  <c r="E20" i="15"/>
  <c r="Q20" i="15"/>
  <c r="AA20" i="15"/>
  <c r="W20" i="15"/>
  <c r="I20" i="15"/>
  <c r="E16" i="15"/>
  <c r="O16" i="15"/>
  <c r="K16" i="15"/>
  <c r="S16" i="15"/>
  <c r="U16" i="15"/>
  <c r="G16" i="15"/>
  <c r="Y16" i="15"/>
  <c r="I16" i="15"/>
  <c r="Q16" i="15"/>
  <c r="AD16" i="15"/>
  <c r="W16" i="15"/>
  <c r="M16" i="15"/>
  <c r="AA16" i="15"/>
  <c r="W18" i="15"/>
  <c r="O18" i="15"/>
  <c r="M18" i="15"/>
  <c r="Y18" i="15"/>
  <c r="AD18" i="15"/>
  <c r="Q18" i="15"/>
  <c r="AA18" i="15"/>
  <c r="E18" i="15"/>
  <c r="U18" i="15"/>
  <c r="I18" i="15"/>
  <c r="G18" i="15"/>
  <c r="S18" i="15"/>
  <c r="K18" i="15"/>
  <c r="B74" i="5" l="1"/>
  <c r="A75" i="5"/>
  <c r="A76" i="5" l="1"/>
  <c r="B75" i="5"/>
  <c r="A77" i="5" l="1"/>
  <c r="A78" i="5" s="1"/>
  <c r="B76" i="5"/>
  <c r="B78" i="5" l="1"/>
  <c r="A79" i="5"/>
  <c r="B79" i="5" l="1"/>
  <c r="B19" i="16" s="1"/>
  <c r="A80" i="5"/>
  <c r="AC21" i="15" l="1"/>
  <c r="E19" i="16"/>
  <c r="D21" i="15"/>
  <c r="D22" i="15"/>
  <c r="E20" i="16"/>
  <c r="D23" i="15"/>
  <c r="AC22" i="15"/>
  <c r="E21" i="16"/>
  <c r="F21" i="16" s="1"/>
  <c r="B21" i="16"/>
  <c r="AC23" i="15"/>
  <c r="B20" i="16"/>
  <c r="W21" i="15" l="1"/>
  <c r="E21" i="15"/>
  <c r="Y21" i="15"/>
  <c r="AA21" i="15"/>
  <c r="I21" i="15"/>
  <c r="S21" i="15"/>
  <c r="U21" i="15"/>
  <c r="G21" i="15"/>
  <c r="AD21" i="15"/>
  <c r="Q21" i="15"/>
  <c r="K21" i="15"/>
  <c r="M21" i="15"/>
  <c r="O21" i="15"/>
  <c r="Q22" i="15"/>
  <c r="S22" i="15"/>
  <c r="AA22" i="15"/>
  <c r="AB14" i="15" s="1"/>
  <c r="AA14" i="15" s="1"/>
  <c r="K22" i="15"/>
  <c r="G22" i="15"/>
  <c r="W22" i="15"/>
  <c r="U22" i="15"/>
  <c r="AD22" i="15"/>
  <c r="O22" i="15"/>
  <c r="E22" i="15"/>
  <c r="M22" i="15"/>
  <c r="I22" i="15"/>
  <c r="Y22" i="15"/>
  <c r="E22" i="16"/>
  <c r="F20" i="16" s="1"/>
  <c r="W23" i="15"/>
  <c r="Q23" i="15"/>
  <c r="O23" i="15"/>
  <c r="K23" i="15"/>
  <c r="AD23" i="15"/>
  <c r="Y23" i="15"/>
  <c r="G23" i="15"/>
  <c r="AA23" i="15"/>
  <c r="E23" i="15"/>
  <c r="M23" i="15"/>
  <c r="U23" i="15"/>
  <c r="S23" i="15"/>
  <c r="I23" i="15"/>
  <c r="T14" i="15" l="1"/>
  <c r="S14" i="15" s="1"/>
  <c r="R14" i="15"/>
  <c r="Q14" i="15" s="1"/>
  <c r="Z14" i="15"/>
  <c r="Y14" i="15" s="1"/>
  <c r="J14" i="15"/>
  <c r="I14" i="15" s="1"/>
  <c r="F14" i="15"/>
  <c r="E14" i="15" s="1"/>
  <c r="X14" i="15"/>
  <c r="W14" i="15" s="1"/>
  <c r="V14" i="15"/>
  <c r="U14" i="15" s="1"/>
  <c r="N14" i="15"/>
  <c r="M14" i="15" s="1"/>
  <c r="H14" i="15"/>
  <c r="G14" i="15" s="1"/>
  <c r="P14" i="15"/>
  <c r="O14" i="15" s="1"/>
  <c r="L14" i="15"/>
  <c r="K14" i="15" s="1"/>
  <c r="F18" i="16"/>
  <c r="F14" i="16"/>
  <c r="F15" i="16"/>
  <c r="F13" i="16"/>
  <c r="F19" i="16"/>
  <c r="F17" i="16"/>
  <c r="F12" i="16"/>
  <c r="F22" i="16" s="1"/>
  <c r="F16" i="16"/>
  <c r="E14" i="24"/>
  <c r="D14" i="24" s="1"/>
  <c r="C14" i="24" s="1"/>
  <c r="AF14" i="15" l="1"/>
</calcChain>
</file>

<file path=xl/sharedStrings.xml><?xml version="1.0" encoding="utf-8"?>
<sst xmlns="http://schemas.openxmlformats.org/spreadsheetml/2006/main" count="45682" uniqueCount="24014">
  <si>
    <t>Código</t>
  </si>
  <si>
    <t>Descrição</t>
  </si>
  <si>
    <t>Unidade</t>
  </si>
  <si>
    <t>Preço</t>
  </si>
  <si>
    <t>DESONERADO</t>
  </si>
  <si>
    <t>NÃO DESONERADO</t>
  </si>
  <si>
    <t xml:space="preserve"> </t>
  </si>
  <si>
    <t>M3</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</si>
  <si>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</si>
  <si>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</si>
  <si>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</si>
  <si>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</si>
  <si>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</si>
  <si>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</si>
  <si>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</si>
  <si>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</si>
  <si>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</si>
  <si>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</si>
  <si>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</si>
  <si>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</si>
  <si>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</si>
  <si>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</si>
  <si>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</si>
  <si>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</si>
  <si>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</si>
  <si>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</si>
  <si>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</si>
  <si>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</si>
  <si>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</si>
  <si>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</si>
  <si>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</si>
  <si>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</si>
  <si>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</si>
  <si>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</si>
  <si>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</si>
  <si>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</si>
  <si>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</si>
  <si>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</si>
  <si>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</si>
  <si>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</si>
  <si>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</si>
  <si>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</si>
  <si>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</si>
  <si>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</si>
  <si>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</si>
  <si>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</si>
  <si>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</si>
  <si>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</si>
  <si>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</si>
  <si>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</si>
  <si>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</si>
  <si>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</si>
  <si>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</si>
  <si>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</si>
  <si>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</si>
  <si>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</si>
  <si>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</si>
  <si>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</si>
  <si>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</si>
  <si>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</si>
  <si>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</si>
  <si>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</si>
  <si>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</si>
  <si>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</si>
  <si>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</si>
  <si>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74209/001</t>
  </si>
  <si>
    <t>PLACA DE OBRA EM CHAPA DE ACO GALVANIZADO</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</si>
  <si>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</si>
  <si>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</si>
  <si>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</si>
  <si>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</si>
  <si>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</si>
  <si>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</si>
  <si>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</si>
  <si>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</si>
  <si>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</si>
  <si>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</si>
  <si>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</si>
  <si>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</si>
  <si>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</si>
  <si>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</si>
  <si>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</si>
  <si>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</si>
  <si>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</si>
  <si>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</si>
  <si>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</si>
  <si>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</si>
  <si>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</si>
  <si>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</si>
  <si>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</si>
  <si>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</si>
  <si>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</si>
  <si>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</si>
  <si>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</si>
  <si>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</si>
  <si>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</si>
  <si>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</si>
  <si>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</si>
  <si>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</si>
  <si>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</si>
  <si>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</si>
  <si>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</si>
  <si>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</si>
  <si>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</si>
  <si>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</si>
  <si>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</si>
  <si>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</si>
  <si>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</si>
  <si>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</si>
  <si>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</si>
  <si>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</si>
  <si>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</si>
  <si>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</si>
  <si>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</si>
  <si>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</si>
  <si>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</si>
  <si>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</si>
  <si>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</si>
  <si>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</si>
  <si>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</si>
  <si>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</si>
  <si>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</si>
  <si>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</si>
  <si>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</si>
  <si>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</si>
  <si>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</si>
  <si>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</si>
  <si>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</si>
  <si>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</si>
  <si>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</si>
  <si>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</si>
  <si>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</si>
  <si>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</si>
  <si>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</si>
  <si>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</si>
  <si>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</si>
  <si>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</si>
  <si>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</si>
  <si>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</si>
  <si>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</si>
  <si>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</si>
  <si>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</si>
  <si>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</si>
  <si>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</si>
  <si>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</si>
  <si>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</si>
  <si>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</si>
  <si>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</si>
  <si>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</si>
  <si>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</si>
  <si>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</si>
  <si>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</si>
  <si>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</si>
  <si>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</si>
  <si>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</si>
  <si>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</si>
  <si>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</si>
  <si>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</si>
  <si>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</si>
  <si>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</si>
  <si>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</si>
  <si>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</si>
  <si>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</si>
  <si>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</si>
  <si>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</si>
  <si>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</si>
  <si>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</si>
  <si>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</si>
  <si>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</si>
  <si>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</si>
  <si>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</si>
  <si>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</si>
  <si>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</si>
  <si>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</si>
  <si>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</si>
  <si>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</si>
  <si>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</si>
  <si>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</si>
  <si>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</si>
  <si>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</si>
  <si>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</si>
  <si>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</si>
  <si>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</si>
  <si>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</si>
  <si>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</si>
  <si>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</si>
  <si>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</si>
  <si>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</si>
  <si>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</si>
  <si>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</si>
  <si>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</si>
  <si>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</si>
  <si>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</si>
  <si>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</si>
  <si>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</si>
  <si>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</si>
  <si>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</si>
  <si>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</si>
  <si>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</si>
  <si>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</si>
  <si>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</si>
  <si>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</si>
  <si>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</si>
  <si>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</si>
  <si>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</si>
  <si>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</si>
  <si>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</si>
  <si>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</si>
  <si>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</si>
  <si>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</si>
  <si>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</si>
  <si>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</si>
  <si>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</si>
  <si>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</si>
  <si>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</si>
  <si>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</si>
  <si>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</si>
  <si>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</si>
  <si>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</si>
  <si>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</si>
  <si>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</si>
  <si>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</si>
  <si>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</si>
  <si>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</si>
  <si>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</si>
  <si>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</si>
  <si>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</si>
  <si>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</si>
  <si>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</si>
  <si>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</si>
  <si>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</si>
  <si>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</si>
  <si>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</si>
  <si>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</si>
  <si>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</si>
  <si>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</si>
  <si>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</si>
  <si>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</si>
  <si>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</si>
  <si>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</si>
  <si>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</si>
  <si>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</si>
  <si>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</si>
  <si>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</si>
  <si>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</si>
  <si>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</si>
  <si>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</si>
  <si>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</si>
  <si>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</si>
  <si>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</si>
  <si>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</si>
  <si>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</si>
  <si>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</si>
  <si>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</si>
  <si>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</si>
  <si>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</si>
  <si>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</si>
  <si>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</si>
  <si>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</si>
  <si>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</si>
  <si>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</si>
  <si>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</si>
  <si>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</si>
  <si>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</si>
  <si>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</si>
  <si>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</si>
  <si>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</si>
  <si>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</si>
  <si>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</si>
  <si>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</si>
  <si>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</si>
  <si>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</si>
  <si>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</si>
  <si>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</si>
  <si>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</si>
  <si>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</si>
  <si>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</si>
  <si>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</si>
  <si>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</si>
  <si>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</si>
  <si>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</si>
  <si>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</si>
  <si>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</si>
  <si>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</si>
  <si>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</si>
  <si>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</si>
  <si>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</si>
  <si>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</si>
  <si>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</si>
  <si>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</si>
  <si>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</si>
  <si>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</si>
  <si>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</si>
  <si>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</si>
  <si>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</si>
  <si>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</si>
  <si>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</si>
  <si>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</si>
  <si>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</si>
  <si>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</si>
  <si>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</si>
  <si>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</si>
  <si>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</si>
  <si>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</si>
  <si>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</si>
  <si>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</si>
  <si>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</si>
  <si>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</si>
  <si>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</si>
  <si>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</si>
  <si>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</si>
  <si>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</si>
  <si>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</si>
  <si>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</si>
  <si>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</si>
  <si>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</si>
  <si>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</si>
  <si>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</si>
  <si>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</si>
  <si>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</si>
  <si>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</si>
  <si>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</si>
  <si>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</si>
  <si>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</si>
  <si>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</si>
  <si>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</si>
  <si>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</si>
  <si>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</si>
  <si>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</si>
  <si>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</si>
  <si>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</si>
  <si>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</si>
  <si>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</si>
  <si>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</si>
  <si>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</si>
  <si>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</si>
  <si>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</si>
  <si>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</si>
  <si>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</si>
  <si>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</si>
  <si>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</si>
  <si>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</si>
  <si>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</si>
  <si>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</si>
  <si>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</si>
  <si>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</si>
  <si>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</si>
  <si>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</si>
  <si>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</si>
  <si>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</si>
  <si>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</si>
  <si>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</si>
  <si>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</si>
  <si>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</si>
  <si>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</si>
  <si>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</si>
  <si>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</si>
  <si>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</si>
  <si>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</si>
  <si>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</si>
  <si>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</si>
  <si>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</si>
  <si>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</si>
  <si>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</si>
  <si>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</si>
  <si>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</si>
  <si>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</si>
  <si>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</si>
  <si>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</si>
  <si>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</si>
  <si>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</si>
  <si>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</si>
  <si>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</si>
  <si>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</si>
  <si>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</si>
  <si>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</si>
  <si>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</si>
  <si>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</si>
  <si>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</si>
  <si>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</si>
  <si>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</si>
  <si>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</si>
  <si>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</si>
  <si>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</si>
  <si>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</si>
  <si>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</si>
  <si>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</si>
  <si>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</si>
  <si>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</si>
  <si>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</si>
  <si>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</si>
  <si>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</si>
  <si>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</si>
  <si>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</si>
  <si>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</si>
  <si>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</si>
  <si>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</si>
  <si>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</si>
  <si>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</si>
  <si>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</si>
  <si>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</si>
  <si>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</si>
  <si>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</si>
  <si>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</si>
  <si>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</si>
  <si>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</si>
  <si>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</si>
  <si>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</si>
  <si>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</si>
  <si>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</si>
  <si>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</si>
  <si>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</si>
  <si>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</si>
  <si>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</si>
  <si>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</si>
  <si>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</si>
  <si>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</si>
  <si>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</si>
  <si>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</si>
  <si>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</si>
  <si>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</si>
  <si>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</si>
  <si>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</si>
  <si>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</si>
  <si>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</si>
  <si>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</si>
  <si>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</si>
  <si>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</si>
  <si>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</si>
  <si>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</si>
  <si>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</si>
  <si>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</si>
  <si>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</si>
  <si>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</si>
  <si>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</si>
  <si>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</si>
  <si>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</si>
  <si>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</si>
  <si>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</si>
  <si>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</si>
  <si>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</si>
  <si>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</si>
  <si>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</si>
  <si>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</si>
  <si>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</si>
  <si>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</si>
  <si>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</si>
  <si>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</si>
  <si>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</si>
  <si>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</si>
  <si>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</si>
  <si>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</si>
  <si>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</si>
  <si>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</si>
  <si>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</si>
  <si>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</si>
  <si>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</si>
  <si>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</si>
  <si>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</si>
  <si>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</si>
  <si>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</si>
  <si>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</si>
  <si>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</si>
  <si>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</si>
  <si>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</si>
  <si>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</si>
  <si>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</si>
  <si>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</si>
  <si>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</si>
  <si>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</si>
  <si>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</si>
  <si>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</si>
  <si>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</si>
  <si>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</si>
  <si>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</si>
  <si>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</si>
  <si>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</si>
  <si>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</si>
  <si>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</si>
  <si>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</si>
  <si>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</si>
  <si>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</si>
  <si>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</si>
  <si>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</si>
  <si>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</si>
  <si>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</si>
  <si>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</si>
  <si>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</si>
  <si>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</si>
  <si>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</si>
  <si>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</si>
  <si>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</si>
  <si>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</si>
  <si>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</si>
  <si>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</si>
  <si>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</si>
  <si>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</si>
  <si>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</si>
  <si>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</si>
  <si>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</si>
  <si>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</si>
  <si>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</si>
  <si>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</si>
  <si>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</si>
  <si>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</si>
  <si>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</si>
  <si>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</si>
  <si>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</si>
  <si>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</si>
  <si>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</si>
  <si>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</si>
  <si>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</si>
  <si>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</si>
  <si>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</si>
  <si>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</si>
  <si>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</si>
  <si>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</si>
  <si>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</si>
  <si>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</si>
  <si>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</si>
  <si>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</si>
  <si>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</si>
  <si>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</si>
  <si>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</si>
  <si>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</si>
  <si>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</si>
  <si>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</si>
  <si>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</si>
  <si>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</si>
  <si>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</si>
  <si>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</si>
  <si>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</si>
  <si>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</si>
  <si>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</si>
  <si>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</si>
  <si>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</si>
  <si>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</si>
  <si>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</si>
  <si>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</si>
  <si>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</si>
  <si>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</si>
  <si>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</si>
  <si>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</si>
  <si>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</si>
  <si>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</si>
  <si>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</si>
  <si>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</si>
  <si>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</si>
  <si>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</si>
  <si>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</si>
  <si>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</si>
  <si>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</si>
  <si>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</si>
  <si>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</si>
  <si>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</si>
  <si>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</si>
  <si>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</si>
  <si>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</si>
  <si>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</si>
  <si>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</si>
  <si>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</si>
  <si>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</si>
  <si>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</si>
  <si>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</si>
  <si>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</si>
  <si>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</si>
  <si>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</si>
  <si>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</si>
  <si>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</si>
  <si>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</si>
  <si>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</si>
  <si>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</si>
  <si>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</si>
  <si>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</si>
  <si>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</si>
  <si>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</si>
  <si>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</si>
  <si>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</si>
  <si>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</si>
  <si>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</si>
  <si>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</si>
  <si>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</si>
  <si>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</si>
  <si>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</si>
  <si>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</si>
  <si>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</si>
  <si>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</si>
  <si>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</si>
  <si>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</si>
  <si>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</si>
  <si>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</si>
  <si>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</si>
  <si>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</si>
  <si>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</si>
  <si>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</si>
  <si>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</si>
  <si>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</si>
  <si>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</si>
  <si>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</si>
  <si>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</si>
  <si>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</si>
  <si>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</si>
  <si>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</si>
  <si>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</si>
  <si>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</si>
  <si>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</si>
  <si>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</si>
  <si>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</si>
  <si>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</si>
  <si>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</si>
  <si>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</si>
  <si>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</si>
  <si>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</si>
  <si>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</si>
  <si>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</si>
  <si>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</si>
  <si>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</si>
  <si>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</si>
  <si>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</si>
  <si>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</si>
  <si>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</si>
  <si>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</si>
  <si>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</si>
  <si>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</si>
  <si>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</si>
  <si>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</si>
  <si>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</si>
  <si>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</si>
  <si>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</si>
  <si>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</si>
  <si>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</si>
  <si>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</si>
  <si>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</si>
  <si>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</si>
  <si>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</si>
  <si>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</si>
  <si>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</si>
  <si>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</si>
  <si>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</si>
  <si>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</si>
  <si>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</si>
  <si>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</si>
  <si>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</si>
  <si>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</si>
  <si>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</si>
  <si>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</si>
  <si>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</si>
  <si>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</si>
  <si>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</si>
  <si>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</si>
  <si>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</si>
  <si>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</si>
  <si>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</si>
  <si>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</si>
  <si>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</si>
  <si>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</si>
  <si>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</si>
  <si>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</si>
  <si>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</si>
  <si>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</si>
  <si>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</si>
  <si>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</si>
  <si>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</si>
  <si>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</si>
  <si>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</si>
  <si>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</si>
  <si>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</si>
  <si>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</si>
  <si>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</si>
  <si>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</si>
  <si>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</si>
  <si>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</si>
  <si>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</si>
  <si>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</si>
  <si>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</si>
  <si>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</si>
  <si>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</si>
  <si>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</si>
  <si>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</si>
  <si>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</si>
  <si>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</si>
  <si>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</si>
  <si>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</si>
  <si>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</si>
  <si>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</si>
  <si>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</si>
  <si>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</si>
  <si>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</si>
  <si>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</si>
  <si>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</si>
  <si>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</si>
  <si>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</si>
  <si>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</si>
  <si>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</si>
  <si>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</si>
  <si>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</si>
  <si>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</si>
  <si>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</si>
  <si>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</si>
  <si>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</si>
  <si>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</si>
  <si>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</si>
  <si>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</si>
  <si>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</si>
  <si>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</si>
  <si>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</si>
  <si>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</si>
  <si>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</si>
  <si>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</si>
  <si>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</si>
  <si>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</si>
  <si>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</si>
  <si>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</si>
  <si>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</si>
  <si>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</si>
  <si>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</si>
  <si>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</si>
  <si>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</si>
  <si>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</si>
  <si>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</si>
  <si>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</si>
  <si>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</si>
  <si>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</si>
  <si>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</si>
  <si>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</si>
  <si>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</si>
  <si>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</si>
  <si>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</si>
  <si>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</si>
  <si>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</si>
  <si>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</si>
  <si>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</si>
  <si>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</si>
  <si>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</si>
  <si>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</si>
  <si>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</si>
  <si>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</si>
  <si>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</si>
  <si>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</si>
  <si>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</si>
  <si>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</si>
  <si>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</si>
  <si>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</si>
  <si>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</si>
  <si>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</si>
  <si>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</si>
  <si>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</si>
  <si>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</si>
  <si>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</si>
  <si>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</si>
  <si>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</si>
  <si>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</si>
  <si>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</si>
  <si>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</si>
  <si>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</si>
  <si>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</si>
  <si>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</si>
  <si>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</si>
  <si>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</si>
  <si>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</si>
  <si>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</si>
  <si>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</si>
  <si>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</si>
  <si>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</si>
  <si>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</si>
  <si>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</si>
  <si>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</si>
  <si>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</si>
  <si>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</si>
  <si>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</si>
  <si>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</si>
  <si>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</si>
  <si>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</si>
  <si>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</si>
  <si>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</si>
  <si>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</si>
  <si>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</si>
  <si>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</si>
  <si>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</si>
  <si>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</si>
  <si>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</si>
  <si>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</si>
  <si>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</si>
  <si>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</si>
  <si>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</si>
  <si>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</si>
  <si>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</si>
  <si>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</si>
  <si>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</si>
  <si>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</si>
  <si>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</si>
  <si>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</si>
  <si>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</si>
  <si>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</si>
  <si>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</si>
  <si>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</si>
  <si>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</si>
  <si>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</si>
  <si>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</si>
  <si>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</si>
  <si>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</si>
  <si>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</si>
  <si>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</si>
  <si>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</si>
  <si>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</si>
  <si>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</si>
  <si>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</si>
  <si>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</si>
  <si>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</si>
  <si>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</si>
  <si>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</si>
  <si>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</si>
  <si>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</si>
  <si>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</si>
  <si>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</si>
  <si>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</si>
  <si>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</si>
  <si>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</si>
  <si>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</si>
  <si>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</si>
  <si>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</si>
  <si>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</si>
  <si>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</si>
  <si>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</si>
  <si>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</si>
  <si>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</si>
  <si>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</si>
  <si>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</si>
  <si>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</si>
  <si>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</si>
  <si>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</si>
  <si>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</si>
  <si>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</si>
  <si>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</si>
  <si>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</si>
  <si>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</si>
  <si>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</si>
  <si>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</si>
  <si>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</si>
  <si>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</si>
  <si>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</si>
  <si>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</si>
  <si>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</si>
  <si>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</si>
  <si>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</si>
  <si>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</si>
  <si>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</si>
  <si>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</si>
  <si>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</si>
  <si>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</si>
  <si>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</si>
  <si>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</si>
  <si>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</si>
  <si>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</si>
  <si>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</si>
  <si>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</si>
  <si>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</si>
  <si>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</si>
  <si>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</si>
  <si>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</si>
  <si>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</si>
  <si>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</si>
  <si>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</si>
  <si>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</si>
  <si>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</si>
  <si>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</si>
  <si>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</si>
  <si>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</si>
  <si>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</si>
  <si>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</si>
  <si>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</si>
  <si>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</si>
  <si>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</si>
  <si>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</si>
  <si>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</si>
  <si>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</si>
  <si>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</si>
  <si>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</si>
  <si>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</si>
  <si>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</si>
  <si>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</si>
  <si>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</si>
  <si>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</si>
  <si>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</si>
  <si>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</si>
  <si>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</si>
  <si>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</si>
  <si>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</si>
  <si>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</si>
  <si>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</si>
  <si>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</si>
  <si>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</si>
  <si>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</si>
  <si>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</si>
  <si>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</si>
  <si>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</si>
  <si>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</si>
  <si>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</si>
  <si>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</si>
  <si>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</si>
  <si>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</si>
  <si>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</si>
  <si>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</si>
  <si>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</si>
  <si>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</si>
  <si>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</si>
  <si>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</si>
  <si>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</si>
  <si>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</si>
  <si>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</si>
  <si>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</si>
  <si>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</si>
  <si>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</si>
  <si>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</si>
  <si>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</si>
  <si>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</si>
  <si>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</si>
  <si>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</si>
  <si>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</si>
  <si>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</si>
  <si>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</si>
  <si>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</si>
  <si>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</si>
  <si>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</si>
  <si>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</si>
  <si>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</si>
  <si>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</si>
  <si>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</si>
  <si>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</si>
  <si>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</si>
  <si>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</si>
  <si>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</si>
  <si>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</si>
  <si>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</si>
  <si>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</si>
  <si>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</si>
  <si>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</si>
  <si>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</si>
  <si>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</si>
  <si>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</si>
  <si>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</si>
  <si>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</si>
  <si>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</si>
  <si>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</si>
  <si>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</si>
  <si>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</si>
  <si>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</si>
  <si>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</si>
  <si>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</si>
  <si>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</si>
  <si>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</si>
  <si>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</si>
  <si>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</si>
  <si>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</si>
  <si>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</si>
  <si>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</si>
  <si>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</si>
  <si>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</si>
  <si>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</si>
  <si>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</si>
  <si>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</si>
  <si>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</si>
  <si>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</si>
  <si>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</si>
  <si>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GRADIL EM FERRO FIXADO EM VÃOS DE JANELAS, FORMADO POR BARRAS CHATAS DE 25X4,8 MM. AF_04/2019</t>
  </si>
  <si>
    <t>GRADIL EM ALUMÍNIO FIXADO EM VÃOS DE JANELAS, FORMADO POR TUBOS DE 3/4". AF_04/2019</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</si>
  <si>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</si>
  <si>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</si>
  <si>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</si>
  <si>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</si>
  <si>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</si>
  <si>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</si>
  <si>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</si>
  <si>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</si>
  <si>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</si>
  <si>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</si>
  <si>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</si>
  <si>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</si>
  <si>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</si>
  <si>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</si>
  <si>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</si>
  <si>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</si>
  <si>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</si>
  <si>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</si>
  <si>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</si>
  <si>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</si>
  <si>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</si>
  <si>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</si>
  <si>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</si>
  <si>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</si>
  <si>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</si>
  <si>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</si>
  <si>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</si>
  <si>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</si>
  <si>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</si>
  <si>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</si>
  <si>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</si>
  <si>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</si>
  <si>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</si>
  <si>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</si>
  <si>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</si>
  <si>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</si>
  <si>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</si>
  <si>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</si>
  <si>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</si>
  <si>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</si>
  <si>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</si>
  <si>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</si>
  <si>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</si>
  <si>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LUVA DE CORRER, PVC, SOLDÁVEL, DN 25MM, INSTALADO EM RAMAL OU SUB-RAMAL DE ÁGUA - FORNECIMENTO E INSTALAÇÃO. AF_12/2014</t>
  </si>
  <si>
    <t>LUVA DE CORRER, CPVC, SOLDÁVEL, DN 22MM, INSTALADO EM RAMAL DE DISTRIBUIÇÃO DE ÁGUA   FORNECIMENTO E INSTALAÇÃO. AF_12/2014</t>
  </si>
  <si>
    <t>VASO SANITARIO SIFONADO CONVENCIONAL COM LOUÇA BRANCA, INCLUSO CONJUNTO DE LIGAÇÃO PARA BACIA SANITÁRIA AJUSTÁVEL - FORNECIMENTO E INSTALAÇÃO. AF_10/2016</t>
  </si>
  <si>
    <t>TXKM</t>
  </si>
  <si>
    <t>T</t>
  </si>
  <si>
    <t>M3XKM</t>
  </si>
  <si>
    <t>EMBOÇO OU MASSA ÚNICA EM ARGAMASSA TRAÇO 1:2:8, PREPARO MANUAL, APLICADA MANUALMENTE EM PANOS DE FACHADA COM PRESENÇA DE VÃOS, ESPESSURA MAIOR OU IGUAL A 50 MM.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</si>
  <si>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</si>
  <si>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</si>
  <si>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</si>
  <si>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</si>
  <si>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</si>
  <si>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</si>
  <si>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</si>
  <si>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</si>
  <si>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</si>
  <si>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</si>
  <si>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</si>
  <si>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</si>
  <si>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</si>
  <si>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</si>
  <si>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</si>
  <si>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</si>
  <si>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</si>
  <si>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</si>
  <si>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</si>
  <si>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</si>
  <si>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</si>
  <si>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</si>
  <si>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</si>
  <si>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</si>
  <si>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</si>
  <si>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</si>
  <si>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</si>
  <si>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</si>
  <si>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</si>
  <si>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</si>
  <si>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</si>
  <si>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</si>
  <si>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</si>
  <si>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</si>
  <si>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</si>
  <si>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</si>
  <si>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</si>
  <si>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</si>
  <si>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</si>
  <si>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</si>
  <si>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</si>
  <si>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</si>
  <si>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</si>
  <si>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</si>
  <si>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</si>
  <si>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</si>
  <si>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</si>
  <si>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</si>
  <si>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</si>
  <si>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</si>
  <si>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</si>
  <si>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</si>
  <si>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</si>
  <si>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</si>
  <si>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</si>
  <si>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</si>
  <si>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</si>
  <si>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</si>
  <si>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</si>
  <si>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</si>
  <si>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</si>
  <si>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</si>
  <si>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</si>
  <si>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</si>
  <si>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</si>
  <si>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</si>
  <si>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</si>
  <si>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</si>
  <si>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</si>
  <si>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</si>
  <si>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</si>
  <si>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</si>
  <si>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</si>
  <si>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</si>
  <si>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</si>
  <si>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</si>
  <si>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</si>
  <si>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</si>
  <si>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</si>
  <si>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</si>
  <si>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</si>
  <si>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</si>
  <si>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</si>
  <si>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</si>
  <si>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</si>
  <si>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</si>
  <si>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</si>
  <si>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</si>
  <si>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</si>
  <si>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</si>
  <si>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</si>
  <si>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</si>
  <si>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</si>
  <si>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</si>
  <si>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</si>
  <si>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</si>
  <si>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</si>
  <si>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</si>
  <si>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</si>
  <si>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</si>
  <si>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</si>
  <si>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</si>
  <si>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</si>
  <si>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</si>
  <si>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</si>
  <si>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</si>
  <si>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</si>
  <si>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</si>
  <si>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</si>
  <si>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</si>
  <si>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</si>
  <si>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</si>
  <si>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</si>
  <si>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</si>
  <si>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</si>
  <si>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SERVIÇOS TÉCNICOS ESPECIALIZADOS PARA ACOMPANHAMENTO DE EXECUÇÃO DE FUNDAÇÕES PROFUNDAS E ESTRUTURAS DE CONTENÇÃO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</si>
  <si>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</si>
  <si>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</si>
  <si>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</si>
  <si>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</si>
  <si>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</si>
  <si>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</si>
  <si>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</si>
  <si>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</si>
  <si>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PLANTIO DE GRAMA EM PAVIMENTO CONCREGRAMA. AF_05/2018</t>
  </si>
  <si>
    <t>PLANTIO DE FORRAÇÃO.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</si>
  <si>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</si>
  <si>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</si>
  <si>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</si>
  <si>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</si>
  <si>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</si>
  <si>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</si>
  <si>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</si>
  <si>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</si>
  <si>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</si>
  <si>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</si>
  <si>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</si>
  <si>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</si>
  <si>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</si>
  <si>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</si>
  <si>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</si>
  <si>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</si>
  <si>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</si>
  <si>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</si>
  <si>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</si>
  <si>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</si>
  <si>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</si>
  <si>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</si>
  <si>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</si>
  <si>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</si>
  <si>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</si>
  <si>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</si>
  <si>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</si>
  <si>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</si>
  <si>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</si>
  <si>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</si>
  <si>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</si>
  <si>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</si>
  <si>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</si>
  <si>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</si>
  <si>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</si>
  <si>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</si>
  <si>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</si>
  <si>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</si>
  <si>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</si>
  <si>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</si>
  <si>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</si>
  <si>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</si>
  <si>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</si>
  <si>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</si>
  <si>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</si>
  <si>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</si>
  <si>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</si>
  <si>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</si>
  <si>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</si>
  <si>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</si>
  <si>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</si>
  <si>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</si>
  <si>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</si>
  <si>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</si>
  <si>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</si>
  <si>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</si>
  <si>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</si>
  <si>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</si>
  <si>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</si>
  <si>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</si>
  <si>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</si>
  <si>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</si>
  <si>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</si>
  <si>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</si>
  <si>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</si>
  <si>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</si>
  <si>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</si>
  <si>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</si>
  <si>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</si>
  <si>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</si>
  <si>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</si>
  <si>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</si>
  <si>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</si>
  <si>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</si>
  <si>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</si>
  <si>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</si>
  <si>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</si>
  <si>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</si>
  <si>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</si>
  <si>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</si>
  <si>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</si>
  <si>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</si>
  <si>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</si>
  <si>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</si>
  <si>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</si>
  <si>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</si>
  <si>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</si>
  <si>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</si>
  <si>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</si>
  <si>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</si>
  <si>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</si>
  <si>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</si>
  <si>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</si>
  <si>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</si>
  <si>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</si>
  <si>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</si>
  <si>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</si>
  <si>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</si>
  <si>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</si>
  <si>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</si>
  <si>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</si>
  <si>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</si>
  <si>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</si>
  <si>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</si>
  <si>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</si>
  <si>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</si>
  <si>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</si>
  <si>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</si>
  <si>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</si>
  <si>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</si>
  <si>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</si>
  <si>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</si>
  <si>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</si>
  <si>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</si>
  <si>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</si>
  <si>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</si>
  <si>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</si>
  <si>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</si>
  <si>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</si>
  <si>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</si>
  <si>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</si>
  <si>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</si>
  <si>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</si>
  <si>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</si>
  <si>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</si>
  <si>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</si>
  <si>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</si>
  <si>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</si>
  <si>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</si>
  <si>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</si>
  <si>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</si>
  <si>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</si>
  <si>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</si>
  <si>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</si>
  <si>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</si>
  <si>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</si>
  <si>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</si>
  <si>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</si>
  <si>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</si>
  <si>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</si>
  <si>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</si>
  <si>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</si>
  <si>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</si>
  <si>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</si>
  <si>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</si>
  <si>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</si>
  <si>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</si>
  <si>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</si>
  <si>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</si>
  <si>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</si>
  <si>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</si>
  <si>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</si>
  <si>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</si>
  <si>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</si>
  <si>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</si>
  <si>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</si>
  <si>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</si>
  <si>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</si>
  <si>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</si>
  <si>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</si>
  <si>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</si>
  <si>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</si>
  <si>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</si>
  <si>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</si>
  <si>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</si>
  <si>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</si>
  <si>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</si>
  <si>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</si>
  <si>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</si>
  <si>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</si>
  <si>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</si>
  <si>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</si>
  <si>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</si>
  <si>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</si>
  <si>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</si>
  <si>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</si>
  <si>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</si>
  <si>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</si>
  <si>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</si>
  <si>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</si>
  <si>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</si>
  <si>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</si>
  <si>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</si>
  <si>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</si>
  <si>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</si>
  <si>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</si>
  <si>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</si>
  <si>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</si>
  <si>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</si>
  <si>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</si>
  <si>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</si>
  <si>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</si>
  <si>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</si>
  <si>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</si>
  <si>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</si>
  <si>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</si>
  <si>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</si>
  <si>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</si>
  <si>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</si>
  <si>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</si>
  <si>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</si>
  <si>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</si>
  <si>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</si>
  <si>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</si>
  <si>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</si>
  <si>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</si>
  <si>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UNIDADE</t>
  </si>
  <si>
    <t xml:space="preserve">M     </t>
  </si>
  <si>
    <t xml:space="preserve">M3    </t>
  </si>
  <si>
    <t>SC25KG</t>
  </si>
  <si>
    <t>M2XMES</t>
  </si>
  <si>
    <t>ASSOCIAÇÃO MATO-GROSSENSE DOS MUNICÍPIOS</t>
  </si>
  <si>
    <t>SINAPI</t>
  </si>
  <si>
    <t>COORDENAÇÃO DE PROJETOS</t>
  </si>
  <si>
    <t>I-SINAPI</t>
  </si>
  <si>
    <t>SITE: amm.org.br   -   E-mail: pavimentacaoamm@gmail.com</t>
  </si>
  <si>
    <t>COMPOSIÇÃO</t>
  </si>
  <si>
    <t>AV. RUBENS DE MENDONÇA Nº 3.920 - CEP: 78,000-070 - CUIABÁ - MT</t>
  </si>
  <si>
    <t>COTAÇÃO</t>
  </si>
  <si>
    <t>SERVIÇO</t>
  </si>
  <si>
    <t>FONE: (65) 2123-1200  -  FAX: 2123-1251</t>
  </si>
  <si>
    <t>SICRO</t>
  </si>
  <si>
    <t>AQUISIÇÃO</t>
  </si>
  <si>
    <t xml:space="preserve">OBRA: </t>
  </si>
  <si>
    <t>TABELA REFERÊNCIA:</t>
  </si>
  <si>
    <r>
      <t>LOCAL:</t>
    </r>
    <r>
      <rPr>
        <sz val="10"/>
        <rFont val="Arial"/>
        <family val="2"/>
      </rPr>
      <t/>
    </r>
  </si>
  <si>
    <t>PROP.:</t>
  </si>
  <si>
    <t>BDI SERVIÇOS:</t>
  </si>
  <si>
    <t>DATA:</t>
  </si>
  <si>
    <t>BDI AQUISIÇÃO</t>
  </si>
  <si>
    <t>ORÇAMENTO ORIENTATIVO DA OBRA</t>
  </si>
  <si>
    <t>BOLETIM</t>
  </si>
  <si>
    <t>CÓDIGO</t>
  </si>
  <si>
    <t>BDI</t>
  </si>
  <si>
    <t>ITEM</t>
  </si>
  <si>
    <t>DESCRIÇÃO DO SERVIÇO</t>
  </si>
  <si>
    <t>UND.</t>
  </si>
  <si>
    <t>QUANTIDADE</t>
  </si>
  <si>
    <t>PREÇO</t>
  </si>
  <si>
    <t>UNITÁRIO (R$)</t>
  </si>
  <si>
    <t>UNIT. + BDI (R$)</t>
  </si>
  <si>
    <t>TOTAL (R$)</t>
  </si>
  <si>
    <t>%</t>
  </si>
  <si>
    <t>1.0</t>
  </si>
  <si>
    <t>SERVIÇOS PRELIMINARES</t>
  </si>
  <si>
    <t>1.1</t>
  </si>
  <si>
    <t>2.0</t>
  </si>
  <si>
    <t>DRENAGEM PROFUNDA</t>
  </si>
  <si>
    <t>SERVIÇOS TÉCNICOS</t>
  </si>
  <si>
    <t>2.1</t>
  </si>
  <si>
    <t>3.0</t>
  </si>
  <si>
    <t>MOVIMENTO DE TERRA</t>
  </si>
  <si>
    <t>3.1</t>
  </si>
  <si>
    <t>3.2</t>
  </si>
  <si>
    <t>3.3</t>
  </si>
  <si>
    <t>3.4</t>
  </si>
  <si>
    <t>4.0</t>
  </si>
  <si>
    <t>POÇO DE VISITA</t>
  </si>
  <si>
    <t>5.0</t>
  </si>
  <si>
    <t>REDE DE AGUAS PLUVIAIS</t>
  </si>
  <si>
    <t>6.0</t>
  </si>
  <si>
    <t>7.0</t>
  </si>
  <si>
    <t>BOCA DE LOBO</t>
  </si>
  <si>
    <t>8.0</t>
  </si>
  <si>
    <t>9.0</t>
  </si>
  <si>
    <t>TRANSPORTE DE MATERIAIS DE DRENAGEM</t>
  </si>
  <si>
    <t>TOTAL GERAL DO ORÇAMENTO &gt;&gt;</t>
  </si>
  <si>
    <r>
      <rPr>
        <sz val="10"/>
        <rFont val="Arial"/>
        <family val="2"/>
      </rPr>
      <t>Importa o presente orçamento em:</t>
    </r>
    <r>
      <rPr>
        <b/>
        <sz val="10"/>
        <rFont val="Arial"/>
        <family val="2"/>
      </rPr>
      <t xml:space="preserve"> </t>
    </r>
  </si>
  <si>
    <t>OBSERVAÇÕES:</t>
  </si>
  <si>
    <t>1) TABELA DE REFERÊNCIA SINAPI COM DESONERAÇÃO</t>
  </si>
  <si>
    <t>INSUMO</t>
  </si>
  <si>
    <t>LOCAL:</t>
  </si>
  <si>
    <t>COMPOSIÇÃO DE PREÇO UNITÁRIO</t>
  </si>
  <si>
    <t>SERVIÇO:</t>
  </si>
  <si>
    <t>UNIDADE:</t>
  </si>
  <si>
    <t>CÓDIGO:</t>
  </si>
  <si>
    <t>CÓDIGO REFERÊNCIA:           (ORSE/OUTUBRO/2016)</t>
  </si>
  <si>
    <t>COMPONENTES</t>
  </si>
  <si>
    <t>COEFICIENTE</t>
  </si>
  <si>
    <t>CUSTO</t>
  </si>
  <si>
    <t>HORÁRIO (R$)</t>
  </si>
  <si>
    <t>HORÁRIO TOTAL (R$)</t>
  </si>
  <si>
    <t>CUSTO UNITÁRIO TOTAL  :</t>
  </si>
  <si>
    <t>COORDENAÇÃO DE INFRAESTRUTURA E CAPACITAÇÃO</t>
  </si>
  <si>
    <t>SITE: amm.org.br   -   E-mail: centraldeprojetos@amm.org.br</t>
  </si>
  <si>
    <t>OBRA:</t>
  </si>
  <si>
    <t>PROPR.:</t>
  </si>
  <si>
    <t xml:space="preserve">DATA: </t>
  </si>
  <si>
    <t>REDE PROJETADA - MEMORIAL DE CALCULO</t>
  </si>
  <si>
    <t>Trecho</t>
  </si>
  <si>
    <t>Diâmetro (m)</t>
  </si>
  <si>
    <t>Prof PV Montante (m)</t>
  </si>
  <si>
    <t>Prof PV Jusante (m)</t>
  </si>
  <si>
    <t>Extensão (m)</t>
  </si>
  <si>
    <t>Largura da vala (m)</t>
  </si>
  <si>
    <t>Lastro de areia (m3) (0,10m de espessura)</t>
  </si>
  <si>
    <t>Volume Escavação (m3)</t>
  </si>
  <si>
    <t>Volume de Reaterro (m3)</t>
  </si>
  <si>
    <t>Escoramento (m²)</t>
  </si>
  <si>
    <t>TOTAL:</t>
  </si>
  <si>
    <t>*VALAS COM ALTURA ATÉ 3M, FOI CONSIDERADO ESCORAMENTO PONTALETE.</t>
  </si>
  <si>
    <t>*VALAS COM ALTURA MAIOR QUE 3M, FOI CONSIDERADO ESCORAMENTO DESCONTÍNUO.</t>
  </si>
  <si>
    <t>Profundidade (m)</t>
  </si>
  <si>
    <t>Comprimento (m)</t>
  </si>
  <si>
    <t>Largura (m)</t>
  </si>
  <si>
    <t>Profundidade de escavação            (m)</t>
  </si>
  <si>
    <t>Comprimento de escavação                (m)</t>
  </si>
  <si>
    <t>Largura de escavação            (m)</t>
  </si>
  <si>
    <t>Quantidade (unid)</t>
  </si>
  <si>
    <t>Volume de escavação (m3)</t>
  </si>
  <si>
    <t>Prepraro de fundo (m2)</t>
  </si>
  <si>
    <t>CLP04</t>
  </si>
  <si>
    <t>TUBOS 400MM (BL-PV)</t>
  </si>
  <si>
    <t>Largura de escavação (m)</t>
  </si>
  <si>
    <t>Profundidade de escavação (m)</t>
  </si>
  <si>
    <t>COMPRIMENTO DE TUBOS</t>
  </si>
  <si>
    <t>Tubo (PV-PV) Ø (mm)</t>
  </si>
  <si>
    <t>Comprimento de escavação (m)</t>
  </si>
  <si>
    <t>TRANSPORTE (AREIA)</t>
  </si>
  <si>
    <t>Lastro de areia (m3)</t>
  </si>
  <si>
    <t>Distância de transporte em rodovia pavimentada (km)</t>
  </si>
  <si>
    <t>Distância de transporte em rodovia não pavimentada (km)</t>
  </si>
  <si>
    <t>Distância de transporte (km)</t>
  </si>
  <si>
    <t>Diâmetro dos tubos (m)</t>
  </si>
  <si>
    <t>Quantida de tubos (m)</t>
  </si>
  <si>
    <t>Peso específico por tubo (TxUnd)</t>
  </si>
  <si>
    <t>Transporte (TxKM)</t>
  </si>
  <si>
    <t>RESULTADOS DOS CÁLCULOS NAS GALERIAS</t>
  </si>
  <si>
    <t>Sequencia</t>
  </si>
  <si>
    <t>Vazão (m³/s)</t>
  </si>
  <si>
    <t>Declividade</t>
  </si>
  <si>
    <t>Tirante</t>
  </si>
  <si>
    <t>Vel. Real (m/s)</t>
  </si>
  <si>
    <t>Q Seção Plena (m²/s)</t>
  </si>
  <si>
    <t>V Seção Pelna (m/s)</t>
  </si>
  <si>
    <t>Cota Ter. Montante</t>
  </si>
  <si>
    <t>Cota Ter. Jusante</t>
  </si>
  <si>
    <t>Cota GI Gal. Montante</t>
  </si>
  <si>
    <t>Cota GI Gal. Jusante</t>
  </si>
  <si>
    <t>n Manning</t>
  </si>
  <si>
    <t>TQ</t>
  </si>
  <si>
    <t>Período de retorno</t>
  </si>
  <si>
    <t>Anos</t>
  </si>
  <si>
    <t xml:space="preserve">Duração: </t>
  </si>
  <si>
    <t>min</t>
  </si>
  <si>
    <t>Precipitação máxima</t>
  </si>
  <si>
    <t>mm/h</t>
  </si>
  <si>
    <t>Porcentagem Impermeável</t>
  </si>
  <si>
    <t>Coeficiente de run-off</t>
  </si>
  <si>
    <t>Manning</t>
  </si>
  <si>
    <t>RESULTADOS DOS CÁLCULOS NAS SARJETAS</t>
  </si>
  <si>
    <t>Sarjeta</t>
  </si>
  <si>
    <t>Compr. (m)</t>
  </si>
  <si>
    <t>Decl. (m/m)</t>
  </si>
  <si>
    <t>Área Parcial (há)</t>
  </si>
  <si>
    <t>Área Acumulada (há)</t>
  </si>
  <si>
    <t>Coef. Esc.</t>
  </si>
  <si>
    <t>tc (min)</t>
  </si>
  <si>
    <t>i (mm/h)</t>
  </si>
  <si>
    <t>Q mon/jus (m3/s)</t>
  </si>
  <si>
    <t>Q Engolida (m3/s)</t>
  </si>
  <si>
    <t>nº Bocas de Lobo</t>
  </si>
  <si>
    <t>Cap. Por Boca (m3/s)</t>
  </si>
  <si>
    <t>V mon/jus (m/s)</t>
  </si>
  <si>
    <t>y (mon/jus)</t>
  </si>
  <si>
    <t>Larg. Mon/jus (m)</t>
  </si>
  <si>
    <t>Cap. Sarj. (m3/s)</t>
  </si>
  <si>
    <t>Condição</t>
  </si>
  <si>
    <t>S1</t>
  </si>
  <si>
    <t>S2</t>
  </si>
  <si>
    <t>S3</t>
  </si>
  <si>
    <t>S4</t>
  </si>
  <si>
    <t>S5</t>
  </si>
  <si>
    <t>S6</t>
  </si>
  <si>
    <t>S10</t>
  </si>
  <si>
    <t>S11</t>
  </si>
  <si>
    <t>S12</t>
  </si>
  <si>
    <t>S13</t>
  </si>
  <si>
    <t>S14</t>
  </si>
  <si>
    <t>S15</t>
  </si>
  <si>
    <t>Dispensa de Galeria</t>
  </si>
  <si>
    <t>S8</t>
  </si>
  <si>
    <t xml:space="preserve">OBS: </t>
  </si>
  <si>
    <t>C</t>
  </si>
  <si>
    <t>P9955</t>
  </si>
  <si>
    <t>P9930</t>
  </si>
  <si>
    <t>P9927</t>
  </si>
  <si>
    <t>P9903</t>
  </si>
  <si>
    <t>P9900</t>
  </si>
  <si>
    <t>P9897</t>
  </si>
  <si>
    <t>P9892</t>
  </si>
  <si>
    <t>P9889</t>
  </si>
  <si>
    <t>P9885</t>
  </si>
  <si>
    <t>P9882</t>
  </si>
  <si>
    <t>P9878</t>
  </si>
  <si>
    <t>P9876</t>
  </si>
  <si>
    <t>P9875</t>
  </si>
  <si>
    <t>P9861</t>
  </si>
  <si>
    <t>P9859</t>
  </si>
  <si>
    <t>P9856</t>
  </si>
  <si>
    <t>P9854</t>
  </si>
  <si>
    <t>P9853</t>
  </si>
  <si>
    <t>P9852</t>
  </si>
  <si>
    <t>P9851</t>
  </si>
  <si>
    <t>P9850</t>
  </si>
  <si>
    <t>P9848</t>
  </si>
  <si>
    <t>P9847</t>
  </si>
  <si>
    <t>P9842</t>
  </si>
  <si>
    <t>P9840</t>
  </si>
  <si>
    <t>P9830</t>
  </si>
  <si>
    <t>P9827</t>
  </si>
  <si>
    <t>P9826</t>
  </si>
  <si>
    <t>P9825</t>
  </si>
  <si>
    <t>P9824</t>
  </si>
  <si>
    <t>P9823</t>
  </si>
  <si>
    <t>P9822</t>
  </si>
  <si>
    <t>P9821</t>
  </si>
  <si>
    <t>P9815</t>
  </si>
  <si>
    <t>P9814</t>
  </si>
  <si>
    <t>P9812</t>
  </si>
  <si>
    <t>P9810</t>
  </si>
  <si>
    <t>P9808</t>
  </si>
  <si>
    <t>P9807</t>
  </si>
  <si>
    <t>P9806</t>
  </si>
  <si>
    <t>P9805</t>
  </si>
  <si>
    <t>P9803</t>
  </si>
  <si>
    <t>P9802</t>
  </si>
  <si>
    <t>P9801</t>
  </si>
  <si>
    <t>M4413</t>
  </si>
  <si>
    <t>M3939</t>
  </si>
  <si>
    <t>M3936</t>
  </si>
  <si>
    <t>M3935</t>
  </si>
  <si>
    <t>M3934</t>
  </si>
  <si>
    <t>M3933</t>
  </si>
  <si>
    <t>M3932</t>
  </si>
  <si>
    <t>M3931</t>
  </si>
  <si>
    <t>M3929</t>
  </si>
  <si>
    <t>M3928</t>
  </si>
  <si>
    <t>M3927</t>
  </si>
  <si>
    <t>M3926</t>
  </si>
  <si>
    <t>M3925</t>
  </si>
  <si>
    <t>M3924</t>
  </si>
  <si>
    <t>M3923</t>
  </si>
  <si>
    <t>M3922</t>
  </si>
  <si>
    <t>M3921</t>
  </si>
  <si>
    <t>M3920</t>
  </si>
  <si>
    <t>M3919</t>
  </si>
  <si>
    <t>M3918</t>
  </si>
  <si>
    <t>M3917</t>
  </si>
  <si>
    <t>M3916</t>
  </si>
  <si>
    <t>M3915</t>
  </si>
  <si>
    <t>M3914</t>
  </si>
  <si>
    <t>M3913</t>
  </si>
  <si>
    <t>M3912</t>
  </si>
  <si>
    <t>M3911</t>
  </si>
  <si>
    <t>M3910</t>
  </si>
  <si>
    <t>M3909</t>
  </si>
  <si>
    <t>M3908</t>
  </si>
  <si>
    <t>-</t>
  </si>
  <si>
    <t>M3907</t>
  </si>
  <si>
    <t>M3906</t>
  </si>
  <si>
    <t>M3905</t>
  </si>
  <si>
    <t>M3904</t>
  </si>
  <si>
    <t>M3903</t>
  </si>
  <si>
    <t>M3902</t>
  </si>
  <si>
    <t>M3901</t>
  </si>
  <si>
    <t>M3900</t>
  </si>
  <si>
    <t>M3813</t>
  </si>
  <si>
    <t>M3811</t>
  </si>
  <si>
    <t>M3810</t>
  </si>
  <si>
    <t>M3809</t>
  </si>
  <si>
    <t>M3808</t>
  </si>
  <si>
    <t>M3807</t>
  </si>
  <si>
    <t>M3806</t>
  </si>
  <si>
    <t>M3805</t>
  </si>
  <si>
    <t>M3804</t>
  </si>
  <si>
    <t>M3803</t>
  </si>
  <si>
    <t>M3802</t>
  </si>
  <si>
    <t>M3795</t>
  </si>
  <si>
    <t>M3720</t>
  </si>
  <si>
    <t>M3515</t>
  </si>
  <si>
    <t>M3514</t>
  </si>
  <si>
    <t>M3513</t>
  </si>
  <si>
    <t>M3512</t>
  </si>
  <si>
    <t>M3511</t>
  </si>
  <si>
    <t>M3510</t>
  </si>
  <si>
    <t>M3509</t>
  </si>
  <si>
    <t>M3508</t>
  </si>
  <si>
    <t>M3507</t>
  </si>
  <si>
    <t>M3505</t>
  </si>
  <si>
    <t>M3504</t>
  </si>
  <si>
    <t>M3503</t>
  </si>
  <si>
    <t>M3502</t>
  </si>
  <si>
    <t>M3501</t>
  </si>
  <si>
    <t>M3372</t>
  </si>
  <si>
    <t>M3371</t>
  </si>
  <si>
    <t>M3370</t>
  </si>
  <si>
    <t>M3369</t>
  </si>
  <si>
    <t>M3368</t>
  </si>
  <si>
    <t>M3367</t>
  </si>
  <si>
    <t>M3366</t>
  </si>
  <si>
    <t>M3365</t>
  </si>
  <si>
    <t>M3364</t>
  </si>
  <si>
    <t>M3363</t>
  </si>
  <si>
    <t>M3362</t>
  </si>
  <si>
    <t>M3361</t>
  </si>
  <si>
    <t>M3360</t>
  </si>
  <si>
    <t>M3280</t>
  </si>
  <si>
    <t>M3279</t>
  </si>
  <si>
    <t>M3278</t>
  </si>
  <si>
    <t>M3277</t>
  </si>
  <si>
    <t>M3276</t>
  </si>
  <si>
    <t>M3275</t>
  </si>
  <si>
    <t>M3274</t>
  </si>
  <si>
    <t>M3273</t>
  </si>
  <si>
    <t>M3272</t>
  </si>
  <si>
    <t>M3271</t>
  </si>
  <si>
    <t>M3270</t>
  </si>
  <si>
    <t>M3245</t>
  </si>
  <si>
    <t>M3242</t>
  </si>
  <si>
    <t>M3241</t>
  </si>
  <si>
    <t>M3240</t>
  </si>
  <si>
    <t>M3239</t>
  </si>
  <si>
    <t>M3238</t>
  </si>
  <si>
    <t>M3237</t>
  </si>
  <si>
    <t>M3236</t>
  </si>
  <si>
    <t>M3235</t>
  </si>
  <si>
    <t>M3233</t>
  </si>
  <si>
    <t>M3231</t>
  </si>
  <si>
    <t>M3230</t>
  </si>
  <si>
    <t>M3229</t>
  </si>
  <si>
    <t>M3228</t>
  </si>
  <si>
    <t>M3227</t>
  </si>
  <si>
    <t>M3220</t>
  </si>
  <si>
    <t>M3219</t>
  </si>
  <si>
    <t>M3218</t>
  </si>
  <si>
    <t>M3217</t>
  </si>
  <si>
    <t>M3216</t>
  </si>
  <si>
    <t>M3215</t>
  </si>
  <si>
    <t>M3214</t>
  </si>
  <si>
    <t>M3213</t>
  </si>
  <si>
    <t>M3212</t>
  </si>
  <si>
    <t>M3211</t>
  </si>
  <si>
    <t>M3210</t>
  </si>
  <si>
    <t>M3209</t>
  </si>
  <si>
    <t>M3208</t>
  </si>
  <si>
    <t>M3207</t>
  </si>
  <si>
    <t>M3206</t>
  </si>
  <si>
    <t>M3205</t>
  </si>
  <si>
    <t>M3204</t>
  </si>
  <si>
    <t>M3203</t>
  </si>
  <si>
    <t>M3202</t>
  </si>
  <si>
    <t>M3201</t>
  </si>
  <si>
    <t>M3200</t>
  </si>
  <si>
    <t>M3199</t>
  </si>
  <si>
    <t>M3198</t>
  </si>
  <si>
    <t>M3197</t>
  </si>
  <si>
    <t>M3196</t>
  </si>
  <si>
    <t>M3195</t>
  </si>
  <si>
    <t>M3194</t>
  </si>
  <si>
    <t>M3193</t>
  </si>
  <si>
    <t>M3192</t>
  </si>
  <si>
    <t>M3191</t>
  </si>
  <si>
    <t>M3190</t>
  </si>
  <si>
    <t>M3189</t>
  </si>
  <si>
    <t>M3188</t>
  </si>
  <si>
    <t>M3187</t>
  </si>
  <si>
    <t>M3186</t>
  </si>
  <si>
    <t>M3185</t>
  </si>
  <si>
    <t>M3184</t>
  </si>
  <si>
    <t>M3183</t>
  </si>
  <si>
    <t>M3182</t>
  </si>
  <si>
    <t>M3181</t>
  </si>
  <si>
    <t>M3180</t>
  </si>
  <si>
    <t>M3179</t>
  </si>
  <si>
    <t>M3177</t>
  </si>
  <si>
    <t>M3174</t>
  </si>
  <si>
    <t>M3173</t>
  </si>
  <si>
    <t>M3172</t>
  </si>
  <si>
    <t>M3171</t>
  </si>
  <si>
    <t>M3170</t>
  </si>
  <si>
    <t>M3153</t>
  </si>
  <si>
    <t>M3126</t>
  </si>
  <si>
    <t>M3095</t>
  </si>
  <si>
    <t>M3094</t>
  </si>
  <si>
    <t>M3093</t>
  </si>
  <si>
    <t>M3091</t>
  </si>
  <si>
    <t>M3089</t>
  </si>
  <si>
    <t>M2979</t>
  </si>
  <si>
    <t>M2902</t>
  </si>
  <si>
    <t>M2901</t>
  </si>
  <si>
    <t>M2900</t>
  </si>
  <si>
    <t>M2899</t>
  </si>
  <si>
    <t>M2898</t>
  </si>
  <si>
    <t>M2897</t>
  </si>
  <si>
    <t>M2896</t>
  </si>
  <si>
    <t>M2895</t>
  </si>
  <si>
    <t>M2894</t>
  </si>
  <si>
    <t>M2893</t>
  </si>
  <si>
    <t>M2892</t>
  </si>
  <si>
    <t>M2891</t>
  </si>
  <si>
    <t>M2890</t>
  </si>
  <si>
    <t>M2889</t>
  </si>
  <si>
    <t>M2888</t>
  </si>
  <si>
    <t>M2887</t>
  </si>
  <si>
    <t>M2886</t>
  </si>
  <si>
    <t>M2885</t>
  </si>
  <si>
    <t>M2884</t>
  </si>
  <si>
    <t>M2883</t>
  </si>
  <si>
    <t>M2882</t>
  </si>
  <si>
    <t>M2881</t>
  </si>
  <si>
    <t>M2880</t>
  </si>
  <si>
    <t>M2879</t>
  </si>
  <si>
    <t>M2878</t>
  </si>
  <si>
    <t>M2877</t>
  </si>
  <si>
    <t>M2876</t>
  </si>
  <si>
    <t>M2875</t>
  </si>
  <si>
    <t>M2874</t>
  </si>
  <si>
    <t>M2873</t>
  </si>
  <si>
    <t>M2872</t>
  </si>
  <si>
    <t>M2871</t>
  </si>
  <si>
    <t>M2870</t>
  </si>
  <si>
    <t>M2869</t>
  </si>
  <si>
    <t>M2868</t>
  </si>
  <si>
    <t>M2867</t>
  </si>
  <si>
    <t>M2866</t>
  </si>
  <si>
    <t>M2865</t>
  </si>
  <si>
    <t>M2864</t>
  </si>
  <si>
    <t>M2863</t>
  </si>
  <si>
    <t>M2862</t>
  </si>
  <si>
    <t>M2861</t>
  </si>
  <si>
    <t>M2860</t>
  </si>
  <si>
    <t>M2859</t>
  </si>
  <si>
    <t>M2858</t>
  </si>
  <si>
    <t>M2857</t>
  </si>
  <si>
    <t>M2856</t>
  </si>
  <si>
    <t>M2855</t>
  </si>
  <si>
    <t>M2854</t>
  </si>
  <si>
    <t>M2853</t>
  </si>
  <si>
    <t>M2852</t>
  </si>
  <si>
    <t>M2851</t>
  </si>
  <si>
    <t>M2850</t>
  </si>
  <si>
    <t>M2849</t>
  </si>
  <si>
    <t>M2848</t>
  </si>
  <si>
    <t>M2847</t>
  </si>
  <si>
    <t>M2846</t>
  </si>
  <si>
    <t>M2845</t>
  </si>
  <si>
    <t>M2844</t>
  </si>
  <si>
    <t>M2843</t>
  </si>
  <si>
    <t>M2842</t>
  </si>
  <si>
    <t>M2841</t>
  </si>
  <si>
    <t>M2840</t>
  </si>
  <si>
    <t>M2839</t>
  </si>
  <si>
    <t>M2838</t>
  </si>
  <si>
    <t>M2837</t>
  </si>
  <si>
    <t>M2836</t>
  </si>
  <si>
    <t>M2835</t>
  </si>
  <si>
    <t>M2834</t>
  </si>
  <si>
    <t>M2833</t>
  </si>
  <si>
    <t>M2832</t>
  </si>
  <si>
    <t>M2831</t>
  </si>
  <si>
    <t>M2830</t>
  </si>
  <si>
    <t>M2829</t>
  </si>
  <si>
    <t>M2828</t>
  </si>
  <si>
    <t>M2827</t>
  </si>
  <si>
    <t>M2826</t>
  </si>
  <si>
    <t>M2825</t>
  </si>
  <si>
    <t>M2824</t>
  </si>
  <si>
    <t>M2823</t>
  </si>
  <si>
    <t>M2822</t>
  </si>
  <si>
    <t>M2821</t>
  </si>
  <si>
    <t>M2820</t>
  </si>
  <si>
    <t>M2819</t>
  </si>
  <si>
    <t>M2818</t>
  </si>
  <si>
    <t>M2817</t>
  </si>
  <si>
    <t>M2816</t>
  </si>
  <si>
    <t>M2815</t>
  </si>
  <si>
    <t>M2814</t>
  </si>
  <si>
    <t>M2813</t>
  </si>
  <si>
    <t>M2812</t>
  </si>
  <si>
    <t>M2811</t>
  </si>
  <si>
    <t>M2810</t>
  </si>
  <si>
    <t>M2809</t>
  </si>
  <si>
    <t>M2808</t>
  </si>
  <si>
    <t>M2807</t>
  </si>
  <si>
    <t>M2806</t>
  </si>
  <si>
    <t>M2805</t>
  </si>
  <si>
    <t>M2804</t>
  </si>
  <si>
    <t>M2803</t>
  </si>
  <si>
    <t>M2802</t>
  </si>
  <si>
    <t>M2801</t>
  </si>
  <si>
    <t>M2800</t>
  </si>
  <si>
    <t>M2799</t>
  </si>
  <si>
    <t>M2798</t>
  </si>
  <si>
    <t>M2797</t>
  </si>
  <si>
    <t>M2796</t>
  </si>
  <si>
    <t>M2795</t>
  </si>
  <si>
    <t>M2794</t>
  </si>
  <si>
    <t>M2793</t>
  </si>
  <si>
    <t>M2792</t>
  </si>
  <si>
    <t>M2791</t>
  </si>
  <si>
    <t>M2790</t>
  </si>
  <si>
    <t>M2789</t>
  </si>
  <si>
    <t>M2788</t>
  </si>
  <si>
    <t>M2787</t>
  </si>
  <si>
    <t>M2786</t>
  </si>
  <si>
    <t>M2785</t>
  </si>
  <si>
    <t>M2784</t>
  </si>
  <si>
    <t>M2783</t>
  </si>
  <si>
    <t>M2782</t>
  </si>
  <si>
    <t>M2781</t>
  </si>
  <si>
    <t>M2780</t>
  </si>
  <si>
    <t>M2777</t>
  </si>
  <si>
    <t>M2776</t>
  </si>
  <si>
    <t>M2775</t>
  </si>
  <si>
    <t>M2774</t>
  </si>
  <si>
    <t>M2773</t>
  </si>
  <si>
    <t>M2772</t>
  </si>
  <si>
    <t>M2771</t>
  </si>
  <si>
    <t>M2770</t>
  </si>
  <si>
    <t>M2769</t>
  </si>
  <si>
    <t>M2768</t>
  </si>
  <si>
    <t>M2767</t>
  </si>
  <si>
    <t>M2766</t>
  </si>
  <si>
    <t>M2765</t>
  </si>
  <si>
    <t>M2764</t>
  </si>
  <si>
    <t>M2763</t>
  </si>
  <si>
    <t>M2762</t>
  </si>
  <si>
    <t>M2761</t>
  </si>
  <si>
    <t>M2760</t>
  </si>
  <si>
    <t>M2759</t>
  </si>
  <si>
    <t>M2758</t>
  </si>
  <si>
    <t>M2757</t>
  </si>
  <si>
    <t>M2756</t>
  </si>
  <si>
    <t>M2755</t>
  </si>
  <si>
    <t>M2754</t>
  </si>
  <si>
    <t>M2753</t>
  </si>
  <si>
    <t>M2752</t>
  </si>
  <si>
    <t>M2751</t>
  </si>
  <si>
    <t>M2750</t>
  </si>
  <si>
    <t>M2749</t>
  </si>
  <si>
    <t>M2748</t>
  </si>
  <si>
    <t>M2747</t>
  </si>
  <si>
    <t>M2746</t>
  </si>
  <si>
    <t>M2745</t>
  </si>
  <si>
    <t>M2744</t>
  </si>
  <si>
    <t>M2743</t>
  </si>
  <si>
    <t>M2742</t>
  </si>
  <si>
    <t>M2741</t>
  </si>
  <si>
    <t>M2740</t>
  </si>
  <si>
    <t>M2739</t>
  </si>
  <si>
    <t>M2738</t>
  </si>
  <si>
    <t>M2697</t>
  </si>
  <si>
    <t>M2696</t>
  </si>
  <si>
    <t>M2695</t>
  </si>
  <si>
    <t>M2694</t>
  </si>
  <si>
    <t>M2693</t>
  </si>
  <si>
    <t>M2692</t>
  </si>
  <si>
    <t>M2691</t>
  </si>
  <si>
    <t>M2690</t>
  </si>
  <si>
    <t>M2689</t>
  </si>
  <si>
    <t>M2688</t>
  </si>
  <si>
    <t>M2687</t>
  </si>
  <si>
    <t>M2686</t>
  </si>
  <si>
    <t>M2685</t>
  </si>
  <si>
    <t>M2684</t>
  </si>
  <si>
    <t>M2683</t>
  </si>
  <si>
    <t>M2682</t>
  </si>
  <si>
    <t>M2681</t>
  </si>
  <si>
    <t>M2680</t>
  </si>
  <si>
    <t>M2679</t>
  </si>
  <si>
    <t>M2678</t>
  </si>
  <si>
    <t>M2677</t>
  </si>
  <si>
    <t>M2676</t>
  </si>
  <si>
    <t>M2675</t>
  </si>
  <si>
    <t>M2674</t>
  </si>
  <si>
    <t>M2673</t>
  </si>
  <si>
    <t>M2672</t>
  </si>
  <si>
    <t>M2671</t>
  </si>
  <si>
    <t>M2670</t>
  </si>
  <si>
    <t>M2669</t>
  </si>
  <si>
    <t>M2668</t>
  </si>
  <si>
    <t>M2667</t>
  </si>
  <si>
    <t>M2666</t>
  </si>
  <si>
    <t>M2665</t>
  </si>
  <si>
    <t>M2664</t>
  </si>
  <si>
    <t>M2663</t>
  </si>
  <si>
    <t>M2662</t>
  </si>
  <si>
    <t>M2661</t>
  </si>
  <si>
    <t>M2660</t>
  </si>
  <si>
    <t>M2659</t>
  </si>
  <si>
    <t>M2658</t>
  </si>
  <si>
    <t>M2657</t>
  </si>
  <si>
    <t>M2656</t>
  </si>
  <si>
    <t>M2655</t>
  </si>
  <si>
    <t>M2654</t>
  </si>
  <si>
    <t>M2653</t>
  </si>
  <si>
    <t>M2652</t>
  </si>
  <si>
    <t>M2651</t>
  </si>
  <si>
    <t>M2650</t>
  </si>
  <si>
    <t>M2649</t>
  </si>
  <si>
    <t>M2648</t>
  </si>
  <si>
    <t>M2647</t>
  </si>
  <si>
    <t>M2646</t>
  </si>
  <si>
    <t>M2645</t>
  </si>
  <si>
    <t>M2644</t>
  </si>
  <si>
    <t>M2643</t>
  </si>
  <si>
    <t>M2642</t>
  </si>
  <si>
    <t>M2641</t>
  </si>
  <si>
    <t>M2640</t>
  </si>
  <si>
    <t>M2639</t>
  </si>
  <si>
    <t>M2638</t>
  </si>
  <si>
    <t>M2637</t>
  </si>
  <si>
    <t>M2623</t>
  </si>
  <si>
    <t>M2622</t>
  </si>
  <si>
    <t>M2621</t>
  </si>
  <si>
    <t>M2620</t>
  </si>
  <si>
    <t>M2619</t>
  </si>
  <si>
    <t>M2618</t>
  </si>
  <si>
    <t>M2617</t>
  </si>
  <si>
    <t>M2616</t>
  </si>
  <si>
    <t>M2615</t>
  </si>
  <si>
    <t>M2614</t>
  </si>
  <si>
    <t>M2613</t>
  </si>
  <si>
    <t>M2612</t>
  </si>
  <si>
    <t>M2611</t>
  </si>
  <si>
    <t>M2610</t>
  </si>
  <si>
    <t>M2609</t>
  </si>
  <si>
    <t>M2608</t>
  </si>
  <si>
    <t>M2607</t>
  </si>
  <si>
    <t>M2606</t>
  </si>
  <si>
    <t>M2605</t>
  </si>
  <si>
    <t>M2604</t>
  </si>
  <si>
    <t>M2603</t>
  </si>
  <si>
    <t>M2602</t>
  </si>
  <si>
    <t>M2601</t>
  </si>
  <si>
    <t>M2580</t>
  </si>
  <si>
    <t>M2574</t>
  </si>
  <si>
    <t>M2573</t>
  </si>
  <si>
    <t>M2572</t>
  </si>
  <si>
    <t>M2571</t>
  </si>
  <si>
    <t>M2570</t>
  </si>
  <si>
    <t>M2569</t>
  </si>
  <si>
    <t>M2568</t>
  </si>
  <si>
    <t>M2567</t>
  </si>
  <si>
    <t>M2566</t>
  </si>
  <si>
    <t>M2565</t>
  </si>
  <si>
    <t>M2564</t>
  </si>
  <si>
    <t>M2563</t>
  </si>
  <si>
    <t>M2562</t>
  </si>
  <si>
    <t>M2561</t>
  </si>
  <si>
    <t>M2560</t>
  </si>
  <si>
    <t>M2559</t>
  </si>
  <si>
    <t>M2558</t>
  </si>
  <si>
    <t>M2557</t>
  </si>
  <si>
    <t>M2556</t>
  </si>
  <si>
    <t>M2555</t>
  </si>
  <si>
    <t>M2554</t>
  </si>
  <si>
    <t>M2553</t>
  </si>
  <si>
    <t>M2552</t>
  </si>
  <si>
    <t>M2551</t>
  </si>
  <si>
    <t>M2550</t>
  </si>
  <si>
    <t>M2549</t>
  </si>
  <si>
    <t>M2548</t>
  </si>
  <si>
    <t>M2547</t>
  </si>
  <si>
    <t>M2546</t>
  </si>
  <si>
    <t>M2545</t>
  </si>
  <si>
    <t>M2544</t>
  </si>
  <si>
    <t>M2543</t>
  </si>
  <si>
    <t>M2542</t>
  </si>
  <si>
    <t>M2541</t>
  </si>
  <si>
    <t>M2540</t>
  </si>
  <si>
    <t>M2539</t>
  </si>
  <si>
    <t>M2538</t>
  </si>
  <si>
    <t>M2537</t>
  </si>
  <si>
    <t>M2536</t>
  </si>
  <si>
    <t>M2535</t>
  </si>
  <si>
    <t>M2534</t>
  </si>
  <si>
    <t>M2533</t>
  </si>
  <si>
    <t>M2532</t>
  </si>
  <si>
    <t>M2531</t>
  </si>
  <si>
    <t>M2530</t>
  </si>
  <si>
    <t>M2529</t>
  </si>
  <si>
    <t>M2528</t>
  </si>
  <si>
    <t>M2527</t>
  </si>
  <si>
    <t>M2526</t>
  </si>
  <si>
    <t>M2525</t>
  </si>
  <si>
    <t>M2524</t>
  </si>
  <si>
    <t>M2523</t>
  </si>
  <si>
    <t>M2522</t>
  </si>
  <si>
    <t>M2521</t>
  </si>
  <si>
    <t>M2520</t>
  </si>
  <si>
    <t>M2519</t>
  </si>
  <si>
    <t>M2518</t>
  </si>
  <si>
    <t>M2517</t>
  </si>
  <si>
    <t>M2516</t>
  </si>
  <si>
    <t>M2515</t>
  </si>
  <si>
    <t>M2514</t>
  </si>
  <si>
    <t>M2513</t>
  </si>
  <si>
    <t>M2512</t>
  </si>
  <si>
    <t>M2511</t>
  </si>
  <si>
    <t>M2510</t>
  </si>
  <si>
    <t>M2509</t>
  </si>
  <si>
    <t>M2508</t>
  </si>
  <si>
    <t>M2507</t>
  </si>
  <si>
    <t>M2506</t>
  </si>
  <si>
    <t>M2505</t>
  </si>
  <si>
    <t>M2504</t>
  </si>
  <si>
    <t>M2503</t>
  </si>
  <si>
    <t>M2502</t>
  </si>
  <si>
    <t>M2501</t>
  </si>
  <si>
    <t>M2500</t>
  </si>
  <si>
    <t>M2489</t>
  </si>
  <si>
    <t>M2488</t>
  </si>
  <si>
    <t>M2487</t>
  </si>
  <si>
    <t>M2486</t>
  </si>
  <si>
    <t>M2485</t>
  </si>
  <si>
    <t>M2484</t>
  </si>
  <si>
    <t>M2483</t>
  </si>
  <si>
    <t>M2482</t>
  </si>
  <si>
    <t>M2481</t>
  </si>
  <si>
    <t>M2480</t>
  </si>
  <si>
    <t>M2479</t>
  </si>
  <si>
    <t>M2478</t>
  </si>
  <si>
    <t>M2477</t>
  </si>
  <si>
    <t>M2476</t>
  </si>
  <si>
    <t>M2475</t>
  </si>
  <si>
    <t>M2474</t>
  </si>
  <si>
    <t>M2473</t>
  </si>
  <si>
    <t>M2472</t>
  </si>
  <si>
    <t>M2471</t>
  </si>
  <si>
    <t>M2470</t>
  </si>
  <si>
    <t>M2469</t>
  </si>
  <si>
    <t>M2468</t>
  </si>
  <si>
    <t>M2467</t>
  </si>
  <si>
    <t>M2466</t>
  </si>
  <si>
    <t>M2465</t>
  </si>
  <si>
    <t>M2462</t>
  </si>
  <si>
    <t>M2461</t>
  </si>
  <si>
    <t>M2460</t>
  </si>
  <si>
    <t>M2459</t>
  </si>
  <si>
    <t>M2458</t>
  </si>
  <si>
    <t>M2457</t>
  </si>
  <si>
    <t>M2456</t>
  </si>
  <si>
    <t>M2455</t>
  </si>
  <si>
    <t>M2454</t>
  </si>
  <si>
    <t>M2453</t>
  </si>
  <si>
    <t>M2452</t>
  </si>
  <si>
    <t>M2451</t>
  </si>
  <si>
    <t>M2450</t>
  </si>
  <si>
    <t>M2449</t>
  </si>
  <si>
    <t>M2448</t>
  </si>
  <si>
    <t>M2447</t>
  </si>
  <si>
    <t>M2446</t>
  </si>
  <si>
    <t>M2445</t>
  </si>
  <si>
    <t>M2444</t>
  </si>
  <si>
    <t>M2443</t>
  </si>
  <si>
    <t>M2442</t>
  </si>
  <si>
    <t>M2441</t>
  </si>
  <si>
    <t>M2440</t>
  </si>
  <si>
    <t>M2439</t>
  </si>
  <si>
    <t>M2438</t>
  </si>
  <si>
    <t>M2437</t>
  </si>
  <si>
    <t>M2436</t>
  </si>
  <si>
    <t>M2435</t>
  </si>
  <si>
    <t>M2434</t>
  </si>
  <si>
    <t>M2433</t>
  </si>
  <si>
    <t>M2432</t>
  </si>
  <si>
    <t>M2431</t>
  </si>
  <si>
    <t>M2430</t>
  </si>
  <si>
    <t>M2429</t>
  </si>
  <si>
    <t>M2428</t>
  </si>
  <si>
    <t>M2427</t>
  </si>
  <si>
    <t>M2426</t>
  </si>
  <si>
    <t>M2425</t>
  </si>
  <si>
    <t>M2424</t>
  </si>
  <si>
    <t>M2423</t>
  </si>
  <si>
    <t>M2421</t>
  </si>
  <si>
    <t>M2420</t>
  </si>
  <si>
    <t>M2419</t>
  </si>
  <si>
    <t>M2389</t>
  </si>
  <si>
    <t>M2388</t>
  </si>
  <si>
    <t>M2386</t>
  </si>
  <si>
    <t>M2370</t>
  </si>
  <si>
    <t>M2365</t>
  </si>
  <si>
    <t>M2364</t>
  </si>
  <si>
    <t>M2358</t>
  </si>
  <si>
    <t>M2356</t>
  </si>
  <si>
    <t>M2321</t>
  </si>
  <si>
    <t>M2320</t>
  </si>
  <si>
    <t>M2319</t>
  </si>
  <si>
    <t>M2318</t>
  </si>
  <si>
    <t>M2317</t>
  </si>
  <si>
    <t>M2316</t>
  </si>
  <si>
    <t>M2314</t>
  </si>
  <si>
    <t>M2313</t>
  </si>
  <si>
    <t>M2308</t>
  </si>
  <si>
    <t>M2304</t>
  </si>
  <si>
    <t>M2303</t>
  </si>
  <si>
    <t>M2301</t>
  </si>
  <si>
    <t>M2300</t>
  </si>
  <si>
    <t>M2299</t>
  </si>
  <si>
    <t>M2298</t>
  </si>
  <si>
    <t>M2294</t>
  </si>
  <si>
    <t>M2293</t>
  </si>
  <si>
    <t>M2292</t>
  </si>
  <si>
    <t>M2285</t>
  </si>
  <si>
    <t>M2282</t>
  </si>
  <si>
    <t>M2281</t>
  </si>
  <si>
    <t>M2277</t>
  </si>
  <si>
    <t>M2275</t>
  </si>
  <si>
    <t>M2274</t>
  </si>
  <si>
    <t>M2273</t>
  </si>
  <si>
    <t>M2272</t>
  </si>
  <si>
    <t>M2271</t>
  </si>
  <si>
    <t>M2270</t>
  </si>
  <si>
    <t>M2269</t>
  </si>
  <si>
    <t>M2268</t>
  </si>
  <si>
    <t>M2267</t>
  </si>
  <si>
    <t>M2266</t>
  </si>
  <si>
    <t>M2265</t>
  </si>
  <si>
    <t>M2264</t>
  </si>
  <si>
    <t>M2263</t>
  </si>
  <si>
    <t>M2262</t>
  </si>
  <si>
    <t>M2261</t>
  </si>
  <si>
    <t>M2260</t>
  </si>
  <si>
    <t>M2259</t>
  </si>
  <si>
    <t>M2258</t>
  </si>
  <si>
    <t>M2257</t>
  </si>
  <si>
    <t>M2256</t>
  </si>
  <si>
    <t>M2255</t>
  </si>
  <si>
    <t>M2254</t>
  </si>
  <si>
    <t>M2253</t>
  </si>
  <si>
    <t>M2252</t>
  </si>
  <si>
    <t>M2251</t>
  </si>
  <si>
    <t>M2250</t>
  </si>
  <si>
    <t>M2249</t>
  </si>
  <si>
    <t>M2248</t>
  </si>
  <si>
    <t>M2247</t>
  </si>
  <si>
    <t>M2246</t>
  </si>
  <si>
    <t>M2245</t>
  </si>
  <si>
    <t>M2244</t>
  </si>
  <si>
    <t>M2243</t>
  </si>
  <si>
    <t>M2242</t>
  </si>
  <si>
    <t>M2241</t>
  </si>
  <si>
    <t>M2240</t>
  </si>
  <si>
    <t>M2239</t>
  </si>
  <si>
    <t>M2238</t>
  </si>
  <si>
    <t>M2237</t>
  </si>
  <si>
    <t>M2236</t>
  </si>
  <si>
    <t>M2234</t>
  </si>
  <si>
    <t>M2233</t>
  </si>
  <si>
    <t>M2229</t>
  </si>
  <si>
    <t>M2227</t>
  </si>
  <si>
    <t>M2225</t>
  </si>
  <si>
    <t>M2222</t>
  </si>
  <si>
    <t>M2221</t>
  </si>
  <si>
    <t>M2220</t>
  </si>
  <si>
    <t>M2219</t>
  </si>
  <si>
    <t>M2218</t>
  </si>
  <si>
    <t>M2217</t>
  </si>
  <si>
    <t>M2216</t>
  </si>
  <si>
    <t>M2215</t>
  </si>
  <si>
    <t>M2214</t>
  </si>
  <si>
    <t>M2213</t>
  </si>
  <si>
    <t>M2211</t>
  </si>
  <si>
    <t>M2210</t>
  </si>
  <si>
    <t>M2209</t>
  </si>
  <si>
    <t>M2208</t>
  </si>
  <si>
    <t>M2207</t>
  </si>
  <si>
    <t>M2206</t>
  </si>
  <si>
    <t>M2204</t>
  </si>
  <si>
    <t>M2202</t>
  </si>
  <si>
    <t>M2200</t>
  </si>
  <si>
    <t>M2198</t>
  </si>
  <si>
    <t>M2197</t>
  </si>
  <si>
    <t>M2190</t>
  </si>
  <si>
    <t>M2189</t>
  </si>
  <si>
    <t>M2188</t>
  </si>
  <si>
    <t>M2187</t>
  </si>
  <si>
    <t>M2186</t>
  </si>
  <si>
    <t>M2185</t>
  </si>
  <si>
    <t>M2184</t>
  </si>
  <si>
    <t>M2183</t>
  </si>
  <si>
    <t>M2182</t>
  </si>
  <si>
    <t>M2181</t>
  </si>
  <si>
    <t>M2180</t>
  </si>
  <si>
    <t>M2179</t>
  </si>
  <si>
    <t>M2178</t>
  </si>
  <si>
    <t>M2177</t>
  </si>
  <si>
    <t>M2176</t>
  </si>
  <si>
    <t>M2175</t>
  </si>
  <si>
    <t>M2174</t>
  </si>
  <si>
    <t>M2173</t>
  </si>
  <si>
    <t>M2172</t>
  </si>
  <si>
    <t>M2171</t>
  </si>
  <si>
    <t>M2170</t>
  </si>
  <si>
    <t>M2169</t>
  </si>
  <si>
    <t>M2168</t>
  </si>
  <si>
    <t>M2167</t>
  </si>
  <si>
    <t>M2166</t>
  </si>
  <si>
    <t>M2165</t>
  </si>
  <si>
    <t>M2164</t>
  </si>
  <si>
    <t>M2163</t>
  </si>
  <si>
    <t>M2160</t>
  </si>
  <si>
    <t>M2158</t>
  </si>
  <si>
    <t>M2152</t>
  </si>
  <si>
    <t>M2150</t>
  </si>
  <si>
    <t>M2148</t>
  </si>
  <si>
    <t>M2147</t>
  </si>
  <si>
    <t>M2146</t>
  </si>
  <si>
    <t>M2145</t>
  </si>
  <si>
    <t>M2144</t>
  </si>
  <si>
    <t>M2143</t>
  </si>
  <si>
    <t>M2142</t>
  </si>
  <si>
    <t>M2141</t>
  </si>
  <si>
    <t>M2138</t>
  </si>
  <si>
    <t>M2137</t>
  </si>
  <si>
    <t>M2135</t>
  </si>
  <si>
    <t>M2130</t>
  </si>
  <si>
    <t>M2128</t>
  </si>
  <si>
    <t>M2119</t>
  </si>
  <si>
    <t>M2118</t>
  </si>
  <si>
    <t>M2117</t>
  </si>
  <si>
    <t>M2115</t>
  </si>
  <si>
    <t>M2114</t>
  </si>
  <si>
    <t>M2113</t>
  </si>
  <si>
    <t>M2112</t>
  </si>
  <si>
    <t>M2111</t>
  </si>
  <si>
    <t>M2110</t>
  </si>
  <si>
    <t>M2102</t>
  </si>
  <si>
    <t>M2097</t>
  </si>
  <si>
    <t>M2093</t>
  </si>
  <si>
    <t>M2092</t>
  </si>
  <si>
    <t>M2079</t>
  </si>
  <si>
    <t>M2075</t>
  </si>
  <si>
    <t>M2074</t>
  </si>
  <si>
    <t>M2073</t>
  </si>
  <si>
    <t>M2072</t>
  </si>
  <si>
    <t>M2071</t>
  </si>
  <si>
    <t>M2070</t>
  </si>
  <si>
    <t>M2069</t>
  </si>
  <si>
    <t>M2067</t>
  </si>
  <si>
    <t>M2066</t>
  </si>
  <si>
    <t>M2065</t>
  </si>
  <si>
    <t>M2064</t>
  </si>
  <si>
    <t>M2063</t>
  </si>
  <si>
    <t>M2062</t>
  </si>
  <si>
    <t>M2061</t>
  </si>
  <si>
    <t>M2060</t>
  </si>
  <si>
    <t>M2059</t>
  </si>
  <si>
    <t>M2058</t>
  </si>
  <si>
    <t>M2057</t>
  </si>
  <si>
    <t>M2056</t>
  </si>
  <si>
    <t>M2055</t>
  </si>
  <si>
    <t>M2054</t>
  </si>
  <si>
    <t>M2053</t>
  </si>
  <si>
    <t>M2052</t>
  </si>
  <si>
    <t>M2051</t>
  </si>
  <si>
    <t>M2050</t>
  </si>
  <si>
    <t>M2049</t>
  </si>
  <si>
    <t>M2048</t>
  </si>
  <si>
    <t>M2047</t>
  </si>
  <si>
    <t>M2046</t>
  </si>
  <si>
    <t>M2045</t>
  </si>
  <si>
    <t>M2044</t>
  </si>
  <si>
    <t>M2042</t>
  </si>
  <si>
    <t>M2041</t>
  </si>
  <si>
    <t>M2040</t>
  </si>
  <si>
    <t>M2038</t>
  </si>
  <si>
    <t>M2037</t>
  </si>
  <si>
    <t>M2036</t>
  </si>
  <si>
    <t>M2035</t>
  </si>
  <si>
    <t>M2034</t>
  </si>
  <si>
    <t>M2033</t>
  </si>
  <si>
    <t>M2032</t>
  </si>
  <si>
    <t>M2031</t>
  </si>
  <si>
    <t>M2030</t>
  </si>
  <si>
    <t>M2029</t>
  </si>
  <si>
    <t>M2028</t>
  </si>
  <si>
    <t>M2027</t>
  </si>
  <si>
    <t>M2026</t>
  </si>
  <si>
    <t>M2025</t>
  </si>
  <si>
    <t>M2024</t>
  </si>
  <si>
    <t>M2021</t>
  </si>
  <si>
    <t>M2020</t>
  </si>
  <si>
    <t>M2019</t>
  </si>
  <si>
    <t>M2018</t>
  </si>
  <si>
    <t>M2017</t>
  </si>
  <si>
    <t>M2016</t>
  </si>
  <si>
    <t>M2014</t>
  </si>
  <si>
    <t>M2012</t>
  </si>
  <si>
    <t>M2011</t>
  </si>
  <si>
    <t>M2010</t>
  </si>
  <si>
    <t>M2009</t>
  </si>
  <si>
    <t>M2008</t>
  </si>
  <si>
    <t>M2007</t>
  </si>
  <si>
    <t>M2006</t>
  </si>
  <si>
    <t>M2005</t>
  </si>
  <si>
    <t>M2004</t>
  </si>
  <si>
    <t>M2003</t>
  </si>
  <si>
    <t>M2002</t>
  </si>
  <si>
    <t>M2001</t>
  </si>
  <si>
    <t>M2000</t>
  </si>
  <si>
    <t>M1999</t>
  </si>
  <si>
    <t>M1998</t>
  </si>
  <si>
    <t>M1997</t>
  </si>
  <si>
    <t>M1996</t>
  </si>
  <si>
    <t>M1994</t>
  </si>
  <si>
    <t>M1991</t>
  </si>
  <si>
    <t>M1990</t>
  </si>
  <si>
    <t>M1988</t>
  </si>
  <si>
    <t>M1987</t>
  </si>
  <si>
    <t>M1986</t>
  </si>
  <si>
    <t>M1985</t>
  </si>
  <si>
    <t>M1984</t>
  </si>
  <si>
    <t>M1983</t>
  </si>
  <si>
    <t>M1982</t>
  </si>
  <si>
    <t>M1981</t>
  </si>
  <si>
    <t>M1980</t>
  </si>
  <si>
    <t>M1977</t>
  </si>
  <si>
    <t>M1976</t>
  </si>
  <si>
    <t>M1974</t>
  </si>
  <si>
    <t>M1971</t>
  </si>
  <si>
    <t>M1970</t>
  </si>
  <si>
    <t>M1969</t>
  </si>
  <si>
    <t>M1968</t>
  </si>
  <si>
    <t>M1967</t>
  </si>
  <si>
    <t>M1966</t>
  </si>
  <si>
    <t>M1965</t>
  </si>
  <si>
    <t>M1962</t>
  </si>
  <si>
    <t>M1961</t>
  </si>
  <si>
    <t>M1960</t>
  </si>
  <si>
    <t>M1959</t>
  </si>
  <si>
    <t>M1958</t>
  </si>
  <si>
    <t>M1956</t>
  </si>
  <si>
    <t>M1955</t>
  </si>
  <si>
    <t>M1954</t>
  </si>
  <si>
    <t>M1953</t>
  </si>
  <si>
    <t>M1952</t>
  </si>
  <si>
    <t>M1950</t>
  </si>
  <si>
    <t>M1949</t>
  </si>
  <si>
    <t>M1948</t>
  </si>
  <si>
    <t>M1947</t>
  </si>
  <si>
    <t>M1946</t>
  </si>
  <si>
    <t>M1945</t>
  </si>
  <si>
    <t>M1944</t>
  </si>
  <si>
    <t>M1943</t>
  </si>
  <si>
    <t>M1942</t>
  </si>
  <si>
    <t>M1941</t>
  </si>
  <si>
    <t>M1937</t>
  </si>
  <si>
    <t>M1936</t>
  </si>
  <si>
    <t>M1935</t>
  </si>
  <si>
    <t>M1931</t>
  </si>
  <si>
    <t>M1928</t>
  </si>
  <si>
    <t>M1927</t>
  </si>
  <si>
    <t>M1926</t>
  </si>
  <si>
    <t>M1924</t>
  </si>
  <si>
    <t>M1922</t>
  </si>
  <si>
    <t>M1919</t>
  </si>
  <si>
    <t>M1913</t>
  </si>
  <si>
    <t>M1912</t>
  </si>
  <si>
    <t>M1911</t>
  </si>
  <si>
    <t>M1909</t>
  </si>
  <si>
    <t>M1907</t>
  </si>
  <si>
    <t>M1880</t>
  </si>
  <si>
    <t>M1879</t>
  </si>
  <si>
    <t>M1877</t>
  </si>
  <si>
    <t>M1876</t>
  </si>
  <si>
    <t>M1874</t>
  </si>
  <si>
    <t>M1870</t>
  </si>
  <si>
    <t>M1869</t>
  </si>
  <si>
    <t>M1868</t>
  </si>
  <si>
    <t>M1845</t>
  </si>
  <si>
    <t>M1844</t>
  </si>
  <si>
    <t>M1820</t>
  </si>
  <si>
    <t>M1819</t>
  </si>
  <si>
    <t>M1815</t>
  </si>
  <si>
    <t>M1812</t>
  </si>
  <si>
    <t>M1811</t>
  </si>
  <si>
    <t>M1797</t>
  </si>
  <si>
    <t>M1796</t>
  </si>
  <si>
    <t>M1795</t>
  </si>
  <si>
    <t>M1790</t>
  </si>
  <si>
    <t>M1789</t>
  </si>
  <si>
    <t>M1787</t>
  </si>
  <si>
    <t>M1786</t>
  </si>
  <si>
    <t>M1785</t>
  </si>
  <si>
    <t>M1784</t>
  </si>
  <si>
    <t>M1783</t>
  </si>
  <si>
    <t>M1782</t>
  </si>
  <si>
    <t>M1781</t>
  </si>
  <si>
    <t>M1780</t>
  </si>
  <si>
    <t>M1779</t>
  </si>
  <si>
    <t>M1778</t>
  </si>
  <si>
    <t>M1777</t>
  </si>
  <si>
    <t>M1776</t>
  </si>
  <si>
    <t>M1775</t>
  </si>
  <si>
    <t>M1774</t>
  </si>
  <si>
    <t>M1773</t>
  </si>
  <si>
    <t>M1765</t>
  </si>
  <si>
    <t>M1756</t>
  </si>
  <si>
    <t>M1755</t>
  </si>
  <si>
    <t>M1753</t>
  </si>
  <si>
    <t>M1750</t>
  </si>
  <si>
    <t>M1749</t>
  </si>
  <si>
    <t>M1747</t>
  </si>
  <si>
    <t>M1742</t>
  </si>
  <si>
    <t>M1741</t>
  </si>
  <si>
    <t>M1740</t>
  </si>
  <si>
    <t>M1739</t>
  </si>
  <si>
    <t>M1737</t>
  </si>
  <si>
    <t>M1736</t>
  </si>
  <si>
    <t>M1735</t>
  </si>
  <si>
    <t>M1733</t>
  </si>
  <si>
    <t>M1732</t>
  </si>
  <si>
    <t>M1731</t>
  </si>
  <si>
    <t>M1720</t>
  </si>
  <si>
    <t>M1719</t>
  </si>
  <si>
    <t>M1702</t>
  </si>
  <si>
    <t>M1675</t>
  </si>
  <si>
    <t>M1673</t>
  </si>
  <si>
    <t>M1665</t>
  </si>
  <si>
    <t>M1662</t>
  </si>
  <si>
    <t>M1656</t>
  </si>
  <si>
    <t>M1655</t>
  </si>
  <si>
    <t>M1653</t>
  </si>
  <si>
    <t>M1649</t>
  </si>
  <si>
    <t>M1644</t>
  </si>
  <si>
    <t>M1643</t>
  </si>
  <si>
    <t>M1642</t>
  </si>
  <si>
    <t>M1640</t>
  </si>
  <si>
    <t>M1639</t>
  </si>
  <si>
    <t>M1638</t>
  </si>
  <si>
    <t>M1636</t>
  </si>
  <si>
    <t>M1624</t>
  </si>
  <si>
    <t>M1618</t>
  </si>
  <si>
    <t>M1617</t>
  </si>
  <si>
    <t>M1616</t>
  </si>
  <si>
    <t>M1614</t>
  </si>
  <si>
    <t>M1606</t>
  </si>
  <si>
    <t>M1605</t>
  </si>
  <si>
    <t>M1603</t>
  </si>
  <si>
    <t>M1602</t>
  </si>
  <si>
    <t>M1600</t>
  </si>
  <si>
    <t>M1591</t>
  </si>
  <si>
    <t>M1585</t>
  </si>
  <si>
    <t>M1577</t>
  </si>
  <si>
    <t>M1575</t>
  </si>
  <si>
    <t>M1553</t>
  </si>
  <si>
    <t>M1546</t>
  </si>
  <si>
    <t>M1528</t>
  </si>
  <si>
    <t>M1527</t>
  </si>
  <si>
    <t>M1526</t>
  </si>
  <si>
    <t>M1520</t>
  </si>
  <si>
    <t>M1519</t>
  </si>
  <si>
    <t>M1518</t>
  </si>
  <si>
    <t>M1498</t>
  </si>
  <si>
    <t>M1496</t>
  </si>
  <si>
    <t>M1481</t>
  </si>
  <si>
    <t>M1472</t>
  </si>
  <si>
    <t>M1465</t>
  </si>
  <si>
    <t>M1464</t>
  </si>
  <si>
    <t>M1463</t>
  </si>
  <si>
    <t>M1462</t>
  </si>
  <si>
    <t>M1461</t>
  </si>
  <si>
    <t>M1460</t>
  </si>
  <si>
    <t>M1459</t>
  </si>
  <si>
    <t>M1458</t>
  </si>
  <si>
    <t>M1457</t>
  </si>
  <si>
    <t>M1456</t>
  </si>
  <si>
    <t>M1455</t>
  </si>
  <si>
    <t>M1454</t>
  </si>
  <si>
    <t>M1453</t>
  </si>
  <si>
    <t>M1452</t>
  </si>
  <si>
    <t>M1451</t>
  </si>
  <si>
    <t>M1450</t>
  </si>
  <si>
    <t>M1449</t>
  </si>
  <si>
    <t>M1448</t>
  </si>
  <si>
    <t>M1447</t>
  </si>
  <si>
    <t>M1446</t>
  </si>
  <si>
    <t>M1432</t>
  </si>
  <si>
    <t>M1429</t>
  </si>
  <si>
    <t>M1398</t>
  </si>
  <si>
    <t>M1397</t>
  </si>
  <si>
    <t>M1391</t>
  </si>
  <si>
    <t>M1388</t>
  </si>
  <si>
    <t>M1387</t>
  </si>
  <si>
    <t>M1385</t>
  </si>
  <si>
    <t>M1384</t>
  </si>
  <si>
    <t>M1383</t>
  </si>
  <si>
    <t>M1382</t>
  </si>
  <si>
    <t>M1379</t>
  </si>
  <si>
    <t>M1378</t>
  </si>
  <si>
    <t>M1377</t>
  </si>
  <si>
    <t>M1370</t>
  </si>
  <si>
    <t>M1369</t>
  </si>
  <si>
    <t>M1368</t>
  </si>
  <si>
    <t>M1367</t>
  </si>
  <si>
    <t>M1366</t>
  </si>
  <si>
    <t>M1364</t>
  </si>
  <si>
    <t>M1362</t>
  </si>
  <si>
    <t>M1361</t>
  </si>
  <si>
    <t>M1360</t>
  </si>
  <si>
    <t>M1359</t>
  </si>
  <si>
    <t>M1358</t>
  </si>
  <si>
    <t>M1356</t>
  </si>
  <si>
    <t>M1351</t>
  </si>
  <si>
    <t>M1350</t>
  </si>
  <si>
    <t>M1341</t>
  </si>
  <si>
    <t>M1337</t>
  </si>
  <si>
    <t>M1328</t>
  </si>
  <si>
    <t>M1325</t>
  </si>
  <si>
    <t>M1324</t>
  </si>
  <si>
    <t>M1323</t>
  </si>
  <si>
    <t>M1322</t>
  </si>
  <si>
    <t>M1321</t>
  </si>
  <si>
    <t>M1320</t>
  </si>
  <si>
    <t>M1319</t>
  </si>
  <si>
    <t>M1318</t>
  </si>
  <si>
    <t>M1317</t>
  </si>
  <si>
    <t>M1316</t>
  </si>
  <si>
    <t>M1315</t>
  </si>
  <si>
    <t>M1314</t>
  </si>
  <si>
    <t>M1313</t>
  </si>
  <si>
    <t>M1311</t>
  </si>
  <si>
    <t>M1310</t>
  </si>
  <si>
    <t>M1309</t>
  </si>
  <si>
    <t>M1308</t>
  </si>
  <si>
    <t>M1307</t>
  </si>
  <si>
    <t>M1306</t>
  </si>
  <si>
    <t>M1305</t>
  </si>
  <si>
    <t>M1304</t>
  </si>
  <si>
    <t>M1303</t>
  </si>
  <si>
    <t>M1302</t>
  </si>
  <si>
    <t>M1301</t>
  </si>
  <si>
    <t>M1300</t>
  </si>
  <si>
    <t>M1245</t>
  </si>
  <si>
    <t>M1244</t>
  </si>
  <si>
    <t>M1243</t>
  </si>
  <si>
    <t>M1242</t>
  </si>
  <si>
    <t>M1218</t>
  </si>
  <si>
    <t>M1210</t>
  </si>
  <si>
    <t>M1205</t>
  </si>
  <si>
    <t>M1176</t>
  </si>
  <si>
    <t>M1152</t>
  </si>
  <si>
    <t>M1151</t>
  </si>
  <si>
    <t>M1150</t>
  </si>
  <si>
    <t>M1142</t>
  </si>
  <si>
    <t>M1135</t>
  </si>
  <si>
    <t>M1134</t>
  </si>
  <si>
    <t>M1132</t>
  </si>
  <si>
    <t>M1131</t>
  </si>
  <si>
    <t>M1130</t>
  </si>
  <si>
    <t>M1118</t>
  </si>
  <si>
    <t>M1103</t>
  </si>
  <si>
    <t>M1097</t>
  </si>
  <si>
    <t>M1079</t>
  </si>
  <si>
    <t>M1078</t>
  </si>
  <si>
    <t>M1066</t>
  </si>
  <si>
    <t>M1022</t>
  </si>
  <si>
    <t>M1000</t>
  </si>
  <si>
    <t>M0999</t>
  </si>
  <si>
    <t>M0998</t>
  </si>
  <si>
    <t>M0947</t>
  </si>
  <si>
    <t>M0945</t>
  </si>
  <si>
    <t>M0942</t>
  </si>
  <si>
    <t>M0879</t>
  </si>
  <si>
    <t>M0868</t>
  </si>
  <si>
    <t>M0865</t>
  </si>
  <si>
    <t>M0858</t>
  </si>
  <si>
    <t>M0852</t>
  </si>
  <si>
    <t>M0851</t>
  </si>
  <si>
    <t>M0849</t>
  </si>
  <si>
    <t>M0848</t>
  </si>
  <si>
    <t>M0831</t>
  </si>
  <si>
    <t>M0824</t>
  </si>
  <si>
    <t>M0818</t>
  </si>
  <si>
    <t>M0812</t>
  </si>
  <si>
    <t>M0809</t>
  </si>
  <si>
    <t>M0808</t>
  </si>
  <si>
    <t>M0805</t>
  </si>
  <si>
    <t>M0804</t>
  </si>
  <si>
    <t>M0798</t>
  </si>
  <si>
    <t>M0796</t>
  </si>
  <si>
    <t>M0789</t>
  </si>
  <si>
    <t>M0787</t>
  </si>
  <si>
    <t>M0784</t>
  </si>
  <si>
    <t>M0783</t>
  </si>
  <si>
    <t>M0773</t>
  </si>
  <si>
    <t>M0771</t>
  </si>
  <si>
    <t>M0769</t>
  </si>
  <si>
    <t>M0767</t>
  </si>
  <si>
    <t>M0756</t>
  </si>
  <si>
    <t>M0755</t>
  </si>
  <si>
    <t>M0745</t>
  </si>
  <si>
    <t>M0741</t>
  </si>
  <si>
    <t>M0734</t>
  </si>
  <si>
    <t>M0729</t>
  </si>
  <si>
    <t>M0722</t>
  </si>
  <si>
    <t>M0721</t>
  </si>
  <si>
    <t>M0719</t>
  </si>
  <si>
    <t>M0686</t>
  </si>
  <si>
    <t>M0682</t>
  </si>
  <si>
    <t>M0677</t>
  </si>
  <si>
    <t>M0673</t>
  </si>
  <si>
    <t>M0669</t>
  </si>
  <si>
    <t>M0668</t>
  </si>
  <si>
    <t>M0667</t>
  </si>
  <si>
    <t>M0666</t>
  </si>
  <si>
    <t>M0650</t>
  </si>
  <si>
    <t>M0649</t>
  </si>
  <si>
    <t>M0648</t>
  </si>
  <si>
    <t>M0647</t>
  </si>
  <si>
    <t>M0646</t>
  </si>
  <si>
    <t>M0615</t>
  </si>
  <si>
    <t>M0560</t>
  </si>
  <si>
    <t>M0536</t>
  </si>
  <si>
    <t>M0534</t>
  </si>
  <si>
    <t>M0533</t>
  </si>
  <si>
    <t>M0532</t>
  </si>
  <si>
    <t>M0521</t>
  </si>
  <si>
    <t>M0512</t>
  </si>
  <si>
    <t>M0511</t>
  </si>
  <si>
    <t>M0506</t>
  </si>
  <si>
    <t>M0502</t>
  </si>
  <si>
    <t>M0481</t>
  </si>
  <si>
    <t>M0472</t>
  </si>
  <si>
    <t>M0471</t>
  </si>
  <si>
    <t>M0470</t>
  </si>
  <si>
    <t>M0469</t>
  </si>
  <si>
    <t>M0468</t>
  </si>
  <si>
    <t>M0467</t>
  </si>
  <si>
    <t>M0459</t>
  </si>
  <si>
    <t>M0450</t>
  </si>
  <si>
    <t>M0448</t>
  </si>
  <si>
    <t>M0447</t>
  </si>
  <si>
    <t>M0446</t>
  </si>
  <si>
    <t>M0445</t>
  </si>
  <si>
    <t>M0444</t>
  </si>
  <si>
    <t>M0443</t>
  </si>
  <si>
    <t>M0442</t>
  </si>
  <si>
    <t>M0434</t>
  </si>
  <si>
    <t>M0429</t>
  </si>
  <si>
    <t>M0428</t>
  </si>
  <si>
    <t>M0427</t>
  </si>
  <si>
    <t>M0424</t>
  </si>
  <si>
    <t>M0421</t>
  </si>
  <si>
    <t>M0412</t>
  </si>
  <si>
    <t>M0410</t>
  </si>
  <si>
    <t>M0409</t>
  </si>
  <si>
    <t>M0408</t>
  </si>
  <si>
    <t>M0395</t>
  </si>
  <si>
    <t>M0366</t>
  </si>
  <si>
    <t>M0365</t>
  </si>
  <si>
    <t>M0345</t>
  </si>
  <si>
    <t>M0310</t>
  </si>
  <si>
    <t>M0301</t>
  </si>
  <si>
    <t>M0290</t>
  </si>
  <si>
    <t>M0289</t>
  </si>
  <si>
    <t>M0286</t>
  </si>
  <si>
    <t>M0285</t>
  </si>
  <si>
    <t>M0284</t>
  </si>
  <si>
    <t>M0269</t>
  </si>
  <si>
    <t>M0266</t>
  </si>
  <si>
    <t>M0265</t>
  </si>
  <si>
    <t>M0264</t>
  </si>
  <si>
    <t>M0260</t>
  </si>
  <si>
    <t>M0257</t>
  </si>
  <si>
    <t>M0256</t>
  </si>
  <si>
    <t>M0254</t>
  </si>
  <si>
    <t>M0253</t>
  </si>
  <si>
    <t>M0236</t>
  </si>
  <si>
    <t>M0235</t>
  </si>
  <si>
    <t>M0234</t>
  </si>
  <si>
    <t>M0233</t>
  </si>
  <si>
    <t>M0232</t>
  </si>
  <si>
    <t>M0231</t>
  </si>
  <si>
    <t>M0230</t>
  </si>
  <si>
    <t>M0229</t>
  </si>
  <si>
    <t>M0225</t>
  </si>
  <si>
    <t>M0224</t>
  </si>
  <si>
    <t>M0223</t>
  </si>
  <si>
    <t>M0222</t>
  </si>
  <si>
    <t>M0220</t>
  </si>
  <si>
    <t>M0217</t>
  </si>
  <si>
    <t>M0204</t>
  </si>
  <si>
    <t>M0202</t>
  </si>
  <si>
    <t>M0198</t>
  </si>
  <si>
    <t>M0194</t>
  </si>
  <si>
    <t>M0193</t>
  </si>
  <si>
    <t>M0192</t>
  </si>
  <si>
    <t>M0191</t>
  </si>
  <si>
    <t>M0184</t>
  </si>
  <si>
    <t>M0181</t>
  </si>
  <si>
    <t>M0178</t>
  </si>
  <si>
    <t>M0173</t>
  </si>
  <si>
    <t>M0169</t>
  </si>
  <si>
    <t>M0168</t>
  </si>
  <si>
    <t>M0167</t>
  </si>
  <si>
    <t>M0166</t>
  </si>
  <si>
    <t>M0164</t>
  </si>
  <si>
    <t>M0163</t>
  </si>
  <si>
    <t>M0162</t>
  </si>
  <si>
    <t>M0161</t>
  </si>
  <si>
    <t>M0160</t>
  </si>
  <si>
    <t>M0158</t>
  </si>
  <si>
    <t>M0156</t>
  </si>
  <si>
    <t>M0153</t>
  </si>
  <si>
    <t>M0152</t>
  </si>
  <si>
    <t>M0151</t>
  </si>
  <si>
    <t>M0148</t>
  </si>
  <si>
    <t>M0146</t>
  </si>
  <si>
    <t>M0145</t>
  </si>
  <si>
    <t>M0143</t>
  </si>
  <si>
    <t>M0142</t>
  </si>
  <si>
    <t>M0141</t>
  </si>
  <si>
    <t>M0140</t>
  </si>
  <si>
    <t>M0139</t>
  </si>
  <si>
    <t>M0138</t>
  </si>
  <si>
    <t>M0137</t>
  </si>
  <si>
    <t>M0136</t>
  </si>
  <si>
    <t>M0135</t>
  </si>
  <si>
    <t>M0134</t>
  </si>
  <si>
    <t>M0133</t>
  </si>
  <si>
    <t>M0132</t>
  </si>
  <si>
    <t>M0131</t>
  </si>
  <si>
    <t>M0130</t>
  </si>
  <si>
    <t>M0129</t>
  </si>
  <si>
    <t>M0128</t>
  </si>
  <si>
    <t>M0127</t>
  </si>
  <si>
    <t>M0126</t>
  </si>
  <si>
    <t>M0125</t>
  </si>
  <si>
    <t>M0124</t>
  </si>
  <si>
    <t>M0123</t>
  </si>
  <si>
    <t>M0122</t>
  </si>
  <si>
    <t>M0121</t>
  </si>
  <si>
    <t>M0120</t>
  </si>
  <si>
    <t>M0119</t>
  </si>
  <si>
    <t>M0118</t>
  </si>
  <si>
    <t>M0117</t>
  </si>
  <si>
    <t>M0116</t>
  </si>
  <si>
    <t>M0115</t>
  </si>
  <si>
    <t>M0114</t>
  </si>
  <si>
    <t>M0113</t>
  </si>
  <si>
    <t>M0112</t>
  </si>
  <si>
    <t>M0111</t>
  </si>
  <si>
    <t>M0110</t>
  </si>
  <si>
    <t>M0109</t>
  </si>
  <si>
    <t>M0108</t>
  </si>
  <si>
    <t>M0107</t>
  </si>
  <si>
    <t>M0106</t>
  </si>
  <si>
    <t>M0105</t>
  </si>
  <si>
    <t>M0104</t>
  </si>
  <si>
    <t>M0103</t>
  </si>
  <si>
    <t>M0102</t>
  </si>
  <si>
    <t>M0101</t>
  </si>
  <si>
    <t>M0100</t>
  </si>
  <si>
    <t>M0099</t>
  </si>
  <si>
    <t>M0098</t>
  </si>
  <si>
    <t>M0094</t>
  </si>
  <si>
    <t>M0093</t>
  </si>
  <si>
    <t>M0092</t>
  </si>
  <si>
    <t>M0091</t>
  </si>
  <si>
    <t>M0089</t>
  </si>
  <si>
    <t>M0088</t>
  </si>
  <si>
    <t>M0087</t>
  </si>
  <si>
    <t>M0086</t>
  </si>
  <si>
    <t>M0085</t>
  </si>
  <si>
    <t>M0084</t>
  </si>
  <si>
    <t>M0083</t>
  </si>
  <si>
    <t>M0082</t>
  </si>
  <si>
    <t>M0081</t>
  </si>
  <si>
    <t>M0080</t>
  </si>
  <si>
    <t>M0076</t>
  </si>
  <si>
    <t>M0075</t>
  </si>
  <si>
    <t>M0074</t>
  </si>
  <si>
    <t>M0073</t>
  </si>
  <si>
    <t>M0072</t>
  </si>
  <si>
    <t>M0069</t>
  </si>
  <si>
    <t>M0068</t>
  </si>
  <si>
    <t>M0067</t>
  </si>
  <si>
    <t>M0056</t>
  </si>
  <si>
    <t>M0055</t>
  </si>
  <si>
    <t>M0054</t>
  </si>
  <si>
    <t>M0053</t>
  </si>
  <si>
    <t>M0052</t>
  </si>
  <si>
    <t>M0051</t>
  </si>
  <si>
    <t>M0050</t>
  </si>
  <si>
    <t>M0049</t>
  </si>
  <si>
    <t>M0048</t>
  </si>
  <si>
    <t>M0047</t>
  </si>
  <si>
    <t>M0046</t>
  </si>
  <si>
    <t>M0045</t>
  </si>
  <si>
    <t>M0044</t>
  </si>
  <si>
    <t>M0032</t>
  </si>
  <si>
    <t>M0030</t>
  </si>
  <si>
    <t>M0029</t>
  </si>
  <si>
    <t>M0028</t>
  </si>
  <si>
    <t>M0026</t>
  </si>
  <si>
    <t>M0025</t>
  </si>
  <si>
    <t>M0021</t>
  </si>
  <si>
    <t>M0020</t>
  </si>
  <si>
    <t>M0019</t>
  </si>
  <si>
    <t>M0018</t>
  </si>
  <si>
    <t>M0017</t>
  </si>
  <si>
    <t>M0016</t>
  </si>
  <si>
    <t>M0015</t>
  </si>
  <si>
    <t>M0014</t>
  </si>
  <si>
    <t>M0013</t>
  </si>
  <si>
    <t>M0012</t>
  </si>
  <si>
    <t>M0011</t>
  </si>
  <si>
    <t>M0010</t>
  </si>
  <si>
    <t>M0009</t>
  </si>
  <si>
    <t>M0008</t>
  </si>
  <si>
    <t>M0007</t>
  </si>
  <si>
    <t>M0005</t>
  </si>
  <si>
    <t>M0004</t>
  </si>
  <si>
    <t>M0003</t>
  </si>
  <si>
    <t>E9798</t>
  </si>
  <si>
    <t>E9797</t>
  </si>
  <si>
    <t>E9795</t>
  </si>
  <si>
    <t>E9793</t>
  </si>
  <si>
    <t>E9792</t>
  </si>
  <si>
    <t>E9790</t>
  </si>
  <si>
    <t>E9789</t>
  </si>
  <si>
    <t>E9788</t>
  </si>
  <si>
    <t>E9787</t>
  </si>
  <si>
    <t>E9785</t>
  </si>
  <si>
    <t>E9784</t>
  </si>
  <si>
    <t>E9783</t>
  </si>
  <si>
    <t>E9782</t>
  </si>
  <si>
    <t>E9781</t>
  </si>
  <si>
    <t>E9780</t>
  </si>
  <si>
    <t>E9779</t>
  </si>
  <si>
    <t>E9778</t>
  </si>
  <si>
    <t>E9777</t>
  </si>
  <si>
    <t>E9776</t>
  </si>
  <si>
    <t>E9775</t>
  </si>
  <si>
    <t>E9769</t>
  </si>
  <si>
    <t>E9768</t>
  </si>
  <si>
    <t>E9766</t>
  </si>
  <si>
    <t>E9763</t>
  </si>
  <si>
    <t>E9762</t>
  </si>
  <si>
    <t>E9760</t>
  </si>
  <si>
    <t>E9756</t>
  </si>
  <si>
    <t>E9755</t>
  </si>
  <si>
    <t>E9749</t>
  </si>
  <si>
    <t>E9748</t>
  </si>
  <si>
    <t>E9746</t>
  </si>
  <si>
    <t>E9745</t>
  </si>
  <si>
    <t>E9738</t>
  </si>
  <si>
    <t>E9736</t>
  </si>
  <si>
    <t>E9735</t>
  </si>
  <si>
    <t>E9734</t>
  </si>
  <si>
    <t>E9733</t>
  </si>
  <si>
    <t>E9732</t>
  </si>
  <si>
    <t>E9730</t>
  </si>
  <si>
    <t>E9729</t>
  </si>
  <si>
    <t>E9727</t>
  </si>
  <si>
    <t>E9726</t>
  </si>
  <si>
    <t>E9725</t>
  </si>
  <si>
    <t>E9724</t>
  </si>
  <si>
    <t>E9723</t>
  </si>
  <si>
    <t>E9722</t>
  </si>
  <si>
    <t>E9721</t>
  </si>
  <si>
    <t>E9720</t>
  </si>
  <si>
    <t>E9719</t>
  </si>
  <si>
    <t>E9718</t>
  </si>
  <si>
    <t>E9717</t>
  </si>
  <si>
    <t>E9716</t>
  </si>
  <si>
    <t>E9714</t>
  </si>
  <si>
    <t>E9712</t>
  </si>
  <si>
    <t>E9710</t>
  </si>
  <si>
    <t>E9708</t>
  </si>
  <si>
    <t>E9707</t>
  </si>
  <si>
    <t>E9706</t>
  </si>
  <si>
    <t>E9705</t>
  </si>
  <si>
    <t>E9704</t>
  </si>
  <si>
    <t>E9703</t>
  </si>
  <si>
    <t>E9701</t>
  </si>
  <si>
    <t>E9700</t>
  </si>
  <si>
    <t>E9697</t>
  </si>
  <si>
    <t>E9694</t>
  </si>
  <si>
    <t>E9693</t>
  </si>
  <si>
    <t>E9692</t>
  </si>
  <si>
    <t>E9691</t>
  </si>
  <si>
    <t>E9689</t>
  </si>
  <si>
    <t>E9687</t>
  </si>
  <si>
    <t>E9686</t>
  </si>
  <si>
    <t>E9685</t>
  </si>
  <si>
    <t>E9684</t>
  </si>
  <si>
    <t>E9682</t>
  </si>
  <si>
    <t>E9680</t>
  </si>
  <si>
    <t>E9679</t>
  </si>
  <si>
    <t>E9678</t>
  </si>
  <si>
    <t>E9677</t>
  </si>
  <si>
    <t>E9675</t>
  </si>
  <si>
    <t>E9672</t>
  </si>
  <si>
    <t>E9671</t>
  </si>
  <si>
    <t>E9670</t>
  </si>
  <si>
    <t>E9669</t>
  </si>
  <si>
    <t>E9668</t>
  </si>
  <si>
    <t>E9667</t>
  </si>
  <si>
    <t>E9666</t>
  </si>
  <si>
    <t>E9665</t>
  </si>
  <si>
    <t>E9662</t>
  </si>
  <si>
    <t>E9661</t>
  </si>
  <si>
    <t>E9660</t>
  </si>
  <si>
    <t>E9657</t>
  </si>
  <si>
    <t>E9656</t>
  </si>
  <si>
    <t>E9654</t>
  </si>
  <si>
    <t>E9653</t>
  </si>
  <si>
    <t>E9652</t>
  </si>
  <si>
    <t>E9651</t>
  </si>
  <si>
    <t>E9649</t>
  </si>
  <si>
    <t>E9648</t>
  </si>
  <si>
    <t>E9647</t>
  </si>
  <si>
    <t>E9646</t>
  </si>
  <si>
    <t>E9645</t>
  </si>
  <si>
    <t>E9644</t>
  </si>
  <si>
    <t>E9643</t>
  </si>
  <si>
    <t>E9642</t>
  </si>
  <si>
    <t>E9641</t>
  </si>
  <si>
    <t>E9640</t>
  </si>
  <si>
    <t>E9638</t>
  </si>
  <si>
    <t>E9637</t>
  </si>
  <si>
    <t>E9636</t>
  </si>
  <si>
    <t>E9635</t>
  </si>
  <si>
    <t>E9634</t>
  </si>
  <si>
    <t>E9633</t>
  </si>
  <si>
    <t>E9632</t>
  </si>
  <si>
    <t>E9631</t>
  </si>
  <si>
    <t>E9630</t>
  </si>
  <si>
    <t>E9628</t>
  </si>
  <si>
    <t>E9626</t>
  </si>
  <si>
    <t>E9625</t>
  </si>
  <si>
    <t>E9624</t>
  </si>
  <si>
    <t>E9623</t>
  </si>
  <si>
    <t>E9622</t>
  </si>
  <si>
    <t>E9621</t>
  </si>
  <si>
    <t>E9620</t>
  </si>
  <si>
    <t>E9619</t>
  </si>
  <si>
    <t>E9618</t>
  </si>
  <si>
    <t>E9617</t>
  </si>
  <si>
    <t>E9615</t>
  </si>
  <si>
    <t>E9614</t>
  </si>
  <si>
    <t>E9613</t>
  </si>
  <si>
    <t>E9612</t>
  </si>
  <si>
    <t>E9611</t>
  </si>
  <si>
    <t>E9609</t>
  </si>
  <si>
    <t>E9607</t>
  </si>
  <si>
    <t>E9606</t>
  </si>
  <si>
    <t>E9605</t>
  </si>
  <si>
    <t>E9604</t>
  </si>
  <si>
    <t>E9603</t>
  </si>
  <si>
    <t>E9601</t>
  </si>
  <si>
    <t>E9600</t>
  </si>
  <si>
    <t>E9599</t>
  </si>
  <si>
    <t>E9598</t>
  </si>
  <si>
    <t>E9597</t>
  </si>
  <si>
    <t>E9596</t>
  </si>
  <si>
    <t>E9595</t>
  </si>
  <si>
    <t>E9594</t>
  </si>
  <si>
    <t>E9593</t>
  </si>
  <si>
    <t>E9592</t>
  </si>
  <si>
    <t>E9591</t>
  </si>
  <si>
    <t>E9590</t>
  </si>
  <si>
    <t>E9589</t>
  </si>
  <si>
    <t>E9588</t>
  </si>
  <si>
    <t>E9586</t>
  </si>
  <si>
    <t>E9585</t>
  </si>
  <si>
    <t>E9584</t>
  </si>
  <si>
    <t>E9583</t>
  </si>
  <si>
    <t>E9580</t>
  </si>
  <si>
    <t>E9579</t>
  </si>
  <si>
    <t>E9578</t>
  </si>
  <si>
    <t>E9577</t>
  </si>
  <si>
    <t>E9576</t>
  </si>
  <si>
    <t>E9575</t>
  </si>
  <si>
    <t>E9574</t>
  </si>
  <si>
    <t>E9571</t>
  </si>
  <si>
    <t>E9569</t>
  </si>
  <si>
    <t>E9568</t>
  </si>
  <si>
    <t>E9567</t>
  </si>
  <si>
    <t>E9566</t>
  </si>
  <si>
    <t>E9565</t>
  </si>
  <si>
    <t>E9563</t>
  </si>
  <si>
    <t>E9559</t>
  </si>
  <si>
    <t>E9558</t>
  </si>
  <si>
    <t>E9556</t>
  </si>
  <si>
    <t>E9548</t>
  </si>
  <si>
    <t>E9547</t>
  </si>
  <si>
    <t>E9545</t>
  </si>
  <si>
    <t>E9544</t>
  </si>
  <si>
    <t>E9541</t>
  </si>
  <si>
    <t>E9540</t>
  </si>
  <si>
    <t>E9539</t>
  </si>
  <si>
    <t>E9538</t>
  </si>
  <si>
    <t>E9536</t>
  </si>
  <si>
    <t>E9535</t>
  </si>
  <si>
    <t>E9532</t>
  </si>
  <si>
    <t>E9530</t>
  </si>
  <si>
    <t>E9529</t>
  </si>
  <si>
    <t>E9528</t>
  </si>
  <si>
    <t>E9527</t>
  </si>
  <si>
    <t>E9526</t>
  </si>
  <si>
    <t>E9525</t>
  </si>
  <si>
    <t>E9524</t>
  </si>
  <si>
    <t>E9523</t>
  </si>
  <si>
    <t>E9522</t>
  </si>
  <si>
    <t>E9521</t>
  </si>
  <si>
    <t>E9520</t>
  </si>
  <si>
    <t>E9519</t>
  </si>
  <si>
    <t>E9518</t>
  </si>
  <si>
    <t>E9516</t>
  </si>
  <si>
    <t>E9515</t>
  </si>
  <si>
    <t>E9514</t>
  </si>
  <si>
    <t>E9513</t>
  </si>
  <si>
    <t>E9512</t>
  </si>
  <si>
    <t>E9511</t>
  </si>
  <si>
    <t>E9510</t>
  </si>
  <si>
    <t>E9509</t>
  </si>
  <si>
    <t>E9508</t>
  </si>
  <si>
    <t>E9507</t>
  </si>
  <si>
    <t>E9506</t>
  </si>
  <si>
    <t>E9505</t>
  </si>
  <si>
    <t>E9503</t>
  </si>
  <si>
    <t>E9502</t>
  </si>
  <si>
    <t>E9501</t>
  </si>
  <si>
    <t>E9255</t>
  </si>
  <si>
    <t>E9254</t>
  </si>
  <si>
    <t>E9253</t>
  </si>
  <si>
    <t>E9252</t>
  </si>
  <si>
    <t>E9251</t>
  </si>
  <si>
    <t>E9213</t>
  </si>
  <si>
    <t>E9209</t>
  </si>
  <si>
    <t>E9207</t>
  </si>
  <si>
    <t>E9206</t>
  </si>
  <si>
    <t>E9205</t>
  </si>
  <si>
    <t>E9204</t>
  </si>
  <si>
    <t>E9203</t>
  </si>
  <si>
    <t>E9202</t>
  </si>
  <si>
    <t>E9201</t>
  </si>
  <si>
    <t>E9200</t>
  </si>
  <si>
    <t>E9148</t>
  </si>
  <si>
    <t>E9146</t>
  </si>
  <si>
    <t>E9145</t>
  </si>
  <si>
    <t>E9144</t>
  </si>
  <si>
    <t>E9141</t>
  </si>
  <si>
    <t>E9127</t>
  </si>
  <si>
    <t>E9126</t>
  </si>
  <si>
    <t>E9122</t>
  </si>
  <si>
    <t>E9120</t>
  </si>
  <si>
    <t>E9119</t>
  </si>
  <si>
    <t>E9118</t>
  </si>
  <si>
    <t>E9117</t>
  </si>
  <si>
    <t>E9116</t>
  </si>
  <si>
    <t>E9115</t>
  </si>
  <si>
    <t>E9114</t>
  </si>
  <si>
    <t>E9113</t>
  </si>
  <si>
    <t>E9112</t>
  </si>
  <si>
    <t>E9111</t>
  </si>
  <si>
    <t>E9108</t>
  </si>
  <si>
    <t>E9107</t>
  </si>
  <si>
    <t>E9103</t>
  </si>
  <si>
    <t>E9102</t>
  </si>
  <si>
    <t>E9101</t>
  </si>
  <si>
    <t>E9099</t>
  </si>
  <si>
    <t>E9098</t>
  </si>
  <si>
    <t>E9097</t>
  </si>
  <si>
    <t>E9096</t>
  </si>
  <si>
    <t>E9095</t>
  </si>
  <si>
    <t>E9094</t>
  </si>
  <si>
    <t>E9089</t>
  </si>
  <si>
    <t>E9086</t>
  </si>
  <si>
    <t>E9082</t>
  </si>
  <si>
    <t>E9080</t>
  </si>
  <si>
    <t>E9079</t>
  </si>
  <si>
    <t>E9078</t>
  </si>
  <si>
    <t>E9077</t>
  </si>
  <si>
    <t>E9076</t>
  </si>
  <si>
    <t>E9075</t>
  </si>
  <si>
    <t>E9074</t>
  </si>
  <si>
    <t>E9073</t>
  </si>
  <si>
    <t>E9072</t>
  </si>
  <si>
    <t>E9071</t>
  </si>
  <si>
    <t>E9070</t>
  </si>
  <si>
    <t>E9069</t>
  </si>
  <si>
    <t>E9068</t>
  </si>
  <si>
    <t>E9067</t>
  </si>
  <si>
    <t>E9066</t>
  </si>
  <si>
    <t>E9065</t>
  </si>
  <si>
    <t>E9064</t>
  </si>
  <si>
    <t>E9063</t>
  </si>
  <si>
    <t>E9061</t>
  </si>
  <si>
    <t>E9058</t>
  </si>
  <si>
    <t>E9057</t>
  </si>
  <si>
    <t>E9056</t>
  </si>
  <si>
    <t>E9055</t>
  </si>
  <si>
    <t>E9054</t>
  </si>
  <si>
    <t>E9053</t>
  </si>
  <si>
    <t>E9052</t>
  </si>
  <si>
    <t>E9051</t>
  </si>
  <si>
    <t>E9050</t>
  </si>
  <si>
    <t>E9049</t>
  </si>
  <si>
    <t>E9048</t>
  </si>
  <si>
    <t>E9047</t>
  </si>
  <si>
    <t>E9046</t>
  </si>
  <si>
    <t>E9045</t>
  </si>
  <si>
    <t>E9044</t>
  </si>
  <si>
    <t>E9043</t>
  </si>
  <si>
    <t>E9042</t>
  </si>
  <si>
    <t>E9041</t>
  </si>
  <si>
    <t>E9040</t>
  </si>
  <si>
    <t>E9039</t>
  </si>
  <si>
    <t>E9038</t>
  </si>
  <si>
    <t>E9037</t>
  </si>
  <si>
    <t>E9036</t>
  </si>
  <si>
    <t>E9035</t>
  </si>
  <si>
    <t>E9034</t>
  </si>
  <si>
    <t>E9033</t>
  </si>
  <si>
    <t>E9032</t>
  </si>
  <si>
    <t>E9031</t>
  </si>
  <si>
    <t>E9030</t>
  </si>
  <si>
    <t>E9029</t>
  </si>
  <si>
    <t>E9028</t>
  </si>
  <si>
    <t>E9027</t>
  </si>
  <si>
    <t>E9026</t>
  </si>
  <si>
    <t>E9024</t>
  </si>
  <si>
    <t>E9023</t>
  </si>
  <si>
    <t>E9022</t>
  </si>
  <si>
    <t>E9021</t>
  </si>
  <si>
    <t>E9020</t>
  </si>
  <si>
    <t>E9017</t>
  </si>
  <si>
    <t>E9016</t>
  </si>
  <si>
    <t>E9013</t>
  </si>
  <si>
    <t>E9011</t>
  </si>
  <si>
    <t>E9010</t>
  </si>
  <si>
    <t>E9009</t>
  </si>
  <si>
    <t>E9008</t>
  </si>
  <si>
    <t>E9007</t>
  </si>
  <si>
    <t>E9005</t>
  </si>
  <si>
    <t>E9004</t>
  </si>
  <si>
    <t>E9003</t>
  </si>
  <si>
    <t>E9002</t>
  </si>
  <si>
    <t>E9001</t>
  </si>
  <si>
    <t>CAIXA DE LIGAÇÃO E PASSAGEM - CLP 04 - AREIA E BRITA COMERCIAIS</t>
  </si>
  <si>
    <t>CAIXA DE LIGAÇÃO E PASSAGEM - CLP 03 - AREIA E BRITA COMERCIAIS</t>
  </si>
  <si>
    <t>CAIXA DE LIGAÇÃO E PASSAGEM - CLP 02 - AREIA E BRITA COMERCIAIS</t>
  </si>
  <si>
    <t>BOCA DE LOBO DUPLA - GRELHA DE CONCRETO - BLDG 04 - AREIA E BRITA COMERCIAIS</t>
  </si>
  <si>
    <t>BOCA DE LOBO DUPLA - GRELHA DE CONCRETO - BLDG 03 - AREIA E BRITA COMERCIAIS</t>
  </si>
  <si>
    <t>BOCA DE LOBO DUPLA - GRELHA DE CONCRETO - BLDG 02 - AREIA E BRITA COMERCIAIS</t>
  </si>
  <si>
    <t>BOCA DE LOBO DUPLA - GRELHA DE CONCRETO - BLDG 01 - AREIA E BRITA COMERCIAIS</t>
  </si>
  <si>
    <t>BOCA DE LOBO SIMPLES - GRELHA DE CONCRETO - BLSG 04 - AREIA E BRITA COMERCIAIS</t>
  </si>
  <si>
    <t>BOCA DE LOBO SIMPLES - GRELHA DE CONCRETO - BLSG 03 - AREIA E BRITA COMERCIAIS</t>
  </si>
  <si>
    <t>BOCA DE LOBO SIMPLES - GRELHA DE CONCRETO - BLSG 02 - AREIA E BRITA COMERCIAIS</t>
  </si>
  <si>
    <t>BOCA DE LOBO SIMPLES - GRELHA DE CONCRETO - BLSG 01 - AREIA E BRITA COMERCIAIS</t>
  </si>
  <si>
    <t>M0006</t>
  </si>
  <si>
    <t>M0039</t>
  </si>
  <si>
    <t>M0041</t>
  </si>
  <si>
    <t>M0042</t>
  </si>
  <si>
    <t>M0043</t>
  </si>
  <si>
    <t>M0057</t>
  </si>
  <si>
    <t>M0058</t>
  </si>
  <si>
    <t>M0059</t>
  </si>
  <si>
    <t>M0060</t>
  </si>
  <si>
    <t>M0065</t>
  </si>
  <si>
    <t>M0066</t>
  </si>
  <si>
    <t>M0071</t>
  </si>
  <si>
    <t>M0201</t>
  </si>
  <si>
    <t>M0237</t>
  </si>
  <si>
    <t>M0411</t>
  </si>
  <si>
    <t>M0413</t>
  </si>
  <si>
    <t>M0451</t>
  </si>
  <si>
    <t>M0452</t>
  </si>
  <si>
    <t>M0453</t>
  </si>
  <si>
    <t>M0454</t>
  </si>
  <si>
    <t>M0614</t>
  </si>
  <si>
    <t>M0875</t>
  </si>
  <si>
    <t>M0876</t>
  </si>
  <si>
    <t>M1010</t>
  </si>
  <si>
    <t>M1011</t>
  </si>
  <si>
    <t>M1408</t>
  </si>
  <si>
    <t>M1409</t>
  </si>
  <si>
    <t>M1433</t>
  </si>
  <si>
    <t>M1434</t>
  </si>
  <si>
    <t>M1800</t>
  </si>
  <si>
    <t>M1979</t>
  </si>
  <si>
    <t>M2140</t>
  </si>
  <si>
    <t>M2153</t>
  </si>
  <si>
    <t>M2156</t>
  </si>
  <si>
    <t>M2162</t>
  </si>
  <si>
    <t>M2192</t>
  </si>
  <si>
    <t>M2193</t>
  </si>
  <si>
    <t>M2276</t>
  </si>
  <si>
    <t>M2284</t>
  </si>
  <si>
    <t>M2334</t>
  </si>
  <si>
    <t>M2379</t>
  </si>
  <si>
    <t>M2383</t>
  </si>
  <si>
    <t>M2597</t>
  </si>
  <si>
    <t>M2598</t>
  </si>
  <si>
    <t>M2599</t>
  </si>
  <si>
    <t>M2624</t>
  </si>
  <si>
    <t>M2625</t>
  </si>
  <si>
    <t>M2626</t>
  </si>
  <si>
    <t>M2627</t>
  </si>
  <si>
    <t>M2628</t>
  </si>
  <si>
    <t>M2629</t>
  </si>
  <si>
    <t>M2631</t>
  </si>
  <si>
    <t>M2632</t>
  </si>
  <si>
    <t>M2633</t>
  </si>
  <si>
    <t>M2634</t>
  </si>
  <si>
    <t>M2635</t>
  </si>
  <si>
    <t>M2636</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</si>
  <si>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</si>
  <si>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</si>
  <si>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</si>
  <si>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</si>
  <si>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</si>
  <si>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</si>
  <si>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</si>
  <si>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</si>
  <si>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</si>
  <si>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</si>
  <si>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</si>
  <si>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</si>
  <si>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</si>
  <si>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</si>
  <si>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</si>
  <si>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</si>
  <si>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</si>
  <si>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</si>
  <si>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</si>
  <si>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</si>
  <si>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</si>
  <si>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</si>
  <si>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</si>
  <si>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</si>
  <si>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</si>
  <si>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</si>
  <si>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</si>
  <si>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</si>
  <si>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</si>
  <si>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</si>
  <si>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</si>
  <si>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</si>
  <si>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</si>
  <si>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</si>
  <si>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</si>
  <si>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</si>
  <si>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</si>
  <si>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</si>
  <si>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M3178</t>
  </si>
  <si>
    <t>M3506</t>
  </si>
  <si>
    <t>P9804</t>
  </si>
  <si>
    <t>P9809</t>
  </si>
  <si>
    <t>P9811</t>
  </si>
  <si>
    <t>P9819</t>
  </si>
  <si>
    <t>P9833</t>
  </si>
  <si>
    <t>P9837</t>
  </si>
  <si>
    <t>P9843</t>
  </si>
  <si>
    <t>P9845</t>
  </si>
  <si>
    <t>P9846</t>
  </si>
  <si>
    <t>P9849</t>
  </si>
  <si>
    <t>P9855</t>
  </si>
  <si>
    <t>P9857</t>
  </si>
  <si>
    <t>P9858</t>
  </si>
  <si>
    <t>P9864</t>
  </si>
  <si>
    <t>P9866</t>
  </si>
  <si>
    <t>P9867</t>
  </si>
  <si>
    <t>P9869</t>
  </si>
  <si>
    <t>P9870</t>
  </si>
  <si>
    <t>P9871</t>
  </si>
  <si>
    <t>P9880</t>
  </si>
  <si>
    <t>P9883</t>
  </si>
  <si>
    <t>P9884</t>
  </si>
  <si>
    <t>P9893</t>
  </si>
  <si>
    <t>P9896</t>
  </si>
  <si>
    <t>P9901</t>
  </si>
  <si>
    <t>P9907</t>
  </si>
  <si>
    <t>P9908</t>
  </si>
  <si>
    <t>P9909</t>
  </si>
  <si>
    <t>P9910</t>
  </si>
  <si>
    <t>P9913</t>
  </si>
  <si>
    <t>P9916</t>
  </si>
  <si>
    <t>P9920</t>
  </si>
  <si>
    <t>P9932</t>
  </si>
  <si>
    <t>P9934</t>
  </si>
  <si>
    <t>P9938</t>
  </si>
  <si>
    <t>P9939</t>
  </si>
  <si>
    <t>P9942</t>
  </si>
  <si>
    <t>P9944</t>
  </si>
  <si>
    <t>P9946</t>
  </si>
  <si>
    <t>P9947</t>
  </si>
  <si>
    <t>P9948</t>
  </si>
  <si>
    <t>P9949</t>
  </si>
  <si>
    <t>P9950</t>
  </si>
  <si>
    <t>P9951</t>
  </si>
  <si>
    <t>P9952</t>
  </si>
  <si>
    <t>P9953</t>
  </si>
  <si>
    <t>P9954</t>
  </si>
  <si>
    <t>P9956</t>
  </si>
  <si>
    <t>P9972</t>
  </si>
  <si>
    <t>E9006</t>
  </si>
  <si>
    <t>E9014</t>
  </si>
  <si>
    <t>E9015</t>
  </si>
  <si>
    <t>E9025</t>
  </si>
  <si>
    <t>E9059</t>
  </si>
  <si>
    <t>E9060</t>
  </si>
  <si>
    <t>E9062</t>
  </si>
  <si>
    <t>E9081</t>
  </si>
  <si>
    <t>E9083</t>
  </si>
  <si>
    <t>E9084</t>
  </si>
  <si>
    <t>E9085</t>
  </si>
  <si>
    <t>E9091</t>
  </si>
  <si>
    <t>E9093</t>
  </si>
  <si>
    <t>E9105</t>
  </si>
  <si>
    <t>E9106</t>
  </si>
  <si>
    <t>E9110</t>
  </si>
  <si>
    <t>E9125</t>
  </si>
  <si>
    <t>E9134</t>
  </si>
  <si>
    <t>E9552</t>
  </si>
  <si>
    <t>E9553</t>
  </si>
  <si>
    <t>E9560</t>
  </si>
  <si>
    <t>E9561</t>
  </si>
  <si>
    <t>E9562</t>
  </si>
  <si>
    <t>E9639</t>
  </si>
  <si>
    <t>E9747</t>
  </si>
  <si>
    <t>E9758</t>
  </si>
  <si>
    <t>E9761</t>
  </si>
  <si>
    <t>A9321</t>
  </si>
  <si>
    <t>A9364</t>
  </si>
  <si>
    <t>E9018</t>
  </si>
  <si>
    <t>A9324</t>
  </si>
  <si>
    <t>A9355</t>
  </si>
  <si>
    <t>A9382</t>
  </si>
  <si>
    <t>A9316</t>
  </si>
  <si>
    <t>A9365</t>
  </si>
  <si>
    <t>A9317</t>
  </si>
  <si>
    <t>A9378</t>
  </si>
  <si>
    <t>A9313</t>
  </si>
  <si>
    <t>A9351</t>
  </si>
  <si>
    <t>A9373</t>
  </si>
  <si>
    <t>A9304</t>
  </si>
  <si>
    <t>A9347</t>
  </si>
  <si>
    <t>A9372</t>
  </si>
  <si>
    <t>A9379</t>
  </si>
  <si>
    <t>A9326</t>
  </si>
  <si>
    <t>A9374</t>
  </si>
  <si>
    <t>A9306</t>
  </si>
  <si>
    <t>A9375</t>
  </si>
  <si>
    <t>A9320</t>
  </si>
  <si>
    <t>A9376</t>
  </si>
  <si>
    <t>E9100</t>
  </si>
  <si>
    <t>A9310</t>
  </si>
  <si>
    <t>A9380</t>
  </si>
  <si>
    <t>A9381</t>
  </si>
  <si>
    <t>A9340</t>
  </si>
  <si>
    <t>A9357</t>
  </si>
  <si>
    <t>A9327</t>
  </si>
  <si>
    <t>A9343</t>
  </si>
  <si>
    <t>A9300</t>
  </si>
  <si>
    <t>A9383</t>
  </si>
  <si>
    <t>A9307</t>
  </si>
  <si>
    <t>A9338</t>
  </si>
  <si>
    <t>A9309</t>
  </si>
  <si>
    <t>A9350</t>
  </si>
  <si>
    <t>A9363</t>
  </si>
  <si>
    <t>A9311</t>
  </si>
  <si>
    <t>A9339</t>
  </si>
  <si>
    <t>A9360</t>
  </si>
  <si>
    <t>A9345</t>
  </si>
  <si>
    <t>A9342</t>
  </si>
  <si>
    <t>A9314</t>
  </si>
  <si>
    <t>A9352</t>
  </si>
  <si>
    <t>A9346</t>
  </si>
  <si>
    <t>A9315</t>
  </si>
  <si>
    <t>A9341</t>
  </si>
  <si>
    <t>A9358</t>
  </si>
  <si>
    <t>A9302</t>
  </si>
  <si>
    <t>A9368</t>
  </si>
  <si>
    <t>A9305</t>
  </si>
  <si>
    <t>A9328</t>
  </si>
  <si>
    <t>A9369</t>
  </si>
  <si>
    <t>E9663</t>
  </si>
  <si>
    <t>A9336</t>
  </si>
  <si>
    <t>A9318</t>
  </si>
  <si>
    <t>A9353</t>
  </si>
  <si>
    <t>A9354</t>
  </si>
  <si>
    <t>A9344</t>
  </si>
  <si>
    <t>A9359</t>
  </si>
  <si>
    <t>A9367</t>
  </si>
  <si>
    <t>A9325</t>
  </si>
  <si>
    <t>A9361</t>
  </si>
  <si>
    <t>A9308</t>
  </si>
  <si>
    <t>A9349</t>
  </si>
  <si>
    <t>A9303</t>
  </si>
  <si>
    <t>A9348</t>
  </si>
  <si>
    <t>A9370</t>
  </si>
  <si>
    <t>A9301</t>
  </si>
  <si>
    <t>A9377</t>
  </si>
  <si>
    <t>A9371</t>
  </si>
  <si>
    <t>A9362</t>
  </si>
  <si>
    <t>COMP DREN 001</t>
  </si>
  <si>
    <t>COMP DREN 002</t>
  </si>
  <si>
    <t>COMP DREN 003</t>
  </si>
  <si>
    <t>COMP DREN 004</t>
  </si>
  <si>
    <t>COMP DREN 005</t>
  </si>
  <si>
    <t>COMP DREN 006</t>
  </si>
  <si>
    <t>COMP DREN 007</t>
  </si>
  <si>
    <t>COMP DREN 008</t>
  </si>
  <si>
    <t>COMP DREN 009</t>
  </si>
  <si>
    <t>COMP DREN 010</t>
  </si>
  <si>
    <t>COMP DREN 011</t>
  </si>
  <si>
    <t>COMP DREN 012</t>
  </si>
  <si>
    <t>COMP DREN 013</t>
  </si>
  <si>
    <t>COMP DREN 014</t>
  </si>
  <si>
    <t>COMP DREN 015</t>
  </si>
  <si>
    <t>COMP DREN 016</t>
  </si>
  <si>
    <t>COMP DREN 017</t>
  </si>
  <si>
    <t>COMP DREN 018</t>
  </si>
  <si>
    <t>COMP DREN 019</t>
  </si>
  <si>
    <t>COMP DREN 020</t>
  </si>
  <si>
    <t>COMP DREN 021</t>
  </si>
  <si>
    <t>COMP DREN 022</t>
  </si>
  <si>
    <t>COMP DREN 023</t>
  </si>
  <si>
    <t>COMP DREN 024</t>
  </si>
  <si>
    <t>E9149</t>
  </si>
  <si>
    <t>E9151</t>
  </si>
  <si>
    <t>E9154</t>
  </si>
  <si>
    <t>E9155</t>
  </si>
  <si>
    <t>E9551</t>
  </si>
  <si>
    <t>E9673</t>
  </si>
  <si>
    <t>E9674</t>
  </si>
  <si>
    <t>E9676</t>
  </si>
  <si>
    <t>A9335</t>
  </si>
  <si>
    <t>A9333</t>
  </si>
  <si>
    <t>A9334</t>
  </si>
  <si>
    <t>A9323</t>
  </si>
  <si>
    <t>A9332</t>
  </si>
  <si>
    <t>A9331</t>
  </si>
  <si>
    <t>A9319</t>
  </si>
  <si>
    <t>E9690</t>
  </si>
  <si>
    <t>A9329</t>
  </si>
  <si>
    <t>A9330</t>
  </si>
  <si>
    <t>A9322</t>
  </si>
  <si>
    <t>M1748</t>
  </si>
  <si>
    <t>M1751</t>
  </si>
  <si>
    <t>M1752</t>
  </si>
  <si>
    <t>M3353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</si>
  <si>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</si>
  <si>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</si>
  <si>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</si>
  <si>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</si>
  <si>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</si>
  <si>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</si>
  <si>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</si>
  <si>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</si>
  <si>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</si>
  <si>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</si>
  <si>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</si>
  <si>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</si>
  <si>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</si>
  <si>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</si>
  <si>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</si>
  <si>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</si>
  <si>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</si>
  <si>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</si>
  <si>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</si>
  <si>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</si>
  <si>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</si>
  <si>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</si>
  <si>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</si>
  <si>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</si>
  <si>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</si>
  <si>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</si>
  <si>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</si>
  <si>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</si>
  <si>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</si>
  <si>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</si>
  <si>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</si>
  <si>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</si>
  <si>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</si>
  <si>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</si>
  <si>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</si>
  <si>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</si>
  <si>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</si>
  <si>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</si>
  <si>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</si>
  <si>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</si>
  <si>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</si>
  <si>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</si>
  <si>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</si>
  <si>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</si>
  <si>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</si>
  <si>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</si>
  <si>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</si>
  <si>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</si>
  <si>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</si>
  <si>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</si>
  <si>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</si>
  <si>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</si>
  <si>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</si>
  <si>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</si>
  <si>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</si>
  <si>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</si>
  <si>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</si>
  <si>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</si>
  <si>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</si>
  <si>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</si>
  <si>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</si>
  <si>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</si>
  <si>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</si>
  <si>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</si>
  <si>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</si>
  <si>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</si>
  <si>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</si>
  <si>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</si>
  <si>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</si>
  <si>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</si>
  <si>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</si>
  <si>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</si>
  <si>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</si>
  <si>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</si>
  <si>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</si>
  <si>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</si>
  <si>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</si>
  <si>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</si>
  <si>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</si>
  <si>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</si>
  <si>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</si>
  <si>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</si>
  <si>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</si>
  <si>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</si>
  <si>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</si>
  <si>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</si>
  <si>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</si>
  <si>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</si>
  <si>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</si>
  <si>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</si>
  <si>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</si>
  <si>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</si>
  <si>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</si>
  <si>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</si>
  <si>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</si>
  <si>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</si>
  <si>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</si>
  <si>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</si>
  <si>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</si>
  <si>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</si>
  <si>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</si>
  <si>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</si>
  <si>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</si>
  <si>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</si>
  <si>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</si>
  <si>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</si>
  <si>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</si>
  <si>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</si>
  <si>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</si>
  <si>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</si>
  <si>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</si>
  <si>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</si>
  <si>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</si>
  <si>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</si>
  <si>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</si>
  <si>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</si>
  <si>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</si>
  <si>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</si>
  <si>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</si>
  <si>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</si>
  <si>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</si>
  <si>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</si>
  <si>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</si>
  <si>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</si>
  <si>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</si>
  <si>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</si>
  <si>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</si>
  <si>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</si>
  <si>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</si>
  <si>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</si>
  <si>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</si>
  <si>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</si>
  <si>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</si>
  <si>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</si>
  <si>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</si>
  <si>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</si>
  <si>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</si>
  <si>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</si>
  <si>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</si>
  <si>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</si>
  <si>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</si>
  <si>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</si>
  <si>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QUANTITATIVO DE BOCAS DE LOBO</t>
  </si>
  <si>
    <t>POÇOS DE VISITA  - PADRÃO SINAPI</t>
  </si>
  <si>
    <t>PV correspondente ao trecho</t>
  </si>
  <si>
    <t>Prof Tubo Montante (m)</t>
  </si>
  <si>
    <t>Prof Tubo Jusante (m)</t>
  </si>
  <si>
    <t>Comprimento da tubulação (m)</t>
  </si>
  <si>
    <t>CLP01</t>
  </si>
  <si>
    <t>CLP02</t>
  </si>
  <si>
    <t>CLP03</t>
  </si>
  <si>
    <t>CLP05</t>
  </si>
  <si>
    <t>CLP06</t>
  </si>
  <si>
    <t>CAIXAS DE LIGAÇÃO E PASSAGEM</t>
  </si>
  <si>
    <t>Volume Reaterro (m3)</t>
  </si>
  <si>
    <t>* FOI DESCONTADO O COMPRIMENTO DOS POÇOS DE VISITAS, VISTO QUE EM SEUS MEMORIAIS JÁ CONTEMPLAM ESVAÇÃO E REATERRO.</t>
  </si>
  <si>
    <t>QUANTIDADE E TIPO DO POÇO DE VISITA</t>
  </si>
  <si>
    <t>ACRÉSCIMO DE PV (M)</t>
  </si>
  <si>
    <t>PV (1,5m x 1,5m)</t>
  </si>
  <si>
    <t>*Para diâmetros de 1,5m, foi utilizado PV 2,5x2,5m;</t>
  </si>
  <si>
    <t>PV (2,0m x 2,0m)</t>
  </si>
  <si>
    <t>PV (2,5m x 2,5m)</t>
  </si>
  <si>
    <t>Acréscimo de PV (m)</t>
  </si>
  <si>
    <t>CHAMINÉ</t>
  </si>
  <si>
    <t>SOMENTE PARA PROFUNDIDADE ACIMA DE 2,5M</t>
  </si>
  <si>
    <t>Chaminé (m)</t>
  </si>
  <si>
    <t>Profundidade PV SINAPI (m)</t>
  </si>
  <si>
    <t>Comprimento PV (m)</t>
  </si>
  <si>
    <t>Largura PV (m)</t>
  </si>
  <si>
    <t>*Foi considerado a massa específica da areia em 1,5 t/m³, conforme Manual de Custos de Infraestrutura de Transportes, Volume 01 - Metodologia e Conceitos, Pg. 29.</t>
  </si>
  <si>
    <t>Lastro de areia (t)</t>
  </si>
  <si>
    <t>Transporte em rodovia pavimentada (TxKM)</t>
  </si>
  <si>
    <t>Transporte em rodovia não pavimentada (TxKM)</t>
  </si>
  <si>
    <t>DESCRIÇÃO</t>
  </si>
  <si>
    <t>Diâmetro dos tubos (mm)</t>
  </si>
  <si>
    <t>ESCAVAÇÃO DE VALA</t>
  </si>
  <si>
    <t>Nível de interferência</t>
  </si>
  <si>
    <t>BAIXO</t>
  </si>
  <si>
    <t>ALTO</t>
  </si>
  <si>
    <t>QUANTIDADE GALERIA</t>
  </si>
  <si>
    <t>TUBO BL-PV</t>
  </si>
  <si>
    <t>PROF</t>
  </si>
  <si>
    <t>MÁQUINA</t>
  </si>
  <si>
    <t>LARG.</t>
  </si>
  <si>
    <t>NÍVEL</t>
  </si>
  <si>
    <t>ID</t>
  </si>
  <si>
    <t>VERIFCAÇÃO</t>
  </si>
  <si>
    <t>PV (SICRO)</t>
  </si>
  <si>
    <t>PV (SINAPI)</t>
  </si>
  <si>
    <t>QUAL TIPO DE PV IREI USAR?</t>
  </si>
  <si>
    <t>DOIS TIPOS</t>
  </si>
  <si>
    <t>ESCAVAÇÃO</t>
  </si>
  <si>
    <t>REATERRO</t>
  </si>
  <si>
    <t>REATERRO DE VALA</t>
  </si>
  <si>
    <t>TOTAL</t>
  </si>
  <si>
    <t>PREPARO FUNDO</t>
  </si>
  <si>
    <t>PREPARO FUNDO DA VALA</t>
  </si>
  <si>
    <t>ESCORAMENTO</t>
  </si>
  <si>
    <t>PONTALETE</t>
  </si>
  <si>
    <t>DESCONTÍNUO</t>
  </si>
  <si>
    <t>ID ESCORAMENTO</t>
  </si>
  <si>
    <t>POÇO DE VISITA - SINAPI</t>
  </si>
  <si>
    <t>CHAMINÉ - SINAPI</t>
  </si>
  <si>
    <t>TRANSPORTE DE AREIA</t>
  </si>
  <si>
    <t>S/ ESCORA</t>
  </si>
  <si>
    <t>CLIQUE AQUI</t>
  </si>
  <si>
    <t>Quantidade (m) Alto Nível de Interferência</t>
  </si>
  <si>
    <t>Quantidade (m) Baixo Nível de Interferência</t>
  </si>
  <si>
    <t>CAMINHAO TRUCADO, PESO BRUTO TOTAL 23000 KG, CARGA UTIL MAXIMA 15935 KG, DISTANCIA ENTRE EIXOS 4,80 M, POTENCIA 230 CV (INCLUI CABINE E CHASSI, NAO INCLUI CARROCERIA)</t>
  </si>
  <si>
    <t>ESCAVADEIRA HIDRAULICA SOBRE ESTEIRAS COM CACAMBA DE 1,20 M3, PESO OPERACIONAL 21 T, POTENCIA BRUTA 155 HP</t>
  </si>
  <si>
    <t>MÍNIMO</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</si>
  <si>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</si>
  <si>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</si>
  <si>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C O O R D E N A Ç Ã O   D E   P R O J E T O S</t>
  </si>
  <si>
    <t>LEIS SOCIAIS:</t>
  </si>
  <si>
    <t>MÉDIO</t>
  </si>
  <si>
    <t>DISCRIMINAÇÃO</t>
  </si>
  <si>
    <t>PERCENTUAL</t>
  </si>
  <si>
    <t>( % )</t>
  </si>
  <si>
    <t>ADMINISTRAÇÃO DA OBRA</t>
  </si>
  <si>
    <r>
      <rPr>
        <b/>
        <sz val="12"/>
        <rFont val="Arial"/>
        <family val="2"/>
      </rPr>
      <t>AC -</t>
    </r>
    <r>
      <rPr>
        <sz val="12"/>
        <rFont val="Arial"/>
        <family val="2"/>
      </rPr>
      <t xml:space="preserve"> Administração Central</t>
    </r>
  </si>
  <si>
    <t>1.4</t>
  </si>
  <si>
    <r>
      <rPr>
        <b/>
        <sz val="12"/>
        <rFont val="Arial"/>
        <family val="2"/>
      </rPr>
      <t>SG -</t>
    </r>
    <r>
      <rPr>
        <sz val="12"/>
        <rFont val="Arial"/>
        <family val="2"/>
      </rPr>
      <t xml:space="preserve"> Seguro e Garantia</t>
    </r>
  </si>
  <si>
    <t>1.3</t>
  </si>
  <si>
    <r>
      <rPr>
        <b/>
        <sz val="12"/>
        <rFont val="Arial"/>
        <family val="2"/>
      </rPr>
      <t xml:space="preserve">C - </t>
    </r>
    <r>
      <rPr>
        <sz val="12"/>
        <rFont val="Arial"/>
        <family val="2"/>
      </rPr>
      <t>Riscos</t>
    </r>
  </si>
  <si>
    <t>1.2</t>
  </si>
  <si>
    <r>
      <rPr>
        <b/>
        <sz val="12"/>
        <rFont val="Arial"/>
        <family val="2"/>
      </rPr>
      <t>DF -</t>
    </r>
    <r>
      <rPr>
        <sz val="12"/>
        <rFont val="Arial"/>
        <family val="2"/>
      </rPr>
      <t xml:space="preserve"> Custos Financeiras</t>
    </r>
  </si>
  <si>
    <t>LUCRO</t>
  </si>
  <si>
    <r>
      <rPr>
        <b/>
        <sz val="12"/>
        <rFont val="Arial"/>
        <family val="2"/>
      </rPr>
      <t>L -</t>
    </r>
    <r>
      <rPr>
        <sz val="12"/>
        <rFont val="Arial"/>
        <family val="2"/>
      </rPr>
      <t xml:space="preserve"> Lucro Operacional</t>
    </r>
  </si>
  <si>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</si>
  <si>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</si>
  <si>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</si>
  <si>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</si>
  <si>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</si>
  <si>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</si>
  <si>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</si>
  <si>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</si>
  <si>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</si>
  <si>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</si>
  <si>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</si>
  <si>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</si>
  <si>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</si>
  <si>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</si>
  <si>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</si>
  <si>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</si>
  <si>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</si>
  <si>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</si>
  <si>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</si>
  <si>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</si>
  <si>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</si>
  <si>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</si>
  <si>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</si>
  <si>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</si>
  <si>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</si>
  <si>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</si>
  <si>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</si>
  <si>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</si>
  <si>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</si>
  <si>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</si>
  <si>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</si>
  <si>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</si>
  <si>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</si>
  <si>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</si>
  <si>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</si>
  <si>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</si>
  <si>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</si>
  <si>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</si>
  <si>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</si>
  <si>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</si>
  <si>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</si>
  <si>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</si>
  <si>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</si>
  <si>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</si>
  <si>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</si>
  <si>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</si>
  <si>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</si>
  <si>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</si>
  <si>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</si>
  <si>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</si>
  <si>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</si>
  <si>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</si>
  <si>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</si>
  <si>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</si>
  <si>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</si>
  <si>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</si>
  <si>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</si>
  <si>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</si>
  <si>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</si>
  <si>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</si>
  <si>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</si>
  <si>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</si>
  <si>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</si>
  <si>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</si>
  <si>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</si>
  <si>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</si>
  <si>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</si>
  <si>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</si>
  <si>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</si>
  <si>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</si>
  <si>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</si>
  <si>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</si>
  <si>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</si>
  <si>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</si>
  <si>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</si>
  <si>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</si>
  <si>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</si>
  <si>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</si>
  <si>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</si>
  <si>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</si>
  <si>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</si>
  <si>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</si>
  <si>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</si>
  <si>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</si>
  <si>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</si>
  <si>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</si>
  <si>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</si>
  <si>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</si>
  <si>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</si>
  <si>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</si>
  <si>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</si>
  <si>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</si>
  <si>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</si>
  <si>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</si>
  <si>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</si>
  <si>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</si>
  <si>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</si>
  <si>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</si>
  <si>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</si>
  <si>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</si>
  <si>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</si>
  <si>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</si>
  <si>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</si>
  <si>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</si>
  <si>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</si>
  <si>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</si>
  <si>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</si>
  <si>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</si>
  <si>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</si>
  <si>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</si>
  <si>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</si>
  <si>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</si>
  <si>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</si>
  <si>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</si>
  <si>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</si>
  <si>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</si>
  <si>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</si>
  <si>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</si>
  <si>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</si>
  <si>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</si>
  <si>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</si>
  <si>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</si>
  <si>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</si>
  <si>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</si>
  <si>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</si>
  <si>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</si>
  <si>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</si>
  <si>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</si>
  <si>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</si>
  <si>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</si>
  <si>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</si>
  <si>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</si>
  <si>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</si>
  <si>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</si>
  <si>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</si>
  <si>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</si>
  <si>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</si>
  <si>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</si>
  <si>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</si>
  <si>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</si>
  <si>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</si>
  <si>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</si>
  <si>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</si>
  <si>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TECNICO DE EDIFICACOES COM ENCARGOS COMPLEMENTARES</t>
  </si>
  <si>
    <t>CURSO DE CAPACITAÇÃO PARA TECNICO DE EDIFICACOES (ENCARGOS COMPLEMENTARES) - HORISTA</t>
  </si>
  <si>
    <t>CURSO DE CAPACITAÇÃO PARA TECNICO DE EDIFICACOES (ENCARGOS COMPLEMENTARES) - MENSALISTA</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</si>
  <si>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</si>
  <si>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</si>
  <si>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</si>
  <si>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</si>
  <si>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</si>
  <si>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</si>
  <si>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</si>
  <si>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</si>
  <si>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</si>
  <si>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</si>
  <si>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</si>
  <si>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</si>
  <si>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</si>
  <si>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</si>
  <si>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</si>
  <si>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</si>
  <si>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</si>
  <si>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</si>
  <si>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</si>
  <si>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</si>
  <si>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</si>
  <si>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</si>
  <si>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</si>
  <si>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</si>
  <si>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</si>
  <si>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</si>
  <si>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</si>
  <si>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</si>
  <si>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</si>
  <si>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</si>
  <si>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</si>
  <si>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</si>
  <si>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</si>
  <si>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</si>
  <si>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</si>
  <si>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</si>
  <si>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</si>
  <si>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</si>
  <si>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</si>
  <si>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</si>
  <si>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</si>
  <si>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</si>
  <si>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</si>
  <si>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</si>
  <si>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</si>
  <si>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</si>
  <si>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</si>
  <si>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</si>
  <si>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</si>
  <si>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</si>
  <si>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</si>
  <si>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</si>
  <si>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</si>
  <si>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</si>
  <si>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</si>
  <si>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</si>
  <si>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</si>
  <si>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</si>
  <si>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</si>
  <si>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</si>
  <si>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</si>
  <si>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</si>
  <si>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</si>
  <si>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</si>
  <si>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</si>
  <si>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</si>
  <si>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</si>
  <si>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</si>
  <si>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</si>
  <si>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</si>
  <si>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</si>
  <si>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</si>
  <si>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</si>
  <si>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</si>
  <si>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</si>
  <si>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</si>
  <si>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</si>
  <si>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</si>
  <si>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</si>
  <si>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</si>
  <si>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</si>
  <si>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</si>
  <si>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</si>
  <si>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</si>
  <si>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</si>
  <si>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</si>
  <si>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</si>
  <si>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</si>
  <si>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</si>
  <si>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</si>
  <si>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</si>
  <si>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</si>
  <si>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</si>
  <si>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</si>
  <si>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</si>
  <si>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</si>
  <si>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</si>
  <si>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</si>
  <si>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</si>
  <si>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</si>
  <si>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</si>
  <si>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</si>
  <si>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</si>
  <si>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</si>
  <si>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</si>
  <si>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</si>
  <si>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</si>
  <si>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</si>
  <si>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</si>
  <si>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</si>
  <si>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</si>
  <si>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</si>
  <si>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</si>
  <si>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</si>
  <si>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</si>
  <si>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</si>
  <si>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</si>
  <si>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</si>
  <si>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</si>
  <si>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</si>
  <si>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</si>
  <si>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</si>
  <si>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</si>
  <si>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</si>
  <si>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</si>
  <si>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</si>
  <si>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</si>
  <si>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</si>
  <si>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</si>
  <si>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</si>
  <si>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</si>
  <si>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</si>
  <si>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</si>
  <si>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</si>
  <si>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</si>
  <si>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</si>
  <si>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</si>
  <si>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CÁLCULO</t>
  </si>
  <si>
    <t>ADMINISTRAÇÃO LOCAL</t>
  </si>
  <si>
    <t xml:space="preserve">ENCARGOS SOCIAIS SOBRE A MÃO DE OBRA </t>
  </si>
  <si>
    <t>COM DESONERAÇÃO</t>
  </si>
  <si>
    <t>SEM DESONERAÇÃO</t>
  </si>
  <si>
    <t>HORISTA                 %</t>
  </si>
  <si>
    <t>MENSALISTA                 %</t>
  </si>
  <si>
    <t>A1</t>
  </si>
  <si>
    <t>INSS</t>
  </si>
  <si>
    <t>A2</t>
  </si>
  <si>
    <t>SESI</t>
  </si>
  <si>
    <t>A3</t>
  </si>
  <si>
    <t>SENAI</t>
  </si>
  <si>
    <t>A4</t>
  </si>
  <si>
    <t>INCRA</t>
  </si>
  <si>
    <t>A5</t>
  </si>
  <si>
    <t>SEBRAE</t>
  </si>
  <si>
    <t>A6</t>
  </si>
  <si>
    <t>A7</t>
  </si>
  <si>
    <t>A8</t>
  </si>
  <si>
    <t>FGTS</t>
  </si>
  <si>
    <t>A9</t>
  </si>
  <si>
    <t>SECONCI</t>
  </si>
  <si>
    <t>A</t>
  </si>
  <si>
    <t>B1</t>
  </si>
  <si>
    <t>B2</t>
  </si>
  <si>
    <t>B3</t>
  </si>
  <si>
    <t>B4</t>
  </si>
  <si>
    <t>B5</t>
  </si>
  <si>
    <t>B6</t>
  </si>
  <si>
    <t>B7</t>
  </si>
  <si>
    <t>B8</t>
  </si>
  <si>
    <t>B9</t>
  </si>
  <si>
    <t>B10</t>
  </si>
  <si>
    <t>B</t>
  </si>
  <si>
    <t>GRUPO C</t>
  </si>
  <si>
    <t>C1</t>
  </si>
  <si>
    <t>C2</t>
  </si>
  <si>
    <t>C3</t>
  </si>
  <si>
    <t>C4</t>
  </si>
  <si>
    <t>C5</t>
  </si>
  <si>
    <t>GRUPO D</t>
  </si>
  <si>
    <t>D1</t>
  </si>
  <si>
    <t>D2</t>
  </si>
  <si>
    <t>D</t>
  </si>
  <si>
    <t>ASSOCIAÇÃO MATOGROSSENSE DOS MUNICÍPIOS</t>
  </si>
  <si>
    <t>AV. RUBENS DE MENDONÇA Nº 3.920 - CEP: 78.049-938 - CUIABÁ - MT</t>
  </si>
  <si>
    <t>CRONOGRAMA FÍSICO-FINANCEIRO</t>
  </si>
  <si>
    <t>30 DIAS</t>
  </si>
  <si>
    <t>60 DIAS</t>
  </si>
  <si>
    <t>90 DIAS</t>
  </si>
  <si>
    <t>120 DIAS</t>
  </si>
  <si>
    <t>150 DIAS</t>
  </si>
  <si>
    <t>180 DIAS</t>
  </si>
  <si>
    <t>210 DIAS</t>
  </si>
  <si>
    <t>240 DIAS</t>
  </si>
  <si>
    <t>270 DIAS</t>
  </si>
  <si>
    <t>300 DIAS</t>
  </si>
  <si>
    <t>330 DIAS</t>
  </si>
  <si>
    <t>360 DIAS</t>
  </si>
  <si>
    <t>VALOR TOTAL</t>
  </si>
  <si>
    <t>VALOR ACUMULADO</t>
  </si>
  <si>
    <t>RESUMO DO ORÇAMENTO</t>
  </si>
  <si>
    <t xml:space="preserve"> TOTAL EXECUÇÃO</t>
  </si>
  <si>
    <t xml:space="preserve">TOTAL GERAL DO ORÇAMENTO  &gt;&gt;&gt;  </t>
  </si>
  <si>
    <t>COMP DREN 025</t>
  </si>
  <si>
    <t>COMP DREN 026</t>
  </si>
  <si>
    <t>COMP DREN 027</t>
  </si>
  <si>
    <t>COMP DREN 028</t>
  </si>
  <si>
    <t>COMP DREN 029</t>
  </si>
  <si>
    <t>COMP DREN 030</t>
  </si>
  <si>
    <t>COMP DREN 031</t>
  </si>
  <si>
    <t>COMP DREN 032</t>
  </si>
  <si>
    <t>COMP DREN 033</t>
  </si>
  <si>
    <t>COMP DREN 034</t>
  </si>
  <si>
    <t>COMP DREN 035</t>
  </si>
  <si>
    <t>COMP DREN 036</t>
  </si>
  <si>
    <t>COMP DREN 037</t>
  </si>
  <si>
    <t>COMP DREN 038</t>
  </si>
  <si>
    <t>COMP DREN 039</t>
  </si>
  <si>
    <t>COMP DREN 040</t>
  </si>
  <si>
    <t>COMP DREN 041</t>
  </si>
  <si>
    <t>COMP DREN 042</t>
  </si>
  <si>
    <t>COMP DREN 043</t>
  </si>
  <si>
    <t>COMP DREN 044</t>
  </si>
  <si>
    <t>COMP DREN 045</t>
  </si>
  <si>
    <t>COMP DREN 046</t>
  </si>
  <si>
    <t>COMP DREN 047</t>
  </si>
  <si>
    <t>COMP DREN 048</t>
  </si>
  <si>
    <t>COMP DREN 049</t>
  </si>
  <si>
    <t>COMP DREN 050</t>
  </si>
  <si>
    <t>COMP DREN 051</t>
  </si>
  <si>
    <t>COMP DREN 052</t>
  </si>
  <si>
    <t>COMP DREN 053</t>
  </si>
  <si>
    <t>COMP DREN 054</t>
  </si>
  <si>
    <t>COMP DREN 055</t>
  </si>
  <si>
    <t>COMP DREN 056</t>
  </si>
  <si>
    <t>COMP DREN 057</t>
  </si>
  <si>
    <t>COMP DREN 058</t>
  </si>
  <si>
    <t>COMP DREN 059</t>
  </si>
  <si>
    <t>COMP DREN 060</t>
  </si>
  <si>
    <t>COMP DREN 061</t>
  </si>
  <si>
    <t>COMP DREN 062</t>
  </si>
  <si>
    <t>COMP DREN 063</t>
  </si>
  <si>
    <t>COMP DREN 064</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</si>
  <si>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</si>
  <si>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</si>
  <si>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</si>
  <si>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</si>
  <si>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</si>
  <si>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</si>
  <si>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</si>
  <si>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</si>
  <si>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</si>
  <si>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</si>
  <si>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</si>
  <si>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</si>
  <si>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</si>
  <si>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LUMINÁRIA ARANDELA TIPO MEIA LUA, DE SOBREPOR, COM 1 LÂMPADA LED DE 6 W, SEM REATOR - FORNECIMENTO E INSTALAÇÃO. AF_02/2020</t>
  </si>
  <si>
    <t>LUMINÁRIA ARANDELA TIPO TARTARUGA, DE SOBREPOR, COM 1 LÂMPADA LED DE 6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</si>
  <si>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</si>
  <si>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</si>
  <si>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</si>
  <si>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</si>
  <si>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</si>
  <si>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</si>
  <si>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</si>
  <si>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</si>
  <si>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</si>
  <si>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</si>
  <si>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</si>
  <si>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</si>
  <si>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</si>
  <si>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</si>
  <si>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</si>
  <si>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</si>
  <si>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</si>
  <si>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</si>
  <si>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</si>
  <si>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</si>
  <si>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</si>
  <si>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</si>
  <si>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</si>
  <si>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</si>
  <si>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</si>
  <si>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</si>
  <si>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</si>
  <si>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</si>
  <si>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</si>
  <si>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</si>
  <si>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</si>
  <si>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</si>
  <si>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</si>
  <si>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</si>
  <si>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</si>
  <si>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</si>
  <si>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</si>
  <si>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</si>
  <si>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</si>
  <si>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</si>
  <si>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</si>
  <si>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</si>
  <si>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</si>
  <si>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</si>
  <si>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</si>
  <si>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</si>
  <si>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</si>
  <si>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</si>
  <si>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</si>
  <si>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</si>
  <si>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</si>
  <si>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</si>
  <si>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</si>
  <si>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</si>
  <si>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</si>
  <si>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</si>
  <si>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</si>
  <si>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</si>
  <si>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</si>
  <si>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</si>
  <si>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</si>
  <si>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</si>
  <si>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</si>
  <si>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</si>
  <si>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</si>
  <si>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</si>
  <si>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</si>
  <si>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</si>
  <si>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</si>
  <si>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</si>
  <si>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</si>
  <si>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</si>
  <si>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</si>
  <si>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</si>
  <si>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</si>
  <si>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</si>
  <si>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</si>
  <si>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</si>
  <si>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</si>
  <si>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</si>
  <si>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</si>
  <si>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</si>
  <si>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</si>
  <si>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</si>
  <si>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</si>
  <si>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</si>
  <si>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</si>
  <si>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</si>
  <si>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</si>
  <si>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</si>
  <si>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</si>
  <si>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</si>
  <si>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</si>
  <si>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</si>
  <si>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</si>
  <si>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</si>
  <si>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</si>
  <si>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</si>
  <si>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</si>
  <si>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</si>
  <si>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</si>
  <si>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</si>
  <si>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CÓDIGO REFERÊNCIA: SINAPI(DEZ/2019)</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</si>
  <si>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</si>
  <si>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</si>
  <si>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</si>
  <si>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</si>
  <si>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</si>
  <si>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</si>
  <si>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</si>
  <si>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</si>
  <si>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</si>
  <si>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</si>
  <si>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</si>
  <si>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ARGAMASSA TRAÇO 1:1,93 (EM VOLUME DE CIMENTO E AREIA MÉDIA ÚMIDA), FCK 20 MPA, PREPARO MECÂNICO COM MISTURADOR DUPLO HORIZONTAL DE ALTA TURBULÊNCIA. AF_03/2020</t>
  </si>
  <si>
    <t>GRUPO  A</t>
  </si>
  <si>
    <t>Salário Educação</t>
  </si>
  <si>
    <t>Seguro Contra Acidentes de Trabalho</t>
  </si>
  <si>
    <t>Total</t>
  </si>
  <si>
    <t>GRUPO  B</t>
  </si>
  <si>
    <t>Repouso Semanal Remunerado</t>
  </si>
  <si>
    <t>Não incide</t>
  </si>
  <si>
    <t>Feriados</t>
  </si>
  <si>
    <t>Auxílio - Enfermidade</t>
  </si>
  <si>
    <t>13º Salário</t>
  </si>
  <si>
    <t>Licença Paternidade</t>
  </si>
  <si>
    <t>Faltas Justificadas</t>
  </si>
  <si>
    <t>Dias de Chuvas</t>
  </si>
  <si>
    <t>Auxílio Acidente de Trabalho</t>
  </si>
  <si>
    <t>Férias Gozadas</t>
  </si>
  <si>
    <t>Salário Maternidade</t>
  </si>
  <si>
    <t>Aviso Prévio Indenizado</t>
  </si>
  <si>
    <t>Aviso Prévio Trabalhado</t>
  </si>
  <si>
    <t>Férias Indenizadas</t>
  </si>
  <si>
    <t>Depósito Rescisão Sem Justa Causa</t>
  </si>
  <si>
    <t>Indenização Adicional</t>
  </si>
  <si>
    <t>Reincidência de Grupo A sobre Grupo B</t>
  </si>
  <si>
    <t>TOTAL(A+B+C+D)</t>
  </si>
  <si>
    <t>Reincidência de Grupo A sobre Aviso Prévio Trabalhado e Reincidência do FGTS sobre Aviso Prévio Indenizado</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</si>
  <si>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</si>
  <si>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</si>
  <si>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</si>
  <si>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</si>
  <si>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</si>
  <si>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</si>
  <si>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</si>
  <si>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</si>
  <si>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</si>
  <si>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</si>
  <si>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</si>
  <si>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</si>
  <si>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</si>
  <si>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</si>
  <si>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</si>
  <si>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</si>
  <si>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</si>
  <si>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</si>
  <si>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</si>
  <si>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</si>
  <si>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</si>
  <si>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</si>
  <si>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</si>
  <si>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</si>
  <si>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</si>
  <si>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</si>
  <si>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</si>
  <si>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</si>
  <si>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</si>
  <si>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</si>
  <si>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</si>
  <si>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</si>
  <si>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</si>
  <si>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</si>
  <si>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</si>
  <si>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</si>
  <si>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</si>
  <si>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</si>
  <si>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</si>
  <si>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</si>
  <si>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</si>
  <si>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</si>
  <si>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</si>
  <si>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</si>
  <si>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</si>
  <si>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</si>
  <si>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</si>
  <si>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</si>
  <si>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</si>
  <si>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</si>
  <si>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</si>
  <si>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</si>
  <si>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</si>
  <si>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</si>
  <si>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</si>
  <si>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</si>
  <si>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</si>
  <si>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</si>
  <si>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</si>
  <si>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</si>
  <si>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</si>
  <si>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</si>
  <si>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</si>
  <si>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</si>
  <si>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</si>
  <si>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</si>
  <si>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</si>
  <si>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</si>
  <si>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</si>
  <si>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</si>
  <si>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</si>
  <si>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</si>
  <si>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</si>
  <si>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</si>
  <si>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</si>
  <si>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</si>
  <si>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</si>
  <si>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</si>
  <si>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</si>
  <si>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</si>
  <si>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</si>
  <si>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</si>
  <si>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</si>
  <si>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</si>
  <si>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</si>
  <si>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</si>
  <si>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</si>
  <si>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</si>
  <si>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</si>
  <si>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</si>
  <si>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</si>
  <si>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</si>
  <si>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</si>
  <si>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</si>
  <si>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</si>
  <si>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</si>
  <si>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</si>
  <si>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</si>
  <si>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</si>
  <si>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</si>
  <si>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</si>
  <si>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</si>
  <si>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</si>
  <si>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</si>
  <si>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</si>
  <si>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</si>
  <si>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</si>
  <si>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</si>
  <si>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</si>
  <si>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</si>
  <si>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</si>
  <si>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</si>
  <si>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</si>
  <si>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</si>
  <si>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</si>
  <si>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</si>
  <si>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</si>
  <si>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</si>
  <si>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</si>
  <si>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</si>
  <si>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</si>
  <si>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</si>
  <si>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</si>
  <si>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</si>
  <si>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</si>
  <si>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</si>
  <si>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</si>
  <si>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</si>
  <si>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</si>
  <si>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</si>
  <si>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</si>
  <si>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</si>
  <si>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</si>
  <si>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</si>
  <si>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</si>
  <si>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</si>
  <si>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</si>
  <si>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</si>
  <si>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</si>
  <si>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</si>
  <si>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</si>
  <si>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</si>
  <si>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</si>
  <si>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</si>
  <si>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</si>
  <si>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</si>
  <si>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</si>
  <si>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</si>
  <si>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</si>
  <si>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</si>
  <si>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</si>
  <si>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</si>
  <si>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</si>
  <si>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TRANSPORTE (TUBOS) - REVESTIMENTO PRIMÁRIO</t>
  </si>
  <si>
    <t>BERÇO</t>
  </si>
  <si>
    <t>E9664</t>
  </si>
  <si>
    <t>M0537</t>
  </si>
  <si>
    <t>M0538</t>
  </si>
  <si>
    <t>M0539</t>
  </si>
  <si>
    <t>M0540</t>
  </si>
  <si>
    <t>M0541</t>
  </si>
  <si>
    <t>M0542</t>
  </si>
  <si>
    <t>M0543</t>
  </si>
  <si>
    <t>M0544</t>
  </si>
  <si>
    <t>M0545</t>
  </si>
  <si>
    <t>M0546</t>
  </si>
  <si>
    <t>M0547</t>
  </si>
  <si>
    <t>M0548</t>
  </si>
  <si>
    <t>M0549</t>
  </si>
  <si>
    <t>M0550</t>
  </si>
  <si>
    <t>M3518</t>
  </si>
  <si>
    <t>M3519</t>
  </si>
  <si>
    <t>M3520</t>
  </si>
  <si>
    <t>M3521</t>
  </si>
  <si>
    <t>M3522</t>
  </si>
  <si>
    <t>M3523</t>
  </si>
  <si>
    <t>M3524</t>
  </si>
  <si>
    <t>M3525</t>
  </si>
  <si>
    <t>M3526</t>
  </si>
  <si>
    <t>M3527</t>
  </si>
  <si>
    <t>M3528</t>
  </si>
  <si>
    <t>M3529</t>
  </si>
  <si>
    <t>M3530</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</si>
  <si>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</si>
  <si>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</si>
  <si>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</si>
  <si>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</si>
  <si>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</si>
  <si>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</si>
  <si>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</si>
  <si>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</si>
  <si>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</si>
  <si>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</si>
  <si>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</si>
  <si>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</si>
  <si>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</si>
  <si>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</si>
  <si>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</si>
  <si>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</si>
  <si>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</si>
  <si>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</si>
  <si>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</si>
  <si>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</si>
  <si>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</si>
  <si>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</si>
  <si>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</si>
  <si>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</si>
  <si>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</si>
  <si>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</si>
  <si>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</si>
  <si>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</si>
  <si>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</si>
  <si>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</si>
  <si>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</si>
  <si>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</si>
  <si>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</si>
  <si>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</si>
  <si>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</si>
  <si>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</si>
  <si>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</si>
  <si>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</si>
  <si>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</si>
  <si>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</si>
  <si>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</si>
  <si>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</si>
  <si>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</si>
  <si>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</si>
  <si>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</si>
  <si>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</si>
  <si>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</si>
  <si>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</si>
  <si>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</si>
  <si>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</si>
  <si>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</si>
  <si>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</si>
  <si>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</si>
  <si>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</si>
  <si>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</si>
  <si>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</si>
  <si>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</si>
  <si>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</si>
  <si>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</si>
  <si>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</si>
  <si>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</si>
  <si>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</si>
  <si>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</si>
  <si>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</si>
  <si>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</si>
  <si>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</si>
  <si>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</si>
  <si>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</si>
  <si>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</si>
  <si>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</si>
  <si>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</si>
  <si>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</si>
  <si>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</si>
  <si>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</si>
  <si>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</si>
  <si>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</si>
  <si>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</si>
  <si>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</si>
  <si>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</si>
  <si>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</si>
  <si>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</si>
  <si>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</si>
  <si>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</si>
  <si>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</si>
  <si>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</si>
  <si>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</si>
  <si>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</si>
  <si>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</si>
  <si>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</si>
  <si>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</si>
  <si>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</si>
  <si>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</si>
  <si>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</si>
  <si>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</si>
  <si>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</si>
  <si>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</si>
  <si>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</si>
  <si>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</si>
  <si>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</si>
  <si>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</si>
  <si>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</si>
  <si>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</si>
  <si>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</si>
  <si>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</si>
  <si>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</si>
  <si>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</si>
  <si>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</si>
  <si>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</si>
  <si>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</si>
  <si>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</si>
  <si>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</si>
  <si>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</si>
  <si>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</si>
  <si>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</si>
  <si>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</si>
  <si>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</si>
  <si>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</si>
  <si>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</si>
  <si>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</si>
  <si>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</si>
  <si>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</si>
  <si>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</si>
  <si>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</si>
  <si>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</si>
  <si>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</si>
  <si>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</si>
  <si>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</si>
  <si>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</si>
  <si>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</si>
  <si>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</si>
  <si>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</si>
  <si>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</si>
  <si>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</si>
  <si>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</si>
  <si>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</si>
  <si>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</si>
  <si>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</si>
  <si>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</si>
  <si>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</si>
  <si>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</si>
  <si>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</si>
  <si>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</si>
  <si>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</si>
  <si>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</si>
  <si>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</si>
  <si>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</si>
  <si>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</si>
  <si>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</si>
  <si>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</si>
  <si>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</si>
  <si>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</si>
  <si>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</si>
  <si>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</si>
  <si>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</si>
  <si>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</si>
  <si>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</si>
  <si>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</si>
  <si>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</si>
  <si>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</si>
  <si>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</si>
  <si>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</si>
  <si>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</si>
  <si>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</si>
  <si>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</si>
  <si>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</si>
  <si>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</si>
  <si>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</si>
  <si>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</si>
  <si>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</si>
  <si>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</si>
  <si>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</si>
  <si>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</si>
  <si>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</si>
  <si>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</si>
  <si>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</si>
  <si>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</si>
  <si>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</si>
  <si>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</si>
  <si>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</si>
  <si>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</si>
  <si>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</si>
  <si>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</si>
  <si>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</si>
  <si>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</si>
  <si>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</si>
  <si>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</si>
  <si>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</si>
  <si>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</si>
  <si>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</si>
  <si>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</si>
  <si>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</si>
  <si>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</si>
  <si>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</si>
  <si>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</si>
  <si>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</si>
  <si>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</si>
  <si>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</si>
  <si>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</si>
  <si>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</si>
  <si>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</si>
  <si>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</si>
  <si>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</si>
  <si>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</si>
  <si>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</si>
  <si>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</si>
  <si>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</si>
  <si>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</si>
  <si>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</si>
  <si>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</si>
  <si>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</si>
  <si>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</si>
  <si>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</si>
  <si>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</si>
  <si>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</si>
  <si>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</si>
  <si>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</si>
  <si>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</si>
  <si>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</si>
  <si>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</si>
  <si>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</si>
  <si>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</si>
  <si>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</si>
  <si>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</si>
  <si>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</si>
  <si>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</si>
  <si>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</si>
  <si>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</si>
  <si>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</si>
  <si>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</si>
  <si>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</si>
  <si>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</si>
  <si>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</si>
  <si>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</si>
  <si>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</si>
  <si>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</si>
  <si>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</si>
  <si>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</si>
  <si>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</si>
  <si>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</si>
  <si>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</si>
  <si>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</si>
  <si>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</si>
  <si>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</si>
  <si>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</si>
  <si>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</si>
  <si>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</si>
  <si>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</si>
  <si>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</si>
  <si>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</si>
  <si>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</si>
  <si>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</si>
  <si>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</si>
  <si>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</si>
  <si>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</si>
  <si>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</si>
  <si>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</si>
  <si>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</si>
  <si>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</si>
  <si>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</si>
  <si>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</si>
  <si>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</si>
  <si>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</si>
  <si>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</si>
  <si>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</si>
  <si>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</si>
  <si>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</si>
  <si>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</si>
  <si>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</si>
  <si>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</si>
  <si>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</si>
  <si>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</si>
  <si>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</si>
  <si>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</si>
  <si>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</si>
  <si>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</si>
  <si>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</si>
  <si>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</si>
  <si>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</si>
  <si>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</si>
  <si>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</si>
  <si>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</si>
  <si>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</si>
  <si>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</si>
  <si>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</si>
  <si>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</si>
  <si>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</si>
  <si>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</si>
  <si>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</si>
  <si>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</si>
  <si>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</si>
  <si>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</si>
  <si>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</si>
  <si>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</si>
  <si>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</si>
  <si>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</si>
  <si>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</si>
  <si>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</si>
  <si>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</si>
  <si>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</si>
  <si>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</si>
  <si>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</si>
  <si>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</si>
  <si>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</si>
  <si>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</si>
  <si>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</si>
  <si>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</si>
  <si>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</si>
  <si>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</si>
  <si>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</si>
  <si>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</si>
  <si>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</si>
  <si>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</si>
  <si>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</si>
  <si>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</si>
  <si>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</si>
  <si>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</si>
  <si>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</si>
  <si>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</si>
  <si>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</si>
  <si>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</si>
  <si>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</si>
  <si>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</si>
  <si>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</si>
  <si>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</si>
  <si>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</si>
  <si>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</si>
  <si>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</si>
  <si>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</si>
  <si>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</si>
  <si>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</si>
  <si>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</si>
  <si>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</si>
  <si>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</si>
  <si>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</si>
  <si>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</si>
  <si>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</si>
  <si>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</si>
  <si>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</si>
  <si>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</si>
  <si>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</si>
  <si>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</si>
  <si>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</si>
  <si>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</si>
  <si>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</si>
  <si>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</si>
  <si>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</si>
  <si>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</si>
  <si>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</si>
  <si>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</si>
  <si>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</si>
  <si>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</si>
  <si>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</si>
  <si>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</si>
  <si>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</si>
  <si>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</si>
  <si>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</si>
  <si>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</si>
  <si>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</si>
  <si>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</si>
  <si>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</si>
  <si>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</si>
  <si>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</si>
  <si>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</si>
  <si>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</si>
  <si>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</si>
  <si>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</si>
  <si>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</si>
  <si>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</si>
  <si>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</si>
  <si>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</si>
  <si>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</si>
  <si>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</si>
  <si>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</si>
  <si>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</si>
  <si>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</si>
  <si>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</si>
  <si>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</si>
  <si>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</si>
  <si>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</si>
  <si>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</si>
  <si>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</si>
  <si>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</si>
  <si>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</si>
  <si>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</si>
  <si>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</si>
  <si>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</si>
  <si>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</si>
  <si>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</si>
  <si>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</si>
  <si>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</si>
  <si>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</si>
  <si>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</si>
  <si>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</si>
  <si>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</si>
  <si>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</si>
  <si>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</si>
  <si>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</si>
  <si>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</si>
  <si>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</si>
  <si>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</si>
  <si>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</si>
  <si>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</si>
  <si>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</si>
  <si>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</si>
  <si>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</si>
  <si>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</si>
  <si>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PREPARO DE FUNDO DE VALA</t>
  </si>
  <si>
    <t>94099*</t>
  </si>
  <si>
    <t>94100*</t>
  </si>
  <si>
    <t>P9915</t>
  </si>
  <si>
    <t>Produtivo</t>
  </si>
  <si>
    <t>Improdutivo</t>
  </si>
  <si>
    <t>E9156</t>
  </si>
  <si>
    <t>E9157</t>
  </si>
  <si>
    <t>E9158</t>
  </si>
  <si>
    <t>E9159</t>
  </si>
  <si>
    <t>E9160</t>
  </si>
  <si>
    <t>E9161</t>
  </si>
  <si>
    <t>E9162</t>
  </si>
  <si>
    <t>E9163</t>
  </si>
  <si>
    <t>E9164</t>
  </si>
  <si>
    <t>E9167</t>
  </si>
  <si>
    <t>E9168</t>
  </si>
  <si>
    <t>E9581</t>
  </si>
  <si>
    <t>E9681</t>
  </si>
  <si>
    <t>M0035</t>
  </si>
  <si>
    <t>M0344</t>
  </si>
  <si>
    <t>M0346</t>
  </si>
  <si>
    <t>M0347</t>
  </si>
  <si>
    <t>M0348</t>
  </si>
  <si>
    <t>M0349</t>
  </si>
  <si>
    <t>M0350</t>
  </si>
  <si>
    <t>M0351</t>
  </si>
  <si>
    <t>M0562</t>
  </si>
  <si>
    <t>M0563</t>
  </si>
  <si>
    <t>M0564</t>
  </si>
  <si>
    <t>M0565</t>
  </si>
  <si>
    <t>M0566</t>
  </si>
  <si>
    <t>M0567</t>
  </si>
  <si>
    <t>M0568</t>
  </si>
  <si>
    <t>M0569</t>
  </si>
  <si>
    <t>M0570</t>
  </si>
  <si>
    <t>M0571</t>
  </si>
  <si>
    <t>M0572</t>
  </si>
  <si>
    <t>M0573</t>
  </si>
  <si>
    <t>M0574</t>
  </si>
  <si>
    <t>M0575</t>
  </si>
  <si>
    <t>M0576</t>
  </si>
  <si>
    <t>M0602</t>
  </si>
  <si>
    <t>M0603</t>
  </si>
  <si>
    <t>M0717</t>
  </si>
  <si>
    <t>M0718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</si>
  <si>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</si>
  <si>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</si>
  <si>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</si>
  <si>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</si>
  <si>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</si>
  <si>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</si>
  <si>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</si>
  <si>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</si>
  <si>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</si>
  <si>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</si>
  <si>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</si>
  <si>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</si>
  <si>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</si>
  <si>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</si>
  <si>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</si>
  <si>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</si>
  <si>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</si>
  <si>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</si>
  <si>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</si>
  <si>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</si>
  <si>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</si>
  <si>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</si>
  <si>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</si>
  <si>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</si>
  <si>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</si>
  <si>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</si>
  <si>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</si>
  <si>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</si>
  <si>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</si>
  <si>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</si>
  <si>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</si>
  <si>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</si>
  <si>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</si>
  <si>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</si>
  <si>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</si>
  <si>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</si>
  <si>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</si>
  <si>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</si>
  <si>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</si>
  <si>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</si>
  <si>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</si>
  <si>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</si>
  <si>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</si>
  <si>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</si>
  <si>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</si>
  <si>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</si>
  <si>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</si>
  <si>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</si>
  <si>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</si>
  <si>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</si>
  <si>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</si>
  <si>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</si>
  <si>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</si>
  <si>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</si>
  <si>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</si>
  <si>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</si>
  <si>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</si>
  <si>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</si>
  <si>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</si>
  <si>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</si>
  <si>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</si>
  <si>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</si>
  <si>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</si>
  <si>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</si>
  <si>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</si>
  <si>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</si>
  <si>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</si>
  <si>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</si>
  <si>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</si>
  <si>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</si>
  <si>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</si>
  <si>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</si>
  <si>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</si>
  <si>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</si>
  <si>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</si>
  <si>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</si>
  <si>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</si>
  <si>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</si>
  <si>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</si>
  <si>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</si>
  <si>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</si>
  <si>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</si>
  <si>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</si>
  <si>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</si>
  <si>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</si>
  <si>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</si>
  <si>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</si>
  <si>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</si>
  <si>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</si>
  <si>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</si>
  <si>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</si>
  <si>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</si>
  <si>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</si>
  <si>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</si>
  <si>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</si>
  <si>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</si>
  <si>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</si>
  <si>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</si>
  <si>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</si>
  <si>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</si>
  <si>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</si>
  <si>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</si>
  <si>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</si>
  <si>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</si>
  <si>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</si>
  <si>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</si>
  <si>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</si>
  <si>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</si>
  <si>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</si>
  <si>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</si>
  <si>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</si>
  <si>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</si>
  <si>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</si>
  <si>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</si>
  <si>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</si>
  <si>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</si>
  <si>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</si>
  <si>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</si>
  <si>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</si>
  <si>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</si>
  <si>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</si>
  <si>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</si>
  <si>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</si>
  <si>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</si>
  <si>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</si>
  <si>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</si>
  <si>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</si>
  <si>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</si>
  <si>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</si>
  <si>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</si>
  <si>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</si>
  <si>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</si>
  <si>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</si>
  <si>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</si>
  <si>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</si>
  <si>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</si>
  <si>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</si>
  <si>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</si>
  <si>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</si>
  <si>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</si>
  <si>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</si>
  <si>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</si>
  <si>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</si>
  <si>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</si>
  <si>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</si>
  <si>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</si>
  <si>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</si>
  <si>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</si>
  <si>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</si>
  <si>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</si>
  <si>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</si>
  <si>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</si>
  <si>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</si>
  <si>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</si>
  <si>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</si>
  <si>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</si>
  <si>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</si>
  <si>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</si>
  <si>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</si>
  <si>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</si>
  <si>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</si>
  <si>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</si>
  <si>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</si>
  <si>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</si>
  <si>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</si>
  <si>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</si>
  <si>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</si>
  <si>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</si>
  <si>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</si>
  <si>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</si>
  <si>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</si>
  <si>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</si>
  <si>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</si>
  <si>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</si>
  <si>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</si>
  <si>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</si>
  <si>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</si>
  <si>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</si>
  <si>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</si>
  <si>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</si>
  <si>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</si>
  <si>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</si>
  <si>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</si>
  <si>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</si>
  <si>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</si>
  <si>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</si>
  <si>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</si>
  <si>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</si>
  <si>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</si>
  <si>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</si>
  <si>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</si>
  <si>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</si>
  <si>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</si>
  <si>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</si>
  <si>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</si>
  <si>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</si>
  <si>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</si>
  <si>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</si>
  <si>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</si>
  <si>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</si>
  <si>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</si>
  <si>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</si>
  <si>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</si>
  <si>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</si>
  <si>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</si>
  <si>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</si>
  <si>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</si>
  <si>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</si>
  <si>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</si>
  <si>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</si>
  <si>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</si>
  <si>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</si>
  <si>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</si>
  <si>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</si>
  <si>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</si>
  <si>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</si>
  <si>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</si>
  <si>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</si>
  <si>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</si>
  <si>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</si>
  <si>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</si>
  <si>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</si>
  <si>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</si>
  <si>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</si>
  <si>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</si>
  <si>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</si>
  <si>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</si>
  <si>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</si>
  <si>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</si>
  <si>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</si>
  <si>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</si>
  <si>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</si>
  <si>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</si>
  <si>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</si>
  <si>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</si>
  <si>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</si>
  <si>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</si>
  <si>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</si>
  <si>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</si>
  <si>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</si>
  <si>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</si>
  <si>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</si>
  <si>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</si>
  <si>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</si>
  <si>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</si>
  <si>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</si>
  <si>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</si>
  <si>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</si>
  <si>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</si>
  <si>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</si>
  <si>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</si>
  <si>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</si>
  <si>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</si>
  <si>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</si>
  <si>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</si>
  <si>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</si>
  <si>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</si>
  <si>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</si>
  <si>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</si>
  <si>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</si>
  <si>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</si>
  <si>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</si>
  <si>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</si>
  <si>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</si>
  <si>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</si>
  <si>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</si>
  <si>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</si>
  <si>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</si>
  <si>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</si>
  <si>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</si>
  <si>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</si>
  <si>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</si>
  <si>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</si>
  <si>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</si>
  <si>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</si>
  <si>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</si>
  <si>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</si>
  <si>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</si>
  <si>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</si>
  <si>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</si>
  <si>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</si>
  <si>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</si>
  <si>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</si>
  <si>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</si>
  <si>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</si>
  <si>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</si>
  <si>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</si>
  <si>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</si>
  <si>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</si>
  <si>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</si>
  <si>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</si>
  <si>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</si>
  <si>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</si>
  <si>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</si>
  <si>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</si>
  <si>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</si>
  <si>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</si>
  <si>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</si>
  <si>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</si>
  <si>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</si>
  <si>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</si>
  <si>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</si>
  <si>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</si>
  <si>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</si>
  <si>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</si>
  <si>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</si>
  <si>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</si>
  <si>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</si>
  <si>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</si>
  <si>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</si>
  <si>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</si>
  <si>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</si>
  <si>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</si>
  <si>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</si>
  <si>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</si>
  <si>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</si>
  <si>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</si>
  <si>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</si>
  <si>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</si>
  <si>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</si>
  <si>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</si>
  <si>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</si>
  <si>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</si>
  <si>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</si>
  <si>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</si>
  <si>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</si>
  <si>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</si>
  <si>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</si>
  <si>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</si>
  <si>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</si>
  <si>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</si>
  <si>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</si>
  <si>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</si>
  <si>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</si>
  <si>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</si>
  <si>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</si>
  <si>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</si>
  <si>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</si>
  <si>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</si>
  <si>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</si>
  <si>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</si>
  <si>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</si>
  <si>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</si>
  <si>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</si>
  <si>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</si>
  <si>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</si>
  <si>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</si>
  <si>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</si>
  <si>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</si>
  <si>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</si>
  <si>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</si>
  <si>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</si>
  <si>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</si>
  <si>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</si>
  <si>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</si>
  <si>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</si>
  <si>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</si>
  <si>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</si>
  <si>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</si>
  <si>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</si>
  <si>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</si>
  <si>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</si>
  <si>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</si>
  <si>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O COMPRIMENTO DAS SARJETAS SERVE APENAS PARA DIMENSIONAMENTO DA VAZÃO, NÃO SENDO ÚTIL PARA A QUANTIFICAÇÃO ORÇAMENTÁRIA.</t>
  </si>
  <si>
    <t>MATERIAL</t>
  </si>
  <si>
    <t>PESO ESPECÍFICO DO SOLO (γ) N/M³</t>
  </si>
  <si>
    <t>Materiais granulares sem coesão</t>
  </si>
  <si>
    <t>Pedregulho e areia</t>
  </si>
  <si>
    <t>Solo saturado</t>
  </si>
  <si>
    <t>Argila</t>
  </si>
  <si>
    <t>Argila saturada</t>
  </si>
  <si>
    <t>Profundiade Média</t>
  </si>
  <si>
    <t>Profundidade Média H (m)</t>
  </si>
  <si>
    <t>λ = H/B</t>
  </si>
  <si>
    <t>Tipo do Solo</t>
  </si>
  <si>
    <t>Kµ</t>
  </si>
  <si>
    <t>Cv</t>
  </si>
  <si>
    <t>Carga de Terra KN/M</t>
  </si>
  <si>
    <t>DIMENSIONAMENTO ESTRUTURAL - PARA TUBOS EM VALAS</t>
  </si>
  <si>
    <t>Classe</t>
  </si>
  <si>
    <t>Classe 45</t>
  </si>
  <si>
    <t>Classe 30</t>
  </si>
  <si>
    <t xml:space="preserve">DIMENSIONAMENTO ESTRUTURAL - PARA TUBOS EM VALAS </t>
  </si>
  <si>
    <t>Coef. Impacto ϕ</t>
  </si>
  <si>
    <t>a</t>
  </si>
  <si>
    <t>b</t>
  </si>
  <si>
    <t>Dimensão das rodas</t>
  </si>
  <si>
    <t>Altura de cobrimento (m)</t>
  </si>
  <si>
    <t>Diâmetro Externo (m)</t>
  </si>
  <si>
    <t>Peso por Roda (KN)</t>
  </si>
  <si>
    <t>hs,lim</t>
  </si>
  <si>
    <t>Altura Limite do Tubo para Cargas Móveis</t>
  </si>
  <si>
    <t>Diâmetro Interno (m)</t>
  </si>
  <si>
    <t>Hs,lim</t>
  </si>
  <si>
    <t>verificação de Alutra Crítica</t>
  </si>
  <si>
    <t>Ct</t>
  </si>
  <si>
    <t>Cl</t>
  </si>
  <si>
    <t>t=b+1,4hs</t>
  </si>
  <si>
    <t>t'=2b+c+1,4hs</t>
  </si>
  <si>
    <t>peso</t>
  </si>
  <si>
    <t>classe</t>
  </si>
  <si>
    <t>ct</t>
  </si>
  <si>
    <t>cl</t>
  </si>
  <si>
    <t>hcl</t>
  </si>
  <si>
    <t>hct</t>
  </si>
  <si>
    <t>le=a+1,4hs+1,05de</t>
  </si>
  <si>
    <t>l'e=a+1,4hs+1,05de</t>
  </si>
  <si>
    <t>qm1</t>
  </si>
  <si>
    <t>qm2</t>
  </si>
  <si>
    <t>qm3</t>
  </si>
  <si>
    <t>hs&lt;hcl</t>
  </si>
  <si>
    <t>hcl&lt;hs&lt;hct</t>
  </si>
  <si>
    <t>hs&gt;hct</t>
  </si>
  <si>
    <t>hs&lt;0,93</t>
  </si>
  <si>
    <t>0,93&lt;hs&lt;1,07</t>
  </si>
  <si>
    <t>hs&gt;1,07</t>
  </si>
  <si>
    <t>qm</t>
  </si>
  <si>
    <t>CARGA TOTAL NO TUBO</t>
  </si>
  <si>
    <t>Fator de Equivalência</t>
  </si>
  <si>
    <t>Bases Condenáveis</t>
  </si>
  <si>
    <t>Bases Comuns</t>
  </si>
  <si>
    <t>Bases 1ª Classe</t>
  </si>
  <si>
    <t>Bases de Concreto Simples</t>
  </si>
  <si>
    <t>Bases de Concreto Armado</t>
  </si>
  <si>
    <t>Carga de Terra (KN/m)</t>
  </si>
  <si>
    <t>Carga Móvel (KN/m)</t>
  </si>
  <si>
    <t>Carga Total (KN/m)</t>
  </si>
  <si>
    <t>Carga Total Corrigida (KN/m)</t>
  </si>
  <si>
    <t>E9610</t>
  </si>
  <si>
    <t>E9169</t>
  </si>
  <si>
    <t>A9385</t>
  </si>
  <si>
    <t>A9389</t>
  </si>
  <si>
    <t>E9170</t>
  </si>
  <si>
    <t>A9386</t>
  </si>
  <si>
    <t>A9387</t>
  </si>
  <si>
    <t>E9171</t>
  </si>
  <si>
    <t>A9388</t>
  </si>
  <si>
    <t>A9384</t>
  </si>
  <si>
    <t>A9390</t>
  </si>
  <si>
    <t>M3821</t>
  </si>
  <si>
    <t>M3822</t>
  </si>
  <si>
    <t>M3823</t>
  </si>
  <si>
    <t>M3824</t>
  </si>
  <si>
    <t>M3825</t>
  </si>
  <si>
    <t>M3826</t>
  </si>
  <si>
    <t>M3827</t>
  </si>
  <si>
    <t>M3828</t>
  </si>
  <si>
    <t>M3829</t>
  </si>
  <si>
    <t>M3830</t>
  </si>
  <si>
    <t>M3831</t>
  </si>
  <si>
    <t>M3832</t>
  </si>
  <si>
    <t>M3833</t>
  </si>
  <si>
    <t>M3834</t>
  </si>
  <si>
    <t>M3835</t>
  </si>
  <si>
    <t>M3836</t>
  </si>
  <si>
    <t>M3837</t>
  </si>
  <si>
    <t>M3838</t>
  </si>
  <si>
    <t>M3839</t>
  </si>
  <si>
    <t>M3840</t>
  </si>
  <si>
    <t>M3841</t>
  </si>
  <si>
    <t>M3842</t>
  </si>
  <si>
    <t>M3843</t>
  </si>
  <si>
    <t>M3844</t>
  </si>
  <si>
    <t>M3845</t>
  </si>
  <si>
    <t>M3846</t>
  </si>
  <si>
    <t>M3847</t>
  </si>
  <si>
    <t>M3848</t>
  </si>
  <si>
    <t>M3851</t>
  </si>
  <si>
    <t>M3852</t>
  </si>
  <si>
    <t>M3853</t>
  </si>
  <si>
    <t>M3854</t>
  </si>
  <si>
    <t>M3855</t>
  </si>
  <si>
    <t>M3856</t>
  </si>
  <si>
    <t>M3857</t>
  </si>
  <si>
    <t>M3858</t>
  </si>
  <si>
    <t>M3859</t>
  </si>
  <si>
    <t>M3860</t>
  </si>
  <si>
    <t>M3861</t>
  </si>
  <si>
    <t>M3862</t>
  </si>
  <si>
    <t>M3863</t>
  </si>
  <si>
    <t>M3864</t>
  </si>
  <si>
    <t>M3865</t>
  </si>
  <si>
    <t>M3866</t>
  </si>
  <si>
    <t>M3867</t>
  </si>
  <si>
    <t>M3868</t>
  </si>
  <si>
    <t>M3869</t>
  </si>
  <si>
    <t>M3870</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</si>
  <si>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</si>
  <si>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</si>
  <si>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</si>
  <si>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</si>
  <si>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</si>
  <si>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</si>
  <si>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</si>
  <si>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</si>
  <si>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</si>
  <si>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</si>
  <si>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</si>
  <si>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</si>
  <si>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</si>
  <si>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</si>
  <si>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</si>
  <si>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</si>
  <si>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</si>
  <si>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</si>
  <si>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</si>
  <si>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</si>
  <si>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</si>
  <si>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</si>
  <si>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</si>
  <si>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</si>
  <si>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</si>
  <si>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</si>
  <si>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</si>
  <si>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</si>
  <si>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</si>
  <si>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</si>
  <si>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</si>
  <si>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</si>
  <si>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</si>
  <si>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</si>
  <si>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</si>
  <si>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</si>
  <si>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</si>
  <si>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</si>
  <si>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</si>
  <si>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</si>
  <si>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</si>
  <si>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</si>
  <si>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</si>
  <si>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</si>
  <si>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</si>
  <si>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</si>
  <si>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</si>
  <si>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</si>
  <si>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</si>
  <si>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</si>
  <si>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</si>
  <si>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</si>
  <si>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</si>
  <si>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</si>
  <si>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</si>
  <si>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</si>
  <si>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</si>
  <si>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</si>
  <si>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</si>
  <si>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</si>
  <si>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</si>
  <si>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</si>
  <si>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</si>
  <si>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</si>
  <si>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</si>
  <si>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</si>
  <si>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</si>
  <si>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</si>
  <si>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</si>
  <si>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</si>
  <si>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</si>
  <si>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</si>
  <si>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</si>
  <si>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</si>
  <si>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</si>
  <si>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</si>
  <si>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</si>
  <si>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</si>
  <si>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</si>
  <si>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</si>
  <si>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</si>
  <si>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</si>
  <si>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</si>
  <si>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</si>
  <si>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</si>
  <si>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</si>
  <si>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</si>
  <si>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</si>
  <si>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</si>
  <si>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</si>
  <si>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</si>
  <si>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</si>
  <si>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</si>
  <si>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</si>
  <si>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</si>
  <si>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</si>
  <si>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</si>
  <si>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</si>
  <si>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</si>
  <si>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</si>
  <si>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</si>
  <si>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</si>
  <si>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</si>
  <si>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</si>
  <si>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</si>
  <si>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</si>
  <si>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</si>
  <si>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</si>
  <si>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</si>
  <si>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</si>
  <si>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</si>
  <si>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</si>
  <si>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</si>
  <si>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</si>
  <si>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</si>
  <si>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</si>
  <si>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</si>
  <si>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</si>
  <si>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</si>
  <si>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</si>
  <si>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</si>
  <si>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</si>
  <si>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</si>
  <si>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</si>
  <si>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</si>
  <si>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</si>
  <si>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</si>
  <si>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</si>
  <si>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</si>
  <si>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</si>
  <si>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</si>
  <si>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</si>
  <si>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</si>
  <si>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</si>
  <si>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</si>
  <si>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</si>
  <si>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</si>
  <si>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</si>
  <si>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</si>
  <si>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</si>
  <si>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</si>
  <si>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</si>
  <si>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</si>
  <si>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</si>
  <si>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</si>
  <si>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</si>
  <si>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</si>
  <si>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</si>
  <si>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</si>
  <si>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</si>
  <si>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</si>
  <si>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</si>
  <si>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</si>
  <si>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</si>
  <si>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</si>
  <si>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</si>
  <si>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</si>
  <si>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</si>
  <si>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</si>
  <si>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</si>
  <si>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</si>
  <si>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</si>
  <si>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</si>
  <si>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</si>
  <si>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</si>
  <si>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</si>
  <si>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</si>
  <si>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</si>
  <si>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</si>
  <si>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</si>
  <si>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</si>
  <si>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</si>
  <si>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</si>
  <si>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</si>
  <si>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</si>
  <si>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</si>
  <si>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</si>
  <si>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</si>
  <si>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</si>
  <si>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</si>
  <si>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</si>
  <si>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</si>
  <si>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</si>
  <si>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</si>
  <si>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</si>
  <si>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</si>
  <si>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</si>
  <si>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</si>
  <si>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</si>
  <si>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</si>
  <si>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</si>
  <si>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</si>
  <si>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</si>
  <si>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</si>
  <si>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</si>
  <si>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</si>
  <si>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</si>
  <si>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</si>
  <si>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</si>
  <si>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</si>
  <si>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</si>
  <si>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</si>
  <si>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</si>
  <si>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</si>
  <si>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</si>
  <si>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</si>
  <si>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</si>
  <si>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</si>
  <si>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</si>
  <si>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</si>
  <si>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</si>
  <si>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</si>
  <si>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</si>
  <si>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</si>
  <si>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</si>
  <si>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</si>
  <si>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</si>
  <si>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</si>
  <si>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</si>
  <si>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</si>
  <si>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</si>
  <si>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</si>
  <si>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</si>
  <si>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</si>
  <si>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</si>
  <si>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</si>
  <si>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</si>
  <si>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</si>
  <si>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</si>
  <si>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</si>
  <si>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</si>
  <si>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</si>
  <si>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</si>
  <si>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</si>
  <si>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</si>
  <si>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</si>
  <si>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</si>
  <si>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</si>
  <si>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</si>
  <si>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</si>
  <si>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</si>
  <si>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</si>
  <si>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</si>
  <si>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</si>
  <si>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</si>
  <si>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</si>
  <si>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</si>
  <si>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</si>
  <si>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</si>
  <si>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</si>
  <si>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</si>
  <si>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</si>
  <si>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</si>
  <si>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</si>
  <si>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</si>
  <si>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</si>
  <si>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</si>
  <si>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</si>
  <si>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</si>
  <si>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</si>
  <si>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</si>
  <si>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</si>
  <si>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Força mínima isenta de fissura kN/m</t>
  </si>
  <si>
    <t>PA1</t>
  </si>
  <si>
    <t>PA2</t>
  </si>
  <si>
    <t>PA3</t>
  </si>
  <si>
    <t>PA4</t>
  </si>
  <si>
    <t>VERIFICAÇÃO</t>
  </si>
  <si>
    <t>CONTÍNUO</t>
  </si>
  <si>
    <t>CONTÍNUO METÁLICO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</si>
  <si>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</si>
  <si>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</si>
  <si>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</si>
  <si>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</si>
  <si>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</si>
  <si>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</si>
  <si>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</si>
  <si>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</si>
  <si>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</si>
  <si>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</si>
  <si>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</si>
  <si>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</si>
  <si>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</si>
  <si>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</si>
  <si>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</si>
  <si>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</si>
  <si>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</si>
  <si>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</si>
  <si>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</si>
  <si>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</si>
  <si>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</si>
  <si>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</si>
  <si>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</si>
  <si>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</si>
  <si>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</si>
  <si>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</si>
  <si>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</si>
  <si>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</si>
  <si>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</si>
  <si>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</si>
  <si>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</si>
  <si>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</si>
  <si>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</si>
  <si>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</si>
  <si>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</si>
  <si>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</si>
  <si>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</si>
  <si>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</si>
  <si>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</si>
  <si>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</si>
  <si>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</si>
  <si>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</si>
  <si>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</si>
  <si>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</si>
  <si>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</si>
  <si>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</si>
  <si>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</si>
  <si>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</si>
  <si>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</si>
  <si>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</si>
  <si>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</si>
  <si>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</si>
  <si>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</si>
  <si>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</si>
  <si>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</si>
  <si>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</si>
  <si>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</si>
  <si>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</si>
  <si>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</si>
  <si>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</si>
  <si>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</si>
  <si>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</si>
  <si>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</si>
  <si>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</si>
  <si>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</si>
  <si>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</si>
  <si>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</si>
  <si>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</si>
  <si>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</si>
  <si>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</si>
  <si>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</si>
  <si>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</si>
  <si>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</si>
  <si>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</si>
  <si>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</si>
  <si>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</si>
  <si>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</si>
  <si>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</si>
  <si>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</si>
  <si>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</si>
  <si>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</si>
  <si>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</si>
  <si>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</si>
  <si>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</si>
  <si>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</si>
  <si>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</si>
  <si>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</si>
  <si>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</si>
  <si>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</si>
  <si>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</si>
  <si>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</si>
  <si>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</si>
  <si>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</si>
  <si>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</si>
  <si>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</si>
  <si>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</si>
  <si>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</si>
  <si>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</si>
  <si>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</si>
  <si>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</si>
  <si>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</si>
  <si>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</si>
  <si>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</si>
  <si>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</si>
  <si>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</si>
  <si>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</si>
  <si>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</si>
  <si>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</si>
  <si>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</si>
  <si>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ESCAVAÇÃO MANUAL DE VALA COM PROFUNDIDADE MENOR OU IGUAL A 1,30 M. AF_02/2021</t>
  </si>
  <si>
    <t>E9627</t>
  </si>
  <si>
    <t>M1648</t>
  </si>
  <si>
    <t>M2908</t>
  </si>
  <si>
    <t>M2909</t>
  </si>
  <si>
    <t>M3127</t>
  </si>
  <si>
    <t>M3128</t>
  </si>
  <si>
    <t>M3129</t>
  </si>
  <si>
    <t>M3130</t>
  </si>
  <si>
    <t>M3131</t>
  </si>
  <si>
    <t>M3132</t>
  </si>
  <si>
    <t>M3133</t>
  </si>
  <si>
    <t>M3134</t>
  </si>
  <si>
    <t>M3135</t>
  </si>
  <si>
    <t>M3136</t>
  </si>
  <si>
    <t>M3137</t>
  </si>
  <si>
    <t>M3138</t>
  </si>
  <si>
    <t>M3139</t>
  </si>
  <si>
    <t>M3140</t>
  </si>
  <si>
    <t>M3141</t>
  </si>
  <si>
    <t>M3142</t>
  </si>
  <si>
    <t>M3143</t>
  </si>
  <si>
    <t>M3144</t>
  </si>
  <si>
    <t>M3145</t>
  </si>
  <si>
    <t>M3146</t>
  </si>
  <si>
    <t>M3147</t>
  </si>
  <si>
    <t>M3148</t>
  </si>
  <si>
    <t>M3149</t>
  </si>
  <si>
    <t>M3150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</si>
  <si>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</si>
  <si>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</si>
  <si>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TABELA ASSOCIAÇÕES - REDE EXISTENTE</t>
  </si>
  <si>
    <t>PV</t>
  </si>
  <si>
    <t>BLS (UN)</t>
  </si>
  <si>
    <t>BLD (UN)</t>
  </si>
  <si>
    <t>CLP01 (UN)</t>
  </si>
  <si>
    <t>CLP02 (UN)</t>
  </si>
  <si>
    <t>CLP03 (UN)</t>
  </si>
  <si>
    <t>CLP04 (UN)</t>
  </si>
  <si>
    <t>ASSOCIAÇÃO 400MM (M)</t>
  </si>
  <si>
    <t>TRANSPORTE DE TUBO - INTERMUNICIPAL</t>
  </si>
  <si>
    <t>TUBO SUGERIDO</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</si>
  <si>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</si>
  <si>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</si>
  <si>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</si>
  <si>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</si>
  <si>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</si>
  <si>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</si>
  <si>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</si>
  <si>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</si>
  <si>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</si>
  <si>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</si>
  <si>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</si>
  <si>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</si>
  <si>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</si>
  <si>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</si>
  <si>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</si>
  <si>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E9570</t>
  </si>
  <si>
    <t>E9629</t>
  </si>
  <si>
    <t>M0199</t>
  </si>
  <si>
    <t>M0267</t>
  </si>
  <si>
    <t>M0268</t>
  </si>
  <si>
    <t>M0786</t>
  </si>
  <si>
    <t>M0948</t>
  </si>
  <si>
    <t>M0949</t>
  </si>
  <si>
    <t>M0950</t>
  </si>
  <si>
    <t>M0951</t>
  </si>
  <si>
    <t>M0952</t>
  </si>
  <si>
    <t>M0953</t>
  </si>
  <si>
    <t>M0954</t>
  </si>
  <si>
    <t>M0955</t>
  </si>
  <si>
    <t>M0956</t>
  </si>
  <si>
    <t>M0957</t>
  </si>
  <si>
    <t>M0958</t>
  </si>
  <si>
    <t>M0959</t>
  </si>
  <si>
    <t>M0960</t>
  </si>
  <si>
    <t>M0961</t>
  </si>
  <si>
    <t>M0962</t>
  </si>
  <si>
    <t>M0963</t>
  </si>
  <si>
    <t>M0964</t>
  </si>
  <si>
    <t>M0965</t>
  </si>
  <si>
    <t>M0966</t>
  </si>
  <si>
    <t>M0967</t>
  </si>
  <si>
    <t>M0968</t>
  </si>
  <si>
    <t>M0969</t>
  </si>
  <si>
    <t>M0970</t>
  </si>
  <si>
    <t>M0971</t>
  </si>
  <si>
    <t>M0972</t>
  </si>
  <si>
    <t>M1001</t>
  </si>
  <si>
    <t>M1406</t>
  </si>
  <si>
    <t>M1650</t>
  </si>
  <si>
    <t>M1651</t>
  </si>
  <si>
    <t>M2087</t>
  </si>
  <si>
    <t>M2088</t>
  </si>
  <si>
    <t>M2089</t>
  </si>
  <si>
    <t>M2090</t>
  </si>
  <si>
    <t>M2091</t>
  </si>
  <si>
    <t>M2094</t>
  </si>
  <si>
    <t>M2095</t>
  </si>
  <si>
    <t>M2096</t>
  </si>
  <si>
    <t>M2100</t>
  </si>
  <si>
    <t>M2101</t>
  </si>
  <si>
    <t>M2103</t>
  </si>
  <si>
    <t>M2104</t>
  </si>
  <si>
    <t>M2105</t>
  </si>
  <si>
    <t>M2106</t>
  </si>
  <si>
    <t>M2107</t>
  </si>
  <si>
    <t>M2325</t>
  </si>
  <si>
    <t>M2326</t>
  </si>
  <si>
    <t>M2327</t>
  </si>
  <si>
    <t>M2328</t>
  </si>
  <si>
    <t>M2329</t>
  </si>
  <si>
    <t>M2330</t>
  </si>
  <si>
    <t>M2331</t>
  </si>
  <si>
    <t>M2332</t>
  </si>
  <si>
    <t>M2333</t>
  </si>
  <si>
    <t>M3516</t>
  </si>
  <si>
    <t>M3772</t>
  </si>
  <si>
    <t>M3773</t>
  </si>
  <si>
    <t>M3774</t>
  </si>
  <si>
    <t>M3775</t>
  </si>
  <si>
    <t>M3776</t>
  </si>
  <si>
    <t>M3777</t>
  </si>
  <si>
    <t>M3778</t>
  </si>
  <si>
    <t>M3779</t>
  </si>
  <si>
    <t>M3780</t>
  </si>
  <si>
    <t>M3781</t>
  </si>
  <si>
    <t>M3782</t>
  </si>
  <si>
    <t>M3783</t>
  </si>
  <si>
    <t>M3784</t>
  </si>
  <si>
    <t>M3785</t>
  </si>
  <si>
    <t>M3786</t>
  </si>
  <si>
    <t>M3787</t>
  </si>
  <si>
    <t>M3788</t>
  </si>
  <si>
    <t>M3789</t>
  </si>
  <si>
    <t>M3790</t>
  </si>
  <si>
    <t>M3791</t>
  </si>
  <si>
    <t>M3792</t>
  </si>
  <si>
    <t>M3793</t>
  </si>
  <si>
    <t>M3801</t>
  </si>
  <si>
    <t>FORNECIMENTO TUBO DE CONCRETO - RESISTÊNCIA PA-1</t>
  </si>
  <si>
    <t>TAXA DE RESISTÊNCIA</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</si>
  <si>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</si>
  <si>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</si>
  <si>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</si>
  <si>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</si>
  <si>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</si>
  <si>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</si>
  <si>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</si>
  <si>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</si>
  <si>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</si>
  <si>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</si>
  <si>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</si>
  <si>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</si>
  <si>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</si>
  <si>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</si>
  <si>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</si>
  <si>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</si>
  <si>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</si>
  <si>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</si>
  <si>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</si>
  <si>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</si>
  <si>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</si>
  <si>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</si>
  <si>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</si>
  <si>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</si>
  <si>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</si>
  <si>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</si>
  <si>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</si>
  <si>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</si>
  <si>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</si>
  <si>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</si>
  <si>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</si>
  <si>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</si>
  <si>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</si>
  <si>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</si>
  <si>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</si>
  <si>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</si>
  <si>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</si>
  <si>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</si>
  <si>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</si>
  <si>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</si>
  <si>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</si>
  <si>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</si>
  <si>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</si>
  <si>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</si>
  <si>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</si>
  <si>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</si>
  <si>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</si>
  <si>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</si>
  <si>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</si>
  <si>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</si>
  <si>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</si>
  <si>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</si>
  <si>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</si>
  <si>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</si>
  <si>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</si>
  <si>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</si>
  <si>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</si>
  <si>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</si>
  <si>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</si>
  <si>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</si>
  <si>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</si>
  <si>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</si>
  <si>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</si>
  <si>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</si>
  <si>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</si>
  <si>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</si>
  <si>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</si>
  <si>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</si>
  <si>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</si>
  <si>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</si>
  <si>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</si>
  <si>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</si>
  <si>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</si>
  <si>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</si>
  <si>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</si>
  <si>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</si>
  <si>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</si>
  <si>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</si>
  <si>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</si>
  <si>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</si>
  <si>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</si>
  <si>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</si>
  <si>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</si>
  <si>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</si>
  <si>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</si>
  <si>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</si>
  <si>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</si>
  <si>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</si>
  <si>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</si>
  <si>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</si>
  <si>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</si>
  <si>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</si>
  <si>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</si>
  <si>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</si>
  <si>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</si>
  <si>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</si>
  <si>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</si>
  <si>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</si>
  <si>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</si>
  <si>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</si>
  <si>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</si>
  <si>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</si>
  <si>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</si>
  <si>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</si>
  <si>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</si>
  <si>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</si>
  <si>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</si>
  <si>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SITE: amm.org.br   -   E-mail: drenagem.amm@gmail.com</t>
  </si>
  <si>
    <t>MOBILIZAÇÃO E DESMOBILIZAÇÃO</t>
  </si>
  <si>
    <t>CÓDIGO TRANSPORTADOR</t>
  </si>
  <si>
    <t>CÓDIGO EQUIPAMENTO</t>
  </si>
  <si>
    <t xml:space="preserve">Equipamentos </t>
  </si>
  <si>
    <t>Origem</t>
  </si>
  <si>
    <t>Destino</t>
  </si>
  <si>
    <t>Velocidade média (km/h)</t>
  </si>
  <si>
    <t>Distancia</t>
  </si>
  <si>
    <t>Tempo de Viagem</t>
  </si>
  <si>
    <t>Tempo de descanso</t>
  </si>
  <si>
    <t>Tempo Total</t>
  </si>
  <si>
    <t>Pedágio</t>
  </si>
  <si>
    <t>Quant.</t>
  </si>
  <si>
    <t>FU</t>
  </si>
  <si>
    <t>Preço Transporte</t>
  </si>
  <si>
    <t>(Horas)</t>
  </si>
  <si>
    <t>R$</t>
  </si>
  <si>
    <t>Terrestre</t>
  </si>
  <si>
    <t>Preço Total</t>
  </si>
  <si>
    <t>EQUIPAMENTOS RODANTES</t>
  </si>
  <si>
    <t>CUIABÁ</t>
  </si>
  <si>
    <t>GENERAL CARNEIRO</t>
  </si>
  <si>
    <t>INSUMO-SICRO</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</si>
  <si>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</si>
  <si>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</si>
  <si>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</si>
  <si>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</si>
  <si>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</si>
  <si>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</si>
  <si>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</si>
  <si>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</si>
  <si>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</si>
  <si>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</si>
  <si>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</si>
  <si>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</si>
  <si>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</si>
  <si>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</si>
  <si>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</si>
  <si>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</si>
  <si>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</si>
  <si>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</si>
  <si>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</si>
  <si>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</si>
  <si>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</si>
  <si>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</si>
  <si>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</si>
  <si>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</si>
  <si>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</si>
  <si>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</si>
  <si>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</si>
  <si>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</si>
  <si>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</si>
  <si>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</si>
  <si>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</si>
  <si>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CARGA, MANOBRA E DESCARGA MANUAL DE TUBOS PLÁSTICOS, DN 150 MM, EM CAMINHÃO CARROCERIA 9T. AF_06/2021</t>
  </si>
  <si>
    <t>E9152</t>
  </si>
  <si>
    <t>E9153</t>
  </si>
  <si>
    <t>E9256</t>
  </si>
  <si>
    <t>E9587</t>
  </si>
  <si>
    <t>E9683</t>
  </si>
  <si>
    <t>E9699</t>
  </si>
  <si>
    <t>E9728</t>
  </si>
  <si>
    <t>E9731</t>
  </si>
  <si>
    <t>E9737</t>
  </si>
  <si>
    <t>E9750</t>
  </si>
  <si>
    <t>E9767</t>
  </si>
  <si>
    <t>E9791</t>
  </si>
  <si>
    <t>M0505</t>
  </si>
  <si>
    <t>M0601</t>
  </si>
  <si>
    <t>M0639</t>
  </si>
  <si>
    <t>M0640</t>
  </si>
  <si>
    <t>M0641</t>
  </si>
  <si>
    <t>M0642</t>
  </si>
  <si>
    <t>M0643</t>
  </si>
  <si>
    <t>M0644</t>
  </si>
  <si>
    <t>M0645</t>
  </si>
  <si>
    <t>M0810</t>
  </si>
  <si>
    <t>M0946</t>
  </si>
  <si>
    <t>M1129</t>
  </si>
  <si>
    <t>M1376</t>
  </si>
  <si>
    <t>M1390</t>
  </si>
  <si>
    <t>M1399</t>
  </si>
  <si>
    <t>M1400</t>
  </si>
  <si>
    <t>M1401</t>
  </si>
  <si>
    <t>M1402</t>
  </si>
  <si>
    <t>M1404</t>
  </si>
  <si>
    <t>M1405</t>
  </si>
  <si>
    <t>M1556</t>
  </si>
  <si>
    <t>M1645</t>
  </si>
  <si>
    <t>M1646</t>
  </si>
  <si>
    <t>M1657</t>
  </si>
  <si>
    <t>M1658</t>
  </si>
  <si>
    <t>M1754</t>
  </si>
  <si>
    <t>M1814</t>
  </si>
  <si>
    <t>M1875</t>
  </si>
  <si>
    <t>M2322</t>
  </si>
  <si>
    <t>M2352</t>
  </si>
  <si>
    <t>M2353</t>
  </si>
  <si>
    <t>M2354</t>
  </si>
  <si>
    <t>M2355</t>
  </si>
  <si>
    <t>M2698</t>
  </si>
  <si>
    <t>M3718</t>
  </si>
  <si>
    <t>M3719</t>
  </si>
  <si>
    <t>M3721</t>
  </si>
  <si>
    <t>M3722</t>
  </si>
  <si>
    <t>M3723</t>
  </si>
  <si>
    <t>M3730</t>
  </si>
  <si>
    <t>M3947</t>
  </si>
  <si>
    <t>M3949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</si>
  <si>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</si>
  <si>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</si>
  <si>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</si>
  <si>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</si>
  <si>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</si>
  <si>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</si>
  <si>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</si>
  <si>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</si>
  <si>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</si>
  <si>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</si>
  <si>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</si>
  <si>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</si>
  <si>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</si>
  <si>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</si>
  <si>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</si>
  <si>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</si>
  <si>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</si>
  <si>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</si>
  <si>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</si>
  <si>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</si>
  <si>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</si>
  <si>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</si>
  <si>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</si>
  <si>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</si>
  <si>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</si>
  <si>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</si>
  <si>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</si>
  <si>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</si>
  <si>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</si>
  <si>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</si>
  <si>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</si>
  <si>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</si>
  <si>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</si>
  <si>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</si>
  <si>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</si>
  <si>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</si>
  <si>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</si>
  <si>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</si>
  <si>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</si>
  <si>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</si>
  <si>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</si>
  <si>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</si>
  <si>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</si>
  <si>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</si>
  <si>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</si>
  <si>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</si>
  <si>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</si>
  <si>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</si>
  <si>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</si>
  <si>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</si>
  <si>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</si>
  <si>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</si>
  <si>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</si>
  <si>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</si>
  <si>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</si>
  <si>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</si>
  <si>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</si>
  <si>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</si>
  <si>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</si>
  <si>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</si>
  <si>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</si>
  <si>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</si>
  <si>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</si>
  <si>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</si>
  <si>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</si>
  <si>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</si>
  <si>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</si>
  <si>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</si>
  <si>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</si>
  <si>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</si>
  <si>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</si>
  <si>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</si>
  <si>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</si>
  <si>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</si>
  <si>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</si>
  <si>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</si>
  <si>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</si>
  <si>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</si>
  <si>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</si>
  <si>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</si>
  <si>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</si>
  <si>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</si>
  <si>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</si>
  <si>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</si>
  <si>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</si>
  <si>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</si>
  <si>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</si>
  <si>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</si>
  <si>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</si>
  <si>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</si>
  <si>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</si>
  <si>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</si>
  <si>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</si>
  <si>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</si>
  <si>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</si>
  <si>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</si>
  <si>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</si>
  <si>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</si>
  <si>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</si>
  <si>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</si>
  <si>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</si>
  <si>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</si>
  <si>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</si>
  <si>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</si>
  <si>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</si>
  <si>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</si>
  <si>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</si>
  <si>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</si>
  <si>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</si>
  <si>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</si>
  <si>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</si>
  <si>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</si>
  <si>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</si>
  <si>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</si>
  <si>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</si>
  <si>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</si>
  <si>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</si>
  <si>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</si>
  <si>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</si>
  <si>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</si>
  <si>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</si>
  <si>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</si>
  <si>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</si>
  <si>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</si>
  <si>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</si>
  <si>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</si>
  <si>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</si>
  <si>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</si>
  <si>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</si>
  <si>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</si>
  <si>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</si>
  <si>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</si>
  <si>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</si>
  <si>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</si>
  <si>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</si>
  <si>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</si>
  <si>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</si>
  <si>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</si>
  <si>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</si>
  <si>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</si>
  <si>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</si>
  <si>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</si>
  <si>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</si>
  <si>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</si>
  <si>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</si>
  <si>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</si>
  <si>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</si>
  <si>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</si>
  <si>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</si>
  <si>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</si>
  <si>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</si>
  <si>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</si>
  <si>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</si>
  <si>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</si>
  <si>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</si>
  <si>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</si>
  <si>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</si>
  <si>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</si>
  <si>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</si>
  <si>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</si>
  <si>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</si>
  <si>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</si>
  <si>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</si>
  <si>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</si>
  <si>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</si>
  <si>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</si>
  <si>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</si>
  <si>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</si>
  <si>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</si>
  <si>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</si>
  <si>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</si>
  <si>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</si>
  <si>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</si>
  <si>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</si>
  <si>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</si>
  <si>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</si>
  <si>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</si>
  <si>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</si>
  <si>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</si>
  <si>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</si>
  <si>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</si>
  <si>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</si>
  <si>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</si>
  <si>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</si>
  <si>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</si>
  <si>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</si>
  <si>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</si>
  <si>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</si>
  <si>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</si>
  <si>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</si>
  <si>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</si>
  <si>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</si>
  <si>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</si>
  <si>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</si>
  <si>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</si>
  <si>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</si>
  <si>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</si>
  <si>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</si>
  <si>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</si>
  <si>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</si>
  <si>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</si>
  <si>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</si>
  <si>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</si>
  <si>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</si>
  <si>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</si>
  <si>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</si>
  <si>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</si>
  <si>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</si>
  <si>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</si>
  <si>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</si>
  <si>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</si>
  <si>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</si>
  <si>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</si>
  <si>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</si>
  <si>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</si>
  <si>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</si>
  <si>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</si>
  <si>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</si>
  <si>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</si>
  <si>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</si>
  <si>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</si>
  <si>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</si>
  <si>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</si>
  <si>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</si>
  <si>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</si>
  <si>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</si>
  <si>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</si>
  <si>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</si>
  <si>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</si>
  <si>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</si>
  <si>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</si>
  <si>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</si>
  <si>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</si>
  <si>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</si>
  <si>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</si>
  <si>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</si>
  <si>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</si>
  <si>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</si>
  <si>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</si>
  <si>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</si>
  <si>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</si>
  <si>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</si>
  <si>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</si>
  <si>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</si>
  <si>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</si>
  <si>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</si>
  <si>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</si>
  <si>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</si>
  <si>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</si>
  <si>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</si>
  <si>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</si>
  <si>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</si>
  <si>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</si>
  <si>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</si>
  <si>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</si>
  <si>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</si>
  <si>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</si>
  <si>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</si>
  <si>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</si>
  <si>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</si>
  <si>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</si>
  <si>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</si>
  <si>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</si>
  <si>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</si>
  <si>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</si>
  <si>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</si>
  <si>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</si>
  <si>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</si>
  <si>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</si>
  <si>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</si>
  <si>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RECOMPOSIÇÃO DE PAVIMENTO EM PISO INTERTRAVADO, COM REAPROVEITAMENTO DOS BLOCOS INTERTRAVADOS, PARA FECHAMENTO DE VALAS - INCLUSO RETIRADA E COLOCAÇÃO DO MATERIAL. AF_12/2020</t>
  </si>
  <si>
    <t>CARGA, MANOBRA E DESCARGA DE TUBOS PLÁSTICOS, DN 400 MM, EM CAMINHÃO CARROCERIA COM GUINDAUTO (MUNCK) 11,7 TM. AF_07/2020</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</si>
  <si>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</si>
  <si>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</si>
  <si>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</si>
  <si>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</si>
  <si>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</si>
  <si>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</si>
  <si>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</si>
  <si>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</si>
  <si>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</si>
  <si>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</si>
  <si>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</si>
  <si>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</si>
  <si>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</si>
  <si>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</si>
  <si>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</si>
  <si>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</si>
  <si>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</si>
  <si>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</si>
  <si>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</si>
  <si>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</si>
  <si>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</si>
  <si>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</si>
  <si>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</si>
  <si>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</si>
  <si>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</si>
  <si>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</si>
  <si>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</si>
  <si>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</si>
  <si>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</si>
  <si>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</si>
  <si>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</si>
  <si>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</si>
  <si>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</si>
  <si>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</si>
  <si>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</si>
  <si>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</si>
  <si>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</si>
  <si>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</si>
  <si>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</si>
  <si>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</si>
  <si>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</si>
  <si>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</si>
  <si>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</si>
  <si>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</si>
  <si>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</si>
  <si>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</si>
  <si>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</si>
  <si>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</si>
  <si>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</si>
  <si>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</si>
  <si>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</si>
  <si>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</si>
  <si>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</si>
  <si>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</si>
  <si>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</si>
  <si>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</si>
  <si>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</si>
  <si>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</si>
  <si>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</si>
  <si>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</si>
  <si>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</si>
  <si>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</si>
  <si>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</si>
  <si>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</si>
  <si>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</si>
  <si>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</si>
  <si>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</si>
  <si>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</si>
  <si>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</si>
  <si>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</si>
  <si>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</si>
  <si>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</si>
  <si>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</si>
  <si>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</si>
  <si>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</si>
  <si>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</si>
  <si>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</si>
  <si>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</si>
  <si>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</si>
  <si>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</si>
  <si>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</si>
  <si>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</si>
  <si>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</si>
  <si>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</si>
  <si>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</si>
  <si>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</si>
  <si>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</si>
  <si>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</si>
  <si>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</si>
  <si>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</si>
  <si>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</si>
  <si>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</si>
  <si>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</si>
  <si>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</si>
  <si>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</si>
  <si>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</si>
  <si>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</si>
  <si>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</si>
  <si>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</si>
  <si>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</si>
  <si>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</si>
  <si>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</si>
  <si>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</si>
  <si>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</si>
  <si>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</si>
  <si>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</si>
  <si>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</si>
  <si>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</si>
  <si>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</si>
  <si>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</si>
  <si>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</si>
  <si>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</si>
  <si>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</si>
  <si>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</si>
  <si>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</si>
  <si>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</si>
  <si>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</si>
  <si>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</si>
  <si>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</si>
  <si>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</si>
  <si>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</si>
  <si>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</si>
  <si>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</si>
  <si>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</si>
  <si>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</si>
  <si>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CAIXA DE LIGAÇÃO E PASSAGEM - CLP 05 - AREIA E BRITA COMERCIAIS</t>
  </si>
  <si>
    <t>E9199</t>
  </si>
  <si>
    <t>A9299</t>
  </si>
  <si>
    <t>ISF</t>
  </si>
  <si>
    <t>M3727</t>
  </si>
  <si>
    <t>M3728</t>
  </si>
  <si>
    <t>M3729</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</si>
  <si>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</si>
  <si>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</si>
  <si>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</si>
  <si>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</si>
  <si>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</si>
  <si>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</si>
  <si>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</si>
  <si>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</si>
  <si>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</si>
  <si>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</si>
  <si>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</si>
  <si>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</si>
  <si>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</si>
  <si>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</si>
  <si>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</si>
  <si>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</si>
  <si>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</si>
  <si>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</si>
  <si>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</si>
  <si>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</si>
  <si>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</si>
  <si>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</si>
  <si>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</si>
  <si>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</si>
  <si>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</si>
  <si>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</si>
  <si>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</si>
  <si>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</si>
  <si>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</si>
  <si>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</si>
  <si>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</si>
  <si>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</si>
  <si>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</si>
  <si>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</si>
  <si>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</si>
  <si>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</si>
  <si>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</si>
  <si>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</si>
  <si>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</si>
  <si>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</si>
  <si>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</si>
  <si>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</si>
  <si>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</si>
  <si>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</si>
  <si>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</si>
  <si>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</si>
  <si>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</si>
  <si>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</si>
  <si>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</si>
  <si>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</si>
  <si>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</si>
  <si>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</si>
  <si>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</si>
  <si>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</si>
  <si>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</si>
  <si>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</si>
  <si>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</si>
  <si>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</si>
  <si>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</si>
  <si>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</si>
  <si>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</si>
  <si>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</si>
  <si>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</si>
  <si>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</si>
  <si>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</si>
  <si>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</si>
  <si>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</si>
  <si>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</si>
  <si>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</si>
  <si>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</si>
  <si>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</si>
  <si>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</si>
  <si>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</si>
  <si>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</si>
  <si>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</si>
  <si>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</si>
  <si>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</si>
  <si>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</si>
  <si>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</si>
  <si>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</si>
  <si>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</si>
  <si>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</si>
  <si>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</si>
  <si>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</si>
  <si>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</si>
  <si>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</si>
  <si>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</si>
  <si>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</si>
  <si>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</si>
  <si>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</si>
  <si>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</si>
  <si>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</si>
  <si>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</si>
  <si>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</si>
  <si>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</si>
  <si>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</si>
  <si>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</si>
  <si>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</si>
  <si>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</si>
  <si>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</si>
  <si>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</si>
  <si>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</si>
  <si>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</si>
  <si>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</si>
  <si>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</si>
  <si>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S7</t>
  </si>
  <si>
    <t>S9</t>
  </si>
  <si>
    <t>S16</t>
  </si>
  <si>
    <t>S17</t>
  </si>
  <si>
    <t>S18</t>
  </si>
  <si>
    <t>S19</t>
  </si>
  <si>
    <t>S20</t>
  </si>
  <si>
    <t>S21</t>
  </si>
  <si>
    <t>S22</t>
  </si>
  <si>
    <t>S23</t>
  </si>
  <si>
    <t>S24</t>
  </si>
  <si>
    <t>S25</t>
  </si>
  <si>
    <t>S26</t>
  </si>
  <si>
    <t>S27</t>
  </si>
  <si>
    <t>S28</t>
  </si>
  <si>
    <t>S29</t>
  </si>
  <si>
    <t>S30</t>
  </si>
  <si>
    <t>S31</t>
  </si>
  <si>
    <t>S32</t>
  </si>
  <si>
    <t>S33</t>
  </si>
  <si>
    <t>CLP05 (UN)</t>
  </si>
  <si>
    <t>CLP06 (UN)</t>
  </si>
  <si>
    <t>ASSOCIAÇÃO 600MM (M)</t>
  </si>
  <si>
    <t>TUBOS 600MM (BL-PV)</t>
  </si>
  <si>
    <t>REVESTIMENTO PRIMÁRIO</t>
  </si>
  <si>
    <t>PAVIMENTADA</t>
  </si>
  <si>
    <t>BLS01</t>
  </si>
  <si>
    <t>BLD01</t>
  </si>
  <si>
    <t>BOCA DE LOBO SIMPLES</t>
  </si>
  <si>
    <t>BOCAS DE LOBO DUPLAS</t>
  </si>
  <si>
    <t>ASSENTAMENTO TUBO DE CONCRETO - RESISTÊNCIA PA-1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</si>
  <si>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</si>
  <si>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</si>
  <si>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</si>
  <si>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</si>
  <si>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</si>
  <si>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</si>
  <si>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</si>
  <si>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</si>
  <si>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</si>
  <si>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</si>
  <si>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</si>
  <si>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</si>
  <si>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</si>
  <si>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</si>
  <si>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</si>
  <si>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</si>
  <si>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</si>
  <si>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</si>
  <si>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</si>
  <si>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</si>
  <si>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</si>
  <si>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</si>
  <si>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</si>
  <si>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</si>
  <si>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</si>
  <si>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</si>
  <si>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</si>
  <si>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</si>
  <si>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</si>
  <si>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 DE RUAS</t>
  </si>
  <si>
    <t>LOGRADOURO</t>
  </si>
  <si>
    <t>COORDENADAS</t>
  </si>
  <si>
    <t>EXTENSÃO</t>
  </si>
  <si>
    <t>INICIAL</t>
  </si>
  <si>
    <t>FINAL</t>
  </si>
  <si>
    <t>RUAS</t>
  </si>
  <si>
    <t>TRANSPORTE DO EXPURGO PARA BOTA-FORA</t>
  </si>
  <si>
    <t>SERVIÇOS</t>
  </si>
  <si>
    <t>ESCAVAÇÃO DE VALA (M3)</t>
  </si>
  <si>
    <t>REATERRO DE VALA (M3)</t>
  </si>
  <si>
    <t>VOLUME EXPURGO EMPOLADO 15% (M3)</t>
  </si>
  <si>
    <t>MOMENTO DE TRANSPORTE (M3XKM)</t>
  </si>
  <si>
    <t>GALERIA</t>
  </si>
  <si>
    <t>ASSOCIAÇÃO PV-BL</t>
  </si>
  <si>
    <t>BOCA DE LOBO E CAIXAS</t>
  </si>
  <si>
    <t>POÇO DE VISTA</t>
  </si>
  <si>
    <t>DADOS DAS SARJETAS</t>
  </si>
  <si>
    <t>Desc. Da Sarjeta</t>
  </si>
  <si>
    <t>Larg. Da Sarjeta (m)</t>
  </si>
  <si>
    <t>Alt. Da Sarjeta (m)</t>
  </si>
  <si>
    <t>tg theta</t>
  </si>
  <si>
    <t>n Manning  Sarjeta</t>
  </si>
  <si>
    <t>Bocas de Lobo</t>
  </si>
  <si>
    <t>Cap. Por Boca (m³/s)</t>
  </si>
  <si>
    <t>Larg. Da Rua (m)</t>
  </si>
  <si>
    <t>n Manning Rua</t>
  </si>
  <si>
    <t>Decl. Da Via (%)</t>
  </si>
  <si>
    <t>O NÚMERO DE BOCAS DE LOBO ADOTADAS NESTA TABELA NÃO CORRESPONDEM AO QUE FOI EM PROJETO, POIS O PROJESTISTA PODERÁ REALOCAR AS SUAS POSIÇÕES COM A FINALIDADE DE OTIMIZAR A REDE.</t>
  </si>
  <si>
    <t>DISSIPADORES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</si>
  <si>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</si>
  <si>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</si>
  <si>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</si>
  <si>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</si>
  <si>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</si>
  <si>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</si>
  <si>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</si>
  <si>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</si>
  <si>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</si>
  <si>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</si>
  <si>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</si>
  <si>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</si>
  <si>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</si>
  <si>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</si>
  <si>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</si>
  <si>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</si>
  <si>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</si>
  <si>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</si>
  <si>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</si>
  <si>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</si>
  <si>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</si>
  <si>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</si>
  <si>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</si>
  <si>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</si>
  <si>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</si>
  <si>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</si>
  <si>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</si>
  <si>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</si>
  <si>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</si>
  <si>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</si>
  <si>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</si>
  <si>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</si>
  <si>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</si>
  <si>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</si>
  <si>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</si>
  <si>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</si>
  <si>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</si>
  <si>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</si>
  <si>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</si>
  <si>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</si>
  <si>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</si>
  <si>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</si>
  <si>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</si>
  <si>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</si>
  <si>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</si>
  <si>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</si>
  <si>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</si>
  <si>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</si>
  <si>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</si>
  <si>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</si>
  <si>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</si>
  <si>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</si>
  <si>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</si>
  <si>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</si>
  <si>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</si>
  <si>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</si>
  <si>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</si>
  <si>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</si>
  <si>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</si>
  <si>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</si>
  <si>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</si>
  <si>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</si>
  <si>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</si>
  <si>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</si>
  <si>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</si>
  <si>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</si>
  <si>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</si>
  <si>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</si>
  <si>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</si>
  <si>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</si>
  <si>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</si>
  <si>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</si>
  <si>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</si>
  <si>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</si>
  <si>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</si>
  <si>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</si>
  <si>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</si>
  <si>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</si>
  <si>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</si>
  <si>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</si>
  <si>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</si>
  <si>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</si>
  <si>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</si>
  <si>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</si>
  <si>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</si>
  <si>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</si>
  <si>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</si>
  <si>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</si>
  <si>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</si>
  <si>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</si>
  <si>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</si>
  <si>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</si>
  <si>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</si>
  <si>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</si>
  <si>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</si>
  <si>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</si>
  <si>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</si>
  <si>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</si>
  <si>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</si>
  <si>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</si>
  <si>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</si>
  <si>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</si>
  <si>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</si>
  <si>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</si>
  <si>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</si>
  <si>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</si>
  <si>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</si>
  <si>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</si>
  <si>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</si>
  <si>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</si>
  <si>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</si>
  <si>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</si>
  <si>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</si>
  <si>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</si>
  <si>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</si>
  <si>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</si>
  <si>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</si>
  <si>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</si>
  <si>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</si>
  <si>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</si>
  <si>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</si>
  <si>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</si>
  <si>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</si>
  <si>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</si>
  <si>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</si>
  <si>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</si>
  <si>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</si>
  <si>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</si>
  <si>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</si>
  <si>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</si>
  <si>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</si>
  <si>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</si>
  <si>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CÁLCULO DO QUADRO DE COMPOSIÇÃO DE INVESTIMENTOS - Q.C.I</t>
  </si>
  <si>
    <t>INVESTIMENTO</t>
  </si>
  <si>
    <t>Recursos do Estado</t>
  </si>
  <si>
    <t>Contrapartida</t>
  </si>
  <si>
    <t>Segundo os indicadores de contrapartida, o município faz parte do grupo 3, sendo 4% (quatro por cento) e 10% (dez por cento).</t>
  </si>
  <si>
    <t>CMCC</t>
  </si>
  <si>
    <t>M1312</t>
  </si>
  <si>
    <t>GEOTÊXTIL NÃO TECIDO 100% POLIÉSTER, RESISTÊNCIA A TRAÇÃO DE 31 KN/M (RT-31), INSTALADO EM DRENO - FORNECIMENTO E INSTALAÇÃO. AF_07/2021</t>
  </si>
  <si>
    <t>APLICAÇÃO MASSA ACRÍLICA PARA MADEIRA, PARA PINTURA COM TINTA DE ACABAMENTO (PIGMENTADA). AF_01/2021</t>
  </si>
  <si>
    <t xml:space="preserve">PLANILHA DE COTAÇÃO DOS TUBOS DE CONCRETO ARMADO PA1 </t>
  </si>
  <si>
    <t>EMPRESA</t>
  </si>
  <si>
    <t>RAZÃO SOCIAL</t>
  </si>
  <si>
    <t>CNPJ</t>
  </si>
  <si>
    <t>DISTÂNCIA KM</t>
  </si>
  <si>
    <t>DATA</t>
  </si>
  <si>
    <t>CONTATO</t>
  </si>
  <si>
    <t>VENDEDOR</t>
  </si>
  <si>
    <t>LOCAL</t>
  </si>
  <si>
    <t>Binômio (R$)</t>
  </si>
  <si>
    <t xml:space="preserve">REV.PRIM </t>
  </si>
  <si>
    <t>PAV</t>
  </si>
  <si>
    <t>EMPRESA 1</t>
  </si>
  <si>
    <t xml:space="preserve">ITACARÉ </t>
  </si>
  <si>
    <t>41.829.114/0001-26</t>
  </si>
  <si>
    <t>(66)99211-4180</t>
  </si>
  <si>
    <t>Franciele</t>
  </si>
  <si>
    <t>ALTA FLORESTA - MT</t>
  </si>
  <si>
    <t>EMPRESA 2</t>
  </si>
  <si>
    <t>INDUSTRIA PQS</t>
  </si>
  <si>
    <t>33.401.840/0001-15</t>
  </si>
  <si>
    <t>(66) 99696-7689</t>
  </si>
  <si>
    <t>Isaias</t>
  </si>
  <si>
    <t>GUARANTÃ DO NORTE - MT</t>
  </si>
  <si>
    <t xml:space="preserve">EMPRESA 3 </t>
  </si>
  <si>
    <t>CAON</t>
  </si>
  <si>
    <t>09.512.521/0001-00</t>
  </si>
  <si>
    <t>(66) 99602-9890</t>
  </si>
  <si>
    <t>Valdemar</t>
  </si>
  <si>
    <t>COLIDER - MT</t>
  </si>
  <si>
    <t>Quantidade de tubos (m)</t>
  </si>
  <si>
    <t>EMPRESA 3</t>
  </si>
  <si>
    <t>DISTÂNCIA</t>
  </si>
  <si>
    <t>Valor Un (R$)</t>
  </si>
  <si>
    <t>Valor total (R$)</t>
  </si>
  <si>
    <t>TRANSPORTE (TUBOS) - PAVIMENTADO</t>
  </si>
  <si>
    <t xml:space="preserve">TUBO DE CONCRETO PA1 </t>
  </si>
  <si>
    <t>UND</t>
  </si>
  <si>
    <t>VALOR UNIT. (R$)</t>
  </si>
  <si>
    <t>VALOR TOTAL TUBOS (R$)</t>
  </si>
  <si>
    <t>VALOR TRANSPORTE (R$)</t>
  </si>
  <si>
    <t>VALOR TOTAL TUBOS + TRANSPORTE (R$)</t>
  </si>
  <si>
    <t>DIMENSIONAMENTO ESTRUTURAL - CARGA MÓVEL</t>
  </si>
  <si>
    <t>CARGA TOTAL</t>
  </si>
  <si>
    <t>PREÇO UNITÁRIO</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</si>
  <si>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</si>
  <si>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</si>
  <si>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</si>
  <si>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</si>
  <si>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</si>
  <si>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</si>
  <si>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</si>
  <si>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</si>
  <si>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</si>
  <si>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</si>
  <si>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</si>
  <si>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</si>
  <si>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</si>
  <si>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</si>
  <si>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</si>
  <si>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</si>
  <si>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</si>
  <si>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M0311</t>
  </si>
  <si>
    <t>M0312</t>
  </si>
  <si>
    <t>E9543</t>
  </si>
  <si>
    <t>E9770</t>
  </si>
  <si>
    <t>E9771</t>
  </si>
  <si>
    <t>E9772</t>
  </si>
  <si>
    <t>E9773</t>
  </si>
  <si>
    <t>E9774</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</si>
  <si>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</si>
  <si>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</si>
  <si>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</si>
  <si>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</si>
  <si>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</si>
  <si>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</si>
  <si>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</si>
  <si>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</si>
  <si>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QUADRO DE CAPACIDADES</t>
  </si>
  <si>
    <t>Q vazão (m3/s)</t>
  </si>
  <si>
    <t>Q/Cap. Sarj. (%)</t>
  </si>
  <si>
    <t>Q Engolida/ Capacidade (%)</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</si>
  <si>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</si>
  <si>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</si>
  <si>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</si>
  <si>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</si>
  <si>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</si>
  <si>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</si>
  <si>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</si>
  <si>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</si>
  <si>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</si>
  <si>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</si>
  <si>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</si>
  <si>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</si>
  <si>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</si>
  <si>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</si>
  <si>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</si>
  <si>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</si>
  <si>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</si>
  <si>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</si>
  <si>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</si>
  <si>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</si>
  <si>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</si>
  <si>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</si>
  <si>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</si>
  <si>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</si>
  <si>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</si>
  <si>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</si>
  <si>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</si>
  <si>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</si>
  <si>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</si>
  <si>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</si>
  <si>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</si>
  <si>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</si>
  <si>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</si>
  <si>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</si>
  <si>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</si>
  <si>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</si>
  <si>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</si>
  <si>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</si>
  <si>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</si>
  <si>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</si>
  <si>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</si>
  <si>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</si>
  <si>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</si>
  <si>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</si>
  <si>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</si>
  <si>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</si>
  <si>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</si>
  <si>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</si>
  <si>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</si>
  <si>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</si>
  <si>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</si>
  <si>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</si>
  <si>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</si>
  <si>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</si>
  <si>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</si>
  <si>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</si>
  <si>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</si>
  <si>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</si>
  <si>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</si>
  <si>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</si>
  <si>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</si>
  <si>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</si>
  <si>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</si>
  <si>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</si>
  <si>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</si>
  <si>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</si>
  <si>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</si>
  <si>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</si>
  <si>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</si>
  <si>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</si>
  <si>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</si>
  <si>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</si>
  <si>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</si>
  <si>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</si>
  <si>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</si>
  <si>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</si>
  <si>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</si>
  <si>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</si>
  <si>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</si>
  <si>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</si>
  <si>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</si>
  <si>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</si>
  <si>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</si>
  <si>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</si>
  <si>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</si>
  <si>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</si>
  <si>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</si>
  <si>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</si>
  <si>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</si>
  <si>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</si>
  <si>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</si>
  <si>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</si>
  <si>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</si>
  <si>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</si>
  <si>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</si>
  <si>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</si>
  <si>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</si>
  <si>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</si>
  <si>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</si>
  <si>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</si>
  <si>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</si>
  <si>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</si>
  <si>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</si>
  <si>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</si>
  <si>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</si>
  <si>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</si>
  <si>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</si>
  <si>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</si>
  <si>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</si>
  <si>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</si>
  <si>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</si>
  <si>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</si>
  <si>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</si>
  <si>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</si>
  <si>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</si>
  <si>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</si>
  <si>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</si>
  <si>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</si>
  <si>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</si>
  <si>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</si>
  <si>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</si>
  <si>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</si>
  <si>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</si>
  <si>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</si>
  <si>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</si>
  <si>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</si>
  <si>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</si>
  <si>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</si>
  <si>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</si>
  <si>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</si>
  <si>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</si>
  <si>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</si>
  <si>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</si>
  <si>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</si>
  <si>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</si>
  <si>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</si>
  <si>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</si>
  <si>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</si>
  <si>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</si>
  <si>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</si>
  <si>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</si>
  <si>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</si>
  <si>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</si>
  <si>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</si>
  <si>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</si>
  <si>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</si>
  <si>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</si>
  <si>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</si>
  <si>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</si>
  <si>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</si>
  <si>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</si>
  <si>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</si>
  <si>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</si>
  <si>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</si>
  <si>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</si>
  <si>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</si>
  <si>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</si>
  <si>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</si>
  <si>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</si>
  <si>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</si>
  <si>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</si>
  <si>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</si>
  <si>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</si>
  <si>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</si>
  <si>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</si>
  <si>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</si>
  <si>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</si>
  <si>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</si>
  <si>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</si>
  <si>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</si>
  <si>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</si>
  <si>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</si>
  <si>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</si>
  <si>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</si>
  <si>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</si>
  <si>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</si>
  <si>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</si>
  <si>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</si>
  <si>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</si>
  <si>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</si>
  <si>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</si>
  <si>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</si>
  <si>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</si>
  <si>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</si>
  <si>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</si>
  <si>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</si>
  <si>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</si>
  <si>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</si>
  <si>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</si>
  <si>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</si>
  <si>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</si>
  <si>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</si>
  <si>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</si>
  <si>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</si>
  <si>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</si>
  <si>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</si>
  <si>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</si>
  <si>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</si>
  <si>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</si>
  <si>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</si>
  <si>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</si>
  <si>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</si>
  <si>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</si>
  <si>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</si>
  <si>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</si>
  <si>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</si>
  <si>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</si>
  <si>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</si>
  <si>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</si>
  <si>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</si>
  <si>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</si>
  <si>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</si>
  <si>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</si>
  <si>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</si>
  <si>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</si>
  <si>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</si>
  <si>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</si>
  <si>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</si>
  <si>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</si>
  <si>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</si>
  <si>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</si>
  <si>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</si>
  <si>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</si>
  <si>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</si>
  <si>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</si>
  <si>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</si>
  <si>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</si>
  <si>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</si>
  <si>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</si>
  <si>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</si>
  <si>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</si>
  <si>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</si>
  <si>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</si>
  <si>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</si>
  <si>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</si>
  <si>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</si>
  <si>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</si>
  <si>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</si>
  <si>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</si>
  <si>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</si>
  <si>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</si>
  <si>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</si>
  <si>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</si>
  <si>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</si>
  <si>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</si>
  <si>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</si>
  <si>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</si>
  <si>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</si>
  <si>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</si>
  <si>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</si>
  <si>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</si>
  <si>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</si>
  <si>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</si>
  <si>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</si>
  <si>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</si>
  <si>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</si>
  <si>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</si>
  <si>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10.0</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</si>
  <si>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</si>
  <si>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</si>
  <si>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</si>
  <si>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</si>
  <si>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</si>
  <si>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</si>
  <si>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</si>
  <si>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</si>
  <si>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</si>
  <si>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</si>
  <si>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</si>
  <si>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</si>
  <si>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</si>
  <si>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</si>
  <si>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</si>
  <si>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</si>
  <si>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</si>
  <si>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TAMPA CIRCULAR PARA ESGOTO E DRENAGEM, EM CONCRETO PRÉ-MOLDADO, DIÂMETRO INTERNO = 0,60 M E ALTURA = 0,10 M. AF_12/2020</t>
  </si>
  <si>
    <t>PLANTIO DE GRAMA BATATAIS EM PLACAS. AF_05/2018</t>
  </si>
  <si>
    <t>PLANTIO DE GRAMA ESMERALDA OU SÃO CARLOS OU CURITIBANA, EM PLACAS. AF_05/2022</t>
  </si>
  <si>
    <t>*As nomenclaturas dos PV's do Sinapi são de acordo com as dimensões internas, porém como o cálculo necessita do quantitativo da movimentação de terra, foi posto as dimensões externas dos PV's.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</si>
  <si>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</si>
  <si>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</si>
  <si>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</si>
  <si>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</si>
  <si>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</si>
  <si>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</si>
  <si>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</si>
  <si>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</si>
  <si>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</si>
  <si>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</si>
  <si>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</si>
  <si>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</si>
  <si>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</si>
  <si>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</si>
  <si>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</si>
  <si>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</si>
  <si>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</si>
  <si>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</si>
  <si>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</si>
  <si>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</si>
  <si>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</si>
  <si>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</si>
  <si>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</si>
  <si>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</si>
  <si>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</si>
  <si>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</si>
  <si>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</si>
  <si>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</si>
  <si>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</si>
  <si>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</si>
  <si>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</si>
  <si>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</si>
  <si>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</si>
  <si>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</si>
  <si>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</si>
  <si>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</si>
  <si>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</si>
  <si>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</si>
  <si>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</si>
  <si>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</si>
  <si>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</si>
  <si>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</si>
  <si>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</si>
  <si>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</si>
  <si>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</si>
  <si>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</si>
  <si>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</si>
  <si>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</si>
  <si>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</si>
  <si>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</si>
  <si>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</si>
  <si>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</si>
  <si>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</si>
  <si>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</si>
  <si>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</si>
  <si>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</si>
  <si>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</si>
  <si>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</si>
  <si>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</si>
  <si>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</si>
  <si>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</si>
  <si>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</si>
  <si>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</si>
  <si>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</si>
  <si>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</si>
  <si>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</si>
  <si>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</si>
  <si>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</si>
  <si>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</si>
  <si>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</si>
  <si>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</si>
  <si>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</si>
  <si>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</si>
  <si>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</si>
  <si>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</si>
  <si>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</si>
  <si>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</si>
  <si>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</si>
  <si>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</si>
  <si>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</si>
  <si>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</si>
  <si>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</si>
  <si>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</si>
  <si>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</si>
  <si>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</si>
  <si>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</si>
  <si>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</si>
  <si>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</si>
  <si>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</si>
  <si>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SOLDÁVEL, DN 40MM, INSTALADO EM RAMAL DE DISTRIBUIÇÃO DE ÁGUA - FORNECIMENTO E INSTALAÇÃO. AF_06/2022</t>
  </si>
  <si>
    <t>TUBO, PVC, SOLDÁVEL, DN 50MM,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</si>
  <si>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</si>
  <si>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</si>
  <si>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</si>
  <si>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</si>
  <si>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</si>
  <si>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</si>
  <si>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</si>
  <si>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</si>
  <si>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</si>
  <si>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</si>
  <si>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</si>
  <si>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</si>
  <si>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</si>
  <si>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</si>
  <si>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</si>
  <si>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</si>
  <si>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</si>
  <si>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</si>
  <si>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</si>
  <si>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</si>
  <si>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</si>
  <si>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</si>
  <si>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</si>
  <si>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</si>
  <si>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</si>
  <si>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</si>
  <si>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</si>
  <si>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</si>
  <si>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</si>
  <si>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</si>
  <si>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</si>
  <si>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</si>
  <si>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</si>
  <si>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</si>
  <si>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</si>
  <si>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</si>
  <si>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</si>
  <si>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</si>
  <si>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</si>
  <si>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</si>
  <si>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</si>
  <si>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</si>
  <si>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</si>
  <si>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</si>
  <si>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</si>
  <si>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</si>
  <si>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</si>
  <si>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</si>
  <si>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</si>
  <si>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</si>
  <si>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</si>
  <si>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</si>
  <si>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</si>
  <si>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</si>
  <si>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</si>
  <si>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</si>
  <si>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</si>
  <si>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</si>
  <si>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</si>
  <si>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</si>
  <si>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</si>
  <si>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</si>
  <si>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</si>
  <si>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</si>
  <si>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</si>
  <si>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</si>
  <si>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</si>
  <si>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</si>
  <si>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</si>
  <si>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</si>
  <si>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</si>
  <si>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</si>
  <si>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</si>
  <si>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</si>
  <si>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</si>
  <si>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</si>
  <si>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</si>
  <si>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</si>
  <si>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</si>
  <si>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</si>
  <si>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</si>
  <si>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</si>
  <si>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</si>
  <si>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</si>
  <si>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</si>
  <si>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</si>
  <si>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</si>
  <si>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</si>
  <si>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</si>
  <si>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</si>
  <si>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</si>
  <si>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</si>
  <si>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</si>
  <si>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</si>
  <si>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</si>
  <si>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</si>
  <si>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</si>
  <si>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</si>
  <si>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</si>
  <si>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</si>
  <si>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</si>
  <si>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</si>
  <si>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</si>
  <si>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</si>
  <si>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</si>
  <si>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</si>
  <si>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</si>
  <si>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</si>
  <si>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</si>
  <si>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</si>
  <si>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</si>
  <si>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</si>
  <si>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</si>
  <si>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</si>
  <si>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</si>
  <si>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</si>
  <si>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</si>
  <si>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</si>
  <si>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</si>
  <si>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</si>
  <si>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</si>
  <si>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</si>
  <si>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</si>
  <si>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</si>
  <si>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</si>
  <si>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</si>
  <si>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</si>
  <si>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</si>
  <si>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</si>
  <si>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</si>
  <si>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</si>
  <si>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</si>
  <si>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</si>
  <si>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</si>
  <si>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</si>
  <si>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</si>
  <si>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</si>
  <si>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</si>
  <si>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</si>
  <si>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</si>
  <si>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</si>
  <si>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</si>
  <si>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</si>
  <si>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</si>
  <si>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</si>
  <si>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</si>
  <si>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</si>
  <si>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</si>
  <si>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</si>
  <si>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</si>
  <si>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</si>
  <si>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</si>
  <si>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</si>
  <si>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</si>
  <si>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</si>
  <si>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</si>
  <si>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</si>
  <si>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</si>
  <si>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</si>
  <si>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</si>
  <si>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</si>
  <si>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</si>
  <si>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</si>
  <si>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</si>
  <si>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</si>
  <si>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</si>
  <si>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</si>
  <si>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</si>
  <si>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</si>
  <si>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</si>
  <si>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</si>
  <si>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</si>
  <si>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</si>
  <si>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</si>
  <si>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</si>
  <si>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</si>
  <si>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</si>
  <si>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</si>
  <si>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</si>
  <si>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</si>
  <si>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</si>
  <si>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</si>
  <si>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</si>
  <si>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</si>
  <si>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</si>
  <si>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</si>
  <si>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</si>
  <si>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</si>
  <si>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</si>
  <si>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</si>
  <si>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</si>
  <si>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</si>
  <si>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</si>
  <si>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</si>
  <si>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</si>
  <si>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</si>
  <si>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</si>
  <si>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</si>
  <si>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</si>
  <si>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</si>
  <si>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</si>
  <si>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</si>
  <si>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</si>
  <si>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</si>
  <si>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</si>
  <si>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</si>
  <si>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</si>
  <si>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</si>
  <si>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</si>
  <si>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</si>
  <si>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</si>
  <si>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</si>
  <si>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</si>
  <si>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</si>
  <si>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</si>
  <si>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</si>
  <si>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</si>
  <si>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</si>
  <si>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</si>
  <si>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</si>
  <si>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</si>
  <si>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</si>
  <si>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</si>
  <si>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</si>
  <si>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</si>
  <si>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</si>
  <si>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</si>
  <si>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</si>
  <si>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</si>
  <si>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</si>
  <si>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</si>
  <si>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</si>
  <si>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</si>
  <si>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</si>
  <si>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</si>
  <si>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</si>
  <si>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</si>
  <si>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</si>
  <si>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</si>
  <si>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</si>
  <si>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</si>
  <si>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</si>
  <si>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</si>
  <si>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</si>
  <si>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</si>
  <si>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</si>
  <si>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</si>
  <si>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</si>
  <si>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</si>
  <si>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</si>
  <si>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</si>
  <si>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</si>
  <si>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</si>
  <si>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</si>
  <si>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</si>
  <si>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</si>
  <si>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</si>
  <si>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</si>
  <si>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</si>
  <si>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</si>
  <si>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</si>
  <si>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</si>
  <si>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</si>
  <si>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</si>
  <si>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</si>
  <si>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</si>
  <si>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</si>
  <si>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</si>
  <si>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</si>
  <si>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</si>
  <si>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</si>
  <si>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</si>
  <si>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</si>
  <si>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</si>
  <si>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</si>
  <si>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</si>
  <si>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</si>
  <si>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</si>
  <si>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</si>
  <si>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</si>
  <si>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</si>
  <si>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</si>
  <si>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</si>
  <si>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</si>
  <si>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</si>
  <si>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</si>
  <si>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</si>
  <si>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</si>
  <si>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</si>
  <si>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</si>
  <si>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</si>
  <si>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</si>
  <si>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</si>
  <si>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</si>
  <si>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</si>
  <si>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</si>
  <si>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</si>
  <si>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</si>
  <si>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</si>
  <si>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</si>
  <si>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</si>
  <si>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</si>
  <si>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</si>
  <si>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</si>
  <si>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</si>
  <si>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</si>
  <si>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</si>
  <si>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</si>
  <si>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</si>
  <si>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</si>
  <si>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</si>
  <si>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</si>
  <si>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</si>
  <si>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</si>
  <si>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</si>
  <si>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</si>
  <si>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</si>
  <si>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</si>
  <si>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</si>
  <si>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</si>
  <si>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</si>
  <si>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</si>
  <si>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</si>
  <si>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</si>
  <si>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</si>
  <si>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</si>
  <si>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</si>
  <si>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</si>
  <si>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</si>
  <si>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</si>
  <si>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</si>
  <si>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</si>
  <si>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</si>
  <si>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</si>
  <si>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</si>
  <si>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</si>
  <si>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</si>
  <si>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</si>
  <si>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</si>
  <si>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</si>
  <si>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</si>
  <si>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</si>
  <si>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</si>
  <si>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</si>
  <si>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</si>
  <si>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</si>
  <si>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</si>
  <si>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</si>
  <si>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</si>
  <si>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</si>
  <si>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</si>
  <si>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</si>
  <si>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</si>
  <si>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</si>
  <si>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</si>
  <si>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</si>
  <si>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</si>
  <si>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</si>
  <si>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</si>
  <si>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</si>
  <si>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</si>
  <si>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</si>
  <si>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</si>
  <si>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</si>
  <si>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</si>
  <si>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</si>
  <si>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</si>
  <si>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</si>
  <si>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</si>
  <si>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</si>
  <si>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</si>
  <si>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</si>
  <si>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</si>
  <si>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</si>
  <si>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</si>
  <si>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</si>
  <si>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</si>
  <si>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</si>
  <si>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</si>
  <si>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</si>
  <si>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</si>
  <si>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</si>
  <si>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</si>
  <si>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</si>
  <si>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</si>
  <si>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</si>
  <si>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</si>
  <si>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</si>
  <si>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</si>
  <si>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</si>
  <si>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</si>
  <si>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</si>
  <si>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</si>
  <si>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</si>
  <si>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</si>
  <si>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</si>
  <si>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</si>
  <si>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</si>
  <si>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</si>
  <si>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</si>
  <si>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</si>
  <si>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</si>
  <si>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</si>
  <si>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</si>
  <si>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</si>
  <si>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</si>
  <si>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</si>
  <si>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</si>
  <si>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</si>
  <si>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</si>
  <si>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</si>
  <si>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</si>
  <si>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</si>
  <si>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</si>
  <si>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</si>
  <si>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</si>
  <si>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</si>
  <si>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</si>
  <si>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</si>
  <si>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</si>
  <si>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</si>
  <si>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</si>
  <si>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</si>
  <si>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</si>
  <si>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</si>
  <si>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</si>
  <si>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</si>
  <si>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</si>
  <si>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</si>
  <si>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</si>
  <si>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</si>
  <si>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</si>
  <si>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</si>
  <si>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</si>
  <si>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</si>
  <si>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</si>
  <si>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</si>
  <si>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</si>
  <si>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</si>
  <si>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UNXMES</t>
  </si>
  <si>
    <t>M1136</t>
  </si>
  <si>
    <t>M3225</t>
  </si>
  <si>
    <t>M3232</t>
  </si>
  <si>
    <t>TRANSPORTE (TUBOS)</t>
  </si>
  <si>
    <t>TRAMA DE AÇO COMPOSTA POR TERÇAS PARA TELHADOS DE ATÉ 2 ÁGUAS PARA TELHA ONDULADA DE FIBROCIMENTO, METÁLICA, PLÁSTICA OU TERMOACÚSTICA, INCLUSO TRANSPORTE VERTICAL (EM KG). AF_07/2019</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</si>
  <si>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</si>
  <si>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</si>
  <si>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</si>
  <si>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</si>
  <si>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</si>
  <si>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</si>
  <si>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</si>
  <si>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</si>
  <si>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</si>
  <si>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</si>
  <si>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</si>
  <si>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</si>
  <si>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</si>
  <si>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</si>
  <si>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</si>
  <si>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</si>
  <si>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</si>
  <si>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</si>
  <si>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</si>
  <si>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</si>
  <si>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</si>
  <si>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</si>
  <si>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</si>
  <si>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</si>
  <si>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</si>
  <si>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</si>
  <si>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</si>
  <si>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</si>
  <si>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</si>
  <si>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</si>
  <si>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</si>
  <si>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</si>
  <si>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</si>
  <si>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</si>
  <si>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</si>
  <si>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</si>
  <si>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</si>
  <si>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</si>
  <si>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</si>
  <si>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</si>
  <si>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</si>
  <si>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</si>
  <si>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</si>
  <si>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</si>
  <si>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</si>
  <si>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</si>
  <si>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</si>
  <si>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</si>
  <si>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</si>
  <si>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CPVC, SOLDÁVEL, DN 42MM, INSTALADO EM RAMAL DE DISTRIBUIÇÃO DE ÁGUA - FORNECIMENTO E INSTALAÇÃO.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</si>
  <si>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</si>
  <si>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</si>
  <si>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</si>
  <si>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</si>
  <si>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</si>
  <si>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</si>
  <si>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</si>
  <si>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</si>
  <si>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</si>
  <si>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</si>
  <si>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</si>
  <si>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</si>
  <si>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</si>
  <si>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</si>
  <si>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</si>
  <si>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</si>
  <si>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</si>
  <si>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</si>
  <si>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</si>
  <si>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</si>
  <si>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</si>
  <si>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</si>
  <si>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</si>
  <si>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</si>
  <si>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</si>
  <si>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</si>
  <si>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</si>
  <si>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</si>
  <si>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</si>
  <si>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</si>
  <si>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</si>
  <si>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</si>
  <si>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</si>
  <si>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</si>
  <si>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</si>
  <si>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</si>
  <si>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</si>
  <si>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</si>
  <si>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</si>
  <si>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</si>
  <si>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</si>
  <si>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</si>
  <si>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</si>
  <si>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</si>
  <si>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</si>
  <si>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</si>
  <si>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</si>
  <si>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</si>
  <si>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</si>
  <si>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</si>
  <si>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</si>
  <si>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</si>
  <si>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</si>
  <si>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</si>
  <si>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</si>
  <si>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</si>
  <si>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</si>
  <si>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</si>
  <si>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</si>
  <si>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</si>
  <si>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</si>
  <si>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</si>
  <si>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</si>
  <si>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</si>
  <si>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</si>
  <si>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</si>
  <si>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</si>
  <si>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</si>
  <si>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</si>
  <si>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</si>
  <si>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</si>
  <si>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</si>
  <si>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</si>
  <si>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</si>
  <si>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</si>
  <si>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</si>
  <si>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</si>
  <si>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</si>
  <si>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</si>
  <si>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</si>
  <si>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</si>
  <si>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</si>
  <si>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</si>
  <si>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</si>
  <si>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</si>
  <si>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</si>
  <si>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</si>
  <si>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</si>
  <si>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</si>
  <si>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</si>
  <si>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</si>
  <si>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</si>
  <si>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</si>
  <si>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</si>
  <si>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</si>
  <si>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</si>
  <si>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</si>
  <si>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</si>
  <si>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</si>
  <si>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</si>
  <si>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</si>
  <si>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</si>
  <si>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</si>
  <si>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</si>
  <si>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</si>
  <si>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</si>
  <si>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</si>
  <si>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</si>
  <si>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</si>
  <si>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</si>
  <si>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</si>
  <si>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</si>
  <si>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</si>
  <si>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</si>
  <si>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</si>
  <si>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</si>
  <si>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</si>
  <si>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</si>
  <si>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</si>
  <si>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</si>
  <si>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</si>
  <si>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</si>
  <si>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</si>
  <si>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</si>
  <si>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</si>
  <si>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</si>
  <si>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</si>
  <si>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</si>
  <si>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</si>
  <si>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</si>
  <si>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</si>
  <si>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</si>
  <si>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</si>
  <si>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</si>
  <si>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</si>
  <si>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</si>
  <si>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</si>
  <si>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</si>
  <si>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</si>
  <si>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</si>
  <si>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</si>
  <si>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</si>
  <si>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</si>
  <si>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</si>
  <si>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</si>
  <si>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</si>
  <si>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</si>
  <si>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</si>
  <si>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</si>
  <si>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</si>
  <si>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</si>
  <si>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</si>
  <si>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</si>
  <si>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</si>
  <si>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</si>
  <si>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</si>
  <si>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</si>
  <si>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</si>
  <si>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</si>
  <si>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</si>
  <si>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</si>
  <si>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</si>
  <si>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</si>
  <si>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</si>
  <si>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</si>
  <si>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</si>
  <si>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</si>
  <si>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</si>
  <si>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</si>
  <si>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</si>
  <si>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</si>
  <si>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</si>
  <si>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</si>
  <si>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</si>
  <si>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</si>
  <si>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</si>
  <si>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</si>
  <si>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</si>
  <si>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</si>
  <si>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</si>
  <si>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</si>
  <si>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</si>
  <si>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</si>
  <si>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</si>
  <si>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</si>
  <si>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</si>
  <si>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</si>
  <si>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</si>
  <si>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</si>
  <si>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</si>
  <si>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</si>
  <si>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</si>
  <si>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</si>
  <si>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</si>
  <si>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</si>
  <si>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</si>
  <si>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</si>
  <si>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</si>
  <si>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</si>
  <si>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</si>
  <si>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</si>
  <si>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</si>
  <si>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</si>
  <si>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</si>
  <si>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</si>
  <si>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</si>
  <si>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</si>
  <si>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</si>
  <si>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</si>
  <si>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</si>
  <si>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</si>
  <si>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</si>
  <si>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</si>
  <si>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</si>
  <si>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</si>
  <si>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</si>
  <si>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</si>
  <si>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</si>
  <si>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</si>
  <si>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</si>
  <si>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</si>
  <si>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</si>
  <si>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</si>
  <si>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</si>
  <si>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</si>
  <si>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</si>
  <si>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</si>
  <si>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</si>
  <si>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</si>
  <si>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</si>
  <si>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</si>
  <si>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</si>
  <si>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</si>
  <si>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</si>
  <si>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</si>
  <si>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</si>
  <si>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</si>
  <si>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</si>
  <si>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</si>
  <si>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</si>
  <si>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</si>
  <si>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</si>
  <si>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</si>
  <si>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</si>
  <si>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</si>
  <si>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</si>
  <si>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</si>
  <si>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</si>
  <si>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</si>
  <si>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</si>
  <si>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</si>
  <si>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</si>
  <si>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</si>
  <si>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</si>
  <si>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</si>
  <si>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</si>
  <si>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</si>
  <si>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</si>
  <si>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</si>
  <si>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</si>
  <si>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</si>
  <si>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</si>
  <si>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</si>
  <si>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</si>
  <si>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</si>
  <si>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</si>
  <si>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</si>
  <si>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</si>
  <si>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</si>
  <si>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</si>
  <si>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</si>
  <si>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</si>
  <si>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</si>
  <si>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</si>
  <si>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</si>
  <si>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</si>
  <si>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</si>
  <si>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</si>
  <si>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</si>
  <si>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</si>
  <si>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</si>
  <si>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</si>
  <si>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</si>
  <si>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</si>
  <si>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</si>
  <si>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</si>
  <si>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</si>
  <si>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</si>
  <si>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</si>
  <si>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</si>
  <si>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</si>
  <si>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</si>
  <si>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</si>
  <si>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</si>
  <si>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</si>
  <si>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</si>
  <si>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</si>
  <si>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</si>
  <si>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</si>
  <si>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</si>
  <si>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</si>
  <si>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</si>
  <si>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</si>
  <si>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</si>
  <si>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</si>
  <si>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E9242</t>
  </si>
  <si>
    <t>E9243</t>
  </si>
  <si>
    <t>E9244</t>
  </si>
  <si>
    <t>E9245</t>
  </si>
  <si>
    <t>E9246</t>
  </si>
  <si>
    <t>E9247</t>
  </si>
  <si>
    <t>E9248</t>
  </si>
  <si>
    <t>E9249</t>
  </si>
  <si>
    <t>P9925</t>
  </si>
  <si>
    <t>P9921</t>
  </si>
  <si>
    <t>P9924</t>
  </si>
  <si>
    <t>P9922</t>
  </si>
  <si>
    <t>P9926</t>
  </si>
  <si>
    <t>P9931</t>
  </si>
  <si>
    <t>P9933</t>
  </si>
  <si>
    <t>TELHAMENTO COM TELHA ESTRUTURAL DE FIBROCIMENTO E= 8 MM, COM ATÉ 2 ÁGUAS, INCLUSO IÇAMENTO. AF_07/2019_PS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</si>
  <si>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</si>
  <si>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</si>
  <si>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</si>
  <si>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</si>
  <si>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</si>
  <si>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</si>
  <si>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</si>
  <si>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</si>
  <si>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</si>
  <si>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</si>
  <si>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</si>
  <si>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</si>
  <si>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</si>
  <si>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</si>
  <si>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</si>
  <si>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</si>
  <si>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</si>
  <si>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</si>
  <si>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</si>
  <si>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</si>
  <si>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</si>
  <si>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</si>
  <si>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</si>
  <si>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</si>
  <si>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</si>
  <si>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</si>
  <si>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</si>
  <si>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</si>
  <si>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</si>
  <si>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</si>
  <si>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</si>
  <si>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</si>
  <si>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</si>
  <si>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</si>
  <si>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</si>
  <si>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</si>
  <si>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</si>
  <si>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</si>
  <si>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</si>
  <si>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</si>
  <si>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</si>
  <si>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</si>
  <si>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</si>
  <si>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</si>
  <si>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</si>
  <si>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</si>
  <si>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</si>
  <si>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</si>
  <si>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</si>
  <si>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</si>
  <si>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</si>
  <si>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</si>
  <si>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</si>
  <si>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</si>
  <si>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</si>
  <si>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</si>
  <si>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</si>
  <si>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</si>
  <si>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</si>
  <si>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</si>
  <si>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</si>
  <si>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</si>
  <si>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</si>
  <si>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</si>
  <si>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</si>
  <si>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</si>
  <si>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</si>
  <si>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</si>
  <si>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</si>
  <si>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</si>
  <si>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CABO ELETRÔNICO CATEGORIA 6A, INSTALADO EM EDIFICAÇÃO RESIDENCIAL - FORNECIMENTO E INSTALAÇÃO. AF_11/2019</t>
  </si>
  <si>
    <t>CABO ELETRÔNICO CATEGORIA 6A, INSTALADO EM EDIFICAÇÃO INSTITUCIONAL - FORNECIMENTO E INSTALAÇÃO. AF_11/2019</t>
  </si>
  <si>
    <t>PISO PODOTÁTIL DE ALERTA OU DIRECIONAL, DE BORRACHA, ASSENTADO SOBRE ARGAMASSA. AF_05/2020</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</si>
  <si>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</si>
  <si>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</si>
  <si>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</si>
  <si>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</si>
  <si>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</si>
  <si>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</si>
  <si>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</si>
  <si>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</si>
  <si>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</si>
  <si>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</si>
  <si>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</si>
  <si>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</si>
  <si>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</si>
  <si>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</si>
  <si>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</si>
  <si>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</si>
  <si>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</si>
  <si>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</si>
  <si>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</si>
  <si>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</si>
  <si>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</si>
  <si>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</si>
  <si>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</si>
  <si>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</si>
  <si>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</si>
  <si>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</si>
  <si>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</si>
  <si>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</si>
  <si>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</si>
  <si>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</si>
  <si>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</si>
  <si>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</si>
  <si>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</si>
  <si>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</si>
  <si>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</si>
  <si>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</si>
  <si>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</si>
  <si>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</si>
  <si>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</si>
  <si>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</si>
  <si>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</si>
  <si>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</si>
  <si>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</si>
  <si>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</si>
  <si>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</si>
  <si>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</si>
  <si>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</si>
  <si>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</si>
  <si>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</si>
  <si>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</si>
  <si>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</si>
  <si>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</si>
  <si>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</si>
  <si>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</si>
  <si>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</si>
  <si>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</si>
  <si>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</si>
  <si>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</si>
  <si>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</si>
  <si>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</si>
  <si>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</si>
  <si>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</si>
  <si>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</si>
  <si>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</si>
  <si>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</si>
  <si>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</si>
  <si>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</si>
  <si>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</si>
  <si>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</si>
  <si>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</si>
  <si>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</si>
  <si>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</si>
  <si>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</si>
  <si>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</si>
  <si>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</si>
  <si>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</si>
  <si>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</si>
  <si>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</si>
  <si>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</si>
  <si>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</si>
  <si>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</si>
  <si>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</si>
  <si>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</si>
  <si>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</si>
  <si>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</si>
  <si>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</si>
  <si>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</si>
  <si>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</si>
  <si>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</si>
  <si>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</si>
  <si>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</si>
  <si>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</si>
  <si>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</si>
  <si>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</si>
  <si>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</si>
  <si>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</si>
  <si>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</si>
  <si>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</si>
  <si>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</si>
  <si>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</si>
  <si>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</si>
  <si>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</si>
  <si>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</si>
  <si>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</si>
  <si>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</si>
  <si>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</si>
  <si>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</si>
  <si>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</si>
  <si>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</si>
  <si>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</si>
  <si>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</si>
  <si>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</si>
  <si>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</si>
  <si>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</si>
  <si>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</si>
  <si>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</si>
  <si>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</si>
  <si>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</si>
  <si>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</si>
  <si>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</si>
  <si>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</si>
  <si>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</si>
  <si>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</si>
  <si>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</si>
  <si>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</si>
  <si>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</si>
  <si>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</si>
  <si>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</si>
  <si>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</si>
  <si>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</si>
  <si>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</si>
  <si>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</si>
  <si>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</si>
  <si>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</si>
  <si>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</si>
  <si>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</si>
  <si>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</si>
  <si>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</si>
  <si>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</si>
  <si>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</si>
  <si>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</si>
  <si>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</si>
  <si>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</si>
  <si>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</si>
  <si>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</si>
  <si>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</si>
  <si>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</si>
  <si>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</si>
  <si>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</si>
  <si>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</si>
  <si>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</si>
  <si>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</si>
  <si>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</si>
  <si>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</si>
  <si>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</si>
  <si>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</si>
  <si>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</si>
  <si>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</si>
  <si>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</si>
  <si>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</si>
  <si>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</si>
  <si>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</si>
  <si>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</si>
  <si>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</si>
  <si>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</si>
  <si>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</si>
  <si>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</si>
  <si>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</si>
  <si>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</si>
  <si>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</si>
  <si>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</si>
  <si>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</si>
  <si>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</si>
  <si>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</si>
  <si>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</si>
  <si>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</si>
  <si>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</si>
  <si>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</si>
  <si>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</si>
  <si>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</si>
  <si>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</si>
  <si>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</si>
  <si>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</si>
  <si>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</si>
  <si>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</si>
  <si>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</si>
  <si>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</si>
  <si>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</si>
  <si>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</si>
  <si>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</si>
  <si>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</si>
  <si>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</si>
  <si>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</si>
  <si>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</si>
  <si>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</si>
  <si>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COAXIAL RG6 95% - FORNECIMENTO E INSTALAÇÃO. AF_11/2019</t>
  </si>
  <si>
    <t>CABO COAXIAL RG11 95% - FORNECIMENTO E INSTALAÇÃO. AF_11/2019</t>
  </si>
  <si>
    <t>CABO COAXIAL RG59 95% - FORNECIMENTO E INSTALAÇÃO. AF_11/2019</t>
  </si>
  <si>
    <t>LUVA DE CORRER, PVC, SOLDÁVEL, DN 40MM, INSTALADO EM PRUMADA DE ÁGUA   FORNECIMENTO E INSTALAÇÃO. AF_06/2022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</si>
  <si>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</si>
  <si>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</si>
  <si>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</si>
  <si>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</si>
  <si>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</si>
  <si>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</si>
  <si>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</si>
  <si>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</si>
  <si>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</si>
  <si>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</si>
  <si>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</si>
  <si>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</si>
  <si>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</si>
  <si>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</si>
  <si>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</si>
  <si>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</si>
  <si>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</si>
  <si>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</si>
  <si>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</si>
  <si>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</si>
  <si>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</si>
  <si>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</si>
  <si>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</si>
  <si>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</si>
  <si>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</si>
  <si>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</si>
  <si>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</si>
  <si>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</si>
  <si>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</si>
  <si>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</si>
  <si>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</si>
  <si>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</si>
  <si>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</si>
  <si>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</si>
  <si>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</si>
  <si>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</si>
  <si>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</si>
  <si>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</si>
  <si>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</si>
  <si>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</si>
  <si>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</si>
  <si>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</si>
  <si>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</si>
  <si>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</si>
  <si>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</si>
  <si>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</si>
  <si>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</si>
  <si>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</si>
  <si>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</si>
  <si>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</si>
  <si>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</si>
  <si>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</si>
  <si>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</si>
  <si>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</si>
  <si>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</si>
  <si>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</si>
  <si>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</si>
  <si>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</si>
  <si>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</si>
  <si>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</si>
  <si>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</si>
  <si>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</si>
  <si>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</si>
  <si>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</si>
  <si>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</si>
  <si>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</si>
  <si>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</si>
  <si>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</si>
  <si>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</si>
  <si>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</si>
  <si>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</si>
  <si>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</si>
  <si>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</si>
  <si>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</si>
  <si>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</si>
  <si>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</si>
  <si>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</si>
  <si>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</si>
  <si>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</si>
  <si>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</si>
  <si>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</si>
  <si>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</si>
  <si>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</si>
  <si>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</si>
  <si>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</si>
  <si>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</si>
  <si>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</si>
  <si>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</si>
  <si>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</si>
  <si>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</si>
  <si>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</si>
  <si>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</si>
  <si>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</si>
  <si>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</si>
  <si>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</si>
  <si>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</si>
  <si>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</si>
  <si>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</si>
  <si>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</si>
  <si>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</si>
  <si>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</si>
  <si>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</si>
  <si>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</si>
  <si>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</si>
  <si>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</si>
  <si>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</si>
  <si>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PILAR METÁLICO PERFIL LAMINADO OU SOLDADO EM AÇO ESTRUTURAL, COM CONEXÕES SOLDADAS, INCLUSOS MÃO DE OBRA, TRANSPORTE E IÇAMENTO UTILIZANDO GUINDASTE - FORNECIMENTO E INSTALAÇÃO. AF_01/2020_PA</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</si>
  <si>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</si>
  <si>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</si>
  <si>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</si>
  <si>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</si>
  <si>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</si>
  <si>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</si>
  <si>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</si>
  <si>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</si>
  <si>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</si>
  <si>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</si>
  <si>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 xml:space="preserve">CODIGO  </t>
  </si>
  <si>
    <t>DESCRICAO DO INSUMO</t>
  </si>
  <si>
    <t>E9742</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</si>
  <si>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</si>
  <si>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</si>
  <si>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</si>
  <si>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</si>
  <si>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</si>
  <si>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</si>
  <si>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</si>
  <si>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</si>
  <si>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</si>
  <si>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</si>
  <si>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</si>
  <si>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</si>
  <si>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</si>
  <si>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</si>
  <si>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</si>
  <si>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</si>
  <si>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</si>
  <si>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</si>
  <si>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</si>
  <si>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</si>
  <si>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</si>
  <si>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</si>
  <si>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</si>
  <si>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</si>
  <si>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</si>
  <si>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</si>
  <si>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</si>
  <si>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</si>
  <si>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</si>
  <si>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</si>
  <si>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</si>
  <si>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</si>
  <si>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</si>
  <si>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</si>
  <si>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</si>
  <si>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</si>
  <si>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</si>
  <si>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</si>
  <si>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</si>
  <si>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</si>
  <si>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</si>
  <si>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</si>
  <si>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</si>
  <si>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</si>
  <si>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</si>
  <si>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</si>
  <si>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</si>
  <si>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</si>
  <si>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</si>
  <si>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</si>
  <si>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</si>
  <si>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</si>
  <si>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</si>
  <si>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</si>
  <si>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</si>
  <si>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</si>
  <si>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</si>
  <si>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</si>
  <si>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</si>
  <si>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</si>
  <si>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</si>
  <si>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</si>
  <si>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</si>
  <si>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</si>
  <si>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</si>
  <si>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</si>
  <si>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</si>
  <si>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</si>
  <si>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</si>
  <si>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</si>
  <si>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</si>
  <si>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</si>
  <si>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</si>
  <si>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</si>
  <si>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</si>
  <si>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</si>
  <si>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</si>
  <si>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</si>
  <si>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</si>
  <si>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</si>
  <si>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</si>
  <si>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</si>
  <si>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</si>
  <si>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</si>
  <si>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</si>
  <si>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</si>
  <si>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</si>
  <si>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</si>
  <si>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</si>
  <si>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</si>
  <si>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</si>
  <si>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</si>
  <si>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</si>
  <si>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</si>
  <si>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</si>
  <si>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</si>
  <si>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</si>
  <si>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</si>
  <si>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</si>
  <si>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</si>
  <si>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</si>
  <si>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</si>
  <si>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</si>
  <si>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</si>
  <si>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</si>
  <si>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</si>
  <si>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</si>
  <si>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</si>
  <si>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</si>
  <si>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</si>
  <si>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</si>
  <si>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</si>
  <si>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</si>
  <si>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</si>
  <si>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</si>
  <si>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</si>
  <si>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</si>
  <si>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</si>
  <si>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</si>
  <si>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</si>
  <si>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</si>
  <si>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</si>
  <si>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</si>
  <si>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</si>
  <si>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</si>
  <si>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</si>
  <si>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</si>
  <si>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</si>
  <si>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</si>
  <si>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</si>
  <si>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</si>
  <si>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</si>
  <si>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</si>
  <si>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</si>
  <si>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</si>
  <si>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</si>
  <si>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</si>
  <si>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</si>
  <si>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</si>
  <si>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</si>
  <si>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</si>
  <si>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E9753</t>
  </si>
  <si>
    <t>E9754</t>
  </si>
  <si>
    <t>E9764</t>
  </si>
  <si>
    <t>E9765</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</si>
  <si>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</si>
  <si>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</si>
  <si>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</si>
  <si>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</si>
  <si>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</si>
  <si>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</si>
  <si>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</si>
  <si>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</si>
  <si>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</si>
  <si>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</si>
  <si>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</si>
  <si>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</si>
  <si>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</si>
  <si>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</si>
  <si>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</si>
  <si>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</si>
  <si>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</si>
  <si>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</si>
  <si>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</si>
  <si>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</si>
  <si>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</si>
  <si>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</si>
  <si>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</si>
  <si>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</si>
  <si>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</si>
  <si>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</si>
  <si>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</si>
  <si>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</si>
  <si>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</si>
  <si>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</si>
  <si>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</si>
  <si>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</si>
  <si>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</si>
  <si>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</si>
  <si>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</si>
  <si>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</si>
  <si>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</si>
  <si>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</si>
  <si>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</si>
  <si>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</si>
  <si>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</si>
  <si>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</si>
  <si>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</si>
  <si>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</si>
  <si>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</si>
  <si>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</si>
  <si>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</si>
  <si>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</si>
  <si>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</si>
  <si>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</si>
  <si>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</si>
  <si>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</si>
  <si>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</si>
  <si>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</si>
  <si>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</si>
  <si>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</si>
  <si>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</si>
  <si>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</si>
  <si>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</si>
  <si>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</si>
  <si>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</si>
  <si>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</si>
  <si>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</si>
  <si>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</si>
  <si>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</si>
  <si>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</si>
  <si>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</si>
  <si>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</si>
  <si>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</si>
  <si>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</si>
  <si>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</si>
  <si>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</si>
  <si>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</si>
  <si>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</si>
  <si>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</si>
  <si>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</si>
  <si>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</si>
  <si>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</si>
  <si>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</si>
  <si>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</si>
  <si>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</si>
  <si>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</si>
  <si>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</si>
  <si>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</si>
  <si>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</si>
  <si>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</si>
  <si>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</si>
  <si>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</si>
  <si>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</si>
  <si>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</si>
  <si>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</si>
  <si>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</si>
  <si>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</si>
  <si>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</si>
  <si>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</si>
  <si>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</si>
  <si>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</si>
  <si>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</si>
  <si>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</si>
  <si>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</si>
  <si>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</si>
  <si>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</si>
  <si>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</si>
  <si>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</si>
  <si>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</si>
  <si>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</si>
  <si>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</si>
  <si>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</si>
  <si>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</si>
  <si>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</si>
  <si>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</si>
  <si>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</si>
  <si>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</si>
  <si>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</si>
  <si>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</si>
  <si>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</si>
  <si>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</si>
  <si>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</si>
  <si>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</si>
  <si>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</si>
  <si>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</si>
  <si>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</si>
  <si>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</si>
  <si>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</si>
  <si>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</si>
  <si>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</si>
  <si>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</si>
  <si>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</si>
  <si>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</si>
  <si>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</si>
  <si>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</si>
  <si>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</si>
  <si>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</si>
  <si>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</si>
  <si>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</si>
  <si>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</si>
  <si>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</si>
  <si>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</si>
  <si>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</si>
  <si>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</si>
  <si>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</si>
  <si>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</si>
  <si>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</si>
  <si>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</si>
  <si>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</si>
  <si>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</si>
  <si>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</si>
  <si>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</si>
  <si>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</si>
  <si>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</si>
  <si>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</si>
  <si>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</si>
  <si>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</si>
  <si>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</si>
  <si>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</si>
  <si>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</si>
  <si>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</si>
  <si>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</si>
  <si>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</si>
  <si>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</si>
  <si>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</si>
  <si>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</si>
  <si>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</si>
  <si>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</si>
  <si>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</si>
  <si>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</si>
  <si>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</si>
  <si>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</si>
  <si>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</si>
  <si>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</si>
  <si>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</si>
  <si>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</si>
  <si>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</si>
  <si>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</si>
  <si>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</si>
  <si>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</si>
  <si>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</si>
  <si>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</si>
  <si>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</si>
  <si>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</si>
  <si>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</si>
  <si>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</si>
  <si>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</si>
  <si>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</si>
  <si>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</si>
  <si>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</si>
  <si>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</si>
  <si>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</si>
  <si>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</si>
  <si>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</si>
  <si>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</si>
  <si>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</si>
  <si>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</si>
  <si>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</si>
  <si>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</si>
  <si>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</si>
  <si>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</si>
  <si>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</si>
  <si>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</si>
  <si>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</si>
  <si>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</si>
  <si>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</si>
  <si>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</si>
  <si>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</si>
  <si>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</si>
  <si>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</si>
  <si>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</si>
  <si>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</si>
  <si>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</si>
  <si>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</si>
  <si>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</si>
  <si>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</si>
  <si>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</si>
  <si>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</si>
  <si>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</si>
  <si>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</si>
  <si>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</si>
  <si>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</si>
  <si>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</si>
  <si>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</si>
  <si>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</si>
  <si>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</si>
  <si>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</si>
  <si>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</si>
  <si>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</si>
  <si>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</si>
  <si>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</si>
  <si>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</si>
  <si>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</si>
  <si>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</si>
  <si>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</si>
  <si>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</si>
  <si>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</si>
  <si>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</si>
  <si>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</si>
  <si>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</si>
  <si>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</si>
  <si>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</si>
  <si>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</si>
  <si>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</si>
  <si>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</si>
  <si>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</si>
  <si>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</si>
  <si>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</si>
  <si>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</si>
  <si>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</si>
  <si>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</si>
  <si>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</si>
  <si>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</si>
  <si>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</si>
  <si>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</si>
  <si>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</si>
  <si>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</si>
  <si>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</si>
  <si>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</si>
  <si>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</si>
  <si>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</si>
  <si>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</si>
  <si>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</si>
  <si>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</si>
  <si>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</si>
  <si>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</si>
  <si>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</si>
  <si>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</si>
  <si>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</si>
  <si>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</si>
  <si>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</si>
  <si>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</si>
  <si>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</si>
  <si>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</si>
  <si>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</si>
  <si>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</si>
  <si>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</si>
  <si>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</si>
  <si>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</si>
  <si>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</si>
  <si>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</si>
  <si>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</si>
  <si>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</si>
  <si>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</si>
  <si>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</si>
  <si>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</si>
  <si>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</si>
  <si>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</si>
  <si>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</si>
  <si>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</si>
  <si>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</si>
  <si>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</si>
  <si>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</si>
  <si>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</si>
  <si>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</si>
  <si>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</si>
  <si>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</si>
  <si>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</si>
  <si>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</si>
  <si>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</si>
  <si>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</si>
  <si>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</si>
  <si>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</si>
  <si>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</si>
  <si>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</si>
  <si>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</si>
  <si>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</si>
  <si>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</si>
  <si>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</si>
  <si>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</si>
  <si>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</si>
  <si>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</si>
  <si>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</si>
  <si>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</si>
  <si>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</si>
  <si>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</si>
  <si>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</si>
  <si>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</si>
  <si>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</si>
  <si>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</si>
  <si>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</si>
  <si>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</si>
  <si>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</si>
  <si>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</si>
  <si>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</si>
  <si>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</si>
  <si>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</si>
  <si>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</si>
  <si>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</si>
  <si>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</si>
  <si>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</si>
  <si>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</si>
  <si>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</si>
  <si>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</si>
  <si>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</si>
  <si>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</si>
  <si>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</si>
  <si>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</si>
  <si>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</si>
  <si>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</si>
  <si>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</si>
  <si>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</si>
  <si>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</si>
  <si>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</si>
  <si>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</si>
  <si>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</si>
  <si>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</si>
  <si>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</si>
  <si>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</si>
  <si>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</si>
  <si>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</si>
  <si>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</si>
  <si>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</si>
  <si>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</si>
  <si>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</si>
  <si>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</si>
  <si>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</si>
  <si>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</si>
  <si>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</si>
  <si>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</si>
  <si>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</si>
  <si>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</si>
  <si>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</si>
  <si>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</si>
  <si>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</si>
  <si>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</si>
  <si>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</si>
  <si>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</si>
  <si>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</si>
  <si>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</si>
  <si>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</si>
  <si>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</si>
  <si>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</si>
  <si>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</si>
  <si>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</si>
  <si>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</si>
  <si>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</si>
  <si>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</si>
  <si>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</si>
  <si>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</si>
  <si>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</si>
  <si>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</si>
  <si>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</si>
  <si>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</si>
  <si>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</si>
  <si>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</si>
  <si>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</si>
  <si>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</si>
  <si>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</si>
  <si>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</si>
  <si>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</si>
  <si>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</si>
  <si>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</si>
  <si>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</si>
  <si>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</si>
  <si>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</si>
  <si>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</si>
  <si>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</si>
  <si>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</si>
  <si>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</si>
  <si>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</si>
  <si>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</si>
  <si>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</si>
  <si>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</si>
  <si>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</si>
  <si>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</si>
  <si>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</si>
  <si>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</si>
  <si>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</si>
  <si>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</si>
  <si>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</si>
  <si>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</si>
  <si>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</si>
  <si>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</si>
  <si>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</si>
  <si>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</si>
  <si>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</si>
  <si>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</si>
  <si>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</si>
  <si>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</si>
  <si>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</si>
  <si>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</si>
  <si>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</si>
  <si>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</si>
  <si>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</si>
  <si>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</si>
  <si>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</si>
  <si>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</si>
  <si>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</si>
  <si>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</si>
  <si>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</si>
  <si>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</si>
  <si>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</si>
  <si>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</si>
  <si>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</si>
  <si>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</si>
  <si>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</si>
  <si>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</si>
  <si>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</si>
  <si>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</si>
  <si>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</si>
  <si>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</si>
  <si>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</si>
  <si>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</si>
  <si>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</si>
  <si>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</si>
  <si>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</si>
  <si>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</si>
  <si>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</si>
  <si>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</si>
  <si>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</si>
  <si>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</si>
  <si>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</si>
  <si>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</si>
  <si>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</si>
  <si>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</si>
  <si>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</si>
  <si>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</si>
  <si>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</si>
  <si>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</si>
  <si>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</si>
  <si>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</si>
  <si>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</si>
  <si>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</si>
  <si>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</si>
  <si>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</si>
  <si>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</si>
  <si>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</si>
  <si>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</si>
  <si>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</si>
  <si>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</si>
  <si>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</si>
  <si>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</si>
  <si>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</si>
  <si>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</si>
  <si>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</si>
  <si>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</si>
  <si>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</si>
  <si>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</si>
  <si>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</si>
  <si>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</si>
  <si>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</si>
  <si>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</si>
  <si>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</si>
  <si>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</si>
  <si>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</si>
  <si>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</si>
  <si>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</si>
  <si>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</si>
  <si>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</si>
  <si>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</si>
  <si>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</si>
  <si>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</si>
  <si>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</si>
  <si>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</si>
  <si>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</si>
  <si>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</si>
  <si>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</si>
  <si>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</si>
  <si>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</si>
  <si>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</si>
  <si>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</si>
  <si>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</si>
  <si>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</si>
  <si>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</si>
  <si>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</si>
  <si>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</si>
  <si>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</si>
  <si>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</si>
  <si>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</si>
  <si>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</si>
  <si>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</si>
  <si>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</si>
  <si>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</si>
  <si>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</si>
  <si>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</si>
  <si>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</si>
  <si>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</si>
  <si>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</si>
  <si>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</si>
  <si>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</si>
  <si>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</si>
  <si>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</si>
  <si>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</si>
  <si>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</si>
  <si>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</si>
  <si>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</si>
  <si>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</si>
  <si>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</si>
  <si>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</si>
  <si>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</si>
  <si>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</si>
  <si>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</si>
  <si>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</si>
  <si>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</si>
  <si>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</si>
  <si>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</si>
  <si>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</si>
  <si>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</si>
  <si>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</si>
  <si>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</si>
  <si>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</si>
  <si>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</si>
  <si>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</si>
  <si>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</si>
  <si>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</si>
  <si>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</si>
  <si>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</si>
  <si>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</si>
  <si>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</si>
  <si>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</si>
  <si>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</si>
  <si>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</si>
  <si>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</si>
  <si>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ALVENARIA DE BLOCOS DE CONCRETO ESTRUTURAL 14X19X29 CM (ESPESSURA 14 CM), FBK = 14,0 MPA, UTILIZANDO PALHETA. AF_10/2022</t>
  </si>
  <si>
    <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</si>
  <si>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</si>
  <si>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</si>
  <si>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</si>
  <si>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</si>
  <si>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</si>
  <si>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</si>
  <si>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</si>
  <si>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</si>
  <si>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</si>
  <si>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</si>
  <si>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</si>
  <si>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</si>
  <si>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</si>
  <si>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</si>
  <si>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</si>
  <si>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</si>
  <si>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</si>
  <si>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</si>
  <si>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</si>
  <si>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</si>
  <si>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</si>
  <si>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</si>
  <si>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</si>
  <si>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</si>
  <si>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</si>
  <si>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</si>
  <si>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</si>
  <si>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</si>
  <si>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</si>
  <si>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</si>
  <si>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</si>
  <si>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</si>
  <si>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</si>
  <si>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</si>
  <si>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</si>
  <si>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</si>
  <si>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</si>
  <si>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</si>
  <si>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</si>
  <si>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</si>
  <si>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</si>
  <si>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</si>
  <si>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</si>
  <si>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</si>
  <si>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</si>
  <si>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</si>
  <si>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</si>
  <si>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</si>
  <si>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</si>
  <si>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</si>
  <si>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</si>
  <si>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</si>
  <si>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</si>
  <si>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</si>
  <si>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</si>
  <si>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</si>
  <si>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</si>
  <si>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</si>
  <si>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</si>
  <si>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</si>
  <si>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</si>
  <si>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</si>
  <si>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</si>
  <si>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</si>
  <si>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</si>
  <si>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</si>
  <si>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</si>
  <si>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</si>
  <si>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</si>
  <si>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</si>
  <si>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</si>
  <si>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</si>
  <si>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</si>
  <si>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</si>
  <si>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</si>
  <si>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</si>
  <si>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</si>
  <si>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</si>
  <si>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</si>
  <si>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</si>
  <si>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</si>
  <si>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</si>
  <si>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</si>
  <si>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</si>
  <si>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</si>
  <si>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</si>
  <si>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</si>
  <si>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</si>
  <si>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</si>
  <si>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</si>
  <si>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</si>
  <si>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</si>
  <si>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</si>
  <si>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</si>
  <si>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</si>
  <si>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</si>
  <si>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</si>
  <si>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</si>
  <si>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</si>
  <si>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</si>
  <si>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</si>
  <si>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</si>
  <si>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</si>
  <si>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</si>
  <si>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</si>
  <si>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</si>
  <si>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</si>
  <si>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</si>
  <si>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</si>
  <si>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</si>
  <si>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</si>
  <si>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</si>
  <si>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</si>
  <si>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</si>
  <si>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</si>
  <si>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</si>
  <si>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</si>
  <si>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</si>
  <si>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</si>
  <si>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</si>
  <si>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</si>
  <si>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</si>
  <si>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</si>
  <si>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</si>
  <si>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</si>
  <si>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</si>
  <si>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</si>
  <si>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</si>
  <si>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</si>
  <si>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</si>
  <si>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</si>
  <si>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</si>
  <si>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</si>
  <si>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</si>
  <si>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</si>
  <si>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</si>
  <si>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</si>
  <si>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</si>
  <si>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</si>
  <si>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</si>
  <si>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TE DE REDUÇÃO, CPVC, SOLDÁVEL, DN 28 X 22 MM, INSTALADO EM RAMAL DE DISTRIBUIÇÃO DE ÁGUA - FORNECIMENTO E INSTALAÇÃO. AF_06/2022</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</si>
  <si>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</si>
  <si>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</si>
  <si>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</si>
  <si>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</si>
  <si>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</si>
  <si>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</si>
  <si>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</si>
  <si>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</si>
  <si>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</si>
  <si>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</si>
  <si>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</si>
  <si>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</si>
  <si>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</si>
  <si>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</si>
  <si>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</si>
  <si>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</si>
  <si>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</si>
  <si>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</si>
  <si>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</si>
  <si>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</si>
  <si>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</si>
  <si>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</si>
  <si>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</si>
  <si>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</si>
  <si>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</si>
  <si>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</si>
  <si>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</si>
  <si>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</si>
  <si>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</si>
  <si>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</si>
  <si>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</si>
  <si>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</si>
  <si>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</si>
  <si>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</si>
  <si>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</si>
  <si>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</si>
  <si>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</si>
  <si>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</si>
  <si>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</si>
  <si>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</si>
  <si>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</si>
  <si>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</si>
  <si>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</si>
  <si>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</si>
  <si>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</si>
  <si>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</si>
  <si>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</si>
  <si>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</si>
  <si>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</si>
  <si>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</si>
  <si>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</si>
  <si>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</si>
  <si>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</si>
  <si>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</si>
  <si>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</si>
  <si>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</si>
  <si>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</si>
  <si>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</si>
  <si>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</si>
  <si>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</si>
  <si>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</si>
  <si>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</si>
  <si>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</si>
  <si>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</si>
  <si>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</si>
  <si>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</si>
  <si>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</si>
  <si>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</si>
  <si>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</si>
  <si>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</si>
  <si>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</si>
  <si>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</si>
  <si>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</si>
  <si>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</si>
  <si>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</si>
  <si>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</si>
  <si>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</si>
  <si>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</si>
  <si>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</si>
  <si>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</si>
  <si>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</si>
  <si>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</si>
  <si>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</si>
  <si>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</si>
  <si>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</si>
  <si>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</si>
  <si>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</si>
  <si>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</si>
  <si>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</si>
  <si>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</si>
  <si>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</si>
  <si>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</si>
  <si>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</si>
  <si>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</si>
  <si>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</si>
  <si>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</si>
  <si>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</si>
  <si>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</si>
  <si>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</si>
  <si>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</si>
  <si>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</si>
  <si>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</si>
  <si>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</si>
  <si>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</si>
  <si>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</si>
  <si>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</si>
  <si>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</si>
  <si>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</si>
  <si>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</si>
  <si>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</si>
  <si>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</si>
  <si>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</si>
  <si>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</si>
  <si>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</si>
  <si>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</si>
  <si>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</si>
  <si>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</si>
  <si>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</si>
  <si>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</si>
  <si>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</si>
  <si>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</si>
  <si>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</si>
  <si>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</si>
  <si>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M2490</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</si>
  <si>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</si>
  <si>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</si>
  <si>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</si>
  <si>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</si>
  <si>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</si>
  <si>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</si>
  <si>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</si>
  <si>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</si>
  <si>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</si>
  <si>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</si>
  <si>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</si>
  <si>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</si>
  <si>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</si>
  <si>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</si>
  <si>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</si>
  <si>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</si>
  <si>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</si>
  <si>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</si>
  <si>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</si>
  <si>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</si>
  <si>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</si>
  <si>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</si>
  <si>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</si>
  <si>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</si>
  <si>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</si>
  <si>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</si>
  <si>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</si>
  <si>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</si>
  <si>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</si>
  <si>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</si>
  <si>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</si>
  <si>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</si>
  <si>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</si>
  <si>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</si>
  <si>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</si>
  <si>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E COMPACTAÇÃO DE BASE E OU SUB BASE PARA PAVIMENTAÇÃO DE SOLO ESTABILIZADO GRANULOMETRICAMENTE SEM MISTURA DE SOLOS - EXCLUSIVE SOLO, ESCAVAÇÃO, CARGA E TRANSPORTE. AF_11/2023</t>
  </si>
  <si>
    <t>DRENO EM MURO DE CONTENÇÃO, EXECUTADO NO PÉ DO MURO, COM TUBO DE PVC CORRUGADO RÍGIDO PERFURADO, ENCHIMENTO COM BRITA, ENVOLVIDO COM MANTA GEOTÊXTIL. AF_07/2021</t>
  </si>
  <si>
    <t>CONTRAPISO EM ARGAMASSA PRONTA, PREPARO MANUAL, APLICADO EM ÁREAS SECAS SOBRE LAJE, ADERIDO, ACABAMENTO NÃO REFORÇADO, ESPESSURA 2CM. AF_07/2021</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</si>
  <si>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</si>
  <si>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</si>
  <si>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</si>
  <si>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</si>
  <si>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</si>
  <si>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</si>
  <si>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</si>
  <si>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</si>
  <si>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</si>
  <si>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</si>
  <si>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</si>
  <si>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</si>
  <si>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</si>
  <si>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</si>
  <si>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</si>
  <si>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</si>
  <si>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</si>
  <si>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</si>
  <si>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</si>
  <si>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</si>
  <si>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</si>
  <si>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</si>
  <si>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</si>
  <si>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</si>
  <si>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</si>
  <si>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</si>
  <si>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</si>
  <si>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</si>
  <si>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</si>
  <si>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</si>
  <si>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</si>
  <si>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</si>
  <si>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</si>
  <si>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</si>
  <si>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</si>
  <si>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</si>
  <si>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</si>
  <si>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</si>
  <si>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</si>
  <si>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</si>
  <si>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</si>
  <si>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</si>
  <si>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</si>
  <si>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</si>
  <si>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</si>
  <si>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</si>
  <si>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</si>
  <si>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</si>
  <si>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</si>
  <si>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</si>
  <si>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</si>
  <si>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</si>
  <si>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</si>
  <si>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</si>
  <si>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</si>
  <si>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</si>
  <si>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</si>
  <si>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</si>
  <si>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</si>
  <si>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</si>
  <si>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</si>
  <si>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</si>
  <si>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</si>
  <si>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</si>
  <si>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</si>
  <si>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</si>
  <si>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</si>
  <si>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</si>
  <si>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</si>
  <si>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</si>
  <si>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</si>
  <si>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</si>
  <si>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</si>
  <si>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</si>
  <si>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</si>
  <si>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</si>
  <si>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</si>
  <si>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</si>
  <si>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</si>
  <si>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</si>
  <si>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</si>
  <si>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</si>
  <si>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</si>
  <si>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</si>
  <si>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</si>
  <si>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</si>
  <si>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</si>
  <si>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</si>
  <si>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</si>
  <si>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</si>
  <si>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</si>
  <si>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</si>
  <si>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</si>
  <si>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</si>
  <si>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</si>
  <si>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</si>
  <si>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</si>
  <si>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</si>
  <si>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</si>
  <si>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</si>
  <si>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</si>
  <si>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</si>
  <si>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</si>
  <si>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</si>
  <si>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</si>
  <si>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</si>
  <si>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</si>
  <si>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</si>
  <si>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</si>
  <si>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</si>
  <si>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</si>
  <si>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</si>
  <si>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</si>
  <si>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</si>
  <si>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</si>
  <si>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</si>
  <si>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</si>
  <si>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</si>
  <si>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</si>
  <si>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</si>
  <si>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</si>
  <si>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</si>
  <si>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</si>
  <si>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</si>
  <si>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</si>
  <si>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</si>
  <si>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</si>
  <si>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</si>
  <si>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</si>
  <si>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</si>
  <si>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</si>
  <si>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</si>
  <si>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</si>
  <si>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</si>
  <si>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</si>
  <si>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</si>
  <si>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</si>
  <si>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</si>
  <si>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</si>
  <si>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</si>
  <si>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</si>
  <si>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</si>
  <si>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</si>
  <si>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</si>
  <si>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</si>
  <si>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</si>
  <si>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</si>
  <si>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</si>
  <si>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</si>
  <si>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</si>
  <si>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</si>
  <si>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</si>
  <si>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</si>
  <si>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</si>
  <si>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</si>
  <si>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</si>
  <si>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</si>
  <si>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</si>
  <si>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</si>
  <si>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</si>
  <si>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</si>
  <si>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</si>
  <si>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</si>
  <si>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</si>
  <si>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</si>
  <si>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</si>
  <si>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</si>
  <si>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</si>
  <si>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</si>
  <si>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</si>
  <si>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</si>
  <si>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</si>
  <si>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</si>
  <si>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</si>
  <si>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</si>
  <si>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</si>
  <si>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</si>
  <si>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</si>
  <si>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</si>
  <si>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</si>
  <si>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</si>
  <si>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</si>
  <si>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</si>
  <si>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</si>
  <si>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</si>
  <si>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</si>
  <si>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</si>
  <si>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</si>
  <si>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</si>
  <si>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</si>
  <si>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</si>
  <si>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</si>
  <si>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</si>
  <si>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</si>
  <si>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</si>
  <si>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</si>
  <si>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</si>
  <si>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</si>
  <si>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</si>
  <si>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</si>
  <si>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</si>
  <si>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</si>
  <si>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</si>
  <si>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</si>
  <si>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</si>
  <si>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</si>
  <si>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</si>
  <si>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</si>
  <si>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</si>
  <si>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</si>
  <si>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</si>
  <si>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</si>
  <si>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</si>
  <si>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</si>
  <si>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</si>
  <si>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</si>
  <si>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</si>
  <si>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</si>
  <si>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</si>
  <si>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</si>
  <si>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</si>
  <si>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</si>
  <si>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</si>
  <si>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</si>
  <si>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</si>
  <si>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</si>
  <si>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</si>
  <si>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</si>
  <si>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</si>
  <si>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</si>
  <si>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</si>
  <si>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</si>
  <si>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</si>
  <si>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</si>
  <si>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</si>
  <si>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</si>
  <si>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</si>
  <si>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</si>
  <si>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</si>
  <si>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</si>
  <si>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</si>
  <si>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</si>
  <si>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</si>
  <si>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</si>
  <si>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</si>
  <si>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</si>
  <si>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</si>
  <si>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</si>
  <si>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</si>
  <si>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</si>
  <si>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</si>
  <si>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</si>
  <si>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</si>
  <si>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</si>
  <si>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</si>
  <si>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</si>
  <si>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</si>
  <si>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</si>
  <si>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</si>
  <si>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</si>
  <si>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</si>
  <si>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</si>
  <si>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</si>
  <si>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</si>
  <si>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</si>
  <si>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</si>
  <si>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</si>
  <si>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</si>
  <si>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</si>
  <si>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</si>
  <si>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</si>
  <si>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</si>
  <si>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</si>
  <si>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</si>
  <si>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</si>
  <si>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</si>
  <si>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</si>
  <si>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</si>
  <si>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</si>
  <si>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</si>
  <si>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</si>
  <si>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</si>
  <si>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</si>
  <si>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</si>
  <si>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</si>
  <si>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</si>
  <si>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</si>
  <si>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</si>
  <si>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</si>
  <si>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</si>
  <si>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</si>
  <si>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</si>
  <si>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</si>
  <si>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</si>
  <si>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</si>
  <si>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</si>
  <si>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</si>
  <si>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</si>
  <si>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</si>
  <si>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</si>
  <si>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</si>
  <si>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</si>
  <si>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</si>
  <si>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</si>
  <si>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</si>
  <si>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</si>
  <si>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</si>
  <si>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</si>
  <si>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</si>
  <si>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</si>
  <si>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</si>
  <si>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</si>
  <si>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</si>
  <si>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</si>
  <si>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</si>
  <si>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</si>
  <si>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</si>
  <si>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</si>
  <si>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</si>
  <si>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</si>
  <si>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</si>
  <si>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</si>
  <si>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</si>
  <si>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</si>
  <si>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</si>
  <si>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</si>
  <si>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</si>
  <si>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</si>
  <si>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</si>
  <si>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</si>
  <si>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</si>
  <si>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</si>
  <si>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</si>
  <si>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</si>
  <si>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</si>
  <si>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</si>
  <si>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</si>
  <si>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</si>
  <si>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</si>
  <si>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</si>
  <si>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</si>
  <si>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</si>
  <si>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</si>
  <si>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</si>
  <si>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</si>
  <si>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</si>
  <si>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</si>
  <si>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</si>
  <si>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</si>
  <si>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</si>
  <si>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</si>
  <si>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</si>
  <si>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</si>
  <si>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</si>
  <si>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</si>
  <si>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</si>
  <si>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</si>
  <si>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</si>
  <si>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</si>
  <si>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</si>
  <si>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</si>
  <si>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</si>
  <si>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</si>
  <si>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</si>
  <si>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</si>
  <si>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</si>
  <si>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</si>
  <si>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</si>
  <si>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</si>
  <si>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</si>
  <si>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</si>
  <si>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</si>
  <si>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</si>
  <si>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</si>
  <si>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</si>
  <si>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</si>
  <si>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</si>
  <si>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</si>
  <si>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</si>
  <si>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</si>
  <si>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</si>
  <si>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</si>
  <si>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</si>
  <si>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</si>
  <si>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</si>
  <si>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</si>
  <si>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</si>
  <si>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</si>
  <si>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</si>
  <si>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</si>
  <si>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</si>
  <si>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</si>
  <si>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</si>
  <si>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</si>
  <si>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</si>
  <si>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</si>
  <si>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</si>
  <si>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</si>
  <si>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</si>
  <si>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</si>
  <si>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</si>
  <si>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</si>
  <si>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</si>
  <si>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</si>
  <si>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</si>
  <si>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</si>
  <si>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</si>
  <si>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</si>
  <si>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</si>
  <si>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</si>
  <si>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</si>
  <si>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</si>
  <si>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</si>
  <si>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</si>
  <si>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</si>
  <si>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</si>
  <si>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</si>
  <si>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</si>
  <si>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</si>
  <si>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</si>
  <si>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</si>
  <si>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</si>
  <si>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</si>
  <si>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</si>
  <si>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</si>
  <si>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</si>
  <si>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</si>
  <si>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</si>
  <si>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</si>
  <si>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</si>
  <si>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</si>
  <si>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</si>
  <si>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</si>
  <si>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</si>
  <si>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</si>
  <si>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</si>
  <si>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</si>
  <si>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</si>
  <si>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</si>
  <si>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</si>
  <si>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</si>
  <si>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</si>
  <si>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</si>
  <si>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</si>
  <si>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</si>
  <si>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</si>
  <si>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</si>
  <si>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</si>
  <si>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</si>
  <si>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</si>
  <si>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</si>
  <si>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</si>
  <si>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</si>
  <si>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</si>
  <si>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</si>
  <si>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</si>
  <si>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</si>
  <si>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</si>
  <si>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</si>
  <si>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</si>
  <si>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</si>
  <si>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</si>
  <si>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</si>
  <si>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</si>
  <si>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</si>
  <si>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</si>
  <si>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</si>
  <si>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</si>
  <si>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</si>
  <si>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</si>
  <si>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</si>
  <si>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</si>
  <si>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</si>
  <si>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</si>
  <si>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</si>
  <si>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</si>
  <si>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</si>
  <si>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</si>
  <si>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</si>
  <si>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</si>
  <si>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</si>
  <si>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</si>
  <si>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</si>
  <si>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</si>
  <si>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</si>
  <si>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</si>
  <si>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</si>
  <si>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</si>
  <si>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</si>
  <si>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</si>
  <si>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</si>
  <si>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</si>
  <si>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</si>
  <si>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</si>
  <si>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</si>
  <si>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</si>
  <si>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</si>
  <si>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</si>
  <si>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</si>
  <si>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</si>
  <si>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</si>
  <si>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</si>
  <si>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</si>
  <si>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</si>
  <si>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</si>
  <si>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</si>
  <si>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</si>
  <si>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</si>
  <si>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</si>
  <si>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</si>
  <si>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</si>
  <si>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</si>
  <si>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</si>
  <si>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</si>
  <si>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</si>
  <si>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</si>
  <si>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</si>
  <si>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</si>
  <si>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</si>
  <si>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</si>
  <si>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</si>
  <si>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</si>
  <si>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</si>
  <si>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</si>
  <si>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</si>
  <si>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</si>
  <si>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</si>
  <si>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</si>
  <si>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</si>
  <si>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</si>
  <si>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</si>
  <si>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</si>
  <si>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</si>
  <si>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</si>
  <si>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</si>
  <si>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</si>
  <si>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</si>
  <si>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</si>
  <si>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</si>
  <si>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</si>
  <si>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</si>
  <si>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</si>
  <si>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</si>
  <si>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</si>
  <si>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</si>
  <si>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</si>
  <si>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</si>
  <si>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</si>
  <si>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</si>
  <si>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</si>
  <si>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</si>
  <si>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</si>
  <si>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</si>
  <si>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</si>
  <si>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</si>
  <si>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</si>
  <si>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</si>
  <si>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</si>
  <si>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</si>
  <si>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</si>
  <si>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</si>
  <si>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</si>
  <si>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</si>
  <si>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</si>
  <si>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</si>
  <si>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</si>
  <si>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</si>
  <si>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</si>
  <si>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</si>
  <si>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</si>
  <si>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</si>
  <si>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</si>
  <si>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</si>
  <si>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</si>
  <si>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</si>
  <si>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</si>
  <si>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</si>
  <si>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</si>
  <si>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</si>
  <si>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</si>
  <si>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</si>
  <si>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</si>
  <si>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</si>
  <si>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</si>
  <si>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</si>
  <si>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</si>
  <si>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</si>
  <si>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</si>
  <si>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</si>
  <si>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</si>
  <si>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</si>
  <si>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</si>
  <si>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</si>
  <si>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</si>
  <si>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</si>
  <si>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</si>
  <si>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</si>
  <si>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</si>
  <si>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</si>
  <si>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</si>
  <si>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</si>
  <si>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</si>
  <si>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</si>
  <si>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</si>
  <si>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</si>
  <si>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</si>
  <si>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</si>
  <si>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</si>
  <si>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</si>
  <si>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</si>
  <si>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</si>
  <si>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</si>
  <si>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</si>
  <si>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</si>
  <si>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</si>
  <si>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</si>
  <si>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</si>
  <si>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</si>
  <si>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</si>
  <si>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</si>
  <si>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</si>
  <si>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</si>
  <si>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</si>
  <si>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</si>
  <si>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</si>
  <si>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</si>
  <si>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</si>
  <si>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</si>
  <si>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</si>
  <si>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</si>
  <si>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</si>
  <si>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</si>
  <si>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</si>
  <si>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</si>
  <si>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</si>
  <si>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</si>
  <si>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</si>
  <si>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</si>
  <si>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</si>
  <si>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</si>
  <si>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</si>
  <si>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</si>
  <si>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</si>
  <si>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</si>
  <si>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</si>
  <si>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</si>
  <si>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</si>
  <si>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</si>
  <si>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</si>
  <si>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</si>
  <si>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</si>
  <si>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</si>
  <si>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</si>
  <si>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</si>
  <si>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</si>
  <si>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</si>
  <si>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</si>
  <si>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</si>
  <si>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</si>
  <si>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</si>
  <si>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</si>
  <si>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</si>
  <si>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</si>
  <si>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</si>
  <si>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</si>
  <si>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</si>
  <si>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</si>
  <si>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</si>
  <si>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</si>
  <si>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</si>
  <si>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</si>
  <si>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</si>
  <si>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</si>
  <si>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</si>
  <si>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</si>
  <si>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</si>
  <si>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</si>
  <si>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</si>
  <si>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</si>
  <si>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</si>
  <si>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</si>
  <si>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</si>
  <si>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</si>
  <si>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</si>
  <si>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</si>
  <si>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</si>
  <si>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</si>
  <si>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</si>
  <si>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</si>
  <si>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</si>
  <si>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</si>
  <si>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</si>
  <si>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</si>
  <si>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</si>
  <si>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</si>
  <si>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</si>
  <si>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</si>
  <si>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</si>
  <si>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</si>
  <si>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</si>
  <si>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</si>
  <si>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</si>
  <si>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</si>
  <si>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</si>
  <si>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</si>
  <si>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</si>
  <si>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</si>
  <si>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</si>
  <si>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</si>
  <si>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</si>
  <si>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</si>
  <si>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</si>
  <si>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</si>
  <si>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</si>
  <si>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</si>
  <si>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</si>
  <si>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</si>
  <si>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</si>
  <si>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</si>
  <si>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</si>
  <si>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</si>
  <si>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</si>
  <si>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</si>
  <si>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</si>
  <si>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</si>
  <si>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</si>
  <si>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</si>
  <si>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</si>
  <si>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</si>
  <si>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</si>
  <si>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</si>
  <si>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</si>
  <si>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</si>
  <si>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</si>
  <si>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</si>
  <si>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</si>
  <si>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</si>
  <si>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</si>
  <si>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</si>
  <si>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</si>
  <si>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</si>
  <si>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</si>
  <si>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</si>
  <si>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</si>
  <si>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</si>
  <si>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</si>
  <si>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</si>
  <si>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</si>
  <si>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</si>
  <si>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</si>
  <si>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</si>
  <si>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</si>
  <si>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</si>
  <si>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</si>
  <si>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</si>
  <si>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</si>
  <si>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</si>
  <si>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</si>
  <si>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</si>
  <si>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</si>
  <si>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</si>
  <si>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</si>
  <si>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</si>
  <si>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</si>
  <si>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</si>
  <si>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</si>
  <si>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</si>
  <si>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</si>
  <si>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</si>
  <si>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</si>
  <si>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</si>
  <si>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</si>
  <si>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</si>
  <si>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</si>
  <si>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</si>
  <si>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</si>
  <si>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</si>
  <si>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</si>
  <si>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</si>
  <si>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</si>
  <si>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</si>
  <si>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</si>
  <si>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</si>
  <si>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</si>
  <si>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</si>
  <si>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</si>
  <si>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</si>
  <si>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</si>
  <si>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</si>
  <si>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</si>
  <si>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</si>
  <si>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</si>
  <si>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</si>
  <si>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</si>
  <si>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</si>
  <si>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</si>
  <si>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</si>
  <si>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</si>
  <si>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</si>
  <si>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</si>
  <si>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</si>
  <si>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</si>
  <si>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</si>
  <si>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</si>
  <si>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</si>
  <si>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</si>
  <si>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</si>
  <si>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</si>
  <si>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</si>
  <si>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</si>
  <si>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</si>
  <si>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</si>
  <si>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</si>
  <si>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</si>
  <si>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</si>
  <si>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</si>
  <si>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</si>
  <si>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</si>
  <si>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</si>
  <si>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</si>
  <si>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</si>
  <si>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</si>
  <si>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</si>
  <si>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</si>
  <si>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</si>
  <si>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</si>
  <si>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</si>
  <si>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</si>
  <si>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</si>
  <si>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</si>
  <si>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</si>
  <si>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</si>
  <si>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</si>
  <si>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</si>
  <si>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</si>
  <si>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</si>
  <si>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</si>
  <si>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</si>
  <si>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</si>
  <si>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</si>
  <si>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</si>
  <si>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</si>
  <si>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</si>
  <si>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</si>
  <si>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</si>
  <si>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</si>
  <si>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</si>
  <si>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</si>
  <si>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</si>
  <si>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</si>
  <si>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</si>
  <si>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</si>
  <si>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</si>
  <si>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</si>
  <si>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</si>
  <si>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</si>
  <si>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</si>
  <si>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</si>
  <si>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</si>
  <si>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</si>
  <si>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</si>
  <si>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</si>
  <si>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</si>
  <si>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</si>
  <si>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</si>
  <si>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</si>
  <si>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</si>
  <si>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</si>
  <si>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</si>
  <si>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</si>
  <si>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</si>
  <si>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</si>
  <si>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</si>
  <si>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</si>
  <si>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</si>
  <si>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</si>
  <si>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</si>
  <si>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</si>
  <si>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</si>
  <si>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</si>
  <si>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</si>
  <si>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</si>
  <si>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</si>
  <si>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</si>
  <si>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</si>
  <si>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</si>
  <si>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</si>
  <si>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</si>
  <si>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</si>
  <si>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</si>
  <si>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</si>
  <si>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</si>
  <si>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</si>
  <si>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</si>
  <si>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</si>
  <si>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</si>
  <si>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</si>
  <si>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</si>
  <si>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</si>
  <si>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</si>
  <si>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</si>
  <si>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</si>
  <si>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</si>
  <si>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</si>
  <si>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</si>
  <si>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</si>
  <si>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</si>
  <si>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</si>
  <si>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</si>
  <si>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</si>
  <si>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</si>
  <si>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</si>
  <si>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</si>
  <si>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</si>
  <si>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</si>
  <si>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</si>
  <si>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</si>
  <si>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</si>
  <si>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</si>
  <si>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</si>
  <si>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</si>
  <si>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</si>
  <si>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</si>
  <si>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</si>
  <si>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</si>
  <si>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</si>
  <si>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</si>
  <si>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</si>
  <si>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</si>
  <si>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</si>
  <si>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</si>
  <si>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</si>
  <si>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</si>
  <si>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</si>
  <si>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</si>
  <si>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</si>
  <si>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</si>
  <si>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</si>
  <si>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</si>
  <si>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</si>
  <si>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</si>
  <si>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</si>
  <si>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</si>
  <si>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</si>
  <si>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</si>
  <si>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</si>
  <si>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</si>
  <si>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</si>
  <si>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</si>
  <si>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</si>
  <si>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</si>
  <si>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</si>
  <si>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</si>
  <si>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</si>
  <si>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</si>
  <si>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</si>
  <si>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</si>
  <si>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</si>
  <si>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</si>
  <si>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</si>
  <si>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</si>
  <si>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</si>
  <si>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</si>
  <si>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</si>
  <si>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</si>
  <si>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</si>
  <si>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</si>
  <si>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</si>
  <si>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</si>
  <si>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</si>
  <si>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</si>
  <si>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</si>
  <si>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</si>
  <si>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</si>
  <si>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</si>
  <si>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</si>
  <si>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</si>
  <si>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</si>
  <si>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</si>
  <si>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</si>
  <si>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</si>
  <si>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</si>
  <si>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</si>
  <si>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</si>
  <si>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</si>
  <si>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</si>
  <si>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</si>
  <si>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</si>
  <si>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</si>
  <si>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</si>
  <si>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</si>
  <si>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</si>
  <si>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</si>
  <si>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</si>
  <si>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</si>
  <si>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</si>
  <si>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</si>
  <si>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</si>
  <si>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</si>
  <si>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</si>
  <si>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</si>
  <si>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</si>
  <si>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</si>
  <si>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</si>
  <si>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</si>
  <si>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</si>
  <si>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</si>
  <si>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</si>
  <si>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</si>
  <si>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</si>
  <si>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</si>
  <si>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</si>
  <si>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</si>
  <si>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</si>
  <si>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</si>
  <si>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</si>
  <si>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</si>
  <si>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</si>
  <si>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</si>
  <si>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</si>
  <si>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</si>
  <si>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</si>
  <si>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</si>
  <si>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</si>
  <si>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</si>
  <si>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</si>
  <si>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</si>
  <si>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</si>
  <si>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</si>
  <si>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</si>
  <si>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</si>
  <si>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</si>
  <si>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</si>
  <si>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</si>
  <si>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</si>
  <si>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</si>
  <si>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</si>
  <si>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</si>
  <si>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</si>
  <si>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</si>
  <si>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</si>
  <si>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</si>
  <si>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</si>
  <si>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</si>
  <si>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</si>
  <si>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</si>
  <si>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</si>
  <si>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</si>
  <si>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</si>
  <si>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</si>
  <si>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</si>
  <si>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</si>
  <si>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</si>
  <si>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</si>
  <si>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</si>
  <si>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</si>
  <si>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</si>
  <si>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</si>
  <si>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</si>
  <si>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</si>
  <si>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</si>
  <si>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</si>
  <si>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</si>
  <si>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</si>
  <si>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</si>
  <si>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</si>
  <si>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</si>
  <si>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</si>
  <si>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</si>
  <si>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</si>
  <si>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</si>
  <si>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</si>
  <si>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</si>
  <si>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</si>
  <si>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</si>
  <si>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</si>
  <si>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</si>
  <si>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</si>
  <si>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</si>
  <si>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</si>
  <si>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</si>
  <si>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</si>
  <si>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</si>
  <si>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</si>
  <si>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</si>
  <si>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</si>
  <si>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</si>
  <si>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</si>
  <si>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</si>
  <si>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</si>
  <si>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</si>
  <si>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</si>
  <si>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</si>
  <si>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</si>
  <si>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</si>
  <si>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</si>
  <si>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</si>
  <si>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</si>
  <si>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</si>
  <si>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</si>
  <si>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</si>
  <si>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</si>
  <si>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</si>
  <si>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</si>
  <si>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</si>
  <si>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</si>
  <si>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</si>
  <si>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</si>
  <si>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</si>
  <si>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</si>
  <si>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</si>
  <si>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</si>
  <si>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</si>
  <si>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</si>
  <si>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</si>
  <si>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</si>
  <si>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</si>
  <si>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</si>
  <si>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</si>
  <si>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</si>
  <si>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</si>
  <si>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</si>
  <si>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</si>
  <si>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</si>
  <si>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</si>
  <si>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</si>
  <si>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</si>
  <si>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</si>
  <si>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</si>
  <si>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</si>
  <si>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</si>
  <si>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</si>
  <si>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</si>
  <si>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</si>
  <si>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</si>
  <si>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</si>
  <si>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</si>
  <si>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</si>
  <si>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</si>
  <si>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</si>
  <si>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</si>
  <si>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</si>
  <si>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</si>
  <si>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</si>
  <si>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</si>
  <si>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</si>
  <si>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</si>
  <si>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</si>
  <si>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</si>
  <si>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</si>
  <si>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</si>
  <si>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</si>
  <si>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</si>
  <si>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</si>
  <si>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</si>
  <si>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</si>
  <si>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</si>
  <si>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</si>
  <si>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</si>
  <si>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</si>
  <si>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</si>
  <si>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</si>
  <si>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</si>
  <si>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</si>
  <si>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</si>
  <si>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</si>
  <si>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</si>
  <si>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</si>
  <si>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</si>
  <si>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</si>
  <si>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</si>
  <si>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</si>
  <si>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</si>
  <si>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</si>
  <si>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</si>
  <si>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</si>
  <si>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</si>
  <si>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</si>
  <si>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</si>
  <si>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</si>
  <si>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</si>
  <si>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</si>
  <si>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</si>
  <si>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</si>
  <si>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</si>
  <si>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</si>
  <si>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</si>
  <si>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</si>
  <si>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</si>
  <si>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</si>
  <si>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</si>
  <si>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</si>
  <si>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</si>
  <si>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</si>
  <si>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</si>
  <si>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</si>
  <si>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</si>
  <si>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</si>
  <si>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</si>
  <si>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</si>
  <si>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</si>
  <si>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</si>
  <si>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</si>
  <si>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</si>
  <si>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</si>
  <si>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</si>
  <si>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</si>
  <si>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</si>
  <si>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</si>
  <si>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</si>
  <si>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</si>
  <si>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</si>
  <si>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</si>
  <si>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</si>
  <si>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</si>
  <si>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</si>
  <si>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</si>
  <si>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</si>
  <si>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</si>
  <si>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</si>
  <si>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</si>
  <si>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</si>
  <si>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</si>
  <si>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</si>
  <si>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</si>
  <si>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</si>
  <si>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</si>
  <si>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</si>
  <si>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</si>
  <si>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</si>
  <si>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</si>
  <si>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</si>
  <si>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</si>
  <si>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</si>
  <si>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</si>
  <si>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</si>
  <si>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</si>
  <si>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</si>
  <si>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</si>
  <si>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</si>
  <si>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</si>
  <si>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</si>
  <si>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</si>
  <si>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</si>
  <si>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</si>
  <si>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</si>
  <si>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</si>
  <si>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</si>
  <si>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</si>
  <si>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</si>
  <si>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</si>
  <si>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</si>
  <si>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</si>
  <si>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</si>
  <si>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</si>
  <si>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</si>
  <si>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</si>
  <si>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</si>
  <si>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</si>
  <si>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</si>
  <si>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</si>
  <si>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</si>
  <si>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</si>
  <si>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</si>
  <si>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</si>
  <si>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</si>
  <si>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</si>
  <si>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</si>
  <si>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</si>
  <si>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</si>
  <si>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</si>
  <si>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</si>
  <si>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</si>
  <si>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</si>
  <si>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</si>
  <si>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</si>
  <si>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</si>
  <si>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</si>
  <si>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</si>
  <si>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</si>
  <si>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</si>
  <si>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</si>
  <si>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</si>
  <si>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</si>
  <si>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</si>
  <si>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</si>
  <si>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</si>
  <si>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</si>
  <si>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</si>
  <si>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</si>
  <si>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</si>
  <si>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</si>
  <si>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</si>
  <si>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</si>
  <si>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</si>
  <si>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</si>
  <si>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</si>
  <si>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</si>
  <si>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</si>
  <si>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</si>
  <si>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</si>
  <si>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</si>
  <si>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</si>
  <si>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</si>
  <si>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</si>
  <si>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</si>
  <si>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</si>
  <si>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</si>
  <si>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</si>
  <si>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</si>
  <si>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</si>
  <si>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</si>
  <si>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</si>
  <si>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</si>
  <si>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</si>
  <si>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</si>
  <si>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</si>
  <si>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</si>
  <si>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</si>
  <si>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</si>
  <si>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</si>
  <si>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</si>
  <si>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</si>
  <si>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</si>
  <si>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</si>
  <si>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</si>
  <si>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</si>
  <si>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</si>
  <si>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</si>
  <si>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</si>
  <si>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</si>
  <si>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</si>
  <si>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</si>
  <si>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</si>
  <si>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</si>
  <si>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</si>
  <si>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</si>
  <si>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</si>
  <si>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</si>
  <si>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</si>
  <si>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</si>
  <si>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</si>
  <si>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</si>
  <si>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</si>
  <si>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</si>
  <si>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</si>
  <si>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</si>
  <si>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</si>
  <si>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</si>
  <si>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</si>
  <si>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</si>
  <si>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</si>
  <si>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</si>
  <si>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</si>
  <si>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</si>
  <si>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</si>
  <si>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</si>
  <si>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</si>
  <si>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</si>
  <si>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</si>
  <si>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</si>
  <si>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</si>
  <si>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</si>
  <si>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</si>
  <si>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</si>
  <si>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</si>
  <si>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</si>
  <si>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</si>
  <si>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</si>
  <si>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</si>
  <si>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</si>
  <si>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</si>
  <si>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</si>
  <si>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</si>
  <si>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</si>
  <si>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</si>
  <si>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</si>
  <si>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</si>
  <si>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</si>
  <si>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</si>
  <si>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</si>
  <si>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</si>
  <si>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</si>
  <si>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</si>
  <si>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</si>
  <si>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</si>
  <si>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</si>
  <si>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</si>
  <si>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</si>
  <si>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</si>
  <si>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</si>
  <si>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</si>
  <si>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</si>
  <si>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</si>
  <si>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</si>
  <si>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</si>
  <si>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</si>
  <si>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</si>
  <si>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</si>
  <si>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</si>
  <si>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</si>
  <si>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</si>
  <si>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</si>
  <si>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</si>
  <si>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</si>
  <si>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</si>
  <si>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</si>
  <si>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</si>
  <si>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</si>
  <si>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</si>
  <si>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</si>
  <si>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</si>
  <si>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</si>
  <si>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</si>
  <si>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</si>
  <si>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</si>
  <si>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</si>
  <si>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</si>
  <si>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</si>
  <si>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</si>
  <si>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</si>
  <si>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</si>
  <si>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</si>
  <si>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</si>
  <si>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</si>
  <si>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</si>
  <si>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</si>
  <si>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</si>
  <si>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</si>
  <si>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</si>
  <si>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</si>
  <si>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</si>
  <si>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</si>
  <si>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</si>
  <si>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</si>
  <si>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</si>
  <si>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M²</t>
  </si>
  <si>
    <t>ALVENARIA DE BLOCOS DE CONCRETO 19 X 19 X 39 CM COM ESPESSURA DE 20 CM COM ARGAMASSA TRAÇO 1:0,5:3,5 - AREIA EXTRAÍDA</t>
  </si>
  <si>
    <t>BACIA DE CONTENÇÃO PARA TANQUE DE EMULSÃO DE 30.000 L - INCLUSIVE DEMOLIÇÃO</t>
  </si>
  <si>
    <t>CANALETA PERFIL CARTOLA 50 X 70 X 3 MM - ABA 20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</si>
  <si>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</si>
  <si>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</si>
  <si>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</si>
  <si>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</si>
  <si>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</si>
  <si>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</si>
  <si>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</si>
  <si>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</si>
  <si>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</si>
  <si>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</si>
  <si>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</si>
  <si>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</si>
  <si>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</si>
  <si>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</si>
  <si>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</si>
  <si>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</si>
  <si>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</si>
  <si>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</si>
  <si>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</si>
  <si>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</si>
  <si>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</si>
  <si>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</si>
  <si>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</si>
  <si>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</si>
  <si>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</si>
  <si>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</si>
  <si>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</si>
  <si>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</si>
  <si>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</si>
  <si>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</si>
  <si>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</si>
  <si>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</si>
  <si>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</si>
  <si>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</si>
  <si>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</si>
  <si>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</si>
  <si>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</si>
  <si>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</si>
  <si>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</si>
  <si>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</si>
  <si>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</si>
  <si>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</si>
  <si>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</si>
  <si>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</si>
  <si>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</si>
  <si>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</si>
  <si>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</si>
  <si>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</si>
  <si>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</si>
  <si>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</si>
  <si>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</si>
  <si>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</si>
  <si>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</si>
  <si>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</si>
  <si>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</si>
  <si>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</si>
  <si>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</si>
  <si>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</si>
  <si>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</si>
  <si>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</si>
  <si>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</si>
  <si>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</si>
  <si>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</si>
  <si>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</si>
  <si>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</si>
  <si>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</si>
  <si>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</si>
  <si>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</si>
  <si>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</si>
  <si>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</si>
  <si>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</si>
  <si>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</si>
  <si>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</si>
  <si>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</si>
  <si>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</si>
  <si>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</si>
  <si>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</si>
  <si>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</si>
  <si>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</si>
  <si>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</si>
  <si>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</si>
  <si>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</si>
  <si>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</si>
  <si>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</si>
  <si>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</si>
  <si>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</si>
  <si>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</si>
  <si>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</si>
  <si>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</si>
  <si>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</si>
  <si>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</si>
  <si>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</si>
  <si>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</si>
  <si>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</si>
  <si>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</si>
  <si>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</si>
  <si>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</si>
  <si>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</si>
  <si>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</si>
  <si>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</si>
  <si>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</si>
  <si>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</si>
  <si>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</si>
  <si>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</si>
  <si>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</si>
  <si>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</si>
  <si>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</si>
  <si>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</si>
  <si>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</si>
  <si>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</si>
  <si>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</si>
  <si>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</si>
  <si>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</si>
  <si>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</si>
  <si>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</si>
  <si>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</si>
  <si>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</si>
  <si>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</si>
  <si>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</si>
  <si>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</si>
  <si>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</si>
  <si>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</si>
  <si>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</si>
  <si>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</si>
  <si>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</si>
  <si>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</si>
  <si>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</si>
  <si>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</si>
  <si>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</si>
  <si>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</si>
  <si>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</si>
  <si>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</si>
  <si>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</si>
  <si>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</si>
  <si>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</si>
  <si>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</si>
  <si>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</si>
  <si>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</si>
  <si>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</si>
  <si>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</si>
  <si>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</si>
  <si>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</si>
  <si>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</si>
  <si>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</si>
  <si>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</si>
  <si>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</si>
  <si>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</si>
  <si>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</si>
  <si>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</si>
  <si>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</si>
  <si>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</si>
  <si>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</si>
  <si>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</si>
  <si>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</si>
  <si>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</si>
  <si>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</si>
  <si>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</si>
  <si>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</si>
  <si>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</si>
  <si>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</si>
  <si>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</si>
  <si>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</si>
  <si>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</si>
  <si>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</si>
  <si>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</si>
  <si>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</si>
  <si>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</si>
  <si>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</si>
  <si>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</si>
  <si>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</si>
  <si>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</si>
  <si>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</si>
  <si>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</si>
  <si>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</si>
  <si>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</si>
  <si>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</si>
  <si>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</si>
  <si>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</si>
  <si>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</si>
  <si>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</si>
  <si>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</si>
  <si>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</si>
  <si>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</si>
  <si>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</si>
  <si>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</si>
  <si>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</si>
  <si>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</si>
  <si>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</si>
  <si>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</si>
  <si>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</si>
  <si>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</si>
  <si>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</si>
  <si>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</si>
  <si>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</si>
  <si>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</si>
  <si>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</si>
  <si>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</si>
  <si>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</si>
  <si>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</si>
  <si>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</si>
  <si>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</si>
  <si>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</si>
  <si>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</si>
  <si>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</si>
  <si>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</si>
  <si>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</si>
  <si>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</si>
  <si>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</si>
  <si>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</si>
  <si>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</si>
  <si>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</si>
  <si>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</si>
  <si>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</si>
  <si>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</si>
  <si>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</si>
  <si>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</si>
  <si>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</si>
  <si>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</si>
  <si>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</si>
  <si>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</si>
  <si>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</si>
  <si>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</si>
  <si>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</si>
  <si>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</si>
  <si>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</si>
  <si>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</si>
  <si>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</si>
  <si>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</si>
  <si>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</si>
  <si>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</si>
  <si>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</si>
  <si>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</si>
  <si>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</si>
  <si>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</si>
  <si>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</si>
  <si>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</si>
  <si>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</si>
  <si>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</si>
  <si>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</si>
  <si>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</si>
  <si>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</si>
  <si>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</si>
  <si>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</si>
  <si>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</si>
  <si>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</si>
  <si>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</si>
  <si>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</si>
  <si>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</si>
  <si>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</si>
  <si>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</si>
  <si>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</si>
  <si>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</si>
  <si>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</si>
  <si>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</si>
  <si>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</si>
  <si>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</si>
  <si>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</si>
  <si>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</si>
  <si>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</si>
  <si>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</si>
  <si>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</si>
  <si>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</si>
  <si>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</si>
  <si>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</si>
  <si>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</si>
  <si>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</si>
  <si>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</si>
  <si>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</si>
  <si>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</si>
  <si>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</si>
  <si>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</si>
  <si>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</si>
  <si>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</si>
  <si>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</si>
  <si>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</si>
  <si>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</si>
  <si>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</si>
  <si>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</si>
  <si>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</si>
  <si>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</si>
  <si>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</si>
  <si>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</si>
  <si>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</si>
  <si>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</si>
  <si>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</si>
  <si>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</si>
  <si>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</si>
  <si>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</si>
  <si>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ARMADO</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</si>
  <si>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</si>
  <si>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</si>
  <si>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</si>
  <si>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</si>
  <si>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</si>
  <si>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</si>
  <si>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DEMOLIÇÃO MECÂNICA DE CONCRETO SIMPLES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</si>
  <si>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</si>
  <si>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</si>
  <si>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</si>
  <si>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</si>
  <si>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</si>
  <si>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</si>
  <si>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</si>
  <si>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</si>
  <si>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</si>
  <si>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</si>
  <si>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</si>
  <si>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</si>
  <si>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</si>
  <si>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</si>
  <si>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</si>
  <si>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</si>
  <si>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</si>
  <si>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</si>
  <si>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</si>
  <si>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</si>
  <si>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</si>
  <si>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</si>
  <si>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</si>
  <si>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</si>
  <si>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</si>
  <si>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</si>
  <si>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</si>
  <si>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</si>
  <si>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</si>
  <si>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</si>
  <si>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</si>
  <si>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</si>
  <si>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</si>
  <si>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</si>
  <si>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</si>
  <si>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</si>
  <si>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</si>
  <si>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</si>
  <si>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</si>
  <si>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</si>
  <si>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</si>
  <si>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</si>
  <si>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</si>
  <si>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</si>
  <si>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</si>
  <si>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</si>
  <si>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</si>
  <si>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</si>
  <si>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</si>
  <si>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</si>
  <si>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</si>
  <si>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</si>
  <si>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</si>
  <si>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</si>
  <si>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</si>
  <si>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</si>
  <si>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</si>
  <si>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</si>
  <si>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</si>
  <si>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</si>
  <si>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</si>
  <si>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</si>
  <si>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</si>
  <si>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</si>
  <si>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</si>
  <si>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</si>
  <si>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</si>
  <si>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</si>
  <si>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</si>
  <si>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</si>
  <si>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</si>
  <si>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</si>
  <si>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</si>
  <si>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</si>
  <si>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</si>
  <si>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</si>
  <si>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</si>
  <si>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</si>
  <si>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</si>
  <si>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</si>
  <si>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</si>
  <si>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</si>
  <si>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</si>
  <si>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</si>
  <si>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</si>
  <si>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</si>
  <si>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</si>
  <si>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</si>
  <si>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</si>
  <si>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</si>
  <si>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</si>
  <si>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</si>
  <si>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</si>
  <si>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</si>
  <si>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</si>
  <si>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</si>
  <si>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</si>
  <si>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</si>
  <si>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</si>
  <si>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</si>
  <si>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</si>
  <si>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</si>
  <si>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</si>
  <si>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</si>
  <si>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</si>
  <si>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</si>
  <si>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</si>
  <si>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</si>
  <si>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</si>
  <si>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</si>
  <si>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</si>
  <si>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</si>
  <si>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</si>
  <si>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</si>
  <si>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</si>
  <si>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</si>
  <si>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</si>
  <si>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</si>
  <si>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</si>
  <si>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</si>
  <si>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</si>
  <si>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</si>
  <si>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</si>
  <si>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</si>
  <si>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</si>
  <si>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</si>
  <si>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</si>
  <si>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</si>
  <si>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</si>
  <si>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</si>
  <si>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</si>
  <si>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</si>
  <si>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</si>
  <si>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</si>
  <si>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</si>
  <si>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</si>
  <si>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</si>
  <si>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</si>
  <si>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</si>
  <si>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</si>
  <si>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</si>
  <si>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</si>
  <si>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</si>
  <si>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</si>
  <si>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</si>
  <si>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</si>
  <si>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</si>
  <si>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</si>
  <si>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</si>
  <si>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</si>
  <si>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</si>
  <si>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</si>
  <si>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</si>
  <si>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</si>
  <si>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</si>
  <si>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</si>
  <si>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</si>
  <si>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</si>
  <si>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</si>
  <si>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</si>
  <si>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</si>
  <si>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</si>
  <si>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</si>
  <si>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</si>
  <si>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</si>
  <si>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</si>
  <si>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</si>
  <si>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</si>
  <si>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</si>
  <si>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</si>
  <si>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</si>
  <si>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</si>
  <si>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</si>
  <si>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</si>
  <si>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</si>
  <si>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</si>
  <si>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</si>
  <si>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</si>
  <si>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</si>
  <si>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</si>
  <si>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</si>
  <si>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</si>
  <si>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</si>
  <si>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</si>
  <si>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</si>
  <si>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</si>
  <si>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</si>
  <si>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</si>
  <si>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</si>
  <si>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</si>
  <si>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</si>
  <si>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</si>
  <si>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</si>
  <si>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</si>
  <si>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</si>
  <si>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</si>
  <si>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</si>
  <si>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</si>
  <si>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</si>
  <si>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</si>
  <si>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</si>
  <si>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</si>
  <si>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</si>
  <si>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</si>
  <si>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</si>
  <si>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</si>
  <si>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</si>
  <si>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</si>
  <si>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</si>
  <si>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</si>
  <si>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</si>
  <si>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</si>
  <si>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</si>
  <si>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</si>
  <si>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</si>
  <si>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</si>
  <si>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</si>
  <si>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</si>
  <si>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</si>
  <si>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</si>
  <si>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</si>
  <si>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</si>
  <si>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</si>
  <si>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</si>
  <si>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</si>
  <si>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</si>
  <si>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</si>
  <si>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</si>
  <si>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</si>
  <si>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</si>
  <si>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</si>
  <si>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</si>
  <si>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</si>
  <si>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</si>
  <si>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</si>
  <si>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</si>
  <si>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</si>
  <si>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</si>
  <si>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</si>
  <si>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</si>
  <si>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</si>
  <si>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</si>
  <si>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</si>
  <si>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</si>
  <si>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</si>
  <si>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</si>
  <si>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</si>
  <si>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</si>
  <si>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</si>
  <si>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</si>
  <si>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</si>
  <si>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</si>
  <si>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</si>
  <si>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</si>
  <si>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</si>
  <si>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</si>
  <si>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</si>
  <si>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</si>
  <si>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</si>
  <si>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</si>
  <si>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</si>
  <si>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</si>
  <si>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</si>
  <si>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</si>
  <si>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</si>
  <si>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</si>
  <si>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</si>
  <si>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</si>
  <si>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</si>
  <si>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</si>
  <si>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</si>
  <si>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</si>
  <si>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</si>
  <si>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</si>
  <si>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</si>
  <si>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</si>
  <si>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</si>
  <si>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</si>
  <si>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</si>
  <si>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</si>
  <si>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</si>
  <si>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</si>
  <si>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</si>
  <si>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</si>
  <si>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</si>
  <si>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</si>
  <si>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</si>
  <si>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</si>
  <si>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</si>
  <si>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</si>
  <si>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</si>
  <si>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</si>
  <si>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</si>
  <si>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</si>
  <si>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</si>
  <si>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</si>
  <si>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</si>
  <si>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</si>
  <si>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</si>
  <si>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</si>
  <si>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</si>
  <si>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</si>
  <si>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</si>
  <si>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</si>
  <si>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</si>
  <si>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</si>
  <si>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</si>
  <si>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</si>
  <si>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</si>
  <si>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</si>
  <si>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</si>
  <si>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</si>
  <si>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</si>
  <si>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</si>
  <si>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</si>
  <si>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</si>
  <si>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</si>
  <si>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</si>
  <si>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</si>
  <si>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</si>
  <si>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</si>
  <si>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</si>
  <si>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</si>
  <si>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</si>
  <si>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</si>
  <si>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</si>
  <si>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</si>
  <si>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</si>
  <si>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</si>
  <si>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</si>
  <si>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</si>
  <si>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</si>
  <si>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</si>
  <si>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</si>
  <si>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</si>
  <si>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</si>
  <si>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</si>
  <si>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</si>
  <si>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</si>
  <si>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</si>
  <si>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</si>
  <si>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</si>
  <si>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</si>
  <si>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</si>
  <si>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</si>
  <si>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</si>
  <si>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</si>
  <si>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</si>
  <si>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</si>
  <si>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</si>
  <si>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</si>
  <si>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</si>
  <si>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</si>
  <si>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</si>
  <si>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</si>
  <si>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</si>
  <si>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</si>
  <si>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</si>
  <si>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</si>
  <si>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</si>
  <si>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</si>
  <si>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</si>
  <si>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</si>
  <si>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</si>
  <si>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</si>
  <si>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</si>
  <si>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</si>
  <si>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</si>
  <si>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</si>
  <si>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</si>
  <si>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</si>
  <si>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</si>
  <si>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</si>
  <si>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</si>
  <si>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</si>
  <si>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</si>
  <si>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</si>
  <si>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</si>
  <si>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</si>
  <si>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</si>
  <si>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</si>
  <si>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</si>
  <si>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</si>
  <si>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</si>
  <si>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</si>
  <si>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</si>
  <si>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</si>
  <si>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</si>
  <si>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</si>
  <si>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</si>
  <si>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</si>
  <si>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</si>
  <si>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</si>
  <si>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</si>
  <si>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</si>
  <si>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</si>
  <si>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</si>
  <si>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</si>
  <si>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</si>
  <si>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</si>
  <si>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</si>
  <si>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</si>
  <si>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</si>
  <si>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</si>
  <si>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</si>
  <si>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</si>
  <si>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</si>
  <si>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</si>
  <si>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</si>
  <si>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</si>
  <si>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</si>
  <si>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</si>
  <si>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</si>
  <si>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</si>
  <si>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</si>
  <si>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</si>
  <si>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</si>
  <si>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</si>
  <si>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</si>
  <si>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</si>
  <si>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</si>
  <si>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</si>
  <si>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</si>
  <si>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</si>
  <si>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</si>
  <si>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</si>
  <si>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</si>
  <si>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</si>
  <si>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</si>
  <si>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</si>
  <si>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</si>
  <si>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</si>
  <si>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</si>
  <si>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</si>
  <si>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</si>
  <si>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</si>
  <si>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</si>
  <si>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</si>
  <si>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</si>
  <si>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</si>
  <si>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</si>
  <si>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</si>
  <si>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</si>
  <si>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</si>
  <si>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</si>
  <si>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</si>
  <si>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</si>
  <si>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</si>
  <si>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</si>
  <si>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</si>
  <si>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</si>
  <si>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</si>
  <si>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</si>
  <si>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</si>
  <si>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</si>
  <si>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</si>
  <si>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</si>
  <si>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</si>
  <si>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</si>
  <si>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</si>
  <si>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</si>
  <si>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</si>
  <si>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</si>
  <si>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</si>
  <si>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</si>
  <si>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</si>
  <si>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</si>
  <si>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</si>
  <si>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</si>
  <si>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</si>
  <si>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</si>
  <si>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</si>
  <si>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</si>
  <si>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</si>
  <si>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</si>
  <si>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</si>
  <si>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</si>
  <si>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</si>
  <si>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</si>
  <si>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</si>
  <si>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</si>
  <si>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</si>
  <si>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</si>
  <si>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</si>
  <si>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</si>
  <si>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</si>
  <si>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</si>
  <si>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</si>
  <si>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</si>
  <si>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</si>
  <si>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</si>
  <si>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</si>
  <si>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</si>
  <si>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</si>
  <si>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</si>
  <si>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</si>
  <si>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</si>
  <si>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</si>
  <si>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</si>
  <si>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</si>
  <si>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</si>
  <si>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</si>
  <si>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</si>
  <si>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</si>
  <si>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</si>
  <si>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</si>
  <si>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</si>
  <si>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</si>
  <si>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</si>
  <si>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</si>
  <si>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</si>
  <si>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</si>
  <si>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</si>
  <si>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</si>
  <si>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</si>
  <si>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</si>
  <si>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</si>
  <si>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</si>
  <si>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</si>
  <si>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</si>
  <si>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</si>
  <si>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</si>
  <si>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</si>
  <si>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</si>
  <si>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</si>
  <si>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</si>
  <si>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</si>
  <si>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</si>
  <si>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</si>
  <si>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</si>
  <si>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</si>
  <si>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</si>
  <si>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</si>
  <si>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</si>
  <si>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</si>
  <si>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</si>
  <si>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</si>
  <si>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</si>
  <si>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</si>
  <si>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</si>
  <si>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</si>
  <si>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</si>
  <si>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</si>
  <si>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</si>
  <si>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</si>
  <si>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</si>
  <si>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</si>
  <si>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</si>
  <si>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</si>
  <si>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</si>
  <si>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</si>
  <si>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</si>
  <si>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</si>
  <si>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</si>
  <si>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</si>
  <si>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</si>
  <si>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</si>
  <si>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</si>
  <si>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</si>
  <si>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</si>
  <si>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</si>
  <si>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</si>
  <si>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</si>
  <si>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</si>
  <si>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</si>
  <si>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</si>
  <si>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</si>
  <si>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</si>
  <si>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</si>
  <si>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</si>
  <si>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</si>
  <si>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</si>
  <si>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</si>
  <si>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</si>
  <si>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</si>
  <si>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</si>
  <si>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</si>
  <si>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</si>
  <si>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</si>
  <si>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</si>
  <si>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</si>
  <si>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</si>
  <si>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</si>
  <si>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</si>
  <si>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</si>
  <si>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</si>
  <si>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</si>
  <si>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</si>
  <si>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</si>
  <si>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</si>
  <si>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</si>
  <si>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</si>
  <si>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</si>
  <si>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</si>
  <si>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</si>
  <si>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</si>
  <si>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</si>
  <si>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</si>
  <si>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</si>
  <si>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</si>
  <si>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</si>
  <si>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</si>
  <si>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</si>
  <si>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</si>
  <si>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</si>
  <si>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</si>
  <si>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</si>
  <si>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</si>
  <si>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</si>
  <si>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</si>
  <si>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</si>
  <si>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</si>
  <si>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</si>
  <si>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</si>
  <si>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</si>
  <si>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</si>
  <si>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</si>
  <si>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</si>
  <si>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</si>
  <si>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</si>
  <si>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</si>
  <si>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</si>
  <si>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</si>
  <si>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</si>
  <si>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</si>
  <si>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</si>
  <si>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</si>
  <si>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</si>
  <si>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</si>
  <si>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</si>
  <si>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</si>
  <si>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</si>
  <si>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</si>
  <si>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</si>
  <si>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</si>
  <si>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</si>
  <si>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</si>
  <si>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</si>
  <si>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</si>
  <si>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</si>
  <si>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</si>
  <si>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</si>
  <si>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</si>
  <si>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</si>
  <si>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</si>
  <si>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</si>
  <si>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</si>
  <si>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</si>
  <si>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</si>
  <si>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</si>
  <si>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</si>
  <si>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</si>
  <si>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</si>
  <si>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</si>
  <si>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</si>
  <si>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</si>
  <si>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</si>
  <si>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</si>
  <si>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</si>
  <si>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</si>
  <si>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</si>
  <si>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</si>
  <si>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</si>
  <si>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</si>
  <si>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</si>
  <si>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</si>
  <si>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</si>
  <si>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</si>
  <si>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</si>
  <si>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</si>
  <si>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</si>
  <si>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</si>
  <si>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</si>
  <si>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</si>
  <si>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</si>
  <si>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</si>
  <si>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</si>
  <si>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</si>
  <si>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</si>
  <si>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</si>
  <si>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</si>
  <si>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</si>
  <si>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</si>
  <si>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</si>
  <si>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</si>
  <si>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</si>
  <si>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</si>
  <si>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</si>
  <si>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</si>
  <si>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</si>
  <si>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</si>
  <si>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</si>
  <si>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</si>
  <si>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</si>
  <si>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</si>
  <si>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</si>
  <si>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</si>
  <si>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</si>
  <si>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</si>
  <si>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</si>
  <si>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</si>
  <si>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</si>
  <si>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</si>
  <si>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</si>
  <si>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</si>
  <si>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</si>
  <si>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</si>
  <si>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</si>
  <si>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</si>
  <si>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</si>
  <si>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</si>
  <si>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</si>
  <si>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</si>
  <si>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</si>
  <si>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</si>
  <si>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</si>
  <si>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</si>
  <si>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</si>
  <si>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</si>
  <si>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</si>
  <si>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</si>
  <si>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</si>
  <si>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</si>
  <si>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</si>
  <si>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</si>
  <si>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</si>
  <si>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</si>
  <si>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</si>
  <si>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</si>
  <si>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</si>
  <si>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</si>
  <si>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</si>
  <si>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</si>
  <si>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</si>
  <si>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</si>
  <si>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</si>
  <si>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</si>
  <si>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</si>
  <si>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</si>
  <si>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</si>
  <si>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</si>
  <si>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</si>
  <si>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</si>
  <si>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</si>
  <si>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</si>
  <si>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</si>
  <si>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</si>
  <si>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</si>
  <si>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</si>
  <si>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</si>
  <si>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</si>
  <si>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</si>
  <si>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</si>
  <si>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</si>
  <si>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</si>
  <si>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</si>
  <si>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</si>
  <si>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</si>
  <si>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</si>
  <si>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</si>
  <si>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</si>
  <si>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</si>
  <si>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</si>
  <si>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</si>
  <si>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</si>
  <si>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</si>
  <si>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</si>
  <si>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</si>
  <si>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</si>
  <si>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</si>
  <si>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</si>
  <si>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</si>
  <si>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</si>
  <si>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</si>
  <si>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</si>
  <si>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</si>
  <si>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</si>
  <si>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</si>
  <si>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</si>
  <si>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</si>
  <si>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</si>
  <si>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</si>
  <si>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</si>
  <si>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</si>
  <si>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</si>
  <si>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</si>
  <si>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</si>
  <si>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</si>
  <si>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</si>
  <si>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</si>
  <si>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</si>
  <si>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</si>
  <si>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</si>
  <si>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</si>
  <si>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</si>
  <si>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</si>
  <si>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</si>
  <si>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</si>
  <si>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</si>
  <si>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</si>
  <si>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</si>
  <si>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</si>
  <si>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</si>
  <si>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</si>
  <si>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</si>
  <si>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</si>
  <si>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</si>
  <si>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</si>
  <si>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</si>
  <si>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</si>
  <si>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</si>
  <si>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</si>
  <si>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</si>
  <si>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</si>
  <si>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</si>
  <si>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</si>
  <si>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</si>
  <si>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</si>
  <si>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</si>
  <si>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</si>
  <si>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</si>
  <si>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</si>
  <si>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</si>
  <si>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</si>
  <si>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</si>
  <si>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</si>
  <si>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</si>
  <si>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</si>
  <si>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</si>
  <si>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</si>
  <si>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</si>
  <si>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</si>
  <si>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</si>
  <si>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</si>
  <si>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</si>
  <si>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</si>
  <si>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</si>
  <si>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</si>
  <si>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</si>
  <si>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</si>
  <si>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</si>
  <si>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</si>
  <si>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</si>
  <si>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</si>
  <si>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</si>
  <si>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</si>
  <si>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</si>
  <si>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</si>
  <si>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</si>
  <si>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</si>
  <si>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</si>
  <si>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</si>
  <si>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</si>
  <si>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</si>
  <si>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</si>
  <si>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</si>
  <si>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</si>
  <si>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</si>
  <si>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</si>
  <si>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</si>
  <si>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</si>
  <si>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</si>
  <si>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</si>
  <si>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</si>
  <si>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</si>
  <si>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</si>
  <si>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</si>
  <si>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</si>
  <si>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</si>
  <si>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</si>
  <si>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</si>
  <si>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</si>
  <si>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</si>
  <si>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</si>
  <si>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</si>
  <si>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</si>
  <si>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</si>
  <si>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</si>
  <si>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</si>
  <si>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</si>
  <si>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</si>
  <si>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</si>
  <si>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</si>
  <si>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</si>
  <si>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</si>
  <si>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</si>
  <si>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</si>
  <si>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</si>
  <si>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</si>
  <si>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</si>
  <si>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</si>
  <si>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</si>
  <si>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</si>
  <si>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</si>
  <si>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</si>
  <si>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</si>
  <si>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</si>
  <si>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</si>
  <si>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</si>
  <si>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</si>
  <si>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</si>
  <si>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</si>
  <si>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</si>
  <si>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</si>
  <si>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</si>
  <si>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</si>
  <si>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</si>
  <si>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</si>
  <si>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</si>
  <si>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</si>
  <si>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</si>
  <si>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</si>
  <si>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</si>
  <si>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</si>
  <si>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</si>
  <si>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</si>
  <si>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</si>
  <si>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</si>
  <si>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</si>
  <si>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</si>
  <si>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</si>
  <si>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</si>
  <si>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</si>
  <si>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</si>
  <si>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</si>
  <si>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</si>
  <si>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</si>
  <si>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</si>
  <si>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</si>
  <si>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</si>
  <si>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</si>
  <si>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</si>
  <si>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</si>
  <si>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</si>
  <si>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</si>
  <si>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</si>
  <si>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</si>
  <si>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</si>
  <si>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</si>
  <si>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</si>
  <si>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</si>
  <si>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</si>
  <si>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EXTRAÍDA E BRITA PRODUZIDA</t>
  </si>
  <si>
    <t>BOCA DE LOBO DUPLA - GRELHA DE CONCRETO - BLDG 02 - AREIA EXTRAÍDA E BRITA PRODUZIDA</t>
  </si>
  <si>
    <t>BOCA DE LOBO DUPLA - GRELHA DE CONCRETO - BLDG 03 - AREIA EXTRAÍDA E BRITA PRODUZIDA</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</si>
  <si>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</si>
  <si>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</si>
  <si>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</si>
  <si>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</si>
  <si>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</si>
  <si>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EXTRAÍDA E BRITA PRODUZIDA</t>
  </si>
  <si>
    <t>BOCA DE LOBO SIMPLES - GRELHA DE CONCRETO - BLSG 02 - AREIA EXTRAÍDA E BRITA PRODUZIDA</t>
  </si>
  <si>
    <t>BOCA DE LOBO SIMPLES - GRELHA DE CONCRETO - BLSG 03 - AREIA EXTRAÍDA E BRITA PRODUZIDA</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</si>
  <si>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</si>
  <si>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</si>
  <si>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</si>
  <si>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</si>
  <si>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</si>
  <si>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</si>
  <si>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</si>
  <si>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</si>
  <si>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</si>
  <si>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</si>
  <si>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</si>
  <si>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</si>
  <si>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</si>
  <si>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</si>
  <si>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</si>
  <si>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</si>
  <si>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</si>
  <si>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</si>
  <si>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</si>
  <si>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</si>
  <si>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</si>
  <si>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</si>
  <si>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</si>
  <si>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</si>
  <si>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</si>
  <si>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</si>
  <si>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</si>
  <si>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</si>
  <si>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</si>
  <si>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</si>
  <si>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</si>
  <si>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</si>
  <si>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</si>
  <si>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</si>
  <si>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</si>
  <si>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</si>
  <si>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</si>
  <si>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</si>
  <si>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</si>
  <si>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</si>
  <si>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</si>
  <si>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</si>
  <si>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</si>
  <si>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</si>
  <si>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</si>
  <si>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</si>
  <si>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</si>
  <si>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</si>
  <si>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</si>
  <si>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</si>
  <si>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</si>
  <si>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</si>
  <si>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</si>
  <si>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</si>
  <si>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</si>
  <si>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</si>
  <si>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</si>
  <si>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</si>
  <si>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</si>
  <si>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</si>
  <si>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</si>
  <si>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</si>
  <si>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</si>
  <si>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</si>
  <si>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</si>
  <si>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</si>
  <si>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</si>
  <si>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</si>
  <si>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</si>
  <si>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</si>
  <si>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</si>
  <si>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</si>
  <si>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</si>
  <si>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</si>
  <si>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</si>
  <si>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</si>
  <si>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</si>
  <si>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</si>
  <si>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</si>
  <si>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</si>
  <si>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</si>
  <si>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</si>
  <si>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</si>
  <si>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</si>
  <si>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</si>
  <si>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</si>
  <si>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</si>
  <si>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</si>
  <si>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</si>
  <si>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</si>
  <si>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</si>
  <si>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</si>
  <si>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</si>
  <si>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</si>
  <si>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</si>
  <si>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</si>
  <si>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</si>
  <si>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</si>
  <si>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</si>
  <si>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</si>
  <si>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</si>
  <si>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</si>
  <si>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</si>
  <si>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</si>
  <si>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</si>
  <si>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</si>
  <si>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</si>
  <si>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</si>
  <si>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</si>
  <si>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</si>
  <si>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</si>
  <si>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</si>
  <si>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</si>
  <si>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</si>
  <si>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</si>
  <si>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</si>
  <si>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</si>
  <si>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</si>
  <si>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</si>
  <si>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</si>
  <si>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</si>
  <si>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</si>
  <si>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</si>
  <si>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</si>
  <si>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</si>
  <si>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</si>
  <si>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</si>
  <si>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</si>
  <si>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</si>
  <si>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</si>
  <si>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</si>
  <si>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</si>
  <si>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</si>
  <si>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</si>
  <si>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</si>
  <si>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</si>
  <si>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</si>
  <si>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EXTRAÍDA E BRITA PRODUZIDA</t>
  </si>
  <si>
    <t>CAIXA DE LIGAÇÃO E PASSAGEM - CLP 03 - AREIA EXTRAÍDA E BRITA PRODUZIDA</t>
  </si>
  <si>
    <t>CAIXA DE LIGAÇÃO E PASSAGEM - CLP 04 - AREIA EXTRAÍDA E BRITA PRODUZIDA</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</si>
  <si>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</si>
  <si>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</si>
  <si>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</si>
  <si>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</si>
  <si>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</si>
  <si>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</si>
  <si>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</si>
  <si>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</si>
  <si>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</si>
  <si>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</si>
  <si>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</si>
  <si>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</si>
  <si>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</si>
  <si>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</si>
  <si>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</si>
  <si>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</si>
  <si>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</si>
  <si>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</si>
  <si>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</si>
  <si>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</si>
  <si>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</si>
  <si>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</si>
  <si>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</si>
  <si>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</si>
  <si>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</si>
  <si>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</si>
  <si>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</si>
  <si>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</si>
  <si>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</si>
  <si>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</si>
  <si>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</si>
  <si>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</si>
  <si>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</si>
  <si>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</si>
  <si>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</si>
  <si>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</si>
  <si>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</si>
  <si>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</si>
  <si>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</si>
  <si>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</si>
  <si>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</si>
  <si>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</si>
  <si>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</si>
  <si>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</si>
  <si>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</si>
  <si>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</si>
  <si>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</si>
  <si>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</si>
  <si>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</si>
  <si>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</si>
  <si>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</si>
  <si>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</si>
  <si>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</si>
  <si>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</si>
  <si>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</si>
  <si>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</si>
  <si>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</si>
  <si>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</si>
  <si>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</si>
  <si>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</si>
  <si>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</si>
  <si>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</si>
  <si>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</si>
  <si>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</si>
  <si>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</si>
  <si>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</si>
  <si>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</si>
  <si>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</si>
  <si>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</si>
  <si>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</si>
  <si>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</si>
  <si>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</si>
  <si>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</si>
  <si>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</si>
  <si>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</si>
  <si>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</si>
  <si>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</si>
  <si>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</si>
  <si>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</si>
  <si>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</si>
  <si>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</si>
  <si>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</si>
  <si>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</si>
  <si>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</si>
  <si>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</si>
  <si>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</si>
  <si>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</si>
  <si>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</si>
  <si>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</si>
  <si>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</si>
  <si>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</si>
  <si>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</si>
  <si>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</si>
  <si>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</si>
  <si>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</si>
  <si>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</si>
  <si>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</si>
  <si>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</si>
  <si>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</si>
  <si>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</si>
  <si>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</si>
  <si>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</si>
  <si>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</si>
  <si>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</si>
  <si>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</si>
  <si>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</si>
  <si>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</si>
  <si>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</si>
  <si>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</si>
  <si>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</si>
  <si>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</si>
  <si>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</si>
  <si>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</si>
  <si>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</si>
  <si>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</si>
  <si>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</si>
  <si>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</si>
  <si>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</si>
  <si>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</si>
  <si>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</si>
  <si>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</si>
  <si>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</si>
  <si>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</si>
  <si>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</si>
  <si>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</si>
  <si>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</si>
  <si>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</si>
  <si>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</si>
  <si>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</si>
  <si>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</si>
  <si>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</si>
  <si>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</si>
  <si>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</si>
  <si>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</si>
  <si>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</si>
  <si>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</si>
  <si>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</si>
  <si>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</si>
  <si>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</si>
  <si>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</si>
  <si>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</si>
  <si>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</si>
  <si>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</si>
  <si>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</si>
  <si>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</si>
  <si>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</si>
  <si>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</si>
  <si>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</si>
  <si>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</si>
  <si>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</si>
  <si>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</si>
  <si>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</si>
  <si>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</si>
  <si>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</si>
  <si>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</si>
  <si>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</si>
  <si>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</si>
  <si>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</si>
  <si>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</si>
  <si>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</si>
  <si>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</si>
  <si>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</si>
  <si>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</si>
  <si>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</si>
  <si>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</si>
  <si>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</si>
  <si>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</si>
  <si>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</si>
  <si>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</si>
  <si>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</si>
  <si>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</si>
  <si>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</si>
  <si>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</si>
  <si>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</si>
  <si>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</si>
  <si>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</si>
  <si>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</si>
  <si>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</si>
  <si>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</si>
  <si>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</si>
  <si>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</si>
  <si>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</si>
  <si>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</si>
  <si>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</si>
  <si>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</si>
  <si>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</si>
  <si>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</si>
  <si>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</si>
  <si>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</si>
  <si>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</si>
  <si>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</si>
  <si>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</si>
  <si>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</si>
  <si>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</si>
  <si>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</si>
  <si>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</si>
  <si>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</si>
  <si>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</si>
  <si>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</si>
  <si>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</si>
  <si>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</si>
  <si>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</si>
  <si>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</si>
  <si>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</si>
  <si>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</si>
  <si>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</si>
  <si>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</si>
  <si>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</si>
  <si>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</si>
  <si>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</si>
  <si>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</si>
  <si>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</si>
  <si>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</si>
  <si>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</si>
  <si>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</si>
  <si>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</si>
  <si>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</si>
  <si>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</si>
  <si>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</si>
  <si>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</si>
  <si>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</si>
  <si>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</si>
  <si>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</si>
  <si>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</si>
  <si>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</si>
  <si>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</si>
  <si>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</si>
  <si>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</si>
  <si>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</si>
  <si>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</si>
  <si>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</si>
  <si>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</si>
  <si>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</si>
  <si>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</si>
  <si>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</si>
  <si>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</si>
  <si>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</si>
  <si>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</si>
  <si>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</si>
  <si>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</si>
  <si>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</si>
  <si>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</si>
  <si>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</si>
  <si>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</si>
  <si>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</si>
  <si>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</si>
  <si>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</si>
  <si>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</si>
  <si>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</si>
  <si>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</si>
  <si>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</si>
  <si>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</si>
  <si>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</si>
  <si>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</si>
  <si>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</si>
  <si>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</si>
  <si>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</si>
  <si>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</si>
  <si>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</si>
  <si>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</si>
  <si>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</si>
  <si>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</si>
  <si>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</si>
  <si>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</si>
  <si>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</si>
  <si>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</si>
  <si>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</si>
  <si>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</si>
  <si>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</si>
  <si>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</si>
  <si>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</si>
  <si>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</si>
  <si>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</si>
  <si>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</si>
  <si>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</si>
  <si>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</si>
  <si>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</si>
  <si>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</si>
  <si>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</si>
  <si>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</si>
  <si>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</si>
  <si>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</si>
  <si>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</si>
  <si>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</si>
  <si>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</si>
  <si>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</si>
  <si>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</si>
  <si>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</si>
  <si>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</si>
  <si>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</si>
  <si>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</si>
  <si>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</si>
  <si>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</si>
  <si>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</si>
  <si>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</si>
  <si>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</si>
  <si>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</si>
  <si>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</si>
  <si>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</si>
  <si>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</si>
  <si>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</si>
  <si>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</si>
  <si>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</si>
  <si>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</si>
  <si>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</si>
  <si>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</si>
  <si>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</si>
  <si>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</si>
  <si>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</si>
  <si>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</si>
  <si>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</si>
  <si>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</si>
  <si>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</si>
  <si>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</si>
  <si>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</si>
  <si>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</si>
  <si>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</si>
  <si>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</si>
  <si>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</si>
  <si>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</si>
  <si>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</si>
  <si>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</si>
  <si>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</si>
  <si>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</si>
  <si>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</si>
  <si>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</si>
  <si>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</si>
  <si>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</si>
  <si>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</si>
  <si>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</si>
  <si>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</si>
  <si>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</si>
  <si>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</si>
  <si>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</si>
  <si>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</si>
  <si>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</si>
  <si>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</si>
  <si>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</si>
  <si>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</si>
  <si>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</si>
  <si>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</si>
  <si>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</si>
  <si>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</si>
  <si>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</si>
  <si>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</si>
  <si>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</si>
  <si>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</si>
  <si>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</si>
  <si>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</si>
  <si>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</si>
  <si>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</si>
  <si>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</si>
  <si>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</si>
  <si>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</si>
  <si>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</si>
  <si>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</si>
  <si>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</si>
  <si>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</si>
  <si>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</si>
  <si>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</si>
  <si>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</si>
  <si>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</si>
  <si>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</si>
  <si>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</si>
  <si>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</si>
  <si>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</si>
  <si>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</si>
  <si>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</si>
  <si>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</si>
  <si>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</si>
  <si>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</si>
  <si>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</si>
  <si>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</si>
  <si>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</si>
  <si>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</si>
  <si>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</si>
  <si>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</si>
  <si>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</si>
  <si>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</si>
  <si>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</si>
  <si>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</si>
  <si>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</si>
  <si>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</si>
  <si>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</si>
  <si>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</si>
  <si>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</si>
  <si>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</si>
  <si>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</si>
  <si>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</si>
  <si>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</si>
  <si>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</si>
  <si>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</si>
  <si>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</si>
  <si>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</si>
  <si>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</si>
  <si>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</si>
  <si>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</si>
  <si>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</si>
  <si>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</si>
  <si>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</si>
  <si>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</si>
  <si>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</si>
  <si>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</si>
  <si>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</si>
  <si>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</si>
  <si>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</si>
  <si>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</si>
  <si>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</si>
  <si>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</si>
  <si>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</si>
  <si>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</si>
  <si>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</si>
  <si>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</si>
  <si>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</si>
  <si>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</si>
  <si>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</si>
  <si>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</si>
  <si>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</si>
  <si>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</si>
  <si>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</si>
  <si>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</si>
  <si>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</si>
  <si>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</si>
  <si>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</si>
  <si>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</si>
  <si>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</si>
  <si>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</si>
  <si>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</si>
  <si>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</si>
  <si>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</si>
  <si>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</si>
  <si>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</si>
  <si>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</si>
  <si>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</si>
  <si>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</si>
  <si>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</si>
  <si>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</si>
  <si>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</si>
  <si>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</si>
  <si>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</si>
  <si>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</si>
  <si>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</si>
  <si>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</si>
  <si>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</si>
  <si>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</si>
  <si>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</si>
  <si>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</si>
  <si>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</si>
  <si>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</si>
  <si>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</si>
  <si>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</si>
  <si>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</si>
  <si>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</si>
  <si>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</si>
  <si>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</si>
  <si>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</si>
  <si>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</si>
  <si>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</si>
  <si>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</si>
  <si>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</si>
  <si>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</si>
  <si>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</si>
  <si>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</si>
  <si>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</si>
  <si>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</si>
  <si>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</si>
  <si>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</si>
  <si>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</si>
  <si>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</si>
  <si>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</si>
  <si>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</si>
  <si>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</si>
  <si>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</si>
  <si>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</si>
  <si>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</si>
  <si>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</si>
  <si>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</si>
  <si>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</si>
  <si>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</si>
  <si>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</si>
  <si>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</si>
  <si>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</si>
  <si>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</si>
  <si>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</si>
  <si>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</si>
  <si>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</si>
  <si>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</si>
  <si>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</si>
  <si>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</si>
  <si>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</si>
  <si>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</si>
  <si>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</si>
  <si>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</si>
  <si>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</si>
  <si>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</si>
  <si>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</si>
  <si>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</si>
  <si>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</si>
  <si>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</si>
  <si>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</si>
  <si>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</si>
  <si>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</si>
  <si>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</si>
  <si>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</si>
  <si>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</si>
  <si>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</si>
  <si>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</si>
  <si>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</si>
  <si>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</si>
  <si>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</si>
  <si>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</si>
  <si>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</si>
  <si>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</si>
  <si>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</si>
  <si>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</si>
  <si>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</si>
  <si>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</si>
  <si>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</si>
  <si>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</si>
  <si>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</si>
  <si>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</si>
  <si>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</si>
  <si>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</si>
  <si>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</si>
  <si>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</si>
  <si>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</si>
  <si>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</si>
  <si>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</si>
  <si>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</si>
  <si>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</si>
  <si>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</si>
  <si>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</si>
  <si>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</si>
  <si>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</si>
  <si>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</si>
  <si>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</si>
  <si>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</si>
  <si>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</si>
  <si>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</si>
  <si>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</si>
  <si>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</si>
  <si>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</si>
  <si>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</si>
  <si>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</si>
  <si>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</si>
  <si>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</si>
  <si>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</si>
  <si>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</si>
  <si>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</si>
  <si>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</si>
  <si>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</si>
  <si>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</si>
  <si>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</si>
  <si>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</si>
  <si>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</si>
  <si>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</si>
  <si>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</si>
  <si>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</si>
  <si>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</si>
  <si>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</si>
  <si>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</si>
  <si>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</si>
  <si>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</si>
  <si>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</si>
  <si>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</si>
  <si>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</si>
  <si>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</si>
  <si>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</si>
  <si>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</si>
  <si>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</si>
  <si>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</si>
  <si>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</si>
  <si>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</si>
  <si>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</si>
  <si>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</si>
  <si>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</si>
  <si>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</si>
  <si>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</si>
  <si>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</si>
  <si>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</si>
  <si>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</si>
  <si>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</si>
  <si>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</si>
  <si>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</si>
  <si>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</si>
  <si>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</si>
  <si>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</si>
  <si>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</si>
  <si>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</si>
  <si>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</si>
  <si>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</si>
  <si>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</si>
  <si>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</si>
  <si>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</si>
  <si>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</si>
  <si>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</si>
  <si>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</si>
  <si>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</si>
  <si>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</si>
  <si>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</si>
  <si>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</si>
  <si>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</si>
  <si>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</si>
  <si>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</si>
  <si>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</si>
  <si>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</si>
  <si>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</si>
  <si>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</si>
  <si>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</si>
  <si>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</si>
  <si>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</si>
  <si>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</si>
  <si>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</si>
  <si>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</si>
  <si>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</si>
  <si>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</si>
  <si>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</si>
  <si>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</si>
  <si>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</si>
  <si>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</si>
  <si>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</si>
  <si>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</si>
  <si>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</si>
  <si>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</si>
  <si>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</si>
  <si>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</si>
  <si>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</si>
  <si>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</si>
  <si>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</si>
  <si>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</si>
  <si>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</si>
  <si>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</si>
  <si>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</si>
  <si>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</si>
  <si>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</si>
  <si>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</si>
  <si>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</si>
  <si>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</si>
  <si>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</si>
  <si>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</si>
  <si>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</si>
  <si>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</si>
  <si>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</si>
  <si>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</si>
  <si>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</si>
  <si>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</si>
  <si>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</si>
  <si>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</si>
  <si>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</si>
  <si>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</si>
  <si>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</si>
  <si>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</si>
  <si>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</si>
  <si>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</si>
  <si>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</si>
  <si>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</si>
  <si>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</si>
  <si>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</si>
  <si>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</si>
  <si>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</si>
  <si>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</si>
  <si>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</si>
  <si>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</si>
  <si>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</si>
  <si>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</si>
  <si>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</si>
  <si>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</si>
  <si>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</si>
  <si>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</si>
  <si>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</si>
  <si>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</si>
  <si>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</si>
  <si>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</si>
  <si>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</si>
  <si>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</si>
  <si>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</si>
  <si>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</si>
  <si>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</si>
  <si>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</si>
  <si>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</si>
  <si>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</si>
  <si>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</si>
  <si>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</si>
  <si>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</si>
  <si>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</si>
  <si>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</si>
  <si>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</si>
  <si>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</si>
  <si>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</si>
  <si>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</si>
  <si>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</si>
  <si>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</si>
  <si>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</si>
  <si>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</si>
  <si>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</si>
  <si>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</si>
  <si>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</si>
  <si>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</si>
  <si>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</si>
  <si>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</si>
  <si>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</si>
  <si>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</si>
  <si>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</si>
  <si>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</si>
  <si>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</si>
  <si>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</si>
  <si>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</si>
  <si>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</si>
  <si>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</si>
  <si>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</si>
  <si>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</si>
  <si>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</si>
  <si>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</si>
  <si>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</si>
  <si>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</si>
  <si>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</si>
  <si>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</si>
  <si>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</si>
  <si>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</si>
  <si>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</si>
  <si>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</si>
  <si>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</si>
  <si>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</si>
  <si>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</si>
  <si>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</si>
  <si>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</si>
  <si>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</si>
  <si>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</si>
  <si>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</si>
  <si>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</si>
  <si>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</si>
  <si>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</si>
  <si>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</si>
  <si>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</si>
  <si>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</si>
  <si>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</si>
  <si>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</si>
  <si>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</si>
  <si>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</si>
  <si>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</si>
  <si>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</si>
  <si>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</si>
  <si>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</si>
  <si>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</si>
  <si>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</si>
  <si>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</si>
  <si>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</si>
  <si>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</si>
  <si>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</si>
  <si>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</si>
  <si>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</si>
  <si>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</si>
  <si>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</si>
  <si>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</si>
  <si>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</si>
  <si>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</si>
  <si>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</si>
  <si>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</si>
  <si>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</si>
  <si>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</si>
  <si>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</si>
  <si>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</si>
  <si>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</si>
  <si>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</si>
  <si>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</si>
  <si>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</si>
  <si>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</si>
  <si>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</si>
  <si>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</si>
  <si>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</si>
  <si>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</si>
  <si>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</si>
  <si>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</si>
  <si>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</si>
  <si>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</si>
  <si>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</si>
  <si>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</si>
  <si>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</si>
  <si>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</si>
  <si>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</si>
  <si>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</si>
  <si>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</si>
  <si>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</si>
  <si>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</si>
  <si>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</si>
  <si>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</si>
  <si>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</si>
  <si>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</si>
  <si>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</si>
  <si>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</si>
  <si>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</si>
  <si>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</si>
  <si>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</si>
  <si>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</si>
  <si>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</si>
  <si>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PERFIL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</si>
  <si>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</si>
  <si>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</si>
  <si>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</si>
  <si>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</si>
  <si>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</si>
  <si>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</si>
  <si>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</si>
  <si>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</si>
  <si>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</si>
  <si>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</si>
  <si>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</si>
  <si>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</si>
  <si>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</si>
  <si>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</si>
  <si>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</si>
  <si>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</si>
  <si>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</si>
  <si>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</si>
  <si>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</si>
  <si>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</si>
  <si>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</si>
  <si>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</si>
  <si>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</si>
  <si>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</si>
  <si>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</si>
  <si>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</si>
  <si>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</si>
  <si>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</si>
  <si>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</si>
  <si>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</si>
  <si>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</si>
  <si>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</si>
  <si>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</si>
  <si>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</si>
  <si>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</si>
  <si>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</si>
  <si>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</si>
  <si>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</si>
  <si>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</si>
  <si>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</si>
  <si>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</si>
  <si>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</si>
  <si>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</si>
  <si>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</si>
  <si>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</si>
  <si>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</si>
  <si>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</si>
  <si>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</si>
  <si>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</si>
  <si>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</si>
  <si>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</si>
  <si>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</si>
  <si>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</si>
  <si>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</si>
  <si>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</si>
  <si>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</si>
  <si>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</si>
  <si>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</si>
  <si>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</si>
  <si>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</si>
  <si>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</si>
  <si>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</si>
  <si>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</si>
  <si>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</si>
  <si>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</si>
  <si>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</si>
  <si>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</si>
  <si>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</si>
  <si>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</si>
  <si>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</si>
  <si>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</si>
  <si>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</si>
  <si>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</si>
  <si>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</si>
  <si>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</si>
  <si>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</si>
  <si>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</si>
  <si>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</si>
  <si>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</si>
  <si>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</si>
  <si>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</si>
  <si>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</si>
  <si>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</si>
  <si>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</si>
  <si>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</si>
  <si>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</si>
  <si>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</si>
  <si>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</si>
  <si>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</si>
  <si>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</si>
  <si>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</si>
  <si>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</si>
  <si>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</si>
  <si>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</si>
  <si>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</si>
  <si>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</si>
  <si>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</si>
  <si>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</si>
  <si>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</si>
  <si>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</si>
  <si>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</si>
  <si>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</si>
  <si>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</si>
  <si>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</si>
  <si>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</si>
  <si>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</si>
  <si>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</si>
  <si>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</si>
  <si>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</si>
  <si>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</si>
  <si>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</si>
  <si>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</si>
  <si>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</si>
  <si>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</si>
  <si>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</si>
  <si>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</si>
  <si>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</si>
  <si>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</si>
  <si>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</si>
  <si>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</si>
  <si>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</si>
  <si>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</si>
  <si>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</si>
  <si>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</si>
  <si>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</si>
  <si>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</si>
  <si>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</si>
  <si>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</si>
  <si>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</si>
  <si>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</si>
  <si>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</si>
  <si>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</si>
  <si>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</si>
  <si>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</si>
  <si>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</si>
  <si>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</si>
  <si>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</si>
  <si>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</si>
  <si>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</si>
  <si>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</si>
  <si>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</si>
  <si>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</si>
  <si>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</si>
  <si>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</si>
  <si>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</si>
  <si>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</si>
  <si>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</si>
  <si>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</si>
  <si>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</si>
  <si>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</si>
  <si>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</si>
  <si>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</si>
  <si>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</si>
  <si>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</si>
  <si>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</si>
  <si>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</si>
  <si>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</si>
  <si>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</si>
  <si>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</si>
  <si>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</si>
  <si>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</si>
  <si>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</si>
  <si>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</si>
  <si>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</si>
  <si>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</si>
  <si>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</si>
  <si>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</si>
  <si>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</si>
  <si>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</si>
  <si>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</si>
  <si>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</si>
  <si>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</si>
  <si>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</si>
  <si>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</si>
  <si>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</si>
  <si>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</si>
  <si>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</si>
  <si>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</si>
  <si>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</si>
  <si>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</si>
  <si>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</si>
  <si>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</si>
  <si>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</si>
  <si>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</si>
  <si>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</si>
  <si>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</si>
  <si>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</si>
  <si>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</si>
  <si>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</si>
  <si>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</si>
  <si>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</si>
  <si>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</si>
  <si>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</si>
  <si>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</si>
  <si>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</si>
  <si>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</si>
  <si>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</si>
  <si>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</si>
  <si>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</si>
  <si>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</si>
  <si>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</si>
  <si>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</si>
  <si>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</si>
  <si>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</si>
  <si>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</si>
  <si>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</si>
  <si>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</si>
  <si>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</si>
  <si>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</si>
  <si>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</si>
  <si>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</si>
  <si>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</si>
  <si>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</si>
  <si>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</si>
  <si>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</si>
  <si>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</si>
  <si>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</si>
  <si>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</si>
  <si>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</si>
  <si>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</si>
  <si>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</si>
  <si>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</si>
  <si>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</si>
  <si>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</si>
  <si>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</si>
  <si>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</si>
  <si>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</si>
  <si>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</si>
  <si>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</si>
  <si>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</si>
  <si>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</si>
  <si>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</si>
  <si>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</si>
  <si>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</si>
  <si>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</si>
  <si>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</si>
  <si>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</si>
  <si>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</si>
  <si>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</si>
  <si>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</si>
  <si>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</si>
  <si>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</si>
  <si>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</si>
  <si>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</si>
  <si>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</si>
  <si>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</si>
  <si>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</si>
  <si>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</si>
  <si>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</si>
  <si>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</si>
  <si>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</si>
  <si>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</si>
  <si>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</si>
  <si>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</si>
  <si>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</si>
  <si>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</si>
  <si>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</si>
  <si>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</si>
  <si>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</si>
  <si>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</si>
  <si>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</si>
  <si>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</si>
  <si>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</si>
  <si>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</si>
  <si>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</si>
  <si>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</si>
  <si>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</si>
  <si>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</si>
  <si>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</si>
  <si>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</si>
  <si>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</si>
  <si>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</si>
  <si>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</si>
  <si>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</si>
  <si>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</si>
  <si>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</si>
  <si>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</si>
  <si>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</si>
  <si>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</si>
  <si>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</si>
  <si>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</si>
  <si>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</si>
  <si>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</si>
  <si>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</si>
  <si>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</si>
  <si>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</si>
  <si>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</si>
  <si>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</si>
  <si>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</si>
  <si>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</si>
  <si>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</si>
  <si>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</si>
  <si>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</si>
  <si>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</si>
  <si>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</si>
  <si>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</si>
  <si>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</si>
  <si>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</si>
  <si>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</si>
  <si>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</si>
  <si>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</si>
  <si>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</si>
  <si>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</si>
  <si>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</si>
  <si>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</si>
  <si>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</si>
  <si>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</si>
  <si>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</si>
  <si>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</si>
  <si>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</si>
  <si>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</si>
  <si>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</si>
  <si>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</si>
  <si>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</si>
  <si>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</si>
  <si>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</si>
  <si>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</si>
  <si>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</si>
  <si>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</si>
  <si>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</si>
  <si>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</si>
  <si>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</si>
  <si>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</si>
  <si>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</si>
  <si>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</si>
  <si>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</si>
  <si>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</si>
  <si>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</si>
  <si>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</si>
  <si>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</si>
  <si>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</si>
  <si>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</si>
  <si>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</si>
  <si>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</si>
  <si>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</si>
  <si>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</si>
  <si>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</si>
  <si>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</si>
  <si>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</si>
  <si>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</si>
  <si>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</si>
  <si>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</si>
  <si>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</si>
  <si>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</si>
  <si>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</si>
  <si>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</si>
  <si>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</si>
  <si>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</si>
  <si>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</si>
  <si>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</si>
  <si>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</si>
  <si>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</si>
  <si>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</si>
  <si>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</si>
  <si>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</si>
  <si>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</si>
  <si>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</si>
  <si>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</si>
  <si>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</si>
  <si>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</si>
  <si>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</si>
  <si>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</si>
  <si>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</si>
  <si>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</si>
  <si>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</si>
  <si>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</si>
  <si>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</si>
  <si>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</si>
  <si>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</si>
  <si>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</si>
  <si>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</si>
  <si>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</si>
  <si>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</si>
  <si>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</si>
  <si>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</si>
  <si>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</si>
  <si>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</si>
  <si>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</si>
  <si>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</si>
  <si>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</si>
  <si>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</si>
  <si>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</si>
  <si>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</si>
  <si>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</si>
  <si>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</si>
  <si>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</si>
  <si>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</si>
  <si>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</si>
  <si>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</si>
  <si>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</si>
  <si>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</si>
  <si>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</si>
  <si>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</si>
  <si>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</si>
  <si>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</si>
  <si>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</si>
  <si>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</si>
  <si>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</si>
  <si>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</si>
  <si>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</si>
  <si>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</si>
  <si>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</si>
  <si>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</si>
  <si>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</si>
  <si>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</si>
  <si>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</si>
  <si>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</si>
  <si>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</si>
  <si>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</si>
  <si>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</si>
  <si>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</si>
  <si>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</si>
  <si>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</si>
  <si>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</si>
  <si>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</si>
  <si>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</si>
  <si>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</si>
  <si>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</si>
  <si>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</si>
  <si>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</si>
  <si>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</si>
  <si>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</si>
  <si>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</si>
  <si>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</si>
  <si>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</si>
  <si>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</si>
  <si>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</si>
  <si>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</si>
  <si>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</si>
  <si>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</si>
  <si>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</si>
  <si>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</si>
  <si>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</si>
  <si>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</si>
  <si>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</si>
  <si>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</si>
  <si>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</si>
  <si>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</si>
  <si>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</si>
  <si>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</si>
  <si>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</si>
  <si>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</si>
  <si>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</si>
  <si>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</si>
  <si>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</si>
  <si>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</si>
  <si>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</si>
  <si>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</si>
  <si>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</si>
  <si>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</si>
  <si>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</si>
  <si>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</si>
  <si>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</si>
  <si>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</si>
  <si>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</si>
  <si>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</si>
  <si>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</si>
  <si>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</si>
  <si>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</si>
  <si>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</si>
  <si>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</si>
  <si>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</si>
  <si>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</si>
  <si>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</si>
  <si>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</si>
  <si>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</si>
  <si>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</si>
  <si>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</si>
  <si>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</si>
  <si>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</si>
  <si>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</si>
  <si>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</si>
  <si>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</si>
  <si>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</si>
  <si>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</si>
  <si>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</si>
  <si>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</si>
  <si>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</si>
  <si>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</si>
  <si>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</si>
  <si>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</si>
  <si>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</si>
  <si>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</si>
  <si>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</si>
  <si>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</si>
  <si>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</si>
  <si>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</si>
  <si>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</si>
  <si>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</si>
  <si>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</si>
  <si>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</si>
  <si>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</si>
  <si>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</si>
  <si>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</si>
  <si>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</si>
  <si>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</si>
  <si>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</si>
  <si>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</si>
  <si>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</si>
  <si>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</si>
  <si>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</si>
  <si>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</si>
  <si>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</si>
  <si>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</si>
  <si>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</si>
  <si>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</si>
  <si>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</si>
  <si>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</si>
  <si>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</si>
  <si>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</si>
  <si>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</si>
  <si>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</si>
  <si>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</si>
  <si>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</si>
  <si>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</si>
  <si>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</si>
  <si>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</si>
  <si>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</si>
  <si>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</si>
  <si>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</si>
  <si>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</si>
  <si>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</si>
  <si>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</si>
  <si>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</si>
  <si>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</si>
  <si>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</si>
  <si>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</si>
  <si>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</si>
  <si>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</si>
  <si>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</si>
  <si>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</si>
  <si>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</si>
  <si>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</si>
  <si>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</si>
  <si>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</si>
  <si>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</si>
  <si>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</si>
  <si>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</si>
  <si>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</si>
  <si>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</si>
  <si>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</si>
  <si>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</si>
  <si>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</si>
  <si>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</si>
  <si>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</si>
  <si>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</si>
  <si>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</si>
  <si>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</si>
  <si>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</si>
  <si>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</si>
  <si>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</si>
  <si>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</si>
  <si>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</si>
  <si>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</si>
  <si>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</si>
  <si>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</si>
  <si>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</si>
  <si>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</si>
  <si>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</si>
  <si>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</si>
  <si>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</si>
  <si>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</si>
  <si>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</si>
  <si>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</si>
  <si>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</si>
  <si>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</si>
  <si>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</si>
  <si>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</si>
  <si>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</si>
  <si>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</si>
  <si>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</si>
  <si>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</si>
  <si>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</si>
  <si>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</si>
  <si>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</si>
  <si>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</si>
  <si>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</si>
  <si>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</si>
  <si>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</si>
  <si>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</si>
  <si>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</si>
  <si>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</si>
  <si>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</si>
  <si>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</si>
  <si>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</si>
  <si>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</si>
  <si>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</si>
  <si>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</si>
  <si>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</si>
  <si>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</si>
  <si>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</si>
  <si>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</si>
  <si>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</si>
  <si>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</si>
  <si>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</si>
  <si>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</si>
  <si>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</si>
  <si>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</si>
  <si>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</si>
  <si>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</si>
  <si>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</si>
  <si>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</si>
  <si>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</si>
  <si>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</si>
  <si>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</si>
  <si>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</si>
  <si>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</si>
  <si>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</si>
  <si>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</si>
  <si>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</si>
  <si>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</si>
  <si>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</si>
  <si>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</si>
  <si>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</si>
  <si>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</si>
  <si>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</si>
  <si>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</si>
  <si>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</si>
  <si>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</si>
  <si>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</si>
  <si>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</si>
  <si>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</si>
  <si>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</si>
  <si>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</si>
  <si>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</si>
  <si>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</si>
  <si>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</si>
  <si>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</si>
  <si>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</si>
  <si>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</si>
  <si>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</si>
  <si>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</si>
  <si>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</si>
  <si>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</si>
  <si>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</si>
  <si>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</si>
  <si>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</si>
  <si>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</si>
  <si>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</si>
  <si>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</si>
  <si>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</si>
  <si>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</si>
  <si>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</si>
  <si>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</si>
  <si>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</si>
  <si>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</si>
  <si>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</si>
  <si>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</si>
  <si>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</si>
  <si>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</si>
  <si>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</si>
  <si>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</si>
  <si>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</si>
  <si>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</si>
  <si>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</si>
  <si>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</si>
  <si>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</si>
  <si>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</si>
  <si>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</si>
  <si>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</si>
  <si>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</si>
  <si>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</si>
  <si>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</si>
  <si>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</si>
  <si>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</si>
  <si>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</si>
  <si>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</si>
  <si>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</si>
  <si>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</si>
  <si>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</si>
  <si>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</si>
  <si>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</si>
  <si>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</si>
  <si>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</si>
  <si>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</si>
  <si>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</si>
  <si>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</si>
  <si>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</si>
  <si>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</si>
  <si>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</si>
  <si>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</si>
  <si>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</si>
  <si>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</si>
  <si>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</si>
  <si>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</si>
  <si>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</si>
  <si>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</si>
  <si>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</si>
  <si>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</si>
  <si>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</si>
  <si>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</si>
  <si>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</si>
  <si>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</si>
  <si>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</si>
  <si>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</si>
  <si>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</si>
  <si>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</si>
  <si>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</si>
  <si>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</si>
  <si>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</si>
  <si>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</si>
  <si>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</si>
  <si>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</si>
  <si>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</si>
  <si>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</si>
  <si>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</si>
  <si>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</si>
  <si>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</si>
  <si>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</si>
  <si>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</si>
  <si>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</si>
  <si>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</si>
  <si>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</si>
  <si>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</si>
  <si>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</si>
  <si>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</si>
  <si>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</si>
  <si>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</si>
  <si>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</si>
  <si>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</si>
  <si>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</si>
  <si>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</si>
  <si>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</si>
  <si>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</si>
  <si>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</si>
  <si>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</si>
  <si>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</si>
  <si>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</si>
  <si>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</si>
  <si>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</si>
  <si>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</si>
  <si>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</si>
  <si>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</si>
  <si>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</si>
  <si>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</si>
  <si>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</si>
  <si>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</si>
  <si>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</si>
  <si>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</si>
  <si>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</si>
  <si>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</si>
  <si>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</si>
  <si>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</si>
  <si>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</si>
  <si>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</si>
  <si>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</si>
  <si>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</si>
  <si>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</si>
  <si>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</si>
  <si>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</si>
  <si>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</si>
  <si>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</si>
  <si>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</si>
  <si>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</si>
  <si>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</si>
  <si>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</si>
  <si>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</si>
  <si>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</si>
  <si>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</si>
  <si>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</si>
  <si>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</si>
  <si>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</si>
  <si>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</si>
  <si>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</si>
  <si>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</si>
  <si>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</si>
  <si>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</si>
  <si>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</si>
  <si>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</si>
  <si>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</si>
  <si>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</si>
  <si>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</si>
  <si>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</si>
  <si>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</si>
  <si>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</si>
  <si>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</si>
  <si>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</si>
  <si>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</si>
  <si>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</si>
  <si>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</si>
  <si>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</si>
  <si>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</si>
  <si>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</si>
  <si>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</si>
  <si>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</si>
  <si>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</si>
  <si>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</si>
  <si>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</si>
  <si>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</si>
  <si>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</si>
  <si>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DE REVESTIMENTO ASFÁLTICO EM USINA COM ADIÇÃO DE ESPUMA ASFÁLTICA, PÓ DE PEDRA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</si>
  <si>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</si>
  <si>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</si>
  <si>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</si>
  <si>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</si>
  <si>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</si>
  <si>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</si>
  <si>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</si>
  <si>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</si>
  <si>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</si>
  <si>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</si>
  <si>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</si>
  <si>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</si>
  <si>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</si>
  <si>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</si>
  <si>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</si>
  <si>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</si>
  <si>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</si>
  <si>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</si>
  <si>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</si>
  <si>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</si>
  <si>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</si>
  <si>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</si>
  <si>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</si>
  <si>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</si>
  <si>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</si>
  <si>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</si>
  <si>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</si>
  <si>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</si>
  <si>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</si>
  <si>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</si>
  <si>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</si>
  <si>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</si>
  <si>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</si>
  <si>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</si>
  <si>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</si>
  <si>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</si>
  <si>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</si>
  <si>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</si>
  <si>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</si>
  <si>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</si>
  <si>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</si>
  <si>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</si>
  <si>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</si>
  <si>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</si>
  <si>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</si>
  <si>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</si>
  <si>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</si>
  <si>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</si>
  <si>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</si>
  <si>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</si>
  <si>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</si>
  <si>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</si>
  <si>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</si>
  <si>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</si>
  <si>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</si>
  <si>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</si>
  <si>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</si>
  <si>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</si>
  <si>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</si>
  <si>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</si>
  <si>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</si>
  <si>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</si>
  <si>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</si>
  <si>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</si>
  <si>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</si>
  <si>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</si>
  <si>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</si>
  <si>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</si>
  <si>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</si>
  <si>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</si>
  <si>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</si>
  <si>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</si>
  <si>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</si>
  <si>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</si>
  <si>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</si>
  <si>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</si>
  <si>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</si>
  <si>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</si>
  <si>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</si>
  <si>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</si>
  <si>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</si>
  <si>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</si>
  <si>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</si>
  <si>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</si>
  <si>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</si>
  <si>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</si>
  <si>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</si>
  <si>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</si>
  <si>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</si>
  <si>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</si>
  <si>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</si>
  <si>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</si>
  <si>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</si>
  <si>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</si>
  <si>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</si>
  <si>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</si>
  <si>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</si>
  <si>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</si>
  <si>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</si>
  <si>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</si>
  <si>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</si>
  <si>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</si>
  <si>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</si>
  <si>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</si>
  <si>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</si>
  <si>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</si>
  <si>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</si>
  <si>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</si>
  <si>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</si>
  <si>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</si>
  <si>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</si>
  <si>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</si>
  <si>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</si>
  <si>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</si>
  <si>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</si>
  <si>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</si>
  <si>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</si>
  <si>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</si>
  <si>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</si>
  <si>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</si>
  <si>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</si>
  <si>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</si>
  <si>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</si>
  <si>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</si>
  <si>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</si>
  <si>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</si>
  <si>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</si>
  <si>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</si>
  <si>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</si>
  <si>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</si>
  <si>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</si>
  <si>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</si>
  <si>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</si>
  <si>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</si>
  <si>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</si>
  <si>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</si>
  <si>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</si>
  <si>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</si>
  <si>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</si>
  <si>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</si>
  <si>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</si>
  <si>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</si>
  <si>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</si>
  <si>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</si>
  <si>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</si>
  <si>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</si>
  <si>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</si>
  <si>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</si>
  <si>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</si>
  <si>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</si>
  <si>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</si>
  <si>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</si>
  <si>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</si>
  <si>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</si>
  <si>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</si>
  <si>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</si>
  <si>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</si>
  <si>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</si>
  <si>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</si>
  <si>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</si>
  <si>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</si>
  <si>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</si>
  <si>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</si>
  <si>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</si>
  <si>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</si>
  <si>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</si>
  <si>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</si>
  <si>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</si>
  <si>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</si>
  <si>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</si>
  <si>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</si>
  <si>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</si>
  <si>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</si>
  <si>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</si>
  <si>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</si>
  <si>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</si>
  <si>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</si>
  <si>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</si>
  <si>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</si>
  <si>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</si>
  <si>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</si>
  <si>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</si>
  <si>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</si>
  <si>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</si>
  <si>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</si>
  <si>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</si>
  <si>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</si>
  <si>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</si>
  <si>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</si>
  <si>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</si>
  <si>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</si>
  <si>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</si>
  <si>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</si>
  <si>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</si>
  <si>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</si>
  <si>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</si>
  <si>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</si>
  <si>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</si>
  <si>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</si>
  <si>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</si>
  <si>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</si>
  <si>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</si>
  <si>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</si>
  <si>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</si>
  <si>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</si>
  <si>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</si>
  <si>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</si>
  <si>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</si>
  <si>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</si>
  <si>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</si>
  <si>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</si>
  <si>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</si>
  <si>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</si>
  <si>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</si>
  <si>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</si>
  <si>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</si>
  <si>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</si>
  <si>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</si>
  <si>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</si>
  <si>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</si>
  <si>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</si>
  <si>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</si>
  <si>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</si>
  <si>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</si>
  <si>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</si>
  <si>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</si>
  <si>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</si>
  <si>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</si>
  <si>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</si>
  <si>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</si>
  <si>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</si>
  <si>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</si>
  <si>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</si>
  <si>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</si>
  <si>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</si>
  <si>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</si>
  <si>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</si>
  <si>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</si>
  <si>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</si>
  <si>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</si>
  <si>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</si>
  <si>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</si>
  <si>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</si>
  <si>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</si>
  <si>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</si>
  <si>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</si>
  <si>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</si>
  <si>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</si>
  <si>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</si>
  <si>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</si>
  <si>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</si>
  <si>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</si>
  <si>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</si>
  <si>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</si>
  <si>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</si>
  <si>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</si>
  <si>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</si>
  <si>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</si>
  <si>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</si>
  <si>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</si>
  <si>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</si>
  <si>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</si>
  <si>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</si>
  <si>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</si>
  <si>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</si>
  <si>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</si>
  <si>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</si>
  <si>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</si>
  <si>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</si>
  <si>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</si>
  <si>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</si>
  <si>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</si>
  <si>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</si>
  <si>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</si>
  <si>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</si>
  <si>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</si>
  <si>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</si>
  <si>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</si>
  <si>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</si>
  <si>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</si>
  <si>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</si>
  <si>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</si>
  <si>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</si>
  <si>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</si>
  <si>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</si>
  <si>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</si>
  <si>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</si>
  <si>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</si>
  <si>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</si>
  <si>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</si>
  <si>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</si>
  <si>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</si>
  <si>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</si>
  <si>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</si>
  <si>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</si>
  <si>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</si>
  <si>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</si>
  <si>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</si>
  <si>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</si>
  <si>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</si>
  <si>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</si>
  <si>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</si>
  <si>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</si>
  <si>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</si>
  <si>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</si>
  <si>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</si>
  <si>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</si>
  <si>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</si>
  <si>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</si>
  <si>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</si>
  <si>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</si>
  <si>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</si>
  <si>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</si>
  <si>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</si>
  <si>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</si>
  <si>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</si>
  <si>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</si>
  <si>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</si>
  <si>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</si>
  <si>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</si>
  <si>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</si>
  <si>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</si>
  <si>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</si>
  <si>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</si>
  <si>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</si>
  <si>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</si>
  <si>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</si>
  <si>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</si>
  <si>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</si>
  <si>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</si>
  <si>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</si>
  <si>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</si>
  <si>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</si>
  <si>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</si>
  <si>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</si>
  <si>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</si>
  <si>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</si>
  <si>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</si>
  <si>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</si>
  <si>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</si>
  <si>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</si>
  <si>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</si>
  <si>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</si>
  <si>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</si>
  <si>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</si>
  <si>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</si>
  <si>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</si>
  <si>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</si>
  <si>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</si>
  <si>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</si>
  <si>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</si>
  <si>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</si>
  <si>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</si>
  <si>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</si>
  <si>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</si>
  <si>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</si>
  <si>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</si>
  <si>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</si>
  <si>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</si>
  <si>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</si>
  <si>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</si>
  <si>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</si>
  <si>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</si>
  <si>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</si>
  <si>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</si>
  <si>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</si>
  <si>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</si>
  <si>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</si>
  <si>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</si>
  <si>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</si>
  <si>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</si>
  <si>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</si>
  <si>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</si>
  <si>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</si>
  <si>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</si>
  <si>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</si>
  <si>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</si>
  <si>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</si>
  <si>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</si>
  <si>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</si>
  <si>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</si>
  <si>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</si>
  <si>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</si>
  <si>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</si>
  <si>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</si>
  <si>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</si>
  <si>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</si>
  <si>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</si>
  <si>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</si>
  <si>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</si>
  <si>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</si>
  <si>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</si>
  <si>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</si>
  <si>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</si>
  <si>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</si>
  <si>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</si>
  <si>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</si>
  <si>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</si>
  <si>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</si>
  <si>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</si>
  <si>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</si>
  <si>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</si>
  <si>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</si>
  <si>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</si>
  <si>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</si>
  <si>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</si>
  <si>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</si>
  <si>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</si>
  <si>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</si>
  <si>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</si>
  <si>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</si>
  <si>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</si>
  <si>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</si>
  <si>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</si>
  <si>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</si>
  <si>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</si>
  <si>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</si>
  <si>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</si>
  <si>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</si>
  <si>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</si>
  <si>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</si>
  <si>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</si>
  <si>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</si>
  <si>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</si>
  <si>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</si>
  <si>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</si>
  <si>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</si>
  <si>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</si>
  <si>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</si>
  <si>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</si>
  <si>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</si>
  <si>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</si>
  <si>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</si>
  <si>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</si>
  <si>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</si>
  <si>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</si>
  <si>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</si>
  <si>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</si>
  <si>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</si>
  <si>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</si>
  <si>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</si>
  <si>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</si>
  <si>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</si>
  <si>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</si>
  <si>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</si>
  <si>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</si>
  <si>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</si>
  <si>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</si>
  <si>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</si>
  <si>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</si>
  <si>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</si>
  <si>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</si>
  <si>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</si>
  <si>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</si>
  <si>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</si>
  <si>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</si>
  <si>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</si>
  <si>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</si>
  <si>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</si>
  <si>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</si>
  <si>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</si>
  <si>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</si>
  <si>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</si>
  <si>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</si>
  <si>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</si>
  <si>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</si>
  <si>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</si>
  <si>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</si>
  <si>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</si>
  <si>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</si>
  <si>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</si>
  <si>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</si>
  <si>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</si>
  <si>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</si>
  <si>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</si>
  <si>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</si>
  <si>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</si>
  <si>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</si>
  <si>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</si>
  <si>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</si>
  <si>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</si>
  <si>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</si>
  <si>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</si>
  <si>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</si>
  <si>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</si>
  <si>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</si>
  <si>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</si>
  <si>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</si>
  <si>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</si>
  <si>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</si>
  <si>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</si>
  <si>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</si>
  <si>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</si>
  <si>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</si>
  <si>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</si>
  <si>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</si>
  <si>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</si>
  <si>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</si>
  <si>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</si>
  <si>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</si>
  <si>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</si>
  <si>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</si>
  <si>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</si>
  <si>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</si>
  <si>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</si>
  <si>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</si>
  <si>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</si>
  <si>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</si>
  <si>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</si>
  <si>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</si>
  <si>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</si>
  <si>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</si>
  <si>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</si>
  <si>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</si>
  <si>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</si>
  <si>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</si>
  <si>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</si>
  <si>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</si>
  <si>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</si>
  <si>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</si>
  <si>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</si>
  <si>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</si>
  <si>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</si>
  <si>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</si>
  <si>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</si>
  <si>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</si>
  <si>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</si>
  <si>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</si>
  <si>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</si>
  <si>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</si>
  <si>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</si>
  <si>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</si>
  <si>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</si>
  <si>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</si>
  <si>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</si>
  <si>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</si>
  <si>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</si>
  <si>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</si>
  <si>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</si>
  <si>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</si>
  <si>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</si>
  <si>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</si>
  <si>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</si>
  <si>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</si>
  <si>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</si>
  <si>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</si>
  <si>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</si>
  <si>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</si>
  <si>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</si>
  <si>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</si>
  <si>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</si>
  <si>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</si>
  <si>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</si>
  <si>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</si>
  <si>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</si>
  <si>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</si>
  <si>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</si>
  <si>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</si>
  <si>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</si>
  <si>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</si>
  <si>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</si>
  <si>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</si>
  <si>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</si>
  <si>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</si>
  <si>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</si>
  <si>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</si>
  <si>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</si>
  <si>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</si>
  <si>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</si>
  <si>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</si>
  <si>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</si>
  <si>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</si>
  <si>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</si>
  <si>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</si>
  <si>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</si>
  <si>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</si>
  <si>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</si>
  <si>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</si>
  <si>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</si>
  <si>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</si>
  <si>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</si>
  <si>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</si>
  <si>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</si>
  <si>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</si>
  <si>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</si>
  <si>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</si>
  <si>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</si>
  <si>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</si>
  <si>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</si>
  <si>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</si>
  <si>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</si>
  <si>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</si>
  <si>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</si>
  <si>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</si>
  <si>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</si>
  <si>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</si>
  <si>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</si>
  <si>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</si>
  <si>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</si>
  <si>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</si>
  <si>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</si>
  <si>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</si>
  <si>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</si>
  <si>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</si>
  <si>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</si>
  <si>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</si>
  <si>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</si>
  <si>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</si>
  <si>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</si>
  <si>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</si>
  <si>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</si>
  <si>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</si>
  <si>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</si>
  <si>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</si>
  <si>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</si>
  <si>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</si>
  <si>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</si>
  <si>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</si>
  <si>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</si>
  <si>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</si>
  <si>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</si>
  <si>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</si>
  <si>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</si>
  <si>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</si>
  <si>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</si>
  <si>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</si>
  <si>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</si>
  <si>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</si>
  <si>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</si>
  <si>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</si>
  <si>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</si>
  <si>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</si>
  <si>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</si>
  <si>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</si>
  <si>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</si>
  <si>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</si>
  <si>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</si>
  <si>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</si>
  <si>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</si>
  <si>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</si>
  <si>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</si>
  <si>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</si>
  <si>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</si>
  <si>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</si>
  <si>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</si>
  <si>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</si>
  <si>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</si>
  <si>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</si>
  <si>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</si>
  <si>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</si>
  <si>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</si>
  <si>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</si>
  <si>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</si>
  <si>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</si>
  <si>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</si>
  <si>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</si>
  <si>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</si>
  <si>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</si>
  <si>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</si>
  <si>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</si>
  <si>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</si>
  <si>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</si>
  <si>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</si>
  <si>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</si>
  <si>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</si>
  <si>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</si>
  <si>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</si>
  <si>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</si>
  <si>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</si>
  <si>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</si>
  <si>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</si>
  <si>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</si>
  <si>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</si>
  <si>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</si>
  <si>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</si>
  <si>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</si>
  <si>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</si>
  <si>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</si>
  <si>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</si>
  <si>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</si>
  <si>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</si>
  <si>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</si>
  <si>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</si>
  <si>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</si>
  <si>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</si>
  <si>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</si>
  <si>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</si>
  <si>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</si>
  <si>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</si>
  <si>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</si>
  <si>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</si>
  <si>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</si>
  <si>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</si>
  <si>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</si>
  <si>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</si>
  <si>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</si>
  <si>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</si>
  <si>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</si>
  <si>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</si>
  <si>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</si>
  <si>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</si>
  <si>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</si>
  <si>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</si>
  <si>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</si>
  <si>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</si>
  <si>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</si>
  <si>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</si>
  <si>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</si>
  <si>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</si>
  <si>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</si>
  <si>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</si>
  <si>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</si>
  <si>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</si>
  <si>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</si>
  <si>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</si>
  <si>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</si>
  <si>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</si>
  <si>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</si>
  <si>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</si>
  <si>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</si>
  <si>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</si>
  <si>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</si>
  <si>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</si>
  <si>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</si>
  <si>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</si>
  <si>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</si>
  <si>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</si>
  <si>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</si>
  <si>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</si>
  <si>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</si>
  <si>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</si>
  <si>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</si>
  <si>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</si>
  <si>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</si>
  <si>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</si>
  <si>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</si>
  <si>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</si>
  <si>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</si>
  <si>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</si>
  <si>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</si>
  <si>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</si>
  <si>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</si>
  <si>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</si>
  <si>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</si>
  <si>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</si>
  <si>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</si>
  <si>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</si>
  <si>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</si>
  <si>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</si>
  <si>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</si>
  <si>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</si>
  <si>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</si>
  <si>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</si>
  <si>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</si>
  <si>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</si>
  <si>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</si>
  <si>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</si>
  <si>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</si>
  <si>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</si>
  <si>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</si>
  <si>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</si>
  <si>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</si>
  <si>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</si>
  <si>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</si>
  <si>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</si>
  <si>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</si>
  <si>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</si>
  <si>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</si>
  <si>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</si>
  <si>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</si>
  <si>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</si>
  <si>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</si>
  <si>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</si>
  <si>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</si>
  <si>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</si>
  <si>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</si>
  <si>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</si>
  <si>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</si>
  <si>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</si>
  <si>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</si>
  <si>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</si>
  <si>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</si>
  <si>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</si>
  <si>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</si>
  <si>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</si>
  <si>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</si>
  <si>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</si>
  <si>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</si>
  <si>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</si>
  <si>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</si>
  <si>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</si>
  <si>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</si>
  <si>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</si>
  <si>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</si>
  <si>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</si>
  <si>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</si>
  <si>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</si>
  <si>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</si>
  <si>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</si>
  <si>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</si>
  <si>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</si>
  <si>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</si>
  <si>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</si>
  <si>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</si>
  <si>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</si>
  <si>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</si>
  <si>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</si>
  <si>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</si>
  <si>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</si>
  <si>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</si>
  <si>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</si>
  <si>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</si>
  <si>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</si>
  <si>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</si>
  <si>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</si>
  <si>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</si>
  <si>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</si>
  <si>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</si>
  <si>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</si>
  <si>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</si>
  <si>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</si>
  <si>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</si>
  <si>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</si>
  <si>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</si>
  <si>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</si>
  <si>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</si>
  <si>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</si>
  <si>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</si>
  <si>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</si>
  <si>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</si>
  <si>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</si>
  <si>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</si>
  <si>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</si>
  <si>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</si>
  <si>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</si>
  <si>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</si>
  <si>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</si>
  <si>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</si>
  <si>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</si>
  <si>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</si>
  <si>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</si>
  <si>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</si>
  <si>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</si>
  <si>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</si>
  <si>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</si>
  <si>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</si>
  <si>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</si>
  <si>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</si>
  <si>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</si>
  <si>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</si>
  <si>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</si>
  <si>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</si>
  <si>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</si>
  <si>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</si>
  <si>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</si>
  <si>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</si>
  <si>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</si>
  <si>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</si>
  <si>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</si>
  <si>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</si>
  <si>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</si>
  <si>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</si>
  <si>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</si>
  <si>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</si>
  <si>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</si>
  <si>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</si>
  <si>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</si>
  <si>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</si>
  <si>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</si>
  <si>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</si>
  <si>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</si>
  <si>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</si>
  <si>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</si>
  <si>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</si>
  <si>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</si>
  <si>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</si>
  <si>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</si>
  <si>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</si>
  <si>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</si>
  <si>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</si>
  <si>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</si>
  <si>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</si>
  <si>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</si>
  <si>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</si>
  <si>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</si>
  <si>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</si>
  <si>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</si>
  <si>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</si>
  <si>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</si>
  <si>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</si>
  <si>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</si>
  <si>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</si>
  <si>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</si>
  <si>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</si>
  <si>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</si>
  <si>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</si>
  <si>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</si>
  <si>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</si>
  <si>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</si>
  <si>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</si>
  <si>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</si>
  <si>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</si>
  <si>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</si>
  <si>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</si>
  <si>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</si>
  <si>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</si>
  <si>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</si>
  <si>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</si>
  <si>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</si>
  <si>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</si>
  <si>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</si>
  <si>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</si>
  <si>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</si>
  <si>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</si>
  <si>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</si>
  <si>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</si>
  <si>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</si>
  <si>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</si>
  <si>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</si>
  <si>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</si>
  <si>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</si>
  <si>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</si>
  <si>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</si>
  <si>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</si>
  <si>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</si>
  <si>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</si>
  <si>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</si>
  <si>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</si>
  <si>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</si>
  <si>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</si>
  <si>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</si>
  <si>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</si>
  <si>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</si>
  <si>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</si>
  <si>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</si>
  <si>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</si>
  <si>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</si>
  <si>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</si>
  <si>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</si>
  <si>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</si>
  <si>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</si>
  <si>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</si>
  <si>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</si>
  <si>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</si>
  <si>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</si>
  <si>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</si>
  <si>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</si>
  <si>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</si>
  <si>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</si>
  <si>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</si>
  <si>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</si>
  <si>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</si>
  <si>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</si>
  <si>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</si>
  <si>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</si>
  <si>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</si>
  <si>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</si>
  <si>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</si>
  <si>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</si>
  <si>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</si>
  <si>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</si>
  <si>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</si>
  <si>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</si>
  <si>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</si>
  <si>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</si>
  <si>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</si>
  <si>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</si>
  <si>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</si>
  <si>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</si>
  <si>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</si>
  <si>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</si>
  <si>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</si>
  <si>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</si>
  <si>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</si>
  <si>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</si>
  <si>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</si>
  <si>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</si>
  <si>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</si>
  <si>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</si>
  <si>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</si>
  <si>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</si>
  <si>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</si>
  <si>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</si>
  <si>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</si>
  <si>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</si>
  <si>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</si>
  <si>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</si>
  <si>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</si>
  <si>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</si>
  <si>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</si>
  <si>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</si>
  <si>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</si>
  <si>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</si>
  <si>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</si>
  <si>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</si>
  <si>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</si>
  <si>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</si>
  <si>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</si>
  <si>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</si>
  <si>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</si>
  <si>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</si>
  <si>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</si>
  <si>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</si>
  <si>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</si>
  <si>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</si>
  <si>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</si>
  <si>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</si>
  <si>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</si>
  <si>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</si>
  <si>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</si>
  <si>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</si>
  <si>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</si>
  <si>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</si>
  <si>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</si>
  <si>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</si>
  <si>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</si>
  <si>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</si>
  <si>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</si>
  <si>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</si>
  <si>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</si>
  <si>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</si>
  <si>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</si>
  <si>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</si>
  <si>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</si>
  <si>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</si>
  <si>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</si>
  <si>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</si>
  <si>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</si>
  <si>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</si>
  <si>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</si>
  <si>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</si>
  <si>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</si>
  <si>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</si>
  <si>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</si>
  <si>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</si>
  <si>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</si>
  <si>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</si>
  <si>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</si>
  <si>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</si>
  <si>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</si>
  <si>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</si>
  <si>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</si>
  <si>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</si>
  <si>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</si>
  <si>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</si>
  <si>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</si>
  <si>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</si>
  <si>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</si>
  <si>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</si>
  <si>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</si>
  <si>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</si>
  <si>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</si>
  <si>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</si>
  <si>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</si>
  <si>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</si>
  <si>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</si>
  <si>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</si>
  <si>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</si>
  <si>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</si>
  <si>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</si>
  <si>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</si>
  <si>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</si>
  <si>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</si>
  <si>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</si>
  <si>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</si>
  <si>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</si>
  <si>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</si>
  <si>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</si>
  <si>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</si>
  <si>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</si>
  <si>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</si>
  <si>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</si>
  <si>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</si>
  <si>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</si>
  <si>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</si>
  <si>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</si>
  <si>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</si>
  <si>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</si>
  <si>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</si>
  <si>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</si>
  <si>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</si>
  <si>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</si>
  <si>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</si>
  <si>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</si>
  <si>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</si>
  <si>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</si>
  <si>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</si>
  <si>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</si>
  <si>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</si>
  <si>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</si>
  <si>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</si>
  <si>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</si>
  <si>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</si>
  <si>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</si>
  <si>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</si>
  <si>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</si>
  <si>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</si>
  <si>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</si>
  <si>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</si>
  <si>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</si>
  <si>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</si>
  <si>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</si>
  <si>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</si>
  <si>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</si>
  <si>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</si>
  <si>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</si>
  <si>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</si>
  <si>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</si>
  <si>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</si>
  <si>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</si>
  <si>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</si>
  <si>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</si>
  <si>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</si>
  <si>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</si>
  <si>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</si>
  <si>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</si>
  <si>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</si>
  <si>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</si>
  <si>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</si>
  <si>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</si>
  <si>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</si>
  <si>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</si>
  <si>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</si>
  <si>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</si>
  <si>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</si>
  <si>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</si>
  <si>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</si>
  <si>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</si>
  <si>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</si>
  <si>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</si>
  <si>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</si>
  <si>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</si>
  <si>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</si>
  <si>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</si>
  <si>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</si>
  <si>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</si>
  <si>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</si>
  <si>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</si>
  <si>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</si>
  <si>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</si>
  <si>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</si>
  <si>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</si>
  <si>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</si>
  <si>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</si>
  <si>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</si>
  <si>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</si>
  <si>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</si>
  <si>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</si>
  <si>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</si>
  <si>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</si>
  <si>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</si>
  <si>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</si>
  <si>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</si>
  <si>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</si>
  <si>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</si>
  <si>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</si>
  <si>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</si>
  <si>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</si>
  <si>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</si>
  <si>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</si>
  <si>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</si>
  <si>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</si>
  <si>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</si>
  <si>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</si>
  <si>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</si>
  <si>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</si>
  <si>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</si>
  <si>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</si>
  <si>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</si>
  <si>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</si>
  <si>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</si>
  <si>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</si>
  <si>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</si>
  <si>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</si>
  <si>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</si>
  <si>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</si>
  <si>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</si>
  <si>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</si>
  <si>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</si>
  <si>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</si>
  <si>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</si>
  <si>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</si>
  <si>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</si>
  <si>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</si>
  <si>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</si>
  <si>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</si>
  <si>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</si>
  <si>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</si>
  <si>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</si>
  <si>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</si>
  <si>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</si>
  <si>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</si>
  <si>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</si>
  <si>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</si>
  <si>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</si>
  <si>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</si>
  <si>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</si>
  <si>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</si>
  <si>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</si>
  <si>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</si>
  <si>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</si>
  <si>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</si>
  <si>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</si>
  <si>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</si>
  <si>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</si>
  <si>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</si>
  <si>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</si>
  <si>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</si>
  <si>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</si>
  <si>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</si>
  <si>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</si>
  <si>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</si>
  <si>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</si>
  <si>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</si>
  <si>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</si>
  <si>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</si>
  <si>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</si>
  <si>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</si>
  <si>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</si>
  <si>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</si>
  <si>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</si>
  <si>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</si>
  <si>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</si>
  <si>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</si>
  <si>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</si>
  <si>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</si>
  <si>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</si>
  <si>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</si>
  <si>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</si>
  <si>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</si>
  <si>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</si>
  <si>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</si>
  <si>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</si>
  <si>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</si>
  <si>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</si>
  <si>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</si>
  <si>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</si>
  <si>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</si>
  <si>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</si>
  <si>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</si>
  <si>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</si>
  <si>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</si>
  <si>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</si>
  <si>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</si>
  <si>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</si>
  <si>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</si>
  <si>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</si>
  <si>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</si>
  <si>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</si>
  <si>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</si>
  <si>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</si>
  <si>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</si>
  <si>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</si>
  <si>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</si>
  <si>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</si>
  <si>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</si>
  <si>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</si>
  <si>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</si>
  <si>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</si>
  <si>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</si>
  <si>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</si>
  <si>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</si>
  <si>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</si>
  <si>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</si>
  <si>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</si>
  <si>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</si>
  <si>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</si>
  <si>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</si>
  <si>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</si>
  <si>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</si>
  <si>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</si>
  <si>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</si>
  <si>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</si>
  <si>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</si>
  <si>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</si>
  <si>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</si>
  <si>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</si>
  <si>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</si>
  <si>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</si>
  <si>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</si>
  <si>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</si>
  <si>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</si>
  <si>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</si>
  <si>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</si>
  <si>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</si>
  <si>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</si>
  <si>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</si>
  <si>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</si>
  <si>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</si>
  <si>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</si>
  <si>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</si>
  <si>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</si>
  <si>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</si>
  <si>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</si>
  <si>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</si>
  <si>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</si>
  <si>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</si>
  <si>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</si>
  <si>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</si>
  <si>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</si>
  <si>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</si>
  <si>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</si>
  <si>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</si>
  <si>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</si>
  <si>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</si>
  <si>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</si>
  <si>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</si>
  <si>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</si>
  <si>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</si>
  <si>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</si>
  <si>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</si>
  <si>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</si>
  <si>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</si>
  <si>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</si>
  <si>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</si>
  <si>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</si>
  <si>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</si>
  <si>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</si>
  <si>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</si>
  <si>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</si>
  <si>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</si>
  <si>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</si>
  <si>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</si>
  <si>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</si>
  <si>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</si>
  <si>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</si>
  <si>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</si>
  <si>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</si>
  <si>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</si>
  <si>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</si>
  <si>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</si>
  <si>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</si>
  <si>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</si>
  <si>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</si>
  <si>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</si>
  <si>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</si>
  <si>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</si>
  <si>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</si>
  <si>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</si>
  <si>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</si>
  <si>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</si>
  <si>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</si>
  <si>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</si>
  <si>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</si>
  <si>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</si>
  <si>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</si>
  <si>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</si>
  <si>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</si>
  <si>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</si>
  <si>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</si>
  <si>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</si>
  <si>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</si>
  <si>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</si>
  <si>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</si>
  <si>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</si>
  <si>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</si>
  <si>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</si>
  <si>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</si>
  <si>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</si>
  <si>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</si>
  <si>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</si>
  <si>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</si>
  <si>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</si>
  <si>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</si>
  <si>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</si>
  <si>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</si>
  <si>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</si>
  <si>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</si>
  <si>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</si>
  <si>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</si>
  <si>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</si>
  <si>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</si>
  <si>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</si>
  <si>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</si>
  <si>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</si>
  <si>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</si>
  <si>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</si>
  <si>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</si>
  <si>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</si>
  <si>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</si>
  <si>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</si>
  <si>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</si>
  <si>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</si>
  <si>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</si>
  <si>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</si>
  <si>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</si>
  <si>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</si>
  <si>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</si>
  <si>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</si>
  <si>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</si>
  <si>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</si>
  <si>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</si>
  <si>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</si>
  <si>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</si>
  <si>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</si>
  <si>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</si>
  <si>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</si>
  <si>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</si>
  <si>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</si>
  <si>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</si>
  <si>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</si>
  <si>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</si>
  <si>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</si>
  <si>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</si>
  <si>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</si>
  <si>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</si>
  <si>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</si>
  <si>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</si>
  <si>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</si>
  <si>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</si>
  <si>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</si>
  <si>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</si>
  <si>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</si>
  <si>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</si>
  <si>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</si>
  <si>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</si>
  <si>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</si>
  <si>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</si>
  <si>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</si>
  <si>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</si>
  <si>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</si>
  <si>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</si>
  <si>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</si>
  <si>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</si>
  <si>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</si>
  <si>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</si>
  <si>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</si>
  <si>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</si>
  <si>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</si>
  <si>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</si>
  <si>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</si>
  <si>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</si>
  <si>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</si>
  <si>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</si>
  <si>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</si>
  <si>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</si>
  <si>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</si>
  <si>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</si>
  <si>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</si>
  <si>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</si>
  <si>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</si>
  <si>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</si>
  <si>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</si>
  <si>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</si>
  <si>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</si>
  <si>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</si>
  <si>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</si>
  <si>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</si>
  <si>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</si>
  <si>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</si>
  <si>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</si>
  <si>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</si>
  <si>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</si>
  <si>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</si>
  <si>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</si>
  <si>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</si>
  <si>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</si>
  <si>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</si>
  <si>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</si>
  <si>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</si>
  <si>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</si>
  <si>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</si>
  <si>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</si>
  <si>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</si>
  <si>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</si>
  <si>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</si>
  <si>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</si>
  <si>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</si>
  <si>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</si>
  <si>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</si>
  <si>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</si>
  <si>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</si>
  <si>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</si>
  <si>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</si>
  <si>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</si>
  <si>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</si>
  <si>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</si>
  <si>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</si>
  <si>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</si>
  <si>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</si>
  <si>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</si>
  <si>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</si>
  <si>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</si>
  <si>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</si>
  <si>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</si>
  <si>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</si>
  <si>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</si>
  <si>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</si>
  <si>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</si>
  <si>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</si>
  <si>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</si>
  <si>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</si>
  <si>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</si>
  <si>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</si>
  <si>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</si>
  <si>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</si>
  <si>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</si>
  <si>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</si>
  <si>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</si>
  <si>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</si>
  <si>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</si>
  <si>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</si>
  <si>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</si>
  <si>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</si>
  <si>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</si>
  <si>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</si>
  <si>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</si>
  <si>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</si>
  <si>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</si>
  <si>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</si>
  <si>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</si>
  <si>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</si>
  <si>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</si>
  <si>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</si>
  <si>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</si>
  <si>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</si>
  <si>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</si>
  <si>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</si>
  <si>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</si>
  <si>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</si>
  <si>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</si>
  <si>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</si>
  <si>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</si>
  <si>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</si>
  <si>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</si>
  <si>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</si>
  <si>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</si>
  <si>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</si>
  <si>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</si>
  <si>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</si>
  <si>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</si>
  <si>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</si>
  <si>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</si>
  <si>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</si>
  <si>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</si>
  <si>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</si>
  <si>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</si>
  <si>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</si>
  <si>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</si>
  <si>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</si>
  <si>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</si>
  <si>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</si>
  <si>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</si>
  <si>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</si>
  <si>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</si>
  <si>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</si>
  <si>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</si>
  <si>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</si>
  <si>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</si>
  <si>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</si>
  <si>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</si>
  <si>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</si>
  <si>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</si>
  <si>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</si>
  <si>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</si>
  <si>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</si>
  <si>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</si>
  <si>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</si>
  <si>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</si>
  <si>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</si>
  <si>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</si>
  <si>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</si>
  <si>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</si>
  <si>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</si>
  <si>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</si>
  <si>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</si>
  <si>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</si>
  <si>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</si>
  <si>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</si>
  <si>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</si>
  <si>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</si>
  <si>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</si>
  <si>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</si>
  <si>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</si>
  <si>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</si>
  <si>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</si>
  <si>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</si>
  <si>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</si>
  <si>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</si>
  <si>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</si>
  <si>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</si>
  <si>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</si>
  <si>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</si>
  <si>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</si>
  <si>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</si>
  <si>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</si>
  <si>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</si>
  <si>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</si>
  <si>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</si>
  <si>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</si>
  <si>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</si>
  <si>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</si>
  <si>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</si>
  <si>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</si>
  <si>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</si>
  <si>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</si>
  <si>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</si>
  <si>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</si>
  <si>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</si>
  <si>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</si>
  <si>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</si>
  <si>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</si>
  <si>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</si>
  <si>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</si>
  <si>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</si>
  <si>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</si>
  <si>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</si>
  <si>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</si>
  <si>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</si>
  <si>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</si>
  <si>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</si>
  <si>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</si>
  <si>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</si>
  <si>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</si>
  <si>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</si>
  <si>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</si>
  <si>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</si>
  <si>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</si>
  <si>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</si>
  <si>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</si>
  <si>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</si>
  <si>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</si>
  <si>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</si>
  <si>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</si>
  <si>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</si>
  <si>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</si>
  <si>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</si>
  <si>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</si>
  <si>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</si>
  <si>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</si>
  <si>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</si>
  <si>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</si>
  <si>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</si>
  <si>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</si>
  <si>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</si>
  <si>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</si>
  <si>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</si>
  <si>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</si>
  <si>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</si>
  <si>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</si>
  <si>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</si>
  <si>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</si>
  <si>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</si>
  <si>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</si>
  <si>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</si>
  <si>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</si>
  <si>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</si>
  <si>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</si>
  <si>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</si>
  <si>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</si>
  <si>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</si>
  <si>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</si>
  <si>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</si>
  <si>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</si>
  <si>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</si>
  <si>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</si>
  <si>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</si>
  <si>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</si>
  <si>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</si>
  <si>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</si>
  <si>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</si>
  <si>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</si>
  <si>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</si>
  <si>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</si>
  <si>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</si>
  <si>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</si>
  <si>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</si>
  <si>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</si>
  <si>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</si>
  <si>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</si>
  <si>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</si>
  <si>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</si>
  <si>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</si>
  <si>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</si>
  <si>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</si>
  <si>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</si>
  <si>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</si>
  <si>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</si>
  <si>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</si>
  <si>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</si>
  <si>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</si>
  <si>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</si>
  <si>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</si>
  <si>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</si>
  <si>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</si>
  <si>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</si>
  <si>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</si>
  <si>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</si>
  <si>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</si>
  <si>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</si>
  <si>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</si>
  <si>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</si>
  <si>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</si>
  <si>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</si>
  <si>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</si>
  <si>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</si>
  <si>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</si>
  <si>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</si>
  <si>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</si>
  <si>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</si>
  <si>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</si>
  <si>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</si>
  <si>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</si>
  <si>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</si>
  <si>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</si>
  <si>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</si>
  <si>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</si>
  <si>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</si>
  <si>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</si>
  <si>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</si>
  <si>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</si>
  <si>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</si>
  <si>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</si>
  <si>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</si>
  <si>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</si>
  <si>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</si>
  <si>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</si>
  <si>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</si>
  <si>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</si>
  <si>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</si>
  <si>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</si>
  <si>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</si>
  <si>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</si>
  <si>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</si>
  <si>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</si>
  <si>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</si>
  <si>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</si>
  <si>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</si>
  <si>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</si>
  <si>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</si>
  <si>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</si>
  <si>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</si>
  <si>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</si>
  <si>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</si>
  <si>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</si>
  <si>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</si>
  <si>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</si>
  <si>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</si>
  <si>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</si>
  <si>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</si>
  <si>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</si>
  <si>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</si>
  <si>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</si>
  <si>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</si>
  <si>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</si>
  <si>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</si>
  <si>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</si>
  <si>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</si>
  <si>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</si>
  <si>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</si>
  <si>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</si>
  <si>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</si>
  <si>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</si>
  <si>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</si>
  <si>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</si>
  <si>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</si>
  <si>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</si>
  <si>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</si>
  <si>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</si>
  <si>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</si>
  <si>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</si>
  <si>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</si>
  <si>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</si>
  <si>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</si>
  <si>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</si>
  <si>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</si>
  <si>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</si>
  <si>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</si>
  <si>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</si>
  <si>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</si>
  <si>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</si>
  <si>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</si>
  <si>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</si>
  <si>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</si>
  <si>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</si>
  <si>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</si>
  <si>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</si>
  <si>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</si>
  <si>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</si>
  <si>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</si>
  <si>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</si>
  <si>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</si>
  <si>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</si>
  <si>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</si>
  <si>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</si>
  <si>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</si>
  <si>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</si>
  <si>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</si>
  <si>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</si>
  <si>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</si>
  <si>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</si>
  <si>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</si>
  <si>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</si>
  <si>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</si>
  <si>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</si>
  <si>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</si>
  <si>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</si>
  <si>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</si>
  <si>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</si>
  <si>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</si>
  <si>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</si>
  <si>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</si>
  <si>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</si>
  <si>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</si>
  <si>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</si>
  <si>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</si>
  <si>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</si>
  <si>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</si>
  <si>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</si>
  <si>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</si>
  <si>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</si>
  <si>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</si>
  <si>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</si>
  <si>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</si>
  <si>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</si>
  <si>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</si>
  <si>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</si>
  <si>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</si>
  <si>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</si>
  <si>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</si>
  <si>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</si>
  <si>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</si>
  <si>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</si>
  <si>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</si>
  <si>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</si>
  <si>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</si>
  <si>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</si>
  <si>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</si>
  <si>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</si>
  <si>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</si>
  <si>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</si>
  <si>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</si>
  <si>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</si>
  <si>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</si>
  <si>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</si>
  <si>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</si>
  <si>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</si>
  <si>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</si>
  <si>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</si>
  <si>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</si>
  <si>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</si>
  <si>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</si>
  <si>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</si>
  <si>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</si>
  <si>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</si>
  <si>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</si>
  <si>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</si>
  <si>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</si>
  <si>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</si>
  <si>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</si>
  <si>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</si>
  <si>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</si>
  <si>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</si>
  <si>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</si>
  <si>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</si>
  <si>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</si>
  <si>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</si>
  <si>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</si>
  <si>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</si>
  <si>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</si>
  <si>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</si>
  <si>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</si>
  <si>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</si>
  <si>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</si>
  <si>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</si>
  <si>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</si>
  <si>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</si>
  <si>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</si>
  <si>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</si>
  <si>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</si>
  <si>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</si>
  <si>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</si>
  <si>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</si>
  <si>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</si>
  <si>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</si>
  <si>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</si>
  <si>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</si>
  <si>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</si>
  <si>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</si>
  <si>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</si>
  <si>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</si>
  <si>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</si>
  <si>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</si>
  <si>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</si>
  <si>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</si>
  <si>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</si>
  <si>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</si>
  <si>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</si>
  <si>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</si>
  <si>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</si>
  <si>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</si>
  <si>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</si>
  <si>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</si>
  <si>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</si>
  <si>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</si>
  <si>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</si>
  <si>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</si>
  <si>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</si>
  <si>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</si>
  <si>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</si>
  <si>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</si>
  <si>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</si>
  <si>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</si>
  <si>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</si>
  <si>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</si>
  <si>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</si>
  <si>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</si>
  <si>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</si>
  <si>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</si>
  <si>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</si>
  <si>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</si>
  <si>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</si>
  <si>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</si>
  <si>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</si>
  <si>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</si>
  <si>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</si>
  <si>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</si>
  <si>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</si>
  <si>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</si>
  <si>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</si>
  <si>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</si>
  <si>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</si>
  <si>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</si>
  <si>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</si>
  <si>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</si>
  <si>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</si>
  <si>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</si>
  <si>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</si>
  <si>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</si>
  <si>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</si>
  <si>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</si>
  <si>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</si>
  <si>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</si>
  <si>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</si>
  <si>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</si>
  <si>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</si>
  <si>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</si>
  <si>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</si>
  <si>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</si>
  <si>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</si>
  <si>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</si>
  <si>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</si>
  <si>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</si>
  <si>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</si>
  <si>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</si>
  <si>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</si>
  <si>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</si>
  <si>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</si>
  <si>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</si>
  <si>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</si>
  <si>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</si>
  <si>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</si>
  <si>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PÓRTICO METÁLICO ROLANTE COM CAPACIDADE DE 25 T - 30 KW</t>
  </si>
  <si>
    <t>GUINDASTE MÓVEL SOBRE ESTEIRAS COM DRAGLINE COM CAPACIDADE DE 1,9 A 2,3 M³ - 270 KW</t>
  </si>
  <si>
    <t>MISTURADOR DE NATA CIMENTO - 1,50 KW</t>
  </si>
  <si>
    <t>CONJUNTO BOMBA E MACACO HIDRÁULICO PARA PROTENSÃO COM CAPACIDADE DE 7.000 KN - 15 KW</t>
  </si>
  <si>
    <t>BOMBA PARA INJEÇÃO DE NATA DE CIMENTO COM CAPACIDADE DE 2 MPA - 2,20 KW</t>
  </si>
  <si>
    <t>BOMBA DE ALTA PRESSÃO PARA HIDROJATEAMENTO COM CAPACIDADE DE 18 MPA - 5,20 KW</t>
  </si>
  <si>
    <t>CONJUNTO BOMBA E MACACO HIDRÁULICO PARA PROTENSÃO COM CAPACIDADE DE 8.000 KN - 20 KW</t>
  </si>
  <si>
    <t>BOMBA DE PROTENSÃO COM LEITURA DIGITAL PARA TENSIONAMENTO DE ESTAIS - 3 KW</t>
  </si>
  <si>
    <t>ELEVADOR DE CREMALHEIRA COM CABINE SIMPLES, COM CAPACIDADE DE 1.500 KG E ALTURA DE ATÉ 100 M - 15 KW</t>
  </si>
  <si>
    <t>EQUIPAMENTO PARA REGULAGEM FINAL DE ESTAIS COM ATÉ 37 CORDOALHAS - D = 15,7 MM - 20 KW</t>
  </si>
  <si>
    <t>EQUIPAMENTO PARA REGULAGEM FINAL DE ESTAIS DE 38 A 55 CORDOALHAS - D = 15,7 MM - 30 KW</t>
  </si>
  <si>
    <t>EQUIPAMENTO PARA REGULAGEM FINAL DE ESTAIS DE 56 A 73 CORDOALHAS - D = 15,7 MM - 40 KW</t>
  </si>
  <si>
    <t>EQUIPAMENTO PARA REGULAGEM FINAL DE ESTAIS DE 74 A 91 CORDOALHAS - D = 15,7 MM - 50 KW</t>
  </si>
  <si>
    <t>GRUA FIXA PARA ALTURAS DE 60 A 102 M, COM ALCANCE DE 60 M COM CAPACIDADE DE 1.500 KG NA PONTA DA LANÇA - 37 KW</t>
  </si>
  <si>
    <t>MACACO HIDRÁULICO MONOCORDOALHA PARA TENSIONAMENTO DE ESTAIS - 3 KW</t>
  </si>
  <si>
    <t>MÁQUINA DE SOLDA POR TERMOFUSÃO PARA TUBOS PEAD COM GERADOR DE 4 KW</t>
  </si>
  <si>
    <t>SERRA MÁRMORE - 1,45 KW</t>
  </si>
  <si>
    <t>CONJUNTO VIBRATÓRIO PARA TUBOS DE CONCRETO COM ENCAIXE PB E 3 JOGOS DE FÔRMAS - D = 0,60 M - 2,20 KW</t>
  </si>
  <si>
    <t>CONJUNTO VIBRATÓRIO PARA TUBOS DE CONCRETO COM ENCAIXE PB E 3 JOGOS DE FÔRMAS - D = 0,80 M - 2,20 KW</t>
  </si>
  <si>
    <t>CONJUNTO VIBRATÓRIO PARA TUBOS DE CONCRETO COM ENCAIXE PB E 3 JOGOS DE FÔRMAS - D = 1,00 M - 2,20 KW</t>
  </si>
  <si>
    <t>CONJUNTO VIBRATÓRIO PARA TUBOS DE CONCRETO COM ENCAIXE PB E 3 JOGOS DE FÔRMAS - D = 1,20 M - 2,20 KW</t>
  </si>
  <si>
    <t>CONJUNTO VIBRATÓRIO PARA TUBOS DE CONCRETO COM ENCAIXE PB E 3 JOGOS DE FÔRMAS - D = 1,50 M - 2,20 KW</t>
  </si>
  <si>
    <t>EQUIPAMENTO PARA SONDAGEM MANUAL</t>
  </si>
  <si>
    <t>BOMBA DE PISTÃO TRIPLEX COM CAPACIDADE DE 7,80 M³/H (130 L/MIN) - 8,20 KW</t>
  </si>
  <si>
    <t>TRANSPORTADOR MANUAL DE TUBOS DE CONCRETO COM CAPACIDADE DE 1 T</t>
  </si>
  <si>
    <t>EMBARCAÇÃO REBOCADORA - 268 KW</t>
  </si>
  <si>
    <t>BALANÇA PLATAFORMA DIGITAL À BATERIA, COM MESA DE 75 X 75 CM E CAPACIDADE DE 500 KG</t>
  </si>
  <si>
    <t>CARRO MANUAL MODELO PLATAFORMA DE 200 X 80 CM COM CAPACIDADE DE 800 KG</t>
  </si>
  <si>
    <t>DEFLECTÔMETRO DE IMPACTO (FWD) INSTALADO EM PICAPE COM REBOQUE E FAIXA DE CARGA DE 7 A 120 KN - 147 KW</t>
  </si>
  <si>
    <t>ELEVADOR DE OBRA COM CAPACIDADE DE 1.000 KG - 9 KW</t>
  </si>
  <si>
    <t>ESCAVADEIRA HIDRÁULICA SOBRE ESTEIRA COM CAPACIDADE DE 0,4 M³ - 64 KW</t>
  </si>
  <si>
    <t>RECICLADORA A FRIO - 455 KW</t>
  </si>
  <si>
    <t>GRUPO GERADOR - 456 KVA</t>
  </si>
  <si>
    <t>TRATOR SOBRE ESTEIRAS COM LÂMINA - 97 KW</t>
  </si>
  <si>
    <t>EMBARCAÇÃO DE ALUMÍNIO COM COMPRIMENTO DE 6 M E MOTOR DE POPA - 18,60 KW</t>
  </si>
  <si>
    <t>CENTRAL DE CONCRETO COM CAPACIDADE DE 150 M³/H - DOSADORA E MISTURADORA</t>
  </si>
  <si>
    <t>CONJUNTO BOMBA E MACACO HIDRÁULICO PARA ELEVAÇÃO COM CAPACIDADE DE 496 KN</t>
  </si>
  <si>
    <t>CONJUNTO BOMBA E MACACO HIDRÁULICO PARA ELEVAÇÃO COM CAPACIDADE DE 929 KN</t>
  </si>
  <si>
    <t>CONJUNTO BOMBA E MACACO HIDRÁULICO PARA ELEVAÇÃO COM CAPACIDADE DE 1.390 KN</t>
  </si>
  <si>
    <t>CONJUNTO BOMBA E MACACO HIDRÁULICO PARA ELEVAÇÃO COM CAPACIDADE DE 1.859 KN</t>
  </si>
  <si>
    <t>BOMBA DE ALTA PRESSÃO PARA HIDROJATEAMENTO COM CAPACIDADE DE 250 MPA - 72 KW</t>
  </si>
  <si>
    <t>GUINDASTE MÓVEL SOBRE PNEUS COM 2 EIXOS COM CAPACIDADE DE 18 T - 97 KW</t>
  </si>
  <si>
    <t>MÁQUINA LEVANTADORA E POSICIONADORA DE VIA - 7,40 KW</t>
  </si>
  <si>
    <t>EMPILHADEIRA A DIESEL COM CAPACIDADE DE 10 T - 82 KW</t>
  </si>
  <si>
    <t>PERFURATRIZ HIDRÁULICA MONTADA EM FLUTUANTE - 32 KW</t>
  </si>
  <si>
    <t>EQUIPAMENTO SOBRE FORMA-TRILHO PARA EXECUÇÃO E ACABAMENTO DE PAVIMENTO DE CONCRETO - 13,40 KW</t>
  </si>
  <si>
    <t>GUINCHO PNEUMÁTICO COM CAPACIDADE DE 2,5 T</t>
  </si>
  <si>
    <t>PLATAFORMA AUTOELEVATÓRIA DE 12 X 24 M COM CAPACIDADE DE 150 T</t>
  </si>
  <si>
    <t>BATELÃO SEM PROPULSÃO COM CAPACIDADE DE 66 M³</t>
  </si>
  <si>
    <t>PLATAFORMA FLUTUANTE DE 12 X 24 X 1,8 M COM CAPACIDADE DE 150 T</t>
  </si>
  <si>
    <t>PLATAFORMA AUTOELEVATÓRIA DE 12 X 24 M MONTADA NA OBRA COM CAPACIDADE DE 150 T</t>
  </si>
  <si>
    <t>PERFURATRIZ PNEUMÁTICA ROTOPERCUSSIVA MONTADA EM FLUTUANTE COM PRESSÃO DE 0,70 MPA E CAPACIDADE DE 2.500 GPM</t>
  </si>
  <si>
    <t>LIXADEIRA ELÉTRICA MANUAL ANGULAR - 2 KW</t>
  </si>
  <si>
    <t>SOPRADOR DE AR QUENTE MANUAL - 1,60 KW</t>
  </si>
  <si>
    <t>EQUIPAMENTO DE ESTABILIZAÇÃO DINÂMICA DA VIA - 300 KW</t>
  </si>
  <si>
    <t>TRANSPORTADOR MANUAL GERICA COM CAPACIDADE DE 180 L</t>
  </si>
  <si>
    <t>CARRO CONTROLE FERROVIÁRIO - 186 KW</t>
  </si>
  <si>
    <t>GRUPO GERADOR - 14 KVA</t>
  </si>
  <si>
    <t>VEÍCULO FERROVIÁRIO PARA CAPINA QUÍMICA COM CAPACIDADE DE 12.000 L - 115 KW</t>
  </si>
  <si>
    <t>PERFURATRIZ HIDRÁULICA ROTOPERCUSSIVA PARA CCPH - 123 KW</t>
  </si>
  <si>
    <t>VIBRADOR DE IMERSÃO PARA CONCRETO - 4,10 KW</t>
  </si>
  <si>
    <t>PONTE ROLANTE COM CAPACIDADE DE 5 T E VÃO DE ATÉ 15 M - 10 KW</t>
  </si>
  <si>
    <t>TRANSPORTADOR MANUAL CARRINHO DE MÃO COM CAPACIDADE DE 80 L</t>
  </si>
  <si>
    <t>MARTELO HIDRÁULICO VIBRATÓRIO COM UNIDADE HIDRÁULICA - 486 KW</t>
  </si>
  <si>
    <t>BOMBA DE CONCRETO REBOCÁVEL COM CAPACIDADE DE 30 M³/H - 74 KW</t>
  </si>
  <si>
    <t>TANQUE DE ESTOCAGEM DE ASFALTO COM AGITADORES DE 60.000 L</t>
  </si>
  <si>
    <t>TRADO CAVADEIRA DE 12"</t>
  </si>
  <si>
    <t>EQUIPAMENTO PARA PINTURA ELETROSTÁTICA COM CABINE DUPLA DE 7,00 KW E ESTUFA DE 80.000 KCAL</t>
  </si>
  <si>
    <t>PERFURATRIZ DE CIRCULAÇÃO REVERSA TIPO WIRTH OU SIMILAR COM UNIDADE HIDRÁULICA (POWER PACK) - 273 KW</t>
  </si>
  <si>
    <t>TRELIÇA LANÇADEIRA COM CAPACIDADE DE CARGA DE 100 A 120 T E VÃO MÁXIMO DE 45 M - 110 KW</t>
  </si>
  <si>
    <t>BOMBA SUBMERSÍVEL COM CAPACIDADE DE 360 M³/H - 23 KW</t>
  </si>
  <si>
    <t>CARRELONE COM CAPACIDADE MÁXIMA DE 70 T</t>
  </si>
  <si>
    <t>FISCHIETTI SIMPLES COM CAPACIDADE DE 70 T</t>
  </si>
  <si>
    <t>VAGÃO FECHADO FLT COM CAPACIDADE DE 99 T</t>
  </si>
  <si>
    <t>VAGÃO TANQUE CONVENCIONAL TCT COM CAPACIDADE DE 97 T E 103.000 L</t>
  </si>
  <si>
    <t>VAGÃO GÔNDOLA GDE COM CAPACIDADE DE 93,5 T / 29 M³</t>
  </si>
  <si>
    <t>BOMBA DE CONCRETO REBOCÁVEL COM CAPACIDADE DE 41 M³/H - 74 KW</t>
  </si>
  <si>
    <t>ROÇADEIRA COSTAL - 1,40 KW</t>
  </si>
  <si>
    <t>EMBARCAÇÃO EMPURRADORA FLUVIAL - 372 KW</t>
  </si>
  <si>
    <t>VEÍCULO LEVE - 53 KW (SEM MOTORISTA)</t>
  </si>
  <si>
    <t>GUINDASTE MÓVEL SOBRE PNEUS COM 6 EIXOS COM CAPACIDADE MÁXIMA DE 350 T - 450 KW</t>
  </si>
  <si>
    <t>GUINDASTE MÓVEL SOBRE PNEUS COM 8 EIXOS COM CAPACIDADE MÁXIMA DE 500 T - 500 KW</t>
  </si>
  <si>
    <t>MINICARREGADEIRA DE PNEUS - 45,50 KW</t>
  </si>
  <si>
    <t>REMOVEDORA DE FAIXAS DE SINALIZAÇÃO VIÁRIA - 9,69 KW</t>
  </si>
  <si>
    <t>EXTRUSORA PARA SARJETA DE CONCRETO - 10,44 KW</t>
  </si>
  <si>
    <t>EXTRUSORA PARA MEIO-FIO DE CONCRETO - 10,44 KW</t>
  </si>
  <si>
    <t>EMBARCAÇÃO EMPURRADORA MULTIPROPÓSITO - 2 X 186 KW</t>
  </si>
  <si>
    <t>BALSA DE CONVÉS COM CAPACIDADE DE 200 T</t>
  </si>
  <si>
    <t>COMPACTADOR MANUAL COM SOQUETE VIBRATÓRIO - 2,24 KW</t>
  </si>
  <si>
    <t>SOLDADORA DE TRILHO POR CALDEAMENTO NA VIA - 400 KW</t>
  </si>
  <si>
    <t>ESCAVADEIRA HIDRÁULICA SOBRE ESTEIRAS PARA ROCHA COM CAÇAMBA COM CAPACIDADE DE 1,56 M³ - 118 KW</t>
  </si>
  <si>
    <t>JATEADOR ABRASIVO ÚMIDO COM CAPACIDADE DE 350 KG DE ABRASIVO</t>
  </si>
  <si>
    <t>SINALIZADOR DIRECIONAL MÓVEL COM SISTEMA FOTOVOLTAICO DE ENERGIA E MONTADO EM CHASSI SOBRE PNEUS</t>
  </si>
  <si>
    <t>PAINEL DE MENSAGEM VARIÁVEL - PMV MÓVEL, COM SISTEMA FOTOVOLTAICO DE ENERGIA E MONTADO EM CHASSI SOBRE PNEUS</t>
  </si>
  <si>
    <t>SEMÁFORO MÓVEL COM 3 LENTES E BATERIA - D = 200 MM</t>
  </si>
  <si>
    <t>CARREGADEIRA DE PNEUS PARA ROCHA COM CAPACIDADE DE 2,50 M³ - 105 KW</t>
  </si>
  <si>
    <t>CORTADORA DE PAVIMENTO COM DISCO DIAMANTADO DE 450 A 1.500 MM - 55,40 KW</t>
  </si>
  <si>
    <t>MINICARREGADEIRA SOBRE PNEUS COM VALETADEIRA - 55,40 KW</t>
  </si>
  <si>
    <t>EQUIPAMENTO DE CRAVAÇÃO SOBRE ESTEIRA PARA GEODRENO COM HASTE PARA PROFUNDIDADE DE ATÉ 20 M - 258 KW</t>
  </si>
  <si>
    <t>PERFURATRIZ TIPO BOTTOM FEED PARA COLUNA DE BRITA - 194 KW</t>
  </si>
  <si>
    <t>VEÍCULO TIPO VAN FURGÃO COM CAPACIDADE DE 1,54 T - 93 KW</t>
  </si>
  <si>
    <t>DRAGA BACKHOE COM CAPACIDADE DE 7 M³ - 1.000 KW</t>
  </si>
  <si>
    <t>ESCAVADEIRA HIDRÁULICA COM MARTELO HIDRÁULICO DE 520 KG - 75 KW</t>
  </si>
  <si>
    <t>MINIÔNIBUS COM CAPACIDADE PARA 30 PASSAGEIROS - 111 KW</t>
  </si>
  <si>
    <t>REBARBADOR HIDRÁULICO COM BOMBA MANUAL COM CAPACIDADE DE FORÇA DE 9.000 KGF</t>
  </si>
  <si>
    <t>PÓRTICO METÁLICO ROLANTE COM TALHA COM CAPACIDADE DE 5 T - 10 KW</t>
  </si>
  <si>
    <t>MACACO DE PROTENSÃO DE FIOS COM BOMBA - 3,72 KW</t>
  </si>
  <si>
    <t>MÁQUINA DE APLICAÇÃO E EXTRAÇÃO DE GRAMPO ELÁSTICO TIPO PANDROL - 6,70 KW</t>
  </si>
  <si>
    <t>BRITADOR DE MANDÍBULAS MÓVEL SOBRE ESTEIRAS, SEM PENEIRA, COM CAPACIDADE DE 140 M³/H - 170 KW</t>
  </si>
  <si>
    <t>FERRAMENTA DE FIXAÇÃO À PÓLVORA DE AÇÃO DIRETA</t>
  </si>
  <si>
    <t>FERRAMENTA DE FIXAÇÃO À PÓLVORA E SISTEMA À PISTÃO</t>
  </si>
  <si>
    <t>EQUIPAMENTO PARA SELAGEM COM MATERIAL ASFÁLTICO REBOCÁVEL COM CAPACIDADE DE 370 L - 35 KW</t>
  </si>
  <si>
    <t>CALDEIRA DE ASFALTO REBOCÁVEL COM CAPACIDADE DE 600 L - 5,20 KW</t>
  </si>
  <si>
    <t>SOPRADOR DE AR COSTAL - 2,6 KW</t>
  </si>
  <si>
    <t>LOCOMOTIVA DIESEL-ELÉTRICA CC - BITOLA MÉTRICA - 2.237 KW</t>
  </si>
  <si>
    <t>LOCOMOTIVA DIESEL-ELÉTRICA CC - BITOLA LARGA - 2.237 KW</t>
  </si>
  <si>
    <t>VAGÃO PLATAFORMA PNE COM CAPACIDADE DE 82 T - BITOLA MÉTRICA</t>
  </si>
  <si>
    <t>VAGÃO PLATAFORMA PNT COM CAPACIDADE DE 98 T - BITOLA LARGA</t>
  </si>
  <si>
    <t>VAGÃO FECHADO COM PORTA PARA CARGA E DESCARGA DE PALETES FLD COM CAPACIDADE DE 64 T - BITOLA MÉTRICA</t>
  </si>
  <si>
    <t>VAGÃO FECHADO COM PORTA PARA CARGA E DESCARGA DE PALETES FLT COM CAPACIDADE DE 99 T - BITOLA LARGA</t>
  </si>
  <si>
    <t>VAGÃO HOPPER ABERTO COM DESCARGA AUTOMÁTICA HNE COM CAPACIDADE DE 45 M³ - BITOLA MÉTRICA</t>
  </si>
  <si>
    <t>VAGÃO HOPPER ABERTO COM DESCARGA AUTOMÁTICA HNT COM CAPACIDADE DE 63 M³ - BITOLA LARGA</t>
  </si>
  <si>
    <t>EQUIPAMENTO PARA CARGA E DESCARGA DE TLS DE ATÉ 250 M - 90 KW</t>
  </si>
  <si>
    <t>CARREGADEIRA DE PNEUS COM IMPLEMENTO DE GARFO - 195 KW</t>
  </si>
  <si>
    <t>CARREGADEIRA DE PNEUS PARA ROCHA COM CAPACIDADE DE 2,50 M³ - 105 KW COM PERICULOSIDADE</t>
  </si>
  <si>
    <t>ESCAVADEIRA HIDRÁULICA COM MARTELO HIDRÁULICO DE 1.700 KG - 103 KW COM PERICULOSIDADE</t>
  </si>
  <si>
    <t>PERFURATRIZ SOBRE ESTEIRAS - 145 KW COM PERICULOSIDADE</t>
  </si>
  <si>
    <t>EQUIPAMENTO DE CORTE A PLASMA CNC - 12.000 X 5.500 MM - 19,5 KW</t>
  </si>
  <si>
    <t>EQUIPAMENTO DE SOLDA MIG AUTOMÁTICA COM ACESSÓRIOS - 14,6 KVA</t>
  </si>
  <si>
    <t>MÁQUINA DE SOLDA ELÉTRICA RETIFICADORA 425 A - 18,70 KW</t>
  </si>
  <si>
    <t>MARTELETE PERFURADOR/ROMPEDOR A AR COMPRIMIDO DE 25 KG PARA ROCHA, COM INSALUBRIDADE, COM CAPACIDADE DE 2.040 GPM</t>
  </si>
  <si>
    <t>JUMBO ELETRO-HIDRÁULICO COM 3 BRAÇOS - 155 KW/237 KW COM PERICULOSIDADE</t>
  </si>
  <si>
    <t>ESTAÇÃO TRANSMISSORA DE SUPERFÍCIE PARA TELEVISIONAMENTO</t>
  </si>
  <si>
    <t>CÂMARA HIPERBÁRICA COM FILTRO, SERPENTINA E RESERVATÓRIO DE AR PARA MERGULHO RASO - D = 1,80 M E H = 2,22 M.</t>
  </si>
  <si>
    <t>ESTAÇÃO TRANSMISSORA DE SUPERFÍCIE PARA COMUNICAÇÃO SEM FIO</t>
  </si>
  <si>
    <t>ESTAÇÃO TRANSMISSORA DE SUPERFÍCIE PARA COMUNICAÇÃO COM FIO</t>
  </si>
  <si>
    <t>PAINEL DE CONTROLE DE AR COM MANÔMETROS E PNEUFATÔMETROS</t>
  </si>
  <si>
    <t>SISTEMA DE SINO ABERTO (SINETE) PARA MERGULHO ATÉ 50 M  - 33,50 KW</t>
  </si>
  <si>
    <t>SISTEMA DE AR COMPRIMIDO PARA MERGULHO ATÉ 30 M COM PRESSÃO DE TRABALHO DE 1,4 MPA - 7,46 KW</t>
  </si>
  <si>
    <t>SISTEMA DE AR COMPRIMIDO PARA MERGULHO ATÉ 50 M COM PRESSÃO DE TRABALHO DE 1,7 MPA - 16,18 KW</t>
  </si>
  <si>
    <t>FONTE DE PLASMA PARA CORTE MANUAL - 65A - 15 KW</t>
  </si>
  <si>
    <t>SERRA DE ESQUADRIA COM BRAÇO TELESCÓPICO - D = 250 MM (10") - 1,80 KW</t>
  </si>
  <si>
    <t>REBORDEADEIRA DIÂMETRO MÁXIMO 3,00 M - 4,85 KW</t>
  </si>
  <si>
    <t>DOBRADEIRA VIRADEIRA MANUAL COMPRIMENTO MÁXIMO DE DOBRA DE ATÉ 2.000 MM</t>
  </si>
  <si>
    <t>FONTE DE PLASMA PARA CORTE MANUAL - 45A - 10 KW</t>
  </si>
  <si>
    <t>EQUIPAMENTO PARA PINTURA COM CAL REBOCÁVEL COM DOIS BICOS APLICADORES E CAPACIDADE DE 2.200 L</t>
  </si>
  <si>
    <t>VENTILADOR AXIAL PARA VENTILAÇÃO FORÇADA COM VELOCIDADE DE SAÍDA DE 32,8 M/S - D = 1.000 MM - 30 KW</t>
  </si>
  <si>
    <t>BATE-ESTACA DE GRAVIDADE PARA 6 T - 119 KW</t>
  </si>
  <si>
    <t>GUILHOTINA HIDRÁULICA 16 X 6.100 MM - 30 KW</t>
  </si>
  <si>
    <t>PRENSA DOBRADEIRA CAPACIDADE 320 T - COMPRIMENTO ATÉ 3.100 MM - 30 KW</t>
  </si>
  <si>
    <t>PLOTADORA DE RECORTE COM COMPUTADOR E PROGRAMA COMPUTACIONAL</t>
  </si>
  <si>
    <t>VENTILADOR CENTRÍFUGO BAIXA PRESSÃO COM CAPACIDADE DE 58 M³/MIN - 3,68 KW</t>
  </si>
  <si>
    <t>CARREGADEIRA DE PNEUS COM CAPACIDADE DE 3,40 M³ - 195 KW</t>
  </si>
  <si>
    <t>VEÍCULO LEVE - 53 KW</t>
  </si>
  <si>
    <t>COMPRESSOR DE AR PORTÁTIL DE 160,46 L/S (340 PCM) - 81 KW</t>
  </si>
  <si>
    <t>DISTRIBUIDOR DE AGREGADOS SOBRE PNEUS AUTOPROPELIDO - 130 KW</t>
  </si>
  <si>
    <t>ESCAVADEIRA HIDRÁULICA SOBRE ESTEIRAS COM CAÇAMBA COM CAPACIDADE DE 1,56 M³ - 118 KW</t>
  </si>
  <si>
    <t>PERFURATRIZ HIDRÁULICA SOBRE ESTEIRAS - 283 KW</t>
  </si>
  <si>
    <t>GRADE DE 24 DISCOS REBOCÁVEL DE D = 60 CM (24")</t>
  </si>
  <si>
    <t>BETONEIRA COM MOTOR A GASOLINA COM CAPACIDADE DE 600 L - 10 KW</t>
  </si>
  <si>
    <t>GRUPO GERADOR - 3,2 KVA</t>
  </si>
  <si>
    <t>CALDEIRA DE ASFALTO REBOCÁVEL COM CAPACIDADE DE 1.500 L - 6,5 KW</t>
  </si>
  <si>
    <t>MOTOSCRAPER - 304 KW</t>
  </si>
  <si>
    <t>MOTONIVELADORA - 93 KW</t>
  </si>
  <si>
    <t>PONTE ROLANTE COM CAPACIDADE DE 15 T E VÃO DE ATÉ 15 M - 20 KW</t>
  </si>
  <si>
    <t xml:space="preserve">RETROESCAVADEIRA DE PNEUS - CAPACIDADE DA CAÇAMBA DA PÁ-CARREGADEIRA DE 0,76 M³ E DA RETROESCAVADEIRA DE 0,29 M³ - 58 KW </t>
  </si>
  <si>
    <t>MARTELETE PERFURADOR/ROMPEDOR A AR COMPRIMIDO DE 25 KG PARA ROCHA COM CAPACIDADE DE 2.040 GPM</t>
  </si>
  <si>
    <t>EMPILHADEIRA A DIESEL COM CAPACIDADE DE 4 T - 60 KW</t>
  </si>
  <si>
    <t>JATEADOR PARA ESTRUTURAS METÁLICAS COM TRANSPORTADOR A ROLETES - 22 KW</t>
  </si>
  <si>
    <t>ROLO COMPACTADOR LISO VIBRATÓRIO AUTOPROPELIDO POR PNEUS DE 11 T - 97 KW</t>
  </si>
  <si>
    <t>EQUIPAMENTO DE SOLDA MIG COM ACESSÓRIOS - 14,6 KVA</t>
  </si>
  <si>
    <t>SERRA CIRCULAR COM BANCADA - D = 30 CM - 4 KW</t>
  </si>
  <si>
    <t>EMBARCAÇÃO DE TRANSPORTE DE PESSOAL E APOIO LOGÍSTICO - 30 KW</t>
  </si>
  <si>
    <t>CONJUNTO VIBRATÓRIO PARA MEIO TUBO DE CONCRETO COM ENCAIXE PB E 3 JOGOS DE FÔRMAS - D = 0,30 M - 2,20 KW</t>
  </si>
  <si>
    <t>EQUIPAMENTO DE BATIMETRIA MONOFEIXE</t>
  </si>
  <si>
    <t>TRATOR SOBRE ESTEIRAS COM LÂMINA - 127 KW</t>
  </si>
  <si>
    <t>TRATOR SOBRE ESTEIRAS COM LÂMINA - 259 KW</t>
  </si>
  <si>
    <t>COMPRESSOR DE AR RESPIRÁVEL PARA RECARGA DE CILINDROS DE MERGULHO COM CAPACIDADE DE ATÉ 35 MPA E 3,58 L/S - 5,52 KW</t>
  </si>
  <si>
    <t>VASSOURA MECÂNICA REBOCÁVEL COM LARGURA DE 2,44 M</t>
  </si>
  <si>
    <t>VIBROACABADORA DE ASFALTO SOBRE ESTEIRAS - 82 KW</t>
  </si>
  <si>
    <t>MÁQUINA DE SOLDA ELÉTRICA TRANSFORMADORA 250 A - 9,20 KW</t>
  </si>
  <si>
    <t>BOMBA CENTRÍFUGA COM CAPACIDADE DE 7,1 A 22 M³/H - 1,50 KW</t>
  </si>
  <si>
    <t>OBTURADOR MECÂNICO SIMPLES COM EXTENSÃO DE 12 M</t>
  </si>
  <si>
    <t>NÍVEL ÓTICO COM CAPACIDADE DE AUMENTO DE 32X</t>
  </si>
  <si>
    <t>ESTAÇÃO TOTAL ELETRÔNICA COM ALCANCE MÁXIMO DE 3.000 M</t>
  </si>
  <si>
    <t>COMPACTADOR MANUAL DE PLACA VIBRATÓRIA - 3,00 KW</t>
  </si>
  <si>
    <t>TANQUE DE ESTOCAGEM DE ASFALTO COM CAPACIDADE DE 30.000 L</t>
  </si>
  <si>
    <t>AQUECEDOR DE FLUIDO TÉRMICO - 12 KW</t>
  </si>
  <si>
    <t>ÔNIBUS COM CAPACIDADE PARA 80 PASSAGEIROS - 175 KW</t>
  </si>
  <si>
    <t>GPS GEODÉSICO DE SIMPLES FREQUÊNCIA (L1)</t>
  </si>
  <si>
    <t>GPS GEODÉSICO DE DUPLA FREQUÊNCIA (L1/L2)</t>
  </si>
  <si>
    <t>PERFURATRIZ HIDRÁULICA SOBRE ESTEIRAS COM CLAMSHELL - 220 KW</t>
  </si>
  <si>
    <t>TRATOR SOBRE ESTEIRAS COM LÂMINA E ESCARIFICADOR - 259 KW</t>
  </si>
  <si>
    <t>GUINDASTE MÓVEL SOBRE ESTEIRAS COM CLAMSHELL DE 1,9 M³ - 220 KW</t>
  </si>
  <si>
    <t>FRESADORA DE PISO DE CONCRETO - 6,7 KW</t>
  </si>
  <si>
    <t>FURADEIRA DE IMPACTO DE 12,5 MM - 0,80 KW</t>
  </si>
  <si>
    <t>GUINDASTE MÓVEL SOBRE ESTEIRAS COM CLAMSHELL DE 4,6 M³ - 403 KW</t>
  </si>
  <si>
    <t>FURADEIRA COM BASE MAGNÉTICA - 1,20 KW</t>
  </si>
  <si>
    <t>PERFURATRIZ SOBRE ESTEIRAS - 145 KW</t>
  </si>
  <si>
    <t>ESCAVADEIRA HIDRÁULICA DE LONGO ALCANCE SOBRE ESTEIRAS - 103 KW</t>
  </si>
  <si>
    <t>TRATOR AGRÍCOLA SOBRE PNEUS - 77 KW</t>
  </si>
  <si>
    <t>CONJUNTO VIBRATÓRIO PARA MEIO TUBO DE CONCRETO COM ENCAIXE PB E 3 JOGOS DE FÔRMAS - D = 0,40 M - 2,20 KW</t>
  </si>
  <si>
    <t>FRESADORA E DISTRIBUIDORA COM CONTROLE DE GREIDE - 287 KW</t>
  </si>
  <si>
    <t>CARREGADEIRA DE PNEUS PARA ROCHA COM CAPACIDADE DE 1,72 M³ - 113 KW</t>
  </si>
  <si>
    <t>DISTRIBUIDOR DE AGREGADOS REBOCÁVEL COM CAPACIDADE DE 1,9 M³</t>
  </si>
  <si>
    <t>CARREGADEIRA DE PNEUS COM CAPACIDADE DE 1,72 M³ - 113 KW</t>
  </si>
  <si>
    <t>MOTOSSERRA COM MOTOR A GASOLINA - 2,30 KW</t>
  </si>
  <si>
    <t>RÉGUA VIBRATÓRIA DUPLA COM 4 M - 4,10 KW</t>
  </si>
  <si>
    <t>SERRA PARA CORTE DE CONCRETO - 4 KW</t>
  </si>
  <si>
    <t>VIBROACABADORA DE CONCRETO SOBRE ESTEIRAS COM FÔRMAS DESLIZANTES - 205 KW</t>
  </si>
  <si>
    <t>MÁQUINA TEXTURIZADORA E APLICADORA DE CURA QUÍMICA EM PAVIMENTO DE CONCRETO - 44,80 KW</t>
  </si>
  <si>
    <t>CENTRAL DE CONCRETO COM CAPACIDADE DE 40 M³/H - DOSADORA FIXA</t>
  </si>
  <si>
    <t>SERRA PARA CORTE DE CONCRETO E ASFALTO - 10 KW</t>
  </si>
  <si>
    <t>DRAGA HOPPER COM CAPACIDADE DE 750 M³</t>
  </si>
  <si>
    <t>DRAGA HOPPER COM CAPACIDADE DE 1.000 M³</t>
  </si>
  <si>
    <t>DRAGA HOPPER COM CAPACIDADE DE 2.000 M³</t>
  </si>
  <si>
    <t>DRAGA HOPPER COM CAPACIDADE DE 3.000 M³</t>
  </si>
  <si>
    <t>DRAGA HOPPER COM CAPACIDADE DE 4.000 M³</t>
  </si>
  <si>
    <t>DRAGA HOPPER COM CAPACIDADE DE 5.000 M³</t>
  </si>
  <si>
    <t>CENTRAL DE CONCRETO COM CAPACIDADE DE 30 M³/H - DOSADORA RS</t>
  </si>
  <si>
    <t>EMBARCAÇÃO DE TRANSPORTE DE PESSOAL E APOIO LOGÍSTICO - 130 KW</t>
  </si>
  <si>
    <t>EMBARCAÇÃO EMPURRADORA MULTIPROPÓSITO COM GUINDASTE HIDRÁULICO DE 74 KN.M - 165 KW</t>
  </si>
  <si>
    <t>EMBARCAÇÃO REBOCADORA - 2 X 268 KW</t>
  </si>
  <si>
    <t>CONJUNTO DE BRITAGEM PARA RACHÃO COM CAPACIDADE DE 80 M³/H - 224 KW</t>
  </si>
  <si>
    <t>DRAGA DE SUCÇÃO PARA EXTRAÇÃO DE AREIA COM TUBO DE DESCARGA DE 150 MM - 100 KW</t>
  </si>
  <si>
    <t>COMPRESSOR DE AR PORTÁTIL DE 42,48 L/S (90 PCM) - 18,50 KW</t>
  </si>
  <si>
    <t>CONJUNTO DE BRITAGEM COM CAPACIDADE DE 80 M³/H - 313 KW</t>
  </si>
  <si>
    <t>PLATAFORMA FLUTUANTE MONTADA NA OBRA DE 12 X 24 X 1,8 M COM CAPACIDADE DE 150 T</t>
  </si>
  <si>
    <t>GUINDASTE MÓVEL SOBRE ESTEIRAS COM PINÇA COM CAPACIDADE DE 40 T - 186 KW</t>
  </si>
  <si>
    <t>BOMBA COM CAPACIDADE DE 136 M³/H E CÂMARA DE VÁCUO - 5,60 KW</t>
  </si>
  <si>
    <t>USINA MISTURADORA DE SOLOS COM CAPACIDADE DE 300 T/H - 44 KW</t>
  </si>
  <si>
    <t>USINA MISTURADORA DE PRÉ-MISTURADO A FRIO COM CAPACIDADE DE 60 T/H - 23,50 KW</t>
  </si>
  <si>
    <t>BATELÃO AUTOPROPELIDO COM CAPACIDADE DE 300 M³ - 224 KW</t>
  </si>
  <si>
    <t>BATELÃO AUTOPROPELIDO COM CAPACIDADE DE 500 M³ - 373 KW</t>
  </si>
  <si>
    <t>PONTÃO FLUTUANTE DE 15 X 30 X 1,8 M COM CAPACIDADE DE 500 T</t>
  </si>
  <si>
    <t>BOMBA DE INJEÇÃO DE ARGAMASSA E NATA COM CAPACIDADE DE 1,08 M³/H (18 L/MIN) E MISTURADOR COM TAMBOR DE 0,100 M³ - 6,20 KW</t>
  </si>
  <si>
    <t>MÁQUINA DE BANCADA UNIVERSAL PARA CORTE DE CHAPA - 1,50 KW</t>
  </si>
  <si>
    <t>MÁQUINA DE BANCADA GUILHOTINA - 4,00 KW</t>
  </si>
  <si>
    <t>DRAGA HOPPER COM CAPACIDADE DE 10.000 M³</t>
  </si>
  <si>
    <t>DRAGA HOPPER COM CAPACIDADE DE 15.000 M³</t>
  </si>
  <si>
    <t>DRAGA HOPPER COM CAPACIDADE DE 20.000 M³</t>
  </si>
  <si>
    <t>EMBARCAÇÃO HOTEL COM CAPACIDADE PARA 15 PESSOAS - 199 KW</t>
  </si>
  <si>
    <t>FÁBRICA DE PRÉ-MOLDADO DE CONCRETO PARA BALIZADOR - 2,20 KW</t>
  </si>
  <si>
    <t>COMPRESSOR DE AR PORTÁTIL DE 185,95 L/S (394 PCM) - 81,50 KW</t>
  </si>
  <si>
    <t>BOMBA SUBMERSÍVEL COM CAPACIDADE DE 75 M³/H - 3,6 KW</t>
  </si>
  <si>
    <t>BOMBA PARA CONCRETO PROJETADO VIA SECA COM CAPACIDADE DE 6 M³/H - 7,5 KW</t>
  </si>
  <si>
    <t>CONJUNTO VIBRATÓRIO PARA TUBOS DE CONCRETO COM ENCAIXE PB E 3 JOGOS DE FÔRMAS - D = 0,20 M - 2,20 KW</t>
  </si>
  <si>
    <t>CONJUNTO VIBRATÓRIO PARA TUBOS DE CONCRETO COM ENCAIXE PB E 3 JOGOS DE FÔRMAS - D = 0,30 M - 2,20 KW</t>
  </si>
  <si>
    <t>CONJUNTO VIBRATÓRIO PARA TUBOS DE CONCRETO COM ENCAIXE PB E 3 JOGOS DE FÔRMAS - D = 0,40 M - 2,20 KW</t>
  </si>
  <si>
    <t>DRAGA DE SUCÇÃO E RECALQUE COM POTÊNCIA DA BOMBA DE 294 KW E CORTADOR DE 30 KW</t>
  </si>
  <si>
    <t>DRAGA DE SUCÇÃO E RECALQUE COM POTÊNCIA DA BOMBA DE 483 KW E CORTADOR DE 55 KW</t>
  </si>
  <si>
    <t>DRAGA DE SUCÇÃO E RECALQUE COM POTÊNCIA DA BOMBA DE 746 KW E CORTADOR DE 110 KW</t>
  </si>
  <si>
    <t>DRAGA DE SUCÇÃO E RECALQUE COM POTÊNCIA DA BOMBA DE 1.350 KW E CORTADOR DE 170 KW</t>
  </si>
  <si>
    <t>EMBARCAÇÃO HOTEL COM CAPACIDADE PARA 30 PESSOAS - 2 X 112 KW</t>
  </si>
  <si>
    <t>COMPRESSOR DE AR PORTÁTIL DE 33,51 L/S (71 PCM) - 14 KW</t>
  </si>
  <si>
    <t>COMPRESSOR DE AR PORTÁTIL DE 75,04 L/S (159 PCM) - 33 KW</t>
  </si>
  <si>
    <t>PERFURATRIZ HIDRÁULICA SOBRE ESTEIRAS PARA ESTACA RAIZ - 56 KW</t>
  </si>
  <si>
    <t>EQUIPAMENTO PARA PINTURA A AR COMPRIMIDO DE PISTOLA COM CANECA COM CAPACIDADE DE 1.000 ML E COMPRESSOR DE 1,50 KW</t>
  </si>
  <si>
    <t>COMPRESSOR DE AR PORTÁTIL DE 58,52 L/S (124 PCM) - 27 KW</t>
  </si>
  <si>
    <t>COMPACTADOR MANUAL COM SOQUETE VIBRATÓRIO - 4,10 KW</t>
  </si>
  <si>
    <t>COMPRESSOR DE AR PORTÁTIL DE 422,86 L/S (896 PCM) - 213 KW</t>
  </si>
  <si>
    <t>COMPRESSOR DE AR PORTÁTIL DE 94,39 L/S (200 PCM) - 36 KW</t>
  </si>
  <si>
    <t>GUINDASTE MÓVEL SOBRE ESTEIRAS COM HAMMER GRAB - 186 KW</t>
  </si>
  <si>
    <t>COMPRESSOR DE AR PORTÁTIL DE 540,85 L/S (1.146 PCM) - 331,10 KW</t>
  </si>
  <si>
    <t>GUINDASTE MÓVEL SOBRE ESTEIRAS COM TRADO PARA ESCAVAÇÃO EM SOLOS - 186 KW</t>
  </si>
  <si>
    <t>GUINDASTE MÓVEL SOBRE ESTEIRAS COM TRADO COM BITS ESCAVAÇÃO EM ROCHA - 186 KW</t>
  </si>
  <si>
    <t>GUINDASTE MÓVEL SOBRE ESTEIRAS COM CAÇAMBA PARA ESCAVAÇÃO EM SOLOS - 186 KW</t>
  </si>
  <si>
    <t>GUINDASTE MÓVEL SOBRE ESTEIRAS COM CAÇAMBA PARA ESCAVAÇÃO EM ROCHA - 186 KW</t>
  </si>
  <si>
    <t>GUINDASTE MÓVEL SOBRE ESTEIRAS COM CAPACIDADE DE 40 T - 186 KW</t>
  </si>
  <si>
    <t>COMPRESSOR DE AR PORTÁTIL DE 89,67 L/S (190 PCM) - 36 KW</t>
  </si>
  <si>
    <t>EQUIPAMENTO PARA SOLDA E CORTE COM OXIACETILENO</t>
  </si>
  <si>
    <t>GUINDASTE MÓVEL SOBRE ESTEIRAS COM CAPACIDADE DE 80 T - 212 KW</t>
  </si>
  <si>
    <t>MESA VIBRATÓRIA - 2,20 KW</t>
  </si>
  <si>
    <t>COMPRESSOR DE AR PORTÁTIL DE 363,87 L/S (771 PCM) - 158,13 KW</t>
  </si>
  <si>
    <t>EQUIPAMENTO DE BATIMETRIA MULTIFEIXE</t>
  </si>
  <si>
    <t>EQUIPAMENTO DE MEDIÇÃO DE DESCARGA LÍQUIDA COM ADCP</t>
  </si>
  <si>
    <t>MARTELETE PERFURADOR/ROMPEDOR ELÉTRICO - 1,50 KW</t>
  </si>
  <si>
    <t>EMBARCAÇÃO DE TRANSPORTE DE PESSOAL E APOIO LOGÍSTICO - 90 KW</t>
  </si>
  <si>
    <t>MARTELETE PERFURADOR/ROMPEDOR A AR COMPRIMIDO DE 10 KG COM CAPACIDADE DE 1.800 GPM</t>
  </si>
  <si>
    <t>FRESADORA A FRIO - 455 KW</t>
  </si>
  <si>
    <t>ROLO COMPACTADOR LISO TANDEM VIBRATÓRIO AUTOPROPELIDO DE 10,4 T - 82 KW</t>
  </si>
  <si>
    <t>ROLO COMPACTADOR LISO TANDEM VIBRATÓRIO AUTOPROPELIDO DE 1,6 T - 18 KW</t>
  </si>
  <si>
    <t>MARTELETE PERFURADOR/ROMPEDOR ELÉTRICO - 0,90 KW</t>
  </si>
  <si>
    <t>VEÍCULO LEVE PICAPE 4 X 4 COM CAPACIDADE DE 1,10 T - 147 KW</t>
  </si>
  <si>
    <t>ROLO COMPACTADOR PÉ DE CARNEIRO VIBRATÓRIO AUTOPROPELIDO POR PNEUS DE 11,6 T - 82 KW</t>
  </si>
  <si>
    <t>USINA DE ASFALTO A QUENTE GRAVIMÉTRICA COM CAPACIDADE DE 100/140 T/H - 260 KW</t>
  </si>
  <si>
    <t>GUINCHO TRACIONADOR DE CORDOALHAS - 7,50 KW</t>
  </si>
  <si>
    <t>CALDEIRA PARA AQUECIMENTO E INJEÇÃO DE CERA - 1 KW</t>
  </si>
  <si>
    <t>MISTURADOR DE ARGAMASSA DE ALTA TURBULÊNCIA COM CAPACIDADE DE 220 L - 13 KW</t>
  </si>
  <si>
    <t>MINICARREGADEIRA DE PNEUS COM VASSOURA DE 1,68 M - 45,50 KW</t>
  </si>
  <si>
    <t>TRITURADORA DE GALHOS E TRONCOS REBOCÁVEL COM CAPACIDADE DE ATÉ 350 MM DE DIÂMETRO COM GUINCHO - 96,94 KW</t>
  </si>
  <si>
    <t>FRESADORA A FRIO - 155 KW</t>
  </si>
  <si>
    <t>JATEADOR PRESSURIZADO MULTIABRASIVO COM CAPACIDADE DE 280 L</t>
  </si>
  <si>
    <t>FÁBRICA DE PRÉ-MOLDADO DE CONCRETO PARA MOURÃO - 2,20 KW</t>
  </si>
  <si>
    <t>BATELÃO SEM PROPULSÃO MONTADO NA OBRA COM CAPACIDADE DE 66 M³</t>
  </si>
  <si>
    <t>MISTURADOR DE LAMA BENTONÍTICA - 4 KW</t>
  </si>
  <si>
    <t>MARTELETE PERFURADOR/ROMPEDOR A AR COMPRIMIDO DE 28 KG PARA CONCRETO COM CAPACIDADE DE 1.230 GPM</t>
  </si>
  <si>
    <t>DESARENADOR - 15 KW</t>
  </si>
  <si>
    <t>MICROTRATOR COM ROÇADEIRA - 10 KW</t>
  </si>
  <si>
    <t>SOCADORA AUTOMÁTICA DE LINHA - 253 KW</t>
  </si>
  <si>
    <t>REGULADORA E DISTRIBUIDORA DE LASTRO - 300 KW</t>
  </si>
  <si>
    <t>BATE-ESTACA COM MARTELO HIDRÁULICO - 450 KW</t>
  </si>
  <si>
    <t>CONJUNTO BOMBA E MACACO HIDRÁULICO PARA PROTENSÃO COM CAPACIDADE DE 590 KN - 3,70 KW</t>
  </si>
  <si>
    <t>MÁQUINA POLICORTE - 2,20 KW</t>
  </si>
  <si>
    <t>PÓRTICO DUPLO DE DESCARGA E POSICIONAMENTO DE DORMENTE - 89 KW</t>
  </si>
  <si>
    <t>TALHA MANUAL COM CAPACIDADE DE 3 T</t>
  </si>
  <si>
    <t>CONJUNTO BOMBA E MACACO HIDRÁULICO PARA PROTENSÃO COM CAPACIDADE DE 250 KN - 3,70 KW</t>
  </si>
  <si>
    <t>CONJUNTO BOMBA E MACACO HIDRÁULICO PARA PROTENSÃO COM CAPACIDADE DE 1.150 KN - 5 KW</t>
  </si>
  <si>
    <t>CONJUNTO BOMBA E MACACO HIDRÁULICO PARA PROTENSÃO COM CAPACIDADE DE 2.000 KN - 5 KW</t>
  </si>
  <si>
    <t>CONJUNTO BOMBA E MACACO HIDRÁULICO PARA PROTENSÃO COM CAPACIDADE DE 2.500 KN - 7 KW</t>
  </si>
  <si>
    <t>CONJUNTO BOMBA E MACACO HIDRÁULICO PARA PROTENSÃO COM CAPACIDADE DE 4.000 KN - 10 KW</t>
  </si>
  <si>
    <t>CONJUNTO BOMBA E MACACO HIDRÁULICO PARA PROTENSÃO COM CAPACIDADE DE 5.400 KN - 10 KW</t>
  </si>
  <si>
    <t>BATE-ESTACA STRAUSS - 15 KW</t>
  </si>
  <si>
    <t>POSICIONADORA DE TRILHOS - 7,40 KW</t>
  </si>
  <si>
    <t>TIREFONADORA/PARAFUSADORA PORTÁTIL - 3,10 KW</t>
  </si>
  <si>
    <t>EQUIPAMENTO PARA PINTURA ELETROSTÁTICA COM CABINE SIMPLES DE 5,50 KW E ESTUFA DE 2X120.000 KCAL</t>
  </si>
  <si>
    <t>GRUPO VIBRADOR COM GERADOR - 2,80 KW</t>
  </si>
  <si>
    <t>MÁQUINA DE FURAR DORMENTE PORTÁTIL - 1,50 KW</t>
  </si>
  <si>
    <t>MÁQUINA PARA FURAR DORMENTE - 6,70 KW</t>
  </si>
  <si>
    <t>MÁQUINA TIREFONADORA E PARAFUSADORA - 6,70 KW</t>
  </si>
  <si>
    <t>BOMBA PROJETORA DE ARGAMASSA COM CAPACIDADE DE 2 M³/H - 5,50 KW</t>
  </si>
  <si>
    <t>MÁQUINA PARA SERRAR TRILHO - 5,00 KW</t>
  </si>
  <si>
    <t>MÁQUINA PARA FURAR TRILHO - 1,20 KW</t>
  </si>
  <si>
    <t>CONJUNTO PARA PRÉ-AQUECIMENTO DE TRILHO EM SOLDA ALUMINOTÉRMICA</t>
  </si>
  <si>
    <t>MÁQUINA DE ESMERILHAR TOPO E LATERAL DE BOLETO - 5,20 KW</t>
  </si>
  <si>
    <t>TRATOR AGRÍCOLA SOBRE PNEUS COM ROÇADEIRA ARTICULADA E CAPACIDADE DE 1,12 M - 77 KW</t>
  </si>
  <si>
    <t>TRATOR AGRÍCOLA SOBRE PNEUS COM ROÇADEIRA DE ARRASTE E CAPACIDADE DE 1,50 M - 77 KW</t>
  </si>
  <si>
    <t>CONJUNTO BOMBA E PRENSA PARA LUVA DE EMENDA DE 25 MM</t>
  </si>
  <si>
    <t>CONJUNTO BOMBA E PRENSA PARA LUVA DE EMENDA DE 32 MM</t>
  </si>
  <si>
    <t>ROSQUEADEIRA PARA ROSCA CÔNICA - 0,75 KW</t>
  </si>
  <si>
    <t>JATEADOR PORTÁTIL MULTIABRASIVO COM CAPACIDADE DE 300 KG</t>
  </si>
  <si>
    <t>BOMBA DE INJEÇÃO DE ARGAMASSA COM CAPACIDADE DE 50 L/MIN</t>
  </si>
  <si>
    <t>GRUPO GERADOR - 23 KVA</t>
  </si>
  <si>
    <t>GRUPO GERADOR - 68 KVA</t>
  </si>
  <si>
    <t>BOMBA DE ALTA PRESSÃO PARA JET GROUTING DE ATÉ 45 MPA - 150 KW</t>
  </si>
  <si>
    <t>CALANDRA PARA CHAPAS DE AÇO ATÉ 25 MM - 22 KW</t>
  </si>
  <si>
    <t>VIBROACABADORA DE ASFALTO SOBRE PNEUS - 82 KW</t>
  </si>
  <si>
    <t>PERFURATRIZ MANUAL PARA COROA DIAMANTADA - 1,60 KW</t>
  </si>
  <si>
    <t>GUINCHO DE COLUNA COM CAPACIDADE DE 200 KG - 0,92 KW</t>
  </si>
  <si>
    <t>ROLO COMPACTADOR DE PNEUS AUTOPROPELIDO DE 27 T - 85 KW</t>
  </si>
  <si>
    <t>GRUPO GERADOR - 40 KVA</t>
  </si>
  <si>
    <t>GRUPO GERADOR - 7,2 KVA</t>
  </si>
  <si>
    <t>GRUPO GERADOR - 569 KVA</t>
  </si>
  <si>
    <t>PRENSA HIDRÁULICA PARA FABRICAÇÃO DE BLOCOS PRÉ-MOLDADOS - 20 KW</t>
  </si>
  <si>
    <t>COMPRESSOR DE AR PORTÁTIL DE 9,44 L/S (20 PCM) A GASOLINA - 5,22 KW</t>
  </si>
  <si>
    <t>COMPRESSOR DE AR PORTÁTIL DE 373,78 L/S (792 PCM) - 213,30 KW</t>
  </si>
  <si>
    <t>CUNHA HIDRÁULICA COM TRÊS CILINDROS E ACESSÓRIOS COM CAPACIDADE DE 3.000 KN - 5,60 KW</t>
  </si>
  <si>
    <t>RETROESCAVADEIRA DE PNEUS COM CAÇAMBA DE ESCAVAÇÃO TRAPEZOIDAL OU TRIANGULAR COM SEÇÃO DE CORTE INFERIOR A 0,10 M² - 58 KW</t>
  </si>
  <si>
    <t>RETROESCAVADEIRA DE PNEUS COM CAÇAMBA DE ESCAVAÇÃO TRAPEZOIDAL OU TRIANGULAR COM SEÇÃO DE CORTE DE 0,10 A 0,15 M² - 58 KW</t>
  </si>
  <si>
    <t>RETROESCAVADEIRA DE PNEUS COM CAÇAMBA DE ESCAVAÇÃO TRAPEZOIDAL OU TRIANGULAR COM SEÇÃO DE CORTE DE 0,15 A 0,20 M² - 58 KW</t>
  </si>
  <si>
    <t>RETROESCAVADEIRA DE PNEUS COM CAÇAMBA DE ESCAVAÇÃO TRAPEZOIDAL OU TRIANGULAR COM SEÇÃO DE CORTE DE 0,20 A 0,30 M² - 58 KW</t>
  </si>
  <si>
    <t>RETROESCAVADEIRA DE PNEUS COM CAÇAMBA DE ESCAVAÇÃO TRAPEZOIDAL OU TRIANGULAR COM SEÇÃO DE CORTE DE 0,30 A 0,50 M² - 58 KW</t>
  </si>
  <si>
    <t>ESCAVADEIRA HIDRÁULICA COM MARTELO HIDRÁULICO DE 1.700 KG - 103 KW</t>
  </si>
  <si>
    <t>GRUPO GERADOR - 174 KVA</t>
  </si>
  <si>
    <t>EXTRUSORA DE BARREIRA DE CONCRETO - 74 KW</t>
  </si>
  <si>
    <t>GRUPO GERADOR - 338 KVA</t>
  </si>
  <si>
    <t>GRUPO GERADOR - 113 KVA</t>
  </si>
  <si>
    <t>MISTURADOR AUTOMÁTICO PARA GRAUTEAMENTO COM CAPACIDADE DE 20 M³/H - 7 KW</t>
  </si>
  <si>
    <t>MISTURADOR COM BOMBA PARA GRAUTEAMENTO TIPO FLEX E OU SIMILAR - 25 KW</t>
  </si>
  <si>
    <t>PERFURATRIZ PNEUMÁTICA COM AVANÇO DE COLUNA DE 33,5 KG COM CAPACIDADE DE 2.280 GPM</t>
  </si>
  <si>
    <t>PLATAFORMA AUTOPROPELIDA COM ALCANCE DE 12 M COM CAPACIDADE DE 700 KG - 24 KW</t>
  </si>
  <si>
    <t>GUINDASTE MÓVEL SOBRE PNEUS COM 2 EIXOS COM CAPACIDADE MÁXIMA DE 55 T - 186 KW</t>
  </si>
  <si>
    <t>MISTURADOR DE ARGAMASSA COM CAPACIDADE DE 0,250 M³ - 3,70 KW</t>
  </si>
  <si>
    <t>CARRO MANUAL MODELO PLATAFORMA DE 150 X 80 CM COM CAPACIDADE DE 800 KG</t>
  </si>
  <si>
    <t>BOMBA PARA CONCRETO PROJETADO VIA ÚMIDA COM CAPACIDADE DE 10 M³/H - 14,70 KW</t>
  </si>
  <si>
    <t>BOMBA PNEUMÁTICA PARA INJEÇÃO DE RESINA COM CAPACIDADE DE 0,18 M³/H</t>
  </si>
  <si>
    <t>ROBOT PARA CONCRETO PROJETADO COM CAPACIDADE DE 30 M³/H - 70 KW - COM COMPRESSOR DIESEL</t>
  </si>
  <si>
    <t>PERFURATRIZ DE SUPERFÍCIE SOBRE PNEUS COM MARTELO DE TOPO E CONTROLE REMOTO VIA RÁDIO - 60 KW</t>
  </si>
  <si>
    <t>JUMBO ELETRO-HIDRÁULICO COM 3 BRAÇOS - 155 KW/237 KW</t>
  </si>
  <si>
    <t>PERFURATRIZ HIDRÁULICA ROTOPERCUSSIVA - 123 KW</t>
  </si>
  <si>
    <t>CAMINHÃO TANQUE DE ASFALTO COM CAPACIDADE DE 31.000 L - 265 KW</t>
  </si>
  <si>
    <t>CAVALO MECÂNICO ESTRADEIRO 6 X 2, PBT 23.000 KG - 265 KW - CONDIÇÃO DE TRABALHO SEVERA - MOTORISTA DE CAMINHÃO</t>
  </si>
  <si>
    <t>TANQUE ISOTÉRMICO DE ASFALTO COM CAPACIDADE DE 31.000 L</t>
  </si>
  <si>
    <t>CAVALO MECÂNICO COM DOLLY INTERMEDIÁRIO E SEMIRREBOQUE DE 4 EIXOS COM CAPACIDADE DE 53 T - 323 KW</t>
  </si>
  <si>
    <t>CAVALO MECÂNICO ESTRADEIRO 6 X 4, PBT 23.000 KG - 323 KW - MOTORISTA DE VEÍCULO ESPECIAL</t>
  </si>
  <si>
    <t>SEMIRREBOQUE COM 4 EIXOS</t>
  </si>
  <si>
    <t>DOLLY INTERMEDIÁRIO COM 2 EIXOS PARA SEMIRREBOQUE</t>
  </si>
  <si>
    <t>CAMINHÃO DISTRIBUIDOR DE CIMENTO E CAL COM CAPACIDADE DE 17 M³ - 210 KW</t>
  </si>
  <si>
    <t>CAMINHÃO PLATAFORMA 8 X 2, PBTC 36.000 KG E DISTÂNCIA ENTRE EIXOS 4,8 M - 210 KW - MOTORISTA DE CAMINHÃO</t>
  </si>
  <si>
    <t>DISTRIBUIDOR DE CIMENTO MONTADO SOBRE CHASSI COM CAPACIDADE DE 17 M³</t>
  </si>
  <si>
    <t>PLATAFORMA DE INSPEÇÃO SOB PONTES MONTADA EM CAMINHÃO COM CAPACIDADE DE 500 KG E ALCANCE DE 15 M - 188 KW</t>
  </si>
  <si>
    <t>CAMINHÃO PLATAFORMA 8 X 2, PBT 29.000 KG E DISTÂNCIA ENTRE EIXOS 4,8 M - 188 KW - CONDIÇÃO DE TRABALHO SEVERA - MOTORISTA DE VEÍCULO ESPECIAL</t>
  </si>
  <si>
    <t>PLATAFORMA TELESCÓPICA PARA INSPEÇÃO DE PONTES MONTADA SOBRE CHASSI COM CAPACIDADE DE 500 KG</t>
  </si>
  <si>
    <t>CAMINHÃO CARROCERIA COM GUINDAUTO COM CAPACIDADE DE 45 T.M - 188 KW</t>
  </si>
  <si>
    <t>CAMINHÃO PLATAFORMA 6 X 2, PBT 23.000 KG E DISTÂNCIA ENTRE EIXOS 5,4 M - 188 KW - MOTORISTA DE VEÍCULO ESPECIAL</t>
  </si>
  <si>
    <t>CARROCERIA DE MADEIRA COM CAPACIDADE DE 11 T</t>
  </si>
  <si>
    <t>GUINDASTE ARTICULADO MONTADO SOBRE CHASSI COM CAPACIDADE DE 45 T.M</t>
  </si>
  <si>
    <t>BATE-ESTACA HIDRÁULICO PARA DEFENSAS MONTADO EM CAMINHÃO GUINDAUTO COM CAPACIDADE DE 20 T.M E CARROCERIA DE 4 T - 136 KW</t>
  </si>
  <si>
    <t>CAMINHÃO PLATAFORMA 4 X 2, PBT 14.300 KG E DISTÂNCIA ENTRE EIXOS 4,8 M - 136 KW - CONDIÇÃO DE TRABALHO SEVERA - MOTORISTA DE CAMINHÃO</t>
  </si>
  <si>
    <t>CARROCERIA DE MADEIRA COM CAPACIDADE DE 4 T</t>
  </si>
  <si>
    <t>GUINDASTE ARTICULADO MONTADO SOBRE CHASSI COM CAPACIDADE DE 20 T.M</t>
  </si>
  <si>
    <t>BATE-ESTACA HIDRÁULICO PARA DEFENSAS METÁLICAS MONTADA SOBRE CHASSI</t>
  </si>
  <si>
    <t>CAMINHÃO DE RESGATE DE VEÍCULOS LEVES COM PLATAFORMA COM CAPACIDADE DE 4 T - 115 KW</t>
  </si>
  <si>
    <t>CAMINHÃO PLATAFORMA 4 X 2 PBT 9.600 KG E DISTÂNCIA ENTRE EIXOS 3,7 M - 115 KW - MOTORISTA DE VEÍCULO ESPECIAL</t>
  </si>
  <si>
    <t>PLATAFORMA HIDRÁULICA PARA RESGATE DE VEÍCULOS MONTADA SOBRE CHASSI COM CAPACIDADE DE 4 T</t>
  </si>
  <si>
    <t>CAMINHÃO DE RESGATE DE VEÍCULOS DE PORTE MÉDIO COM CAPACIDADE DO GUINCHO DE 20 T - 136 KW</t>
  </si>
  <si>
    <t>CAMINHÃO PLATAFORMA 4 X 2, PBT 16.000 KG E DISTÂNCIA ENTRE EIXOS 3,6 M - 136 KW - MOTORISTA DE VEÍCULO ESPECIAL</t>
  </si>
  <si>
    <t>GUINCHO REBOCADOR PARA RESGATE DE VEÍCULOS MONTADA SOBRE CHASSI COM CAPACIDADE DE 20 T</t>
  </si>
  <si>
    <t>CAMINHÃO DE RESGATE DE VEÍCULOS PESADOS COM DOIS GUINCHOS COM CAPACIDADE DE 35 T - 240 KW</t>
  </si>
  <si>
    <t>CAMINHÃO PLATAFORMA 6 X 2, PBT 23.000 KG E DISTÂNCIA ENTRE EIXOS 4,8 M - 240 KW - MOTORISTA DE VEÍCULO ESPECIAL</t>
  </si>
  <si>
    <t>GUINCHO REBOCADOR PARA RESGATE DE VEÍCULOS MONTADA SOBRE CHASSI COM CAPACIDADE DE 35 T</t>
  </si>
  <si>
    <t>CAVALO MECÂNICO SEM REBOQUE - 210 KW</t>
  </si>
  <si>
    <t>CAVALO MECÂNICO 4 X 2, PBT 16.000 KG - 210 KW - MOTORISTA DE CAMINHÃO</t>
  </si>
  <si>
    <t>PAINEL COM SETA LUMINOSA PARA MONTAGEM EM CAMINHÃO</t>
  </si>
  <si>
    <t>PAINEL COM SETA LUMINOSA MONTADO SOBRE CHASSI</t>
  </si>
  <si>
    <t>AMORTECEDOR RETRÁTIL (AMC) PARA MONTAGEM EM CAMINHÃO</t>
  </si>
  <si>
    <t>AMORTECEDOR RETRÁTIL MONTADO EM CAMINHÃO</t>
  </si>
  <si>
    <t>CAMINHÃO BASCULANTE PARA CONCRETO COM CAPACIDADE DE 7 M³ - 188 KW</t>
  </si>
  <si>
    <t>CAMINHÃO PLATAFORMA 8 X 2, PBT 29.000 KG E DISTÂNCIA ENTRE EIXOS 4,8 M - 188 KW - MOTORISTA DE CAMINHÃO</t>
  </si>
  <si>
    <t>CAÇAMBA BASCULANTE PARA CONCRETO COM CAPACIDADE DE 7 M³</t>
  </si>
  <si>
    <t>CAMINHÃO SILO COM CAPACIDADE DE 30 M³ - 265 KW</t>
  </si>
  <si>
    <t>SEMIRREBOQUE SILO PARA CIMENTO COM CAPACIDADE DE 30 M³</t>
  </si>
  <si>
    <t>CAVALO MECÂNICO COM DOLLY PNEUMÁTICO DE 4 EIXOS E MESAS DE GIRO COM CAPACIDADE DE 57 T - 323 KW</t>
  </si>
  <si>
    <t>CONJUNTO DE DUAS MESAS DE GIRO PARA QUINTA RODA OU REBOQUE COM CAPACIDADE DE 100 T CADA</t>
  </si>
  <si>
    <t>DOLLY PNEUMÁTICO COM CAPACIDADE DE 48 T E 4 EIXOS</t>
  </si>
  <si>
    <t>CAVALO MECÂNICO COM DOIS DOLLYS PNEUMÁTICOS DE 3 E 4 EIXOS E MESAS DE GIRO COM CAPACIDADE DE 77 T - 323 KW</t>
  </si>
  <si>
    <t>CAVALO MECÂNICO ESTRADEIRO 6 X 4, CMT 123.000 KG - 323 KW - MOTORISTA DE VEÍCULO ESPECIAL</t>
  </si>
  <si>
    <t>DOLLY PNEUMÁTICO COM CAPACIDADE DE 28,5 T E 3 EIXOS</t>
  </si>
  <si>
    <t>CAVALO MECÂNICO COM DOIS DOLLYS PNEUMÁTICOS DE 4 E 5 EIXOS E MESAS DE GIRO COM CAPACIDADE DE 111 T - 440 KW</t>
  </si>
  <si>
    <t>CAVALO MECÂNICO 8 X 8, PBT 26.000 KG - 440 KW -  MOTORISTA DE VEÍCULO ESPECIAL</t>
  </si>
  <si>
    <t>DOLLY PNEUMÁTICO COM CAPACIDADE DE 60 T E 5 EIXOS</t>
  </si>
  <si>
    <t>CAMINHÃO COM SISTEMA DE HIDROJATEAMENTO DE ALTA PRESSÃO E VÁCUO PARA LIMPEZA E DESOBSTRUÇÃO DE BUEIROS COM CAPACIDADE TOTAL DE 15.600 L - 188 KW</t>
  </si>
  <si>
    <t>EQUIPAMENTO COM SISTEMA DE HIDROJATEAMENTO DE ALTA PRESSÃO E VÁCUO PARA LIMPEZA E DESOBSTRUÇÃO DE BUEIROS COM DIÂMETRO DE ATÉ 1.500 MM COM CAPACIDADE TOTAL DE 15.600 L</t>
  </si>
  <si>
    <t>CAMINHÃO BASCULANTE PARA ROCHA COM CAPACIDADE DE 12 M³ - 188 KW COM PERICULOSIDADE</t>
  </si>
  <si>
    <t>CAMINHÃO PLATAFORMA 8 X 2 PBT 29.000 KG E DISTÂNCIA ENTRE EIXOS 4,8 M - 188 KW - MOTORISTA DE VEÍCULO ESPECIAL COM PERICULOSIDADE</t>
  </si>
  <si>
    <t>CAÇAMBA BASCULANTE PARA ROCHA COM CAPACIDADE DE 12 M³</t>
  </si>
  <si>
    <t>PLATAFORMA PANTOGRÁFICA MONTADA EM CAMINHÃO - 115 KW COM PERICULOSIDADE</t>
  </si>
  <si>
    <t>CAMINHÃO PLATAFORMA 4 X 2, PBT 8.300 KG E DISTÂNCIA ENTRE EIXOS 3,7 M - 115 KW - MOTORISTA DE VEÍCULO ESPECIAL COM PERICULOSIDADE</t>
  </si>
  <si>
    <t>PLATAFORMA PANTOGRÁFICA HIDRÁULICA MONTADA SOBRE CHASSI COM CAPACIDADE DE 600 KG - COM PERICULOSIDADE</t>
  </si>
  <si>
    <t>CAMINHÃO BASCULANTE COM CAPACIDADE DE 6 M³ - 136 KW</t>
  </si>
  <si>
    <t>CAMINHÃO PLATAFORMA 4 X 2, PBT 16.000 KG E DISTÂNCIA ENTRE EIXOS 3,6 M - 136 KW - MOTORISTA DE CAMINHÃO</t>
  </si>
  <si>
    <t>CAÇAMBA BASCULANTE COM CAPACIDADE DE 6 M³</t>
  </si>
  <si>
    <t>CAMINHÃO CARROCERIA COM CAPACIDADE DE 9 T - 136 KW</t>
  </si>
  <si>
    <t>CAMINHÃO PLATAFORMA 4 X 2, PBT 16.000 KG E DISTÂNCIA ENTRE EIXOS 4,8 M - 136 KW - MOTORISTA DE CAMINHÃO</t>
  </si>
  <si>
    <t>CARROCERIA DE MADEIRA COM CAPACIDADE DE 9 T</t>
  </si>
  <si>
    <t>CAMINHÃO TANQUE DISTRIBUIDOR DE ASFALTO COM CAPACIDADE DE 6.000 L - 7 KW/136 KW</t>
  </si>
  <si>
    <t>TANQUE ESPARGIDOR DE ASFALTO COM CAPACIDADE DE 6.000 L - 7 KW</t>
  </si>
  <si>
    <t>CAMINHÃO COM CAÇAMBA TÉRMICA COM CAPACIDADE DE 6 M³ - 188 KW</t>
  </si>
  <si>
    <t>CAMINHÃO PLATAFORMA 6 X 2, PBT 23.000 KG E DISTÂNCIA ENTRE EIXOS 4,8 M - 188 KW - MOTORISTA DE CAMINHÃO</t>
  </si>
  <si>
    <t>CAÇAMBA TÉRMICA COM CAPACIDADE DE 6 M³</t>
  </si>
  <si>
    <t>CAMINHÃO TANQUE COM CAPACIDADE DE 10.000 L - 188 KW</t>
  </si>
  <si>
    <t>CAMINHÃO PLATAFORMA 6 X 2, PBT 23.000 KG E DISTÂNCIA ENTRE EIXOS 4,8 M - 188 KW - CONDIÇÃO DE TRABALHO SEVERA - MOTORISTA DE CAMINHÃO</t>
  </si>
  <si>
    <t>TANQUE PARA TRANSPORTE DE ÁGUA COM CAPACIDADE DE 10.000 L</t>
  </si>
  <si>
    <t>CAMINHÃO BASCULANTE COM CAÇAMBA ESTANQUE COM CAPACIDADE DE 14 M³ - 188 KW</t>
  </si>
  <si>
    <t>CAMINHÃO PLATAFORMA 8 X 2, PBT 29.000 KG E DISTÂNCIA ENTRE EIXOS 4,8 M - 188 KW - MOTORISTA DE VEÍCULO ESPECIAL</t>
  </si>
  <si>
    <t>CAÇAMBA BASCULANTE ESTANQUE COM CAPACIDADE DE 14 M³</t>
  </si>
  <si>
    <t>CAMINHÃO BASCULANTE COM CAPACIDADE DE 10 M³ - 188 KW</t>
  </si>
  <si>
    <t>CAÇAMBA BASCULANTE COM CAPACIDADE DE 10 M³</t>
  </si>
  <si>
    <t>CAMINHÃO CARROCERIA COM CAPACIDADE DE 15 T - 188 KW</t>
  </si>
  <si>
    <t>CAMINHÃO PLATAFORMA 6 X 2, PBT 23.000 KG E DISTÂNCIA ENTRE EIXOS 5,4 M - 188 KW - MOTORISTA DE CAMINHÃO</t>
  </si>
  <si>
    <t>CARROCERIA DE MADEIRA COM CAPACIDADE DE 15 T</t>
  </si>
  <si>
    <t>CAMINHÃO BETONEIRA COM CAPACIDADE DE 8 M³ - 188 KW</t>
  </si>
  <si>
    <t>MISTURADOR DE CONCRETO PARA MONTAGEM EM CHASSI DE CAMINHÃO COM CAPACIDADE DE 8 M³</t>
  </si>
  <si>
    <t>CAMINHÃO BASCULANTE PARA ROCHA COM CAPACIDADE DE 8 M³ - 210 KW</t>
  </si>
  <si>
    <t>CAMINHÃO BASCULANTE 6 X 4, PBT 23.000 KG E DISTÂNCIA ENTRE EIXOS 3,6 M - 210 KW -  MOTORISTA DE CAMINHÃO</t>
  </si>
  <si>
    <t>CAÇAMBA BASCULANTE PARA ROCHA COM CAPACIDADE DE 8 M³</t>
  </si>
  <si>
    <t>CAMINHÃO TANQUE COM CAPACIDADE DE 6.000 L - 136 KW</t>
  </si>
  <si>
    <t>TANQUE PARA TRANSPORTE DE ÁGUA COM CAPACIDADE DE 6.000 L</t>
  </si>
  <si>
    <t>CAMINHÃO DEMARCADOR DE FAIXAS COM SISTEMA DE PINTURA A FRIO - 28 KW/115 KW</t>
  </si>
  <si>
    <t>CAMINHÃO PLATAFORMA 4 X 2, PBT 8.300 KG E DISTÂNCIA ENTRE EIXOS 4,4 M - 115 KW - MOTORISTA DE VEÍCULO ESPECIAL</t>
  </si>
  <si>
    <t>EQUIPAMENTO DEMARCADOR DE FAIXAS A FRIO MONTADO SOBRE CHASSI COM CAPACIDADE DE 800 L - 28 KW</t>
  </si>
  <si>
    <t>CAMINHÃO DEMARCADOR DE FAIXAS COM SISTEMA DE PINTURA A QUENTE - 5 KW/30,10 KW/136 KW</t>
  </si>
  <si>
    <t>CAMINHÃO PLATAFORMA 4 X 2, PBT 14.300 KG E DISTÂNCIA ENTRE EIXOS 4,8 M - 136 KW - MOTORISTA DE VEÍCULO ESPECIAL</t>
  </si>
  <si>
    <t>COMPRESSOR DE AR PORTÁTIL DE 70,79 L/S (150 PCM) SEM REBOQUE - 30,10 KW</t>
  </si>
  <si>
    <t>EQUIPAMENTO DEMARCADOR DE FAIXAS A QUENTE MONTADO SOBRE CHASSI COM CAPACIDADE DE 500 L - 5,0 KW</t>
  </si>
  <si>
    <t>CAMINHÃO BASCULANTE COM CAPACIDADE DE 4 M³ - 136 KW</t>
  </si>
  <si>
    <t>CAMINHÃO PLATAFORMA 4 X 2, PBT 14.300 KG E DISTÂNCIA ENTRE EIXOS 4,8 M - 136 KW - MOTORISTA DE CAMINHÃO</t>
  </si>
  <si>
    <t>CAÇAMBA BASCULANTE COM CAPACIDADE DE 4 M³</t>
  </si>
  <si>
    <t>CAVALO MECÂNICO COM SEMIRREBOQUE COM CAPACIDADE DE 22 T - 240 KW</t>
  </si>
  <si>
    <t>CAVALO MECÂNICO 4 X 2, PBT 16.000 KG - 240 KW - MOTORISTA DE VEÍCULO ESPECIAL</t>
  </si>
  <si>
    <t>SEMIRREBOQUE COM 2 EIXOS</t>
  </si>
  <si>
    <t>CAVALO MECÂNICO COM SEMIRREBOQUE COM CAPACIDADE DE 30 T - 265 KW</t>
  </si>
  <si>
    <t>CAVALO MECÂNICO ESTRADEIRO 6 X 2, PBT 23.000 KG - 265 KW - MOTORISTA DE CAMINHÃO</t>
  </si>
  <si>
    <t>SEMIRREBOQUE COM 3 EIXOS</t>
  </si>
  <si>
    <t>CAMINHÃO BASCULANTE COM CAPACIDADE DE 14 M³ - 188 KW</t>
  </si>
  <si>
    <t>CAÇAMBA BASCULANTE COM CAPACIDADE DE 14 M³</t>
  </si>
  <si>
    <t>CAMINHÃO TANQUE COM CAPACIDADE DE 8.000 L - 136 KW</t>
  </si>
  <si>
    <t>CAMINHÃO PLATAFORMA 4 X 2, PBT 16.000 KG E DISTÂNCIA ENTRE EIXOS 4,8 M - 136 KW - CONDIÇÃO DE TRABALHO SEVERA - MOTORISTA DE CAMINHÃO</t>
  </si>
  <si>
    <t>TANQUE PARA TRANSPORTE DE ÁGUA COM CAPACIDADE DE 8.000 L</t>
  </si>
  <si>
    <t>USINA MÓVEL DE LAMA ASFÁLTICA OU MICRORREVESTIMENTO COM CAVALO MECÂNICO COM CAPACIDADE DE 12 M³ - 95,6 KW/240 KW</t>
  </si>
  <si>
    <t>CAVALO MECÂNICO 4 X 2, PBT 16.000 KG - 240 KW - CONDIÇÃO DE TRABALHO SEVERA - MOTORISTA DE VEÍCULO ESPECIAL</t>
  </si>
  <si>
    <t>USINA DE LAMA ASFÁLTICA OU MICRORREVESTIMENTO ASFÁLTICO REBOCÁVEL COM CAPACIDADE DE 12 M³ - 95,6 KW</t>
  </si>
  <si>
    <t>CAMINHÃO BASCULANTE PARA ROCHA COM CAPACIDADE DE 12 M³ - 188 KW</t>
  </si>
  <si>
    <t>CAVALO MECÂNICO COM DOIS REBOQUES HIDROPNEUMÁTICOS DE 5 E 4 EIXOS E MESAS DE GIRO COM CAPACIDADE DE 130 T - 440 KW</t>
  </si>
  <si>
    <t>REBOQUE HIDROPNEUMÁTICO COM CAPACIDADE DE 166 T E 4 EIXOS</t>
  </si>
  <si>
    <t>REBOQUE HIDROPNEUMÁTICO COM CAPACIDADE DE 117 T E 5 EIXOS</t>
  </si>
  <si>
    <t>CAMINHÃO TANQUE COM CAPACIDADE DE 13.000 L - 188 KW</t>
  </si>
  <si>
    <t>TANQUE PARA TRANSPORTE DE ÁGUA COM CAPACIDADE DE 13.000 L</t>
  </si>
  <si>
    <t>CAMINHÃO CARROCERIA COM GUINDAUTO COM CAPACIDADE DE 20 T.M - 136 KW</t>
  </si>
  <si>
    <t>CAMINHÃO PLATAFORMA 4 X 2, PBT 16.000 KG E DISTÂNCIA ENTRE EIXOS 4,8 M - 136 KW - MOTORISTA DE VEÍCULO ESPECIAL</t>
  </si>
  <si>
    <t>CARROCERIA DE MADEIRA COM CAPACIDADE DE 7 T</t>
  </si>
  <si>
    <t>CAMINHÃO CARROCERIA COM CAPACIDADE DE 5 T - 115 KW</t>
  </si>
  <si>
    <t>CAMINHÃO PLATAFORMA 4 X 2, PBT 9.600 KG E DISTÂNCIA ENTRE EIXOS 3,7 M - 115 KW - MOTORISTA DE CAMINHÃO</t>
  </si>
  <si>
    <t>CARROCERIA DE MADEIRA COM CAPACIDADE DE 5 T</t>
  </si>
  <si>
    <t>CAMINHÃO CARROCERIA COM GUINDAUTO E CESTO AÉREO COM CAPACIDADE DE 10 T.M - 136 KW</t>
  </si>
  <si>
    <t>CESTO AÉREO SIMPLES ISOLADO COM CAPACIDADE PARA 135 KG</t>
  </si>
  <si>
    <t>GUINDASTE ARTICULADO MONTADO SOBRE CHASSI COM CAPACIDADE DE 10 T.M</t>
  </si>
  <si>
    <t>CAMINHÃO DEMARCADOR DE FAIXAS COM SISTEMA DE PINTURA SPRAY - 115 KW</t>
  </si>
  <si>
    <t>CAMINHÃO PLATAFORMA 4 X 2, PBT 9.600 KG E DISTÂNCIA ENTRE EIXOS 3,7 M - 115 KW - CONDIÇÃO DE TRABALHO SEVERA - MOTORISTA DE CAMINHÃO</t>
  </si>
  <si>
    <t>EQUIPAMENTO DEMARCADOR DE FAIXAS SISTEMA SPRAY MONTADO SOBRE CHASSI COM CAPACIDADE 1.080 L</t>
  </si>
  <si>
    <t>PLATAFORMA PANTOGRÁFICA MONTADA EM CAMINHÃO - 115 KW</t>
  </si>
  <si>
    <t>CAMINHÃO PLATAFORMA 4 X 2, PBT 8.300 KG E DISTÂNCIA ENTRE EIXOS 3,7 M - 115 KW - MOTORISTA DE VEÍCULO ESPECIAL</t>
  </si>
  <si>
    <t>PLATAFORMA PANTOGRÁFICA HIDRÁULICA MONTADA SOBRE CHASSI COM CAPACIDADE DE 600 KG</t>
  </si>
  <si>
    <t>BOMBA PARA CONCRETO COM LANÇA MONTADA SOBRE CHASSI COM CAPACIDADE DE 50 M³/H - 136 KW</t>
  </si>
  <si>
    <t>BOMBA PARA CONCRETO COM LANÇA MONTADA SOBRE CHASSI COM CAPACIDADE DE 50 M³/H</t>
  </si>
  <si>
    <t>CAMINHÃO PARA HIDROSSEMEADURA COM CAPACIDADE DE 7.500 L - 136 KW</t>
  </si>
  <si>
    <t>TANQUE PARA HIDROSSEMEADURA COM CAPACIDADE DE 7.500 L</t>
  </si>
  <si>
    <t>AÇO CA 25</t>
  </si>
  <si>
    <t>AÇO CA 50</t>
  </si>
  <si>
    <t>BRITA 0</t>
  </si>
  <si>
    <t>FIBRA DE POLIAMIDA PARA CONCRETO</t>
  </si>
  <si>
    <t>FIBRA DE AÇO PARA CONCRETO</t>
  </si>
  <si>
    <t>DETERGENTE LÍQUIDO NEUTRO</t>
  </si>
  <si>
    <t>AÇO CP 175 RB</t>
  </si>
  <si>
    <t>ADITIVO SUPERPLASTIFICANTE PARA CONCRETO E ARGAMASSA</t>
  </si>
  <si>
    <t>ADITIVO MODIFICADOR DE VISCOSIDADE PARA CONCRETO E ARGAMASSA</t>
  </si>
  <si>
    <t>SILICATO DE ALUMÍNIO</t>
  </si>
  <si>
    <t>GRAMPO DE ANCORAGEM EM AÇO CA 50 - D = 12,5 MM</t>
  </si>
  <si>
    <t>AÇO CA 60</t>
  </si>
  <si>
    <t>ESPOLETA ELÉTRICA Nº 8 - D = 6,0 MM</t>
  </si>
  <si>
    <t>GRAMPO SARGENTO EM FERRO FUNDIDO TIPO C COM ABERTURA ÚTIL DE 105 MM (4")</t>
  </si>
  <si>
    <t>SACO DE ANIAGEM OU DE RÁFIA DE 50 KG - C = 95 CM E L = 65 CM</t>
  </si>
  <si>
    <t>GRAMPO PESADO EM AÇO-CARBONO PARA CABO DE AÇO - D = 13 MM (1/2")</t>
  </si>
  <si>
    <t>ESTICADOR EM AÇO TIPO OLHAL X OLHAL PARA CABO DE AÇO - D = 13 MM</t>
  </si>
  <si>
    <t>GRAMPO DE ANCORAGEM EM AÇO CA 50 - D = 6,3 MM</t>
  </si>
  <si>
    <t>HERBICIDA GLIFOSATO PARA ÁREAS CONTÍNUAS</t>
  </si>
  <si>
    <t>ADESIVO PLÁSTICO PARA TUBOS DE PVC</t>
  </si>
  <si>
    <t>ADITIVO AGLUTINANTE PARA ARGAMASSA</t>
  </si>
  <si>
    <t>AREIA MÉDIA</t>
  </si>
  <si>
    <t>SÍLICA ATIVA PARA CONCRETO E ARGAMASSA (MICROSSÍLICA)</t>
  </si>
  <si>
    <t>ADITIVO PLASTIFICANTE E RETARDADOR DE PEGA PARA CONCRETO E ARGAMASSA</t>
  </si>
  <si>
    <t>ADESIVO DE CONTATO PARA LAMINADO ELASTOPLÁSTICO</t>
  </si>
  <si>
    <t>DILUENTE TIPO AGUARRÁS PARA TINTAS E VERNIZES</t>
  </si>
  <si>
    <t>GASOLINA COMUM</t>
  </si>
  <si>
    <t>CONTÊINER COM 2 BANHEIROS - L = 2,44 M E C = 6,09 M (1 TEU)</t>
  </si>
  <si>
    <t>CONTÊINER COM JANELA - L = 2,44 M E C = 6,09 M (1 TEU)</t>
  </si>
  <si>
    <t>ÓLEO DIESEL</t>
  </si>
  <si>
    <t>ABRASIVO DE VIDRO COM GRANULOMETRIA DE 210 A 420 MICRA</t>
  </si>
  <si>
    <t>BARREIRA PLÁSTICA MONOBLOCO PARA CANALIZAÇÃO DE TRÂNSITO - C = 100 CM, L = 50 CM E H = 55 CM</t>
  </si>
  <si>
    <t>BARREIRA PLÁSTICA PARA CANALIZAÇÃO DE TRÂNSITO - C = 60 CM, L = 45 CM E H = 60 CM</t>
  </si>
  <si>
    <t>CONE DE SINALIZAÇÃO EM POLIETILENO - H = 75 CM E BASE QUADRADA DE 40 X 40 CM</t>
  </si>
  <si>
    <t>BALIZADOR CÔNICO REFLETIVO EM POLIETILENO SEMIFLEXÍVEL - H = 114 CM E BASE OCTOGONAL DE D = 40 CM</t>
  </si>
  <si>
    <t>DELIMITADOR DE TRÁFEGO FLEXÍVEL COM CHUMBADOR E DUAS FAIXAS REFLETIVAS - H = 77 CM E D = 21 CM</t>
  </si>
  <si>
    <t>ADITIVO NATURAL TIPO GOMA XANTANA PARA HIDROSSEMEADURA</t>
  </si>
  <si>
    <t>CILINDRO CANALIZADOR DE TRÁFEGO EM POLIETILENO - H = 117 CM E BASE QUADRADA DE 60 X 60 CM</t>
  </si>
  <si>
    <t>FITA ADESIVA DE PVC - L = 50 MM E C = 50 M</t>
  </si>
  <si>
    <t>TELA PLÁSTICA EM POLIPROPILENO NA COR LARANJA PARA TAPUME - L = 1,2 M</t>
  </si>
  <si>
    <t>FITA ZEBRADA DE COR LARANJA E BRANCA - L = 7 A 8 CM</t>
  </si>
  <si>
    <t>BARREIRA PLÁSTICA ARTICULÁVEL MODULAR - C = 240 CM E H = 100 CM</t>
  </si>
  <si>
    <t>FERRAMENTA DE CORTE PARA REMOVEDORA DE FAIXA DE SINALIZAÇÃO (SMITH CUTTER)</t>
  </si>
  <si>
    <t>CONTÊINER COM JANELA - L = 4,88 M E C = 6,09 M (1 TEU DUPLO)</t>
  </si>
  <si>
    <t>CONTÊINER COM JANELA E 2 BANHEIROS - L = 4,88 M E C = 6,09 M (1 TEU DUPLO)</t>
  </si>
  <si>
    <t>CONTÊINER COM REVESTIMENTO TÉRMICO, JANELA E BANHEIRO - L = 2,44 M E C = 6,09 M (1 TEU)</t>
  </si>
  <si>
    <t>CONTÊINER COM JANELA - L = 2,44 M E C = 4,58 M (3/4 TEU)</t>
  </si>
  <si>
    <t>CONTÊINER COM JANELA E BANHEIRO - L = 2,44 M E 4,58 M (3/4 TEU)</t>
  </si>
  <si>
    <t>CONTÊINER COM REVESTIMENTO TÉRMICO, JANELA E BANHEIRO - L = 2,44 M E C = 12,90 M (2 TEU)</t>
  </si>
  <si>
    <t>TUBO PEAD PE 100 PN 10 COM FLANGES - D = 160 MM</t>
  </si>
  <si>
    <t>CAIBRO DE PINHO - L = 7,5 CM E E = 10,0 CM</t>
  </si>
  <si>
    <t>ARAME FARPADO EM AÇO GALVANIZADO - D = 1,60 MM</t>
  </si>
  <si>
    <t>CONTÊINER COM 3 JANELAS PARA GUARITA - L = 2,44 M E C = 3,05 M (1/2 TEU)</t>
  </si>
  <si>
    <t>ARAME LISO EM AÇO GALVANIZADO - D = 2,10 MM (14 BWG)</t>
  </si>
  <si>
    <t>MUDA DE ÁRVORE COM ALTURA DE 0,30 A 0,80 M</t>
  </si>
  <si>
    <t>MUDA DE ARBUSTO COM ALTURA ATÉ 0,50 M</t>
  </si>
  <si>
    <t>ARAME LISO RECOZIDO EM AÇO-CARBONO - D = 1,24 MM (18 BWG)</t>
  </si>
  <si>
    <t>DISCO DE CORTE ABRASIVO PARA POLICORTE - D = 300 MM</t>
  </si>
  <si>
    <t>AREIA FINA</t>
  </si>
  <si>
    <t>AREIA GROSSA</t>
  </si>
  <si>
    <t>AREIA MÉDIA LAVADA</t>
  </si>
  <si>
    <t>ARGAMASSA PRÉ-DOSADA PARA GRAUTEAMENTO</t>
  </si>
  <si>
    <t>ARGAMASSA PRÉ-DOSADA AUTOADENSÁVEL PARA GRAUTEAMENTO</t>
  </si>
  <si>
    <t>ANCORAGEM ATIVA PARA 4 CORDOALHAS - D = 12,7 MM</t>
  </si>
  <si>
    <t>ANCORAGEM ATIVA PARA 6 CORDOALHAS - D = 12,7 MM</t>
  </si>
  <si>
    <t>ANCORAGEM ATIVA PARA 7 CORDOALHAS - D = 12,7 MM</t>
  </si>
  <si>
    <t>ANCORAGEM ATIVA PARA 8 CORDOALHAS - D = 12,7 MM</t>
  </si>
  <si>
    <t>ANCORAGEM ATIVA PARA 9 CORDOALHAS - D = 12,7 MM</t>
  </si>
  <si>
    <t>ANCORAGEM ATIVA PARA 10 CORDOALHAS - D = 12,7 MM</t>
  </si>
  <si>
    <t>ANCORAGEM ATIVA PARA 12 CORDOALHAS - D = 12,7 MM</t>
  </si>
  <si>
    <t>ANCORAGEM ATIVA PARA 15 CORDOALHAS - D = 12,7 MM</t>
  </si>
  <si>
    <t>ANCORAGEM ATIVA PARA 19 CORDOALHAS - D = 12,7 MM</t>
  </si>
  <si>
    <t>BAMBU COM DIÂMETRO MÉDIO DE 10 CM</t>
  </si>
  <si>
    <t>EQUIPAMENTOS PARA A FÁBRICA DE DORMENTES DE CONCRETO PROTENDIDO</t>
  </si>
  <si>
    <t>ANCORAGEM ATIVA PARA 22 CORDOALHAS - D = 12,7 MM</t>
  </si>
  <si>
    <t>ANCORAGEM ATIVA PARA 27 CORDOALHAS - D = 12,7 MM</t>
  </si>
  <si>
    <t>ANCORAGEM ATIVA PARA 31 CORDOALHAS - D = 12,7 MM</t>
  </si>
  <si>
    <t>ADITIVO ACELERADOR DE PEGA PARA CONCRETO E ARGAMASSA PROJETADOS</t>
  </si>
  <si>
    <t>ASFALTO DILUÍDO DE PETRÓLEO - CM-30</t>
  </si>
  <si>
    <t>ANCORAGEM ATIVA PARA 4 CORDOALHAS - D = 15,2 MM</t>
  </si>
  <si>
    <t>ANCORAGEM ATIVA PARA 6 CORDOALHAS - D = 15,2 MM</t>
  </si>
  <si>
    <t>GEOCOMPOSTO PARA DRENAGEM</t>
  </si>
  <si>
    <t>ANCORAGEM ATIVA PARA 7 CORDOALHAS - D = 15,2 MM</t>
  </si>
  <si>
    <t>GEODRENO VERTICAL - L = 10 CM E E = 5 MM</t>
  </si>
  <si>
    <t>ANCORAGEM ATIVA PARA 10 CORDOALHAS - D = 15,2 MM</t>
  </si>
  <si>
    <t>ANCORAGEM ATIVA PARA 9 CORDOALHAS - D = 15,2 MM</t>
  </si>
  <si>
    <t>DISCO DIAMANTADO SEGMENTADO PARA CORTE DE PAVIMENTO - D = 1.000 MM</t>
  </si>
  <si>
    <t>ANCORAGEM ATIVA PARA 12 CORDOALHAS - D = 15,2 MM</t>
  </si>
  <si>
    <t>DISCO DIAMANTADO SEGMENTADO PARA CORTE DE PAVIMENTO - D = 1.500 MM</t>
  </si>
  <si>
    <t>BIOMANTA VEGETAL DE FIBRAS DE COCO ENTRELAÇADAS COM FIOS DE POLIPROPILENO BIODEGRADÁVEIS - DENSIDADE 0,4 KG/M²</t>
  </si>
  <si>
    <t>MANGOTE FLANGEADO DE BORRACHA REFORÇADA COM LONAS SINTÉTICAS - C = 1,80 M E D = 0,30 M</t>
  </si>
  <si>
    <t>MANGOTE FLANGEADO DE BORRACHA REFORÇADA COM LONAS SINTÉTICAS - C = 1,80 M E D = 0,40 M</t>
  </si>
  <si>
    <t>MANGOTE FLANGEADO DE BORRACHA REFORÇADA COM LONAS SINTÉTICAS - C = 1,80 M E D = 0,45 M</t>
  </si>
  <si>
    <t>MANGOTE FLANGEADO DE BORRACHA REFORÇADA COM LONAS SINTÉTICAS - C = 1,80 M E D = 0,50 M</t>
  </si>
  <si>
    <t>TUBO PEAD PE 100 PN 8 COM FLANGES - D = 250 MM</t>
  </si>
  <si>
    <t>TUBO PEAD PE 100 PN 8 COM FLANGES - D = 400 MM</t>
  </si>
  <si>
    <t>TUBO PEAD PE 100 PN 8 COM FLANGES - D = 450 MM</t>
  </si>
  <si>
    <t>TUBO PEAD PE 100 PN 8 COM FLANGES - D = 500 MM</t>
  </si>
  <si>
    <t>FLUTUADOR BIPARTIDO EM POLIETILENO COM NÚCLEO DE ESPUMA EM POLIURETANO PARA TUBOS - D = 0,30 M</t>
  </si>
  <si>
    <t>FLUTUADOR BIPARTIDO EM POLIETILENO COM NÚCLEO DE ESPUMA EM POLIURETANO PARA TUBOS - D = 0,40 M</t>
  </si>
  <si>
    <t>FLUTUADOR BIPARTIDO EM POLIETILENO COM NÚCLEO DE ESPUMA EM POLIURETANO PARA TUBOS - D = 0,45 M</t>
  </si>
  <si>
    <t>FLUTUADOR BIPARTIDO EM POLIETILENO COM NÚCLEO DE ESPUMA EM POLIURETANO PARA TUBOS - D = 0,50 M</t>
  </si>
  <si>
    <t>BIOMANTA VEGETAL DE FIBRAS DE PALHA ENTRELAÇADAS COM FIOS DE POLIPROPILENO BIODEGRADÁVEIS - DENSIDADE 0,6 KG/M²</t>
  </si>
  <si>
    <t>RETENTOR DE SEDIMENTO EM FIBRAS VEGETAIS - D = 20 CM</t>
  </si>
  <si>
    <t>ANCORAGEM ATIVA PARA 15 CORDOALHAS - D = 15,2 MM</t>
  </si>
  <si>
    <t>TUBO PEAD CORRUGADO COM PAREDES ESTRUTURADAS PARA DRENAGEM - D = 400 MM</t>
  </si>
  <si>
    <t>TUBO PEAD CORRUGADO COM PAREDES ESTRUTURADAS PARA DRENAGEM - D = 450 MM</t>
  </si>
  <si>
    <t>TUBO PEAD CORRUGADO COM PAREDES ESTRUTURADAS PARA DRENAGEM - D = 500 MM</t>
  </si>
  <si>
    <t>TUBO PEAD CORRUGADO COM PAREDES ESTRUTURADAS PARA DRENAGEM - D = 600 MM</t>
  </si>
  <si>
    <t>TUBO PEAD CORRUGADO COM PAREDES ESTRUTURADAS PARA DRENAGEM - D = 750 MM</t>
  </si>
  <si>
    <t>TUBO PEAD CORRUGADO COM PAREDES ESTRUTURADAS PARA DRENAGEM - D = 800 MM</t>
  </si>
  <si>
    <t>TUBO PEAD CORRUGADO COM PAREDES ESTRUTURADAS PARA DRENAGEM - D = 900 MM</t>
  </si>
  <si>
    <t>ANCORAGEM ATIVA PARA 19 CORDOALHAS - D = 15,2 MM</t>
  </si>
  <si>
    <t>TUBO PEAD CORRUGADO COM PAREDES ESTRUTURADAS PARA DRENAGEM - D = 1.000 MM</t>
  </si>
  <si>
    <t>BENTONITA</t>
  </si>
  <si>
    <t>TUBO PEAD CORRUGADO COM PAREDES ESTRUTURADAS PARA DRENAGEM - D = 1.050 MM</t>
  </si>
  <si>
    <t>TUBO PEAD CORRUGADO COM PAREDES ESTRUTURADAS PARA DRENAGEM - D = 1.200 MM</t>
  </si>
  <si>
    <t>TUBO PEAD CORRUGADO COM PAREDES ESTRUTURADAS PARA DRENAGEM - D = 1.500 MM</t>
  </si>
  <si>
    <t>ANCORAGEM ATIVA PARA 22 CORDOALHAS - D = 15,2 MM</t>
  </si>
  <si>
    <t>ANCORAGEM ATIVA PARA 27 CORDOALHAS - D = 15,2 MM</t>
  </si>
  <si>
    <t>ANCORAGEM ATIVA PARA LAJES PARA 1 CORDOALHA - D = 12,7 MM</t>
  </si>
  <si>
    <t>ANCORAGEM ATIVA PARA LAJES PARA 2 CORDOALHAS - D = 12,7 MM</t>
  </si>
  <si>
    <t>ANCORAGEM ATIVA PARA LAJES PARA 3 CORDOALHAS - D = 12,7 MM</t>
  </si>
  <si>
    <t>ANCORAGEM ATIVA PARA LAJES PARA 4 CORDOALHAS - D = 12,7 MM</t>
  </si>
  <si>
    <t>BLOCO DE CONCRETO - L = 19 CM, A = 19 CM E C = 39 CM</t>
  </si>
  <si>
    <t>TELA METÁLICA GALVANIZADA DOBRADA EM L - C = 2,0 M, L = 0,4 M E H = 0,4 M</t>
  </si>
  <si>
    <t>EXTINTOR DE INCÊNDIO TIPO ESPUMA MECÂNICA - V = 10 L</t>
  </si>
  <si>
    <t>BARRA DE FIBRA DE VIDRO (VERGALHÃO) - D = 25,0 MM</t>
  </si>
  <si>
    <t>CORRENTE DE ELO SOLDADO EM AÇO GALVANIZADO COM ACABAMENTO POLIDO - D = 3,18 MM (1/8")</t>
  </si>
  <si>
    <t>GONZO COM ABA EM AÇO GALVANIZADO - D = 12,7 MM (1/2")</t>
  </si>
  <si>
    <t>TUBO EM AÇO GALVANIZADO - E = 1,50 MM E SEÇÃO DE 20 X 20 MM</t>
  </si>
  <si>
    <t>TUBO EM AÇO GALVANIZADO - E = 2,25 MM E D = 20 MM (3/4")</t>
  </si>
  <si>
    <t>TELA DE POLIAMIDA INDUSTRIAL - E = 0,40 MM E MALHA DE 1,6 MM</t>
  </si>
  <si>
    <t>ABRAÇADEIRA DE POLIAMIDA - E = 3,6 MM E C = 200 MM</t>
  </si>
  <si>
    <t>RODA EM AÇO E PNEU COM CÂMARA DE AR 83/203 MM (3,25"/8") PARA CARRINHO DE MÃO</t>
  </si>
  <si>
    <t>ANCORAGEM ATIVA PARA LAJES PARA 1 CORDOALHA - D = 15,2 MM</t>
  </si>
  <si>
    <t>ANCORAGEM ATIVA PARA LAJES PARA 2 CORDOALHAS - D = 15,2 MM</t>
  </si>
  <si>
    <t>ANCORAGEM ATIVA PARA LAJES PARA 3 CORDOALHAS - D = 15,2 MM</t>
  </si>
  <si>
    <t>ANCORAGEM ATIVA PARA LAJES PARA 4 CORDOALHAS - D = 15,2 MM</t>
  </si>
  <si>
    <t>BRITA 1</t>
  </si>
  <si>
    <t>BRITA 2</t>
  </si>
  <si>
    <t>BRITA 3</t>
  </si>
  <si>
    <t>ESCÓRIA DE ACIARIA</t>
  </si>
  <si>
    <t>PARAFUSO DE CABEÇA CHATA EM AÇO - D = 4,5 MM E BUCHA PLÁSTICA - D = 8 MM (S8)</t>
  </si>
  <si>
    <t>COROA DE BOTÕES CRUZADOS LINHA R32 - D = 43 MM (1 11/16’’)</t>
  </si>
  <si>
    <t>COROA DE BOTÕES ESFÉRICOS LINHA T38 - D = 89 MM (3 1/2")</t>
  </si>
  <si>
    <t>COROA DE BOTÕES ESFÉRICOS LINHA T45 - D = 76 MM (3")</t>
  </si>
  <si>
    <t>INSTALAÇÕES FÍSICAS PARA A CENTRAL DE PRÉ-MOLDAGEM DE DORMENTES DE CONCRETO PROTENDIDO</t>
  </si>
  <si>
    <t>ENXOFRE</t>
  </si>
  <si>
    <t>ADUBO À BASE DE NITROGÊNIO, FÓSFORO E POTÁSSIO (NPK)</t>
  </si>
  <si>
    <t>FILER CALCÁRIO</t>
  </si>
  <si>
    <t>SEMENTES PARA HIDROSSEMEADURA</t>
  </si>
  <si>
    <t>GUIA-CHAPÉU PRÉ-MOLDADA - C = 120 CM</t>
  </si>
  <si>
    <t>ADUBO ORGÂNICO COMPOSTO</t>
  </si>
  <si>
    <t>GABIÃO TIPO COLCHÃO EM LIGA DE ZINCO E ALUMÍNIO REVESTIDO COM POLÍMERO DE MALHA HEXAGONAL - E = 0,17 M</t>
  </si>
  <si>
    <t>GABIÃO TIPO CAIXA EM LIGA DE ZINCO E ALUMÍNIO DE MALHA HEXAGONAL - C = 2,00 M, L = 1,00 M E H = 0,50 M</t>
  </si>
  <si>
    <t>GABIÃO TIPO CAIXA EM LIGA DE ZINCO E ALUMÍNIO DE MALHA HEXAGONAL - C = 2,00 M, L = 1,00 M E H = 1,00 M</t>
  </si>
  <si>
    <t>GABIÃO TIPO CAIXA EM LIGA DE ZINCO E ALUMÍNIO REVESTIDO COM POLÍMERO DE MALHA HEXAGONAL - C = 2,00 M, L = 1,00 M E H = 0,50 M</t>
  </si>
  <si>
    <t>GABIÃO TIPO CAIXA EM LIGA DE ZINCO E ALUMÍNIO REVESTIDO COM POLÍMERO DE MALHA HEXAGONAL - C = 2,00 M, L = 1,00 M E H = 1,00 M</t>
  </si>
  <si>
    <t>GABIÃO TIPO SACO EM LIGA DE ZINCO E ALUMÍNIO REVESTIDO COM POLÍMERO DE MALHA HEXAGONAL - D = 0,65 M</t>
  </si>
  <si>
    <t>GABIÃO TIPO COLCHÃO EM LIGA DE ZINCO E ALUMÍNIO REVESTIDO COM POLÍMERO DE MALHA HEXAGONAL - E = 0,23 M</t>
  </si>
  <si>
    <t>GABIÃO TIPO COLCHÃO EM LIGA DE ZINCO E ALUMÍNIO REVESTIDO COM POLÍMERO DE MALHA HEXAGONAL - E = 0,30 M</t>
  </si>
  <si>
    <t>ENERGIA ELÉTRICA</t>
  </si>
  <si>
    <t>KWH</t>
  </si>
  <si>
    <t>CABO DE COBRE FLEXÍVEL ANTICHAMA ISOLADO EM PVC - TENSÃO DE 450/750 V E SEÇÃO DE 16 MM²</t>
  </si>
  <si>
    <t>MISTURA GASOSA DE ARGÔNIO E DIÓXIDO DE CARBONO PARA SOLDA MIG/MAG</t>
  </si>
  <si>
    <t>TINTA À BASE DE ETIL SILICATO DE ZINCO BICOMPONENTE PARA FUNDO PREPARADOR DE PINTURA</t>
  </si>
  <si>
    <t>DILUENTE PARA TINTA À BASE DE ETIL SILICATO DE ZINCO</t>
  </si>
  <si>
    <t>CABO DE COBRE PP FLEXÍVEL ISOLADO EM PVC - TENSÃO DE 300/500 V E SEÇÃO DE 3 X 1,5 MM²</t>
  </si>
  <si>
    <t>BOMBA DE COMBUSTÍVEL INDUSTRIAL ELETRÔNICA SIMPLES</t>
  </si>
  <si>
    <t>TANQUE DE COMBUSTÍVEL AÉREO HORIZONTAL COM ESCADA PARA VISITA - CAPACIDADE DE 5.000 L</t>
  </si>
  <si>
    <t>CABO DE COBRE FLEXÍVEL ANTICHAMA ISOLADO EM PVC - TENSÃO DE 0,6/1,0 KV E SEÇÃO DE 240 MM²</t>
  </si>
  <si>
    <t>MÓDULO DE TORRE DE ELEVADOR DE CREMALHEIRA</t>
  </si>
  <si>
    <t>MÓDULO DE ANCORAGEM DE TORRE DE ELEVADOR DE CREMALHEIRA</t>
  </si>
  <si>
    <t>CABO DE COBRE FLEXÍVEL ANTICHAMA ISOLADO EM PVC - TENSÃO DE 0,6/1,0 KV E SEÇÃO DE 50 MM²</t>
  </si>
  <si>
    <t>CAIBRO DE PINHO - L = 7,5 CM E E = 7,5 CM</t>
  </si>
  <si>
    <t>PONTALETE PARA ESCORAMENTO - D = 15 CM</t>
  </si>
  <si>
    <t>TÁBUA - E = 2,5 CM E L = 30 CM</t>
  </si>
  <si>
    <t>TÁBUA - E = 2,5 CM E L = 15 CM</t>
  </si>
  <si>
    <t>TÁBUA - E = 2,5 CM E L = 10 CM</t>
  </si>
  <si>
    <t>PONTALETE PARA ESCORAMENTO - D = 10 CM</t>
  </si>
  <si>
    <t>PEÇA DE MADEIRA - L = 7,5 CM E E = 2,5 CM</t>
  </si>
  <si>
    <t xml:space="preserve">FILTRO DE ASPIRAÇÃO DE AR EXTERNO COM CAPACIDADE 3,58 L/S PARA COMPRESSOR DE AR RESPIRÁVEL </t>
  </si>
  <si>
    <t xml:space="preserve">FILTRO DE PURIFICAÇÃO DE AR COMPRIMIDO COM CAPACIDADE DE 35 MPA PARA COMPRESSOR DE AR RESPIRÁVEL </t>
  </si>
  <si>
    <t>CAL HIDRATADA - A GRANEL</t>
  </si>
  <si>
    <t>CAL HIDRATADA - SACO</t>
  </si>
  <si>
    <t>DISCO DE AÇO PARA BOMBA DE PROJEÇÃO VIA SECA</t>
  </si>
  <si>
    <t>DISCO DE AÇO PARA BOMBA DE PROJEÇÃO VIA ÚMIDA</t>
  </si>
  <si>
    <t>DISCO DE BORRACHA PARA BOMBA DE PROJEÇÃO VIA SECA</t>
  </si>
  <si>
    <t>DISCO DE BORRACHA PARA BOMBA DE PROJEÇÃO VIA ÚMIDA</t>
  </si>
  <si>
    <t>BICO PARA BOMBA DE PROJEÇÃO</t>
  </si>
  <si>
    <t>MANGOTE PARA BOMBA DE PROJEÇÃO</t>
  </si>
  <si>
    <t>M0364</t>
  </si>
  <si>
    <t>PERFIL CARTOLA EM AÇO CARBONO SAE 1010/1020 GALVANIZADO - 50 X 70 X 3 MM - ABA 20 MM</t>
  </si>
  <si>
    <t>CANTONEIRA EM FERRO DE ABAS IGUAIS - L = 25,4 MM E E = 4,76 MM</t>
  </si>
  <si>
    <t>CANTONEIRA EM AÇO ASTM A36 GALVANIZADO</t>
  </si>
  <si>
    <t>CHAPA DE ALUMÍNIO - E = 1,5 MM</t>
  </si>
  <si>
    <t>CHUMBADOR DE EXPANSÃO CONTROLADA POR TORQUE EM AÇO ZINCADO PARA CONCRETO - D = 12,5 MM</t>
  </si>
  <si>
    <t>CHUMBADOR DE EXPANSÃO CONTROLADA POR TORQUE EM AÇO ZINCADO PARA CONCRETO - D = 6,3 MM</t>
  </si>
  <si>
    <t>CHUMBADOR DE EXPANSÃO CONTROLADA POR TORQUE EM AÇO ZINCADO PARA CONCRETO - D = 20,0 MM</t>
  </si>
  <si>
    <t>CHUMBADOR DE EXPANSÃO CONTROLADA POR TORQUE EM AÇO ZINCADO PARA CONCRETO - D = 10,0 MM</t>
  </si>
  <si>
    <t>CHUMBADOR DE EXPANSÃO CONTROLADA POR TORQUE EM AÇO ZINCADO PARA CONCRETO - D = 16,0 MM</t>
  </si>
  <si>
    <t>CHUMBADOR DE EXPANSÃO CONTROLADA POR TORQUE EM AÇO ZINCADO PARA CONCRETO - D = 25,0 MM</t>
  </si>
  <si>
    <t>ARGAMASSA EXPANSIVA PARA DESMONTE DE ROCHA E DEMOLIÇÃO DE CONCRETO</t>
  </si>
  <si>
    <t>CIMENTO PORTLAND CP II - 32 - SACO</t>
  </si>
  <si>
    <t>CORDOALHA NUA TIPO CP 190 RB - D = 12,7 MM</t>
  </si>
  <si>
    <t>CORDOALHA NUA TIPO CP 190 RB - D = 15,2 MM</t>
  </si>
  <si>
    <t>PERFIL DE ALUMÍNIO TIPO L421 PARA PLACA DE SINALIZAÇÃO - SEÇÃO DE 33 X 40 MM</t>
  </si>
  <si>
    <t>TIRANTE DE BARRA DE AÇO - TENSÃO DE ESCOAMENTO = 950 MPA, TENSÃO DE RUPTURA = 1.050 MPA E D = 32 MM</t>
  </si>
  <si>
    <t>COMPENSADO PLASTIFICADO - E = 10 MM</t>
  </si>
  <si>
    <t>COMPENSADO PLASTIFICADO - E = 12 MM</t>
  </si>
  <si>
    <t>LUVA EM AÇO PARA EMENDA TIPO PRENSADA - D = 12,5 MM</t>
  </si>
  <si>
    <t>LUVA EM AÇO PARA EMENDA TIPO PRENSADA - D = 16,0 MM</t>
  </si>
  <si>
    <t>COMPENSADO RESINADO - E = 10 MM</t>
  </si>
  <si>
    <t>COMPENSADO RESINADO - E = 12 MM</t>
  </si>
  <si>
    <t>COMPENSADO RESINADO - E = 14 MM</t>
  </si>
  <si>
    <t>COMPENSADO DE VIROLA - E = 6 MM</t>
  </si>
  <si>
    <t>CONCRETO USINADO - FCK = 20 MPA (COMERCIAL)</t>
  </si>
  <si>
    <t>CONCRETO USINADO - FCK = 25 MPA (COMERCIAL)</t>
  </si>
  <si>
    <t>CONCRETO USINADO - FCK = 30 MPA (COMERCIAL)</t>
  </si>
  <si>
    <t>CONCRETO USINADO - FCK = 35 MPA (COMERCIAL)</t>
  </si>
  <si>
    <t>COMPENSADO PLASTIFICADO - E = 14 MM</t>
  </si>
  <si>
    <t>LUVA EM AÇO PARA EMENDA TIPO PRENSADA - D = 20,0 MM</t>
  </si>
  <si>
    <t>LUVA EM AÇO PARA EMENDA TIPO PRENSADA - D = 25,0 MM</t>
  </si>
  <si>
    <t>LUVA EM AÇO PARA EMENDA TIPO PRENSADA - D = 32,0 MM</t>
  </si>
  <si>
    <t>LUVA EM AÇO PARA EMENDA COM ROSCA CÔNICA - D = 12,5 MM</t>
  </si>
  <si>
    <t>LUVA EM AÇO PARA EMENDA COM ROSCA CÔNICA - D = 16,0 MM</t>
  </si>
  <si>
    <t>LUVA EM AÇO PARA EMENDA COM ROSCA CÔNICA - D = 20,0 MM</t>
  </si>
  <si>
    <t>LUVA EM AÇO PARA EMENDA COM ROSCA CÔNICA - D = 25,0 MM</t>
  </si>
  <si>
    <t>LUVA EM AÇO PARA EMENDA COM ROSCA CÔNICA - D = 32,0 MM</t>
  </si>
  <si>
    <t>BROCA DE WIDIA - D = 6,5 MM E C = 100 MM</t>
  </si>
  <si>
    <t>BROCA DE WIDIA - D = 8 MM E C = 120 MM</t>
  </si>
  <si>
    <t>ABRASIVO TIPO GRANALHA DE AÇO</t>
  </si>
  <si>
    <t>BICO VENTURI LONGO - D = 7,9 MM (5/16")</t>
  </si>
  <si>
    <t>LAMINADO ELASTOPLÁSTICO - E = 1,5 MM</t>
  </si>
  <si>
    <t>ESCORA TUBULAR GALVANIZADA REGULÁVEL TELESCÓPICA PARA TUNNEL LINER - L = 2,42 A 4,00 M E CAPACIDADE DE 1.750 A 625 KG</t>
  </si>
  <si>
    <t>ESCORA TUBULAR GALVANIZADA REGULÁVEL - L = 3,00 A 4,50 M E CAPACIDADE DE 2.100 A 750 KG</t>
  </si>
  <si>
    <t>ESCORA TUBULAR GALVANIZADA REGULÁVEL - L = 2,00 A 3,10 M E CAPACIDADE DE 3.200 A 1.500 KG</t>
  </si>
  <si>
    <t>QUADRO TUBULAR CONTRAVENTADO COM ACESSÓRIOS - C = 1,00 M, L = 1,00 M E H = 1,25 M</t>
  </si>
  <si>
    <t>SAPATA AJUSTÁVEL PARA ANDAIME - BASE QUADRADA DE 15 X 15 CM</t>
  </si>
  <si>
    <t>ESCADA METÁLICA TIPO MARINHEIRO PARA ANDAIME</t>
  </si>
  <si>
    <t>QUADRO TUBULAR CONTRAVENTADO PARA ANDAIME - H = 100 CM E L = 100 CM</t>
  </si>
  <si>
    <t>QUADRO TUBULAR CONTRAVENTADO PARA ANDAIME - H = 100 CM E L = 150 CM</t>
  </si>
  <si>
    <t>QUADRO TUBULAR CONTRAVENTADO PARA ANDAIME - H = 100 CM E L = 200 CM</t>
  </si>
  <si>
    <t>DIAGONAL TUBULAR PARA ANDAIME - C = 141 CM</t>
  </si>
  <si>
    <t>DIAGONAL TUBULAR PARA ANDAIME - C = 212 CM</t>
  </si>
  <si>
    <t>DIAGONAL TUBULAR PARA ANDAIME - C = 283 CM</t>
  </si>
  <si>
    <t>PLATAFORMA METÁLICA DE PISO PARA ANDAIME - C = 100 E L = 33 CM</t>
  </si>
  <si>
    <t>PLATAFORMA METÁLICA DE PISO PARA ANDAIME - C = 150 E L = 37 CM</t>
  </si>
  <si>
    <t>PLATAFORMA METÁLICA DE PISO PARA ANDAIME - C = 200 E L = 33 CM</t>
  </si>
  <si>
    <t>QUADRO TUBULAR TIPO GUARDA-CORPO PARA ANDAIME - H = 120 CM E L = 100 CM</t>
  </si>
  <si>
    <t>QUADRO TUBULAR TIPO GUARDA-CORPO COM ACESSÓRIOS PARA ANDAIME - H = 120 CM E L = 150 CM</t>
  </si>
  <si>
    <t>QUADRO TUBULAR TIPO GUARDA-CORPO COM ACESSÓRIOS PARA ANDAIME - H = 120 CM E L = 200 CM</t>
  </si>
  <si>
    <t>DESMOLDANTE PARA FÔRMAS DE MADEIRA</t>
  </si>
  <si>
    <t>ABRAÇADEIRA GIRATÓRIA EM AÇO GALVANIZADO PARA ESCADA MULTIDIRECIONAL - D = 48 MM</t>
  </si>
  <si>
    <t>TUBO EM AÇO GALVANIZADO PARA ESCADA MULTIDIRECIONAL - C = 100 CM</t>
  </si>
  <si>
    <t>PEÇA BASE EM AÇO GALVANIZADO PARA ESCADA MULTIDIRECIONAL - C = 33 CM</t>
  </si>
  <si>
    <t>POSTE VERTICAL EM AÇO GALVANIZADO PARA ESCADA MULTIDIRECIONAL - C = 100 CM</t>
  </si>
  <si>
    <t>POSTE VERTICAL EM AÇO GALVANIZADO PARA ESCADA MULTIDIRECIONAL - C = 200 CM</t>
  </si>
  <si>
    <t>TRAVESSA EM AÇO GALVANIZADO PARA ESCADA MULTIDIRECIONAL - C = 75 CM</t>
  </si>
  <si>
    <t>TRAVESSA EM AÇO GALVANIZADO PARA ESCADA MULTIDIRECIONAL - C = 150 CM</t>
  </si>
  <si>
    <t>TRAVESSA EM AÇO GALVANIZADO PARA ESCADA MULTIDIRECIONAL - C = 250 CM</t>
  </si>
  <si>
    <t>DIAGONAL EM AÇO GALVANIZADO PARA ESCADA MULTIDIRECIONAL - C = 150 CM PARA MÓDULOS DE H = 200 CM</t>
  </si>
  <si>
    <t>DIAGONAL EM AÇO GALVANIZADO PARA ESCADA MULTIDIRECIONAL - C = 250 CM PARA MÓDULOS DE H = 200 CM</t>
  </si>
  <si>
    <t>PISO EM AÇO GALVANIZADO PARA ESCADA MULTIDIRECIONAL - L = 32 CM E C = 150 CM</t>
  </si>
  <si>
    <t>ESCADA DE ALUMÍNIO PARA ESCADA MULTIDIRECIONAL - H = 200 CM E C = 250 CM</t>
  </si>
  <si>
    <t>CORRIMÃO EXTERNO EM ALUMÍNIO PARA ESCADA MULTIDIRECIONAL - C = 250 CM</t>
  </si>
  <si>
    <t>CORRIMÃO INTERNO EM ALUMÍNIO PARA ESCADA MULTIDIRECIONAL - C = 250 CM</t>
  </si>
  <si>
    <t>CONEXÃO TUBULAR EM AÇO GALVANIZADO COM SEMIABRAÇADEIRA PARA TRAVESSAS - C = 30 CM E D = 48,3 MM</t>
  </si>
  <si>
    <t>PONTEIRO PARA MARTELETE - D = 32 MM E C = 1,00 M</t>
  </si>
  <si>
    <t>PONTEIRO PARA ROMPEDOR HIDRÁULICO DE 1.700 KG</t>
  </si>
  <si>
    <t>PONTEIRO PARA ROMPEDOR HIDRÁULICO DE 520 KG</t>
  </si>
  <si>
    <t>CONCRETO USINADO - FCTM,K = 4,5 MPA (COMERCIAL)</t>
  </si>
  <si>
    <t>ADITIVO INCORPORADOR DE AR PARA CONCRETO E ARGAMASSA</t>
  </si>
  <si>
    <t>BICO PARA CORTE A PLASMA CNC - 130A</t>
  </si>
  <si>
    <t>BOCAL PARA CORTE A PLASMA CNC - 130A</t>
  </si>
  <si>
    <t>CAPA DO BICO PARA CORTE A PLASMA CNC - 130A</t>
  </si>
  <si>
    <t>CAPA DO BOCAL PARA CORTE A PLASMA CNC - 130A</t>
  </si>
  <si>
    <t>DISTRIBUIDOR DE GÁS PARA CORTE A PLASMA CNC - 130A</t>
  </si>
  <si>
    <t>ELETRODO PARA CORTE A PLASMA CNC - 130A</t>
  </si>
  <si>
    <t>TUBO DE ÁGUA PARA CORTE A PLASMA CNC - 130A</t>
  </si>
  <si>
    <t>ESTACA PRÉ-MOLDADA DE CONCRETO PROTENDIDO COM COMPRESSÃO ADMISSÍVEL DE 100 T</t>
  </si>
  <si>
    <t>ESTACA PRÉ-MOLDADA DE CONCRETO PROTENDIDO COM COMPRESSÃO ADMISSÍVEL DE 25 T</t>
  </si>
  <si>
    <t>ESTACA PRÉ-MOLDADA DE CONCRETO PROTENDIDO COM COMPRESSÃO ADMISSÍVEL DE 35 T</t>
  </si>
  <si>
    <t>ESTACA PRÉ-MOLDADA DE CONCRETO PROTENDIDO COM COMPRESSÃO ADMISSÍVEL DE 60 T</t>
  </si>
  <si>
    <t>ESTACA PRÉ-MOLDADA DE CONCRETO PROTENDIDO COM COMPRESSÃO ADMISSÍVEL DE 75 T</t>
  </si>
  <si>
    <t>MARTELO DE FUNDO DTH - DN = 76 MM (3")</t>
  </si>
  <si>
    <t>MARTELO DE FUNDO DTH - DN = 127 MM (5")</t>
  </si>
  <si>
    <t>MARTELO DE FUNDO DTH - DN = 152 MM (6")</t>
  </si>
  <si>
    <t>MARTELO DE FUNDO DTH - DN = 203 MM (8")</t>
  </si>
  <si>
    <t>ESTACA PRÉ-MOLDADA DE CONCRETO ARMADO CENTRIFUGADO COM COMPRESSÃO ADMISSÍVEL DE 55 T</t>
  </si>
  <si>
    <t>ESTACA PRÉ-MOLDADA DE CONCRETO ARMADO CENTRIFUGADO COM COMPRESSÃO ADMISSÍVEL DE 80 T</t>
  </si>
  <si>
    <t>AÇO EM PERFIS ASTM A36</t>
  </si>
  <si>
    <t>ESTACA PRÉ-MOLDADA DE CONCRETO ARMADO CENTRIFUGADO COM COMPRESSÃO ADMISSÍVEL DE 100 T</t>
  </si>
  <si>
    <t>TINTA À BASE DE RESINA EPÓXI BICOMPONENTE PARA FUNDO PREPARADOR DE PINTURA</t>
  </si>
  <si>
    <t>TINTA ESMALTE À BASE DE RESINA EPÓXI BICOMPONENTE</t>
  </si>
  <si>
    <t>DILUENTE EPÓXI</t>
  </si>
  <si>
    <t>TINTA ANTICORROSIVA ZARCÃO PARA FUNDO PREPARADOR DE PINTURA</t>
  </si>
  <si>
    <t>ESTACA PRÉ-MOLDADA DE CONCRETO ARMADO CENTRIFUGADO COM COMPRESSÃO ADMISSÍVEL DE 125 T</t>
  </si>
  <si>
    <t>FIXADOR DE CAL PARA PINTURA</t>
  </si>
  <si>
    <t>ESTACA PRÉ-MOLDADA DE CONCRETO ARMADO CENTRIFUGADO COM COMPRESSÃO ADMISSÍVEL DE 170 T</t>
  </si>
  <si>
    <t>GRAMA TIPO BATATAIS</t>
  </si>
  <si>
    <t>GRAMPO EM AÇO GALVANIZADO PARA CERCA - C = 25,4 MM E E = 3,76 MM (1" X 9 BWG)</t>
  </si>
  <si>
    <t>ESTACA PRÉ-MOLDADA DE CONCRETO ARMADO CENTRIFUGADO COM COMPRESSÃO ADMISSÍVEL DE 230 T</t>
  </si>
  <si>
    <t>ESTACA PRÉ-MOLDADA DE CONCRETO ARMADO CENTRIFUGADO COM COMPRESSÃO ADMISSÍVEL DE 300 T</t>
  </si>
  <si>
    <t>SINALIZADOR A LED COM BATERIA</t>
  </si>
  <si>
    <t>LONA PLÁSTICA - E = 200 MICRA</t>
  </si>
  <si>
    <t>CAVALETE EM POLIETILENO ZEBRADO COM FAIXA REFLETIVA</t>
  </si>
  <si>
    <t>PERFIL DE ALUMÍNIO TIPO L463 PARA PLACA DE SINALIZAÇÃO - SEÇÃO DE 50 X 50 MM</t>
  </si>
  <si>
    <t>MASSA ASFÁLTICA COMERCIAL - CAPA DE ROLAMENTO</t>
  </si>
  <si>
    <t>MASSA ASFÁLTICA COMERCIAL - BINDER</t>
  </si>
  <si>
    <t>PLACA DE POLIESTIRENO EXPANDIDO (EPS)</t>
  </si>
  <si>
    <t>SUPORTE EM AÇO-CARBONO GALVANIZADO TIPO PERFIL C PARA PLACA DE SINALIZAÇÃO</t>
  </si>
  <si>
    <t>CONJUNTO PARA FIXAÇÃO DE PLACAS EM AÇO GALVANIZADO COMPOSTO POR BARRA CHATA, ABRAÇADEIRA, PARAFUSOS, PORCAS E ARRUELAS</t>
  </si>
  <si>
    <t>SEMIPÓRTICO METÁLICO PARA VÃO DE 8,3 M E VENTO DE 35 M/S</t>
  </si>
  <si>
    <t>APOIO DE NEOPRENE FRETADO</t>
  </si>
  <si>
    <t>CABO DE AÇO - D = 12,70 MM (1/2")</t>
  </si>
  <si>
    <t>SEMIPÓRTICO DUPLO METÁLICO PARA VÃO DE 2 X 8,3 M E VENTO DE 35 M/S</t>
  </si>
  <si>
    <t>BRITA 4</t>
  </si>
  <si>
    <t>CABO DE AÇO - D = 6,35 MM (1/4")</t>
  </si>
  <si>
    <t>CABO DE AÇO - D = 52,00 MM (2")</t>
  </si>
  <si>
    <t>SAPATILHA EM AÇO INOX - D = 6,35 MM (1/4")</t>
  </si>
  <si>
    <t>SEMIPÓRTICO METÁLICO PARA VÃO DE 8,3 M E VENTO DE 40 M/S</t>
  </si>
  <si>
    <t>SEMIPÓRTICO DUPLO METÁLICO PARA VÃO DE 2 X 8,3 M E VENTO DE 40 M/S</t>
  </si>
  <si>
    <t>PÓRTICO METÁLICO PARA VÃO DE 15,9 M E VENTO DE 40 M/S</t>
  </si>
  <si>
    <t>SEMIPÓRTICO METÁLICO PARA VÃO DE 8,3 M E VENTO DE 45 M/S</t>
  </si>
  <si>
    <t>CORDA DE SISAL - D = 12,0 MM</t>
  </si>
  <si>
    <t>GRAMPO LEVE EM AÇO-CARBONO PARA CABO DE AÇO - D = 6,3 MM (1/4")</t>
  </si>
  <si>
    <t>POSTE DE CONCRETO - CARGA NOMINAL DE 800 DAN, H = 15 M E D = 520 MM</t>
  </si>
  <si>
    <t>SEMIPÓRTICO DUPLO METÁLICO PARA VÃO DE 2 X 8,3 M E VENTO DE 45 M/S</t>
  </si>
  <si>
    <t>PÓRTICO METÁLICO PARA VÃO DE 15,9 M E VENTO DE 45 M/S</t>
  </si>
  <si>
    <t>LÂMPADA FLUORESCENTE COMPACTA ELETRÔNICA - POTÊNCIA DE 20 W</t>
  </si>
  <si>
    <t>MANTA ASFÁLTICA NÃO-TECIDO EM POLIÉSTER - E = 3 MM</t>
  </si>
  <si>
    <t>MANTA ASFÁLTICA NÃO-TECIDO EM POLIÉSTER - E = 4 MM</t>
  </si>
  <si>
    <t>LIXA PARA FERRO Nº 150</t>
  </si>
  <si>
    <t>ESTACA PRANCHA METÁLICA</t>
  </si>
  <si>
    <t>PARAFUSO DE CABEÇA SEXTAVADA EM AÇO GALVANIZADO COM PORCA E ARRUELA DE PRESSÃO - D = 6,35 MM (1/4")</t>
  </si>
  <si>
    <t>CJ</t>
  </si>
  <si>
    <t>AÇO EM PERFIS ASTM A572 GRAU 50</t>
  </si>
  <si>
    <t>PARAFUSO DE CABEÇA SEXTAVADA EM AÇO GALVANIZADO COM PORCA E ARRUELA DE PRESSÃO - D = 9,525 MM (3/8")</t>
  </si>
  <si>
    <t>ARRUELA LISA EM AÇO ASTM F436 PARA PARAFUSO - D = 12,7 MM</t>
  </si>
  <si>
    <t>ARRUELA LISA EM AÇO ASTM F436 PARA PARAFUSO - D = 16,0 MM</t>
  </si>
  <si>
    <t>ARRUELA LISA EM AÇO ASTM F436 PARA PARAFUSO - D = 20,0 MM</t>
  </si>
  <si>
    <t>PARAFUSO DE CABEÇA SEXTAVADA EM AÇO ASTM A325 DE ALTA RESISTÊNCIA COM ROSCA PARCIAL - D = 12,7 MM E C = 38,10 MM</t>
  </si>
  <si>
    <t>PARAFUSO DE CABEÇA SEXTAVADA EM AÇO ASTM A325 DE ALTA RESISTÊNCIA COM ROSCA PARCIAL - D = 12,7 MM E C = 44,45 MM</t>
  </si>
  <si>
    <t>PARAFUSO DE CABEÇA SEXTAVADA EM AÇO ASTM A325 DE ALTA RESISTÊNCIA COM ROSCA PARCIAL - D = 12,7 MM E C = 50,80 MM</t>
  </si>
  <si>
    <t>PARAFUSO DE CABEÇA SEXTAVADA EM AÇO ASTM A325 DE ALTA RESISTÊNCIA COM ROSCA PARCIAL - D = 12,7 MM E C = 57,15 MM</t>
  </si>
  <si>
    <t>PARAFUSO DE CABEÇA SEXTAVADA EM AÇO ASTM A325 DE ALTA RESISTÊNCIA COM ROSCA PARCIAL - D = 16 MM E C = 44,45 MM</t>
  </si>
  <si>
    <t>PARAFUSO DE CABEÇA SEXTAVADA EM AÇO ASTM A325 DE ALTA RESISTÊNCIA COM ROSCA PARCIAL - D = 16 MM E C = 50,80 MM</t>
  </si>
  <si>
    <t>PARAFUSO DE CABEÇA SEXTAVADA EM AÇO ASTM A325 DE ALTA RESISTÊNCIA COM ROSCA PARCIAL - D = 16 MM E C = 63,50 MM</t>
  </si>
  <si>
    <t>PARAFUSO DE CABEÇA SEXTAVADA EM AÇO ASTM A325 DE ALTA RESISTÊNCIA COM ROSCA PARCIAL - D = 20 MM E C = 50,80 MM</t>
  </si>
  <si>
    <t>PARAFUSO DE CABEÇA SEXTAVADA EM AÇO ASTM A325 DE ALTA RESISTÊNCIA COM ROSCA PARCIAL - D = 20 MM E C = 57,15 MM</t>
  </si>
  <si>
    <t>PARAFUSO DE CABEÇA SEXTAVADA EM AÇO ASTM A325 DE ALTA RESISTÊNCIA COM ROSCA PARCIAL - D = 20 MM E C = 63,50 MM</t>
  </si>
  <si>
    <t>PARAFUSO DE CABEÇA SEXTAVADA EM AÇO ASTM A325 DE ALTA RESISTÊNCIA COM ROSCA PARCIAL - D = 20 MM E C = 76,20 MM</t>
  </si>
  <si>
    <t>TUBO EM AÇO GALVANIZADO - E = 2,00 MM E D = 50,80 MM (2")</t>
  </si>
  <si>
    <t>TUBO EM AÇO GALVANIZADO - E = 3,00 MM E SEÇÃO DE 80 X 80 MM</t>
  </si>
  <si>
    <t>AÇO EM PERFIS ASTM A572 GRAU 50 PERFURADO</t>
  </si>
  <si>
    <t>PINO CONECTOR DE CISALHAMENTO PARA LAJE STEEL DECK - D = 19 MM E C = 80 MM</t>
  </si>
  <si>
    <t>PORCA SEXTAVADA PESADA EM AÇO ASTM A194 GRAU 2H PARA PARAFUSO - D = 12,7 MM</t>
  </si>
  <si>
    <t>PORCA SEXTAVADA PESADA EM AÇO ASTM A194 GRAU 2H PARA PARAFUSO - D = 16 MM</t>
  </si>
  <si>
    <t>PORCA SEXTAVADA PESADA EM AÇO ASTM A194 GRAU 2H PARA PARAFUSO - D = 20 MM</t>
  </si>
  <si>
    <t>STEEL DECK EM AÇO GALVANIZADO ASTM A653 GRAU 40</t>
  </si>
  <si>
    <t>CHAPA DE AÇO ASTM A572 GRAU 50 CORTADA E PERFURADA</t>
  </si>
  <si>
    <t>SUPORTE EM AÇO-CARBONO PARA CORRIMÃO DE GUARDA-CORPO METÁLICO</t>
  </si>
  <si>
    <t>FLUIDO DE RESFRIAMENTO PARA USINAGEM DE METAIS</t>
  </si>
  <si>
    <t>MADEIRA ESTRUTURAL DE EUCALIPTO</t>
  </si>
  <si>
    <t>TELA EM AÇO CA 60 SOLDADA NERVURADA</t>
  </si>
  <si>
    <t>TELA EM AÇO GALVANIZADO PARA ALAMBRADO - E = 1,64 MM (BWG 16) E MALHA DE 50 MM</t>
  </si>
  <si>
    <t>TELA EM AÇO GALVANIZADO PARA PASSARELAS RODOVIÁRIAS - E = 2,75 MM E MALHA DE 50 MM</t>
  </si>
  <si>
    <t>MANTA DE PVC REFORÇADA COM TELA DE POLIÉSTER - E = 1,2 MM</t>
  </si>
  <si>
    <t>MANTA DE PVC REFORÇADA COM TELA DE POLIÉSTER - E = 1,5 MM</t>
  </si>
  <si>
    <t>MASSA PARA VIDRO</t>
  </si>
  <si>
    <t>CERA DE PROTEÇÃO PARA ANCORAGEM DE ESTAIS</t>
  </si>
  <si>
    <t>PARAFUSO DE CABEÇA SEXTAVADA EM AÇO INOX - D = 12,7 MM (1/2") E C = 127,0 MM (5")</t>
  </si>
  <si>
    <t>PARAFUSO DE CABEÇA SEXTAVADA EM AÇO GALVANIZADO TIPO AUTOATARRACHANTE COM ARRUELA DE VEDAÇÃO - D = 6,3 MM E C = 19 MM</t>
  </si>
  <si>
    <t>PEDRA DE MÃO OU RACHÃO</t>
  </si>
  <si>
    <t>PEDRISCO</t>
  </si>
  <si>
    <t>CRUZETA DE MADEIRA PARA POSTE - H = 240 CM</t>
  </si>
  <si>
    <t>SELANTE ELÁSTICO À BASE DE POLIURETANO</t>
  </si>
  <si>
    <t>CORDÃO DE POLIETILENO EXPANDIDO DE BAIXA DENSIDADE - D = 15,0 MM</t>
  </si>
  <si>
    <t>JUNTA DE DILATAÇÃO EM ELASTÔMERO E PERFIL VV - L = 20 MM E H = 40 MM</t>
  </si>
  <si>
    <t>JUNTA DE DILATAÇÃO EM ELASTÔMERO E PERFIL VV - L = 25 MM E H = 50 MM</t>
  </si>
  <si>
    <t>PÓ DE PEDRA</t>
  </si>
  <si>
    <t>CORDÃO DE POLIETILENO EXPANDIDO DE BAIXA DENSIDADE - D = 10,0 MM</t>
  </si>
  <si>
    <t>JUNTA DE DILATAÇÃO EM ELASTÔMERO E PERFIL VV - L = 35 MM E H = 60 MM</t>
  </si>
  <si>
    <t>ADESIVO ESTRUTURAL À BASE DE RESINA EPÓXI BICOMPONENTE TIPO ADE-52 OU SIMILAR</t>
  </si>
  <si>
    <t>JUNTA DE DILATAÇÃO EM ELASTÔMERO E PERFIL VV - L = 40 MM E H = 70 MM</t>
  </si>
  <si>
    <t>JUNTA DE DILATAÇÃO EM ELASTÔMERO E PERFIL VV - L = 50 MM E H = 80 MM</t>
  </si>
  <si>
    <t>ARAME LISO EM AÇO GALVANIZADO - D = 1,65 MM (16 BWG)</t>
  </si>
  <si>
    <t>PREGO DE FERRO</t>
  </si>
  <si>
    <t>PÓRTICO METÁLICO PARA VÃO DE 15,9 M E VENTO DE 35 M/S</t>
  </si>
  <si>
    <t>PROJETOR EXTERNO EM ALUMÍNIO FUNDIDO PARA LÂMPADA DE ATÉ 2.000 W</t>
  </si>
  <si>
    <t>COROA DIAMANTADA - D = 15,87 MM (5/8")</t>
  </si>
  <si>
    <t>COROA DIAMANTADA - D = 19,50 MM (3/4")</t>
  </si>
  <si>
    <t>COROA DIAMANTADA - D = 25,40 MM (1")</t>
  </si>
  <si>
    <t>BARRA EM AÇO SAE 1010/1020 ROSCADA - D = 9,5 MM (3/8")</t>
  </si>
  <si>
    <t>ROLLER BIT - TOOTH CUTTER - SÉRIE 8 - D = 700 MM</t>
  </si>
  <si>
    <t>ROLLER BIT - TOOTH CUTTER - SÉRIE 8 - D = 800 MM</t>
  </si>
  <si>
    <t>ROLLER BIT - TOOTH CUTTER - SÉRIE 8 - D = 900 MM</t>
  </si>
  <si>
    <t>ROLLER BIT - TOOTH CUTTER - SÉRIE 8 - D = 1.000 MM</t>
  </si>
  <si>
    <t>ROLLER BIT - TOOTH CUTTER - SÉRIE 8 - D = 1.100 MM</t>
  </si>
  <si>
    <t>ROLLER BIT - TOOTH CUTTER - SÉRIE 8 - D = 1.200 MM</t>
  </si>
  <si>
    <t>ROLLER BIT - TOOTH CUTTER - SÉRIE 8 - D = 1.300 MM</t>
  </si>
  <si>
    <t>ROLLER BIT - TOOTH CUTTER - SÉRIE 13 - D = 1.400 MM</t>
  </si>
  <si>
    <t>ROLLER BIT - TOOTH CUTTER - SÉRIE 13 - D = 1.500 MM</t>
  </si>
  <si>
    <t>ROLLER BIT - TOOTH CUTTER - SÉRIE 13 - D = 1.600 MM</t>
  </si>
  <si>
    <t>ROLLER BIT - TOOTH CUTTER - SÉRIE 13 - D = 1.700 MM</t>
  </si>
  <si>
    <t>ROLLER BIT - TOOTH CUTTER - SÉRIE 13 - D = 1.800 MM</t>
  </si>
  <si>
    <t>ROLLER BIT - TOOTH CUTTER - CANTILEVER - D = 600 MM</t>
  </si>
  <si>
    <t>ROLLER BIT - TCI BUTTON CUTTER - CANTILEVER - D = 600 MM</t>
  </si>
  <si>
    <t>ROLLER BIT - TCI BUTTON CUTTER - SÉRIE 8 - D = 700 MM</t>
  </si>
  <si>
    <t>ROLLER BIT - TCI BUTTON CUTTER - SÉRIE 8 - D = 800 MM</t>
  </si>
  <si>
    <t>ROLLER BIT - TCI BUTTON CUTTER - SÉRIE 8 - D = 900 MM</t>
  </si>
  <si>
    <t>ROLLER BIT - TCI BUTTON CUTTER - SÉRIE 8 - D = 1.000 MM</t>
  </si>
  <si>
    <t>ROLLER BIT - TCI BUTTON CUTTER - SÉRIE 8 - D = 1.100 MM</t>
  </si>
  <si>
    <t>ROLLER BIT - TCI BUTTON CUTTER - SÉRIE 8 - D = 1.200 MM</t>
  </si>
  <si>
    <t>ROLLER BIT - TCI BUTTON CUTTER - SÉRIE 8 - D = 1.300 MM</t>
  </si>
  <si>
    <t>ROLLER BIT - TCI BUTTON CUTTER - SÉRIE 13 - D = 1.400 MM</t>
  </si>
  <si>
    <t>ROLLER BIT - TCI BUTTON CUTTER - SÉRIE 13 - D = 1.500 MM</t>
  </si>
  <si>
    <t>ROLLER BIT - TCI BUTTON CUTTER - SÉRIE 13 - D = 1.600 MM</t>
  </si>
  <si>
    <t>ROLLER BIT - TCI BUTTON CUTTER - SÉRIE 13 - D = 1.700 MM</t>
  </si>
  <si>
    <t>ROLLER BIT - TCI BUTTON CUTTER - SÉRIE 13 - D = 1.800 MM</t>
  </si>
  <si>
    <t>RIPA DE MADEIRA - E = 4,0 CM E L = 1,5 CM</t>
  </si>
  <si>
    <t>SÉRIE DE BROCAS INTEGRAIS S11</t>
  </si>
  <si>
    <t>PARAFUSO DE CABEÇA SEXTAVADA EM AÇO GALVANIZADO - D = 15,875 MM (5/8") E C = 101,600 MM (4")</t>
  </si>
  <si>
    <t>MUDA DE ÁRVORE ORNAMENTAL COM ALTURA DE 2,00 A 3,00 M</t>
  </si>
  <si>
    <t>MUDA DE ÁRVORE ORNAMENTAL COM ALTURA DE 1,00 A 2,00 M</t>
  </si>
  <si>
    <t>MUDA DE ÁRVORE ORNAMENTAL COM ALTURA ATÉ 1,00 M</t>
  </si>
  <si>
    <t>SARRAFO EM MADEIRA DE TERCEIRA - E = 2,5 CM E L = 5 CM</t>
  </si>
  <si>
    <t>MUDA DE ÁRVORE FRUTÍFERA COM ALTURA DE 2,00 A 3,00 M</t>
  </si>
  <si>
    <t>MUDA DE ÁRVORE FRUTÍFERA COM ALTURA DE 1,00 A 2,00 M</t>
  </si>
  <si>
    <t>MUDA DE ÁRVORE FRUTÍFERA COM ALTURA ATÉ 1,00 M</t>
  </si>
  <si>
    <t>TAPETE DE FLORÍFERAS COM ALTURA ATÉ 0,50 M</t>
  </si>
  <si>
    <t>HERBICIDA GLIFOSATO PARA APLICAÇÃO LOCALIZADA</t>
  </si>
  <si>
    <t>DESENGRAXANTE LÍQUIDO BIODEGRADÁVEL</t>
  </si>
  <si>
    <t>CHAPA FINA EM AÇO GALVANIZADO</t>
  </si>
  <si>
    <t>PINGADEIRA DE ELASTÔMERO COM ABA INCLINADA - L = 40 MM E H = 40 MM</t>
  </si>
  <si>
    <t>SELADOR ACRÍLICO PARA PINTURA</t>
  </si>
  <si>
    <t>ADITIVO LÁTEX DE POLÍMERO SBR PARA CONCRETO E ARGAMASSA</t>
  </si>
  <si>
    <t>CHAPA FINA EM AÇO ASTM A36</t>
  </si>
  <si>
    <t>TRELIÇA NERVURADA ELETROSSOLDADA EM AÇO CA 60</t>
  </si>
  <si>
    <t>CHAPA GROSSA EM AÇO ASTM A36</t>
  </si>
  <si>
    <t>ARGAMASSA POLIMÉRICA MONOCOMPONENTE PARA REPAROS ESTRUTURAIS</t>
  </si>
  <si>
    <t>AREIA GROSSA LAVADA</t>
  </si>
  <si>
    <t>AREIA FINA LAVADA</t>
  </si>
  <si>
    <t>TUBO EM AÇO-CARBONO COM FUNIL CÔNICO TREMONHA PARA LANÇAMENTO DE CONCRETO</t>
  </si>
  <si>
    <t>DISCO DE CORTE DIAMANTADO PARA CONCRETO E ASFALTO - D = 350 MM</t>
  </si>
  <si>
    <t>ADESIVO ESTRUTURAL À BASE DE RESINA EPÓXI DE MÉDIA VISCOSIDADE</t>
  </si>
  <si>
    <t>CORDOALHA TIPO CP 177 RB PARA ESTAIS - D = 15,7 MM</t>
  </si>
  <si>
    <t>ADESIVO ESTRUTURAL À BASE DE RESINA EPÓXI DE BAIXA VISCOSIDADE</t>
  </si>
  <si>
    <t>PONTEIRO PARA MARTELETE - D = 22 MM E C = 1,00 M</t>
  </si>
  <si>
    <t>ELETRODO REVESTIDO E60XX</t>
  </si>
  <si>
    <t>VARETA EM AÇO-CARBONO PARA SOLDA OXIACETILENO AWS A 5.2 R45</t>
  </si>
  <si>
    <t>BROCA DE WIDIA - D = 14 MM E C = 150 MM</t>
  </si>
  <si>
    <t>ADESIVO ESTRUTURAL À BASE DE RESINA EPÓXI DE ALTA VISCOSIDADE</t>
  </si>
  <si>
    <t>BICO DE ADESÃO PARA INJEÇÃO DE ADESIVO ESTRUTURAL À BASE DE RESINA EPÓXI</t>
  </si>
  <si>
    <t>BICO DE PERFURAÇÃO PARA INJEÇÃO DE ADESIVO ESTRUTURAL À BASE DE RESINA EPÓXI</t>
  </si>
  <si>
    <t>APLICADOR MANUAL DE ADESIVO ESTRUTURAL</t>
  </si>
  <si>
    <t>DISCO DIAMANTADO PARA DESBASTE - D = 180 MM</t>
  </si>
  <si>
    <t>BROCA DE AÇO RÁPIDO - D = 12,5 MM E C = 151 MM</t>
  </si>
  <si>
    <t>GRELHA METÁLICA PARA CANALETAS - C = 1,00 M E L = 0,30 M</t>
  </si>
  <si>
    <t>PORTA-GRELHA METÁLICA - C = 1,00 M E L = 0,30 M</t>
  </si>
  <si>
    <t>TÁBUA DE PINHO DE TERCEIRA - E = 2,5 CM</t>
  </si>
  <si>
    <t>TAMPÃO DE FERRO FUNDIDO ARTICULADO PARA ÁGUAS PLUVIAIS - DN 600 CLASSE 400</t>
  </si>
  <si>
    <t>GRELHA METÁLICA PARA CANALETAS - C = 0,50 M E L = 0,50 M</t>
  </si>
  <si>
    <t>PORTA-GRELHA METÁLICA - C = 0,50 M E L = 0,50 M</t>
  </si>
  <si>
    <t>GEOGRELHA BIDIRECIONAL EM POLIPROPILENO EXTRUDADO - RESISTÊNCIA À TRAÇÃO DE 30 KN/M, DEFORMAÇÃO INFERIOR A 5% E MALHA DE 36 X 34 MM</t>
  </si>
  <si>
    <t>GEOGRELHA UNIDIRECIONAL EM POLIÉSTER - RESISTÊNCIA À TRAÇÃO LONGITUDINAL DE 50 KN/M</t>
  </si>
  <si>
    <t>GEOGRELHA UNIDIRECIONAL EM POLIÉSTER - RESISTÊNCIA À TRAÇÃO LONGITUDINAL DE 90 KN/M</t>
  </si>
  <si>
    <t>GEOGRELHA UNIDIRECIONAL EM POLIÉSTER - RESISTÊNCIA À TRAÇÃO LONGITUDINAL DE 100 KN/M</t>
  </si>
  <si>
    <t>GEOGRELHA UNIDIRECIONAL EM POLIÉSTER - RESISTÊNCIA À TRAÇÃO LONGITUDINAL DE 150 KN/M</t>
  </si>
  <si>
    <t>GEOGRELHA UNIDIRECIONAL EM POLIÉSTER - RESISTÊNCIA À TRAÇÃO LONGITUDINAL DE 200 KN/M</t>
  </si>
  <si>
    <t>GEOGRELHA UNIDIRECIONAL EM POLIÉSTER - RESISTÊNCIA À TRAÇÃO LONGITUDINAL DE 300 KN/M</t>
  </si>
  <si>
    <t>GEOGRELHA UNIDIRECIONAL EM POLIÉSTER - RESISTÊNCIA À TRAÇÃO LONGITUDINAL DE 400 KN/M</t>
  </si>
  <si>
    <t>GEOCÉLULA EM PEAD - H = 75 MM E CÉLULA DE 289 CM²</t>
  </si>
  <si>
    <t>GEOCÉLULA EM PEAD - H = 100 MM E CÉLULA DE 289 CM²</t>
  </si>
  <si>
    <t>GEOCÉLULA EM PEAD - H = 150 MM E CÉLULA DE 289 CM²</t>
  </si>
  <si>
    <t>GEOCÉLULA EM PEAD - H = 200 MM E CÉLULA DE 289 CM²</t>
  </si>
  <si>
    <t>GEOCÉLULA EM PEAD - H = 75 MM E CÉLULA DE 460 CM²</t>
  </si>
  <si>
    <t>GEOCÉLULA EM PEAD - H = 100 MM E CÉLULA DE 460 CM²</t>
  </si>
  <si>
    <t>GEOCÉLULA EM PEAD - H = 150 MM E CÉLULA DE 460 CM²</t>
  </si>
  <si>
    <t>GEOCÉLULA EM PEAD - H = 200 MM E CÉLULA DE 460 CM²</t>
  </si>
  <si>
    <t>GEOCÉLULA EM PEAD - H = 75 MM E CÉLULA DE 1.206 CM²</t>
  </si>
  <si>
    <t>GEOCÉLULA EM PEAD - H = 100 MM E CÉLULA DE 1.206 CM²</t>
  </si>
  <si>
    <t>GEOCÉLULA EM PEAD - H = 150 MM E CÉLULA DE 1.206 CM²</t>
  </si>
  <si>
    <t>GEOCÉLULA EM PEAD - H = 200 MM E CÉLULA DE 1.206 CM²</t>
  </si>
  <si>
    <t>TUBO DE PVC ROSQUEÁVEL PARA ÁGUA FRIA - D = 75 MM (3")</t>
  </si>
  <si>
    <t>COROA DIAMANTADA - D = 31,80 MM (1 1/4")</t>
  </si>
  <si>
    <t>COROA DIAMANTADA - D = 38,10 MM (1 1/2")</t>
  </si>
  <si>
    <t>COROA DIAMANTADA - D = 44,50 MM (1 3/4")</t>
  </si>
  <si>
    <t>COROA DIAMANTADA - D = 50,80 MM (2")</t>
  </si>
  <si>
    <t>COROA DIAMANTADA - D = 63,50 MM (2 1/2")</t>
  </si>
  <si>
    <t>COROA DIAMANTADA - D = 76,20 MM (3")</t>
  </si>
  <si>
    <t>COROA DIAMANTADA - D = 101,60 MM (4")</t>
  </si>
  <si>
    <t>BROCA DE WIDIA - D = 10 MM E C = 150 MM</t>
  </si>
  <si>
    <t>BROCA DE WIDIA - D = 13 MM E C = 150 MM</t>
  </si>
  <si>
    <t>TELHA TRAPEZOIDAL EM AÇO ZINCADO - E = 0,43 MM</t>
  </si>
  <si>
    <t>GEOTÊXTIL NÃO-TECIDO AGULHADO EM POLIÉSTER - RESISTÊNCIA À TRAÇÃO LONGITUDINAL DE 31 KN/M</t>
  </si>
  <si>
    <t>TERRA VEGETAL PRODUZIDA</t>
  </si>
  <si>
    <t>TINTA LÁTEX À BASE DE RESINA ACRÍLICA</t>
  </si>
  <si>
    <t>TINTA PLÁSTICA À BASE DE RESINA METACRÍLICA APLICADA A FRIO POR DISPERSÃO OU EXTRUSÃO</t>
  </si>
  <si>
    <t>MASSA TERMOPLÁSTICA APLICADA POR EXTRUSÃO</t>
  </si>
  <si>
    <t>SUPORTE POLIMÉRICO ECOLÓGICO MACIÇO COLAPSÍVEL PARA PLACA DE SINALIZAÇÃO - D = 6,4 CM</t>
  </si>
  <si>
    <t>TRILHO TR25 EM AÇO-CARBONO USADO</t>
  </si>
  <si>
    <t>TRILHO TR37 EM AÇO-CARBONO USADO</t>
  </si>
  <si>
    <t>TRILHO TR45 EM AÇO-CARBONO USADO</t>
  </si>
  <si>
    <t>TRILHO TR57 EM AÇO-CARBONO USADO</t>
  </si>
  <si>
    <t>TRILHO TR68 EM AÇO-CARBONO USADO</t>
  </si>
  <si>
    <t>TUBO EM AÇO GALVANIZADO COM ROSCA BSP CLASSE LEVE - D = 50 MM (2")</t>
  </si>
  <si>
    <t>TUBO EM AÇO GALVANIZADO COM ROSCA BSP CLASSE LEVE - D = 20 MM (3/4")</t>
  </si>
  <si>
    <t>TUBO EM AÇO GALVANIZADO COM ROSCA BSP CLASSE LEVE - D = 80 MM (3")</t>
  </si>
  <si>
    <t>TUBO EM AÇO GALVANIZADO COM ROSCA BSP CLASSE LEVE - D = 100 MM (4")</t>
  </si>
  <si>
    <t>SUPORTE POLIMÉRICO ECOLÓGICO MACIÇO COLAPSÍVEL PARA PLACA DE SINALIZAÇÃO - SEÇÃO DE 8 X 8 CM</t>
  </si>
  <si>
    <t>SUPORTE POLIMÉRICO ECOLÓGICO MACIÇO COLAPSÍVEL PARA PLACA DE SINALIZAÇÃO - SEÇÃO DE 7 X 15 CM</t>
  </si>
  <si>
    <t>MOURÃO DE MADEIRA - H = 2,10 M E D = 0,10 M</t>
  </si>
  <si>
    <t>MOURÃO DE MADEIRA - H = 2,20 M E D = 0,15 M</t>
  </si>
  <si>
    <t>NONEL INICIADOR - C = 300,0 M</t>
  </si>
  <si>
    <t>COROA DE BOTÕES ESFÉRICOS - D = 130 MM (5 1/8")</t>
  </si>
  <si>
    <t>COROA DE BOTÕES ESFÉRICOS - D = 194 MM (7 5/8")</t>
  </si>
  <si>
    <t>COROA DE BOTÕES ESFÉRICOS - D = 251 MM (9 7/8")</t>
  </si>
  <si>
    <t>COROA DE BOTÕES ESFÉRICOS - D = 305 MM (12")</t>
  </si>
  <si>
    <t>COROA DE BOTÕES ESFÉRICOS - D = 355 MM (14")</t>
  </si>
  <si>
    <t>DENTE DE CORTE PARA TRADO OU CAÇAMBA DE PERFURAÇÃO</t>
  </si>
  <si>
    <t>COROA DE BOTÕES ESFÉRICOS LINHA ST68 - D = 102 MM (4")</t>
  </si>
  <si>
    <t>COROA DE BOTÕES ESFÉRICOS PARA TIRANTE AUTOINJETÁVEL - D = 87 MM (3 7/16")</t>
  </si>
  <si>
    <t>TRICONE PARA TIRANTE AUTOINJETÁVEL - D = 120 MM</t>
  </si>
  <si>
    <t>COROA PILOTO DE BOTÕES ESFÉRICOS PARA SISTEMA AUTOPERFURANTE - D = 76,2 MM (3")</t>
  </si>
  <si>
    <t>TUBO DE PVC PONTA E BOLSA PARA ESGOTO - D = 50 MM (2")</t>
  </si>
  <si>
    <t>TUBO DE PVC PONTA E BOLSA PARA ESGOTO - D = 75 MM (3")</t>
  </si>
  <si>
    <t>TUBO PEAD CORRUGADO PERFURADO PARA DRENAGEM - D = 170 MM</t>
  </si>
  <si>
    <t>TUBO PEAD CORRUGADO PERFURADO PARA DRENAGEM - D = 230 MM</t>
  </si>
  <si>
    <t>SUPORTE EM MADEIRA DE EUCALIPTO TRATADO - SEÇÃO DE 8 X 8 CM</t>
  </si>
  <si>
    <t>TUBO DE PVC ROSQUEÁVEL PARA ÁGUA FRIA - D = 40 MM (1 1/2")</t>
  </si>
  <si>
    <t>TUBO DE PVC ROSQUEÁVEL PARA ÁGUA FRIA - D = 100 MM (4")</t>
  </si>
  <si>
    <t>TUBO DE PVC ROSQUEÁVEL PARA ÁGUA FRIA - D = 150 MM (6")</t>
  </si>
  <si>
    <t>DUTO FLEXÍVEL DE VENTILAÇÃO EM PVC - D = 1,20 M</t>
  </si>
  <si>
    <t>BROCA INTEGRAL SÉRIE H19 - D = 24 MM E C = 0,4 M</t>
  </si>
  <si>
    <t>GEOTÊXTIL NÃO-TECIDO AGULHADO EM POLIÉSTER - RESISTÊNCIA À TRAÇÃO LONGITUDINAL DE 10 KN/M</t>
  </si>
  <si>
    <t>HASTE DE PERFURAÇÃO SIMPLES PARA JET GROUTING - D = 88,9 MM (3 1/2") E C = 3,00 M</t>
  </si>
  <si>
    <t>LUVA EM AÇO GALVANIZADO COM ROSCA BSP CLASSE LEVE - D = 50 MM (2")</t>
  </si>
  <si>
    <t>MANTA DRENANTE EM MALHA DE POLIETILENO E GEOTÊXTIL DE POLIPROPILENO EM UMA DAS FACES</t>
  </si>
  <si>
    <t>PUNHO LINHA ST68 PARA PERFURAÇÃO - D = 80 MM (3 5/32")</t>
  </si>
  <si>
    <t>ADESIVO À BASE DE RESINA POLIÉSTER BICOMPONENTE PARA ANCORAGEM</t>
  </si>
  <si>
    <t>TUBO EM AÇO-CARBONO PARA AR COMPRIMIDO - D = 150 MM (6")</t>
  </si>
  <si>
    <t>HASTE LINHA T45 PARA PERFURATRIZ SOBRE ESTEIRAS - D = 45,0 MM (1 3/4") E C = 3,60 M</t>
  </si>
  <si>
    <t>PUNHO LINHA T45 PARA PERFURATRIZ SOBRE ESTEIRAS - D = 45 MM (1 3/4")</t>
  </si>
  <si>
    <t>LUVA EM AÇO LINHA T45 PARA PERFURATRIZ SOBRE ESTEIRAS - D = 45,0 MM (1 3/4")</t>
  </si>
  <si>
    <t>COROA DE BOTÕES ESFÉRICOS LINHA T45 - D = 89 MM (3 1/2")</t>
  </si>
  <si>
    <t>TUBO EM AÇO-CARBONO PARA SISTEMA AUTOPERFURANTE - D = 76,2 MM</t>
  </si>
  <si>
    <t>TUBO EM AÇO-CARBONO INICIADOR PARA SISTEMA AUTOPERFURANTE COM ANEL DA COROA PILOTO - D = 76,2 MM (3") E C = 3 M</t>
  </si>
  <si>
    <t>HASTE LINHA ST68 PARA PERFURAÇÃO - D = 87,0 MM (3 7/16") E C = 1,83 M</t>
  </si>
  <si>
    <t>HIDROMONITOR COM BICO DE INJEÇÃO PARA JET GROUTING - D = 88,9 MM (3 1/2")</t>
  </si>
  <si>
    <t>VÁLVULA MANCHETE - D = 73 MM</t>
  </si>
  <si>
    <t>BORRACHA PARA OBTURADOR MECÂNICO</t>
  </si>
  <si>
    <t>DISCO DE CORTE DIAMANTADO SEGMENTADO PARA CONCRETO - D = 110 MM</t>
  </si>
  <si>
    <t>CONJUNTO DE LÂMINAS DE CORTE PARA TRITURADORA DE GALHOS E TRONCOS</t>
  </si>
  <si>
    <t>PÓ CALCÁRIO DOLOMÍTICO</t>
  </si>
  <si>
    <t>MATERIAL FORMADOR DE CAMADA PROTETORA PARA HIDROSSEMEADURA</t>
  </si>
  <si>
    <t>TUBO EM AÇO-CARBONO SCHEDULE 40 - D = 65 MM (2 1/2")</t>
  </si>
  <si>
    <t>ANCORAGEM REGULÁVEL PARA ESTAIS DE 19 CORDOALHAS - D = 15,7 MM</t>
  </si>
  <si>
    <t>ANCORAGEM REGULÁVEL PARA ESTAIS DE 31 CORDOALHAS - D = 15,7 MM</t>
  </si>
  <si>
    <t>ANCORAGEM REGULÁVEL PARA ESTAIS DE 37 CORDOALHAS - D = 15,7 MM</t>
  </si>
  <si>
    <t>ANCORAGEM REGULÁVEL PARA ESTAIS DE 55 CORDOALHAS - D = 15,7 MM</t>
  </si>
  <si>
    <t>ANCORAGEM REGULÁVEL PARA ESTAIS DE 61 CORDOALHAS - D = 15,7 MM</t>
  </si>
  <si>
    <t>ANCORAGEM REGULÁVEL PARA ESTAIS DE 73 CORDOALHAS - D = 15,7 MM</t>
  </si>
  <si>
    <t>ANCORAGEM REGULÁVEL PARA ESTAIS DE 91 CORDOALHAS - D = 15,7 MM</t>
  </si>
  <si>
    <t>ANCORAGEM FIXA PARA ESTAIS DE 19 CORDOALHAS - D = 15,7 MM</t>
  </si>
  <si>
    <t>ANCORAGEM FIXA PARA ESTAIS DE 31 CORDOALHAS - D = 15,7 MM</t>
  </si>
  <si>
    <t>ANCORAGEM FIXA PARA ESTAIS DE 37 CORDOALHAS - D = 15,7 MM</t>
  </si>
  <si>
    <t>ANCORAGEM FIXA PARA ESTAIS DE 55 CORDOALHAS - D = 15,7 MM</t>
  </si>
  <si>
    <t>ANCORAGEM FIXA PARA ESTAIS DE 61 CORDOALHAS - D = 15,7 MM</t>
  </si>
  <si>
    <t>ANCORAGEM FIXA PARA ESTAIS DE 73 CORDOALHAS - D = 15,7 MM</t>
  </si>
  <si>
    <t>ANCORAGEM FIXA PARA ESTAIS DE 91 CORDOALHAS - D = 15,7 MM</t>
  </si>
  <si>
    <t>ESTACA DE TUTORAMENTO - D = 5 CM E H = 2 M</t>
  </si>
  <si>
    <t>ANCORAGEM ATIVA PARA 31 CORDOALHAS - D = 15,2 MM</t>
  </si>
  <si>
    <t>GÁS LIQUEFEITO DE PETRÓLEO (GLP)</t>
  </si>
  <si>
    <t>GÁS OXIGÊNIO</t>
  </si>
  <si>
    <t>GÁS ACETILENO</t>
  </si>
  <si>
    <t>FITA DE ESPUMA EPDM PARA VEDAÇÃO COM ADESIVO EM UMA FACE - E = 4 MM E L = 40 MM</t>
  </si>
  <si>
    <t>MANTA ASFÁLTICA NÃO-TECIDO EM POLIÉSTER - ANTIRRAÍZ - E = 3 MM</t>
  </si>
  <si>
    <t>LONGARINA DE MADEIRA DE PRIMEIRA - L = 16 CM E E = 6 CM</t>
  </si>
  <si>
    <t>ESTRONCA DE MADEIRA - D = 20 CM</t>
  </si>
  <si>
    <t>TELA METÁLICA GALVANIZADA DOBRADA EM L - C = 2,0 M, L = 0,5 M E H = 0,5 M</t>
  </si>
  <si>
    <t>TELA METÁLICA DE DUPLA TORÇÃO EM LIGA DE ZINCO E ALUMÍNIO - MALHA DE 8 X 10 CM</t>
  </si>
  <si>
    <t>CARTUCHO DE CIMENTO - D = 25 MM E C = 320 MM</t>
  </si>
  <si>
    <t>CARTUCHO DE RESINA POLIÉSTER - D = 38 MM E C = 500 MM</t>
  </si>
  <si>
    <t>ANCORAGEM ATIVA PARA 8 CORDOALHAS - D = 15,2 MM</t>
  </si>
  <si>
    <t>ANCORAGEM PASSIVA ADERENTE PARA 10 CORDOALHAS - D = 15,2 MM</t>
  </si>
  <si>
    <t>TINTA EM PÓ À BASE DE RESINA EPÓXI</t>
  </si>
  <si>
    <t>COROA DE BOTÕES ESFÉRICOS - D = 120 MM (4 3/4")</t>
  </si>
  <si>
    <t>CUNHA METÁLICA PARA CORDOALHA - D = 12,7 MM</t>
  </si>
  <si>
    <t>MARTELO DE FUNDO DTH - DN = 102 MM (4")</t>
  </si>
  <si>
    <t>HASTE DE PERFURAÇÃO COM ROSCA API 2 3/8" - D = 73 MM (2 7/8")</t>
  </si>
  <si>
    <t>VÁLVULA MANCHETE - D = 32 MM</t>
  </si>
  <si>
    <t>VÁLVULA MANCHETE - D = 40 MM</t>
  </si>
  <si>
    <t>TUBO PEAD PE 80 PN 6 - D = 40 MM</t>
  </si>
  <si>
    <t>TUBO PEAD PE 80 PN 16 - D = 20 MM</t>
  </si>
  <si>
    <t>TUBO PEAD PE 80 PN 8 - D = 32 MM</t>
  </si>
  <si>
    <t>TUBO PEAD PE 80 PN 8 - D = 40 MM</t>
  </si>
  <si>
    <t>TUBO PEAD PE 80 PN 8 - D = 50 MM</t>
  </si>
  <si>
    <t>TUBO PEAD PE 80 PN 8 - D = 63 MM</t>
  </si>
  <si>
    <t>TUBO PEAD PE 80 PN 8 - D = 75 MM</t>
  </si>
  <si>
    <t>TUBO PEAD PE 80 PN 8 - D = 110 MM</t>
  </si>
  <si>
    <t>TUBO DE PVC ESPAGUETE - D = 14 MM</t>
  </si>
  <si>
    <t>TIRANTE DE BARRA DE AÇO - TENSÃO DE ESCOAMENTO = 500 MPA, TENSÃO DE RUPTURA = 750 MPA E D = 25 MM</t>
  </si>
  <si>
    <t>ESPAÇADOR PLÁSTICO TIPO DISCO SEPARADOR PARA TIRANTE COM 6 CORDOALHAS - D = 12,7 MM</t>
  </si>
  <si>
    <t>ESPAÇADOR PLÁSTICO TIPO DISCO SEPARADOR PARA TIRANTE COM 8 CORDOALHAS - D = 12,7 MM</t>
  </si>
  <si>
    <t>ESPAÇADOR PLÁSTICO TIPO DISCO SEPARADOR PARA TIRANTE COM 10 CORDOALHAS - D = 12,7 MM</t>
  </si>
  <si>
    <t>ESPAÇADOR PLÁSTICO TIPO DISCO SEPARADOR PARA TIRANTE COM 12 CORDOALHAS - D = 12,7 MM</t>
  </si>
  <si>
    <t>ESPAÇADOR PLÁSTICO TIPO CENTRALIZADOR CARAMBOLA PARA TIRANTE DE BARRA DE AÇO - D = 32,0 MM</t>
  </si>
  <si>
    <t>ESPAÇADOR PLÁSTICO TIPO CENTRALIZADOR CARAMBOLA PARA TIRANTE DE BARRA DE AÇO - D = 30,0 MM</t>
  </si>
  <si>
    <t>ESPAÇADOR PLÁSTICO TIPO CENTRALIZADOR CARAMBOLA PARA TIRANTE DE BARRA DE AÇO - D = 40,0 MM</t>
  </si>
  <si>
    <t>ÓLEO TIPO A1</t>
  </si>
  <si>
    <t>ESPAÇADOR PLÁSTICO TIPO CENTRALIZADOR CARAMBOLA PARA TIRANTE DE BARRA DE AÇO - D = 47,0 MM</t>
  </si>
  <si>
    <t>CIMENTO ASFÁLTICO DE PETRÓLEO - CAP 50/70</t>
  </si>
  <si>
    <t>CIMENTO ASFÁLTICO DE PETRÓLEO - CAP 150/200</t>
  </si>
  <si>
    <t>CIMENTO ASFÁLTICO DE PETRÓLEO - CAP 85/100</t>
  </si>
  <si>
    <t>EMULSÃO ASFÁLTICA - RR-1C</t>
  </si>
  <si>
    <t>EMULSÃO ASFÁLTICA - RM-1C</t>
  </si>
  <si>
    <t>ESPAÇADOR PLÁSTICO TIPO CENTRALIZADOR CARAMBOLA PARA TIRANTE DE BARRA DE AÇO - D = 50,0 MM</t>
  </si>
  <si>
    <t>EMULSÃO ASFÁLTICA - RL-1C</t>
  </si>
  <si>
    <t>EMULSÃO ASFÁLTICA COM POLÍMERO - RC-1C-E</t>
  </si>
  <si>
    <t>CIMENTO ASFÁLTICO DE PETRÓLEO COM POLÍMERO - CAP 150/200-E</t>
  </si>
  <si>
    <t>ADITIVO ASFÁLTICO DE RECICLAGEM PARA MISTURAS A QUENTE</t>
  </si>
  <si>
    <t>CIMENTO PORTLAND CP II - 32 - A GRANEL</t>
  </si>
  <si>
    <t>CIMENTO ASFÁLTICO DE PETRÓLEO COM POLÍMERO - CAP 55/75-E</t>
  </si>
  <si>
    <t>EMULSÃO ASFÁLTICA COM POLÍMERO - RR-2C-E</t>
  </si>
  <si>
    <t>EMULSÃO ASFÁLTICA COM POLÍMERO - RM-1C-E</t>
  </si>
  <si>
    <t>ESPAÇADOR PLÁSTICO TIPO CENTRALIZADOR CARAMBOLA PARA TIRANTE DE BARRA DE AÇO - D = 53,0 MM</t>
  </si>
  <si>
    <t>ESPAÇADOR PLÁSTICO TIPO CENTRALIZADOR CARAMBOLA PARA TIRANTE DE BARRA DE AÇO - D = 57,0 MM</t>
  </si>
  <si>
    <t>ESPAÇADOR PLÁSTICO TIPO CENTRALIZADOR CARAMBOLA PARA TIRANTE DE BARRA DE AÇO - D = 63,0 MM</t>
  </si>
  <si>
    <t>ESPAÇADOR PLÁSTICO TIPO CENTRALIZADOR CARAMBOLA PARA TIRANTE DE BARRA DE AÇO - D = 69,0 MM</t>
  </si>
  <si>
    <t>CANTONEIRA EM FERRO DE ABAS IGUAIS - L = 63,5 MM E E = 9,53 MM</t>
  </si>
  <si>
    <t>DEFENSA METÁLICA MALEÁVEL SIMPLES</t>
  </si>
  <si>
    <t>DEFENSA METÁLICA MALEÁVEL DUPLA</t>
  </si>
  <si>
    <t>DEFENSA METÁLICA SEMIMALEÁVEL SIMPLES</t>
  </si>
  <si>
    <t>DEFENSA METÁLICA SEMIMALEÁVEL DUPLA</t>
  </si>
  <si>
    <t>DENTE DE CORTE PARA FRESADORA DE 155 KW</t>
  </si>
  <si>
    <t>MÓDULO DE TRANSIÇÃO DE DEFENSA METÁLICA TIPO DUPLA ONDA COM LÂMINA ADICIONAL PARA BARREIRA RÍGIDA</t>
  </si>
  <si>
    <t>DENTE DE CORTE PARA FRESADORA DE 455 KW</t>
  </si>
  <si>
    <t>TERMINAL AÉREO DE DEFENSA METÁLICA (TIPO A)</t>
  </si>
  <si>
    <t>TERMINAL DE ANCORAGEM DE DEFENSA METÁLICA EM BARREIRA RÍGIDA (TIPO D)</t>
  </si>
  <si>
    <t>LUVA EM AÇO PARA EMENDA DE TIRANTES - D = 38 MM E C = 115 MM</t>
  </si>
  <si>
    <t>LUVA EM AÇO PARA EMENDA DE TIRANTES - D = 48 MM E C = 120 MM</t>
  </si>
  <si>
    <t>LUVA EM AÇO PARA EMENDA DE TIRANTES - D = 60 MM E C = 160 MM</t>
  </si>
  <si>
    <t>LUVA EM AÇO PARA EMENDA DE TIRANTES - D = 50 MM E C = 130 MM</t>
  </si>
  <si>
    <t>LUVA EM AÇO PARA EMENDA DE TIRANTES - D = 63 MM E C = 180 MM</t>
  </si>
  <si>
    <t>LUVA EM AÇO PARA EMENDA DE TIRANTES - D = 73 MM E C = 180 MM</t>
  </si>
  <si>
    <t>LUVA EM AÇO PARA EMENDA DE TIRANTES - D = 73 MM E C = 200 MM</t>
  </si>
  <si>
    <t>LUVA EM AÇO PARA EMENDA DE TIRANTES - D = 82 MM E C = 200 MM</t>
  </si>
  <si>
    <t>LUVA EM AÇO PARA EMENDA DE TIRANTES - D = 89 MM E C = 210 MM</t>
  </si>
  <si>
    <t>LUVA EM AÇO PARA EMENDA DE TIRANTES - D = 97 MM E C = 210 MM</t>
  </si>
  <si>
    <t>PLACA DE ANCORAGEM PARA TIRANTE DE BARRA DE AÇO - E = 16,0 MM E SEÇÃO DE 160 X 160 MM</t>
  </si>
  <si>
    <t>PLACA DE ANCORAGEM PARA TIRANTE DE BARRA DE AÇO - E = 16,0 MM E SEÇÃO DE 200 X 200 MM</t>
  </si>
  <si>
    <t>PLACA DE ANCORAGEM PARA TIRANTE DE BARRA DE AÇO - E = 22,0 MM E SEÇÃO DE 200 X 200 MM</t>
  </si>
  <si>
    <t>AMORTECEDOR RETRÁTIL TIPO TAU II PARALELO PCB OU SIMILAR PARA VELOCIDADE DE PROJETO DE 100 KM/H</t>
  </si>
  <si>
    <t>AMORTECEDOR RETRÁTIL TIPO TAU II COMBINADO PCB OU SIMILAR PARA VELOCIDADE DE PROJETO DE 100 KM/H E ÂNCORA TRASEIRA DE 900 MM</t>
  </si>
  <si>
    <t>AMORTECEDOR RETRÁTIL TIPO TAU II COMBINADO PCB OU SIMILAR PARA VELOCIDADE DE PROJETO DE 100 KM/H E ÂNCORA TRASEIRA DE 1.060 MM</t>
  </si>
  <si>
    <t>AMORTECEDOR RETRÁTIL TIPO TAU II COMBINADO PCB OU SIMILAR PARA VELOCIDADE DE PROJETO DE 100 KM/H E ÂNCORA TRASEIRA DE 1.220 MM</t>
  </si>
  <si>
    <t>AMORTECEDOR RETRÁTIL TIPO TAU II COMBINADO PCB OU SIMILAR PARA VELOCIDADE DE PROJETO DE 100 KM/H E ÂNCORA TRASEIRA DE 1.370 MM</t>
  </si>
  <si>
    <t>DISPOSITIVO DE ANCORAGEM DE FIXAÇÃO ELÁSTICA PANDROL</t>
  </si>
  <si>
    <t>AMORTECEDOR RETRÁTIL TIPO TAU II COMBINADO PCB OU SIMILAR PARA VELOCIDADE DE PROJETO DE 100 KM/H E ÂNCORA TRASEIRA DE 1.520 MM</t>
  </si>
  <si>
    <t>AMORTECEDOR RETRÁTIL TIPO TAU II AFUNILADO PCB OU SIMILAR PARA VELOCIDADE DE PROJETO DE 100 KM/H E ÂNCORA TRASEIRA DE 1.830 MM</t>
  </si>
  <si>
    <t>PLACA DE ANCORAGEM PARA TIRANTE DE BARRA DE AÇO - E = 32,0 MM E SEÇÃO DE 250 X 250 MM</t>
  </si>
  <si>
    <t>PLACA DE ANCORAGEM PARA TIRANTE DE BARRA DE AÇO - E = 38,0 MM E SEÇÃO DE 250 X 250 MM</t>
  </si>
  <si>
    <t>PLACA DE ANCORAGEM PARA TIRANTE DE BARRA DE AÇO - E = 51,0 MM E SEÇÃO DE 300 X 300 MM</t>
  </si>
  <si>
    <t>PLACA DE ANCORAGEM PARA TIRANTE DE BARRA DE AÇO - E = 64,0 MM E SEÇÃO DE 350 X 350 MM</t>
  </si>
  <si>
    <t>PLACA DE ANCORAGEM PARA TIRANTE COM 6 CORDOALHAS DE D = 12,7 MM</t>
  </si>
  <si>
    <t>PLACA DE ANCORAGEM PARA TIRANTE COM 8 CORDOALHAS DE D = 12,7 MM</t>
  </si>
  <si>
    <t>PLACA DE ANCORAGEM PARA TIRANTE COM 10 CORDOALHAS DE D = 12,7 MM</t>
  </si>
  <si>
    <t>PLACA DE ANCORAGEM PARA TIRANTE COM 12 CORDOALHAS DE D = 12,7 MM</t>
  </si>
  <si>
    <t>MOURÃO DE MADEIRA - H = 2,20 M E D = 0,10 M</t>
  </si>
  <si>
    <t>AMORTECEDOR RETRÁTIL TIPO TAU II AFUNILADO PCB OU SIMILAR PARA VELOCIDADE DE PROJETO DE 100 KM/H E ÂNCORA TRASEIRA DE 1.980 MM</t>
  </si>
  <si>
    <t>PORCA EM AÇO PARA ANCORAGEM DE TIRANTES - D = 38 MM E E = 55 MM</t>
  </si>
  <si>
    <t>GASTALHO - L = 10 CM E E = 2 CM</t>
  </si>
  <si>
    <t>PORCA EM AÇO PARA ANCORAGEM DE TIRANTES - D = 38 MM E E = 60 MM</t>
  </si>
  <si>
    <t>PORCA EM AÇO PARA ANCORAGEM DE TIRANTES - D = 48 MM E E = 65 MM</t>
  </si>
  <si>
    <t>AMORTECEDOR RETRÁTIL TIPO TAU II AFUNILADO PCB OU SIMILAR PARA VELOCIDADE DE PROJETO DE 100 KM/H E ÂNCORA TRASEIRA DE 2.130 MM</t>
  </si>
  <si>
    <t>CORDEL DETONANTE NP 10</t>
  </si>
  <si>
    <t>RETARDO DE CORDEL</t>
  </si>
  <si>
    <t>ESTOPIM</t>
  </si>
  <si>
    <t>TINTA À BASE DE RESINA ACRÍLICA ESTIRENADA PARA DEMARCAÇÃO VIÁRIA</t>
  </si>
  <si>
    <t>COROA DE BOTÕES CÔNICOS - TCI TRICONE - D = 75 MM (2 15/16")</t>
  </si>
  <si>
    <t>PORCA EM AÇO PARA ANCORAGEM DE TIRANTES - D = 60 MM E E = 65 MM</t>
  </si>
  <si>
    <t>PORCA EM AÇO PARA ANCORAGEM DE TIRANTES - D = 73 MM E E = 80 MM</t>
  </si>
  <si>
    <t>PORCA EM AÇO PARA ANCORAGEM DE TIRANTES - D = 73 MM E E = 100 MM</t>
  </si>
  <si>
    <t>PORCA EM AÇO PARA ANCORAGEM DE TIRANTES - D = 82 MM E E = 100 MM</t>
  </si>
  <si>
    <t>PORCA EM AÇO PARA ANCORAGEM DE TIRANTES - D = 89 MM E E = 100 MM</t>
  </si>
  <si>
    <t>SOLVENTE PARA TINTA À BASE DE RESINA ACRÍLICA</t>
  </si>
  <si>
    <t>PORCA EM AÇO PARA ANCORAGEM DE TIRANTES - D = 97 MM E E = 100 MM</t>
  </si>
  <si>
    <t>TINTA À BASE DE RESINA ACRÍLICA EMULSIONADA EM ÁGUA PARA DEMARCAÇÃO VIÁRIA</t>
  </si>
  <si>
    <t>MICROESFERAS REFLETIVAS DE VIDRO TIPO I-B</t>
  </si>
  <si>
    <t>MICROESFERAS REFLETIVAS DE VIDRO TIPO II-A</t>
  </si>
  <si>
    <t>MASSA TERMOPLÁSTICA PARA ASPERSÃO</t>
  </si>
  <si>
    <t>ADESIVO À BASE DE RESINA POLIÉSTER</t>
  </si>
  <si>
    <t>EMULSÃO EXPLOSIVA ENCARTUCHADA</t>
  </si>
  <si>
    <t>TINTA À BASE DE RESINA ACRÍLICA EMULSIONADA EM ÁGUA PARA PRÉ-MARCAÇÃO VIÁRIA</t>
  </si>
  <si>
    <t>MICROESFERAS REFLETIVAS DE VIDRO TIPO II-C</t>
  </si>
  <si>
    <t>COROA DE BOTÕES CÔNICOS - TCI TRICONE - D = 121 MM (4 3/4")</t>
  </si>
  <si>
    <t>TIRANTE AUTOINJETÁVEL DE AÇO - TENSÃO DE ESCOAMENTO = 440 MPA, TENSÃO DE RUPTURA = 580 MPA, SEÇÃO DE 684 MM² E D = 40 MM</t>
  </si>
  <si>
    <t>TIRANTE AUTOINJETÁVEL DE AÇO - TENSÃO DE ESCOAMENTO = 470 MPA, TENSÃO DE RUPTURA = 600 MPA, SEÇÃO DE 822 MM² E D = 40 MM</t>
  </si>
  <si>
    <t>TIRANTE AUTOINJETÁVEL DE AÇO - TENSÃO DE ESCOAMENTO = 700 MPA, TENSÃO DE RUPTURA = 830 MPA, SEÇÃO DE 936 MM² E D = 40 MM</t>
  </si>
  <si>
    <t>GEOTÊXTIL NÃO-TECIDO AGULHADO EM POLIÉSTER - RESISTÊNCIA À TRAÇÃO LONGITUDINAL DE 9 KN/M</t>
  </si>
  <si>
    <t>GEOTÊXTIL NÃO-TECIDO AGULHADO EM POLIÉSTER - RESISTÊNCIA À TRAÇÃO LONGITUDINAL DE 14 KN/M</t>
  </si>
  <si>
    <t>TIRANTE AUTOINJETÁVEL DE AÇO - TENSÃO DE ESCOAMENTO = 630 MPA, TENSÃO DE RUPTURA = 740 MPA, SEÇÃO DE 1.330 MM² E D = 50 MM</t>
  </si>
  <si>
    <t>TIRANTE AUTOINJETÁVEL DE AÇO - TENSÃO DE ESCOAMENTO = 630 MPA, TENSÃO DE RUPTURA = 740 MPA, SEÇÃO DE 1.569 MM² E D = 50 MM</t>
  </si>
  <si>
    <t>TIRANTE DE BARRA DE AÇO - TENSÃO DE ESCOAMENTO = 600 MPA, TENSÃO DE RUPTURA = 720 MPA E D = 30 MM</t>
  </si>
  <si>
    <t>TIRANTE DE BARRA DE AÇO - TENSÃO DE ESCOAMENTO = 600 MPA, TENSÃO DE RUPTURA = 720 MPA E D = 40 MM</t>
  </si>
  <si>
    <t>TIRANTE DE BARRA DE AÇO - TENSÃO DE ESCOAMENTO = 680 MPA, TENSÃO DE RUPTURA = 870 MPA E D = 44 MM</t>
  </si>
  <si>
    <t>TIRANTE DE BARRA DE AÇO - TENSÃO DE ESCOAMENTO = 600 MPA, TENSÃO DE RUPTURA = 720 MPA E D = 50 MM</t>
  </si>
  <si>
    <t>TIRANTE DE BARRA DE AÇO - TENSÃO DE ESCOAMENTO = 600 MPA, TENSÃO DE RUPTURA = 720 MPA E D = 53 MM</t>
  </si>
  <si>
    <t>TIRANTE DE BARRA DE AÇO - TENSÃO DE ESCOAMENTO = 600 MPA, TENSÃO DE RUPTURA = 720 MPA E D = 57 MM</t>
  </si>
  <si>
    <t>AMORTECEDOR RETRÁTIL TIPO TAU II AFUNILADO PCB OU SIMILAR PARA VELOCIDADE DE PROJETO DE 100 KM/H E ÂNCORA TRASEIRA DE 2.290 MM</t>
  </si>
  <si>
    <t>AMORTECEDOR RETRÁTIL TIPO TAU II AFUNILADO PCB OU SIMILAR PARA VELOCIDADE DE PROJETO DE 100 KM/H E ÂNCORA TRASEIRA DE 2.440 MM</t>
  </si>
  <si>
    <t>COROA DE BOTÕES ESFÉRICOS LINHA T38 - D = 64 MM (2 1/2")</t>
  </si>
  <si>
    <t>TIRANTE DE BARRA DE AÇO - TENSÃO DE ESCOAMENTO = 600 MPA, TENSÃO DE RUPTURA = 720 MPA E D = 63 MM</t>
  </si>
  <si>
    <t>TERMOPLÁSTICO PRÉ-FORMADO - E = 2,00 MM</t>
  </si>
  <si>
    <t>HASTE LINHA T38 PARA PERFURATRIZ SOBRE ESTEIRAS - D = 38,0 MM (1 1/2") E C = 3,05 M</t>
  </si>
  <si>
    <t>LUVA EM AÇO LINHA T38 PARA PERFURATRIZ SOBRE ESTEIRAS - D = 38,0 MM (1 1/2")</t>
  </si>
  <si>
    <t>PUNHO LINHA T38 PARA PERFURATRIZ SOBRE ESTEIRAS - D = 38 MM (1 1/2")</t>
  </si>
  <si>
    <t>TIRANTE DE BARRA DE AÇO - TENSÃO DE ESCOAMENTO = 600 MPA, TENSÃO DE RUPTURA = 720 MPA E D = 69 MM</t>
  </si>
  <si>
    <t>HASTE LINHA R/T38 - R32 PARA JUMBO HIDRÁULICO - D = 38 MM (1 1/2") E C = 4,50 M</t>
  </si>
  <si>
    <t>COROA DE BOTÕES ESFÉRICOS LINHA R32 - D = 51 MM (2")</t>
  </si>
  <si>
    <t>LUVA DE ACOPLAMENTO LINHA T38 PARA JUMBO HIDRÁULICO - D = 38,0 MM (1 1/2")</t>
  </si>
  <si>
    <t>PUNHO LINHA T38 PARA JUMBO HIDRÁULICO - D = 38 MM (1 1/2")</t>
  </si>
  <si>
    <t>CARTUCHO DE ABSORÇÃO DE ENERGIA PARA AMORTECEDOR RETRÁTIL - TIPO A</t>
  </si>
  <si>
    <t>CARTUCHO DE ABSORÇÃO DE ENERGIA PARA AMORTECEDOR RETRÁTIL - TIPO B</t>
  </si>
  <si>
    <t>FIO DE POLIAMIDA Nº 40 - E = 0,40 MM</t>
  </si>
  <si>
    <t>PLACA DE ANCORAGEM PARA TIRANTE DE BARRA DE AÇO - E = 25,4 MM E SEÇÃO DE 225 X 225 MM</t>
  </si>
  <si>
    <t>PLACA DE ANCORAGEM PARA TIRANTE DE BARRA DE AÇO - E = 20,0 MM E SEÇÃO DE 200 X 200 MM</t>
  </si>
  <si>
    <t>PORCA SEXTAVADA EM AÇO PARA ANCORAGEM DE TIRANTES - D = 50 MM E E = 85 MM</t>
  </si>
  <si>
    <t>PORCA EM AÇO PARA ANCORAGEM DE TIRANTES - D = 73 MM E E = 60 MM</t>
  </si>
  <si>
    <t>PORCA SEXTAVADA EM AÇO PARA ANCORAGEM DE TIRANTES - D = 50 MM E E = 50 MM</t>
  </si>
  <si>
    <t>EMULSÃO ASFÁLTICA PARA IMPRIMAÇÃO</t>
  </si>
  <si>
    <t>MATERIAL FRESADO</t>
  </si>
  <si>
    <t>PORCA EM AÇO PARA ANCORAGEM DE TIRANTES - D = 49 MM E E = 60 MM</t>
  </si>
  <si>
    <t>PORCA EM AÇO PARA ANCORAGEM DE TIRANTES - D = 61 MM E E = 70 MM</t>
  </si>
  <si>
    <t>PORCA EM AÇO PARA ANCORAGEM DE TIRANTES - D = 73 MM E E = 110 MM</t>
  </si>
  <si>
    <t>EMULSÃO ASFÁLTICA - RR-2C</t>
  </si>
  <si>
    <t>PLACA DE ANCORAGEM PARA TIRANTE DE BARRA DE AÇO - E = 16,0 MM E SEÇÃO DE 140 X 140 MM</t>
  </si>
  <si>
    <t>PORCA SEXTAVADA EM AÇO PARA ANCORAGEM DE TIRANTES - D = 50 MM E E = 41 MM</t>
  </si>
  <si>
    <t>ADESIVO À BASE DE PVA</t>
  </si>
  <si>
    <t>TIRANTE DE BARRA DE AÇO - TENSÃO DE ESCOAMENTO = 686 MPA, TENSÃO DE RUPTURA = 789 MPA E D = 19 MM</t>
  </si>
  <si>
    <t>TIRANTE DE BARRA DE AÇO - TENSÃO DE ESCOAMENTO = 686 MPA, TENSÃO DE RUPTURA = 789 MPA E D = 22 MM</t>
  </si>
  <si>
    <t>TIRANTE DE BARRA DE AÇO - TENSÃO DE ESCOAMENTO = 686 MPA, TENSÃO DE RUPTURA = 789 MPA E D = 25 MM</t>
  </si>
  <si>
    <t>TIRANTE DE BARRA DE AÇO - TENSÃO DE ESCOAMENTO = 686 MPA, TENSÃO DE RUPTURA = 789 MPA E D = 32 MM</t>
  </si>
  <si>
    <t>TIRANTE DE BARRA DE AÇO - TENSÃO DE ESCOAMENTO = 686 MPA, TENSÃO DE RUPTURA = 789 MPA E D = 36 MM</t>
  </si>
  <si>
    <t>MANDÍBULA MÓVEL PARA BRITADOR - ABERTURA DE ALIMENTAÇÃO COM L = 930 MM</t>
  </si>
  <si>
    <t>MANDÍBULA FIXA PARA BRITADOR - ABERTURA DE ALIMENTAÇÃO COM L = 930 MM</t>
  </si>
  <si>
    <t>MANTA DO BRITADOR CÔNICO HP200 OU SIMILAR</t>
  </si>
  <si>
    <t>REVESTIMENTO DO BOJO INTERNO DO BRITADOR CÔNICO HP200 OU SIMILAR</t>
  </si>
  <si>
    <t>CUNHA LATERAL SUPERIOR PARA BRITADOR</t>
  </si>
  <si>
    <t>CUNHA LATERAL INFERIOR PARA BRITADOR</t>
  </si>
  <si>
    <t>MEIO TUBO DE CONCRETO SIMPLES - D = 0,40 M</t>
  </si>
  <si>
    <t>CALHA METÁLICA SEMICIRCULAR CORRUGADA E GALVANIZADA, INCLUINDO FIXAÇÕES - D = 400 MM</t>
  </si>
  <si>
    <t>MOURÃO DE MADEIRA - H = 2,80 M E D = 0,15 M</t>
  </si>
  <si>
    <t>TINTA ESMALTE SINTÉTICO ACETINADO</t>
  </si>
  <si>
    <t>ELETRODO REVESTIDO E70XX</t>
  </si>
  <si>
    <t>NONEL DE COLUNA (TÚNEL) - C = 4,8 M</t>
  </si>
  <si>
    <t>TUBO DE PVC SOLDÁVEL PARA ÁGUA FRIA - D = 50 MM (2")</t>
  </si>
  <si>
    <t>NONEL DE COLUNA - C = 12,0 M</t>
  </si>
  <si>
    <t>COROA DE DIAMANTE LINHA AWG</t>
  </si>
  <si>
    <t>NONEL DE INICIAÇÃO PARA FOGACHO - C = 6,0 M</t>
  </si>
  <si>
    <t>NONEL DE COLUNA - C = 4,8 M</t>
  </si>
  <si>
    <t>NONEL DE LIGAÇÃO - C = 6,0 M</t>
  </si>
  <si>
    <t>NONEL DE COLUNA - C = 6,0 M</t>
  </si>
  <si>
    <t>SÉRIE DE BROCAS INTEGRAIS S12</t>
  </si>
  <si>
    <t>NONEL INICIADOR - C = 150,0 M</t>
  </si>
  <si>
    <t>DENTE DE CORTE PARA RECICLADORA</t>
  </si>
  <si>
    <t>PORTA-DENTE DE CORTE PARA FRESADORA E RECICLADORA A FRIO</t>
  </si>
  <si>
    <t>SELANTE ELÁSTICO À BASE DE POLIURETANO E ASFALTO</t>
  </si>
  <si>
    <t>ADITIVO DE CURA PARA CONCRETO</t>
  </si>
  <si>
    <t>COROA DE DIAMANTE LINHA HWG</t>
  </si>
  <si>
    <t>COROA DE DIAMANTE LINHA NWG</t>
  </si>
  <si>
    <t>ARGAMASSA ASFÁLTICA</t>
  </si>
  <si>
    <t>TUBO PEAD CORRUGADO PERFURADO PARA DRENAGEM - D = 100 MM</t>
  </si>
  <si>
    <t>COROA DE WIDIA LINHA AWG</t>
  </si>
  <si>
    <t>TUBO DE CONCRETO ARMADO PA1 - D = 0,40 M</t>
  </si>
  <si>
    <t>TUBO DE CONCRETO ARMADO PA2 - D = 0,40 M</t>
  </si>
  <si>
    <t>TUBO DE CONCRETO ARMADO PA3 - D = 0,40 M</t>
  </si>
  <si>
    <t>TUBO DE CONCRETO ARMADO PA4 - D = 0,40 M</t>
  </si>
  <si>
    <t>TUBO DE CONCRETO ARMADO PA1 - D = 0,60 M</t>
  </si>
  <si>
    <t>TUBO DE CONCRETO ARMADO PA2 - D = 0,60 M</t>
  </si>
  <si>
    <t>TUBO DE CONCRETO ARMADO PA3 - D = 0,60 M</t>
  </si>
  <si>
    <t>TUBO DE CONCRETO ARMADO PA4 - D = 0,60 M</t>
  </si>
  <si>
    <t>TUBO DE CONCRETO ARMADO PA1 - D = 0,80 M</t>
  </si>
  <si>
    <t>TUBO DE CONCRETO ARMADO PA2 - D = 0,80 M</t>
  </si>
  <si>
    <t>TUBO DE CONCRETO ARMADO PA3 - D = 0,80 M</t>
  </si>
  <si>
    <t>TUBO DE CONCRETO ARMADO PA4 - D = 0,80 M</t>
  </si>
  <si>
    <t>TUBO DE CONCRETO ARMADO PA1 - D = 1,00 M</t>
  </si>
  <si>
    <t>TUBO DE CONCRETO ARMADO PA2 - D = 1,00 M</t>
  </si>
  <si>
    <t>TUBO DE CONCRETO ARMADO PA3 - D = 1,00 M</t>
  </si>
  <si>
    <t>TUBO DE CONCRETO ARMADO PA4 - D = 1,00 M</t>
  </si>
  <si>
    <t>TUBO DE CONCRETO ARMADO PA1 - D = 1,20 M</t>
  </si>
  <si>
    <t>TUBO DE CONCRETO ARMADO PA2 - D = 1,20 M</t>
  </si>
  <si>
    <t>TUBO DE CONCRETO ARMADO PA3 - D = 1,20 M</t>
  </si>
  <si>
    <t>TUBO DE CONCRETO ARMADO PA4 - D = 1,20 M</t>
  </si>
  <si>
    <t>TUBO DE CONCRETO ARMADO PA1 - D = 1,50 M</t>
  </si>
  <si>
    <t>TUBO DE CONCRETO ARMADO PA2 - D = 1,50 M</t>
  </si>
  <si>
    <t>TUBO DE CONCRETO ARMADO PA3 - D = 1,50 M</t>
  </si>
  <si>
    <t>TUBO DE CONCRETO ARMADO PA4 - D = 1,50 M</t>
  </si>
  <si>
    <t>TUBO DE CONCRETO ARMADO PA1 - D = 0,50 M</t>
  </si>
  <si>
    <t>TUBO DE CONCRETO ARMADO PA2 - D = 0,50 M</t>
  </si>
  <si>
    <t>TUBO DE CONCRETO ARMADO PA3 - D = 0,50 M</t>
  </si>
  <si>
    <t>TUBO DE CONCRETO ARMADO PA4 - D = 0,50 M</t>
  </si>
  <si>
    <t>COROA DE WIDIA LINHA HWG</t>
  </si>
  <si>
    <t>COROA DE WIDIA LINHA NWG</t>
  </si>
  <si>
    <t>HASTE DE PAREDES PARALELAS COM NIPLE LINHA NW</t>
  </si>
  <si>
    <t>TRILHO UIC60 EM AÇO-CARBONO - C = 12 M</t>
  </si>
  <si>
    <t>TRILHO TR45 EM AÇO-CARBONO - C = 12 M</t>
  </si>
  <si>
    <t>TRILHO TR57 EM AÇO-CARBONO - C = 12 M</t>
  </si>
  <si>
    <t>TRILHO TR68 EM AÇO-CARBONO - C = 12 M</t>
  </si>
  <si>
    <t>TIREFÃO - D = 24 MM E C = 188 MM</t>
  </si>
  <si>
    <t>TIREFÃO - D = 22 MM E C = 155 MM</t>
  </si>
  <si>
    <t>RETENSOR PARA VIA FÉRREA DE TR45</t>
  </si>
  <si>
    <t>RETENSOR PARA VIA FÉRREA DE TR57</t>
  </si>
  <si>
    <t>RETENSOR PARA VIA FÉRREA DE TR68</t>
  </si>
  <si>
    <t>PLACA DE APOIO EM AÇO LAMINADO PARA UIC60 COM FIXAÇÃO RÍGIDA</t>
  </si>
  <si>
    <t>GRAMPO ELÁSTICO PANDROL PARA FIXAÇÃO ELÁSTICA</t>
  </si>
  <si>
    <t>PLACA DE APOIO EM AÇO LAMINADO PARA TR45 COM FIXAÇÃO ELÁSTICA</t>
  </si>
  <si>
    <t>PLACA DE APOIO EM AÇO LAMINADO PARA TR57 COM FIXAÇÃO ELÁSTICA</t>
  </si>
  <si>
    <t>PLACA DE APOIO EM AÇO LAMINADO PARA TR68 COM FIXAÇÃO ELÁSTICA</t>
  </si>
  <si>
    <t>PLACA DE APOIO EM AÇO LAMINADO PARA TR45 COM FIXAÇÃO RÍGIDA</t>
  </si>
  <si>
    <t>PLACA DE APOIO EM AÇO LAMINADO PARA TR57 COM FIXAÇÃO RÍGIDA</t>
  </si>
  <si>
    <t>PLACA DE APOIO EM AÇO LAMINADO PARA TR68 COM FIXAÇÃO RÍGIDA</t>
  </si>
  <si>
    <t>RETENSOR PARA VIA FÉRREA DE UIC60</t>
  </si>
  <si>
    <t>PLACA DE APOIO EM AÇO LAMINADO PARA UIC60 COM FIXAÇÃO ELÁSTICA</t>
  </si>
  <si>
    <t>TALA DE JUNÇÃO TJ 45 NÃO ISOLADA COM 6 FUROS</t>
  </si>
  <si>
    <t>PAR</t>
  </si>
  <si>
    <t>TALA DE JUNÇÃO TJ 57 NÃO ISOLADA COM 6 FUROS</t>
  </si>
  <si>
    <t>TALA DE JUNÇÃO TJ 68 NÃO ISOLADA COM 6 FUROS</t>
  </si>
  <si>
    <t>PARAFUSO DE CABEÇA ABAULADA EM AÇO INOX COM PORCA E ARRUELA DE PRESSÃO PARA TALA DE JUNÇÃO - D = 25,4 MM</t>
  </si>
  <si>
    <t>TALA DE JUNÇÃO TJ 60 NÃO ISOLADA COM 6 FUROS</t>
  </si>
  <si>
    <t>AMV TIPO TR45, ABERTURA 1:8, BITOLA MÉTRICA</t>
  </si>
  <si>
    <t>AMV TIPO TR45, ABERTURA 1:10, BITOLA MÉTRICA</t>
  </si>
  <si>
    <t>AMV TIPO TR45, ABERTURA 1:12, BITOLA MÉTRICA</t>
  </si>
  <si>
    <t>AMV TIPO TR45, ABERTURA 1:14, BITOLA MÉTRICA</t>
  </si>
  <si>
    <t>AMV TIPO TR57, ABERTURA 1:8, BITOLA MÉTRICA</t>
  </si>
  <si>
    <t>AMV TIPO TR57, ABERTURA 1:10, BITOLA MÉTRICA</t>
  </si>
  <si>
    <t>AMV TIPO TR57, ABERTURA 1:12, BITOLA MÉTRICA</t>
  </si>
  <si>
    <t>AMV TIPO TR57, ABERTURA 1:14, BITOLA MÉTRICA</t>
  </si>
  <si>
    <t>AMV TIPO TR57, ABERTURA 1:20, BITOLA MÉTRICA</t>
  </si>
  <si>
    <t>AMV TIPO TR68, ABERTURA 1:10, BITOLA MÉTRICA</t>
  </si>
  <si>
    <t>AMV TIPO TR68, ABERTURA 1:12, BITOLA MÉTRICA</t>
  </si>
  <si>
    <t>AMV TIPO TR68, ABERTURA 1:14, BITOLA MÉTRICA</t>
  </si>
  <si>
    <t>AMV TIPO UIC60, ABERTURA 1:10, BITOLA MÉTRICA</t>
  </si>
  <si>
    <t>AMV TIPO TR68, ABERTURA 1:20, BITOLA MÉTRICA</t>
  </si>
  <si>
    <t>AMV TIPO TR45, ABERTURA 1:8, BITOLA LARGA</t>
  </si>
  <si>
    <t>AMV TIPO TR45, ABERTURA 1:10, BITOLA LARGA</t>
  </si>
  <si>
    <t>AMV TIPO TR45, ABERTURA 1:12, BITOLA LARGA</t>
  </si>
  <si>
    <t>AMV TIPO TR45, ABERTURA 1:14, BITOLA LARGA</t>
  </si>
  <si>
    <t>AMV TIPO TR57, ABERTURA 1:8, BITOLA LARGA</t>
  </si>
  <si>
    <t>AMV TIPO TR57, ABERTURA 1:10, BITOLA LARGA</t>
  </si>
  <si>
    <t>AMV TIPO TR57, ABERTURA 1:12, BITOLA LARGA</t>
  </si>
  <si>
    <t>AMV TIPO TR57, ABERTURA 1:14, BITOLA LARGA</t>
  </si>
  <si>
    <t>AMV TIPO TR57, ABERTURA 1:20, BITOLA LARGA</t>
  </si>
  <si>
    <t>AMV TIPO TR68, ABERTURA 1:10, BITOLA LARGA</t>
  </si>
  <si>
    <t>AMV TIPO TR68, ABERTURA 1:12, BITOLA LARGA</t>
  </si>
  <si>
    <t>AMV TIPO TR68, ABERTURA 1:14, BITOLA LARGA</t>
  </si>
  <si>
    <t>AMV TIPO UIC60, ABERTURA 1:10, BITOLA LARGA</t>
  </si>
  <si>
    <t>AMV TIPO TR68, ABERTURA 1:20, BITOLA LARGA</t>
  </si>
  <si>
    <t>AMV TIPO TR45, ABERTURA 1:8, BITOLA MISTA</t>
  </si>
  <si>
    <t>AMV TIPO TR45, ABERTURA 1:10, BITOLA MISTA</t>
  </si>
  <si>
    <t>AMV TIPO TR45, ABERTURA 1:12, BITOLA MISTA</t>
  </si>
  <si>
    <t>AMV TIPO TR45, ABERTURA 1:14, BITOLA MISTA</t>
  </si>
  <si>
    <t>AMV TIPO TR57, ABERTURA 1:8, BITOLA MISTA</t>
  </si>
  <si>
    <t>AMV TIPO TR57, ABERTURA 1:10, BITOLA MISTA</t>
  </si>
  <si>
    <t>AMV TIPO TR57, ABERTURA 1:12, BITOLA MISTA</t>
  </si>
  <si>
    <t>AMV TIPO TR57, ABERTURA 1:14, BITOLA MISTA</t>
  </si>
  <si>
    <t>AMV TIPO TR57, ABERTURA 1:20, BITOLA MISTA</t>
  </si>
  <si>
    <t>AMV TIPO TR68, ABERTURA 1:10, BITOLA MISTA</t>
  </si>
  <si>
    <t>AMV TIPO TR68, ABERTURA 1:12, BITOLA MISTA</t>
  </si>
  <si>
    <t>AMV TIPO TR68, ABERTURA 1:14, BITOLA MISTA</t>
  </si>
  <si>
    <t>REVESTIMENTO COM CONECTOR LINHA AW</t>
  </si>
  <si>
    <t>AMV TIPO TR68, ABERTURA 1:20, BITOLA MISTA</t>
  </si>
  <si>
    <t>DORMENTE DE MADEIRA BITOLA LARGA - C = 280 CM, L = 24 CM E H = 17 CM</t>
  </si>
  <si>
    <t>DORMENTE DE MADEIRA BITOLA MÉTRICA - C = 200 CM, L = 22 CM E H = 16 CM</t>
  </si>
  <si>
    <t>REVESTIMENTO COM CONECTOR LINHA HW</t>
  </si>
  <si>
    <t>REVESTIMENTO COM CONECTOR LINHA NW</t>
  </si>
  <si>
    <t>AMV TIPO UIC60, ABERTURA 1:12, BITOLA MÉTRICA</t>
  </si>
  <si>
    <t>AMV TIPO UIC60, ABERTURA 1:14, BITOLA MÉTRICA</t>
  </si>
  <si>
    <t>AMV TIPO UIC60, ABERTURA 1:20, BITOLA MÉTRICA</t>
  </si>
  <si>
    <t>AMV TIPO UIC60, ABERTURA 1:10, BITOLA MISTA</t>
  </si>
  <si>
    <t>AMV TIPO UIC60, ABERTURA 1:12, BITOLA MISTA</t>
  </si>
  <si>
    <t>AMV TIPO UIC60, ABERTURA 1:14, BITOLA MISTA</t>
  </si>
  <si>
    <t>AMV TIPO UIC60, ABERTURA 1:20, BITOLA MISTA</t>
  </si>
  <si>
    <t>SAPATA DE WIDIA LINHA NW</t>
  </si>
  <si>
    <t>BROCA DE ARRASTE COM TRÊS ASAS LINHA NW</t>
  </si>
  <si>
    <t>DORMENTE DE MADEIRA PARA PONTES - C = 300 CM, L = 25 CM E H = 20 CM</t>
  </si>
  <si>
    <t>AMV TIPO UIC60, ABERTURA 1:12, BITOLA LARGA</t>
  </si>
  <si>
    <t>AMV TIPO UIC60, ABERTURA 1:14, BITOLA LARGA</t>
  </si>
  <si>
    <t>AMV TIPO UIC60, ABERTURA 1:20, BITOLA LARGA</t>
  </si>
  <si>
    <t>TUBO DE REVESTIMENTO EM AÇO-CARBONO SCHEDULE 40 PARA ESTACA RAIZ - PONTEIRA SCHEDULE 80, D = 141,3 MM, PESO 24 KG/M</t>
  </si>
  <si>
    <t>TUBO DE REVESTIMENTO EM AÇO-CARBONO SCHEDULE 40 PARA ESTACA RAIZ - PONTEIRA SCHEDULE 80, D = 168,3 MM, PESO 31 KG/M</t>
  </si>
  <si>
    <t>TUBO DE REVESTIMENTO EM AÇO-CARBONO SCHEDULE 40 PARA ESTACA RAIZ - PONTEIRA SCHEDULE 80, D = 219,1 MM, PESO 47 KG/M</t>
  </si>
  <si>
    <t>TUBO DE REVESTIMENTO EM AÇO-CARBONO SCHEDULE 40 PARA ESTACA RAIZ - PONTEIRA SCHEDULE 80, D = 273,0 MM, PESO 67 KG/M</t>
  </si>
  <si>
    <t>TUBO DE REVESTIMENTO EM AÇO-CARBONO SCHEDULE 40 PARA ESTACA RAIZ - PONTEIRA SCHEDULE 80, D = 323,8 MM, PESO 90 KG/M</t>
  </si>
  <si>
    <t>TUBO DE REVESTIMENTO EM AÇO-CARBONO SCHEDULE 40 PARA ESTACA RAIZ - PONTEIRA SCHEDULE 80, D = 406,0 MM, PESO 143 KG/M</t>
  </si>
  <si>
    <t>ANEL DE COMPENSAÇÃO ANGULAR PARA TIRANTES DE D = 30 MM</t>
  </si>
  <si>
    <t>ANEL DE COMPENSAÇÃO ANGULAR PARA TIRANTES DE D = 32 MM</t>
  </si>
  <si>
    <t>ANEL DE COMPENSAÇÃO ANGULAR PARA TIRANTES DE D = 40 MM</t>
  </si>
  <si>
    <t>ANEL DE COMPENSAÇÃO ANGULAR PARA TIRANTES DE D = 44 MM</t>
  </si>
  <si>
    <t>ANEL DE COMPENSAÇÃO ANGULAR PARA TIRANTES DE D = 50 MM</t>
  </si>
  <si>
    <t>ANEL DE COMPENSAÇÃO ANGULAR PARA TIRANTES DE D = 53 MM</t>
  </si>
  <si>
    <t>ANEL DE COMPENSAÇÃO ANGULAR PARA TIRANTES DE D = 57 MM</t>
  </si>
  <si>
    <t>ANEL DE COMPENSAÇÃO ANGULAR PARA TIRANTES DE D = 63 MM</t>
  </si>
  <si>
    <t>ANEL DE COMPENSAÇÃO ANGULAR PARA TIRANTES DE D = 69 MM</t>
  </si>
  <si>
    <t>COROA DE WIDIA LINHA BWG</t>
  </si>
  <si>
    <t>CONJUNTO PARA SOLDA ALUMINOTÉRMICA DE TR45 - PORÇÃO, FÔRMAS, ACENDEDOR, PASTA DE VEDAÇÃO E CADINHO DESCARTÁVEL</t>
  </si>
  <si>
    <t>CONJUNTO PARA SOLDA ALUMINOTÉRMICA DE TR57 - PORÇÃO, FÔRMAS, ACENDEDOR, PASTA DE VEDAÇÃO E CADINHO DESCARTÁVEL</t>
  </si>
  <si>
    <t>CONJUNTO PARA SOLDA ALUMINOTÉRMICA DE TR68 - PORÇÃO, FÔRMAS, ACENDEDOR, PASTA DE VEDAÇÃO E CADINHO DESCARTÁVEL</t>
  </si>
  <si>
    <t>CONJUNTO PARA SOLDA ALUMINOTÉRMICA DE UIC60 - PORÇÃO, FÔRMAS, ACENDEDOR, PASTA DE VEDAÇÃO E CADINHO DESCARTÁVEL</t>
  </si>
  <si>
    <t>BRITA PADRÃO PARA LASTRO FERROVIÁRIO</t>
  </si>
  <si>
    <t>PALMILHA DE BORRACHA PARA DORMENTE DE CONCRETO</t>
  </si>
  <si>
    <t>BROCA PARA FURAR TRILHO - D = 29 MM (1 1/8")</t>
  </si>
  <si>
    <t>DISCO DE CORTE ABRASIVO PARA MÁQUINA PARA SERRAR TRILHO - D = 350 MM</t>
  </si>
  <si>
    <t>DORMENTES DE MADEIRA PARA AMV</t>
  </si>
  <si>
    <t>COROA DE DIAMANTE LINHA BWG</t>
  </si>
  <si>
    <t>REVESTIMENTO COM CONECTOR LINHA BW</t>
  </si>
  <si>
    <t>CORDA DE POLIAMIDA - D = 12,0 MM E CAPACIDADE DE CARGA DE 2.200 KG</t>
  </si>
  <si>
    <t>BROCA DE WIDIA - D = 16 MM E C = 150 MM</t>
  </si>
  <si>
    <t>BROCA DE WIDIA - D = 19 MM E C = 160 MM</t>
  </si>
  <si>
    <t>PARAFUSO DE CABEÇA ABAULADA EM AÇO INOX COM PORCA E ARRUELA - D = 6 MM (M6) E C = 30 MM</t>
  </si>
  <si>
    <t>PARAFUSO DE CABEÇA ABAULADA EM AÇO INOX COM PORCA E ARRUELA - D = 8 MM (M8) E C = 50 MM</t>
  </si>
  <si>
    <t>MANGUEIRA CRISTAL TRANÇADA DE PVC COM PRESSÃO DE TRABALHO DE 1,50 MPA (250 PSI) - D = 9,5 MM (3/8")</t>
  </si>
  <si>
    <t>FÔRMA PLÁSTICA PARA NICHO DE PROTENSÃO DE CORDOALHA - D = 15,2 MM</t>
  </si>
  <si>
    <t>FÔRMA PLÁSTICA PARA NICHO DE PROTENSÃO DE CORDOALHA - D = 12,7 MM</t>
  </si>
  <si>
    <t>CORDOALHA ENGRAXADA TIPO CP 190 RB - D = 15,2 MM</t>
  </si>
  <si>
    <t>CORDOALHA ENGRAXADA TIPO CP 190 RB - D = 12,7 MM</t>
  </si>
  <si>
    <t>BAINHA METÁLICA PARA PROTENSÃO - D = 35 MM</t>
  </si>
  <si>
    <t>BAINHA METÁLICA PARA PROTENSÃO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</si>
  <si>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</si>
  <si>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</si>
  <si>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</si>
  <si>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</si>
  <si>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</si>
  <si>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</si>
  <si>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</si>
  <si>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</si>
  <si>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</si>
  <si>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</si>
  <si>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</si>
  <si>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</si>
  <si>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</si>
  <si>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</si>
  <si>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</si>
  <si>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</si>
  <si>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</si>
  <si>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</si>
  <si>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</si>
  <si>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</si>
  <si>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</si>
  <si>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</si>
  <si>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</si>
  <si>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</si>
  <si>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</si>
  <si>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PARA 1 CORDOALHA - D = 12,7 MM</t>
  </si>
  <si>
    <t>ANCORAGEM PASSIVA ADERENTE PARA LAJES PARA 1 CORDOALHA - D = 15,2 MM</t>
  </si>
  <si>
    <t>ANCORAGEM PASSIVA ADERENTE PARA LAJES PARA 2 CORDOALHAS - D = 12,7 MM</t>
  </si>
  <si>
    <t>ANCORAGEM PASSIVA ADERENTE PARA LAJES PARA 2 CORDOALHAS - D = 15,2 MM</t>
  </si>
  <si>
    <t>ANCORAGEM PASSIVA ADERENTE PARA LAJES PARA 3 CORDOALHAS - D = 12,7 MM</t>
  </si>
  <si>
    <t>ANCORAGEM PASSIVA ADERENTE PARA LAJES PARA 3 CORDOALHAS - D = 15,2 MM</t>
  </si>
  <si>
    <t>ANCORAGEM PASSIVA ADERENTE PARA LAJES PARA 4 CORDOALHAS - D = 12,7 MM</t>
  </si>
  <si>
    <t>ANCORAGEM PASSIVA ADERENTE PARA LAJES PARA 4 CORDOALHAS - D = 15,2 MM</t>
  </si>
  <si>
    <t>MANGUEIRA CRISTAL TRANÇADA DE PVC COM PRESSÃO DE TRABALHO DE 1,50 MPA (250 PSI) - D = 19,0 MM (3/4")</t>
  </si>
  <si>
    <t>BAINHA METÁLICA PARA PROTENSÃO - D = 40 MM</t>
  </si>
  <si>
    <t>BAINHA METÁLICA PARA PROTENSÃO - D = 45 MM</t>
  </si>
  <si>
    <t>BAINHA METÁLICA PARA PROTENSÃO - D = 50 MM</t>
  </si>
  <si>
    <t>BAINHA METÁLICA PARA PROTENSÃO - D = 55 MM</t>
  </si>
  <si>
    <t>BAINHA METÁLICA PARA PROTENSÃO - D = 60 MM</t>
  </si>
  <si>
    <t>BAINHA METÁLICA PARA PROTENSÃO - D = 65 MM</t>
  </si>
  <si>
    <t>BAINHA METÁLICA PARA PROTENSÃO - D = 70 MM</t>
  </si>
  <si>
    <t>BAINHA METÁLICA PARA PROTENSÃO - D = 75 MM</t>
  </si>
  <si>
    <t>BAINHA METÁLICA PARA PROTENSÃO - D = 80 MM</t>
  </si>
  <si>
    <t>BAINHA METÁLICA PARA PROTENSÃO - D = 85 MM</t>
  </si>
  <si>
    <t>BAINHA METÁLICA PARA PROTENSÃO - D = 90 MM</t>
  </si>
  <si>
    <t>BAINHA METÁLICA PARA PROTENSÃO - D = 95 MM</t>
  </si>
  <si>
    <t>BAINHA METÁLICA PARA PROTENSÃO - D = 100 MM</t>
  </si>
  <si>
    <t>BAINHA METÁLICA PARA PROTENSÃO - D = 110 MM</t>
  </si>
  <si>
    <t>BAINHA METÁLICA PARA PROTENSÃO - D = 120 MM</t>
  </si>
  <si>
    <t>BAINHA METÁLICA PARA PROTENSÃO - D = 130 MM</t>
  </si>
  <si>
    <t>BAINHA METÁLICA OVALIZADA PARA PROTENSÃO - SEÇÃO DE 19 X 36 MM</t>
  </si>
  <si>
    <t>BAINHA METÁLICA OVALIZADA PARA PROTENSÃO - SEÇÃO DE 19 X 48 MM</t>
  </si>
  <si>
    <t>BAINHA METÁLICA OVALIZADA PARA PROTENSÃO - SEÇÃO DE 19 X 62 MM</t>
  </si>
  <si>
    <t>BAINHA METÁLICA OVALIZADA PARA PROTENSÃO - SEÇÃO DE 22 X 32 MM</t>
  </si>
  <si>
    <t>BAINHA METÁLICA OVALIZADA PARA PROTENSÃO - SEÇÃO DE 22 X 55 MM</t>
  </si>
  <si>
    <t>BAINHA METÁLICA OVALIZADA PARA PROTENSÃO - SEÇÃO DE 22 X 73 MM</t>
  </si>
  <si>
    <t>ESPAÇADOR PLÁSTICO TIPO CENTRALIZADOR CARAMBOLA PARA GRAMPO DE BARRA DE AÇO - D ≤ 25,4 MM</t>
  </si>
  <si>
    <t>CINTA PARA ELEVAÇÃO DE CARGAS TIPO GRAB COM 1 RAMAL, ANEL DE SUSPENSÃO E GANCHO - C = 3 M A 5 M, CAPACIDADE DE CARGA DE 5.000 KG, F. S. = 4:1</t>
  </si>
  <si>
    <t>CINTA PARA ELEVAÇÃO DE CARGAS TIPO GRAB COM 2 RAMAIS, ANEL DE SUSPENSÃO E GANCHOS - C = 3 M A 5 M, CAPACIDADE DE CARGA DE 5.000 KG, F. S. = 4:1</t>
  </si>
  <si>
    <t>CINTA PARA ELEVAÇÃO DE CARGAS TIPO SLING COM 1 RAMAL - C = 2 M A 3 M, CAPACIDADE DE CARGA DE 1.000 KG, F. S. = 7:1</t>
  </si>
  <si>
    <t>CHAPA METÁLICA CORRUGADA GALVANIZADA PARA TUNNEL LINER - E = 2,2 MM E D = 1,2 M</t>
  </si>
  <si>
    <t>CHAPA METÁLICA CORRUGADA GALVANIZADA PARA TUNNEL LINER - E = 2,2 MM E D = 1,4 M</t>
  </si>
  <si>
    <t>CHAPA METÁLICA CORRUGADA GALVANIZADA PARA TUNNEL LINER - E = 2,2 MM E D = 1,6 M</t>
  </si>
  <si>
    <t>CHAPA METÁLICA CORRUGADA GALVANIZADA PARA TUNNEL LINER - E = 2,2 MM E D = 1,8 M</t>
  </si>
  <si>
    <t>CHAPA METÁLICA CORRUGADA GALVANIZADA PARA TUNNEL LINER - E = 2,2 MM E D = 2,0 M</t>
  </si>
  <si>
    <t>CHAPA METÁLICA CORRUGADA GALVANIZADA PARA TUNNEL LINER - E = 2,2 MM E D = 2,2 M</t>
  </si>
  <si>
    <t>CHAPA METÁLICA CORRUGADA GALVANIZADA PARA TUNNEL LINER - E = 2,2 MM E D = 2,4 M</t>
  </si>
  <si>
    <t>CHAPA METÁLICA CORRUGADA GALVANIZADA PARA TUNNEL LINER - E = 2,2 MM E D = 2,6 M</t>
  </si>
  <si>
    <t>CHAPA METÁLICA CORRUGADA GALVANIZADA PARA TUNNEL LINER - E = 2,2 MM E D = 2,8 M</t>
  </si>
  <si>
    <t>CHAPA METÁLICA CORRUGADA GALVANIZADA PARA TUNNEL LINER - E = 2,2 MM E D = 3,0 M</t>
  </si>
  <si>
    <t>CHAPA METÁLICA CORRUGADA GALVANIZADA PARA TUNNEL LINER - E = 2,7 MM E D = 3,2 M</t>
  </si>
  <si>
    <t>CHAPA METÁLICA CORRUGADA GALVANIZADA PARA TUNNEL LINER - E = 2,7 MM E D = 3,4 M</t>
  </si>
  <si>
    <t>CHAPA METÁLICA CORRUGADA GALVANIZADA PARA TUNNEL LINER - E = 2,7 MM E D = 3,6 M</t>
  </si>
  <si>
    <t>CHAPA METÁLICA CORRUGADA GALVANIZADA PARA TUNNEL LINER - E = 2,7 MM E D = 3,8 M</t>
  </si>
  <si>
    <t>CHAPA METÁLICA CORRUGADA GALVANIZADA PARA TUNNEL LINER - E = 2,7 MM E D = 4,0 M</t>
  </si>
  <si>
    <t>CHAPA METÁLICA CORRUGADA GALVANIZADA PARA TUNNEL LINER - E = 3,4 MM E D = 4,2 M</t>
  </si>
  <si>
    <t>CHAPA METÁLICA CORRUGADA GALVANIZADA PARA TUNNEL LINER - E = 3,4 MM E D = 4,4 M</t>
  </si>
  <si>
    <t>CHAPA METÁLICA CORRUGADA GALVANIZADA PARA TUNNEL LINER - E = 3,4 MM E D = 4,6 M</t>
  </si>
  <si>
    <t>CHAPA METÁLICA CORRUGADA GALVANIZADA PARA TUNNEL LINER - E = 3,9 MM E D = 4,8 M</t>
  </si>
  <si>
    <t>CHAPA METÁLICA CORRUGADA GALVANIZADA PARA TUNNEL LINER - E = 3,9 MM E D = 5,0 M</t>
  </si>
  <si>
    <t>CHAPA METÁLICA CORRUGADA GALVANIZADA REVESTIDA COM EPÓXI PARA TUNNEL LINER - E = 2,2 MM E D = 1,2 M</t>
  </si>
  <si>
    <t>CHAPA METÁLICA CORRUGADA GALVANIZADA REVESTIDA COM EPÓXI PARA TUNNEL LINER - E = 2,2 MM E D = 1,4 M</t>
  </si>
  <si>
    <t>CHAPA METÁLICA CORRUGADA GALVANIZADA REVESTIDA COM EPÓXI PARA TUNNEL LINER - E = 2,2 MM E D = 1,6 M</t>
  </si>
  <si>
    <t>CHAPA METÁLICA CORRUGADA GALVANIZADA REVESTIDA COM EPÓXI PARA TUNNEL LINER - E = 2,2 MM E D = 1,8 M</t>
  </si>
  <si>
    <t>CHAPA METÁLICA CORRUGADA GALVANIZADA REVESTIDA COM EPÓXI PARA TUNNEL LINER - E = 2,2 MM E D = 2,0 M</t>
  </si>
  <si>
    <t>CHAPA METÁLICA CORRUGADA GALVANIZADA REVESTIDA COM EPÓXI PARA TUNNEL LINER - E = 2,2 MM E D = 2,2 M</t>
  </si>
  <si>
    <t>CHAPA METÁLICA CORRUGADA GALVANIZADA REVESTIDA COM EPÓXI PARA TUNNEL LINER - E = 2,2 MM E D = 2,4 M</t>
  </si>
  <si>
    <t>CHAPA METÁLICA CORRUGADA GALVANIZADA REVESTIDA COM EPÓXI PARA TUNNEL LINER - E = 2,2 MM E D = 2,6 M</t>
  </si>
  <si>
    <t>CHAPA METÁLICA CORRUGADA GALVANIZADA REVESTIDA COM EPÓXI PARA TUNNEL LINER - E = 2,2 MM E D = 2,8 M</t>
  </si>
  <si>
    <t>CHAPA METÁLICA CORRUGADA GALVANIZADA REVESTIDA COM EPÓXI PARA TUNNEL LINER - E = 2,2 MM E D = 3,0 M</t>
  </si>
  <si>
    <t>CHAPA METÁLICA CORRUGADA GALVANIZADA REVESTIDA COM EPÓXI PARA TUNNEL LINER - E = 2,7 MM E D = 3,2 M</t>
  </si>
  <si>
    <t>CHAPA MÚLTIPLA METÁLICA CORRUGADA GALVANIZADA TIPO MP 100 OU SIMILAR - E = 1,60 MM E D = 0,60 M</t>
  </si>
  <si>
    <t>CHAPA MÚLTIPLA METÁLICA CORRUGADA GALVANIZADA TIPO MP 100 OU SIMILAR - E = 1,60 MM E D = 0,70 M</t>
  </si>
  <si>
    <t>CHAPA MÚLTIPLA METÁLICA CORRUGADA GALVANIZADA TIPO MP 100 OU SIMILAR - E = 1,60 MM E D = 0,80 M</t>
  </si>
  <si>
    <t>CHAPA MÚLTIPLA METÁLICA CORRUGADA GALVANIZADA TIPO MP 100 OU SIMILAR - E = 1,60 MM E D = 0,90 M</t>
  </si>
  <si>
    <t>CHAPA MÚLTIPLA METÁLICA CORRUGADA GALVANIZADA TIPO MP 100 OU SIMILAR - E = 1,60 MM E D = 1,00 M</t>
  </si>
  <si>
    <t>CHAPA MÚLTIPLA METÁLICA CORRUGADA GALVANIZADA TIPO MP 100 OU SIMILAR - E = 1,60 MM E D = 1,10 M</t>
  </si>
  <si>
    <t>CHAPA MÚLTIPLA METÁLICA CORRUGADA GALVANIZADA TIPO MP 100 OU SIMILAR - E = 1,60 MM E D = 1,20 M</t>
  </si>
  <si>
    <t>CHAPA MÚLTIPLA METÁLICA CORRUGADA GALVANIZADA TIPO MP 100 OU SIMILAR - E = 1,60 MM E D = 1,30 M</t>
  </si>
  <si>
    <t>CHAPA MÚLTIPLA METÁLICA CORRUGADA GALVANIZADA TIPO MP 100 OU SIMILAR - E = 1,60 MM E D = 1,40 M</t>
  </si>
  <si>
    <t>CHAPA MÚLTIPLA METÁLICA CORRUGADA GALVANIZADA TIPO MP 100 OU SIMILAR - E = 1,60 MM E D = 1,50 M</t>
  </si>
  <si>
    <t>CHAPA MÚLTIPLA METÁLICA CORRUGADA GALVANIZADA TIPO MP 100 OU SIMILAR - E = 1,60 MM E D = 1,60 M</t>
  </si>
  <si>
    <t>CHAPA MÚLTIPLA METÁLICA CORRUGADA GALVANIZADA TIPO MP 100 OU SIMILAR - E = 1,60 MM E D = 1,70 M</t>
  </si>
  <si>
    <t>CHAPA MÚLTIPLA METÁLICA CORRUGADA GALVANIZADA TIPO MP 100 OU SIMILAR - E = 1,60 MM E D = 1,80 M</t>
  </si>
  <si>
    <t>CHAPA MÚLTIPLA METÁLICA CORRUGADA GALVANIZADA TIPO MP 100 OU SIMILAR - E = 2,00 MM E D = 1,90 M</t>
  </si>
  <si>
    <t>CHAPA MÚLTIPLA METÁLICA CORRUGADA GALVANIZADA TIPO MP 100 OU SIMILAR - E = 2,00 MM E D = 2,00 M</t>
  </si>
  <si>
    <t>CHAPA MÚLTIPLA METÁLICA CORRUGADA GALVANIZADA TIPO MP 100 OU SIMILAR - E = 2,00 MM E D = 2,10 M</t>
  </si>
  <si>
    <t>CHAPA MÚLTIPLA METÁLICA CORRUGADA GALVANIZADA TIPO MP 100 OU SIMILAR - E = 2,00 MM E D = 2,20 M</t>
  </si>
  <si>
    <t>CHAPA MÚLTIPLA METÁLICA CORRUGADA GALVANIZADA TIPO MP 100 OU SIMILAR - E = 2,00 MM E D = 2,30 M</t>
  </si>
  <si>
    <t>CHAPA MÚLTIPLA METÁLICA CORRUGADA GALVANIZADA TIPO MP 100 OU SIMILAR - E = 2,70 MM E D = 2,40 M</t>
  </si>
  <si>
    <t>CHAPA MÚLTIPLA METÁLICA CORRUGADA GALVANIZADA TIPO MP 100 OU SIMILAR - E = 3,40 MM E D = 2,50 M</t>
  </si>
  <si>
    <t>CHAPA MÚLTIPLA METÁLICA CORRUGADA GALVANIZADA TIPO MP 100 OU SIMILAR - E = 3,40 MM E D = 2,60 M</t>
  </si>
  <si>
    <t>CHAPA MÚLTIPLA METÁLICA CORRUGADA GALVANIZADA TIPO MP 100 OU SIMILAR - E = 3,40 MM E D = 2,70 M</t>
  </si>
  <si>
    <t>CHAPA MÚLTIPLA METÁLICA CORRUGADA GALVANIZADA TIPO MP 100 OU SIMILAR - E = 3,40 MM E D = 2,80 M</t>
  </si>
  <si>
    <t>CHAPA MÚLTIPLA METÁLICA CORRUGADA GALVANIZADA TIPO MP 152 OU SIMILAR - E = 2,70 MM E D = 1,50 M</t>
  </si>
  <si>
    <t>CHAPA MÚLTIPLA METÁLICA CORRUGADA GALVANIZADA TIPO MP 152 OU SIMILAR - E = 2,70 MM E D = 1,80 M</t>
  </si>
  <si>
    <t>CHAPA MÚLTIPLA METÁLICA CORRUGADA GALVANIZADA TIPO MP 152 OU SIMILAR - E = 2,70 MM E D = 1,90 M</t>
  </si>
  <si>
    <t>CHAPA MÚLTIPLA METÁLICA CORRUGADA GALVANIZADA TIPO MP 152 OU SIMILAR - E = 2,70 MM E D = 2,15 M</t>
  </si>
  <si>
    <t>CHAPA MÚLTIPLA METÁLICA CORRUGADA GALVANIZADA TIPO MP 152 OU SIMILAR - E = 2,70 MM E D = 2,30 M</t>
  </si>
  <si>
    <t>CHAPA MÚLTIPLA METÁLICA CORRUGADA GALVANIZADA TIPO MP 152 OU SIMILAR - E = 2,70 MM E D = 2,65 M</t>
  </si>
  <si>
    <t>CHAPA MÚLTIPLA METÁLICA CORRUGADA GALVANIZADA TIPO MP 152 OU SIMILAR - E = 2,70 MM E D = 3,05 M</t>
  </si>
  <si>
    <t>CHAPA MÚLTIPLA METÁLICA CORRUGADA GALVANIZADA TIPO MP 152 OU SIMILAR - E = 2,70 MM E D = 3,20 M</t>
  </si>
  <si>
    <t>CHAPA MÚLTIPLA METÁLICA CORRUGADA GALVANIZADA TIPO MP 152 OU SIMILAR - E = 2,70 MM E D = 3,40 M</t>
  </si>
  <si>
    <t>CHAPA MÚLTIPLA METÁLICA CORRUGADA GALVANIZADA TIPO MP 152 OU SIMILAR - E = 2,70 MM E D = 3,65 M</t>
  </si>
  <si>
    <t>CHAPA MÚLTIPLA METÁLICA CORRUGADA GALVANIZADA TIPO MP 152 OU SIMILAR - E = 2,70 MM E D = 3,80 M</t>
  </si>
  <si>
    <t>CHAPA MÚLTIPLA METÁLICA CORRUGADA GALVANIZADA TIPO MP 152 OU SIMILAR - E = 2,70 MM E D = 4,20 M</t>
  </si>
  <si>
    <t>CHAPA MÚLTIPLA METÁLICA CORRUGADA GALVANIZADA TIPO MP 152 OU SIMILAR - E = 2,70 MM E D = 4,60 M</t>
  </si>
  <si>
    <t>CHAPA MÚLTIPLA METÁLICA CORRUGADA GALVANIZADA TIPO MP 152 OU SIMILAR - E = 3,40 MM E D = 4,80 M</t>
  </si>
  <si>
    <t>CHAPA MÚLTIPLA METÁLICA CORRUGADA GALVANIZADA TIPO MP 152 OU SIMILAR - E = 3,40 MM E D = 5,00 M</t>
  </si>
  <si>
    <t>CHAPA MÚLTIPLA METÁLICA CORRUGADA GALVANIZADA TIPO MP 152 OU SIMILAR - E = 3,90 MM E D = 5,35 M</t>
  </si>
  <si>
    <t>CHAPA MÚLTIPLA METÁLICA CORRUGADA GALVANIZADA TIPO MP 152 OU SIMILAR - E = 3,90 MM E D = 5,70 M</t>
  </si>
  <si>
    <t>CHAPA MÚLTIPLA METÁLICA CORRUGADA GALVANIZADA TIPO MP 152 OU SIMILAR - E = 4,70 MM E D = 6,10 M</t>
  </si>
  <si>
    <t>CHAPA MÚLTIPLA METÁLICA CORRUGADA GALVANIZADA TIPO MP 152 OU SIMILAR - E = 6,40 MM E D = 6,50 M</t>
  </si>
  <si>
    <t>CHAPA MÚLTIPLA METÁLICA CORRUGADA GALVANIZADA TIPO MP 152 OU SIMILAR - E = 6,40 MM E D = 6,85 M</t>
  </si>
  <si>
    <t>CHAPA MÚLTIPLA METÁLICA CORRUGADA GALVANIZADA TIPO MP 152 OU SIMILAR - E = 6,40 MM E D = 7,25 M</t>
  </si>
  <si>
    <t>PARAFUSO DE CABEÇA SEXTAVADA EM AÇO GALVANIZADO COM PORCA E ARRUELA DE PRESSÃO - D = 7,938 MM (5/16")</t>
  </si>
  <si>
    <t>CONCRETO USINADO - FCK = 40 MPA (COMERCIAL)</t>
  </si>
  <si>
    <t>CONCRETO USINADO - FCK = 45 MPA (COMERCIAL)</t>
  </si>
  <si>
    <t>CONCRETO USINADO -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</si>
  <si>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</si>
  <si>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</si>
  <si>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</si>
  <si>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</si>
  <si>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</si>
  <si>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</si>
  <si>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</si>
  <si>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</si>
  <si>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</si>
  <si>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</si>
  <si>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</si>
  <si>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</si>
  <si>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</si>
  <si>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</si>
  <si>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</si>
  <si>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</si>
  <si>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</si>
  <si>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</si>
  <si>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</si>
  <si>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</si>
  <si>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</si>
  <si>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</si>
  <si>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PARA BOCA DE LOBO COM CAPACIDADE DE ATÉ 300 KN - C = 0,90 M E L = 0,30 M</t>
  </si>
  <si>
    <t>GRELHA DE PISO EM PVC PARA PASSAGEM DE PEDESTRES - C = 50 CM E L = 13 CM</t>
  </si>
  <si>
    <t>MARCO EM PVC PARA GRELHA DE PISO - L = 2,50 M</t>
  </si>
  <si>
    <t>GRELHA DE PISO EM PVC PARA PASSAGEM DE VEÍCULOS DE ATÉ 3 T - C = 50 CM E L = 13 CM</t>
  </si>
  <si>
    <t>GRELHA DE PISO EM PVC PARA PASSAGEM DE VEÍCULOS DE ATÉ 10 T - C = 50 CM E L = 13 CM</t>
  </si>
  <si>
    <t>GRELHA DE PISO EM PVC PARA PASSAGEM DE PEDESTRES - C = 50 CM E L = 20 CM</t>
  </si>
  <si>
    <t>GRELHA DE PISO EM PVC PARA PASSAGEM DE VEÍCULOS DE ATÉ 3 T - C = 50 CM E L = 20 CM</t>
  </si>
  <si>
    <t>GRELHA METÁLICA PARA CANALETAS - C = 1,00 M E L = 0,10 M</t>
  </si>
  <si>
    <t>GRELHA METÁLICA PARA CANALETAS - C = 1,00 M E L = 0,15 M</t>
  </si>
  <si>
    <t>PORTA-GRELHA METÁLICA - C = 1,00 M E L = 0,15 M</t>
  </si>
  <si>
    <t>GRELHA METÁLICA PARA CANALETAS - C = 1,00 M E L = 0,20 M</t>
  </si>
  <si>
    <t>PORTA-GRELHA METÁLICA - C = 1,00 M E L = 0,20 M</t>
  </si>
  <si>
    <t>PORTA-GRELHA METÁLICA - C = 1,00 M E L = 0,10 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</si>
  <si>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</si>
  <si>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</si>
  <si>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</si>
  <si>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</si>
  <si>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</si>
  <si>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</si>
  <si>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</si>
  <si>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</si>
  <si>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</si>
  <si>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</si>
  <si>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</si>
  <si>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DE AÇÃO DIRETA E PINO COM FURO - D = 6,35 MM (1/4")</t>
  </si>
  <si>
    <t>APARELHO DE APOIO METÁLICO ESFÉRICO UNIDIRECIONAL COM 4 CHUMBADORES E CAPACIDADE DE 8.000 KN</t>
  </si>
  <si>
    <t>APARELHO DE APOIO METÁLICO ESFÉRICO UNIDIRECIONAL COM 4 CHUMBADORES E CAPACIDADE DE 8.500 KN</t>
  </si>
  <si>
    <t>CHAPA MÚLTIPLA METÁLICA CORRUGADA REVESTIDA EM EPÓXI TIPO MP 100 OU SIMILAR - E = 1,60 MM E D = 0,60 M</t>
  </si>
  <si>
    <t>CHAPA MÚLTIPLA METÁLICA CORRUGADA REVESTIDA EM EPÓXI TIPO MP 100 OU SIMILAR - E = 1,60 MM E D = 0,70 M</t>
  </si>
  <si>
    <t>CHAPA MÚLTIPLA METÁLICA CORRUGADA REVESTIDA EM EPÓXI TIPO MP 100 OU SIMILAR - E = 1,60 MM E D = 0,80 M</t>
  </si>
  <si>
    <t>CHAPA MÚLTIPLA METÁLICA CORRUGADA REVESTIDA EM EPÓXI TIPO MP 100 OU SIMILAR - E = 1,60 MM E D = 0,90 M</t>
  </si>
  <si>
    <t>CHAPA MÚLTIPLA METÁLICA CORRUGADA REVESTIDA EM EPÓXI TIPO MP 100 OU SIMILAR - E = 1,60 MM E D = 1,00 M</t>
  </si>
  <si>
    <t>CHAPA MÚLTIPLA METÁLICA CORRUGADA REVESTIDA EM EPÓXI TIPO MP 100 OU SIMILAR - E = 1,60 MM E D = 1,10 M</t>
  </si>
  <si>
    <t>CHAPA MÚLTIPLA METÁLICA CORRUGADA REVESTIDA EM EPÓXI TIPO MP 100 OU SIMILAR - E = 1,60 MM E D = 1,20 M</t>
  </si>
  <si>
    <t>CHAPA MÚLTIPLA METÁLICA CORRUGADA REVESTIDA EM EPÓXI TIPO MP 100 OU SIMILAR - E = 1,60 MM E D = 1,30 M</t>
  </si>
  <si>
    <t>CHAPA MÚLTIPLA METÁLICA CORRUGADA REVESTIDA EM EPÓXI TIPO MP 100 OU SIMILAR - E = 1,60 MM E D = 1,40 M</t>
  </si>
  <si>
    <t>CHAPA MÚLTIPLA METÁLICA CORRUGADA REVESTIDA EM EPÓXI TIPO MP 100 OU SIMILAR - E = 1,60 MM E D = 1,50 M</t>
  </si>
  <si>
    <t>CHAPA MÚLTIPLA METÁLICA CORRUGADA REVESTIDA EM EPÓXI TIPO MP 100 OU SIMILAR - E = 1,60 MM E D = 1,60 M</t>
  </si>
  <si>
    <t>CHAPA MÚLTIPLA METÁLICA CORRUGADA REVESTIDA EM EPÓXI TIPO MP 100 OU SIMILAR - E = 1,60 MM E D = 1,70 M</t>
  </si>
  <si>
    <t>CHAPA MÚLTIPLA METÁLICA CORRUGADA REVESTIDA EM EPÓXI TIPO MP 100 OU SIMILAR - E = 1,60 MM E D = 1,80 M</t>
  </si>
  <si>
    <t>CHAPA MÚLTIPLA METÁLICA CORRUGADA REVESTIDA EM EPÓXI TIPO MP 100 OU SIMILAR - E = 2,00 MM E D = 1,90 M</t>
  </si>
  <si>
    <t>CHAPA MÚLTIPLA METÁLICA CORRUGADA REVESTIDA EM EPÓXI TIPO MP 100 OU SIMILAR - E = 2,00 MM E D = 2,00 M</t>
  </si>
  <si>
    <t>CHAPA MÚLTIPLA METÁLICA CORRUGADA REVESTIDA EM EPÓXI TIPO MP 100 OU SIMILAR - E = 2,00 MM E D = 2,10 M</t>
  </si>
  <si>
    <t>CHAPA MÚLTIPLA METÁLICA CORRUGADA REVESTIDA EM EPÓXI TIPO MP 100 OU SIMILAR - E = 2,00 MM E D = 2,20 M</t>
  </si>
  <si>
    <t>CHAPA MÚLTIPLA METÁLICA CORRUGADA REVESTIDA EM EPÓXI TIPO MP 100 OU SIMILAR - E = 2,00 MM E D = 2,30 M</t>
  </si>
  <si>
    <t>CHAPA MÚLTIPLA METÁLICA CORRUGADA REVESTIDA EM EPÓXI TIPO MP 100 OU SIMILAR - E = 2,70 MM E D = 2,40 M</t>
  </si>
  <si>
    <t>CHAPA MÚLTIPLA METÁLICA CORRUGADA REVESTIDA EM EPÓXI TIPO MP 100 OU SIMILAR - E = 3,40 MM E D = 2,50 M</t>
  </si>
  <si>
    <t>CHAPA MÚLTIPLA METÁLICA CORRUGADA REVESTIDA EM EPÓXI TIPO MP 100 OU SIMILAR - E = 3,40 MM E D = 2,60 M</t>
  </si>
  <si>
    <t>CHAPA MÚLTIPLA METÁLICA CORRUGADA REVESTIDA EM EPÓXI TIPO MP 100 OU SIMILAR - E = 3,40 MM E D = 2,70 M</t>
  </si>
  <si>
    <t>CHAPA MÚLTIPLA METÁLICA CORRUGADA REVESTIDA EM EPÓXI TIPO MP 100 OU SIMILAR - E = 3,40 MM E D = 2,80 M</t>
  </si>
  <si>
    <t>CHAPA MÚLTIPLA METÁLICA CORRUGADA REVESTIDA EM EPÓXI TIPO MP 152 OU SIMILAR - E = 2,70 MM E D = 1,50 M</t>
  </si>
  <si>
    <t>CHAPA MÚLTIPLA METÁLICA CORRUGADA REVESTIDA EM EPÓXI TIPO MP 152 OU SIMILAR - E = 2,70 MM E D = 1,80 M</t>
  </si>
  <si>
    <t>CHAPA MÚLTIPLA METÁLICA CORRUGADA REVESTIDA EM EPÓXI TIPO MP 152 OU SIMILAR - E = 2,70 MM E D = 1,90 M</t>
  </si>
  <si>
    <t>CHAPA MÚLTIPLA METÁLICA CORRUGADA REVESTIDA EM EPÓXI TIPO MP 152 OU SIMILAR - E = 2,70 MM E D = 2,15 M</t>
  </si>
  <si>
    <t>CHAPA MÚLTIPLA METÁLICA CORRUGADA REVESTIDA EM EPÓXI TIPO MP 152 OU SIMILAR - E = 2,70 MM E D = 2,30 M</t>
  </si>
  <si>
    <t>CHAPA MÚLTIPLA METÁLICA CORRUGADA REVESTIDA EM EPÓXI TIPO MP 152 OU SIMILAR - E = 2,70 MM E D = 2,65 M</t>
  </si>
  <si>
    <t>CHAPA MÚLTIPLA METÁLICA CORRUGADA REVESTIDA EM EPÓXI TIPO MP 152 OU SIMILAR - E = 2,70 MM E D = 3,05 M</t>
  </si>
  <si>
    <t>CHAPA MÚLTIPLA METÁLICA CORRUGADA REVESTIDA EM EPÓXI TIPO MP 152 OU SIMILAR - E = 2,70 MM E D = 3,20 M</t>
  </si>
  <si>
    <t>CHAPA MÚLTIPLA METÁLICA CORRUGADA REVESTIDA EM EPÓXI TIPO MP 152 OU SIMILAR - E = 2,70 MM E D = 3,40 M</t>
  </si>
  <si>
    <t>CHAPA MÚLTIPLA METÁLICA CORRUGADA REVESTIDA EM EPÓXI TIPO MP 152 OU SIMILAR - E = 2,70 MM E D = 3,65 M</t>
  </si>
  <si>
    <t>CHAPA MÚLTIPLA METÁLICA CORRUGADA REVESTIDA EM EPÓXI TIPO MP 152 OU SIMILAR - E = 2,70 MM E D = 3,80 M</t>
  </si>
  <si>
    <t>CHAPA MÚLTIPLA METÁLICA CORRUGADA REVESTIDA EM EPÓXI TIPO MP 152 OU SIMILAR - E = 2,70 MM E D = 4,20 M</t>
  </si>
  <si>
    <t>CHAPA MÚLTIPLA METÁLICA CORRUGADA REVESTIDA EM EPÓXI TIPO MP 152 OU SIMILAR - E = 2,70 MM E D = 4,60 M</t>
  </si>
  <si>
    <t>CHAPA MÚLTIPLA METÁLICA CORRUGADA REVESTIDA EM EPÓXI TIPO MP 152 OU SIMILAR - E = 3,40 MM E D = 4,80 M</t>
  </si>
  <si>
    <t>CHAPA MÚLTIPLA METÁLICA CORRUGADA REVESTIDA EM EPÓXI TIPO MP 152 OU SIMILAR - E = 3,40 MM E D = 5,00 M</t>
  </si>
  <si>
    <t>CHAPA MÚLTIPLA METÁLICA CORRUGADA REVESTIDA EM EPÓXI TIPO MP 152 OU SIMILAR - E = 3,90 MM E D = 5,35 M</t>
  </si>
  <si>
    <t>CHAPA MÚLTIPLA METÁLICA CORRUGADA REVESTIDA EM EPÓXI TIPO MP 152 OU SIMILAR - E = 3,90 MM E D = 5,70 M</t>
  </si>
  <si>
    <t>CHAPA MÚLTIPLA METÁLICA CORRUGADA REVESTIDA EM EPÓXI TIPO MP 152 OU SIMILAR - E = 4,70 MM E D = 6,10 M</t>
  </si>
  <si>
    <t>CHAPA MÚLTIPLA METÁLICA CORRUGADA REVESTIDA EM EPÓXI TIPO MP 152 OU SIMILAR - E = 6,40 MM E D = 6,50 M</t>
  </si>
  <si>
    <t>CHAPA MÚLTIPLA METÁLICA CORRUGADA REVESTIDA EM EPÓXI TIPO MP 152 OU SIMILAR - E = 6,40 MM E D = 6,85 M</t>
  </si>
  <si>
    <t>CHAPA MÚLTIPLA METÁLICA CORRUGADA REVESTIDA EM EPÓXI TIPO MP 152 OU SIMILAR - E = 6,40 MM E D = 7,25 M</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</si>
  <si>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</si>
  <si>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</si>
  <si>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</si>
  <si>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FINCAPINO DE AÇÃO INDIRETA E PINO LISO - D = 6,35 MM (1/4")</t>
  </si>
  <si>
    <t>CORPO DE BSCC PRÉ-MOLDADO COMERCIAL - SEÇÃO DE 1,5 M X 1,5 M - TIPO I</t>
  </si>
  <si>
    <t>CORPO DE BSCC PRÉ-MOLDADO COMERCIAL - SEÇÃO DE 1,5 M X 1,5 M - TIPO II</t>
  </si>
  <si>
    <t>CORPO DE BSCC PRÉ-MOLDADO COMERCIAL - SEÇÃO DE 1,5 M X 1,5 M - TIPO III</t>
  </si>
  <si>
    <t>CORPO DE BSCC PRÉ-MOLDADO COMERCIAL - SEÇÃO DE 1,5 M X 1,5 M - TIPO IV</t>
  </si>
  <si>
    <t>CORPO DE BSCC PRÉ-MOLDADO COMERCIAL - SEÇÃO DE 1,5 M X 1,5 M - TIPO V</t>
  </si>
  <si>
    <t>CORPO DE BSCC PRÉ-MOLDADO COMERCIAL - SEÇÃO DE 1,5 M X 1,5 M - TIPO VI</t>
  </si>
  <si>
    <t>CORPO DE BSCC PRÉ-MOLDADO COMERCIAL - SEÇÃO DE 1,5 M X 1,5 M - TIPO VII</t>
  </si>
  <si>
    <t>CORPO DE BSCC PRÉ-MOLDADO COMERCIAL - SEÇÃO DE 2,0 M X 2,0 M - TIPO I</t>
  </si>
  <si>
    <t>CORPO DE BSCC PRÉ-MOLDADO COMERCIAL - SEÇÃO DE 2,0 M X 2,0 M - TIPO II</t>
  </si>
  <si>
    <t>CORPO DE BSCC PRÉ-MOLDADO COMERCIAL - SEÇÃO DE 2,0 M X 2,0 M - TIPO III</t>
  </si>
  <si>
    <t>CORPO DE BSCC PRÉ-MOLDADO COMERCIAL - SEÇÃO DE 2,0 M X 2,0 M - TIPO IV</t>
  </si>
  <si>
    <t>CORPO DE BSCC PRÉ-MOLDADO COMERCIAL - SEÇÃO DE 2,0 M X 2,0 M - TIPO V</t>
  </si>
  <si>
    <t>CORPO DE BSCC PRÉ-MOLDADO COMERCIAL - SEÇÃO DE 2,0 M X 2,0 M - TIPO VI</t>
  </si>
  <si>
    <t>CORPO DE BSCC PRÉ-MOLDADO COMERCIAL - SEÇÃO DE 2,0 M X 2,0 M - TIPO VII</t>
  </si>
  <si>
    <t>CORPO DE BSCC PRÉ-MOLDADO COMERCIAL - SEÇÃO DE 2,5 M X 2,5 M - TIPO I</t>
  </si>
  <si>
    <t>CORPO DE BSCC PRÉ-MOLDADO COMERCIAL - SEÇÃO DE 2,5 M X 2,5 M - TIPO II</t>
  </si>
  <si>
    <t>CORPO DE BSCC PRÉ-MOLDADO COMERCIAL - SEÇÃO DE 2,5 M X 2,5 M - TIPO III</t>
  </si>
  <si>
    <t>CORPO DE BSCC PRÉ-MOLDADO COMERCIAL - SEÇÃO DE 2,5 M X 2,5 M - TIPO IV</t>
  </si>
  <si>
    <t>CORPO DE BSCC PRÉ-MOLDADO COMERCIAL - SEÇÃO DE 2,5 M X 2,5 M - TIPO V</t>
  </si>
  <si>
    <t>CORPO DE BSCC PRÉ-MOLDADO COMERCIAL - SEÇÃO DE 2,5 M X 2,5 M - TIPO VI</t>
  </si>
  <si>
    <t>CORPO DE BSCC PRÉ-MOLDADO COMERCIAL - SEÇÃO DE 2,5 M X 2,5 M - TIPO VII</t>
  </si>
  <si>
    <t>CORPO DE BSCC PRÉ-MOLDADO COMERCIAL - SEÇÃO DE 3,0 M X 3,0 M - TIPO I</t>
  </si>
  <si>
    <t>CORPO DE BSCC PRÉ-MOLDADO COMERCIAL - SEÇÃO DE 3,0 M X 3,0 M - TIPO II</t>
  </si>
  <si>
    <t>CORPO DE BSCC PRÉ-MOLDADO COMERCIAL - SEÇÃO DE 3,0 M X 3,0 M - TIPO III</t>
  </si>
  <si>
    <t>CORPO DE BSCC PRÉ-MOLDADO COMERCIAL - SEÇÃO DE 3,0 M X 3,0 M - TIPO IV</t>
  </si>
  <si>
    <t>CORPO DE BSCC PRÉ-MOLDADO COMERCIAL - SEÇÃO DE 3,0 M X 3,0 M - TIPO V</t>
  </si>
  <si>
    <t>CORPO DE BSCC PRÉ-MOLDADO COMERCIAL - SEÇÃO DE 3,0 M X 3,0 M - TIPO VI</t>
  </si>
  <si>
    <t>CORPO DE BSCC PRÉ-MOLDADO COMERCIAL - SEÇÃO DE 3,0 M X 3,0 M - TIPO VII</t>
  </si>
  <si>
    <t>CORPO DE BSCC PRÉ-MOLDADO COMERCIAL - SEÇÃO CANAL DE 1,5 M X 1,5 M</t>
  </si>
  <si>
    <t>CORPO DE BSCC PRÉ-MOLDADO COMERCIAL - SEÇÃO CANAL DE 2,0 M X 1,5 M</t>
  </si>
  <si>
    <t>CORPO DE BSCC PRÉ-MOLDADO COMERCIAL - SEÇÃO CANAL DE 2,0 M X 2,0 M - TIPO I</t>
  </si>
  <si>
    <t>CORPO DE BSCC PRÉ-MOLDADO COMERCIAL - SEÇÃO CANAL DE 2,0 M X 2,0 M - TIPO II</t>
  </si>
  <si>
    <t>CORPO DE BSCC PRÉ-MOLDADO COMERCIAL - SEÇÃO CANAL DE 2,5 M X 1,5 M</t>
  </si>
  <si>
    <t>CORPO DE BSCC PRÉ-MOLDADO COMERCIAL - SEÇÃO CANAL DE 2,5 M X 2,0 M - TIPO I</t>
  </si>
  <si>
    <t>CORPO DE BSCC PRÉ-MOLDADO COMERCIAL - SEÇÃO CANAL DE 2,5 M X 2,0 M - TIPO II</t>
  </si>
  <si>
    <t>CORPO DE BSCC PRÉ-MOLDADO COMERCIAL - SEÇÃO CANAL DE 3,0 M X 1,5 M</t>
  </si>
  <si>
    <t>CORPO DE BSCC PRÉ-MOLDADO COMERCIAL - SEÇÃO CANAL DE 3,0 M X 2,0 M - TIPO I</t>
  </si>
  <si>
    <t>CORPO DE BSCC PRÉ-MOLDADO COMERCIAL - SEÇÃO CANAL DE 3,0 M X 2,0 M - TIPO II</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</si>
  <si>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</si>
  <si>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</si>
  <si>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</si>
  <si>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</si>
  <si>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</si>
  <si>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</si>
  <si>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</si>
  <si>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</si>
  <si>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</si>
  <si>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</si>
  <si>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</si>
  <si>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</si>
  <si>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</si>
  <si>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</si>
  <si>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</si>
  <si>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</si>
  <si>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</si>
  <si>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</si>
  <si>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</si>
  <si>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</si>
  <si>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</si>
  <si>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</si>
  <si>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</si>
  <si>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</si>
  <si>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</si>
  <si>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</si>
  <si>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</si>
  <si>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</si>
  <si>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</si>
  <si>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</si>
  <si>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</si>
  <si>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</si>
  <si>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</si>
  <si>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</si>
  <si>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</si>
  <si>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</si>
  <si>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</si>
  <si>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</si>
  <si>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</si>
  <si>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</si>
  <si>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CHAPA METÁLICA CORRUGADA GALVANIZADA PARA TUNNEL LINER - E = 2,7 MM E D = 1,2 M</t>
  </si>
  <si>
    <t>CHAPA METÁLICA CORRUGADA GALVANIZADA PARA TUNNEL LINER - E = 2,7 MM E D = 1,4 M</t>
  </si>
  <si>
    <t>CHAPA METÁLICA CORRUGADA GALVANIZADA PARA TUNNEL LINER - E = 2,7 MM E D = 1,6 M</t>
  </si>
  <si>
    <t>CHAPA METÁLICA CORRUGADA GALVANIZADA PARA TUNNEL LINER - E = 2,7 MM E D = 1,8 M</t>
  </si>
  <si>
    <t>CHAPA METÁLICA CORRUGADA GALVANIZADA PARA TUNNEL LINER - E = 2,7 MM E D = 2,0 M</t>
  </si>
  <si>
    <t>CHAPA METÁLICA CORRUGADA GALVANIZADA PARA TUNNEL LINER - E = 3,4 MM E D = 2,2 M</t>
  </si>
  <si>
    <t>CHAPA METÁLICA CORRUGADA GALVANIZADA PARA TUNNEL LINER - E = 3,4 MM E D = 2,4 M</t>
  </si>
  <si>
    <t>CHAPA METÁLICA CORRUGADA GALVANIZADA PARA TUNNEL LINER - E = 3,4 MM E D = 2,6 M</t>
  </si>
  <si>
    <t>CHAPA METÁLICA CORRUGADA GALVANIZADA PARA TUNNEL LINER - E = 3,4 MM E D = 2,8 M</t>
  </si>
  <si>
    <t>CHAPA METÁLICA CORRUGADA GALVANIZADA PARA TUNNEL LINER - E = 3,4 MM E D = 3,0 M</t>
  </si>
  <si>
    <t>CHAPA METÁLICA CORRUGADA GALVANIZADA PARA TUNNEL LINER - E = 3,4 MM E D = 3,2 M</t>
  </si>
  <si>
    <t>CHAPA METÁLICA CORRUGADA GALVANIZADA PARA TUNNEL LINER - E = 3,9 MM E D = 3,4 M</t>
  </si>
  <si>
    <t>CHAPA METÁLICA CORRUGADA GALVANIZADA PARA TUNNEL LINER - E = 3,9 MM E D = 3,6 M</t>
  </si>
  <si>
    <t>CHAPA METÁLICA CORRUGADA GALVANIZADA PARA TUNNEL LINER - E = 3,9 MM E D = 3,8 M</t>
  </si>
  <si>
    <t>CHAPA METÁLICA CORRUGADA GALVANIZADA PARA TUNNEL LINER - E = 3,9 MM E D = 4,0 M</t>
  </si>
  <si>
    <t>CHAPA METÁLICA CORRUGADA GALVANIZADA PARA TUNNEL LINER - E = 3,9 MM E D = 4,2 M</t>
  </si>
  <si>
    <t>CHAPA METÁLICA CORRUGADA GALVANIZADA PARA TUNNEL LINER - E = 3,9 MM E D = 4,4 M</t>
  </si>
  <si>
    <t>CHAPA METÁLICA CORRUGADA GALVANIZADA PARA TUNNEL LINER - E = 3,9 MM E D = 4,6 M</t>
  </si>
  <si>
    <t>CHAPA METÁLICA CORRUGADA GALVANIZADA PARA TUNNEL LINER - E = 4,7 MM E D = 4,8 M</t>
  </si>
  <si>
    <t>CHAPA METÁLICA CORRUGADA GALVANIZADA PARA TUNNEL LINER - E = 4,7 MM E D = 5,0 M</t>
  </si>
  <si>
    <t>CHAPA METÁLICA CORRUGADA GALVANIZADA REVESTIDA COM EPÓXI PARA TUNNEL LINER - E = 2,7 MM E D = 1,2 M</t>
  </si>
  <si>
    <t>CHAPA METÁLICA CORRUGADA GALVANIZADA REVESTIDA COM EPÓXI PARA TUNNEL LINER - E = 2,7 MM E D = 1,4 M</t>
  </si>
  <si>
    <t>CHAPA METÁLICA CORRUGADA GALVANIZADA REVESTIDA COM EPÓXI PARA TUNNEL LINER - E = 2,7 MM E D = 1,6 M</t>
  </si>
  <si>
    <t>CHAPA METÁLICA CORRUGADA GALVANIZADA REVESTIDA COM EPÓXI PARA TUNNEL LINER - E = 2,7 MM E D = 1,8 M</t>
  </si>
  <si>
    <t>CHAPA METÁLICA CORRUGADA GALVANIZADA REVESTIDA COM EPÓXI PARA TUNNEL LINER - E = 2,7 MM E D = 2,0 M</t>
  </si>
  <si>
    <t>CHAPA METÁLICA CORRUGADA GALVANIZADA REVESTIDA COM EPÓXI PARA TUNNEL LINER - E = 3,4 MM E D = 2,2 M</t>
  </si>
  <si>
    <t>CHAPA METÁLICA CORRUGADA GALVANIZADA REVESTIDA COM EPÓXI PARA TUNNEL LINER - E = 3,4 MM E D = 2,4 M</t>
  </si>
  <si>
    <t>CHAPA METÁLICA CORRUGADA GALVANIZADA REVESTIDA COM EPÓXI PARA TUNNEL LINER - E = 3,4 MM E D = 2,6 M</t>
  </si>
  <si>
    <t>CHAPA METÁLICA CORRUGADA GALVANIZADA REVESTIDA COM EPÓXI PARA TUNNEL LINER - E = 3,4 MM E D = 2,8 M</t>
  </si>
  <si>
    <t>CHAPA METÁLICA CORRUGADA GALVANIZADA REVESTIDA COM EPÓXI PARA TUNNEL LINER - E = 3,4 MM E D = 3,0 M</t>
  </si>
  <si>
    <t>CHAPA METÁLICA CORRUGADA GALVANIZADA REVESTIDA COM EPÓXI PARA TUNNEL LINER - E = 3,4 MM E D = 3,2 M</t>
  </si>
  <si>
    <t>CHAPA MÚLTIPLA METÁLICA CORRUGADA GALVANIZADA TIPO MP 152 LENTICULAR OU SIMILAR - E = 2,70 MM, H = 1,40 M E VÃO = 1,95 M</t>
  </si>
  <si>
    <t>CHAPA MÚLTIPLA METÁLICA CORRUGADA GALVANIZADA TIPO MP 152 LENTICULAR OU SIMILAR - E = 2,70 MM, H = 1,50 M E VÃO = 2,15 M</t>
  </si>
  <si>
    <t>CHAPA MÚLTIPLA METÁLICA CORRUGADA GALVANIZADA TIPO MP 152 LENTICULAR OU SIMILAR - E = 2,70 MM, H = 1,60 M E VÃO = 2,30 M</t>
  </si>
  <si>
    <t>CHAPA MÚLTIPLA METÁLICA CORRUGADA GALVANIZADA TIPO MP 152 LENTICULAR OU SIMILAR - E = 2,70 MM, H = 1,65 M E VÃO = 2,55 M</t>
  </si>
  <si>
    <t>CHAPA MÚLTIPLA METÁLICA CORRUGADA GALVANIZADA TIPO MP 152 LENTICULAR OU SIMILAR - E = 2,70 MM, H = 1,85 M E VÃO = 2,70 M</t>
  </si>
  <si>
    <t>CHAPA MÚLTIPLA METÁLICA CORRUGADA GALVANIZADA TIPO MP 152 LENTICULAR OU SIMILAR - E = 2,70 MM, H = 1,90 M E VÃO = 2,75 M</t>
  </si>
  <si>
    <t>CHAPA MÚLTIPLA METÁLICA CORRUGADA GALVANIZADA TIPO MP 152 LENTICULAR OU SIMILAR - E = 2,70 MM, H = 2,00 M E VÃO = 3,00 M</t>
  </si>
  <si>
    <t>CHAPA MÚLTIPLA METÁLICA CORRUGADA GALVANIZADA TIPO MP 152 LENTICULAR OU SIMILAR - E = 2,70 MM, H = 2,10 M E VÃO = 3,20 M</t>
  </si>
  <si>
    <t>CHAPA MÚLTIPLA METÁLICA CORRUGADA GALVANIZADA TIPO MP 152 LENTICULAR OU SIMILAR - E = 2,70 MM, H = 2,15 M E VÃO = 3,35 M</t>
  </si>
  <si>
    <t>CHAPA MÚLTIPLA METÁLICA CORRUGADA GALVANIZADA TIPO MP 152 LENTICULAR OU SIMILAR - E = 2,70 MM, H = 2,25 M E VÃO = 3,55 M</t>
  </si>
  <si>
    <t>CHAPA MÚLTIPLA METÁLICA CORRUGADA GALVANIZADA TIPO MP 152 LENTICULAR OU SIMILAR - E = 2,70 MM, H = 2,35 M E VÃO = 3,70 M</t>
  </si>
  <si>
    <t>CHAPA MÚLTIPLA METÁLICA CORRUGADA GALVANIZADA TIPO MP 152 LENTICULAR OU SIMILAR - E = 2,70 MM, H = 2,45 M E VÃO = 3,90 M</t>
  </si>
  <si>
    <t>CHAPA MÚLTIPLA METÁLICA CORRUGADA GALVANIZADA TIPO MP 152 LENTICULAR OU SIMILAR - E = 2,70 MM, H = 2,55 M E VÃO = 4,00 M</t>
  </si>
  <si>
    <t>CHAPA MÚLTIPLA METÁLICA CORRUGADA GALVANIZADA TIPO MP 152 LENTICULAR OU SIMILAR - E = 2,70 MM, H = 2,80 M E VÃO = 4,15 M</t>
  </si>
  <si>
    <t>CHAPA MÚLTIPLA METÁLICA CORRUGADA GALVANIZADA TIPO MP 152 LENTICULAR OU SIMILAR - E = 2,70 MM, H = 2,90 M E VÃO = 4,40 M</t>
  </si>
  <si>
    <t>CHAPA MÚLTIPLA METÁLICA CORRUGADA GALVANIZADA TIPO MP 152 LENTICULAR OU SIMILAR - E = 2,70 MM, H = 3,00 M E VÃO = 4,60 M</t>
  </si>
  <si>
    <t>CHAPA MÚLTIPLA METÁLICA CORRUGADA GALVANIZADA TIPO MP 152 LENTICULAR OU SIMILAR - E = 3,40 MM, H = 3,05 M E VÃO = 4,80 M</t>
  </si>
  <si>
    <t>CHAPA MÚLTIPLA METÁLICA CORRUGADA GALVANIZADA TIPO MP 152 LENTICULAR OU SIMILAR - E = 3,40 MM, H = 3,15 M E VÃO = 5,05 M</t>
  </si>
  <si>
    <t>CHAPA MÚLTIPLA METÁLICA CORRUGADA GALVANIZADA TIPO MP 152 LENTICULAR OU SIMILAR - E = 3,40 MM, H = 3,25 M E VÃO = 5,25 M</t>
  </si>
  <si>
    <t>CHAPA MÚLTIPLA METÁLICA CORRUGADA GALVANIZADA TIPO MP 152 LENTICULAR OU SIMILAR - E = 3,90 MM, H = 3,35 M E VÃO = 5,45 M</t>
  </si>
  <si>
    <t>CHAPA MÚLTIPLA METÁLICA CORRUGADA GALVANIZADA TIPO MP 152 LENTICULAR OU SIMILAR - E = 3,90 MM, H = 3,40 M E VÃO = 5,60 M</t>
  </si>
  <si>
    <t>CHAPA MÚLTIPLA METÁLICA CORRUGADA GALVANIZADA TIPO MP 152 LENTICULAR OU SIMILAR - E = 4,70 MM, H = 3,50 M E VÃO = 5,80 M</t>
  </si>
  <si>
    <t>CHAPA MÚLTIPLA METÁLICA CORRUGADA GALVANIZADA TIPO MP 152 LENTICULAR OU SIMILAR - E = 4,70 MM, H = 3,55 M E VÃO = 5,90 M</t>
  </si>
  <si>
    <t>CHAPA MÚLTIPLA METÁLICA CORRUGADA GALVANIZADA TIPO MP 152 LENTICULAR OU SIMILAR - E = 4,70 MM, H = 3,65 M E VÃO = 6,10 M</t>
  </si>
  <si>
    <t>CHAPA MÚLTIPLA METÁLICA CORRUGADA GALVANIZADA TIPO MP 152 LENTICULAR OU SIMILAR - E = 4,70 MM, H = 3,65 M E VÃO = 6,25 M</t>
  </si>
  <si>
    <t>CHAPA MÚLTIPLA METÁLICA CORRUGADA GALVANIZADA TIPO MP 152 LENTICULAR OU SIMILAR - E = 6,40 MM, H = 3,75 M E VÃO = 6,40 M</t>
  </si>
  <si>
    <t>CHAPA MÚLTIPLA METÁLICA CORRUGADA GALVANIZADA TIPO MP 152 LENTICULAR OU SIMILAR - E = 6,40 MM, H = 3,85 M E VÃO = 6,60 M</t>
  </si>
  <si>
    <t>CHAPA MÚLTIPLA METÁLICA CORRUGADA GALVANIZADA TIPO MP 152 OU SIMILAR PARA PASSAGEM DE GADO - E = 2,70 MM, H = 2,25 M E VÃO = 2,20 M</t>
  </si>
  <si>
    <t>CHAPA MÚLTIPLA METÁLICA CORRUGADA GALVANIZADA TIPO MP 152 OU SIMILAR PARA PASSAGEM DE GADO - E = 2,70 MM, H = 3,10 M E VÃO = 2,90 M</t>
  </si>
  <si>
    <t>CHAPA MÚLTIPLA METÁLICA CORRUGADA GALVANIZADA TIPO MP 152 OU SIMILAR PARA PASSAGEM INFERIOR - E = 2,70 MM, H = 3,50 M E VÃO = 3,70 M</t>
  </si>
  <si>
    <t>CHAPA MÚLTIPLA METÁLICA CORRUGADA GALVANIZADA TIPO MP 152 OU SIMILAR PARA PASSAGEM INFERIOR - E = 2,70 MM, H = 3,60 M E VÃO = 3,90 M</t>
  </si>
  <si>
    <t>CHAPA MÚLTIPLA METÁLICA CORRUGADA GALVANIZADA TIPO MP 152 OU SIMILAR PARA PASSAGEM INFERIOR - E = 2,70 MM, H = 3,75 M E VÃO = 4,00 M</t>
  </si>
  <si>
    <t>CHAPA MÚLTIPLA METÁLICA CORRUGADA GALVANIZADA TIPO MP 152 OU SIMILAR PARA PASSAGEM INFERIOR - E = 2,70 MM, H = 3,90 M E VÃO = 4,20 M</t>
  </si>
  <si>
    <t>CHAPA MÚLTIPLA METÁLICA CORRUGADA GALVANIZADA TIPO MP 152 OU SIMILAR PARA PASSAGEM INFERIOR - E = 2,70 MM, H = 4,10 M E VÃO = 4,25 M</t>
  </si>
  <si>
    <t>CHAPA MÚLTIPLA METÁLICA CORRUGADA GALVANIZADA TIPO MP 152 OU SIMILAR PARA PASSAGEM INFERIOR - E = 2,70 MM, H = 4,25 M E VÃO = 4,40 M</t>
  </si>
  <si>
    <t>CHAPA MÚLTIPLA METÁLICA CORRUGADA GALVANIZADA TIPO MP 152 OU SIMILAR PARA PASSAGEM INFERIOR - E = 2,70 MM, H = 4,40 M E VÃO = 4,50 M</t>
  </si>
  <si>
    <t>CHAPA MÚLTIPLA METÁLICA CORRUGADA GALVANIZADA TIPO MP 152 OU SIMILAR PARA PASSAGEM INFERIOR - E = 3,40 MM, H = 4,50 M E VÃO = 4,70 M</t>
  </si>
  <si>
    <t>CHAPA MÚLTIPLA METÁLICA CORRUGADA GALVANIZADA TIPO MP 152 OU SIMILAR PARA PASSAGEM INFERIOR - E = 3,40 MM, H = 4,75 M E VÃO = 4,80 M</t>
  </si>
  <si>
    <t>CHAPA MÚLTIPLA METÁLICA CORRUGADA GALVANIZADA TIPO MP 152 OU SIMILAR PARA PASSAGEM INFERIOR - E = 3,40 MM, H = 4,85 M E VÃO = 5,00 M</t>
  </si>
  <si>
    <t>CHAPA MÚLTIPLA METÁLICA CORRUGADA GALVANIZADA TIPO MP 152 OU SIMILAR PARA PASSAGEM INFERIOR - E = 3,40 MM, H = 4,90 M E VÃO = 5,15 M</t>
  </si>
  <si>
    <t>CHAPA MÚLTIPLA METÁLICA CORRUGADA GALVANIZADA TIPO MP 152 OU SIMILAR PARA PASSAGEM INFERIOR - E = 3,40 MM, H = 5,00 M E VÃO = 5,25 M</t>
  </si>
  <si>
    <t>CHAPA MÚLTIPLA METÁLICA CORRUGADA GALVANIZADA TIPO MP 152 OU SIMILAR PARA PASSAGEM INFERIOR - E = 3,40 MM, H = 5,30 M E VÃO = 5,30 M</t>
  </si>
  <si>
    <t>CHAPA MÚLTIPLA METÁLICA CORRUGADA GALVANIZADA TIPO MP 152 OU SIMILAR PARA PASSAGEM INFERIOR - E = 3,90 MM, H = 5,25 M E VÃO = 5,65 M</t>
  </si>
  <si>
    <t>CHAPA MÚLTIPLA METÁLICA CORRUGADA GALVANIZADA TIPO MP 152 OU SIMILAR PARA PASSAGEM INFERIOR - E = 4,70 MM, H = 5,30 M E VÃO = 5,85 M</t>
  </si>
  <si>
    <t>CHAPA MÚLTIPLA METÁLICA CORRUGADA GALVANIZADA TIPO MP 152 OU SIMILAR PARA PASSAGEM INFERIOR - E = 4,70 MM, H = 5,45 M E VÃO = 6,00 M</t>
  </si>
  <si>
    <t>CHAPA MÚLTIPLA METÁLICA CORRUGADA GALVANIZADA TIPO MP 152 OU SIMILAR PARA PASSAGEM INFERIOR - E = 4,70 MM, H = 5,50 M E VÃO = 6,25 M</t>
  </si>
  <si>
    <t>CHAPA MÚLTIPLA METÁLICA CORRUGADA GALVANIZADA DE ARCO ALTO TIPO MP 152S OU SIMILAR - E = 4,70 MM, H = 2,77 M E VÃO = 6,12 M</t>
  </si>
  <si>
    <t>CHAPA MÚLTIPLA METÁLICA CORRUGADA GALVANIZADA DE ARCO ALTO TIPO MP 152S OU SIMILAR - E = 4,70 MM, H = 3,68 M E VÃO = 6,30 M</t>
  </si>
  <si>
    <t>CHAPA MÚLTIPLA METÁLICA CORRUGADA GALVANIZADA DE ARCO ALTO TIPO MP 152S OU SIMILAR - E = 4,70 MM, H = 3,56 M E VÃO = 6,55 M</t>
  </si>
  <si>
    <t>CHAPA MÚLTIPLA METÁLICA CORRUGADA GALVANIZADA DE ARCO ALTO TIPO MP 152S OU SIMILAR - E = 4,70 MM, H = 4,42 M E VÃO = 6,96 M</t>
  </si>
  <si>
    <t>CHAPA MÚLTIPLA METÁLICA CORRUGADA GALVANIZADA DE ARCO ALTO TIPO MP 152S OU SIMILAR - E = 4,70 MM, H = 3,61 M E VÃO = 6,78 M</t>
  </si>
  <si>
    <t>CHAPA MÚLTIPLA METÁLICA CORRUGADA GALVANIZADA DE ARCO ALTO TIPO MP 152S OU SIMILAR - E = 4,70 MM, H = 4,27 M E VÃO = 6,99 M</t>
  </si>
  <si>
    <t>CHAPA MÚLTIPLA METÁLICA CORRUGADA GALVANIZADA DE ARCO ALTO TIPO MP 152S OU SIMILAR - E = 4,70 MM, H = 3,63 M E VÃO = 7,01 M</t>
  </si>
  <si>
    <t>CHAPA MÚLTIPLA METÁLICA CORRUGADA GALVANIZADA DE ARCO ALTO TIPO MP 152S OU SIMILAR - E = 4,70 MM, H = 4,52 M E VÃO = 7,42 M</t>
  </si>
  <si>
    <t>CHAPA MÚLTIPLA METÁLICA CORRUGADA GALVANIZADA DE ARCO ALTO TIPO MP 152S OU SIMILAR - E = 4,70 MM, H = 3,68 M E VÃO = 7,24 M</t>
  </si>
  <si>
    <t>CHAPA MÚLTIPLA METÁLICA CORRUGADA GALVANIZADA DE ARCO ALTO TIPO MP 152S OU SIMILAR - E = 4,70 MM, H = 4,19 M E VÃO = 7,47 M</t>
  </si>
  <si>
    <t>CHAPA MÚLTIPLA METÁLICA CORRUGADA GALVANIZADA DE ARCO ALTO TIPO MP 152S OU SIMILAR - E = 4,70 MM, H = 4,60 M E VÃO = 7,85 M</t>
  </si>
  <si>
    <t>CHAPA MÚLTIPLA METÁLICA CORRUGADA GALVANIZADA DE ARCO ALTO TIPO MP 152S OU SIMILAR - E = 4,70 MM, H = 3,99 M E VÃO = 7,67 M</t>
  </si>
  <si>
    <t>CHAPA MÚLTIPLA METÁLICA CORRUGADA GALVANIZADA DE ARCO ALTO TIPO MP 152S OU SIMILAR - E = 4,70 MM, H = 4,65 M E VÃO = 8,08 M</t>
  </si>
  <si>
    <t>CHAPA MÚLTIPLA METÁLICA CORRUGADA GALVANIZADA DE ARCO ALTO TIPO MP 152S OU SIMILAR - E = 4,70 MM, H = 4,04 M E VÃO = 7,90 M</t>
  </si>
  <si>
    <t>CHAPA MÚLTIPLA METÁLICA CORRUGADA GALVANIZADA DE ARCO ALTO TIPO MP 152S OU SIMILAR - E = 4,70 MM, H = 4,70 M E VÃO = 8,31 M</t>
  </si>
  <si>
    <t>CHAPA MÚLTIPLA METÁLICA CORRUGADA GALVANIZADA DE ARCO ALTO TIPO MP 152S OU SIMILAR - E = 4,70 MM, H = 4,11 M E VÃO = 8,36 M</t>
  </si>
  <si>
    <t>CHAPA MÚLTIPLA METÁLICA CORRUGADA GALVANIZADA DE ARCO ALTO TIPO MP 152S OU SIMILAR - E = 4,70 MM, H = 5,00 M E VÃO = 8,97 M</t>
  </si>
  <si>
    <t>CHAPA MÚLTIPLA METÁLICA CORRUGADA GALVANIZADA DE ARCO ALTO TIPO MP 152S OU SIMILAR - E = 4,70 MM, H = 4,39 M E VÃO = 8,59 M</t>
  </si>
  <si>
    <t>CHAPA MÚLTIPLA METÁLICA CORRUGADA GALVANIZADA DE ARCO ALTO TIPO MP 152S OU SIMILAR - E = 4,70 MM, H = 5,49 M E VÃO = 9,17 M</t>
  </si>
  <si>
    <t>CHAPA MÚLTIPLA METÁLICA CORRUGADA GALVANIZADA DE ARCO ALTO TIPO MP 152S OU SIMILAR - E = 4,70 MM, H = 4,70 M E VÃO = 9,22 M</t>
  </si>
  <si>
    <t>CHAPA MÚLTIPLA METÁLICA CORRUGADA GALVANIZADA DE ARCO ALTO TIPO MP 152S OU SIMILAR - E = 4,70 MM, H = 5,59 M E VÃO = 9,63 M</t>
  </si>
  <si>
    <t>CHAPA MÚLTIPLA METÁLICA CORRUGADA GALVANIZADA DE ARCO ALTO TIPO MP 152S OU SIMILAR - E = 4,70 MM, H = 4,75 M E VÃO = 9,45 M</t>
  </si>
  <si>
    <t>CHAPA MÚLTIPLA METÁLICA CORRUGADA GALVANIZADA DE ARCO ALTO TIPO MP 152S OU SIMILAR - E = 4,70 MM, H = 5,41 M E VÃO = 9,65 M</t>
  </si>
  <si>
    <t>CHAPA MÚLTIPLA METÁLICA CORRUGADA GALVANIZADA DE ARCO ALTO TIPO MP 152S OU SIMILAR - E = 4,70 MM, H = 6,07 M E VÃO = 9,86 M</t>
  </si>
  <si>
    <t>CHAPA MÚLTIPLA METÁLICA CORRUGADA GALVANIZADA DE ARCO ALTO TIPO MP 152S OU SIMILAR - E = 4,70 MM, H = 5,23 M E VÃO = 9,68 M</t>
  </si>
  <si>
    <t>CHAPA MÚLTIPLA METÁLICA CORRUGADA GALVANIZADA DE ARCO ALTO TIPO MP 152S OU SIMILAR - E = 4,70 MM, H = 6,12 M E VÃO = 10,08 M</t>
  </si>
  <si>
    <t>CHAPA MÚLTIPLA METÁLICA CORRUGADA GALVANIZADA DE ARCO ALTO TIPO MP 152S OU SIMILAR - E = 4,70 MM, H = 5,28 M E VÃO = 9,91 M</t>
  </si>
  <si>
    <t>CHAPA MÚLTIPLA METÁLICA CORRUGADA GALVANIZADA DE ARCO ALTO TIPO MP 152S OU SIMILAR - E = 4,70 MM, H = 6,17 M E VÃO = 10,31 M</t>
  </si>
  <si>
    <t>CHAPA MÚLTIPLA METÁLICA CORRUGADA GALVANIZADA DE ARCO ALTO TIPO MP 152S OU SIMILAR - E = 4,70 MM, H = 5,38 M E VÃO = 10,36 M</t>
  </si>
  <si>
    <t>CHAPA MÚLTIPLA METÁLICA CORRUGADA GALVANIZADA DE ARCO ALTO TIPO MP 152S OU SIMILAR - E = 4,70 MM, H = 6,05 M E VÃO = 10,54 M</t>
  </si>
  <si>
    <t>CHAPA MÚLTIPLA METÁLICA CORRUGADA GALVANIZADA DE ARCO ALTO TIPO MP 152S OU SIMILAR - E = 4,70 MM, H = 6,48 M E VÃO = 10,74 M</t>
  </si>
  <si>
    <t>CHAPA MÚLTIPLA METÁLICA CORRUGADA GALVANIZADA DE ARCO ALTO TIPO MP 152S OU SIMILAR - E = 4,70 MM, H = 7,12 M E VÃO = 11,35 M</t>
  </si>
  <si>
    <t>CHAPA MÚLTIPLA METÁLICA CORRUGADA GALVANIZADA DE ARCO ALTO TIPO MP 152S OU SIMILAR - E = 6,40 MM, H = 5,41 M E VÃO = 10,57 M</t>
  </si>
  <si>
    <t>CHAPA MÚLTIPLA METÁLICA CORRUGADA GALVANIZADA DE ARCO ALTO TIPO MP 152S OU SIMILAR - E = 6,40 MM, H = 6,10 M E VÃO = 10,77 M</t>
  </si>
  <si>
    <t>CHAPA MÚLTIPLA METÁLICA CORRUGADA GALVANIZADA DE ARCO ALTO TIPO MP 152S OU SIMILAR - E = 6,40 MM, H = 6,53 M E VÃO = 10,97 M</t>
  </si>
  <si>
    <t>CHAPA MÚLTIPLA METÁLICA CORRUGADA GALVANIZADA DE ARCO ALTO TIPO MP 152S OU SIMILAR - E = 6,40 MM, H = 7,16 M E VÃO = 11,58 M</t>
  </si>
  <si>
    <t>CHAPA MÚLTIPLA METÁLICA CORRUGADA GALVANIZADA TIPO MP 152S OVOIDE OU SIMILAR - E = 4,70 MM, H = 7,82 M E VÃO = 7,21 M</t>
  </si>
  <si>
    <t>CHAPA MÚLTIPLA METÁLICA CORRUGADA GALVANIZADA TIPO MP 152S OVOIDE OU SIMILAR - E = 4,70 MM, H = 7,87 M E VÃO = 7,31 M</t>
  </si>
  <si>
    <t>CHAPA MÚLTIPLA METÁLICA CORRUGADA GALVANIZADA TIPO MP 152S OVOIDE OU SIMILAR - E = 4,70 MM, H = 7,90 M E VÃO = 7,77 M</t>
  </si>
  <si>
    <t>CHAPA MÚLTIPLA METÁLICA CORRUGADA GALVANIZADA TIPO MP 152S OVOIDE OU SIMILAR - E = 4,70 MM, H = 8,44 M E VÃO = 7,57 M</t>
  </si>
  <si>
    <t>CHAPA MÚLTIPLA METÁLICA CORRUGADA GALVANIZADA TIPO MP 152S OVOIDE OU SIMILAR - E = 4,70 MM, H = 8,23 M E VÃO = 8,36 M</t>
  </si>
  <si>
    <t>CHAPA MÚLTIPLA METÁLICA CORRUGADA GALVANIZADA TIPO MP 152S OVOIDE OU SIMILAR - E = 4,70 MM, H = 8,01 M E VÃO = 8,13 M</t>
  </si>
  <si>
    <t>CHAPA MÚLTIPLA METÁLICA CORRUGADA GALVANIZADA TIPO MP 152S OVOIDE OU SIMILAR - E = 4,70 MM, H = 8,48 M E VÃO = 8,56 M</t>
  </si>
  <si>
    <t>CHAPA MÚLTIPLA METÁLICA CORRUGADA GALVANIZADA TIPO MP 152S OVOIDE OU SIMILAR - E = 4,70 MM, H = 9,32 M E VÃO = 8,71 M</t>
  </si>
  <si>
    <t>CHAPA MÚLTIPLA METÁLICA CORRUGADA GALVANIZADA TIPO MP 152S OVOIDE OU SIMILAR - E = 4,70 MM, H = 9,04 M E VÃO = 9,15 M</t>
  </si>
  <si>
    <t>CHAPA MÚLTIPLA METÁLICA CORRUGADA GALVANIZADA TIPO MP 152S OVOIDE OU SIMILAR - E = 4,70 MM, H = 9,50 M E VÃO = 9,15 M</t>
  </si>
  <si>
    <t>TERMINAL ABSORVEDOR DE ENERGIA DE ABERTURA COM NÍVEL DE CONTENÇÃO TL3 PARA DEFENSA METÁLICA</t>
  </si>
  <si>
    <t>TERMINAL ABSORVEDOR DE ENERGIA DE NÃO ABERTURA COM NÍVEL DE CONTENÇÃO TL3 PARA DEFENSA METÁLICA</t>
  </si>
  <si>
    <t>CHUMBADOR EM AÇO CA 25</t>
  </si>
  <si>
    <t>ARAME LISO EM AÇO GALVANIZADO - D = 1,24 MM (18 BWG)</t>
  </si>
  <si>
    <t>PORCA SEXTAVADA EM AÇO PARA ANCORAGEM DE TIRANTES - 20 MM ≤ D ≤ 40 MM</t>
  </si>
  <si>
    <t>TELA DE POLIAMIDA - MALHA DE 60 FIOS/CM</t>
  </si>
  <si>
    <t>TIRANTE DE BARRA DE AÇO - TENSÃO DE ESCOAMENTO = 500 MPA, TENSÃO DE RUPTURA = 550 MPA E D = 32 MM</t>
  </si>
  <si>
    <t>VÁLVULA MANCHETE - D = 20 MM</t>
  </si>
  <si>
    <t>BARRA CHATA EM AÇO GALVANIZADO</t>
  </si>
  <si>
    <t>LUVA PARA BAINHA METÁLICA - D = 30 MM</t>
  </si>
  <si>
    <t>LUVA PARA BAINHA METÁLICA - D = 35 MM</t>
  </si>
  <si>
    <t>LUVA PARA BAINHA METÁLICA - D = 40 MM</t>
  </si>
  <si>
    <t>LUVA PARA BAINHA METÁLICA - D = 45 MM</t>
  </si>
  <si>
    <t>LUVA PARA BAINHA METÁLICA - D = 50 MM</t>
  </si>
  <si>
    <t>LUVA PARA BAINHA METÁLICA - D = 55 MM</t>
  </si>
  <si>
    <t>LUVA PARA BAINHA METÁLICA - D = 60 MM</t>
  </si>
  <si>
    <t>LUVA PARA BAINHA METÁLICA - D = 65 MM</t>
  </si>
  <si>
    <t>LUVA PARA BAINHA METÁLICA - D = 70 MM</t>
  </si>
  <si>
    <t>LUVA PARA BAINHA METÁLICA - D = 75 MM</t>
  </si>
  <si>
    <t>LUVA PARA BAINHA METÁLICA - D = 80 MM</t>
  </si>
  <si>
    <t>LUVA PARA BAINHA METÁLICA - D = 85 MM</t>
  </si>
  <si>
    <t>LUVA PARA BAINHA METÁLICA - D = 90 MM</t>
  </si>
  <si>
    <t>LUVA PARA BAINHA METÁLICA - D = 95 MM</t>
  </si>
  <si>
    <t>LUVA PARA BAINHA METÁLICA - D = 100 MM</t>
  </si>
  <si>
    <t>LUVA PARA BAINHA METÁLICA - D = 110 MM</t>
  </si>
  <si>
    <t>LUVA PARA BAINHA METÁLICA - D = 120 MM</t>
  </si>
  <si>
    <t>LUVA PARA BAINHA METÁLICA - D = 130 MM</t>
  </si>
  <si>
    <t>LUVA PARA BAINHA METÁLICA OVALIZADA DE 19 X 36 MM</t>
  </si>
  <si>
    <t>LUVA PARA BAINHA METÁLICA OVALIZADA DE 19 X 48 MM</t>
  </si>
  <si>
    <t>LUVA PARA BAINHA METÁLICA OVALIZADA DE 19 X 62 MM</t>
  </si>
  <si>
    <t>LUVA PARA BAINHA METÁLICA OVALIZADA DE 22 X 32 MM</t>
  </si>
  <si>
    <t>LUVA PARA BAINHA METÁLICA OVALIZADA DE 22 X 55 MM</t>
  </si>
  <si>
    <t>LUVA PARA BAINHA METÁLICA OVALIZADA DE 22 X 73 MM</t>
  </si>
  <si>
    <t>TINTA EM PÓ À BASE DE RESINA POLIÉSTER</t>
  </si>
  <si>
    <t>APOIO DE NEOPRENE NÃO FRETADO - C = 100 MM, L = 100 MM E E = 20 MM</t>
  </si>
  <si>
    <t>PORCA SEXTAVADA EM AÇO GALVANIZADO PARA PARAFUSO - D = 9,525 MM (3/8")</t>
  </si>
  <si>
    <t>PORCA SEXTAVADA EM AÇO GALVANIZADO PARA PARAFUSO - D = 12 MM (M12)</t>
  </si>
  <si>
    <t>PARAFUSO DE CABEÇA SEXTAVADA EM AÇO GALVANIZADO, CLASSE 8.8 - D = 12 MM (M12) E C = 30 MM</t>
  </si>
  <si>
    <t>LIGAÇÃO TIPO BARRA CHATA EM AÇO GALVANIZADO PARA CONTENÇÃO - L = 45 MM E E = 4 MM</t>
  </si>
  <si>
    <t>FITA METÁLICA SAE 1010/1020 PARA SOLO REFORÇADO - L = 50 MM E E = 4 MM</t>
  </si>
  <si>
    <t>MATERIAL PARA ATERRO REFORÇADO COM FITAS METÁLICAS</t>
  </si>
  <si>
    <t>TUBO PEAD PE 100 PN 5 PARA ESTAIS - D = 140 MM</t>
  </si>
  <si>
    <t>TUBO PEAD PE 100 PN 5 PARA ESTAIS - D = 160 MM</t>
  </si>
  <si>
    <t>TUBO PEAD PE 100 PN 5 PARA ESTAIS - D = 180 MM</t>
  </si>
  <si>
    <t>TUBO PEAD PE 100 PN 5 PARA ESTAIS - D = 200 MM</t>
  </si>
  <si>
    <t>TUBO PEAD PE 100 PN 5 PARA ESTAIS - D = 225 MM</t>
  </si>
  <si>
    <t>TUBO PEAD PE 100 PN 5 PARA ESTAIS - D = 250 MM</t>
  </si>
  <si>
    <t>TUBO PEAD PE 100 PN 5 PARA ESTAIS - D = 280 MM</t>
  </si>
  <si>
    <t>TUBO PEAD PE 100 PN 5 PARA ESTAIS - D = 315 MM</t>
  </si>
  <si>
    <t>TUBO ANTIVANDALISMO EM AÇO GALVANIZADO PARA ESTAIS DE 12 CORDOALHAS - D = 15,7 MM</t>
  </si>
  <si>
    <t>TUBO ANTIVANDALISMO EM AÇO GALVANIZADO PARA ESTAIS DE 19 CORDOALHAS - D = 15,7 MM</t>
  </si>
  <si>
    <t>TUBO ANTIVANDALISMO EM AÇO GALVANIZADO PARA ESTAIS DE 22 CORDOALHAS - D = 15,7 MM</t>
  </si>
  <si>
    <t>TUBO ANTIVANDALISMO EM AÇO GALVANIZADO PARA ESTAIS DE 31 CORDOALHAS - D = 15,7 MM</t>
  </si>
  <si>
    <t>TUBO ANTIVANDALISMO EM AÇO GALVANIZADO PARA ESTAIS DE 37 CORDOALHAS - D = 15,7 MM</t>
  </si>
  <si>
    <t>TUBO ANTIVANDALISMO EM AÇO GALVANIZADO PARA ESTAIS DE 43 CORDOALHAS - D = 15,7 MM</t>
  </si>
  <si>
    <t>TUBO ANTIVANDALISMO EM AÇO GALVANIZADO PARA ESTAIS DE 55 CORDOALHAS - D = 15,7 MM</t>
  </si>
  <si>
    <t>TUBO ANTIVANDALISMO EM AÇO GALVANIZADO PARA ESTAIS DE 61 CORDOALHAS - D = 15,7 MM</t>
  </si>
  <si>
    <t>TUBO ANTIVANDALISMO EM AÇO GALVANIZADO PARA ESTAIS DE 73 CORDOALHAS - D = 15,7 MM</t>
  </si>
  <si>
    <t>TUBO ANTIVANDALISMO EM AÇO GALVANIZADO PARA ESTAIS DE 85 CORDOALHAS - D = 15,7 MM</t>
  </si>
  <si>
    <t>TUBO ANTIVANDALISMO EM AÇO GALVANIZADO PARA ESTAIS DE 91 CORDOALHAS - D = 15,7 MM</t>
  </si>
  <si>
    <t>TUBO FÔRMA LADO FIXO EM AÇO GALVANIZADO PARA ESTAIS DE 12 CORDOALHAS - D = 15,7 MM</t>
  </si>
  <si>
    <t>TUBO FÔRMA LADO FIXO EM AÇO GALVANIZADO PARA ESTAIS DE 19 CORDOALHAS - D = 15,7 MM</t>
  </si>
  <si>
    <t>TUBO FÔRMA LADO FIXO EM AÇO GALVANIZADO PARA ESTAIS DE 22 CORDOALHAS - D = 15,7 MM</t>
  </si>
  <si>
    <t>TUBO FÔRMA LADO FIXO EM AÇO GALVANIZADO PARA ESTAIS DE 31 CORDOALHAS - D = 15,7 MM</t>
  </si>
  <si>
    <t>TUBO FÔRMA LADO FIXO EM AÇO GALVANIZADO PARA ESTAIS DE 37 CORDOALHAS - D = 15,7 MM</t>
  </si>
  <si>
    <t>TUBO FÔRMA LADO FIXO EM AÇO GALVANIZADO PARA ESTAIS DE 43 CORDOALHAS - D = 15,7 MM</t>
  </si>
  <si>
    <t>TUBO FÔRMA LADO FIXO EM AÇO GALVANIZADO PARA ESTAIS DE 55 CORDOALHAS - D = 15,7 MM</t>
  </si>
  <si>
    <t>TUBO FÔRMA LADO FIXO EM AÇO GALVANIZADO PARA ESTAIS DE 61 CORDOALHAS - D = 15,7 MM</t>
  </si>
  <si>
    <t>TUBO FÔRMA LADO FIXO EM AÇO GALVANIZADO PARA ESTAIS DE 73 CORDOALHAS - D = 15,7 MM</t>
  </si>
  <si>
    <t>TUBO FÔRMA LADO FIXO EM AÇO GALVANIZADO PARA ESTAIS DE 85 CORDOALHAS - D = 15,7 MM</t>
  </si>
  <si>
    <t>TUBO FÔRMA LADO FIXO EM AÇO GALVANIZADO PARA ESTAIS DE 91 CORDOALHAS - D = 15,7 MM</t>
  </si>
  <si>
    <t>TUBO FÔRMA LADO REGULÁVEL EM AÇO GALVANIZADO PARA ESTAIS DE 12 CORDOALHAS - D = 15,7 MM</t>
  </si>
  <si>
    <t>TUBO FÔRMA LADO REGULÁVEL EM AÇO GALVANIZADO PARA ESTAIS DE 19 CORDOALHAS - D = 15,7 MM</t>
  </si>
  <si>
    <t>TUBO FÔRMA LADO REGULÁVEL EM AÇO GALVANIZADO PARA ESTAIS DE 22 CORDOALHAS - D = 15,7 MM</t>
  </si>
  <si>
    <t>TUBO FÔRMA LADO REGULÁVEL EM AÇO GALVANIZADO PARA ESTAIS DE 31 CORDOALHAS - D = 15,7 MM</t>
  </si>
  <si>
    <t>TUBO FÔRMA LADO REGULÁVEL EM AÇO GALVANIZADO PARA ESTAIS DE 37 CORDOALHAS - D = 15,7 MM</t>
  </si>
  <si>
    <t>TUBO FÔRMA LADO REGULÁVEL EM AÇO GALVANIZADO PARA ESTAIS DE 43 CORDOALHAS - D = 15,7 MM</t>
  </si>
  <si>
    <t>TUBO FÔRMA LADO REGULÁVEL EM AÇO GALVANIZADO PARA ESTAIS DE 55 CORDOALHAS - D = 15,7 MM</t>
  </si>
  <si>
    <t>TUBO FÔRMA LADO REGULÁVEL EM AÇO GALVANIZADO PARA ESTAIS DE 61 CORDOALHAS - D = 15,7 MM</t>
  </si>
  <si>
    <t>TUBO FÔRMA LADO REGULÁVEL EM AÇO GALVANIZADO PARA ESTAIS DE 73 CORDOALHAS - D = 15,7 MM</t>
  </si>
  <si>
    <t>TUBO FÔRMA LADO REGULÁVEL EM AÇO GALVANIZADO PARA ESTAIS DE 85 CORDOALHAS - D = 15,7 MM</t>
  </si>
  <si>
    <t>TUBO FÔRMA LADO REGULÁVEL EM AÇO GALVANIZADO PARA ESTAIS DE 91 CORDOALHAS - D = 15,7 MM</t>
  </si>
  <si>
    <t>COROA DE BOTÕES ESFÉRICOS - RING BIT - D = 104 MM (4 3/32")</t>
  </si>
  <si>
    <t>PELÍCULA RETRORREFLETIVA TIPO III + SI (SINAL IMPRESSO COM PELÍCULA DE SOBREPOSIÇÃO TIPO V)</t>
  </si>
  <si>
    <t>TUBO DE REVESTIMENTO EM AÇO-CARBONO SCHEDULE 40 - DN = 101,6 MM (4")</t>
  </si>
  <si>
    <t>CIMENTO ASFÁLTICO DE PETRÓLEO COM BORRACHA - CAP 50/70 COM 15% DE BORRACHA DE PNEU</t>
  </si>
  <si>
    <t>PELÍCULA RETRORREFLETIVA TIPO I + SI (SINAL IMPRESSO COM PELÍCULA DE SOBREPOSIÇÃO TIPO V)</t>
  </si>
  <si>
    <t>CHAPA DE POLIÉSTER REFORÇADA COM FIBRA DE VIDRO - E = 2,0 MM</t>
  </si>
  <si>
    <t>CHAPA DE ALUMÍNIO COMPOSTO (ACM) - E = 3,0 MM</t>
  </si>
  <si>
    <t>PELÍCULA RETRORREFLETIVA TIPO X + SI (SINAL IMPRESSO COM PELÍCULA DE SOBREPOSIÇÃO TIPO V)</t>
  </si>
  <si>
    <t>FITA ADESIVA ESTRUTURAL DUPLA-FACE - E = 2 MM E L = 25 MM</t>
  </si>
  <si>
    <t>PELÍCULA RETRORREFLETIVA TIPO I</t>
  </si>
  <si>
    <t>PELÍCULA RETRORREFLETIVA TIPO III + SI</t>
  </si>
  <si>
    <t>PELÍCULA RETRORREFLETIVA TIPO III</t>
  </si>
  <si>
    <t>PELÍCULA NÃO RETRORREFLETIVA TIPO IV</t>
  </si>
  <si>
    <t>PELÍCULA RETRORREFLETIVA TIPO X</t>
  </si>
  <si>
    <t>DUTO FLEXÍVEL DE VENTILAÇÃO DE POLIÉSTER ALUMINIZADO SEM ISOLAMENTO - D = 200 MM</t>
  </si>
  <si>
    <t>CABO DE COBRE FLEXÍVEL ANTICHAMA ISOLADO EM HEPR - TENSÃO DE 0,6/1,0 KV E SEÇÃO DE 2 X 6 MM²</t>
  </si>
  <si>
    <t>CABO DE COBRE FLEXÍVEL ANTICHAMA ISOLADO EM HEPR - TENSÃO DE 0,6/1,0 KV E SEÇÃO DE 4 X 6 MM²</t>
  </si>
  <si>
    <t>TINTA PLÁSTICA À BASE DE RESINA METACRÍLICA APLICADA A FRIO POR ASPERSÃO (SPRAY)</t>
  </si>
  <si>
    <t>ANCORAGEM FIXA PARA ESTAIS DE 12 CORDOALHAS - D = 15,7 MM</t>
  </si>
  <si>
    <t>ANCORAGEM FIXA PARA ESTAIS DE 22 CORDOALHAS - D = 15,7 MM</t>
  </si>
  <si>
    <t>ANCORAGEM FIXA PARA ESTAIS DE 43 CORDOALHAS - D = 15,7 MM</t>
  </si>
  <si>
    <t>ANCORAGEM FIXA PARA ESTAIS DE 85 CORDOALHAS - D = 15,7 MM</t>
  </si>
  <si>
    <t>ANCORAGEM REGULÁVEL PARA ESTAIS DE 12 CORDOALHAS - D = 15,7 MM</t>
  </si>
  <si>
    <t>ANCORAGEM REGULÁVEL PARA ESTAIS DE 22 CORDOALHAS - D = 15,7 MM</t>
  </si>
  <si>
    <t>ANCORAGEM REGULÁVEL PARA ESTAIS DE 43 CORDOALHAS - D = 15,7 MM</t>
  </si>
  <si>
    <t>ANCORAGEM REGULÁVEL PARA ESTAIS DE 85 CORDOALHAS - D = 15,7 MM</t>
  </si>
  <si>
    <t>TUBO PEAD PE 100 PN 5 PARA ESTAIS - D = 110 MM</t>
  </si>
  <si>
    <t>ARRUELA LISA EM AÇO ZINCADO BRANCO PARA PARAFUSO - D = 9,525 MM (3/8")</t>
  </si>
  <si>
    <t>VIGA DE MADEIRA - E = 5 CM E L = 11 CM</t>
  </si>
  <si>
    <t>PURGADOR PLÁSTICO</t>
  </si>
  <si>
    <t>CHUMBADOR DE EXPANSÃO CONTROLADA POR TORQUE EM AÇO ZINCADO PARA CONCRETO - D = 8,0 MM</t>
  </si>
  <si>
    <t>CORRENTE DE ELO SOLDADO EM AÇO SAE 1010/1020 COM ACABAMENTO POLIDO - E = 25,00 MM (1")</t>
  </si>
  <si>
    <t>CORRENTE DE ELO SOLDADO EM AÇO SAE 1010/1020 COM ACABAMENTO POLIDO - E = 12,50 MM (1/2")</t>
  </si>
  <si>
    <t>CORRENTE DE ELO SOLDADO EM AÇO SAE 1010/1020 COM ACABAMENTO POLIDO - E = 19,00 MM (3/4")</t>
  </si>
  <si>
    <t>LANTERNA DE SINALIZAÇÃO NÁUTICA COM ACESSÓRIOS DE FIXAÇÃO - ALCANCE 2 MN</t>
  </si>
  <si>
    <t>LANTERNA DE SINALIZAÇÃO NÁUTICA COM ACESSÓRIOS DE FIXAÇÃO - ALCANCE 3 MN</t>
  </si>
  <si>
    <t>LANTERNA DE SINALIZAÇÃO NÁUTICA COM ACESSÓRIOS DE FIXAÇÃO - ALCANCE 4 MN</t>
  </si>
  <si>
    <t>LANTERNA DE SINALIZAÇÃO NÁUTICA COM ACESSÓRIOS DE FIXAÇÃO - ALCANCE 6 MN</t>
  </si>
  <si>
    <t>LANTERNA DE SINALIZAÇÃO NÁUTICA COM ACESSÓRIOS DE FIXAÇÃO - ALCANCE 8 MN</t>
  </si>
  <si>
    <t>MANILHA ÂNCORA EM AÇO FORJADO COM PORCA E CUPILHA - DN = 16,0 MM (5/8")</t>
  </si>
  <si>
    <t>MANILHA RETA EM AÇO FORJADO COM PORCA E CUPILHA - DN = 38,1 MM (1 1/2")</t>
  </si>
  <si>
    <t>MANILHA RETA EM AÇO FORJADO COM PORCA E CUPILHA - DN = 25,4 MM (1")</t>
  </si>
  <si>
    <t>SUPORTE POLIMÉRICO ECOLÓGICO MACIÇO COLAPSÍVEL PARA PLACA DE SINALIZAÇÃO - SEÇÃO DE 10 X 10 CM</t>
  </si>
  <si>
    <t>PLACA DE ANCORAGEM PARA TIRANTE DE BARRA DE AÇO - E = 12,7 MM E SEÇÃO DE 160 X 160 MM</t>
  </si>
  <si>
    <t>MATERIAL DEMOLIDO - CONCRETO SIMPLES</t>
  </si>
  <si>
    <t>MATERIAL DEMOLIDO - MADEIRA</t>
  </si>
  <si>
    <t>REVESTIMENTO ASFÁLTICO</t>
  </si>
  <si>
    <t>CAMADA GRANULAR (BASE OU SUB-BASE)</t>
  </si>
  <si>
    <t>MATERIAL DEMOLIDO - REMENDO PROFUNDO</t>
  </si>
  <si>
    <t>MATERIAL DEMOLIDO - ALVENARIA</t>
  </si>
  <si>
    <t>ACESSÓRIOS E MATERIAIS METÁLICOS</t>
  </si>
  <si>
    <t>MATERIAL DEMOLIDO - CONCRETO ARMADO</t>
  </si>
  <si>
    <t>MATERIAL DE 3ª CATEGORIA</t>
  </si>
  <si>
    <t>SOLO</t>
  </si>
  <si>
    <t>GRÃOS, AGREGADOS E SOLOS DERRAMADOS NA PISTA</t>
  </si>
  <si>
    <t>VEÍCULOS DE PEQUENO PORTE INCENDIADOS EM RODOVIA</t>
  </si>
  <si>
    <t>TINTA À BASE DE RESINA EPÓXI BICOMPONENTE</t>
  </si>
  <si>
    <t>TINTA À BASE DE RESINA EPÓXI POLIAMIDA BICOMPONENTE PARA FUNDO PREPARADOR DE PINTURA</t>
  </si>
  <si>
    <t>TINTA ANTICORROSIVA À BASE DE RESINA EPÓXI POLIAMIDA BICOMPONENTE</t>
  </si>
  <si>
    <t>GUINCHO MANUAL COM CAPACIDADE DE TRAÇÃO DE 100 KN COM CABO DE AÇO</t>
  </si>
  <si>
    <t>GUINCHO MANUAL COM CAPACIDADE DE TRAÇÃO DE 200 KN COM CABO DE AÇO</t>
  </si>
  <si>
    <t>PNEU REAPROVEITADO</t>
  </si>
  <si>
    <t>SAPATILHA EM AÇO INOX - D = 13 MM (1/2")</t>
  </si>
  <si>
    <t>MOLINETE MANUAL COM CAPACIDADE DE TRAÇÃO DE 70 KN</t>
  </si>
  <si>
    <t>ÂNODO DE SACRIFÍCIO EM LIGA DE ZINCO - PESO = 20 KG</t>
  </si>
  <si>
    <t>CABO DE AÇO - D = 42,00 MM (1 5/8")</t>
  </si>
  <si>
    <t>TERMINAL SOQUETE FECHADO EM AÇO GALVANIZADO COMPATÍVEL COM CABO DE AÇO DE D = 42 MM</t>
  </si>
  <si>
    <t>MANILHA RETA EM AÇO FORJADO COM PORCA E CUPILHA - D = 57,2 MM (2 1/4")</t>
  </si>
  <si>
    <t>TUBO MECÂNICO EM AÇO-CARBONO</t>
  </si>
  <si>
    <t>MATERIAL COMBUSTÍVEL REMOVIDO</t>
  </si>
  <si>
    <t>BLOCOS DE ROCHA OU MATACÕES</t>
  </si>
  <si>
    <t>MATERIAL ASFÁLTICO REMOVIDO</t>
  </si>
  <si>
    <t>ESTRUTURA DE PÓRTICO METÁLICO REMOVIDA</t>
  </si>
  <si>
    <t>ESTRUTURA DE SEMIPÓRTICO DUPLO METÁLICO REMOVIDA</t>
  </si>
  <si>
    <t>ESTRUTURA DE SEMIPÓRTICO METÁLICO REMOVIDA</t>
  </si>
  <si>
    <t>MANGUEIRA PARA HIDROJATEAMENTO COM PRESSÃO DE TRABALHO DE ATÉ 17,5 MPA (2.538 PSI) - D = 25 MM (1")</t>
  </si>
  <si>
    <t>MANGUEIRA PARA SISTEMA DE SUCÇÃO A VÁCUO COM VAZÃO DE ENTRADA DE ATÉ 3,6 M³/H (60 L/MIN) - D = 72,5 MM (3")</t>
  </si>
  <si>
    <t>DETRITOS REMOVIDOS DE BUEIROS</t>
  </si>
  <si>
    <t>MATERIAL TRITURADO - GALHOS E TRONCOS</t>
  </si>
  <si>
    <t>CANAL MONOBLOCO COM CORPO E GRELHA EM CONCRETO POLÍMERO COM EFEITO AUTOLIMPANTE - CARGA DE CONTROLE DE 400 KN - C = 100,0 CM, L = 15,0 CM E H = 23,0 CM</t>
  </si>
  <si>
    <t>CANAL MONOBLOCO COM CORPO E GRELHA EM CONCRETO POLÍMERO COM EFEITO AUTOLIMPANTE - CARGA DE CONTROLE DE 400 KN - C = 100,0 CM, L = 25,0 CM E H = 32,0 CM</t>
  </si>
  <si>
    <t>CANAL MONOBLOCO COM CORPO E GRELHA EM CONCRETO POLÍMERO COM EFEITO AUTOLIMPANTE - CARGA DE CONTROLE DE 900 KN - C = 100,0 CM, L = 16,0 CM E H = 26,5 CM</t>
  </si>
  <si>
    <t>CANAL MONOBLOCO COM CORPO E GRELHA EM CONCRETO POLÍMERO COM EFEITO AUTOLIMPANTE - CARGA DE CONTROLE DE 900 KN - C = 100,0 CM, L = 21,0 CM E H = 28,0 CM</t>
  </si>
  <si>
    <t>CANAL MONOBLOCO COM CORPO E GRELHA EM CONCRETO POLÍMERO COM EFEITO AUTOLIMPANTE - CARGA DE CONTROLE DE 900 KN - C = 100,0 CM, L = 21,0 CM E H = 38,0 CM</t>
  </si>
  <si>
    <t>CANAL MONOBLOCO COM CORPO E GRELHA EM CONCRETO POLÍMERO COM EFEITO AUTOLIMPANTE - CARGA DE CONTROLE DE 900 KN - C = 100,0 CM, L = 21,0 CM E H = 48,0 CM</t>
  </si>
  <si>
    <t>CANAL MONOBLOCO COM CORPO E GRELHA EM CONCRETO POLÍMERO COM EFEITO AUTOLIMPANTE - CARGA DE CONTROLE DE 900 KN - C = 100,0 CM, L = 26,0 CM E H = 33,0 CM</t>
  </si>
  <si>
    <t>CANAL MONOBLOCO COM CORPO E GRELHA EM CONCRETO POLÍMERO COM EFEITO AUTOLIMPANTE - CARGA DE CONTROLE DE 900 KN - C = 100,0 CM, L = 26,0 CM E H = 53,0 CM</t>
  </si>
  <si>
    <t>CANAL MONOBLOCO COM CORPO E GRELHA EM CONCRETO POLÍMERO COM EFEITO AUTOLIMPANTE - CARGA DE CONTROLE DE 900 KN - C = 200,0 CM, L = 40,0 CM E H = 59,5 CM</t>
  </si>
  <si>
    <t>CANAL EM POLIETILENO E POLIPROPILENO COM EFEITO AUTOLIMPANTE E GRELHA DE ENCAIXE EM POLIAMIDA REFORÇADA - CARGA DE CONTROLE DE 250 KN - C = 100,0 CM, L = 16,0 CM E H = 12,2 CM</t>
  </si>
  <si>
    <t>CANAL EM POLIETILENO E POLIPROPILENO COM EFEITO AUTOLIMPANTE E GRELHA DE ENCAIXE EM POLIAMIDA REFORÇADA - CARGA DE CONTROLE DE 250 KN - C = 100,0 CM, L = 16,0 CM E H = 17,2 CM</t>
  </si>
  <si>
    <t>CANAL EM POLIETILENO E POLIPROPILENO COM EFEITO AUTOLIMPANTE E GRELHA DE ENCAIXE EM POLIAMIDA REFORÇADA - CARGA DE CONTROLE DE 250 KN - C = 100,0 CM, L = 16,0 CM E H = 5,5 CM</t>
  </si>
  <si>
    <t>CANAL EM POLIETILENO E POLIPROPILENO COM EFEITO AUTOLIMPANTE E GRELHA DE ENCAIXE EM FERRO FUNDIDO DÚCTIL - CARGA DE CONTROLE DE 400 KN - C = 100,0 CM, L = 14,7 CM E H = 15,7 CM</t>
  </si>
  <si>
    <t>CANAL EM POLIETILENO E POLIPROPILENO COM EFEITO AUTOLIMPANTE E GRELHA DE ENCAIXE EM FERRO FUNDIDO DÚCTIL - CARGA DE CONTROLE DE 400 KN - C = 100,0 CM, L = 24,7 CM E H = 20,8 CM</t>
  </si>
  <si>
    <t>CANAL EM POLIETILENO E POLIPROPILENO COM EFEITO AUTOLIMPANTE E GRELHA DE ENCAIXE EM FERRO FUNDIDO DÚCTIL - CARGA DE CONTROLE DE 400 KN - C = 100,0 CM, L = 34,9 CM E H = 25,8 CM</t>
  </si>
  <si>
    <t>CANAL EM POLIETILENO E POLIPROPILENO COM EFEITO AUTOLIMPANTE E GRELHA DE ENCAIXE EM FERRO FUNDIDO DÚCTIL - CARGA DE CONTROLE DE 600 KN - C = 100,0 CM, L = 16,0 CM E H = 12,2 CM</t>
  </si>
  <si>
    <t>CANAL EM POLIETILENO E POLIPROPILENO COM EFEITO AUTOLIMPANTE E GRELHA DE ENCAIXE EM FERRO FUNDIDO DÚCTIL - CARGA DE CONTROLE DE 600 KN - C = 100,0 CM, L = 21,2 CM E H = 18,0 CM</t>
  </si>
  <si>
    <t>CANAL EM POLIETILENO E POLIPROPILENO COM EFEITO AUTOLIMPANTE E GRELHA DE ENCAIXE EM FERRO FUNDIDO DÚCTIL - CARGA DE CONTROLE DE 600 KN - C = 100,0 CM, L = 26,2 CM E H = 17,2 CM</t>
  </si>
  <si>
    <t>CANAL EM POLIETILENO E POLIPROPILENO COM EFEITO AUTOLIMPANTE E ABERTURA DE CAPTAÇÃO EM FERRO FUNDIDO DÚCTIL - CARGA DE CONTROLE DE 900 KN - C = 100,0 CM, L = 21,0 CM E H = 57,9 CM</t>
  </si>
  <si>
    <t>CANAL EM POLIETILENO E POLIPROPILENO COM EFEITO AUTOLIMPANTE E ABERTURA DE CAPTAÇÃO EM FERRO FUNDIDO DÚCTIL - CARGA DE CONTROLE DE 900 KN - C = 100,0 CM, L = 25,2 CM E H = 57,8 CM</t>
  </si>
  <si>
    <t>CANAL EM POLIETILENO E POLIPROPILENO COM EFEITO AUTOLIMPANTE E ABERTURA DE CAPTAÇÃO EM FERRO FUNDIDO DÚCTIL - CARGA DE CONTROLE DE 900 KN - C = 100,0 CM, L = 42,0 CM E H = 95,0 CM</t>
  </si>
  <si>
    <t>CANAL EM POLIETILENO E POLIPROPILENO COM EFEITO AUTOLIMPANTE E ABERTURA DE CAPTAÇÃO EM FERRO FUNDIDO DÚCTIL - CARGA DE CONTROLE DE 900 KN - C = 114,2 CM, L = 78,0 CM E H = 106,0 CM</t>
  </si>
  <si>
    <t>CUSTO EQUIVALENTE DA CONSTRUÇÃO CIVIL PARA CONSTRUÇÃO DO ESTALEIRO PADRÃO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</si>
  <si>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</si>
  <si>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</si>
  <si>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</si>
  <si>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</si>
  <si>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</si>
  <si>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</si>
  <si>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</si>
  <si>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</si>
  <si>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</si>
  <si>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</si>
  <si>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</si>
  <si>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t>
  </si>
  <si>
    <t>TACHA REFLETIVA EM PLÁSTICO INJETADO BIDIRECIONAL COM UM PINO - TIPO I</t>
  </si>
  <si>
    <t>TACHA REFLETIVA EM PLÁSTICO INJETADO BIDIRECIONAL COM UM PINO - TIPO II</t>
  </si>
  <si>
    <t>TACHA REFLETIVA EM PLÁSTICO INJETADO BIDIRECIONAL COM UM PINO - TIPO III</t>
  </si>
  <si>
    <t>TACHA REFLETIVA EM PLÁSTICO INJETADO BIDIRECIONAL COM UM PINO - TIPO IV</t>
  </si>
  <si>
    <t>TACHA REFLETIVA EM PLÁSTICO INJETADO BIDIRECIONAL SEM PINO - TIPO I</t>
  </si>
  <si>
    <t>TACHA REFLETIVA EM PLÁSTICO INJETADO BIDIRECIONAL SEM PINO - TIPO II</t>
  </si>
  <si>
    <t>TACHA REFLETIVA EM PLÁSTICO INJETADO BIDIRECIONAL SEM PINO - TIPO III</t>
  </si>
  <si>
    <t>TACHA REFLETIVA EM PLÁSTICO INJETADO BIDIRECIONAL SEM PINO - TIPO IV</t>
  </si>
  <si>
    <t>TACHA REFLETIVA EM PLÁSTICO INJETADO MONODIRECIONAL COM UM PINO - TIPO I</t>
  </si>
  <si>
    <t>TACHA REFLETIVA EM PLÁSTICO INJETADO MONODIRECIONAL COM UM PINO - TIPO II</t>
  </si>
  <si>
    <t>TACHA REFLETIVA EM PLÁSTICO INJETADO MONODIRECIONAL COM UM PINO - TIPO III</t>
  </si>
  <si>
    <t>TACHA REFLETIVA EM PLÁSTICO INJETADO MONODIRECIONAL COM UM PINO - TIPO IV</t>
  </si>
  <si>
    <t>TACHA REFLETIVA EM PLÁSTICO INJETADO MONODIRECIONAL SEM PINO - TIPO I</t>
  </si>
  <si>
    <t>TACHA REFLETIVA EM PLÁSTICO INJETADO MONODIRECIONAL SEM PINO - TIPO II</t>
  </si>
  <si>
    <t>TACHA REFLETIVA EM PLÁSTICO INJETADO MONODIRECIONAL SEM PINO - TIPO III</t>
  </si>
  <si>
    <t>TACHA REFLETIVA EM PLÁSTICO INJETADO MONODIRECIONAL SEM PINO - TIPO IV</t>
  </si>
  <si>
    <t>TACHA REFLETIVA EM RESINA SINTÉTICA BIDIRECIONAL COM UM PINO - TIPO I</t>
  </si>
  <si>
    <t>TACHA REFLETIVA EM RESINA SINTÉTICA BIDIRECIONAL COM UM PINO - TIPO II</t>
  </si>
  <si>
    <t>TACHA REFLETIVA EM RESINA SINTÉTICA BIDIRECIONAL COM UM PINO - TIPO III</t>
  </si>
  <si>
    <t>TACHA REFLETIVA EM RESINA SINTÉTICA BIDIRECIONAL COM UM PINO - TIPO IV</t>
  </si>
  <si>
    <t>TACHA REFLETIVA EM RESINA SINTÉTICA BIDIRECIONAL SEM PINO - TIPO I</t>
  </si>
  <si>
    <t>TACHA REFLETIVA EM RESINA SINTÉTICA BIDIRECIONAL SEM PINO - TIPO II</t>
  </si>
  <si>
    <t>TACHA REFLETIVA EM RESINA SINTÉTICA BIDIRECIONAL SEM PINO - TIPO III</t>
  </si>
  <si>
    <t>TACHA REFLETIVA EM RESINA SINTÉTICA BIDIRECIONAL SEM PINO - TIPO IV</t>
  </si>
  <si>
    <t>TACHA REFLETIVA EM RESINA SINTÉTICA MONODIRECIONAL COM UM PINO - TIPO I</t>
  </si>
  <si>
    <t>TACHA REFLETIVA EM RESINA SINTÉTICA MONODIRECIONAL COM UM PINO - TIPO II</t>
  </si>
  <si>
    <t>TACHA REFLETIVA EM RESINA SINTÉTICA MONODIRECIONAL COM UM PINO - TIPO III</t>
  </si>
  <si>
    <t>TACHA REFLETIVA EM RESINA SINTÉTICA MONODIRECIONAL COM UM PINO - TIPO IV</t>
  </si>
  <si>
    <t>TACHA REFLETIVA EM RESINA SINTÉTICA MONODIRECIONAL SEM PINO - TIPO I</t>
  </si>
  <si>
    <t>TACHA REFLETIVA EM RESINA SINTÉTICA MONODIRECIONAL SEM PINO - TIPO II</t>
  </si>
  <si>
    <t>TACHA REFLETIVA EM RESINA SINTÉTICA MONODIRECIONAL SEM PINO - TIPO III</t>
  </si>
  <si>
    <t>TACHA REFLETIVA EM RESINA SINTÉTICA MONODIRECIONAL SEM PINO - TIPO IV</t>
  </si>
  <si>
    <t>TACHA REFLETIVA METÁLICA BIDIRECIONAL COM DOIS PINOS - TIPO II</t>
  </si>
  <si>
    <t>TACHA REFLETIVA METÁLICA BIDIRECIONAL COM DOIS PINOS - TIPO III</t>
  </si>
  <si>
    <t>TACHA REFLETIVA METÁLICA BIDIRECIONAL COM DOIS PINOS - TIPO IV</t>
  </si>
  <si>
    <t>TACHA REFLETIVA METÁLICA BIDIRECIONAL COM UM PINO - TIPO II</t>
  </si>
  <si>
    <t>TACHA REFLETIVA METÁLICA BIDIRECIONAL COM UM PINO - TIPO III</t>
  </si>
  <si>
    <t>TACHA REFLETIVA METÁLICA BIDIRECIONAL COM UM PINO - TIPO IV</t>
  </si>
  <si>
    <t>TACHA REFLETIVA METÁLICA MONODIRECIONAL COM DOIS PINOS - TIPO II</t>
  </si>
  <si>
    <t>TACHA REFLETIVA METÁLICA MONODIRECIONAL COM DOIS PINOS - TIPO III</t>
  </si>
  <si>
    <t>TACHA REFLETIVA METÁLICA MONODIRECIONAL COM DOIS PINOS - TIPO IV</t>
  </si>
  <si>
    <t>TACHA REFLETIVA METÁLICA MONODIRECIONAL COM UM PINO - TIPO II</t>
  </si>
  <si>
    <t>TACHA REFLETIVA METÁLICA MONODIRECIONAL COM UM PINO - TIPO III</t>
  </si>
  <si>
    <t>TACHA REFLETIVA METÁLICA MONODIRECIONAL COM UM PINO - TIPO IV</t>
  </si>
  <si>
    <t>TACHÃO REFLETIVO EM PLÁSTICO INJETADO BIDIRECIONAL</t>
  </si>
  <si>
    <t>TACHÃO REFLETIVO EM PLÁSTICO INJETADO MONODIRECIONAL</t>
  </si>
  <si>
    <t>TACHÃO REFLETIVO EM RESINA SINTÉTICA BIDIRECIONAL</t>
  </si>
  <si>
    <t>TACHÃO REFLETIVO EM RESINA SINTÉTICA MONODIRECIONAL</t>
  </si>
  <si>
    <t>EMULSÃO ASFÁLTICA COM POLÍMERO - RR-1C-E</t>
  </si>
  <si>
    <t>RESERVATÓRIO METÁLICO TIPO TAÇA - CAPACIDADE DE 5.000 L</t>
  </si>
  <si>
    <t>RESERVATÓRIO METÁLICO TIPO TAÇA - CAPACIDADE DE 10.000 L</t>
  </si>
  <si>
    <t>RESERVATÓRIO METÁLICO TIPO TAÇA - CAPACIDADE DE 20.000 L</t>
  </si>
  <si>
    <t>RESERVATÓRIO METÁLICO TIPO TAÇA - CAPACIDADE DE 30.000 L</t>
  </si>
  <si>
    <t>AMV TIPO TR37, ABERTURA 1:8, BITOLA MÉTRICA</t>
  </si>
  <si>
    <t>AMV TIPO TR37, ABERTURA 1:10, BITOLA MÉTRICA</t>
  </si>
  <si>
    <t>AMV TIPO TR37, ABERTURA 1:12, BITOLA MÉTRICA</t>
  </si>
  <si>
    <t>AMV TIPO TR37, ABERTURA 1:14, BITOLA MÉTRICA</t>
  </si>
  <si>
    <t>BICO PARA CORTE A PLASMA MANUAL - 65A</t>
  </si>
  <si>
    <t>BICO PARA CORTE A PLASMA MANUAL - 45A</t>
  </si>
  <si>
    <t>BOCAL PARA CORTE A PLASMA MANUAL - 45A/65A</t>
  </si>
  <si>
    <t>CAPA DE RETENÇÃO PARA CORTE A PLASMA MANUAL - 45A/65A</t>
  </si>
  <si>
    <t>ELETRODO PARA CORTE A PLASMA MANUAL - 45A/65A</t>
  </si>
  <si>
    <t>DISTRIBUIDOR DE GÁS PARA CORTE A PLASMA MANUAL - 45A/65A</t>
  </si>
  <si>
    <t>PARAFUSO DE CABEÇA SEXTAVADA EM AÇO INOX - D = 12,7 MM (1/2") E C = 38,1 MM (1.1/2")</t>
  </si>
  <si>
    <t>PORCA SEXTAVADA EM AÇO INOX PARA PARAFUSO - D = 12,7 MM (1/2")</t>
  </si>
  <si>
    <t>ARRUELA LISA EM AÇO INOX - D = 12,7 MM (1/2")</t>
  </si>
  <si>
    <t>DISCO DE CORTE COM 80 DENTES MULTIMATERIAL - D = 250 MM</t>
  </si>
  <si>
    <t>LIXA D'ÁGUA Nº 360</t>
  </si>
  <si>
    <t>DILUENTE PARA TINTA EPÓXI BICOMPONENTE OU TRICOMPONENTE</t>
  </si>
  <si>
    <t>TINTA À BASE DE RESINA EPÓXI ÓXIDO DE FERRO</t>
  </si>
  <si>
    <t>DILUENTE PARA ESMALTE POLIURETANO DE DOIS COMPONENTES</t>
  </si>
  <si>
    <t>TINTA ESMALTE POLIURETANO BICOMPONENTE</t>
  </si>
  <si>
    <t>CATALISADOR PARA TINTA FOSFATIZANTE</t>
  </si>
  <si>
    <t>TINTA FOSFATIZANTE PARA FUNDO PREPARADOR DE PINTURA</t>
  </si>
  <si>
    <t>LUVA EM AÇO GALVANIZADO COM ROSCA BSP CLASSE LEVE - D = 12,5 MM (1/2")</t>
  </si>
  <si>
    <t>PLUG TIPO BUJÃO EM AÇO GALVANIZADO COM ROSCA BSP - D = 15 MM (1/2")</t>
  </si>
  <si>
    <t>TUBO EM AÇO-CARBONO - E = 3,35 MM E D = 80 MM (3")</t>
  </si>
  <si>
    <t>TUBO EM AÇO-CARBONO - E = 3,00 MM E D = 150 MM (6")</t>
  </si>
  <si>
    <t>CANTONEIRA EM ALUMÍNIO DE ABAS IGUAIS - L = 38,1 MM E E = 4,76 MM</t>
  </si>
  <si>
    <t>PARAFUSO DE CABEÇA SEXTAVADA EM AÇO INOX - D = 8 MM (M8) E C = 20 MM</t>
  </si>
  <si>
    <t>PORCA SEXTAVADA EM AÇO INOX PARA PARAFUSO - D = 8 MM (M8)</t>
  </si>
  <si>
    <t>ARRUELA LISA EM AÇO INOX PARA PARAFUSO - D = 8,4 MM (M8)</t>
  </si>
  <si>
    <t>ARRUELA DE PRESSÃO EM AÇO INOX PARA PARAFUSO - D = 8,1 MM (M8)</t>
  </si>
  <si>
    <t>PARAFUSO DE CABEÇA SEXTAVADA EM AÇO INOX - D = 12,7 MM (1/2") E C = 19,05 MM (3/4")</t>
  </si>
  <si>
    <t>BARRA REDONDA EM AÇO SAE 1020 - D = 25,4 MM (1")</t>
  </si>
  <si>
    <t>TUBO EM AÇO - E = 3,00 MM E SEÇÃO DE 40 X 40 MM</t>
  </si>
  <si>
    <t>DESMOLDANTE PARA FÔRMAS METÁLICAS</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</si>
  <si>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</si>
  <si>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</si>
  <si>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</si>
  <si>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</si>
  <si>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</si>
  <si>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</si>
  <si>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</si>
  <si>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</si>
  <si>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</si>
  <si>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</si>
  <si>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</si>
  <si>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</si>
  <si>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</si>
  <si>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</si>
  <si>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</si>
  <si>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</si>
  <si>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</si>
  <si>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</si>
  <si>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</si>
  <si>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</si>
  <si>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</si>
  <si>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</si>
  <si>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</si>
  <si>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</si>
  <si>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</si>
  <si>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</si>
  <si>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</si>
  <si>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</si>
  <si>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</si>
  <si>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</si>
  <si>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</si>
  <si>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</si>
  <si>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</si>
  <si>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</si>
  <si>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</si>
  <si>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</si>
  <si>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</si>
  <si>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</si>
  <si>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</si>
  <si>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</si>
  <si>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</si>
  <si>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</si>
  <si>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</si>
  <si>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</si>
  <si>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</si>
  <si>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</si>
  <si>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</si>
  <si>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</si>
  <si>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</si>
  <si>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</si>
  <si>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</si>
  <si>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</si>
  <si>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</si>
  <si>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</si>
  <si>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</si>
  <si>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</si>
  <si>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</si>
  <si>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</si>
  <si>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</si>
  <si>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</si>
  <si>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</si>
  <si>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</si>
  <si>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</si>
  <si>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</si>
  <si>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</si>
  <si>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</si>
  <si>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</si>
  <si>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</si>
  <si>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</si>
  <si>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</si>
  <si>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</si>
  <si>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</si>
  <si>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</si>
  <si>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</si>
  <si>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</si>
  <si>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</si>
  <si>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</si>
  <si>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</si>
  <si>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</si>
  <si>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</si>
  <si>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</si>
  <si>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</si>
  <si>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</si>
  <si>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</si>
  <si>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</si>
  <si>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</si>
  <si>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</si>
  <si>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</si>
  <si>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</si>
  <si>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</si>
  <si>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</si>
  <si>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</si>
  <si>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</si>
  <si>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</si>
  <si>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</si>
  <si>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</si>
  <si>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</si>
  <si>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</si>
  <si>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</si>
  <si>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</si>
  <si>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SINAPI (JANEIRO/2024)                    SICRO (OUTUBRO/2023)</t>
  </si>
  <si>
    <t>*Para diâmetros de 1,0m e 1,2m, foi utilizado PV 2,0x2,0m;</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</si>
  <si>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</si>
  <si>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</si>
  <si>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</si>
  <si>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</si>
  <si>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</si>
  <si>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</si>
  <si>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</si>
  <si>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</si>
  <si>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</si>
  <si>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</si>
  <si>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</si>
  <si>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</si>
  <si>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</si>
  <si>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</si>
  <si>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</si>
  <si>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</si>
  <si>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</si>
  <si>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</si>
  <si>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</si>
  <si>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</si>
  <si>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</si>
  <si>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</si>
  <si>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</si>
  <si>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</si>
  <si>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</si>
  <si>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</si>
  <si>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</si>
  <si>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</si>
  <si>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</si>
  <si>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</si>
  <si>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</si>
  <si>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</si>
  <si>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</si>
  <si>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</si>
  <si>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</si>
  <si>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</si>
  <si>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</si>
  <si>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</si>
  <si>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</si>
  <si>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</si>
  <si>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</si>
  <si>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</si>
  <si>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</si>
  <si>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</si>
  <si>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</si>
  <si>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</si>
  <si>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</si>
  <si>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</si>
  <si>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</si>
  <si>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</si>
  <si>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</si>
  <si>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</si>
  <si>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</si>
  <si>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</si>
  <si>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</si>
  <si>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</si>
  <si>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</si>
  <si>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</si>
  <si>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</si>
  <si>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</si>
  <si>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</si>
  <si>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</si>
  <si>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</si>
  <si>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</si>
  <si>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</si>
  <si>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</si>
  <si>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</si>
  <si>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</si>
  <si>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</si>
  <si>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</si>
  <si>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</si>
  <si>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</si>
  <si>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</si>
  <si>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</si>
  <si>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</si>
  <si>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</si>
  <si>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</si>
  <si>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</si>
  <si>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</si>
  <si>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</si>
  <si>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</si>
  <si>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</si>
  <si>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</si>
  <si>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</si>
  <si>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</si>
  <si>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</si>
  <si>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</si>
  <si>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</si>
  <si>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</si>
  <si>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</si>
  <si>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</si>
  <si>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</si>
  <si>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</si>
  <si>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</si>
  <si>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</si>
  <si>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</si>
  <si>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</si>
  <si>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</si>
  <si>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</si>
  <si>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</si>
  <si>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</si>
  <si>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</si>
  <si>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</si>
  <si>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</si>
  <si>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</si>
  <si>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</si>
  <si>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</si>
  <si>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</si>
  <si>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</si>
  <si>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</si>
  <si>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</si>
  <si>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</si>
  <si>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</si>
  <si>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</si>
  <si>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</si>
  <si>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</si>
  <si>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</si>
  <si>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</si>
  <si>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</si>
  <si>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</si>
  <si>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</si>
  <si>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</si>
  <si>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</si>
  <si>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</si>
  <si>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</si>
  <si>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</si>
  <si>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</si>
  <si>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</si>
  <si>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</si>
  <si>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</si>
  <si>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</si>
  <si>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</si>
  <si>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</si>
  <si>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</si>
  <si>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</si>
  <si>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</si>
  <si>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</si>
  <si>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</si>
  <si>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</si>
  <si>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</si>
  <si>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</si>
  <si>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</si>
  <si>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</si>
  <si>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</si>
  <si>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</si>
  <si>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</si>
  <si>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</si>
  <si>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</si>
  <si>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</si>
  <si>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</si>
  <si>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</si>
  <si>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</si>
  <si>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</si>
  <si>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</si>
  <si>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</si>
  <si>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</si>
  <si>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</si>
  <si>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</si>
  <si>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</si>
  <si>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</si>
  <si>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</si>
  <si>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</si>
  <si>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</si>
  <si>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</si>
  <si>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</si>
  <si>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</si>
  <si>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</si>
  <si>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</si>
  <si>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</si>
  <si>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FABRICAÇÃO DE FÔRMA PARA ESCADA DUPLA COM 2 LANCES EM X E LAJE PLANA, EM MADEIRA SERRADA, E=25 MM. AF_11/2020</t>
  </si>
  <si>
    <t>FABRICAÇÃO DE FÔRMA PARA ESCADA DUPLA COM 2 LANCES EM X E LAJE CASCATA, EM MADEIRA SERRADA, E=25 MM. AF_11/2020</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</si>
  <si>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</si>
  <si>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</si>
  <si>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</si>
  <si>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</si>
  <si>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</si>
  <si>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</si>
  <si>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</si>
  <si>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</si>
  <si>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</si>
  <si>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</si>
  <si>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</si>
  <si>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</si>
  <si>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</si>
  <si>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</si>
  <si>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</si>
  <si>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</si>
  <si>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</si>
  <si>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</si>
  <si>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</si>
  <si>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</si>
  <si>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</si>
  <si>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</si>
  <si>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</si>
  <si>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</si>
  <si>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</si>
  <si>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</si>
  <si>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</si>
  <si>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</si>
  <si>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</si>
  <si>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</si>
  <si>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</si>
  <si>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</si>
  <si>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</si>
  <si>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</si>
  <si>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</si>
  <si>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</si>
  <si>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</si>
  <si>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</si>
  <si>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</si>
  <si>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</si>
  <si>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</si>
  <si>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</si>
  <si>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</si>
  <si>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</si>
  <si>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</si>
  <si>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</si>
  <si>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</si>
  <si>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</si>
  <si>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</si>
  <si>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</si>
  <si>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</si>
  <si>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</si>
  <si>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</si>
  <si>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</si>
  <si>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</si>
  <si>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</si>
  <si>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</si>
  <si>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</si>
  <si>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</si>
  <si>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</si>
  <si>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</si>
  <si>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</si>
  <si>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</si>
  <si>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</si>
  <si>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</si>
  <si>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</si>
  <si>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</si>
  <si>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</si>
  <si>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</si>
  <si>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</si>
  <si>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</si>
  <si>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</si>
  <si>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</si>
  <si>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</si>
  <si>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</si>
  <si>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</si>
  <si>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</si>
  <si>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</si>
  <si>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</si>
  <si>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</si>
  <si>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</si>
  <si>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</si>
  <si>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</si>
  <si>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</si>
  <si>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</si>
  <si>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</si>
  <si>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</si>
  <si>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</si>
  <si>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</si>
  <si>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</si>
  <si>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DN  25 MM, INSTALADO EM RESERVAÇÃO PREDIAL DE ÁGUA - FORNECIMENTO E INSTALAÇÃO. AF_04/2024</t>
  </si>
  <si>
    <t>TUBO, PVC, SOLDÁVEL, DN 32 MM, INSTALADO EM RESERVAÇÃO PREDIAL DE ÁGUA - FORNECIMENTO E INSTALAÇÃO. AF_04/2024</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</si>
  <si>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</si>
  <si>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</si>
  <si>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</si>
  <si>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TUBO, PVC, SOLDÁVEL, DN 75 MM, INSTALADO EM RESERVAÇÃO PREDIAL DE ÁGUA - FORNECIMENTO E INSTALAÇÃO. AF_04/2024</t>
  </si>
  <si>
    <t>TUBO, PVC, SOLDÁVEL, DN 85 MM, INSTALADO EM RESERVAÇÃO PREDIAL DE ÁGUA - FORNECIMENTO E INSTALAÇÃO. AF_04/2024</t>
  </si>
  <si>
    <t>TUBO, PVC, SOLDÁVEL, DN 110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</si>
  <si>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</si>
  <si>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</si>
  <si>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</si>
  <si>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</si>
  <si>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</si>
  <si>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</si>
  <si>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</si>
  <si>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</si>
  <si>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</si>
  <si>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</si>
  <si>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</si>
  <si>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</si>
  <si>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</si>
  <si>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</si>
  <si>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</si>
  <si>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</si>
  <si>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</si>
  <si>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</si>
  <si>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</si>
  <si>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</si>
  <si>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</si>
  <si>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</si>
  <si>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</si>
  <si>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</si>
  <si>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</si>
  <si>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</si>
  <si>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</si>
  <si>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</si>
  <si>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</si>
  <si>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</si>
  <si>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</si>
  <si>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</si>
  <si>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</si>
  <si>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</si>
  <si>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</si>
  <si>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</si>
  <si>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</si>
  <si>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</si>
  <si>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</si>
  <si>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</si>
  <si>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</si>
  <si>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</si>
  <si>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</si>
  <si>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</si>
  <si>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</si>
  <si>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</si>
  <si>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</si>
  <si>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</si>
  <si>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</si>
  <si>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</si>
  <si>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</si>
  <si>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</si>
  <si>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</si>
  <si>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</si>
  <si>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</si>
  <si>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</si>
  <si>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</si>
  <si>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</si>
  <si>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</si>
  <si>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</si>
  <si>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</si>
  <si>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</si>
  <si>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</si>
  <si>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</si>
  <si>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</si>
  <si>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</si>
  <si>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</si>
  <si>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</si>
  <si>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</si>
  <si>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</si>
  <si>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</si>
  <si>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</si>
  <si>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</si>
  <si>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</si>
  <si>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</si>
  <si>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</si>
  <si>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</si>
  <si>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</si>
  <si>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</si>
  <si>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</si>
  <si>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</si>
  <si>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</si>
  <si>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</si>
  <si>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</si>
  <si>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</si>
  <si>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</si>
  <si>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</si>
  <si>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</si>
  <si>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</si>
  <si>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</si>
  <si>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</si>
  <si>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</si>
  <si>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</si>
  <si>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</si>
  <si>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</si>
  <si>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</si>
  <si>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</si>
  <si>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</si>
  <si>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</si>
  <si>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</si>
  <si>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</si>
  <si>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</si>
  <si>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</si>
  <si>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</si>
  <si>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</si>
  <si>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</si>
  <si>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</si>
  <si>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</si>
  <si>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</si>
  <si>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</si>
  <si>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</si>
  <si>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</si>
  <si>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</si>
  <si>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</si>
  <si>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</si>
  <si>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</si>
  <si>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</si>
  <si>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</si>
  <si>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</si>
  <si>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</si>
  <si>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</si>
  <si>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</si>
  <si>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</si>
  <si>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</si>
  <si>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</si>
  <si>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</si>
  <si>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</si>
  <si>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</si>
  <si>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</si>
  <si>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</si>
  <si>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</si>
  <si>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</si>
  <si>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</si>
  <si>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</si>
  <si>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</si>
  <si>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</si>
  <si>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</si>
  <si>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</si>
  <si>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</si>
  <si>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</si>
  <si>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</si>
  <si>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</si>
  <si>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</si>
  <si>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</si>
  <si>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</si>
  <si>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</si>
  <si>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</si>
  <si>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</si>
  <si>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</si>
  <si>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</si>
  <si>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</si>
  <si>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</si>
  <si>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</si>
  <si>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</si>
  <si>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</si>
  <si>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</si>
  <si>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</si>
  <si>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</si>
  <si>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</si>
  <si>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</si>
  <si>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</si>
  <si>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</si>
  <si>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</si>
  <si>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</si>
  <si>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</si>
  <si>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</si>
  <si>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</si>
  <si>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</si>
  <si>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</si>
  <si>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</si>
  <si>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</si>
  <si>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</si>
  <si>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</si>
  <si>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</si>
  <si>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</si>
  <si>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</si>
  <si>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</si>
  <si>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</si>
  <si>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</si>
  <si>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</si>
  <si>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</si>
  <si>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</si>
  <si>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</si>
  <si>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</si>
  <si>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</si>
  <si>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</si>
  <si>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</si>
  <si>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</si>
  <si>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</si>
  <si>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</si>
  <si>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</si>
  <si>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</si>
  <si>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</si>
  <si>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</si>
  <si>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</si>
  <si>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</si>
  <si>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</si>
  <si>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</si>
  <si>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</si>
  <si>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</si>
  <si>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</si>
  <si>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</si>
  <si>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</si>
  <si>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</si>
  <si>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</si>
  <si>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</si>
  <si>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</si>
  <si>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</si>
  <si>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</si>
  <si>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</si>
  <si>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</si>
  <si>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</si>
  <si>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</si>
  <si>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</si>
  <si>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</si>
  <si>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</si>
  <si>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</si>
  <si>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</si>
  <si>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</si>
  <si>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</si>
  <si>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</si>
  <si>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</si>
  <si>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</si>
  <si>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</si>
  <si>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</si>
  <si>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</si>
  <si>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</si>
  <si>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</si>
  <si>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</si>
  <si>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</si>
  <si>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</si>
  <si>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</si>
  <si>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</si>
  <si>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</si>
  <si>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</si>
  <si>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</si>
  <si>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</si>
  <si>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</si>
  <si>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</si>
  <si>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</si>
  <si>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</si>
  <si>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</si>
  <si>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</si>
  <si>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</si>
  <si>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</si>
  <si>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</si>
  <si>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</si>
  <si>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</si>
  <si>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</si>
  <si>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</si>
  <si>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</si>
  <si>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</si>
  <si>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</si>
  <si>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</si>
  <si>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</si>
  <si>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</si>
  <si>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</si>
  <si>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</si>
  <si>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</si>
  <si>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</si>
  <si>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</si>
  <si>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</si>
  <si>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</si>
  <si>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</si>
  <si>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</si>
  <si>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</si>
  <si>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</si>
  <si>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</si>
  <si>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</si>
  <si>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</si>
  <si>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</si>
  <si>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</si>
  <si>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</si>
  <si>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</si>
  <si>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</si>
  <si>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</si>
  <si>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</si>
  <si>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</si>
  <si>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</si>
  <si>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</si>
  <si>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</si>
  <si>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</si>
  <si>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</si>
  <si>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</si>
  <si>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</si>
  <si>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</si>
  <si>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</si>
  <si>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</si>
  <si>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</si>
  <si>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</si>
  <si>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</si>
  <si>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</si>
  <si>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</si>
  <si>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</si>
  <si>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</si>
  <si>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</si>
  <si>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</si>
  <si>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</si>
  <si>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</si>
  <si>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</si>
  <si>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</si>
  <si>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</si>
  <si>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</si>
  <si>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</si>
  <si>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</si>
  <si>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</si>
  <si>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</si>
  <si>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</si>
  <si>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</si>
  <si>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</si>
  <si>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</si>
  <si>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</si>
  <si>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</si>
  <si>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</si>
  <si>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</si>
  <si>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</si>
  <si>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</si>
  <si>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</si>
  <si>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</si>
  <si>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</si>
  <si>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</si>
  <si>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</si>
  <si>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</si>
  <si>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</si>
  <si>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</si>
  <si>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</si>
  <si>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</si>
  <si>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</si>
  <si>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</si>
  <si>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</si>
  <si>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</si>
  <si>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</si>
  <si>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</si>
  <si>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</si>
  <si>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</si>
  <si>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</si>
  <si>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</si>
  <si>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</si>
  <si>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</si>
  <si>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</si>
  <si>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</si>
  <si>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</si>
  <si>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</si>
  <si>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</si>
  <si>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</si>
  <si>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</si>
  <si>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</si>
  <si>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</si>
  <si>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</si>
  <si>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</si>
  <si>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</si>
  <si>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</si>
  <si>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</si>
  <si>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</si>
  <si>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</si>
  <si>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</si>
  <si>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</si>
  <si>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</si>
  <si>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</si>
  <si>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</si>
  <si>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</si>
  <si>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</si>
  <si>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</si>
  <si>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</si>
  <si>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</si>
  <si>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</si>
  <si>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</si>
  <si>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</si>
  <si>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</si>
  <si>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</si>
  <si>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</si>
  <si>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</si>
  <si>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</si>
  <si>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</si>
  <si>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</si>
  <si>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</si>
  <si>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</si>
  <si>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</si>
  <si>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</si>
  <si>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</si>
  <si>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</si>
  <si>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</si>
  <si>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</si>
  <si>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</si>
  <si>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</si>
  <si>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</si>
  <si>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</si>
  <si>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</si>
  <si>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</si>
  <si>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</si>
  <si>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</si>
  <si>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</si>
  <si>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</si>
  <si>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</si>
  <si>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</si>
  <si>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</si>
  <si>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</si>
  <si>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</si>
  <si>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</si>
  <si>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</si>
  <si>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</si>
  <si>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</si>
  <si>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</si>
  <si>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</si>
  <si>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</si>
  <si>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</si>
  <si>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</si>
  <si>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</si>
  <si>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</si>
  <si>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</si>
  <si>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</si>
  <si>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</si>
  <si>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</si>
  <si>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</si>
  <si>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</si>
  <si>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</si>
  <si>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</si>
  <si>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</si>
  <si>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</si>
  <si>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</si>
  <si>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</si>
  <si>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</si>
  <si>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</si>
  <si>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</si>
  <si>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</si>
  <si>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</si>
  <si>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</si>
  <si>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</si>
  <si>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</si>
  <si>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</si>
  <si>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</si>
  <si>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</si>
  <si>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</si>
  <si>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</si>
  <si>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</si>
  <si>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</si>
  <si>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</si>
  <si>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</si>
  <si>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</si>
  <si>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</si>
  <si>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</si>
  <si>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</si>
  <si>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</si>
  <si>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</si>
  <si>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</si>
  <si>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</si>
  <si>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</si>
  <si>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</si>
  <si>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</si>
  <si>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</si>
  <si>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</si>
  <si>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</si>
  <si>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</si>
  <si>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</si>
  <si>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</si>
  <si>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</si>
  <si>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</si>
  <si>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</si>
  <si>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</si>
  <si>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</si>
  <si>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</si>
  <si>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</si>
  <si>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</si>
  <si>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</si>
  <si>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</si>
  <si>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</si>
  <si>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</si>
  <si>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</si>
  <si>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</si>
  <si>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</si>
  <si>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</si>
  <si>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</si>
  <si>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</si>
  <si>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</si>
  <si>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</si>
  <si>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</si>
  <si>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</si>
  <si>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</si>
  <si>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</si>
  <si>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</si>
  <si>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</si>
  <si>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</si>
  <si>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</si>
  <si>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</si>
  <si>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</si>
  <si>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</si>
  <si>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</si>
  <si>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</si>
  <si>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</si>
  <si>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</si>
  <si>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</si>
  <si>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</si>
  <si>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</si>
  <si>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</si>
  <si>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</si>
  <si>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</si>
  <si>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</si>
  <si>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</si>
  <si>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</si>
  <si>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</si>
  <si>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</si>
  <si>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</si>
  <si>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</si>
  <si>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</si>
  <si>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</si>
  <si>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</si>
  <si>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</si>
  <si>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</si>
  <si>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</si>
  <si>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</si>
  <si>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</si>
  <si>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</si>
  <si>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</si>
  <si>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</si>
  <si>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</si>
  <si>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</si>
  <si>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</si>
  <si>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</si>
  <si>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</si>
  <si>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</si>
  <si>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</si>
  <si>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</si>
  <si>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</si>
  <si>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</si>
  <si>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</si>
  <si>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</si>
  <si>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</si>
  <si>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</si>
  <si>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</si>
  <si>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</si>
  <si>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</si>
  <si>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</si>
  <si>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</si>
  <si>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</si>
  <si>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</si>
  <si>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</si>
  <si>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</si>
  <si>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</si>
  <si>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</si>
  <si>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</si>
  <si>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</si>
  <si>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</si>
  <si>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</si>
  <si>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</si>
  <si>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</si>
  <si>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</si>
  <si>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</si>
  <si>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</si>
  <si>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</si>
  <si>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</si>
  <si>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</si>
  <si>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</si>
  <si>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</si>
  <si>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</si>
  <si>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</si>
  <si>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</si>
  <si>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</si>
  <si>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</si>
  <si>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</si>
  <si>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</si>
  <si>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</si>
  <si>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</si>
  <si>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</si>
  <si>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</si>
  <si>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</si>
  <si>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</si>
  <si>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</si>
  <si>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</si>
  <si>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</si>
  <si>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</si>
  <si>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</si>
  <si>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</si>
  <si>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</si>
  <si>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</si>
  <si>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</si>
  <si>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</si>
  <si>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</si>
  <si>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</si>
  <si>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</si>
  <si>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</si>
  <si>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</si>
  <si>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</si>
  <si>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</si>
  <si>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</si>
  <si>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</si>
  <si>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</si>
  <si>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</si>
  <si>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</si>
  <si>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</si>
  <si>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</si>
  <si>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</si>
  <si>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</si>
  <si>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</si>
  <si>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</si>
  <si>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</si>
  <si>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</si>
  <si>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</si>
  <si>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</si>
  <si>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</si>
  <si>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</si>
  <si>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</si>
  <si>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</si>
  <si>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</si>
  <si>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</si>
  <si>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</si>
  <si>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</si>
  <si>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</si>
  <si>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</si>
  <si>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</si>
  <si>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</si>
  <si>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</si>
  <si>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</si>
  <si>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</si>
  <si>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</si>
  <si>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</si>
  <si>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</si>
  <si>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</si>
  <si>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</si>
  <si>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</si>
  <si>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</si>
  <si>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</si>
  <si>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</si>
  <si>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</si>
  <si>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</si>
  <si>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</si>
  <si>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</si>
  <si>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</si>
  <si>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</si>
  <si>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</si>
  <si>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</si>
  <si>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</si>
  <si>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</si>
  <si>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</si>
  <si>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</si>
  <si>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</si>
  <si>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</si>
  <si>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</si>
  <si>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</si>
  <si>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</si>
  <si>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</si>
  <si>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</si>
  <si>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</si>
  <si>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</si>
  <si>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</si>
  <si>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</si>
  <si>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</si>
  <si>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</si>
  <si>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</si>
  <si>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</si>
  <si>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</si>
  <si>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</si>
  <si>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</si>
  <si>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</si>
  <si>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</si>
  <si>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</si>
  <si>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</si>
  <si>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</si>
  <si>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</si>
  <si>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</si>
  <si>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</si>
  <si>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</si>
  <si>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</si>
  <si>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</si>
  <si>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</si>
  <si>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</si>
  <si>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</si>
  <si>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</si>
  <si>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</si>
  <si>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</si>
  <si>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</si>
  <si>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</si>
  <si>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</si>
  <si>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</si>
  <si>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</si>
  <si>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</si>
  <si>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</si>
  <si>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</si>
  <si>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</si>
  <si>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</si>
  <si>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</si>
  <si>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</si>
  <si>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</si>
  <si>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</si>
  <si>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</si>
  <si>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</si>
  <si>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</si>
  <si>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</si>
  <si>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</si>
  <si>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</si>
  <si>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</si>
  <si>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</si>
  <si>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</si>
  <si>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</si>
  <si>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</si>
  <si>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</si>
  <si>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</si>
  <si>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</si>
  <si>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</si>
  <si>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</si>
  <si>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</si>
  <si>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</si>
  <si>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</si>
  <si>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</si>
  <si>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</si>
  <si>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</si>
  <si>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</si>
  <si>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</si>
  <si>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</si>
  <si>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</si>
  <si>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</si>
  <si>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</si>
  <si>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</si>
  <si>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</si>
  <si>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</si>
  <si>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</si>
  <si>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</si>
  <si>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</si>
  <si>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</si>
  <si>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</si>
  <si>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</si>
  <si>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</si>
  <si>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</si>
  <si>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</si>
  <si>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</si>
  <si>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</si>
  <si>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</si>
  <si>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</si>
  <si>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</si>
  <si>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</si>
  <si>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</si>
  <si>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</si>
  <si>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</si>
  <si>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</si>
  <si>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</si>
  <si>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</si>
  <si>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</si>
  <si>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</si>
  <si>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</si>
  <si>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</si>
  <si>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</si>
  <si>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</si>
  <si>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</si>
  <si>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</si>
  <si>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</si>
  <si>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</si>
  <si>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</si>
  <si>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</si>
  <si>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</si>
  <si>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</si>
  <si>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</si>
  <si>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</si>
  <si>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</si>
  <si>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</si>
  <si>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</si>
  <si>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</si>
  <si>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</si>
  <si>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</si>
  <si>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</si>
  <si>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</si>
  <si>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</si>
  <si>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</si>
  <si>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</si>
  <si>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</si>
  <si>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</si>
  <si>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</si>
  <si>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</si>
  <si>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</si>
  <si>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</si>
  <si>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</si>
  <si>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</si>
  <si>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</si>
  <si>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</si>
  <si>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</si>
  <si>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</si>
  <si>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</si>
  <si>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</si>
  <si>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</si>
  <si>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</si>
  <si>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</si>
  <si>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</si>
  <si>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</si>
  <si>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</si>
  <si>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</si>
  <si>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</si>
  <si>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</si>
  <si>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</si>
  <si>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</si>
  <si>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</si>
  <si>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</si>
  <si>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</si>
  <si>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</si>
  <si>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</si>
  <si>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</si>
  <si>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</si>
  <si>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</si>
  <si>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</si>
  <si>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</si>
  <si>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</si>
  <si>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</si>
  <si>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</si>
  <si>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</si>
  <si>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</si>
  <si>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</si>
  <si>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</si>
  <si>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</si>
  <si>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</si>
  <si>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</si>
  <si>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</si>
  <si>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</si>
  <si>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</si>
  <si>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</si>
  <si>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</si>
  <si>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</si>
  <si>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</si>
  <si>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</si>
  <si>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</si>
  <si>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</si>
  <si>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</si>
  <si>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</si>
  <si>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</si>
  <si>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</si>
  <si>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</si>
  <si>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</si>
  <si>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</si>
  <si>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</si>
  <si>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</si>
  <si>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</si>
  <si>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</si>
  <si>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</si>
  <si>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</si>
  <si>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</si>
  <si>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</si>
  <si>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</si>
  <si>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</si>
  <si>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</si>
  <si>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</si>
  <si>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</si>
  <si>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</si>
  <si>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</si>
  <si>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</si>
  <si>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</si>
  <si>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</si>
  <si>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</si>
  <si>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</si>
  <si>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</si>
  <si>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</si>
  <si>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</si>
  <si>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</si>
  <si>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</si>
  <si>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</si>
  <si>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</si>
  <si>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</si>
  <si>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</si>
  <si>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</si>
  <si>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</si>
  <si>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</si>
  <si>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</si>
  <si>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</si>
  <si>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</si>
  <si>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</si>
  <si>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</si>
  <si>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</si>
  <si>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</si>
  <si>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</si>
  <si>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</si>
  <si>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</si>
  <si>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</si>
  <si>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</si>
  <si>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</si>
  <si>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</si>
  <si>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</si>
  <si>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</si>
  <si>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</si>
  <si>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</si>
  <si>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</si>
  <si>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</si>
  <si>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</si>
  <si>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</si>
  <si>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</si>
  <si>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</si>
  <si>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</si>
  <si>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</si>
  <si>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</si>
  <si>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</si>
  <si>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</si>
  <si>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</si>
  <si>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</si>
  <si>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</si>
  <si>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</si>
  <si>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</si>
  <si>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</si>
  <si>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</si>
  <si>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</si>
  <si>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</si>
  <si>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</si>
  <si>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</si>
  <si>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</si>
  <si>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</si>
  <si>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</si>
  <si>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</si>
  <si>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</si>
  <si>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</si>
  <si>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</si>
  <si>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</si>
  <si>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</si>
  <si>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</si>
  <si>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</si>
  <si>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</si>
  <si>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</si>
  <si>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</si>
  <si>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</si>
  <si>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</si>
  <si>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</si>
  <si>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</si>
  <si>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</si>
  <si>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</si>
  <si>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</si>
  <si>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</si>
  <si>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</si>
  <si>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</si>
  <si>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</si>
  <si>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</si>
  <si>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</si>
  <si>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</si>
  <si>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</si>
  <si>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</si>
  <si>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</si>
  <si>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</si>
  <si>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</si>
  <si>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</si>
  <si>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</si>
  <si>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</si>
  <si>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</si>
  <si>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</si>
  <si>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</si>
  <si>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</si>
  <si>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</si>
  <si>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</si>
  <si>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</si>
  <si>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</si>
  <si>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</si>
  <si>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</si>
  <si>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</si>
  <si>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</si>
  <si>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</si>
  <si>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</si>
  <si>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</si>
  <si>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</si>
  <si>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</si>
  <si>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</si>
  <si>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</si>
  <si>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</si>
  <si>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</si>
  <si>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</si>
  <si>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</si>
  <si>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</si>
  <si>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</si>
  <si>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</si>
  <si>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</si>
  <si>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</si>
  <si>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</si>
  <si>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</si>
  <si>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</si>
  <si>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</si>
  <si>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</si>
  <si>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</si>
  <si>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</si>
  <si>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</si>
  <si>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</si>
  <si>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</si>
  <si>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</si>
  <si>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</si>
  <si>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</si>
  <si>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</si>
  <si>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</si>
  <si>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</si>
  <si>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</si>
  <si>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</si>
  <si>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</si>
  <si>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</si>
  <si>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</si>
  <si>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</si>
  <si>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</si>
  <si>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</si>
  <si>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</si>
  <si>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</si>
  <si>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</si>
  <si>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</si>
  <si>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</si>
  <si>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</si>
  <si>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</si>
  <si>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</si>
  <si>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</si>
  <si>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</si>
  <si>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</si>
  <si>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</si>
  <si>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</si>
  <si>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</si>
  <si>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</si>
  <si>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</si>
  <si>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</si>
  <si>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</si>
  <si>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</si>
  <si>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</si>
  <si>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</si>
  <si>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</si>
  <si>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</si>
  <si>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</si>
  <si>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</si>
  <si>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</si>
  <si>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</si>
  <si>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</si>
  <si>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</si>
  <si>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</si>
  <si>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</si>
  <si>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</si>
  <si>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</si>
  <si>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</si>
  <si>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</si>
  <si>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</si>
  <si>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</si>
  <si>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</si>
  <si>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</si>
  <si>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</si>
  <si>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</si>
  <si>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</si>
  <si>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</si>
  <si>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</si>
  <si>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</si>
  <si>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</si>
  <si>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</si>
  <si>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</si>
  <si>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</si>
  <si>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</si>
  <si>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</si>
  <si>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</si>
  <si>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</si>
  <si>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</si>
  <si>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</si>
  <si>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</si>
  <si>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</si>
  <si>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</si>
  <si>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</si>
  <si>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</si>
  <si>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</si>
  <si>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</si>
  <si>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</si>
  <si>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</si>
  <si>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</si>
  <si>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</si>
  <si>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</si>
  <si>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</si>
  <si>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</si>
  <si>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</si>
  <si>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</si>
  <si>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</si>
  <si>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</si>
  <si>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</si>
  <si>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</si>
  <si>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</si>
  <si>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</si>
  <si>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</si>
  <si>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</si>
  <si>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</si>
  <si>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</si>
  <si>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</si>
  <si>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</si>
  <si>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</si>
  <si>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</si>
  <si>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</si>
  <si>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</si>
  <si>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</si>
  <si>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</si>
  <si>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</si>
  <si>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</si>
  <si>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</si>
  <si>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</si>
  <si>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</si>
  <si>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</si>
  <si>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</si>
  <si>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</si>
  <si>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</si>
  <si>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</si>
  <si>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</si>
  <si>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</si>
  <si>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</si>
  <si>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</si>
  <si>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</si>
  <si>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</si>
  <si>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</si>
  <si>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</si>
  <si>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</si>
  <si>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19 X 19 X 29 CM (L X A X C) E 6,0 MPA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</si>
  <si>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</si>
  <si>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</si>
  <si>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</si>
  <si>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</si>
  <si>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</si>
  <si>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</si>
  <si>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</si>
  <si>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</si>
  <si>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</si>
  <si>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</si>
  <si>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</si>
  <si>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</si>
  <si>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</si>
  <si>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</si>
  <si>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</si>
  <si>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</si>
  <si>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</si>
  <si>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</si>
  <si>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</si>
  <si>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</si>
  <si>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</si>
  <si>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</si>
  <si>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</si>
  <si>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</si>
  <si>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</si>
  <si>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</si>
  <si>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</si>
  <si>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</si>
  <si>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</si>
  <si>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</si>
  <si>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</si>
  <si>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</si>
  <si>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</si>
  <si>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</si>
  <si>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</si>
  <si>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</si>
  <si>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</si>
  <si>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</si>
  <si>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</si>
  <si>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</si>
  <si>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</si>
  <si>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</si>
  <si>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</si>
  <si>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</si>
  <si>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</si>
  <si>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</si>
  <si>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</si>
  <si>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</si>
  <si>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</si>
  <si>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</si>
  <si>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</si>
  <si>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</si>
  <si>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</si>
  <si>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</si>
  <si>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</si>
  <si>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</si>
  <si>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</si>
  <si>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</si>
  <si>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</si>
  <si>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</si>
  <si>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</si>
  <si>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</si>
  <si>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</si>
  <si>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</si>
  <si>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</si>
  <si>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</si>
  <si>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</si>
  <si>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</si>
  <si>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</si>
  <si>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</si>
  <si>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</si>
  <si>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</si>
  <si>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</si>
  <si>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</si>
  <si>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</si>
  <si>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</si>
  <si>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</si>
  <si>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</si>
  <si>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</si>
  <si>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</si>
  <si>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</si>
  <si>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</si>
  <si>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</si>
  <si>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</si>
  <si>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</si>
  <si>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</si>
  <si>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</si>
  <si>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</si>
  <si>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</si>
  <si>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</si>
  <si>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</si>
  <si>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</si>
  <si>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</si>
  <si>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</si>
  <si>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</si>
  <si>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</si>
  <si>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</si>
  <si>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</si>
  <si>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</si>
  <si>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</si>
  <si>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</si>
  <si>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</si>
  <si>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</si>
  <si>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</si>
  <si>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</si>
  <si>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</si>
  <si>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</si>
  <si>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</si>
  <si>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</si>
  <si>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</si>
  <si>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</si>
  <si>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</si>
  <si>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</si>
  <si>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</si>
  <si>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</si>
  <si>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</si>
  <si>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</si>
  <si>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</si>
  <si>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</si>
  <si>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</si>
  <si>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</si>
  <si>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</si>
  <si>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</si>
  <si>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</si>
  <si>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</si>
  <si>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</si>
  <si>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</si>
  <si>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</si>
  <si>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</si>
  <si>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</si>
  <si>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</si>
  <si>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</si>
  <si>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</si>
  <si>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</si>
  <si>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</si>
  <si>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</si>
  <si>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</si>
  <si>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</si>
  <si>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</si>
  <si>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</si>
  <si>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</si>
  <si>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</si>
  <si>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</si>
  <si>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</si>
  <si>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</si>
  <si>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</si>
  <si>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</si>
  <si>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</si>
  <si>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</si>
  <si>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</si>
  <si>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</si>
  <si>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</si>
  <si>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</si>
  <si>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</si>
  <si>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</si>
  <si>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</si>
  <si>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</si>
  <si>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</si>
  <si>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</si>
  <si>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</si>
  <si>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</si>
  <si>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</si>
  <si>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</si>
  <si>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</si>
  <si>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</si>
  <si>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</si>
  <si>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</si>
  <si>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</si>
  <si>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</si>
  <si>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</si>
  <si>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</si>
  <si>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</si>
  <si>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</si>
  <si>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</si>
  <si>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</si>
  <si>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</si>
  <si>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</si>
  <si>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</si>
  <si>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</si>
  <si>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</si>
  <si>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</si>
  <si>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</si>
  <si>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</si>
  <si>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</si>
  <si>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</si>
  <si>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</si>
  <si>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</si>
  <si>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</si>
  <si>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</si>
  <si>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</si>
  <si>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</si>
  <si>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</si>
  <si>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</si>
  <si>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</si>
  <si>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</si>
  <si>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</si>
  <si>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</si>
  <si>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</si>
  <si>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</si>
  <si>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</si>
  <si>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</si>
  <si>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</si>
  <si>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</si>
  <si>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</si>
  <si>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</si>
  <si>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</si>
  <si>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</si>
  <si>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</si>
  <si>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</si>
  <si>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</si>
  <si>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</si>
  <si>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</si>
  <si>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</si>
  <si>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</si>
  <si>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</si>
  <si>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</si>
  <si>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</si>
  <si>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</si>
  <si>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</si>
  <si>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</si>
  <si>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</si>
  <si>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</si>
  <si>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</si>
  <si>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</si>
  <si>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</si>
  <si>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</si>
  <si>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</si>
  <si>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</si>
  <si>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</si>
  <si>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</si>
  <si>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</si>
  <si>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</si>
  <si>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</si>
  <si>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</si>
  <si>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</si>
  <si>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</si>
  <si>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</si>
  <si>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</si>
  <si>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</si>
  <si>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</si>
  <si>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</si>
  <si>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</si>
  <si>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</si>
  <si>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</si>
  <si>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</si>
  <si>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</si>
  <si>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</si>
  <si>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</si>
  <si>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</si>
  <si>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</si>
  <si>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</si>
  <si>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</si>
  <si>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</si>
  <si>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</si>
  <si>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</si>
  <si>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</si>
  <si>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</si>
  <si>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</si>
  <si>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</si>
  <si>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</si>
  <si>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</si>
  <si>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</si>
  <si>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</si>
  <si>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</si>
  <si>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</si>
  <si>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</si>
  <si>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</si>
  <si>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</si>
  <si>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</si>
  <si>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</si>
  <si>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</si>
  <si>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</si>
  <si>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</si>
  <si>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</si>
  <si>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</si>
  <si>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</si>
  <si>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</si>
  <si>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</si>
  <si>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</si>
  <si>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</si>
  <si>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</si>
  <si>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</si>
  <si>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</si>
  <si>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</si>
  <si>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</si>
  <si>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</si>
  <si>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</si>
  <si>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</si>
  <si>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</si>
  <si>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</si>
  <si>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</si>
  <si>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</si>
  <si>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</si>
  <si>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</si>
  <si>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</si>
  <si>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</si>
  <si>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</si>
  <si>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</si>
  <si>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</si>
  <si>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</si>
  <si>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</si>
  <si>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</si>
  <si>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</si>
  <si>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</si>
  <si>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</si>
  <si>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</si>
  <si>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</si>
  <si>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</si>
  <si>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</si>
  <si>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</si>
  <si>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</si>
  <si>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</si>
  <si>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</si>
  <si>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</si>
  <si>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</si>
  <si>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</si>
  <si>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</si>
  <si>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</si>
  <si>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</si>
  <si>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</si>
  <si>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</si>
  <si>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</si>
  <si>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</si>
  <si>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</si>
  <si>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</si>
  <si>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</si>
  <si>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</si>
  <si>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</si>
  <si>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</si>
  <si>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</si>
  <si>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</si>
  <si>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</si>
  <si>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</si>
  <si>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</si>
  <si>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</si>
  <si>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</si>
  <si>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</si>
  <si>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</si>
  <si>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</si>
  <si>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</si>
  <si>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</si>
  <si>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</si>
  <si>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</si>
  <si>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</si>
  <si>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</si>
  <si>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</si>
  <si>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</si>
  <si>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</si>
  <si>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</si>
  <si>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</si>
  <si>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</si>
  <si>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</si>
  <si>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</si>
  <si>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</si>
  <si>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</si>
  <si>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</si>
  <si>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</si>
  <si>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</si>
  <si>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</si>
  <si>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</si>
  <si>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</si>
  <si>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</si>
  <si>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</si>
  <si>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</si>
  <si>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</si>
  <si>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</si>
  <si>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</si>
  <si>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</si>
  <si>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</si>
  <si>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</si>
  <si>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</si>
  <si>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</si>
  <si>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</si>
  <si>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</si>
  <si>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</si>
  <si>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</si>
  <si>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</si>
  <si>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</si>
  <si>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</si>
  <si>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</si>
  <si>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</si>
  <si>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</si>
  <si>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</si>
  <si>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</si>
  <si>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</si>
  <si>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</si>
  <si>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</si>
  <si>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</si>
  <si>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</si>
  <si>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</si>
  <si>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</si>
  <si>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</si>
  <si>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</si>
  <si>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</si>
  <si>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</si>
  <si>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</si>
  <si>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</si>
  <si>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</si>
  <si>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</si>
  <si>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</si>
  <si>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</si>
  <si>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</si>
  <si>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</si>
  <si>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</si>
  <si>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</si>
  <si>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</si>
  <si>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</si>
  <si>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</si>
  <si>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</si>
  <si>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</si>
  <si>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</si>
  <si>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</si>
  <si>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</si>
  <si>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</si>
  <si>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</si>
  <si>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</si>
  <si>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</si>
  <si>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</si>
  <si>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</si>
  <si>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</si>
  <si>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</si>
  <si>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</si>
  <si>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</si>
  <si>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</si>
  <si>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</si>
  <si>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</si>
  <si>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</si>
  <si>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</si>
  <si>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</si>
  <si>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</si>
  <si>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</si>
  <si>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</si>
  <si>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</si>
  <si>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</si>
  <si>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</si>
  <si>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</si>
  <si>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</si>
  <si>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</si>
  <si>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</si>
  <si>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</si>
  <si>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</si>
  <si>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</si>
  <si>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</si>
  <si>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</si>
  <si>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</si>
  <si>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</si>
  <si>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</si>
  <si>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</si>
  <si>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</si>
  <si>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</si>
  <si>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</si>
  <si>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</si>
  <si>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</si>
  <si>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</si>
  <si>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</si>
  <si>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</si>
  <si>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</si>
  <si>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</si>
  <si>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</si>
  <si>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</si>
  <si>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</si>
  <si>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</si>
  <si>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</si>
  <si>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</si>
  <si>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</si>
  <si>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</si>
  <si>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</si>
  <si>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</si>
  <si>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</si>
  <si>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</si>
  <si>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</si>
  <si>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</si>
  <si>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</si>
  <si>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</si>
  <si>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</si>
  <si>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</si>
  <si>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</si>
  <si>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</si>
  <si>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</si>
  <si>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</si>
  <si>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</si>
  <si>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</si>
  <si>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</si>
  <si>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</si>
  <si>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</si>
  <si>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</si>
  <si>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</si>
  <si>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</si>
  <si>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</si>
  <si>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</si>
  <si>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</si>
  <si>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</si>
  <si>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</si>
  <si>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</si>
  <si>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</si>
  <si>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</si>
  <si>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</si>
  <si>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</si>
  <si>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</si>
  <si>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</si>
  <si>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</si>
  <si>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</si>
  <si>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</si>
  <si>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</si>
  <si>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</si>
  <si>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</si>
  <si>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</si>
  <si>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</si>
  <si>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</si>
  <si>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</si>
  <si>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</si>
  <si>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</si>
  <si>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</si>
  <si>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</si>
  <si>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</si>
  <si>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</si>
  <si>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</si>
  <si>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</si>
  <si>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</si>
  <si>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</si>
  <si>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</si>
  <si>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</si>
  <si>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</si>
  <si>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</si>
  <si>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</si>
  <si>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</si>
  <si>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</si>
  <si>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</si>
  <si>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</si>
  <si>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</si>
  <si>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</si>
  <si>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</si>
  <si>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</si>
  <si>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</si>
  <si>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</si>
  <si>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</si>
  <si>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</si>
  <si>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</si>
  <si>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</si>
  <si>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</si>
  <si>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</si>
  <si>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</si>
  <si>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</si>
  <si>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</si>
  <si>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</si>
  <si>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</si>
  <si>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</si>
  <si>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</si>
  <si>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</si>
  <si>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</si>
  <si>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</si>
  <si>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</si>
  <si>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</si>
  <si>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</si>
  <si>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</si>
  <si>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</si>
  <si>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</si>
  <si>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</si>
  <si>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</si>
  <si>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</si>
  <si>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</si>
  <si>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</si>
  <si>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</si>
  <si>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</si>
  <si>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</si>
  <si>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</si>
  <si>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</si>
  <si>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</si>
  <si>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</si>
  <si>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</si>
  <si>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</si>
  <si>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</si>
  <si>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</si>
  <si>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</si>
  <si>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</si>
  <si>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</si>
  <si>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</si>
  <si>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</si>
  <si>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</si>
  <si>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</si>
  <si>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</si>
  <si>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</si>
  <si>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</si>
  <si>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</si>
  <si>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</si>
  <si>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</si>
  <si>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</si>
  <si>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</si>
  <si>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</si>
  <si>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</si>
  <si>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</si>
  <si>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</si>
  <si>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</si>
  <si>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</si>
  <si>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</si>
  <si>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</si>
  <si>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</si>
  <si>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</si>
  <si>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</si>
  <si>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</si>
  <si>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</si>
  <si>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</si>
  <si>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</si>
  <si>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</si>
  <si>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</si>
  <si>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</si>
  <si>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</si>
  <si>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</si>
  <si>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</si>
  <si>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</si>
  <si>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</si>
  <si>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</si>
  <si>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</si>
  <si>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</si>
  <si>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</si>
  <si>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</si>
  <si>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</si>
  <si>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</si>
  <si>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</si>
  <si>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</si>
  <si>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</si>
  <si>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</si>
  <si>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</si>
  <si>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</si>
  <si>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</si>
  <si>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</si>
  <si>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</si>
  <si>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</si>
  <si>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</si>
  <si>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</si>
  <si>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</si>
  <si>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</si>
  <si>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</si>
  <si>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</si>
  <si>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</si>
  <si>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</si>
  <si>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</si>
  <si>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</si>
  <si>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</si>
  <si>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</si>
  <si>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</si>
  <si>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</si>
  <si>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</si>
  <si>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</si>
  <si>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</si>
  <si>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</si>
  <si>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</si>
  <si>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</si>
  <si>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</si>
  <si>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</si>
  <si>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</si>
  <si>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</si>
  <si>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</si>
  <si>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</si>
  <si>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</si>
  <si>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</si>
  <si>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</si>
  <si>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</si>
  <si>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</si>
  <si>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</si>
  <si>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</si>
  <si>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</si>
  <si>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</si>
  <si>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</si>
  <si>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</si>
  <si>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</si>
  <si>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</si>
  <si>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</si>
  <si>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</si>
  <si>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</si>
  <si>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</si>
  <si>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</si>
  <si>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</si>
  <si>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</si>
  <si>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</si>
  <si>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</si>
  <si>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</si>
  <si>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</si>
  <si>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</si>
  <si>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</si>
  <si>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</si>
  <si>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</si>
  <si>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</si>
  <si>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</si>
  <si>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</si>
  <si>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</si>
  <si>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</si>
  <si>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</si>
  <si>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</si>
  <si>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</si>
  <si>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</si>
  <si>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</si>
  <si>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</si>
  <si>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</si>
  <si>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</si>
  <si>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</si>
  <si>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</si>
  <si>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</si>
  <si>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</si>
  <si>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</si>
  <si>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</si>
  <si>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</si>
  <si>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</si>
  <si>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</si>
  <si>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</si>
  <si>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</si>
  <si>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</si>
  <si>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</si>
  <si>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</si>
  <si>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</si>
  <si>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</si>
  <si>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</si>
  <si>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</si>
  <si>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</si>
  <si>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</si>
  <si>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</si>
  <si>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</si>
  <si>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</si>
  <si>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</si>
  <si>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</si>
  <si>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</si>
  <si>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</si>
  <si>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</si>
  <si>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</si>
  <si>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</si>
  <si>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</si>
  <si>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</si>
  <si>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</si>
  <si>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</si>
  <si>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</si>
  <si>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</si>
  <si>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</si>
  <si>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</si>
  <si>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</si>
  <si>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</si>
  <si>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</si>
  <si>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</si>
  <si>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</si>
  <si>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</si>
  <si>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</si>
  <si>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</si>
  <si>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</si>
  <si>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</si>
  <si>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</si>
  <si>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</si>
  <si>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</si>
  <si>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</si>
  <si>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</si>
  <si>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</si>
  <si>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</si>
  <si>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</si>
  <si>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</si>
  <si>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</si>
  <si>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</si>
  <si>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</si>
  <si>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</si>
  <si>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</si>
  <si>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</si>
  <si>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</si>
  <si>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</si>
  <si>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</si>
  <si>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</si>
  <si>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</si>
  <si>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</si>
  <si>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</si>
  <si>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</si>
  <si>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</si>
  <si>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</si>
  <si>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</si>
  <si>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</si>
  <si>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</si>
  <si>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</si>
  <si>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</si>
  <si>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</si>
  <si>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</si>
  <si>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</si>
  <si>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</si>
  <si>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</si>
  <si>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</si>
  <si>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</si>
  <si>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</si>
  <si>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</si>
  <si>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</si>
  <si>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</si>
  <si>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</si>
  <si>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</si>
  <si>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</si>
  <si>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</si>
  <si>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</si>
  <si>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</si>
  <si>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</si>
  <si>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</si>
  <si>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</si>
  <si>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</si>
  <si>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</si>
  <si>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</si>
  <si>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</si>
  <si>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</si>
  <si>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</si>
  <si>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</si>
  <si>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</si>
  <si>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</si>
  <si>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</si>
  <si>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</si>
  <si>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</si>
  <si>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</si>
  <si>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</si>
  <si>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</si>
  <si>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</si>
  <si>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</si>
  <si>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</si>
  <si>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</si>
  <si>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</si>
  <si>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</si>
  <si>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</si>
  <si>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</si>
  <si>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</si>
  <si>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</si>
  <si>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</si>
  <si>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</si>
  <si>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</si>
  <si>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</si>
  <si>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</si>
  <si>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</si>
  <si>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</si>
  <si>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</si>
  <si>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</si>
  <si>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</si>
  <si>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</si>
  <si>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</si>
  <si>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</si>
  <si>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</si>
  <si>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</si>
  <si>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</si>
  <si>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</si>
  <si>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</si>
  <si>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</si>
  <si>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</si>
  <si>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</si>
  <si>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</si>
  <si>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</si>
  <si>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</si>
  <si>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</si>
  <si>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</si>
  <si>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</si>
  <si>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</si>
  <si>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</si>
  <si>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</si>
  <si>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</si>
  <si>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</si>
  <si>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</si>
  <si>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</si>
  <si>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</si>
  <si>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</si>
  <si>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</si>
  <si>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</si>
  <si>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</si>
  <si>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</si>
  <si>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</si>
  <si>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</si>
  <si>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</si>
  <si>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</si>
  <si>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</si>
  <si>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</si>
  <si>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</si>
  <si>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</si>
  <si>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</si>
  <si>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</si>
  <si>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</si>
  <si>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</si>
  <si>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</si>
  <si>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</si>
  <si>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</si>
  <si>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</si>
  <si>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</si>
  <si>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</si>
  <si>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</si>
  <si>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</si>
  <si>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</si>
  <si>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</si>
  <si>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</si>
  <si>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</si>
  <si>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</si>
  <si>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</si>
  <si>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</si>
  <si>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</si>
  <si>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</si>
  <si>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</si>
  <si>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</si>
  <si>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</si>
  <si>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</si>
  <si>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</si>
  <si>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</si>
  <si>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</si>
  <si>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</si>
  <si>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</si>
  <si>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</si>
  <si>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</si>
  <si>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</si>
  <si>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</si>
  <si>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</si>
  <si>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</si>
  <si>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</si>
  <si>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</si>
  <si>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</si>
  <si>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</si>
  <si>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</si>
  <si>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</si>
  <si>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</si>
  <si>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</si>
  <si>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</si>
  <si>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</si>
  <si>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</si>
  <si>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</si>
  <si>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</si>
  <si>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</si>
  <si>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</si>
  <si>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</si>
  <si>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</si>
  <si>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</si>
  <si>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</si>
  <si>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</si>
  <si>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</si>
  <si>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</si>
  <si>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</si>
  <si>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</si>
  <si>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</si>
  <si>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</si>
  <si>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</si>
  <si>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</si>
  <si>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</si>
  <si>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</si>
  <si>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</si>
  <si>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</si>
  <si>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</si>
  <si>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</si>
  <si>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</si>
  <si>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</si>
  <si>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</si>
  <si>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</si>
  <si>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</si>
  <si>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</si>
  <si>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</si>
  <si>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</si>
  <si>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</si>
  <si>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</si>
  <si>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</si>
  <si>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</si>
  <si>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</si>
  <si>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</si>
  <si>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</si>
  <si>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</si>
  <si>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</si>
  <si>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</si>
  <si>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</si>
  <si>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</si>
  <si>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</si>
  <si>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</si>
  <si>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</si>
  <si>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</si>
  <si>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</si>
  <si>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</si>
  <si>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</si>
  <si>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</si>
  <si>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</si>
  <si>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</si>
  <si>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</si>
  <si>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</si>
  <si>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</si>
  <si>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</si>
  <si>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</si>
  <si>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</si>
  <si>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</si>
  <si>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</si>
  <si>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</si>
  <si>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</si>
  <si>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</si>
  <si>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</si>
  <si>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</si>
  <si>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</si>
  <si>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</si>
  <si>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</si>
  <si>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</si>
  <si>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</si>
  <si>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</si>
  <si>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</si>
  <si>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</si>
  <si>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</si>
  <si>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</si>
  <si>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</si>
  <si>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</si>
  <si>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</si>
  <si>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</si>
  <si>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</si>
  <si>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</si>
  <si>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</si>
  <si>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</si>
  <si>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</si>
  <si>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</si>
  <si>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</si>
  <si>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</si>
  <si>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</si>
  <si>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</si>
  <si>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</si>
  <si>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</si>
  <si>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</si>
  <si>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</si>
  <si>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</si>
  <si>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</si>
  <si>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</si>
  <si>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</si>
  <si>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</si>
  <si>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</si>
  <si>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</si>
  <si>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</si>
  <si>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</si>
  <si>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</si>
  <si>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</si>
  <si>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</si>
  <si>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</si>
  <si>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</si>
  <si>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</si>
  <si>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</si>
  <si>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</si>
  <si>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</si>
  <si>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</si>
  <si>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</si>
  <si>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</si>
  <si>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</si>
  <si>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</si>
  <si>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</si>
  <si>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</si>
  <si>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</si>
  <si>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</si>
  <si>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</si>
  <si>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</si>
  <si>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</si>
  <si>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</si>
  <si>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</si>
  <si>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</si>
  <si>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</si>
  <si>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</si>
  <si>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</si>
  <si>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</si>
  <si>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</si>
  <si>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</si>
  <si>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</si>
  <si>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</si>
  <si>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</si>
  <si>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</si>
  <si>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</si>
  <si>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</si>
  <si>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</si>
  <si>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</si>
  <si>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</si>
  <si>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</si>
  <si>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</si>
  <si>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</si>
  <si>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</si>
  <si>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</si>
  <si>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</si>
  <si>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</si>
  <si>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</si>
  <si>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</si>
  <si>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</si>
  <si>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</si>
  <si>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</si>
  <si>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</si>
  <si>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</si>
  <si>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</si>
  <si>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</si>
  <si>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</si>
  <si>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</si>
  <si>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</si>
  <si>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</si>
  <si>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</si>
  <si>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</si>
  <si>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</si>
  <si>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</si>
  <si>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</si>
  <si>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</si>
  <si>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</si>
  <si>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</si>
  <si>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</si>
  <si>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</si>
  <si>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</si>
  <si>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</si>
  <si>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</si>
  <si>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</si>
  <si>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</si>
  <si>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</si>
  <si>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</si>
  <si>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</si>
  <si>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</si>
  <si>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</si>
  <si>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</si>
  <si>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</si>
  <si>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</si>
  <si>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</si>
  <si>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</si>
  <si>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</si>
  <si>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</si>
  <si>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</si>
  <si>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</si>
  <si>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</si>
  <si>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</si>
  <si>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</si>
  <si>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</si>
  <si>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</si>
  <si>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</si>
  <si>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</si>
  <si>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</si>
  <si>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</si>
  <si>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</si>
  <si>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</si>
  <si>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</si>
  <si>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</si>
  <si>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</si>
  <si>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</si>
  <si>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</si>
  <si>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</si>
  <si>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</si>
  <si>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</si>
  <si>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</si>
  <si>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</si>
  <si>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</si>
  <si>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</si>
  <si>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</si>
  <si>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</si>
  <si>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</si>
  <si>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</si>
  <si>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</si>
  <si>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</si>
  <si>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</si>
  <si>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</si>
  <si>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</si>
  <si>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</si>
  <si>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</si>
  <si>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</si>
  <si>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</si>
  <si>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</si>
  <si>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</si>
  <si>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</si>
  <si>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</si>
  <si>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</si>
  <si>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</si>
  <si>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</si>
  <si>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</si>
  <si>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</si>
  <si>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</si>
  <si>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</si>
  <si>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</si>
  <si>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</si>
  <si>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</si>
  <si>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</si>
  <si>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</si>
  <si>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</si>
  <si>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</si>
  <si>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</si>
  <si>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</si>
  <si>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</si>
  <si>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</si>
  <si>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</si>
  <si>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</si>
  <si>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</si>
  <si>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</si>
  <si>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</si>
  <si>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</si>
  <si>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</si>
  <si>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</si>
  <si>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</si>
  <si>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</si>
  <si>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</si>
  <si>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</si>
  <si>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</si>
  <si>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</si>
  <si>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</si>
  <si>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</si>
  <si>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</si>
  <si>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</si>
  <si>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</si>
  <si>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</si>
  <si>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</si>
  <si>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</si>
  <si>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</si>
  <si>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</si>
  <si>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</si>
  <si>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</si>
  <si>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</si>
  <si>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</si>
  <si>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</si>
  <si>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</si>
  <si>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</si>
  <si>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</si>
  <si>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</si>
  <si>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</si>
  <si>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</si>
  <si>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</si>
  <si>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</si>
  <si>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</si>
  <si>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</si>
  <si>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</si>
  <si>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</si>
  <si>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</si>
  <si>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</si>
  <si>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</si>
  <si>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</si>
  <si>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</si>
  <si>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</si>
  <si>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</si>
  <si>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</si>
  <si>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</si>
  <si>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</si>
  <si>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</si>
  <si>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</si>
  <si>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</si>
  <si>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</si>
  <si>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</si>
  <si>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</si>
  <si>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</si>
  <si>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</si>
  <si>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</si>
  <si>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</si>
  <si>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</si>
  <si>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</si>
  <si>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</si>
  <si>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</si>
  <si>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</si>
  <si>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</si>
  <si>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</si>
  <si>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</si>
  <si>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</si>
  <si>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</si>
  <si>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</si>
  <si>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</si>
  <si>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</si>
  <si>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</si>
  <si>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</si>
  <si>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</si>
  <si>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</si>
  <si>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</si>
  <si>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</si>
  <si>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</si>
  <si>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</si>
  <si>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</si>
  <si>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</si>
  <si>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</si>
  <si>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</si>
  <si>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</si>
  <si>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</si>
  <si>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</si>
  <si>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</si>
  <si>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</si>
  <si>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</si>
  <si>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</si>
  <si>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</si>
  <si>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</si>
  <si>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</si>
  <si>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</si>
  <si>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</si>
  <si>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</si>
  <si>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</si>
  <si>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</si>
  <si>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</si>
  <si>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</si>
  <si>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</si>
  <si>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</si>
  <si>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</si>
  <si>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</si>
  <si>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</si>
  <si>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</si>
  <si>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</si>
  <si>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</si>
  <si>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</si>
  <si>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</si>
  <si>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</si>
  <si>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</si>
  <si>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</si>
  <si>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</si>
  <si>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</si>
  <si>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</si>
  <si>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</si>
  <si>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</si>
  <si>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</si>
  <si>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</si>
  <si>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</si>
  <si>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</si>
  <si>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</si>
  <si>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</si>
  <si>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</si>
  <si>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</si>
  <si>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</si>
  <si>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</si>
  <si>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</si>
  <si>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</si>
  <si>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</si>
  <si>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</si>
  <si>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</si>
  <si>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</si>
  <si>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</si>
  <si>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</si>
  <si>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</si>
  <si>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</si>
  <si>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</si>
  <si>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</si>
  <si>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</si>
  <si>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</si>
  <si>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</si>
  <si>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</si>
  <si>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</si>
  <si>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</si>
  <si>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</si>
  <si>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</si>
  <si>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</si>
  <si>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</si>
  <si>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</si>
  <si>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</si>
  <si>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</si>
  <si>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</si>
  <si>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</si>
  <si>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</si>
  <si>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</si>
  <si>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</si>
  <si>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</si>
  <si>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</si>
  <si>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</si>
  <si>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</si>
  <si>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</si>
  <si>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</si>
  <si>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</si>
  <si>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</si>
  <si>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</si>
  <si>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</si>
  <si>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</si>
  <si>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</si>
  <si>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</si>
  <si>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</si>
  <si>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</si>
  <si>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</si>
  <si>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</si>
  <si>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</si>
  <si>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</si>
  <si>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</si>
  <si>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</si>
  <si>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</si>
  <si>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</si>
  <si>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</si>
  <si>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</si>
  <si>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</si>
  <si>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</si>
  <si>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</si>
  <si>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</si>
  <si>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</si>
  <si>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</si>
  <si>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</si>
  <si>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</si>
  <si>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</si>
  <si>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</si>
  <si>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</si>
  <si>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</si>
  <si>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</si>
  <si>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</si>
  <si>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</si>
  <si>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</si>
  <si>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</si>
  <si>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</si>
  <si>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</si>
  <si>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</si>
  <si>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</si>
  <si>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</si>
  <si>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</si>
  <si>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</si>
  <si>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</si>
  <si>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</si>
  <si>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</si>
  <si>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</si>
  <si>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</si>
  <si>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</si>
  <si>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</si>
  <si>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</si>
  <si>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</si>
  <si>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</si>
  <si>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</si>
  <si>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</si>
  <si>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</si>
  <si>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</si>
  <si>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</si>
  <si>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</si>
  <si>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</si>
  <si>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</si>
  <si>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</si>
  <si>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</si>
  <si>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</si>
  <si>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</si>
  <si>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</si>
  <si>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</si>
  <si>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</si>
  <si>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</si>
  <si>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</si>
  <si>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</si>
  <si>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</si>
  <si>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</si>
  <si>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</si>
  <si>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</si>
  <si>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</si>
  <si>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</si>
  <si>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</si>
  <si>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</si>
  <si>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</si>
  <si>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</si>
  <si>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</si>
  <si>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</si>
  <si>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</si>
  <si>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</si>
  <si>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</si>
  <si>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</si>
  <si>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</si>
  <si>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</si>
  <si>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</si>
  <si>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</si>
  <si>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</si>
  <si>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</si>
  <si>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</si>
  <si>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</si>
  <si>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</si>
  <si>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</si>
  <si>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</si>
  <si>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</si>
  <si>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</si>
  <si>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</si>
  <si>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</si>
  <si>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</si>
  <si>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</si>
  <si>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</si>
  <si>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</si>
  <si>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</si>
  <si>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</si>
  <si>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</si>
  <si>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</si>
  <si>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</si>
  <si>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</si>
  <si>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</si>
  <si>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</si>
  <si>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</si>
  <si>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</si>
  <si>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</si>
  <si>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</si>
  <si>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</si>
  <si>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</si>
  <si>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</si>
  <si>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</si>
  <si>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</si>
  <si>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</si>
  <si>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</si>
  <si>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</si>
  <si>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</si>
  <si>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</si>
  <si>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</si>
  <si>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</si>
  <si>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</si>
  <si>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</si>
  <si>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</si>
  <si>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</si>
  <si>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</si>
  <si>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</si>
  <si>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</si>
  <si>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</si>
  <si>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</si>
  <si>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</si>
  <si>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</si>
  <si>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</si>
  <si>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</si>
  <si>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</si>
  <si>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</si>
  <si>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</si>
  <si>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</si>
  <si>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</si>
  <si>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</si>
  <si>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</si>
  <si>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</si>
  <si>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</si>
  <si>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</si>
  <si>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</si>
  <si>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</si>
  <si>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</si>
  <si>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</si>
  <si>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</si>
  <si>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</si>
  <si>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</si>
  <si>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</si>
  <si>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</si>
  <si>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</si>
  <si>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</si>
  <si>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</si>
  <si>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</si>
  <si>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</si>
  <si>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</si>
  <si>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</si>
  <si>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</si>
  <si>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</si>
  <si>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</si>
  <si>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</si>
  <si>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</si>
  <si>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</si>
  <si>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</si>
  <si>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</si>
  <si>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</si>
  <si>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</si>
  <si>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</si>
  <si>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</si>
  <si>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</si>
  <si>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</si>
  <si>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</si>
  <si>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</si>
  <si>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</si>
  <si>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</si>
  <si>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</si>
  <si>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</si>
  <si>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</si>
  <si>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</si>
  <si>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</si>
  <si>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</si>
  <si>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</si>
  <si>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</si>
  <si>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</si>
  <si>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</si>
  <si>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</si>
  <si>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</si>
  <si>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</si>
  <si>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</si>
  <si>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</si>
  <si>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</si>
  <si>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</si>
  <si>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</si>
  <si>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</si>
  <si>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</si>
  <si>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</si>
  <si>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</si>
  <si>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</si>
  <si>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</si>
  <si>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</si>
  <si>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</si>
  <si>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</si>
  <si>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</si>
  <si>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</si>
  <si>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</si>
  <si>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</si>
  <si>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</si>
  <si>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</si>
  <si>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</si>
  <si>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</si>
  <si>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</si>
  <si>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</si>
  <si>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</si>
  <si>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</si>
  <si>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</si>
  <si>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</si>
  <si>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</si>
  <si>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</si>
  <si>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</si>
  <si>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</si>
  <si>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</si>
  <si>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</si>
  <si>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</si>
  <si>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</si>
  <si>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</si>
  <si>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</si>
  <si>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</si>
  <si>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</si>
  <si>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</si>
  <si>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</si>
  <si>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</si>
  <si>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</si>
  <si>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</si>
  <si>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</si>
  <si>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</si>
  <si>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</si>
  <si>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</si>
  <si>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</si>
  <si>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</si>
  <si>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</si>
  <si>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</si>
  <si>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</si>
  <si>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</si>
  <si>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</si>
  <si>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</si>
  <si>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</si>
  <si>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</si>
  <si>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</si>
  <si>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</si>
  <si>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</si>
  <si>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</si>
  <si>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</si>
  <si>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</si>
  <si>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</si>
  <si>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</si>
  <si>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</si>
  <si>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</si>
  <si>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</si>
  <si>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</si>
  <si>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</si>
  <si>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</si>
  <si>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</si>
  <si>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</si>
  <si>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</si>
  <si>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</si>
  <si>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</si>
  <si>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</si>
  <si>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</si>
  <si>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</si>
  <si>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</si>
  <si>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</si>
  <si>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</si>
  <si>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</si>
  <si>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</si>
  <si>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</si>
  <si>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</si>
  <si>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</si>
  <si>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</si>
  <si>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</si>
  <si>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</si>
  <si>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</si>
  <si>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</si>
  <si>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</si>
  <si>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</si>
  <si>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</si>
  <si>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</si>
  <si>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</si>
  <si>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</si>
  <si>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</si>
  <si>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</si>
  <si>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</si>
  <si>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</si>
  <si>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</si>
  <si>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</si>
  <si>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</si>
  <si>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</si>
  <si>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</si>
  <si>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</si>
  <si>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</si>
  <si>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</si>
  <si>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</si>
  <si>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</si>
  <si>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</si>
  <si>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</si>
  <si>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</si>
  <si>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</si>
  <si>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</si>
  <si>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</si>
  <si>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</si>
  <si>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</si>
  <si>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</si>
  <si>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</si>
  <si>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</si>
  <si>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</si>
  <si>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</si>
  <si>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</si>
  <si>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</si>
  <si>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</si>
  <si>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</si>
  <si>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</si>
  <si>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</si>
  <si>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</si>
  <si>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ACO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</si>
  <si>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</si>
  <si>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</si>
  <si>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</si>
  <si>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</si>
  <si>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</si>
  <si>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</si>
  <si>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</si>
  <si>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</si>
  <si>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</si>
  <si>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</si>
  <si>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</si>
  <si>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</si>
  <si>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</si>
  <si>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</si>
  <si>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</si>
  <si>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</si>
  <si>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</si>
  <si>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</si>
  <si>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</si>
  <si>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</si>
  <si>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</si>
  <si>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</si>
  <si>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</si>
  <si>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</si>
  <si>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</si>
  <si>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</si>
  <si>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</si>
  <si>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</si>
  <si>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</si>
  <si>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</si>
  <si>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</si>
  <si>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</si>
  <si>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</si>
  <si>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</si>
  <si>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</si>
  <si>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</si>
  <si>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</si>
  <si>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</si>
  <si>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</si>
  <si>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</si>
  <si>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</si>
  <si>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</si>
  <si>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</si>
  <si>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</si>
  <si>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</si>
  <si>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</si>
  <si>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</si>
  <si>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</si>
  <si>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</si>
  <si>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</si>
  <si>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</si>
  <si>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</si>
  <si>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</si>
  <si>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</si>
  <si>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</si>
  <si>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</si>
  <si>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</si>
  <si>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</si>
  <si>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</si>
  <si>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</si>
  <si>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</si>
  <si>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</si>
  <si>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</si>
  <si>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</si>
  <si>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</si>
  <si>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</si>
  <si>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</si>
  <si>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</si>
  <si>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</si>
  <si>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</si>
  <si>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</si>
  <si>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</si>
  <si>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</si>
  <si>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</si>
  <si>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</si>
  <si>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</si>
  <si>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</si>
  <si>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</si>
  <si>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400 W, TENSAO DE PULSO ENTRE 3000 A 4500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</si>
  <si>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</si>
  <si>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</si>
  <si>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</si>
  <si>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</si>
  <si>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</si>
  <si>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</si>
  <si>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</si>
  <si>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</si>
  <si>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</si>
  <si>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</si>
  <si>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</si>
  <si>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</si>
  <si>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</si>
  <si>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</si>
  <si>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</si>
  <si>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</si>
  <si>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</si>
  <si>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</si>
  <si>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</si>
  <si>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</si>
  <si>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</si>
  <si>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</si>
  <si>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</si>
  <si>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</si>
  <si>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</si>
  <si>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</si>
  <si>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</si>
  <si>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</si>
  <si>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</si>
  <si>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</si>
  <si>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</si>
  <si>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</si>
  <si>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</si>
  <si>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</si>
  <si>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</si>
  <si>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</si>
  <si>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</si>
  <si>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</si>
  <si>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</si>
  <si>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</si>
  <si>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</si>
  <si>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</si>
  <si>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</si>
  <si>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</si>
  <si>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</si>
  <si>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</si>
  <si>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</si>
  <si>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</si>
  <si>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</si>
  <si>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</si>
  <si>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</si>
  <si>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</si>
  <si>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</si>
  <si>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</si>
  <si>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</si>
  <si>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</si>
  <si>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MAXIMO-AR, ACO GALVANIZADO PINT. ANTICORROSIVA, COM BATENTE/REQUADRO DE 6 A 14 CM,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</si>
  <si>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</si>
  <si>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</si>
  <si>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</si>
  <si>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</si>
  <si>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</si>
  <si>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</si>
  <si>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</si>
  <si>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</si>
  <si>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</si>
  <si>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</si>
  <si>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</si>
  <si>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</si>
  <si>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</si>
  <si>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</si>
  <si>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</si>
  <si>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</si>
  <si>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</si>
  <si>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</si>
  <si>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</si>
  <si>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</si>
  <si>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</si>
  <si>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</si>
  <si>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</si>
  <si>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</si>
  <si>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</si>
  <si>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</si>
  <si>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</si>
  <si>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</si>
  <si>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</si>
  <si>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</si>
  <si>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</si>
  <si>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</si>
  <si>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</si>
  <si>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</si>
  <si>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</si>
  <si>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</si>
  <si>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</si>
  <si>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</si>
  <si>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</si>
  <si>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</si>
  <si>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</si>
  <si>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</si>
  <si>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</si>
  <si>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</si>
  <si>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</si>
  <si>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</si>
  <si>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</si>
  <si>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</si>
  <si>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</si>
  <si>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</si>
  <si>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</si>
  <si>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</si>
  <si>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</si>
  <si>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</si>
  <si>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</si>
  <si>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</si>
  <si>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</si>
  <si>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</si>
  <si>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</si>
  <si>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</si>
  <si>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</si>
  <si>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</si>
  <si>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</si>
  <si>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</si>
  <si>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</si>
  <si>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</si>
  <si>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</si>
  <si>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</si>
  <si>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</si>
  <si>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</si>
  <si>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</si>
  <si>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</si>
  <si>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</si>
  <si>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</si>
  <si>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</si>
  <si>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</si>
  <si>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</si>
  <si>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</si>
  <si>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</si>
  <si>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</si>
  <si>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</si>
  <si>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</si>
  <si>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</si>
  <si>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</si>
  <si>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</si>
  <si>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</si>
  <si>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</si>
  <si>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</si>
  <si>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</si>
  <si>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</si>
  <si>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</si>
  <si>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</si>
  <si>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</si>
  <si>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</si>
  <si>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</si>
  <si>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</si>
  <si>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</si>
  <si>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</si>
  <si>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</si>
  <si>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</si>
  <si>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</si>
  <si>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</si>
  <si>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</si>
  <si>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</si>
  <si>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</si>
  <si>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</si>
  <si>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</si>
  <si>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</si>
  <si>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</si>
  <si>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</si>
  <si>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</si>
  <si>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</si>
  <si>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</si>
  <si>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</si>
  <si>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</si>
  <si>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</si>
  <si>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</si>
  <si>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</si>
  <si>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</si>
  <si>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</si>
  <si>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</si>
  <si>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</si>
  <si>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</si>
  <si>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</si>
  <si>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</si>
  <si>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</si>
  <si>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</si>
  <si>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</si>
  <si>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</si>
  <si>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</si>
  <si>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</si>
  <si>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</si>
  <si>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</si>
  <si>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</si>
  <si>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</si>
  <si>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</si>
  <si>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</si>
  <si>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</si>
  <si>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</si>
  <si>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</si>
  <si>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</si>
  <si>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</si>
  <si>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</si>
  <si>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</si>
  <si>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</si>
  <si>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</si>
  <si>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</si>
  <si>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</si>
  <si>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</si>
  <si>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</si>
  <si>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</si>
  <si>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</si>
  <si>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</si>
  <si>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</si>
  <si>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</si>
  <si>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</si>
  <si>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</si>
  <si>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</si>
  <si>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</si>
  <si>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</si>
  <si>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</si>
  <si>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</si>
  <si>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</si>
  <si>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</si>
  <si>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</si>
  <si>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</si>
  <si>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</si>
  <si>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</si>
  <si>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</si>
  <si>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</si>
  <si>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</si>
  <si>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</si>
  <si>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</si>
  <si>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</si>
  <si>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</si>
  <si>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</si>
  <si>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</si>
  <si>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</si>
  <si>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</si>
  <si>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</si>
  <si>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</si>
  <si>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</si>
  <si>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</si>
  <si>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</si>
  <si>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</si>
  <si>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</si>
  <si>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</si>
  <si>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</si>
  <si>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</si>
  <si>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</si>
  <si>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</si>
  <si>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</si>
  <si>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</si>
  <si>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</si>
  <si>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</si>
  <si>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</si>
  <si>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</si>
  <si>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</si>
  <si>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</si>
  <si>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</si>
  <si>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</si>
  <si>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</si>
  <si>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</si>
  <si>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</si>
  <si>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</si>
  <si>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TUBULAR T10, DE 20 OU 40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</si>
  <si>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</si>
  <si>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</si>
  <si>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</si>
  <si>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</si>
  <si>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</si>
  <si>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MERCURIO 250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</si>
  <si>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</si>
  <si>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</si>
  <si>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</si>
  <si>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</si>
  <si>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</si>
  <si>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</si>
  <si>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</si>
  <si>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</si>
  <si>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</si>
  <si>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</si>
  <si>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</si>
  <si>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</si>
  <si>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</si>
  <si>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</si>
  <si>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</si>
  <si>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</si>
  <si>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</si>
  <si>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</si>
  <si>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</si>
  <si>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</si>
  <si>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</si>
  <si>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</si>
  <si>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</si>
  <si>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</si>
  <si>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</si>
  <si>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</si>
  <si>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</si>
  <si>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</si>
  <si>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</si>
  <si>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</si>
  <si>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</si>
  <si>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</si>
  <si>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</si>
  <si>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</si>
  <si>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</si>
  <si>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</si>
  <si>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</si>
  <si>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</si>
  <si>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</si>
  <si>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</si>
  <si>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</si>
  <si>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</si>
  <si>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</si>
  <si>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</si>
  <si>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</si>
  <si>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</si>
  <si>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</si>
  <si>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</si>
  <si>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</si>
  <si>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</si>
  <si>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</si>
  <si>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</si>
  <si>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</si>
  <si>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</si>
  <si>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</si>
  <si>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</si>
  <si>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</si>
  <si>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</si>
  <si>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</si>
  <si>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</si>
  <si>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</si>
  <si>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</si>
  <si>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</si>
  <si>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</si>
  <si>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</si>
  <si>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</si>
  <si>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</si>
  <si>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</si>
  <si>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</si>
  <si>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</si>
  <si>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</si>
  <si>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</si>
  <si>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</si>
  <si>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</si>
  <si>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</si>
  <si>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</si>
  <si>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</si>
  <si>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</si>
  <si>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</si>
  <si>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</si>
  <si>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</si>
  <si>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</si>
  <si>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</si>
  <si>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</si>
  <si>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</si>
  <si>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</si>
  <si>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</si>
  <si>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</si>
  <si>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</si>
  <si>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</si>
  <si>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</si>
  <si>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</si>
  <si>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</si>
  <si>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</si>
  <si>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</si>
  <si>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</si>
  <si>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</si>
  <si>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</si>
  <si>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</si>
  <si>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</si>
  <si>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</si>
  <si>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</si>
  <si>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</si>
  <si>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</si>
  <si>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</si>
  <si>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</si>
  <si>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</si>
  <si>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</si>
  <si>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</si>
  <si>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</si>
  <si>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</si>
  <si>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</si>
  <si>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</si>
  <si>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</si>
  <si>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</si>
  <si>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</si>
  <si>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</si>
  <si>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</si>
  <si>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</si>
  <si>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</si>
  <si>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</si>
  <si>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</si>
  <si>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</si>
  <si>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</si>
  <si>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</si>
  <si>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</si>
  <si>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</si>
  <si>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</si>
  <si>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</si>
  <si>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</si>
  <si>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</si>
  <si>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</si>
  <si>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</si>
  <si>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</si>
  <si>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</si>
  <si>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</si>
  <si>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</si>
  <si>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</si>
  <si>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</si>
  <si>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</si>
  <si>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</si>
  <si>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</si>
  <si>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</si>
  <si>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</si>
  <si>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</si>
  <si>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</si>
  <si>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</si>
  <si>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</si>
  <si>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</si>
  <si>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</si>
  <si>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</si>
  <si>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</si>
  <si>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</si>
  <si>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</si>
  <si>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</si>
  <si>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</si>
  <si>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</si>
  <si>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</si>
  <si>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</si>
  <si>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</si>
  <si>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</si>
  <si>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</si>
  <si>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</si>
  <si>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</si>
  <si>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</si>
  <si>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</si>
  <si>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</si>
  <si>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</si>
  <si>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</si>
  <si>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</si>
  <si>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</si>
  <si>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</si>
  <si>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</si>
  <si>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</si>
  <si>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</si>
  <si>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</si>
  <si>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</si>
  <si>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</si>
  <si>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</si>
  <si>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</si>
  <si>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</si>
  <si>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</si>
  <si>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</si>
  <si>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</si>
  <si>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</si>
  <si>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</si>
  <si>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</si>
  <si>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</si>
  <si>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</si>
  <si>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</si>
  <si>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</si>
  <si>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</si>
  <si>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</si>
  <si>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</si>
  <si>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</si>
  <si>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</si>
  <si>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</si>
  <si>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</si>
  <si>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</si>
  <si>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</si>
  <si>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</si>
  <si>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</si>
  <si>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</si>
  <si>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</si>
  <si>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</si>
  <si>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</si>
  <si>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</si>
  <si>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ROSCA,DIAMETRO DE 50 MM (2")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</si>
  <si>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</si>
  <si>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</si>
  <si>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</si>
  <si>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</si>
  <si>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</si>
  <si>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</si>
  <si>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</si>
  <si>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</si>
  <si>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</si>
  <si>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</si>
  <si>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</si>
  <si>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</si>
  <si>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</si>
  <si>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</si>
  <si>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</si>
  <si>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</si>
  <si>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</si>
  <si>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</si>
  <si>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</si>
  <si>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</si>
  <si>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</si>
  <si>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</si>
  <si>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</si>
  <si>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</si>
  <si>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</si>
  <si>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</si>
  <si>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</si>
  <si>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</si>
  <si>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</si>
  <si>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</si>
  <si>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</si>
  <si>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</si>
  <si>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</si>
  <si>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</si>
  <si>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</si>
  <si>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</si>
  <si>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</si>
  <si>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</si>
  <si>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</si>
  <si>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</si>
  <si>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</si>
  <si>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</si>
  <si>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</si>
  <si>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</si>
  <si>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</si>
  <si>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</si>
  <si>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</si>
  <si>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</si>
  <si>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</si>
  <si>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</si>
  <si>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</si>
  <si>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</si>
  <si>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</si>
  <si>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</si>
  <si>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</si>
  <si>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</si>
  <si>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</si>
  <si>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</si>
  <si>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</si>
  <si>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</si>
  <si>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</si>
  <si>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</si>
  <si>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</si>
  <si>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</si>
  <si>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</si>
  <si>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</si>
  <si>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</si>
  <si>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</si>
  <si>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</si>
  <si>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</si>
  <si>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</si>
  <si>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</si>
  <si>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</si>
  <si>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</si>
  <si>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</si>
  <si>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</si>
  <si>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</si>
  <si>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</si>
  <si>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</si>
  <si>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</si>
  <si>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</si>
  <si>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</si>
  <si>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</si>
  <si>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</si>
  <si>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</si>
  <si>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</si>
  <si>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</si>
  <si>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</si>
  <si>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</si>
  <si>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</si>
  <si>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</si>
  <si>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</si>
  <si>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</si>
  <si>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</si>
  <si>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</si>
  <si>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</si>
  <si>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</si>
  <si>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</si>
  <si>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</si>
  <si>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</si>
  <si>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</si>
  <si>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</si>
  <si>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</si>
  <si>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</si>
  <si>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</si>
  <si>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</si>
  <si>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</si>
  <si>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</si>
  <si>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</si>
  <si>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</si>
  <si>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</si>
  <si>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</si>
  <si>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</si>
  <si>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</si>
  <si>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</si>
  <si>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</si>
  <si>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</si>
  <si>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</si>
  <si>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</si>
  <si>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</si>
  <si>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</si>
  <si>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</si>
  <si>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</si>
  <si>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</si>
  <si>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</si>
  <si>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</si>
  <si>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</si>
  <si>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</si>
  <si>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</si>
  <si>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</si>
  <si>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</si>
  <si>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</si>
  <si>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</si>
  <si>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</si>
  <si>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</si>
  <si>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</si>
  <si>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</si>
  <si>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</si>
  <si>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</si>
  <si>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</si>
  <si>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</si>
  <si>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</si>
  <si>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</si>
  <si>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</si>
  <si>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</si>
  <si>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</si>
  <si>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</si>
  <si>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</si>
  <si>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</si>
  <si>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</si>
  <si>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</si>
  <si>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</si>
  <si>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</si>
  <si>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</si>
  <si>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</si>
  <si>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</si>
  <si>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</si>
  <si>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</si>
  <si>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</si>
  <si>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</si>
  <si>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</si>
  <si>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</si>
  <si>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</si>
  <si>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</si>
  <si>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</si>
  <si>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</si>
  <si>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</si>
  <si>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</si>
  <si>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</si>
  <si>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</si>
  <si>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</si>
  <si>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</si>
  <si>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</si>
  <si>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</si>
  <si>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</si>
  <si>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</si>
  <si>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</si>
  <si>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</si>
  <si>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</si>
  <si>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</si>
  <si>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</si>
  <si>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</si>
  <si>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</si>
  <si>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</si>
  <si>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</si>
  <si>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</si>
  <si>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</si>
  <si>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</si>
  <si>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</si>
  <si>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</si>
  <si>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</si>
  <si>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</si>
  <si>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</si>
  <si>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</si>
  <si>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</si>
  <si>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</si>
  <si>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</si>
  <si>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</si>
  <si>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</si>
  <si>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</si>
  <si>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</si>
  <si>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</si>
  <si>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</si>
  <si>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</si>
  <si>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</si>
  <si>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</si>
  <si>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</si>
  <si>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</si>
  <si>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</si>
  <si>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</si>
  <si>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</si>
  <si>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</si>
  <si>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</si>
  <si>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</si>
  <si>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</si>
  <si>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</si>
  <si>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</si>
  <si>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</si>
  <si>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</si>
  <si>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</si>
  <si>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</si>
  <si>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</si>
  <si>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</si>
  <si>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</si>
  <si>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</si>
  <si>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</si>
  <si>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</si>
  <si>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</si>
  <si>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</si>
  <si>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</si>
  <si>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</si>
  <si>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</si>
  <si>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</si>
  <si>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</si>
  <si>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</si>
  <si>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</si>
  <si>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</si>
  <si>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</si>
  <si>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</si>
  <si>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</si>
  <si>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</si>
  <si>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</si>
  <si>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</si>
  <si>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</si>
  <si>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</si>
  <si>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</si>
  <si>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</si>
  <si>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</si>
  <si>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</si>
  <si>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</si>
  <si>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</si>
  <si>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</si>
  <si>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</si>
  <si>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</si>
  <si>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</si>
  <si>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</si>
  <si>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</si>
  <si>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</si>
  <si>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</si>
  <si>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</si>
  <si>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</si>
  <si>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</si>
  <si>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</si>
  <si>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</si>
  <si>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</si>
  <si>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</si>
  <si>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</si>
  <si>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</si>
  <si>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</si>
  <si>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</si>
  <si>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</si>
  <si>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</si>
  <si>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</si>
  <si>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</si>
  <si>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</si>
  <si>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</si>
  <si>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</si>
  <si>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</si>
  <si>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</si>
  <si>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</si>
  <si>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</si>
  <si>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</si>
  <si>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</si>
  <si>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</si>
  <si>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</si>
  <si>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</si>
  <si>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</si>
  <si>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</si>
  <si>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</si>
  <si>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</si>
  <si>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</si>
  <si>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</si>
  <si>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</si>
  <si>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</si>
  <si>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</si>
  <si>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</si>
  <si>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</si>
  <si>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</si>
  <si>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</si>
  <si>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</si>
  <si>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</si>
  <si>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</si>
  <si>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</si>
  <si>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</si>
  <si>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</si>
  <si>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</si>
  <si>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</si>
  <si>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</si>
  <si>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</si>
  <si>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</si>
  <si>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</si>
  <si>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</si>
  <si>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</si>
  <si>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</si>
  <si>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</si>
  <si>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</si>
  <si>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</si>
  <si>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</si>
  <si>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</si>
  <si>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</si>
  <si>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</si>
  <si>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</si>
  <si>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</si>
  <si>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</si>
  <si>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</si>
  <si>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</si>
  <si>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</si>
  <si>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</si>
  <si>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</si>
  <si>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</si>
  <si>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</si>
  <si>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</si>
  <si>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</si>
  <si>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</si>
  <si>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</si>
  <si>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</si>
  <si>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</si>
  <si>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</si>
  <si>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</si>
  <si>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</si>
  <si>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</si>
  <si>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</si>
  <si>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</si>
  <si>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</si>
  <si>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</si>
  <si>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</si>
  <si>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</si>
  <si>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</si>
  <si>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</si>
  <si>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</si>
  <si>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</si>
  <si>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</si>
  <si>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</si>
  <si>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</si>
  <si>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</si>
  <si>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</si>
  <si>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</si>
  <si>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</si>
  <si>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</si>
  <si>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</si>
  <si>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</si>
  <si>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</si>
  <si>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</si>
  <si>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</si>
  <si>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</si>
  <si>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</si>
  <si>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</si>
  <si>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</si>
  <si>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</si>
  <si>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</si>
  <si>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</si>
  <si>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</si>
  <si>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</si>
  <si>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</si>
  <si>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</si>
  <si>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</si>
  <si>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</si>
  <si>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</si>
  <si>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</si>
  <si>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</si>
  <si>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</si>
  <si>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</si>
  <si>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</si>
  <si>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</si>
  <si>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</si>
  <si>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</si>
  <si>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</si>
  <si>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</si>
  <si>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</si>
  <si>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</si>
  <si>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</si>
  <si>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</si>
  <si>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</si>
  <si>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</si>
  <si>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</si>
  <si>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</si>
  <si>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</si>
  <si>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</si>
  <si>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</si>
  <si>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</si>
  <si>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</si>
  <si>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</si>
  <si>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</si>
  <si>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</si>
  <si>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</si>
  <si>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</si>
  <si>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</si>
  <si>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</si>
  <si>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</si>
  <si>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</si>
  <si>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</si>
  <si>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</si>
  <si>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</si>
  <si>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</si>
  <si>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</si>
  <si>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</si>
  <si>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</si>
  <si>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</si>
  <si>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</si>
  <si>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</si>
  <si>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</si>
  <si>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</si>
  <si>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</si>
  <si>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</si>
  <si>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</si>
  <si>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</si>
  <si>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</si>
  <si>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</si>
  <si>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</si>
  <si>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</si>
  <si>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</si>
  <si>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</si>
  <si>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</si>
  <si>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</si>
  <si>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</si>
  <si>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</si>
  <si>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</si>
  <si>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</si>
  <si>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</si>
  <si>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</si>
  <si>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</si>
  <si>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</si>
  <si>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</si>
  <si>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</si>
  <si>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</si>
  <si>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</si>
  <si>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</si>
  <si>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</si>
  <si>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</si>
  <si>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</si>
  <si>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</si>
  <si>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</si>
  <si>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</si>
  <si>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</si>
  <si>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</si>
  <si>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</si>
  <si>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</si>
  <si>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</si>
  <si>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</si>
  <si>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</si>
  <si>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</si>
  <si>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</si>
  <si>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</si>
  <si>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</si>
  <si>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</si>
  <si>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</si>
  <si>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</si>
  <si>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</si>
  <si>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</si>
  <si>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</si>
  <si>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</si>
  <si>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</si>
  <si>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</si>
  <si>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</si>
  <si>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</si>
  <si>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</si>
  <si>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</si>
  <si>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</si>
  <si>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</si>
  <si>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</si>
  <si>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</si>
  <si>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</si>
  <si>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</si>
  <si>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</si>
  <si>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</si>
  <si>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</si>
  <si>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</si>
  <si>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</si>
  <si>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</si>
  <si>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</si>
  <si>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</si>
  <si>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</si>
  <si>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</si>
  <si>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</si>
  <si>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</si>
  <si>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</si>
  <si>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</si>
  <si>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</si>
  <si>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</si>
  <si>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</si>
  <si>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</si>
  <si>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</si>
  <si>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</si>
  <si>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</si>
  <si>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</si>
  <si>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</si>
  <si>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</si>
  <si>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</si>
  <si>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</si>
  <si>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</si>
  <si>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</si>
  <si>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</si>
  <si>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</si>
  <si>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</si>
  <si>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</si>
  <si>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</si>
  <si>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</si>
  <si>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</si>
  <si>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</si>
  <si>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</si>
  <si>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</si>
  <si>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</si>
  <si>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</si>
  <si>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</si>
  <si>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</si>
  <si>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</si>
  <si>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</si>
  <si>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</si>
  <si>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</si>
  <si>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</si>
  <si>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</si>
  <si>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</si>
  <si>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</si>
  <si>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</si>
  <si>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</si>
  <si>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</si>
  <si>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</si>
  <si>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</si>
  <si>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</si>
  <si>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</si>
  <si>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</si>
  <si>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</si>
  <si>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</si>
  <si>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</si>
  <si>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</si>
  <si>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</si>
  <si>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</si>
  <si>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</si>
  <si>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</si>
  <si>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</si>
  <si>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</si>
  <si>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</si>
  <si>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</si>
  <si>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</si>
  <si>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</si>
  <si>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</si>
  <si>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</si>
  <si>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</si>
  <si>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</si>
  <si>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</si>
  <si>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</si>
  <si>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</si>
  <si>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</si>
  <si>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</si>
  <si>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</si>
  <si>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</si>
  <si>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</si>
  <si>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</si>
  <si>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</si>
  <si>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</si>
  <si>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</si>
  <si>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</si>
  <si>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</si>
  <si>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</si>
  <si>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</si>
  <si>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</si>
  <si>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</si>
  <si>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</si>
  <si>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</si>
  <si>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</si>
  <si>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</si>
  <si>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</si>
  <si>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</si>
  <si>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</si>
  <si>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</si>
  <si>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</si>
  <si>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</si>
  <si>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</si>
  <si>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</si>
  <si>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</si>
  <si>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</si>
  <si>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</si>
  <si>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</si>
  <si>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</si>
  <si>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</si>
  <si>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</si>
  <si>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</si>
  <si>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</si>
  <si>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</si>
  <si>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</si>
  <si>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</si>
  <si>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</si>
  <si>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</si>
  <si>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</si>
  <si>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</si>
  <si>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</si>
  <si>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</si>
  <si>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</si>
  <si>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</si>
  <si>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</si>
  <si>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</si>
  <si>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</si>
  <si>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</si>
  <si>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</si>
  <si>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</si>
  <si>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</si>
  <si>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</si>
  <si>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</si>
  <si>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</si>
  <si>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</si>
  <si>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</si>
  <si>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</si>
  <si>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</si>
  <si>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</si>
  <si>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</si>
  <si>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</si>
  <si>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</si>
  <si>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</si>
  <si>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</si>
  <si>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</si>
  <si>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</si>
  <si>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</si>
  <si>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</si>
  <si>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</si>
  <si>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</si>
  <si>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</si>
  <si>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</si>
  <si>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</si>
  <si>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</si>
  <si>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</si>
  <si>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</si>
  <si>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</si>
  <si>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</si>
  <si>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</si>
  <si>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</si>
  <si>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</si>
  <si>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</si>
  <si>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</si>
  <si>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</si>
  <si>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</si>
  <si>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</si>
  <si>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</si>
  <si>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</si>
  <si>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</si>
  <si>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</si>
  <si>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</si>
  <si>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</si>
  <si>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</si>
  <si>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</si>
  <si>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</si>
  <si>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</si>
  <si>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</si>
  <si>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</si>
  <si>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</si>
  <si>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</si>
  <si>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</si>
  <si>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</si>
  <si>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</si>
  <si>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</si>
  <si>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</si>
  <si>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</si>
  <si>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</si>
  <si>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</si>
  <si>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</si>
  <si>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</si>
  <si>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</si>
  <si>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</si>
  <si>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</si>
  <si>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</si>
  <si>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</si>
  <si>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</si>
  <si>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</si>
  <si>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</si>
  <si>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</si>
  <si>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</si>
  <si>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</si>
  <si>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</si>
  <si>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</si>
  <si>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</si>
  <si>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</si>
  <si>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</si>
  <si>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</si>
  <si>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</si>
  <si>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</si>
  <si>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</si>
  <si>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</si>
  <si>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</si>
  <si>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</si>
  <si>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</si>
  <si>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</si>
  <si>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</si>
  <si>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</si>
  <si>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</si>
  <si>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</si>
  <si>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</si>
  <si>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</si>
  <si>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</si>
  <si>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</si>
  <si>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</si>
  <si>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</si>
  <si>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</si>
  <si>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</si>
  <si>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</si>
  <si>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</si>
  <si>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</si>
  <si>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</si>
  <si>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PARAFUOSO,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</si>
  <si>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</si>
  <si>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</si>
  <si>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</si>
  <si>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</si>
  <si>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MM X 210 MM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</si>
  <si>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</si>
  <si>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</si>
  <si>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</si>
  <si>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</si>
  <si>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</si>
  <si>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</si>
  <si>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</si>
  <si>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</si>
  <si>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</si>
  <si>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</si>
  <si>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</si>
  <si>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</si>
  <si>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</si>
  <si>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</si>
  <si>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</si>
  <si>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</si>
  <si>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</si>
  <si>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</si>
  <si>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</si>
  <si>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</si>
  <si>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</si>
  <si>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</si>
  <si>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</si>
  <si>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</si>
  <si>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</si>
  <si>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</si>
  <si>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</si>
  <si>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</si>
  <si>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</si>
  <si>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</si>
  <si>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</si>
  <si>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</si>
  <si>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</si>
  <si>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</si>
  <si>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</si>
  <si>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</si>
  <si>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</si>
  <si>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</si>
  <si>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</si>
  <si>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</si>
  <si>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</si>
  <si>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</si>
  <si>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</si>
  <si>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</si>
  <si>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</si>
  <si>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</si>
  <si>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</si>
  <si>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</si>
  <si>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</si>
  <si>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</si>
  <si>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</si>
  <si>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</si>
  <si>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</si>
  <si>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</si>
  <si>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</si>
  <si>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</si>
  <si>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</si>
  <si>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</si>
  <si>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</si>
  <si>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</si>
  <si>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</si>
  <si>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</si>
  <si>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</si>
  <si>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</si>
  <si>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</si>
  <si>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</si>
  <si>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</si>
  <si>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</si>
  <si>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</si>
  <si>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</si>
  <si>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</si>
  <si>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</si>
  <si>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</si>
  <si>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</si>
  <si>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</si>
  <si>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</si>
  <si>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</si>
  <si>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</si>
  <si>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</si>
  <si>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</si>
  <si>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</si>
  <si>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</si>
  <si>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</si>
  <si>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</si>
  <si>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</si>
  <si>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</si>
  <si>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</si>
  <si>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</si>
  <si>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</si>
  <si>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</si>
  <si>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</si>
  <si>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</si>
  <si>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</si>
  <si>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</si>
  <si>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</si>
  <si>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</si>
  <si>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</si>
  <si>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</si>
  <si>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</si>
  <si>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</si>
  <si>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</si>
  <si>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</si>
  <si>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</si>
  <si>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</si>
  <si>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</si>
  <si>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</si>
  <si>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</si>
  <si>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</si>
  <si>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</si>
  <si>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</si>
  <si>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</si>
  <si>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</si>
  <si>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</si>
  <si>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</si>
  <si>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</si>
  <si>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</si>
  <si>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</si>
  <si>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</si>
  <si>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</si>
  <si>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</si>
  <si>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</si>
  <si>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</si>
  <si>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</si>
  <si>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</si>
  <si>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</si>
  <si>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</si>
  <si>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</si>
  <si>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</si>
  <si>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</si>
  <si>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</si>
  <si>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</si>
  <si>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</si>
  <si>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</si>
  <si>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</si>
  <si>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</si>
  <si>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</si>
  <si>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</si>
  <si>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</si>
  <si>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</si>
  <si>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</si>
  <si>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</si>
  <si>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</si>
  <si>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</si>
  <si>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</si>
  <si>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</si>
  <si>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</si>
  <si>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</si>
  <si>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</si>
  <si>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</si>
  <si>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</si>
  <si>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</si>
  <si>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</si>
  <si>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</si>
  <si>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</si>
  <si>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</si>
  <si>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</si>
  <si>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</si>
  <si>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</si>
  <si>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</si>
  <si>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</si>
  <si>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</si>
  <si>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</si>
  <si>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</si>
  <si>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</si>
  <si>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</si>
  <si>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</si>
  <si>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</si>
  <si>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</si>
  <si>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</si>
  <si>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</si>
  <si>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</si>
  <si>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</si>
  <si>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</si>
  <si>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</si>
  <si>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</si>
  <si>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</si>
  <si>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</si>
  <si>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</si>
  <si>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</si>
  <si>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</si>
  <si>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</si>
  <si>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</si>
  <si>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</si>
  <si>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</si>
  <si>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</si>
  <si>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</si>
  <si>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</si>
  <si>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</si>
  <si>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</si>
  <si>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</si>
  <si>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</si>
  <si>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</si>
  <si>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</si>
  <si>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</si>
  <si>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</si>
  <si>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</si>
  <si>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</si>
  <si>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</si>
  <si>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</si>
  <si>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</si>
  <si>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2 LAMPADAS FLUORESCENTES DE 18/20 W                                                                                                                                                                                                                                                                                                                                                                                                                                         </t>
  </si>
  <si>
    <t xml:space="preserve">REATOR INTERNO/INTEGRADO PARA LAMPADA VAPOR METALICO 400 W, ALTO FATOR DE POTENCIA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</si>
  <si>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</si>
  <si>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</si>
  <si>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</si>
  <si>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</si>
  <si>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</si>
  <si>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</si>
  <si>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</si>
  <si>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</si>
  <si>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</si>
  <si>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</si>
  <si>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</si>
  <si>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</si>
  <si>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</si>
  <si>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</si>
  <si>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</si>
  <si>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</si>
  <si>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</si>
  <si>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</si>
  <si>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</si>
  <si>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</si>
  <si>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</si>
  <si>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</si>
  <si>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</si>
  <si>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</si>
  <si>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</si>
  <si>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</si>
  <si>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</si>
  <si>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</si>
  <si>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</si>
  <si>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</si>
  <si>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</si>
  <si>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</si>
  <si>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</si>
  <si>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</si>
  <si>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</si>
  <si>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</si>
  <si>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</si>
  <si>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</si>
  <si>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</si>
  <si>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</si>
  <si>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</si>
  <si>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</si>
  <si>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</si>
  <si>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</si>
  <si>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</si>
  <si>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</si>
  <si>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</si>
  <si>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</si>
  <si>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</si>
  <si>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</si>
  <si>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</si>
  <si>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</si>
  <si>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</si>
  <si>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</si>
  <si>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</si>
  <si>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</si>
  <si>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</si>
  <si>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</si>
  <si>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</si>
  <si>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</si>
  <si>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</si>
  <si>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</si>
  <si>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</si>
  <si>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</si>
  <si>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</si>
  <si>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</si>
  <si>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</si>
  <si>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</si>
  <si>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</si>
  <si>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</si>
  <si>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</si>
  <si>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</si>
  <si>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</si>
  <si>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</si>
  <si>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</si>
  <si>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</si>
  <si>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</si>
  <si>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</si>
  <si>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</si>
  <si>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</si>
  <si>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</si>
  <si>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</si>
  <si>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</si>
  <si>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</si>
  <si>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</si>
  <si>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</si>
  <si>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</si>
  <si>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</si>
  <si>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</si>
  <si>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</si>
  <si>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</si>
  <si>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</si>
  <si>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</si>
  <si>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</si>
  <si>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</si>
  <si>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</si>
  <si>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</si>
  <si>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</si>
  <si>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</si>
  <si>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</si>
  <si>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</si>
  <si>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</si>
  <si>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</si>
  <si>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</si>
  <si>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</si>
  <si>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</si>
  <si>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</si>
  <si>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</si>
  <si>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</si>
  <si>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</si>
  <si>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</si>
  <si>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</si>
  <si>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</si>
  <si>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</si>
  <si>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</si>
  <si>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</si>
  <si>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</si>
  <si>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</si>
  <si>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</si>
  <si>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</si>
  <si>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</si>
  <si>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</si>
  <si>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</si>
  <si>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</si>
  <si>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</si>
  <si>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</si>
  <si>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</si>
  <si>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</si>
  <si>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</si>
  <si>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</si>
  <si>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</si>
  <si>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</si>
  <si>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</si>
  <si>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</si>
  <si>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</si>
  <si>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</si>
  <si>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</si>
  <si>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</si>
  <si>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</si>
  <si>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</si>
  <si>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</si>
  <si>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</si>
  <si>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</si>
  <si>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</si>
  <si>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</si>
  <si>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</si>
  <si>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</si>
  <si>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</si>
  <si>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</si>
  <si>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</si>
  <si>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</si>
  <si>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</si>
  <si>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</si>
  <si>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</si>
  <si>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</si>
  <si>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</si>
  <si>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</si>
  <si>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</si>
  <si>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</si>
  <si>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</si>
  <si>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</si>
  <si>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</si>
  <si>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</si>
  <si>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</si>
  <si>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</si>
  <si>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</si>
  <si>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</si>
  <si>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</si>
  <si>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</si>
  <si>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</si>
  <si>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</si>
  <si>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</si>
  <si>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</si>
  <si>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</si>
  <si>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</si>
  <si>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</si>
  <si>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</si>
  <si>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</si>
  <si>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</si>
  <si>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</si>
  <si>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</si>
  <si>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</si>
  <si>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</si>
  <si>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</si>
  <si>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</si>
  <si>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</si>
  <si>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</si>
  <si>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</si>
  <si>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</si>
  <si>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</si>
  <si>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</si>
  <si>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</si>
  <si>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</si>
  <si>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</si>
  <si>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</si>
  <si>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</si>
  <si>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</si>
  <si>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</si>
  <si>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</si>
  <si>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</si>
  <si>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</si>
  <si>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</si>
  <si>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</si>
  <si>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</si>
  <si>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</si>
  <si>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</si>
  <si>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</si>
  <si>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</si>
  <si>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</si>
  <si>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</si>
  <si>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</si>
  <si>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</si>
  <si>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</si>
  <si>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</si>
  <si>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</si>
  <si>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</si>
  <si>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</si>
  <si>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</si>
  <si>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</si>
  <si>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</si>
  <si>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</si>
  <si>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</si>
  <si>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</si>
  <si>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</si>
  <si>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</si>
  <si>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</si>
  <si>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</si>
  <si>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</si>
  <si>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</si>
  <si>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</si>
  <si>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</si>
  <si>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</si>
  <si>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</si>
  <si>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</si>
  <si>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</si>
  <si>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</si>
  <si>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</si>
  <si>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</si>
  <si>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</si>
  <si>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</si>
  <si>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</si>
  <si>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</si>
  <si>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</si>
  <si>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</si>
  <si>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</si>
  <si>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</si>
  <si>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</si>
  <si>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</si>
  <si>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</si>
  <si>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</si>
  <si>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</si>
  <si>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</si>
  <si>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</si>
  <si>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</si>
  <si>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</si>
  <si>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</si>
  <si>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</si>
  <si>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</si>
  <si>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</si>
  <si>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</si>
  <si>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</si>
  <si>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</si>
  <si>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</si>
  <si>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</si>
  <si>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</si>
  <si>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</si>
  <si>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</si>
  <si>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</si>
  <si>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</si>
  <si>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</si>
  <si>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</si>
  <si>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</si>
  <si>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</si>
  <si>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</si>
  <si>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</si>
  <si>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</si>
  <si>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</si>
  <si>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</si>
  <si>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</si>
  <si>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</si>
  <si>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</si>
  <si>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</si>
  <si>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</si>
  <si>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</si>
  <si>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</si>
  <si>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</si>
  <si>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</si>
  <si>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</si>
  <si>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</si>
  <si>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</si>
  <si>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</si>
  <si>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</si>
  <si>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</si>
  <si>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</si>
  <si>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</si>
  <si>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</si>
  <si>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</si>
  <si>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</si>
  <si>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</si>
  <si>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</si>
  <si>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</si>
  <si>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</si>
  <si>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</si>
  <si>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</si>
  <si>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</si>
  <si>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</si>
  <si>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</si>
  <si>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</si>
  <si>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</si>
  <si>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</si>
  <si>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</si>
  <si>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</si>
  <si>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</si>
  <si>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</si>
  <si>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</si>
  <si>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</si>
  <si>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</si>
  <si>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</si>
  <si>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</si>
  <si>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</si>
  <si>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</si>
  <si>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</si>
  <si>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</si>
  <si>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</si>
  <si>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</si>
  <si>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</si>
  <si>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</si>
  <si>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</si>
  <si>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</si>
  <si>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</si>
  <si>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</si>
  <si>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</si>
  <si>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</si>
  <si>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</si>
  <si>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</si>
  <si>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</si>
  <si>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</si>
  <si>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</si>
  <si>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</si>
  <si>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</si>
  <si>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</si>
  <si>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</si>
  <si>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</si>
  <si>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</si>
  <si>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</si>
  <si>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</si>
  <si>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</si>
  <si>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</si>
  <si>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</si>
  <si>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</si>
  <si>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</si>
  <si>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</si>
  <si>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</si>
  <si>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</si>
  <si>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</si>
  <si>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</si>
  <si>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</si>
  <si>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</si>
  <si>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</si>
  <si>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</si>
  <si>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</si>
  <si>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</si>
  <si>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</si>
  <si>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</si>
  <si>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</si>
  <si>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</si>
  <si>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</si>
  <si>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</si>
  <si>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</si>
  <si>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</si>
  <si>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</si>
  <si>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</si>
  <si>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</si>
  <si>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</si>
  <si>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</si>
  <si>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</si>
  <si>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</si>
  <si>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</si>
  <si>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</si>
  <si>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</si>
  <si>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</si>
  <si>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</si>
  <si>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</si>
  <si>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</si>
  <si>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</si>
  <si>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</si>
  <si>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</si>
  <si>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</si>
  <si>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</si>
  <si>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</si>
  <si>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</si>
  <si>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</si>
  <si>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</si>
  <si>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</si>
  <si>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</si>
  <si>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</si>
  <si>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</si>
  <si>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</si>
  <si>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</si>
  <si>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</si>
  <si>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</si>
  <si>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</si>
  <si>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</si>
  <si>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</si>
  <si>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</si>
  <si>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</si>
  <si>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</si>
  <si>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</si>
  <si>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</si>
  <si>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</si>
  <si>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</si>
  <si>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</si>
  <si>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</si>
  <si>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</si>
  <si>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</si>
  <si>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</si>
  <si>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</si>
  <si>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</si>
  <si>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</si>
  <si>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</si>
  <si>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</si>
  <si>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</si>
  <si>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</si>
  <si>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</si>
  <si>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</si>
  <si>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</si>
  <si>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</si>
  <si>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</si>
  <si>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</si>
  <si>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</si>
  <si>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</si>
  <si>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</si>
  <si>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</si>
  <si>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</si>
  <si>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</si>
  <si>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</si>
  <si>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</si>
  <si>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</si>
  <si>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</si>
  <si>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</si>
  <si>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</si>
  <si>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</si>
  <si>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</si>
  <si>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</si>
  <si>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</si>
  <si>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</si>
  <si>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</si>
  <si>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</si>
  <si>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</si>
  <si>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</si>
  <si>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</si>
  <si>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</si>
  <si>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</si>
  <si>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</si>
  <si>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</si>
  <si>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</si>
  <si>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</si>
  <si>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</si>
  <si>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</si>
  <si>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</si>
  <si>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</si>
  <si>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</si>
  <si>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</si>
  <si>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</si>
  <si>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</si>
  <si>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</si>
  <si>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</si>
  <si>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</si>
  <si>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</si>
  <si>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</si>
  <si>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</si>
  <si>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</si>
  <si>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</si>
  <si>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</si>
  <si>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</si>
  <si>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</si>
  <si>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</si>
  <si>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</si>
  <si>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</si>
  <si>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</si>
  <si>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</si>
  <si>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</si>
  <si>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</si>
  <si>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</si>
  <si>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</si>
  <si>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</si>
  <si>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</si>
  <si>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</si>
  <si>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</si>
  <si>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</si>
  <si>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</si>
  <si>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</si>
  <si>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</si>
  <si>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</si>
  <si>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</si>
  <si>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</si>
  <si>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</si>
  <si>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</si>
  <si>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</si>
  <si>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</si>
  <si>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</si>
  <si>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</si>
  <si>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</si>
  <si>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</si>
  <si>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</si>
  <si>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</si>
  <si>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</si>
  <si>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</si>
  <si>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</si>
  <si>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</si>
  <si>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</si>
  <si>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</si>
  <si>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</si>
  <si>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</si>
  <si>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</si>
  <si>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</si>
  <si>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</si>
  <si>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</si>
  <si>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</si>
  <si>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</si>
  <si>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</si>
  <si>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</si>
  <si>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</si>
  <si>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</si>
  <si>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</si>
  <si>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</si>
  <si>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</si>
  <si>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</si>
  <si>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</si>
  <si>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</si>
  <si>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</si>
  <si>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</si>
  <si>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</si>
  <si>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</si>
  <si>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</si>
  <si>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</si>
  <si>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</si>
  <si>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</si>
  <si>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</si>
  <si>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</si>
  <si>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</si>
  <si>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</si>
  <si>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</si>
  <si>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</si>
  <si>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</si>
  <si>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</si>
  <si>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</si>
  <si>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</si>
  <si>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</si>
  <si>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</si>
  <si>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</si>
  <si>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</si>
  <si>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</si>
  <si>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</si>
  <si>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</si>
  <si>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</si>
  <si>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</si>
  <si>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</si>
  <si>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</si>
  <si>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</si>
  <si>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</si>
  <si>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</si>
  <si>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</si>
  <si>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</si>
  <si>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</si>
  <si>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</si>
  <si>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</si>
  <si>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</si>
  <si>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</si>
  <si>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</si>
  <si>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</si>
  <si>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</si>
  <si>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</si>
  <si>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</si>
  <si>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</si>
  <si>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</si>
  <si>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</si>
  <si>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</si>
  <si>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</si>
  <si>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</si>
  <si>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</si>
  <si>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</si>
  <si>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</si>
  <si>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</si>
  <si>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</si>
  <si>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</si>
  <si>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</si>
  <si>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</si>
  <si>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</si>
  <si>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</si>
  <si>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</si>
  <si>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</si>
  <si>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</si>
  <si>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</si>
  <si>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</si>
  <si>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</si>
  <si>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</si>
  <si>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</si>
  <si>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</si>
  <si>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</si>
  <si>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</si>
  <si>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</si>
  <si>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</si>
  <si>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</si>
  <si>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</si>
  <si>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</si>
  <si>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</si>
  <si>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</si>
  <si>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</si>
  <si>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</si>
  <si>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</si>
  <si>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</si>
  <si>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</si>
  <si>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</si>
  <si>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</si>
  <si>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</si>
  <si>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</si>
  <si>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</si>
  <si>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</si>
  <si>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</si>
  <si>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</si>
  <si>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</si>
  <si>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</si>
  <si>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</si>
  <si>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</si>
  <si>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</si>
  <si>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</si>
  <si>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</si>
  <si>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</si>
  <si>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</si>
  <si>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</si>
  <si>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</si>
  <si>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</si>
  <si>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</si>
  <si>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</si>
  <si>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</si>
  <si>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</si>
  <si>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</si>
  <si>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</si>
  <si>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</si>
  <si>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</si>
  <si>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</si>
  <si>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</si>
  <si>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</si>
  <si>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</si>
  <si>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</si>
  <si>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</si>
  <si>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</si>
  <si>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</si>
  <si>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</si>
  <si>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</si>
  <si>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</si>
  <si>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</si>
  <si>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</si>
  <si>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</si>
  <si>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</si>
  <si>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</si>
  <si>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</si>
  <si>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PLASTICA,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</si>
  <si>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</si>
  <si>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</si>
  <si>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</si>
  <si>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</si>
  <si>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</si>
  <si>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</si>
  <si>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</si>
  <si>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</si>
  <si>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</si>
  <si>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</si>
  <si>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</si>
  <si>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</si>
  <si>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</si>
  <si>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</si>
  <si>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</si>
  <si>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</si>
  <si>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</si>
  <si>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</si>
  <si>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</si>
  <si>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</si>
  <si>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</si>
  <si>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</si>
  <si>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</si>
  <si>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</si>
  <si>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</si>
  <si>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</si>
  <si>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</si>
  <si>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</si>
  <si>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</si>
  <si>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</si>
  <si>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</si>
  <si>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</si>
  <si>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</si>
  <si>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</si>
  <si>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</si>
  <si>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</si>
  <si>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</si>
  <si>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</si>
  <si>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</si>
  <si>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</si>
  <si>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</si>
  <si>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</si>
  <si>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</si>
  <si>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</si>
  <si>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</si>
  <si>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</si>
  <si>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</si>
  <si>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</si>
  <si>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</si>
  <si>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</si>
  <si>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</si>
  <si>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</si>
  <si>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</si>
  <si>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</si>
  <si>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</si>
  <si>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</si>
  <si>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</si>
  <si>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</si>
  <si>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</si>
  <si>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</si>
  <si>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</si>
  <si>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</si>
  <si>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</si>
  <si>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</si>
  <si>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</si>
  <si>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</si>
  <si>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</si>
  <si>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</si>
  <si>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</si>
  <si>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</si>
  <si>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</si>
  <si>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</si>
  <si>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</si>
  <si>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</si>
  <si>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</si>
  <si>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</si>
  <si>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</si>
  <si>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</si>
  <si>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</si>
  <si>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</si>
  <si>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</si>
  <si>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</si>
  <si>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</si>
  <si>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</si>
  <si>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</si>
  <si>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</si>
  <si>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</si>
  <si>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</si>
  <si>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</si>
  <si>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</si>
  <si>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</si>
  <si>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</si>
  <si>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</si>
  <si>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</si>
  <si>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</si>
  <si>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</si>
  <si>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</si>
  <si>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</si>
  <si>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</si>
  <si>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</si>
  <si>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</si>
  <si>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</si>
  <si>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</si>
  <si>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</si>
  <si>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</si>
  <si>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</si>
  <si>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</si>
  <si>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</si>
  <si>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</si>
  <si>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</si>
  <si>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</si>
  <si>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</si>
  <si>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</si>
  <si>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</si>
  <si>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</si>
  <si>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</si>
  <si>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</si>
  <si>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</si>
  <si>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</si>
  <si>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</si>
  <si>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</si>
  <si>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</si>
  <si>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</si>
  <si>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</si>
  <si>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</si>
  <si>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</si>
  <si>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</si>
  <si>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</si>
  <si>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</si>
  <si>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</si>
  <si>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</si>
  <si>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</si>
  <si>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</si>
  <si>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</si>
  <si>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</si>
  <si>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</si>
  <si>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</si>
  <si>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</si>
  <si>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</si>
  <si>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</si>
  <si>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</si>
  <si>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</si>
  <si>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</si>
  <si>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</si>
  <si>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</si>
  <si>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</si>
  <si>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</si>
  <si>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</si>
  <si>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</si>
  <si>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</si>
  <si>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</si>
  <si>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</si>
  <si>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</si>
  <si>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</si>
  <si>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</si>
  <si>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</si>
  <si>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</si>
  <si>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</si>
  <si>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</si>
  <si>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</si>
  <si>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</si>
  <si>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</si>
  <si>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</si>
  <si>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</si>
  <si>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</si>
  <si>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</si>
  <si>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</si>
  <si>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</si>
  <si>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</si>
  <si>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</si>
  <si>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</si>
  <si>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</si>
  <si>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</si>
  <si>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</si>
  <si>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</si>
  <si>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</si>
  <si>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</si>
  <si>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</si>
  <si>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</si>
  <si>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</si>
  <si>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</si>
  <si>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</si>
  <si>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</si>
  <si>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</si>
  <si>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</si>
  <si>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</si>
  <si>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</si>
  <si>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</si>
  <si>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</si>
  <si>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</si>
  <si>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</si>
  <si>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</si>
  <si>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</si>
  <si>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</si>
  <si>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</si>
  <si>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</si>
  <si>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</si>
  <si>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</si>
  <si>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</si>
  <si>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</si>
  <si>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</si>
  <si>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</si>
  <si>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</si>
  <si>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</si>
  <si>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</si>
  <si>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</si>
  <si>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</si>
  <si>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</si>
  <si>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</si>
  <si>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</si>
  <si>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</si>
  <si>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</si>
  <si>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</si>
  <si>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</si>
  <si>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</si>
  <si>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</si>
  <si>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</si>
  <si>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</si>
  <si>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</si>
  <si>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</si>
  <si>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</si>
  <si>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</si>
  <si>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</si>
  <si>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</si>
  <si>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</si>
  <si>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</si>
  <si>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</si>
  <si>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</si>
  <si>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</si>
  <si>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</si>
  <si>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</si>
  <si>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</si>
  <si>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</si>
  <si>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</si>
  <si>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</si>
  <si>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</si>
  <si>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</si>
  <si>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</si>
  <si>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</si>
  <si>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</si>
  <si>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</si>
  <si>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</si>
  <si>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</si>
  <si>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</si>
  <si>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</si>
  <si>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</si>
  <si>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</si>
  <si>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</si>
  <si>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</si>
  <si>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</si>
  <si>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</si>
  <si>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</si>
  <si>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</si>
  <si>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</si>
  <si>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</si>
  <si>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</si>
  <si>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</si>
  <si>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</si>
  <si>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</si>
  <si>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</si>
  <si>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</si>
  <si>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</si>
  <si>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</si>
  <si>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</si>
  <si>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</si>
  <si>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</si>
  <si>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</si>
  <si>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</si>
  <si>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</si>
  <si>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</si>
  <si>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</si>
  <si>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</si>
  <si>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</si>
  <si>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</si>
  <si>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</si>
  <si>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</si>
  <si>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</si>
  <si>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</si>
  <si>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</si>
  <si>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</si>
  <si>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</si>
  <si>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</si>
  <si>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</si>
  <si>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</si>
  <si>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</si>
  <si>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</si>
  <si>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</si>
  <si>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</si>
  <si>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</si>
  <si>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</si>
  <si>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</si>
  <si>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</si>
  <si>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</si>
  <si>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</si>
  <si>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</si>
  <si>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</si>
  <si>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</si>
  <si>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</si>
  <si>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</si>
  <si>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</si>
  <si>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</si>
  <si>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</si>
  <si>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</si>
  <si>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</si>
  <si>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</si>
  <si>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</si>
  <si>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</si>
  <si>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</si>
  <si>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</si>
  <si>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</si>
  <si>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</si>
  <si>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</si>
  <si>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</si>
  <si>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</si>
  <si>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</si>
  <si>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</si>
  <si>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</si>
  <si>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</si>
  <si>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</si>
  <si>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</si>
  <si>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</si>
  <si>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</si>
  <si>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</si>
  <si>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</si>
  <si>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</si>
  <si>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</si>
  <si>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</si>
  <si>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</si>
  <si>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</si>
  <si>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</si>
  <si>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</si>
  <si>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</si>
  <si>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</si>
  <si>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</si>
  <si>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</si>
  <si>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</si>
  <si>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</si>
  <si>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</si>
  <si>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</si>
  <si>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</si>
  <si>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</si>
  <si>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</si>
  <si>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</si>
  <si>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</si>
  <si>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</si>
  <si>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</si>
  <si>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</si>
  <si>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</si>
  <si>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</si>
  <si>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</si>
  <si>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</si>
  <si>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</si>
  <si>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</si>
  <si>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</si>
  <si>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</si>
  <si>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</si>
  <si>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</si>
  <si>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</si>
  <si>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</si>
  <si>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</si>
  <si>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</si>
  <si>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</si>
  <si>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</si>
  <si>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</si>
  <si>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</si>
  <si>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</si>
  <si>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</si>
  <si>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</si>
  <si>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</si>
  <si>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</si>
  <si>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</si>
  <si>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</si>
  <si>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</si>
  <si>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</si>
  <si>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</si>
  <si>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</si>
  <si>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</si>
  <si>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</si>
  <si>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</si>
  <si>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</si>
  <si>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</si>
  <si>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</si>
  <si>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</si>
  <si>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</si>
  <si>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</si>
  <si>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</si>
  <si>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</si>
  <si>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</si>
  <si>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</si>
  <si>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</si>
  <si>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</si>
  <si>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</si>
  <si>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</si>
  <si>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</si>
  <si>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</si>
  <si>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</si>
  <si>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</si>
  <si>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</si>
  <si>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</si>
  <si>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</si>
  <si>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</si>
  <si>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</si>
  <si>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</si>
  <si>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</si>
  <si>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</si>
  <si>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</si>
  <si>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</si>
  <si>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</si>
  <si>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</si>
  <si>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</si>
  <si>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</si>
  <si>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</si>
  <si>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</si>
  <si>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</si>
  <si>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</si>
  <si>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</si>
  <si>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</si>
  <si>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</si>
  <si>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</si>
  <si>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</si>
  <si>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</si>
  <si>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</si>
  <si>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</si>
  <si>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</si>
  <si>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</si>
  <si>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</si>
  <si>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</si>
  <si>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</si>
  <si>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</si>
  <si>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</si>
  <si>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</si>
  <si>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</si>
  <si>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</si>
  <si>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</si>
  <si>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</si>
  <si>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</si>
  <si>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</si>
  <si>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</si>
  <si>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</si>
  <si>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</si>
  <si>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</si>
  <si>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</si>
  <si>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</si>
  <si>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</si>
  <si>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</si>
  <si>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</si>
  <si>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</si>
  <si>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</si>
  <si>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</si>
  <si>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</si>
  <si>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</si>
  <si>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</si>
  <si>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</si>
  <si>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</si>
  <si>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</si>
  <si>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</si>
  <si>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</si>
  <si>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</si>
  <si>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</si>
  <si>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</si>
  <si>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</si>
  <si>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</si>
  <si>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</si>
  <si>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</si>
  <si>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</si>
  <si>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</si>
  <si>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</si>
  <si>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</si>
  <si>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</si>
  <si>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</si>
  <si>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</si>
  <si>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</si>
  <si>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</si>
  <si>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</si>
  <si>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</si>
  <si>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</si>
  <si>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</si>
  <si>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</si>
  <si>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</si>
  <si>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</si>
  <si>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</si>
  <si>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</si>
  <si>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</si>
  <si>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</si>
  <si>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</si>
  <si>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</si>
  <si>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</si>
  <si>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</si>
  <si>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</si>
  <si>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</si>
  <si>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</si>
  <si>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</si>
  <si>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</si>
  <si>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</si>
  <si>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</si>
  <si>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</si>
  <si>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</si>
  <si>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</si>
  <si>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</si>
  <si>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</si>
  <si>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</si>
  <si>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</si>
  <si>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</si>
  <si>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</si>
  <si>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</si>
  <si>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</si>
  <si>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</si>
  <si>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</si>
  <si>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</si>
  <si>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</si>
  <si>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</si>
  <si>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</si>
  <si>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</si>
  <si>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</si>
  <si>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</si>
  <si>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</si>
  <si>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</si>
  <si>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</si>
  <si>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</si>
  <si>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</si>
  <si>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</si>
  <si>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</si>
  <si>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</si>
  <si>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</si>
  <si>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</si>
  <si>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</si>
  <si>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</si>
  <si>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</si>
  <si>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</si>
  <si>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</si>
  <si>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</si>
  <si>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</si>
  <si>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</si>
  <si>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</si>
  <si>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</si>
  <si>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</si>
  <si>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</si>
  <si>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</si>
  <si>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</si>
  <si>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</si>
  <si>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</si>
  <si>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</si>
  <si>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RECICLAGEM DE REVESTIMENTO ASFÁLTICO EM USINA COM ADIÇÃO DE ESPUMA ASFÁLTICA, PÓ DE PEDRA PRODUZIDO E CIMENTO</t>
  </si>
  <si>
    <t>USINAGEM DE CONCRETO ASFÁLTICO RECICLADO A FRIO COM ESPUMA DE ASFALTO, AGREGADO PRODUZIDO E CIMENTO</t>
  </si>
  <si>
    <t>AJUDANTE</t>
  </si>
  <si>
    <t>AJUDANTE ESPECIALIZADO</t>
  </si>
  <si>
    <t>ALMOXARIFE</t>
  </si>
  <si>
    <t>APONTADOR</t>
  </si>
  <si>
    <t>ARMADOR</t>
  </si>
  <si>
    <t>AUXILIAR ADMINISTRATIVO</t>
  </si>
  <si>
    <t>BOMBEIRO HIDRÁULICO</t>
  </si>
  <si>
    <t>CARPINTEIRO</t>
  </si>
  <si>
    <t>ENCARREGADO ADMINISTRATIVO</t>
  </si>
  <si>
    <t>ELETRICISTA</t>
  </si>
  <si>
    <t>ENCARREGADO ESPECIALIZADO</t>
  </si>
  <si>
    <t>ENGENHEIRO</t>
  </si>
  <si>
    <t>OPERACIONAL</t>
  </si>
  <si>
    <t>JARDINEIRO</t>
  </si>
  <si>
    <t>ENGENHEIRO SUPERVISOR</t>
  </si>
  <si>
    <t>PEDREIRO</t>
  </si>
  <si>
    <t>PINTOR</t>
  </si>
  <si>
    <t>SERRALHEIRO</t>
  </si>
  <si>
    <t>SERVENTE</t>
  </si>
  <si>
    <t>SOLDADOR</t>
  </si>
  <si>
    <t>CHEFE SETOR DE FINANÇAS</t>
  </si>
  <si>
    <t>VIGIA</t>
  </si>
  <si>
    <t>MONTADOR</t>
  </si>
  <si>
    <t>AUXILIAR DE LABORATÓRIO</t>
  </si>
  <si>
    <t>OCEANÓGRAFO</t>
  </si>
  <si>
    <t>ENCARREGADO GERAL</t>
  </si>
  <si>
    <t>FAXINEIRO</t>
  </si>
  <si>
    <t>OPERADOR DE EQUIPAMENTO LEVE</t>
  </si>
  <si>
    <t>OPERADOR DE EQUIPAMENTO PESADO</t>
  </si>
  <si>
    <t>OPERADOR DE EQUIPAMENTO ESPECIAL</t>
  </si>
  <si>
    <t>PERFURADOR DE TUBULÃO</t>
  </si>
  <si>
    <t>DESENHISTA</t>
  </si>
  <si>
    <t>CONDUTOR MAQUINISTA FLUVIAL</t>
  </si>
  <si>
    <t>COPEIRO</t>
  </si>
  <si>
    <t>MÉDICO DO TRABALHO</t>
  </si>
  <si>
    <t>BLASTER</t>
  </si>
  <si>
    <t>PRÉ-MARCADOR</t>
  </si>
  <si>
    <t>RECEPCIONISTA</t>
  </si>
  <si>
    <t>MARINHEIRO DE MÁQUINAS</t>
  </si>
  <si>
    <t>MARINHEIRO DE CONVÉS</t>
  </si>
  <si>
    <t>MARINHEIRO DE CONVÉS - MENSALISTA</t>
  </si>
  <si>
    <t>LABORATORISTA</t>
  </si>
  <si>
    <t>TRABALHADOR DE VIA</t>
  </si>
  <si>
    <t>SELECIONADOR DE MATERIAL PÉTREO</t>
  </si>
  <si>
    <t>ENGENHEIRO DE SEGURANÇA DO TRABALHO</t>
  </si>
  <si>
    <t>MOTORISTA DE CAMINHÃO</t>
  </si>
  <si>
    <t>TÉCNICO ESPECIALIZADO - MENSALISTA</t>
  </si>
  <si>
    <t>ENCARREGADO DE OBRAS DE ARTES ESPECIAIS</t>
  </si>
  <si>
    <t>MOTORISTA DE VEÍCULO LEVE</t>
  </si>
  <si>
    <t>MOTORISTA DE VEÍCULO ESPECIAL</t>
  </si>
  <si>
    <t>ENCARREGADO DE TURMA</t>
  </si>
  <si>
    <t>TÉCNICO DE SEGURANÇA DO TRABALHO</t>
  </si>
  <si>
    <t>SECRETÁRIA</t>
  </si>
  <si>
    <t>PILOTO FLUVIAL</t>
  </si>
  <si>
    <t>TÉCNICO ESPECIALIZADO</t>
  </si>
  <si>
    <t>CHEFE DO SETOR ADMINISTRATIVO</t>
  </si>
  <si>
    <t>ENCARREGADO DE TERRAPLENAGEM</t>
  </si>
  <si>
    <t>FRENTISTA DE TÚNEL</t>
  </si>
  <si>
    <t>TÉCNICO DA QUALIDADE</t>
  </si>
  <si>
    <t>AUXILIAR DE BLASTER</t>
  </si>
  <si>
    <t>ENCARREGADO DE PAVIMENTAÇÃO</t>
  </si>
  <si>
    <t>PORTEIRO</t>
  </si>
  <si>
    <t>TÉCNICO DE MEIO AMBIENTE</t>
  </si>
  <si>
    <t>COMPRADOR</t>
  </si>
  <si>
    <t>ENCARREGADO DE SUPERESTRUTURA FERROVIÁRIA</t>
  </si>
  <si>
    <t>AUXILIAR TÉCNICO</t>
  </si>
  <si>
    <t>COMANDANTE DE LONGO CURSO</t>
  </si>
  <si>
    <t>IMEDIATO</t>
  </si>
  <si>
    <t>OFICIAL DE NÁUTICA</t>
  </si>
  <si>
    <t>OFICIAL DE MÁQUINAS</t>
  </si>
  <si>
    <t>DRAGUISTA</t>
  </si>
  <si>
    <t>MAQUINISTA</t>
  </si>
  <si>
    <t>ENCARREGADO DE CONSERVAÇÃO RODOVIÁRIA</t>
  </si>
  <si>
    <t>MESTRE FLUVIAL</t>
  </si>
  <si>
    <t>MERGULHADOR RASO AUTÔNOMO DE EMERGÊNCIA</t>
  </si>
  <si>
    <t>MERGULHADOR RASO DEPENDENTE DE EMERGÊNCIA</t>
  </si>
  <si>
    <t>MERGULHADOR RASO DEPENDENTE</t>
  </si>
  <si>
    <t>MERGULHADOR RASO AUTÔNOMO</t>
  </si>
  <si>
    <t>MERGULHADOR RASO AUXILIAR DE SUPERFÍCIE</t>
  </si>
  <si>
    <t>FRENTISTA DE TÚNEL COM PERICULOSIDADE</t>
  </si>
  <si>
    <t>ELETRICISTA COM PERICULOSIDADE</t>
  </si>
  <si>
    <t>OPERADOR DE EQUIPAMENTO DE MERGULHO</t>
  </si>
  <si>
    <t>OPERADOR DE EQUIPAMENTO PESADO COM PERICULOSIDADE</t>
  </si>
  <si>
    <t>SUPERVISOR DE MERGULHO RASO</t>
  </si>
  <si>
    <t>MOTORISTA DE VEÍCULO ESPECIAL COM PERICULOSIDADE</t>
  </si>
  <si>
    <t>OPERADOR DE EQUIPAMENTO LEVE COM PERICULOSIDADE</t>
  </si>
  <si>
    <t>OPERADOR DE EQUIPAMENTO LEVE COM INSALUBRIDADE</t>
  </si>
  <si>
    <t>MARINHEIRO DE CONVÉS COM PERICULOSIDADE</t>
  </si>
  <si>
    <t>OPERADOR DE EQUIPAMENTO ESPECIAL COM PERICULOSIDADE</t>
  </si>
  <si>
    <t>ENGENHEIRO AUXILIAR</t>
  </si>
  <si>
    <t>TÉCNICO FLORESTAL</t>
  </si>
  <si>
    <t>MOTORISTA DE VEÍCULO LEVE - MENSALISTA</t>
  </si>
  <si>
    <t>TOPÓGRAFO</t>
  </si>
  <si>
    <t>AUXILIAR DE TOPOGRAFIA</t>
  </si>
  <si>
    <t>MÉDICO DE CÂMARA HIPERBÁRICA</t>
  </si>
  <si>
    <t>PEDREIRO - MENSALISTA</t>
  </si>
  <si>
    <t>ELETRICISTA - MENSALISTA</t>
  </si>
  <si>
    <t>SERVENTE - MENSALISTA</t>
  </si>
  <si>
    <t>ENGENHEIRO CHEFE</t>
  </si>
  <si>
    <t>MOTORISTA DE CAMINHÃO COM PERICULOSIDADE</t>
  </si>
  <si>
    <t>TÉCNICO DE BATIMETRIA</t>
  </si>
  <si>
    <t>USINA MISTURADORA MÓVEL DE RECICLAGEM A FRIO COM SISTEMA DE ESPUMA DE ASFALTO - 129,40 KW</t>
  </si>
  <si>
    <t>E9231</t>
  </si>
  <si>
    <t>MAÇARICO LANÇA-CHAMAS A GÁS LIQUEFEITO DE PETRÓLEO (GLP)</t>
  </si>
  <si>
    <t>M1898</t>
  </si>
  <si>
    <t>PASTA LUBRIFICANTE PARA TUBO PEAD</t>
  </si>
  <si>
    <t>AMORTECEDOR RETRÁTIL TIPO TAU II AFUNILADO PCB OU SIMILAR PARA VELOCIDADE DE PROJETO DE 100 KM/H E ÂNCORA TRASEIRA DE 1.680 MM</t>
  </si>
  <si>
    <t>ARAME E70S6 PARA SOLDA MIG/MAG - D = 0,9 MM</t>
  </si>
  <si>
    <t>*Para diâmetros de 0,6m e 0,8M, foi utilizado PV 1,5x1,5m;</t>
  </si>
  <si>
    <t>T1</t>
  </si>
  <si>
    <t>T2</t>
  </si>
  <si>
    <t>T3</t>
  </si>
  <si>
    <t>T4</t>
  </si>
  <si>
    <t>T5</t>
  </si>
  <si>
    <t>T6</t>
  </si>
  <si>
    <t>T7</t>
  </si>
  <si>
    <t>T8</t>
  </si>
  <si>
    <t>T9</t>
  </si>
  <si>
    <t>T10</t>
  </si>
  <si>
    <t>REDE EXISTENTE LD ESQUERDA</t>
  </si>
  <si>
    <t>TRANSPORTE PARA BOTA-FORA</t>
  </si>
  <si>
    <t>APIACÁS - MT</t>
  </si>
  <si>
    <t>PREFEITURA MUNICIPAL DE APIACÁS</t>
  </si>
  <si>
    <t>4HR*4DIAS*4SEMANAS*2MESES</t>
  </si>
  <si>
    <t>2HR*1DIAS*4SEMANAS*2MESES</t>
  </si>
  <si>
    <t>DISTÂNCIA DE TRANSPORTE PAV (KM)</t>
  </si>
  <si>
    <t>FORNEC. E ASSENT. DE TAMPÃO ARTICULADO EM FoFo P/PV's, DN=600mm, CARGA 12,5 TON., DIMENS. CONF. NBR 10158</t>
  </si>
  <si>
    <t>CÓDIGO REFERÊNCIA: EMBASA (JAN/2024)</t>
  </si>
  <si>
    <t>10.04.25</t>
  </si>
  <si>
    <t>DRENAGEM DE AGUAS PLUVIAIS</t>
  </si>
  <si>
    <t xml:space="preserve">RECOMPOSIÇÃO ASFÁLTICA </t>
  </si>
  <si>
    <t>ANP</t>
  </si>
  <si>
    <t>CÓDIGO REFERÊNCIA: CADERNO TÉCNICO DO SINAPI NOVEMBRO/2021</t>
  </si>
  <si>
    <t>EXECUÇÃO DE IMPRIMAÇÃO COM ASFALTO DILUÍDO CM-30. AF_11/2019</t>
  </si>
  <si>
    <t>PAVIMENTO COM TRATAMENTO SUPERFICIAL DUPLO, COM EMULSÃO ASFÁLTICA RR-2C, COM BANHO DILUÍDO. AF_01/2020</t>
  </si>
  <si>
    <t>EMULSAO ASFALTICA CATIONICA RR-2C PARA USO EM PAVIMENTACAO ASFALTICA</t>
  </si>
  <si>
    <t>RECOMPOSIÇÃO CALÇADA</t>
  </si>
  <si>
    <t>9.1</t>
  </si>
  <si>
    <t>9.2</t>
  </si>
  <si>
    <t>9.3</t>
  </si>
  <si>
    <t>9.4</t>
  </si>
  <si>
    <t>9.5</t>
  </si>
  <si>
    <t>9.6</t>
  </si>
  <si>
    <t>9.7</t>
  </si>
  <si>
    <t>9.8</t>
  </si>
  <si>
    <t>9.9</t>
  </si>
  <si>
    <t>9.10</t>
  </si>
  <si>
    <t>9.11</t>
  </si>
  <si>
    <t>8.1</t>
  </si>
  <si>
    <t>8.2</t>
  </si>
  <si>
    <t>IMPACTO AMBIENTAL</t>
  </si>
  <si>
    <t xml:space="preserve">BERNARDO REIS DE MELLO ALMEIDA
ENGENHEIRO SANITARISTA E AMBIENTAL
CREA/MT-  27995
</t>
  </si>
  <si>
    <t>Apiacás 17/07/2024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</si>
</sst>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quot;R$&quot;#,##0.00"/>
    <numFmt numFmtId="167" formatCode="#,##0.00\ "/>
    <numFmt numFmtId="168" formatCode="#,##0.0000\ "/>
    <numFmt numFmtId="169" formatCode="0.0000"/>
    <numFmt numFmtId="170" formatCode="0.000"/>
    <numFmt numFmtId="171" formatCode="#,###\ &quot;dias&quot;"/>
    <numFmt numFmtId="172" formatCode="0.0"/>
    <numFmt numFmtId="173" formatCode="_(&quot;R$ &quot;* #,##0.00_);_(&quot;R$ &quot;* \(#,##0.00\);_(&quot;R$ &quot;* &quot;-&quot;??_);_(@_)"/>
    <numFmt numFmtId="174" formatCode="&quot;R$ &quot;#,##0.00"/>
    <numFmt numFmtId="175" formatCode="#,##0.000"/>
    <numFmt numFmtId="176" formatCode="#,##0.0000"/>
  </numFmts>
  <fonts count="8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2"/>
      <color theme="1"/>
      <name val="Arial"/>
      <family val="2"/>
    </font>
    <font>
      <sz val="11"/>
      <color theme="1"/>
      <name val="Arial"/>
      <family val="2"/>
    </font>
    <font>
      <b/>
      <sz val="11"/>
      <color theme="1"/>
      <name val="Arial"/>
      <family val="2"/>
    </font>
    <font>
      <sz val="11"/>
      <color theme="1"/>
      <name val="Verdana"/>
      <family val="2"/>
    </font>
    <font>
      <sz val="10"/>
      <name val="Arial"/>
      <family val="2"/>
    </font>
    <font>
      <b/>
      <sz val="14"/>
      <name val="Calibri Light"/>
      <family val="1"/>
      <scheme val="major"/>
    </font>
    <font>
      <b/>
      <sz val="12"/>
      <name val="Calibri Light"/>
      <family val="1"/>
      <scheme val="major"/>
    </font>
    <font>
      <sz val="9"/>
      <name val="Calibri Light"/>
      <family val="1"/>
      <scheme val="major"/>
    </font>
    <font>
      <sz val="11"/>
      <name val="Arial"/>
      <family val="2"/>
    </font>
    <font>
      <b/>
      <sz val="11"/>
      <name val="Arial"/>
      <family val="2"/>
    </font>
    <font>
      <b/>
      <sz val="10"/>
      <name val="Arial"/>
      <family val="2"/>
    </font>
    <font>
      <b/>
      <sz val="14"/>
      <name val="Arial"/>
      <family val="2"/>
    </font>
    <font>
      <sz val="10"/>
      <name val="Calibri Light"/>
      <family val="1"/>
      <scheme val="major"/>
    </font>
    <font>
      <b/>
      <sz val="10"/>
      <name val="Calibri Light"/>
      <family val="1"/>
      <scheme val="major"/>
    </font>
    <font>
      <b/>
      <sz val="12"/>
      <name val="Arial"/>
      <family val="2"/>
    </font>
    <font>
      <sz val="12"/>
      <name val="Arial"/>
      <family val="2"/>
    </font>
    <font>
      <b/>
      <sz val="9"/>
      <name val="Arial"/>
      <family val="2"/>
    </font>
    <font>
      <sz val="9"/>
      <name val="Arial"/>
      <family val="2"/>
    </font>
    <font>
      <sz val="10"/>
      <name val="Times New Roman"/>
      <family val="1"/>
    </font>
    <font>
      <b/>
      <sz val="11"/>
      <name val="Calibri Light"/>
      <family val="1"/>
      <scheme val="major"/>
    </font>
    <font>
      <sz val="8"/>
      <name val="Calibri Light"/>
      <family val="1"/>
      <scheme val="major"/>
    </font>
    <font>
      <b/>
      <sz val="12"/>
      <color indexed="8"/>
      <name val="Arial"/>
      <family val="2"/>
    </font>
    <font>
      <b/>
      <sz val="10"/>
      <color indexed="8"/>
      <name val="Arial"/>
      <family val="2"/>
    </font>
    <font>
      <sz val="10"/>
      <color theme="1"/>
      <name val="Arial"/>
      <family val="2"/>
    </font>
    <font>
      <sz val="12"/>
      <color theme="1"/>
      <name val="Arial"/>
      <family val="2"/>
    </font>
    <font>
      <sz val="12"/>
      <color rgb="FFFF0000"/>
      <name val="Arial"/>
      <family val="2"/>
    </font>
    <font>
      <sz val="11"/>
      <name val="Calibri"/>
      <family val="2"/>
      <scheme val="minor"/>
    </font>
    <font>
      <sz val="12"/>
      <color indexed="0"/>
      <name val="Arial"/>
      <family val="2"/>
    </font>
    <font>
      <sz val="11"/>
      <color theme="0" tint="-0.34998626667073579"/>
      <name val="Calibri"/>
      <family val="2"/>
      <scheme val="minor"/>
    </font>
    <font>
      <sz val="10"/>
      <color theme="0" tint="-0.34998626667073579"/>
      <name val="Arial"/>
      <family val="2"/>
    </font>
    <font>
      <sz val="11"/>
      <color theme="0" tint="-0.499984740745262"/>
      <name val="Calibri"/>
      <family val="2"/>
      <scheme val="minor"/>
    </font>
    <font>
      <sz val="12"/>
      <name val="Times New Roman"/>
      <family val="1"/>
    </font>
    <font>
      <b/>
      <sz val="11"/>
      <name val="Calibri"/>
      <family val="2"/>
      <scheme val="minor"/>
    </font>
    <font>
      <b/>
      <sz val="11"/>
      <color rgb="FFFF0000"/>
      <name val="Calibri"/>
      <family val="2"/>
      <scheme val="minor"/>
    </font>
    <font>
      <sz val="4"/>
      <name val="Arial"/>
      <family val="2"/>
    </font>
    <font>
      <b/>
      <sz val="16"/>
      <name val="Arial"/>
      <family val="2"/>
    </font>
    <font>
      <b/>
      <sz val="16"/>
      <color rgb="FFFF0000"/>
      <name val="Arial"/>
      <family val="2"/>
    </font>
    <font>
      <sz val="3"/>
      <name val="Arial"/>
      <family val="2"/>
    </font>
    <font>
      <b/>
      <sz val="3"/>
      <name val="Arial"/>
      <family val="2"/>
    </font>
    <font>
      <b/>
      <sz val="20"/>
      <name val="Arial"/>
      <family val="2"/>
    </font>
    <font>
      <b/>
      <sz val="18"/>
      <name val="Arial"/>
      <family val="2"/>
    </font>
    <font>
      <b/>
      <sz val="21.5"/>
      <name val="Arial"/>
      <family val="2"/>
    </font>
    <font>
      <sz val="14"/>
      <name val="Arial"/>
      <family val="2"/>
    </font>
    <font>
      <b/>
      <sz val="8"/>
      <name val="Arial"/>
      <family val="2"/>
    </font>
    <font>
      <sz val="18"/>
      <name val="Arial"/>
      <family val="2"/>
    </font>
    <font>
      <sz val="4"/>
      <color indexed="50"/>
      <name val="Arial"/>
      <family val="2"/>
    </font>
    <font>
      <b/>
      <sz val="12"/>
      <color indexed="8"/>
      <name val="Calibri"/>
      <family val="2"/>
    </font>
    <font>
      <b/>
      <sz val="11"/>
      <color indexed="8"/>
      <name val="Calibri"/>
      <family val="2"/>
    </font>
    <font>
      <sz val="1"/>
      <name val="Arial"/>
      <family val="2"/>
    </font>
    <font>
      <b/>
      <sz val="12"/>
      <color rgb="FFFF0000"/>
      <name val="Arial"/>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
      <b/>
      <sz val="18"/>
      <name val="Calibri Light"/>
      <family val="1"/>
      <scheme val="major"/>
    </font>
    <font>
      <sz val="12"/>
      <name val="Arial Rounded MT Bold"/>
      <family val="2"/>
    </font>
    <font>
      <b/>
      <sz val="1"/>
      <name val="Arial"/>
      <family val="2"/>
    </font>
    <font>
      <sz val="1"/>
      <name val="Times New Roman"/>
      <family val="1"/>
    </font>
    <font>
      <i/>
      <sz val="1"/>
      <color indexed="8"/>
      <name val="Arial"/>
      <family val="2"/>
    </font>
    <font>
      <i/>
      <sz val="12"/>
      <color indexed="8"/>
      <name val="Arial"/>
      <family val="2"/>
    </font>
    <font>
      <b/>
      <i/>
      <sz val="12"/>
      <color indexed="8"/>
      <name val="Arial"/>
      <family val="2"/>
    </font>
    <font>
      <b/>
      <sz val="11"/>
      <color indexed="8"/>
      <name val="Verdana"/>
      <family val="2"/>
    </font>
    <font>
      <b/>
      <sz val="12"/>
      <color indexed="8"/>
      <name val="Verdana"/>
      <family val="2"/>
    </font>
    <font>
      <b/>
      <sz val="8"/>
      <color indexed="8"/>
      <name val="Verdana"/>
      <family val="2"/>
    </font>
    <font>
      <b/>
      <sz val="8"/>
      <name val="Verdana"/>
      <family val="2"/>
    </font>
    <font>
      <sz val="8"/>
      <color indexed="8"/>
      <name val="Verdana"/>
      <family val="2"/>
    </font>
    <font>
      <b/>
      <sz val="10"/>
      <name val="Verdana"/>
      <family val="2"/>
    </font>
    <font>
      <b/>
      <sz val="16"/>
      <name val="Calibri Light"/>
      <family val="1"/>
      <scheme val="major"/>
    </font>
    <font>
      <b/>
      <sz val="13"/>
      <name val="Calibri Light"/>
      <family val="1"/>
      <scheme val="major"/>
    </font>
    <font>
      <sz val="11"/>
      <name val="Calibri Light"/>
      <family val="1"/>
      <scheme val="major"/>
    </font>
    <font>
      <b/>
      <sz val="12"/>
      <color theme="0"/>
      <name val="Arial"/>
      <family val="2"/>
    </font>
    <font>
      <sz val="12"/>
      <name val="Calibri Light"/>
      <family val="1"/>
      <scheme val="major"/>
    </font>
    <font>
      <sz val="12"/>
      <color theme="1"/>
      <name val="Calibri"/>
      <family val="2"/>
      <scheme val="minor"/>
    </font>
    <font>
      <sz val="20"/>
      <name val="Arial"/>
      <family val="2"/>
    </font>
    <font>
      <b/>
      <sz val="14"/>
      <color theme="1"/>
      <name val="Arial"/>
      <family val="2"/>
    </font>
    <font>
      <b/>
      <sz val="9"/>
      <color rgb="FFFF0000"/>
      <name val="Arial"/>
      <family val="2"/>
    </font>
  </fonts>
  <fills count="26">
    <fill>
      <patternFill patternType="none"/>
    </fill>
    <fill>
      <patternFill patternType="gray125"/>
    </fill>
    <fill>
      <patternFill patternType="solid">
        <fgColor theme="0" tint="-0.14996795556505021"/>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theme="4" tint="0.59999389629810485"/>
        <bgColor indexed="64"/>
      </patternFill>
    </fill>
    <fill>
      <patternFill patternType="solid">
        <fgColor indexed="9"/>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indexed="47"/>
        <bgColor indexed="64"/>
      </patternFill>
    </fill>
    <fill>
      <patternFill patternType="solid">
        <fgColor indexed="22"/>
        <bgColor indexed="64"/>
      </patternFill>
    </fill>
    <fill>
      <patternFill patternType="solid">
        <fgColor rgb="FF5075B7"/>
      </patternFill>
    </fill>
    <fill>
      <patternFill patternType="solid">
        <fgColor rgb="FF7C6362"/>
      </patternFill>
    </fill>
    <fill>
      <patternFill patternType="solid">
        <fgColor rgb="FF548CD4"/>
      </patternFill>
    </fill>
    <fill>
      <patternFill patternType="solid">
        <fgColor rgb="FFB8CCE4"/>
      </patternFill>
    </fill>
    <fill>
      <patternFill patternType="solid">
        <fgColor rgb="FFF8F8F8"/>
        <bgColor indexed="64"/>
      </patternFill>
    </fill>
    <fill>
      <patternFill patternType="solid">
        <fgColor rgb="FFEAEAEA"/>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bgColor indexed="64"/>
      </patternFill>
    </fill>
    <fill>
      <patternFill patternType="solid">
        <fgColor theme="0" tint="-4.9989318521683403E-2"/>
        <bgColor indexed="64"/>
      </patternFill>
    </fill>
  </fills>
  <borders count="105">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ck">
        <color rgb="FFFF0000"/>
      </left>
      <right style="thick">
        <color rgb="FFFF0000"/>
      </right>
      <top style="thick">
        <color rgb="FFFF0000"/>
      </top>
      <bottom style="thick">
        <color rgb="FFFF000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rgb="FF7590BF"/>
      </right>
      <top/>
      <bottom style="thin">
        <color rgb="FF7590BF"/>
      </bottom>
      <diagonal/>
    </border>
    <border>
      <left style="thin">
        <color rgb="FF7590BF"/>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thin">
        <color indexed="64"/>
      </top>
      <bottom/>
      <diagonal/>
    </border>
    <border>
      <left style="thin">
        <color rgb="FF7BA0CD"/>
      </left>
      <right style="thin">
        <color rgb="FF7BA0CD"/>
      </right>
      <top style="thin">
        <color rgb="FF7BA0CD"/>
      </top>
      <bottom style="thin">
        <color rgb="FF7BA0CD"/>
      </bottom>
      <diagonal/>
    </border>
    <border>
      <left style="medium">
        <color indexed="64"/>
      </left>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top/>
      <bottom style="dotted">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dotted">
        <color indexed="64"/>
      </left>
      <right style="medium">
        <color indexed="64"/>
      </right>
      <top style="medium">
        <color indexed="64"/>
      </top>
      <bottom/>
      <diagonal/>
    </border>
  </borders>
  <cellStyleXfs count="25">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36" fillId="0" borderId="0"/>
    <xf numFmtId="0" fontId="36" fillId="0" borderId="0"/>
    <xf numFmtId="0" fontId="9" fillId="0" borderId="0"/>
    <xf numFmtId="9" fontId="9" fillId="0" borderId="0" applyFont="0" applyFill="0" applyBorder="0" applyAlignment="0" applyProtection="0"/>
    <xf numFmtId="0" fontId="9" fillId="0" borderId="0"/>
    <xf numFmtId="0" fontId="29" fillId="0" borderId="0"/>
    <xf numFmtId="173"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73" fontId="9" fillId="0" borderId="0" applyFont="0" applyFill="0" applyBorder="0" applyAlignment="0" applyProtection="0"/>
    <xf numFmtId="0" fontId="9" fillId="0" borderId="0"/>
  </cellStyleXfs>
  <cellXfs count="1272">
    <xf numFmtId="0" fontId="0" fillId="0" borderId="0" xfId="0"/>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2" fontId="4" fillId="0" borderId="1" xfId="0" applyNumberFormat="1" applyFont="1" applyBorder="1" applyAlignment="1">
      <alignment horizontal="center" vertical="center"/>
    </xf>
    <xf numFmtId="0" fontId="0" fillId="2" borderId="0" xfId="0" applyFill="1" applyAlignment="1">
      <alignment horizontal="center"/>
    </xf>
    <xf numFmtId="2" fontId="0" fillId="2" borderId="0" xfId="0" applyNumberFormat="1" applyFill="1" applyAlignment="1">
      <alignment horizontal="center"/>
    </xf>
    <xf numFmtId="0" fontId="0" fillId="0" borderId="0" xfId="0" applyAlignment="1">
      <alignment horizontal="center"/>
    </xf>
    <xf numFmtId="2" fontId="0" fillId="0" borderId="0" xfId="0" applyNumberFormat="1" applyAlignment="1">
      <alignment horizontal="center"/>
    </xf>
    <xf numFmtId="0" fontId="0" fillId="2" borderId="0" xfId="0" applyFill="1" applyAlignment="1">
      <alignment wrapText="1"/>
    </xf>
    <xf numFmtId="0" fontId="0" fillId="0" borderId="0" xfId="0" applyAlignment="1">
      <alignment wrapText="1"/>
    </xf>
    <xf numFmtId="0" fontId="6" fillId="0" borderId="0" xfId="0" applyFont="1"/>
    <xf numFmtId="2" fontId="0" fillId="0" borderId="0" xfId="0" applyNumberFormat="1"/>
    <xf numFmtId="0" fontId="7" fillId="0" borderId="1" xfId="0" applyFont="1" applyBorder="1" applyAlignment="1">
      <alignment horizontal="center"/>
    </xf>
    <xf numFmtId="0" fontId="0" fillId="3" borderId="0" xfId="0" applyFill="1"/>
    <xf numFmtId="2" fontId="0" fillId="2" borderId="0" xfId="0" applyNumberFormat="1" applyFill="1"/>
    <xf numFmtId="0" fontId="8" fillId="0" borderId="0" xfId="0" applyFont="1"/>
    <xf numFmtId="2" fontId="9" fillId="4" borderId="5" xfId="6" applyNumberFormat="1" applyFill="1" applyBorder="1" applyAlignment="1">
      <alignment horizontal="center" vertical="center"/>
    </xf>
    <xf numFmtId="0" fontId="13" fillId="4" borderId="2" xfId="5" applyFont="1" applyFill="1" applyBorder="1" applyAlignment="1">
      <alignment vertical="center"/>
    </xf>
    <xf numFmtId="0" fontId="14" fillId="5" borderId="3" xfId="6" applyFont="1" applyFill="1" applyBorder="1" applyAlignment="1">
      <alignment horizontal="left" vertical="center"/>
    </xf>
    <xf numFmtId="0" fontId="6" fillId="5" borderId="0" xfId="0" applyFont="1" applyFill="1"/>
    <xf numFmtId="0" fontId="14" fillId="5" borderId="3" xfId="6" applyFont="1" applyFill="1" applyBorder="1" applyAlignment="1">
      <alignment vertical="center"/>
    </xf>
    <xf numFmtId="0" fontId="6" fillId="5" borderId="3" xfId="0" applyFont="1" applyFill="1" applyBorder="1"/>
    <xf numFmtId="43" fontId="6" fillId="5" borderId="4" xfId="1" applyFont="1" applyFill="1" applyBorder="1"/>
    <xf numFmtId="0" fontId="13" fillId="4" borderId="6" xfId="5" applyFont="1" applyFill="1" applyBorder="1" applyAlignment="1">
      <alignment vertical="center"/>
    </xf>
    <xf numFmtId="0" fontId="14" fillId="5" borderId="0" xfId="5" applyFont="1" applyFill="1" applyAlignment="1">
      <alignment horizontal="left" vertical="center"/>
    </xf>
    <xf numFmtId="0" fontId="14" fillId="5" borderId="0" xfId="5" applyFont="1" applyFill="1" applyAlignment="1">
      <alignment vertical="center"/>
    </xf>
    <xf numFmtId="43" fontId="6" fillId="5" borderId="7" xfId="1" applyFont="1" applyFill="1" applyBorder="1"/>
    <xf numFmtId="0" fontId="13" fillId="4" borderId="8" xfId="5" applyFont="1" applyFill="1" applyBorder="1" applyAlignment="1">
      <alignment vertical="center"/>
    </xf>
    <xf numFmtId="0" fontId="14" fillId="5" borderId="9" xfId="5" applyFont="1" applyFill="1" applyBorder="1" applyAlignment="1">
      <alignment vertical="center"/>
    </xf>
    <xf numFmtId="0" fontId="6" fillId="5" borderId="9" xfId="0" applyFont="1" applyFill="1" applyBorder="1"/>
    <xf numFmtId="43" fontId="6" fillId="5" borderId="10" xfId="1" applyFont="1" applyFill="1" applyBorder="1"/>
    <xf numFmtId="0" fontId="6" fillId="0" borderId="0" xfId="0" applyFont="1" applyAlignment="1">
      <alignment horizontal="center" vertical="center" wrapText="1"/>
    </xf>
    <xf numFmtId="165" fontId="15" fillId="6" borderId="13" xfId="7" applyFont="1" applyFill="1" applyBorder="1" applyAlignment="1">
      <alignment horizontal="center" vertical="center" wrapText="1"/>
    </xf>
    <xf numFmtId="0" fontId="15" fillId="6" borderId="13" xfId="6" applyFont="1" applyFill="1" applyBorder="1" applyAlignment="1">
      <alignment horizontal="center" vertical="center" wrapText="1"/>
    </xf>
    <xf numFmtId="0" fontId="6" fillId="0" borderId="0" xfId="0" applyFont="1" applyAlignment="1">
      <alignment vertical="center"/>
    </xf>
    <xf numFmtId="2" fontId="9" fillId="4" borderId="0" xfId="6" applyNumberFormat="1" applyFill="1" applyAlignment="1">
      <alignment horizontal="center" vertical="center"/>
    </xf>
    <xf numFmtId="0" fontId="9" fillId="4" borderId="0" xfId="6" applyFill="1" applyAlignment="1">
      <alignment horizontal="center" vertical="center"/>
    </xf>
    <xf numFmtId="43" fontId="9" fillId="4" borderId="0" xfId="1" applyFont="1" applyFill="1" applyBorder="1" applyAlignment="1">
      <alignment vertical="center"/>
    </xf>
    <xf numFmtId="2" fontId="9" fillId="4" borderId="0" xfId="7" applyNumberFormat="1" applyFont="1" applyFill="1" applyBorder="1" applyAlignment="1">
      <alignment vertical="center"/>
    </xf>
    <xf numFmtId="2" fontId="9" fillId="4" borderId="0" xfId="7" applyNumberFormat="1" applyFont="1" applyFill="1" applyBorder="1" applyAlignment="1">
      <alignment horizontal="right" vertical="center"/>
    </xf>
    <xf numFmtId="165" fontId="9" fillId="4" borderId="0" xfId="7" applyFont="1" applyFill="1" applyBorder="1" applyAlignment="1">
      <alignment horizontal="right" vertical="center"/>
    </xf>
    <xf numFmtId="0" fontId="9" fillId="4" borderId="0" xfId="6" applyFill="1" applyAlignment="1">
      <alignment vertical="center" wrapText="1"/>
    </xf>
    <xf numFmtId="10" fontId="9" fillId="4" borderId="0" xfId="3" applyNumberFormat="1" applyFont="1" applyFill="1" applyBorder="1" applyAlignment="1">
      <alignment horizontal="right" vertical="center"/>
    </xf>
    <xf numFmtId="0" fontId="6" fillId="0" borderId="0" xfId="0" applyFont="1" applyAlignment="1">
      <alignment horizontal="left" wrapText="1"/>
    </xf>
    <xf numFmtId="166" fontId="15" fillId="6" borderId="5" xfId="2" applyNumberFormat="1" applyFont="1" applyFill="1" applyBorder="1" applyAlignment="1">
      <alignment horizontal="center" vertical="center"/>
    </xf>
    <xf numFmtId="0" fontId="15" fillId="7" borderId="11" xfId="8" applyFont="1" applyFill="1" applyBorder="1" applyAlignment="1">
      <alignment vertical="center"/>
    </xf>
    <xf numFmtId="0" fontId="15" fillId="7" borderId="14" xfId="8" applyFont="1" applyFill="1" applyBorder="1" applyAlignment="1">
      <alignment vertical="center"/>
    </xf>
    <xf numFmtId="0" fontId="9" fillId="7" borderId="14" xfId="8" applyFill="1" applyBorder="1" applyAlignment="1">
      <alignment vertical="center"/>
    </xf>
    <xf numFmtId="0" fontId="9" fillId="7" borderId="12" xfId="8" applyFill="1" applyBorder="1" applyAlignment="1">
      <alignment vertical="center"/>
    </xf>
    <xf numFmtId="43" fontId="6" fillId="0" borderId="0" xfId="1" applyFont="1"/>
    <xf numFmtId="43" fontId="6" fillId="0" borderId="0" xfId="0" applyNumberFormat="1" applyFont="1"/>
    <xf numFmtId="0" fontId="9" fillId="4" borderId="3" xfId="0" applyFont="1" applyFill="1" applyBorder="1" applyAlignment="1">
      <alignment horizontal="left"/>
    </xf>
    <xf numFmtId="0" fontId="9" fillId="4" borderId="3" xfId="0" applyFont="1" applyFill="1" applyBorder="1" applyAlignment="1">
      <alignment vertical="center"/>
    </xf>
    <xf numFmtId="0" fontId="17" fillId="0" borderId="15" xfId="9" applyFont="1" applyBorder="1" applyAlignment="1">
      <alignment vertical="center"/>
    </xf>
    <xf numFmtId="0" fontId="17" fillId="0" borderId="0" xfId="9" applyFont="1" applyAlignment="1">
      <alignment vertical="center"/>
    </xf>
    <xf numFmtId="0" fontId="17" fillId="0" borderId="17" xfId="9" applyFont="1" applyBorder="1" applyAlignment="1">
      <alignment vertical="center"/>
    </xf>
    <xf numFmtId="0" fontId="9" fillId="0" borderId="3" xfId="9" applyBorder="1" applyAlignment="1">
      <alignment vertical="center"/>
    </xf>
    <xf numFmtId="167" fontId="9" fillId="0" borderId="3" xfId="9" applyNumberFormat="1" applyBorder="1" applyAlignment="1">
      <alignment vertical="center"/>
    </xf>
    <xf numFmtId="0" fontId="9" fillId="0" borderId="0" xfId="9" applyAlignment="1">
      <alignment vertical="center"/>
    </xf>
    <xf numFmtId="167" fontId="9" fillId="0" borderId="0" xfId="9" applyNumberFormat="1" applyAlignment="1">
      <alignment vertical="center"/>
    </xf>
    <xf numFmtId="167" fontId="19" fillId="0" borderId="0" xfId="9" applyNumberFormat="1" applyFont="1" applyAlignment="1">
      <alignment horizontal="center" vertical="center"/>
    </xf>
    <xf numFmtId="0" fontId="15" fillId="5" borderId="26" xfId="9" applyFont="1" applyFill="1" applyBorder="1" applyAlignment="1">
      <alignment vertical="top"/>
    </xf>
    <xf numFmtId="0" fontId="9" fillId="5" borderId="25" xfId="9" applyFill="1" applyBorder="1" applyAlignment="1">
      <alignment horizontal="center" vertical="center"/>
    </xf>
    <xf numFmtId="1" fontId="9" fillId="0" borderId="0" xfId="9" applyNumberFormat="1" applyAlignment="1">
      <alignment vertical="center"/>
    </xf>
    <xf numFmtId="167" fontId="21" fillId="0" borderId="5" xfId="9" applyNumberFormat="1" applyFont="1" applyBorder="1" applyAlignment="1">
      <alignment horizontal="centerContinuous" vertical="center"/>
    </xf>
    <xf numFmtId="167" fontId="21" fillId="0" borderId="25" xfId="9" applyNumberFormat="1" applyFont="1" applyBorder="1" applyAlignment="1">
      <alignment horizontal="center" vertical="center"/>
    </xf>
    <xf numFmtId="0" fontId="22" fillId="0" borderId="5" xfId="9" applyFont="1" applyBorder="1" applyAlignment="1">
      <alignment vertical="center" wrapText="1"/>
    </xf>
    <xf numFmtId="4" fontId="22" fillId="0" borderId="5" xfId="9" applyNumberFormat="1" applyFont="1" applyBorder="1" applyAlignment="1">
      <alignment horizontal="center" vertical="center"/>
    </xf>
    <xf numFmtId="4" fontId="22" fillId="0" borderId="25" xfId="9" applyNumberFormat="1" applyFont="1" applyBorder="1" applyAlignment="1">
      <alignment vertical="center"/>
    </xf>
    <xf numFmtId="0" fontId="23" fillId="0" borderId="0" xfId="9" applyFont="1" applyAlignment="1">
      <alignment vertical="center"/>
    </xf>
    <xf numFmtId="167" fontId="23" fillId="0" borderId="0" xfId="9" applyNumberFormat="1" applyFont="1" applyAlignment="1">
      <alignment vertical="center"/>
    </xf>
    <xf numFmtId="0" fontId="26" fillId="0" borderId="0" xfId="8" applyFont="1" applyAlignment="1">
      <alignment vertical="center"/>
    </xf>
    <xf numFmtId="0" fontId="26" fillId="8" borderId="0" xfId="8" applyFont="1" applyFill="1"/>
    <xf numFmtId="0" fontId="27" fillId="0" borderId="0" xfId="8" applyFont="1" applyAlignment="1">
      <alignment horizontal="center" vertical="center"/>
    </xf>
    <xf numFmtId="4" fontId="20" fillId="4" borderId="5" xfId="0" applyNumberFormat="1" applyFont="1" applyFill="1" applyBorder="1" applyAlignment="1">
      <alignment horizontal="center" vertical="center" wrapText="1"/>
    </xf>
    <xf numFmtId="2" fontId="20" fillId="4" borderId="5" xfId="0" applyNumberFormat="1" applyFont="1" applyFill="1" applyBorder="1" applyAlignment="1">
      <alignment horizontal="center" vertical="center" wrapText="1"/>
    </xf>
    <xf numFmtId="4" fontId="0" fillId="0" borderId="0" xfId="0" applyNumberFormat="1"/>
    <xf numFmtId="4" fontId="19" fillId="0" borderId="0" xfId="0" applyNumberFormat="1" applyFont="1" applyAlignment="1">
      <alignment vertical="center" wrapText="1"/>
    </xf>
    <xf numFmtId="2" fontId="19" fillId="4" borderId="38" xfId="0" applyNumberFormat="1" applyFont="1" applyFill="1" applyBorder="1" applyAlignment="1">
      <alignment horizontal="center" vertical="center" wrapText="1"/>
    </xf>
    <xf numFmtId="4" fontId="9" fillId="0" borderId="0" xfId="0" applyNumberFormat="1" applyFont="1" applyAlignment="1">
      <alignment vertical="center"/>
    </xf>
    <xf numFmtId="2" fontId="19" fillId="4" borderId="0" xfId="0" applyNumberFormat="1" applyFont="1" applyFill="1" applyAlignment="1">
      <alignment horizontal="center" vertical="center" wrapText="1"/>
    </xf>
    <xf numFmtId="0" fontId="26" fillId="4" borderId="0" xfId="8" applyFont="1" applyFill="1" applyAlignment="1">
      <alignment horizontal="center" vertical="center"/>
    </xf>
    <xf numFmtId="2" fontId="19" fillId="0" borderId="0" xfId="0" applyNumberFormat="1" applyFont="1" applyAlignment="1">
      <alignment horizontal="center" vertical="center" wrapText="1"/>
    </xf>
    <xf numFmtId="4" fontId="20" fillId="0" borderId="5" xfId="0" applyNumberFormat="1" applyFont="1" applyBorder="1" applyAlignment="1">
      <alignment horizontal="center" vertical="center" wrapText="1"/>
    </xf>
    <xf numFmtId="4" fontId="20" fillId="0" borderId="25" xfId="0" applyNumberFormat="1" applyFont="1" applyBorder="1" applyAlignment="1">
      <alignment horizontal="center" vertical="center" wrapText="1"/>
    </xf>
    <xf numFmtId="4" fontId="20" fillId="0" borderId="0" xfId="0" applyNumberFormat="1" applyFont="1" applyAlignment="1">
      <alignment horizontal="center" vertical="center" wrapText="1"/>
    </xf>
    <xf numFmtId="4" fontId="19" fillId="0" borderId="0" xfId="0" applyNumberFormat="1" applyFont="1" applyAlignment="1">
      <alignment horizontal="center" vertical="center" wrapText="1"/>
    </xf>
    <xf numFmtId="49" fontId="19" fillId="0" borderId="0" xfId="0" applyNumberFormat="1" applyFont="1" applyAlignment="1">
      <alignment horizontal="right" vertical="center" wrapText="1"/>
    </xf>
    <xf numFmtId="0" fontId="29" fillId="4" borderId="0" xfId="0" applyFont="1" applyFill="1" applyAlignment="1">
      <alignment horizontal="center" vertical="center"/>
    </xf>
    <xf numFmtId="4" fontId="20" fillId="4" borderId="0" xfId="0" applyNumberFormat="1" applyFont="1" applyFill="1" applyAlignment="1">
      <alignment horizontal="center" vertical="center" wrapText="1"/>
    </xf>
    <xf numFmtId="2" fontId="20" fillId="4" borderId="0" xfId="0" applyNumberFormat="1" applyFont="1" applyFill="1" applyAlignment="1">
      <alignment horizontal="center" vertical="center" wrapText="1"/>
    </xf>
    <xf numFmtId="0" fontId="19" fillId="0" borderId="30" xfId="11" applyFont="1" applyBorder="1" applyAlignment="1" applyProtection="1">
      <alignment horizontal="center" vertical="center" wrapText="1"/>
      <protection locked="0"/>
    </xf>
    <xf numFmtId="0" fontId="19" fillId="0" borderId="31" xfId="11" applyFont="1" applyBorder="1" applyAlignment="1" applyProtection="1">
      <alignment horizontal="center" vertical="center" wrapText="1"/>
      <protection locked="0"/>
    </xf>
    <xf numFmtId="2" fontId="19" fillId="0" borderId="31" xfId="11" applyNumberFormat="1" applyFont="1" applyBorder="1" applyAlignment="1" applyProtection="1">
      <alignment horizontal="center" vertical="center" wrapText="1"/>
      <protection locked="0"/>
    </xf>
    <xf numFmtId="2" fontId="19" fillId="0" borderId="32" xfId="11" applyNumberFormat="1" applyFont="1" applyBorder="1" applyAlignment="1" applyProtection="1">
      <alignment horizontal="center" vertical="center" wrapText="1"/>
      <protection locked="0"/>
    </xf>
    <xf numFmtId="2" fontId="20" fillId="4" borderId="25" xfId="0" applyNumberFormat="1" applyFont="1" applyFill="1" applyBorder="1" applyAlignment="1">
      <alignment horizontal="center" vertical="center" wrapText="1"/>
    </xf>
    <xf numFmtId="0" fontId="2" fillId="0" borderId="0" xfId="0" applyFont="1"/>
    <xf numFmtId="2" fontId="20" fillId="4" borderId="26" xfId="0" applyNumberFormat="1" applyFont="1" applyFill="1" applyBorder="1" applyAlignment="1">
      <alignment horizontal="center" vertical="center" wrapText="1"/>
    </xf>
    <xf numFmtId="4" fontId="19" fillId="0" borderId="0" xfId="0" applyNumberFormat="1" applyFont="1" applyAlignment="1">
      <alignment horizontal="right" vertical="center" wrapText="1"/>
    </xf>
    <xf numFmtId="4" fontId="19" fillId="0" borderId="38" xfId="0" applyNumberFormat="1" applyFont="1" applyBorder="1" applyAlignment="1">
      <alignment horizontal="center" vertical="center" wrapText="1"/>
    </xf>
    <xf numFmtId="0" fontId="0" fillId="4" borderId="0" xfId="0" applyFill="1"/>
    <xf numFmtId="2" fontId="20" fillId="0" borderId="0" xfId="0" applyNumberFormat="1" applyFont="1" applyAlignment="1">
      <alignment horizontal="center" vertical="center" wrapText="1"/>
    </xf>
    <xf numFmtId="171" fontId="26" fillId="6" borderId="21" xfId="5" applyNumberFormat="1" applyFont="1" applyFill="1" applyBorder="1" applyAlignment="1">
      <alignment horizontal="center" vertical="center" wrapText="1"/>
    </xf>
    <xf numFmtId="171" fontId="26" fillId="6" borderId="7" xfId="5" applyNumberFormat="1" applyFont="1" applyFill="1" applyBorder="1" applyAlignment="1">
      <alignment horizontal="center" vertical="center" wrapText="1"/>
    </xf>
    <xf numFmtId="171" fontId="26" fillId="6" borderId="46" xfId="5" applyNumberFormat="1" applyFont="1" applyFill="1" applyBorder="1" applyAlignment="1">
      <alignment horizontal="center" vertical="center" wrapText="1"/>
    </xf>
    <xf numFmtId="171" fontId="26" fillId="6" borderId="6" xfId="5" applyNumberFormat="1" applyFont="1" applyFill="1" applyBorder="1" applyAlignment="1">
      <alignment horizontal="center" vertical="center" wrapText="1"/>
    </xf>
    <xf numFmtId="171" fontId="26" fillId="6" borderId="47" xfId="5" applyNumberFormat="1" applyFont="1" applyFill="1" applyBorder="1" applyAlignment="1">
      <alignment horizontal="center" vertical="center" wrapText="1"/>
    </xf>
    <xf numFmtId="171" fontId="27" fillId="0" borderId="0" xfId="5" applyNumberFormat="1" applyFont="1" applyAlignment="1">
      <alignment horizontal="center" vertical="center" wrapText="1"/>
    </xf>
    <xf numFmtId="0" fontId="20" fillId="4" borderId="22" xfId="0" applyFont="1" applyFill="1" applyBorder="1" applyAlignment="1">
      <alignment horizontal="center" vertical="center"/>
    </xf>
    <xf numFmtId="2" fontId="20" fillId="4" borderId="22" xfId="0" applyNumberFormat="1" applyFont="1" applyFill="1" applyBorder="1" applyAlignment="1" applyProtection="1">
      <alignment horizontal="center" vertical="center"/>
      <protection locked="0"/>
    </xf>
    <xf numFmtId="170" fontId="20" fillId="4" borderId="22" xfId="0" applyNumberFormat="1" applyFont="1" applyFill="1" applyBorder="1" applyAlignment="1" applyProtection="1">
      <alignment horizontal="center" vertical="center"/>
      <protection locked="0"/>
    </xf>
    <xf numFmtId="169" fontId="20" fillId="4" borderId="22" xfId="0" applyNumberFormat="1" applyFont="1" applyFill="1" applyBorder="1" applyAlignment="1" applyProtection="1">
      <alignment horizontal="center" vertical="center"/>
      <protection locked="0"/>
    </xf>
    <xf numFmtId="172" fontId="20" fillId="4" borderId="22" xfId="0" applyNumberFormat="1" applyFont="1" applyFill="1" applyBorder="1" applyAlignment="1">
      <alignment horizontal="center" vertical="center"/>
    </xf>
    <xf numFmtId="2" fontId="20" fillId="4" borderId="23" xfId="0" applyNumberFormat="1" applyFont="1" applyFill="1" applyBorder="1" applyAlignment="1">
      <alignment horizontal="center" vertical="center"/>
    </xf>
    <xf numFmtId="0" fontId="20" fillId="4" borderId="5" xfId="0" applyFont="1" applyFill="1" applyBorder="1" applyAlignment="1">
      <alignment horizontal="center" vertical="center"/>
    </xf>
    <xf numFmtId="2" fontId="20" fillId="4" borderId="5" xfId="0" applyNumberFormat="1" applyFont="1" applyFill="1" applyBorder="1" applyAlignment="1" applyProtection="1">
      <alignment horizontal="center" vertical="center"/>
      <protection locked="0"/>
    </xf>
    <xf numFmtId="170" fontId="20" fillId="4" borderId="5" xfId="0" applyNumberFormat="1" applyFont="1" applyFill="1" applyBorder="1" applyAlignment="1" applyProtection="1">
      <alignment horizontal="center" vertical="center"/>
      <protection locked="0"/>
    </xf>
    <xf numFmtId="169" fontId="20" fillId="4" borderId="5" xfId="0" applyNumberFormat="1" applyFont="1" applyFill="1" applyBorder="1" applyAlignment="1" applyProtection="1">
      <alignment horizontal="center" vertical="center"/>
      <protection locked="0"/>
    </xf>
    <xf numFmtId="172" fontId="20" fillId="4" borderId="5" xfId="0" applyNumberFormat="1" applyFont="1" applyFill="1" applyBorder="1" applyAlignment="1">
      <alignment horizontal="center" vertical="center"/>
    </xf>
    <xf numFmtId="2" fontId="20" fillId="4" borderId="25" xfId="0" applyNumberFormat="1" applyFont="1" applyFill="1" applyBorder="1" applyAlignment="1">
      <alignment horizontal="center" vertical="center"/>
    </xf>
    <xf numFmtId="4" fontId="31" fillId="0" borderId="0" xfId="0" applyNumberFormat="1" applyFont="1"/>
    <xf numFmtId="2" fontId="32" fillId="4" borderId="5" xfId="0" applyNumberFormat="1" applyFont="1" applyFill="1" applyBorder="1" applyAlignment="1" applyProtection="1">
      <alignment horizontal="center" vertical="center"/>
      <protection locked="0"/>
    </xf>
    <xf numFmtId="170" fontId="32" fillId="4" borderId="5" xfId="0" applyNumberFormat="1" applyFont="1" applyFill="1" applyBorder="1" applyAlignment="1" applyProtection="1">
      <alignment horizontal="center" vertical="center"/>
      <protection locked="0"/>
    </xf>
    <xf numFmtId="0" fontId="20" fillId="4" borderId="28" xfId="0" applyFont="1" applyFill="1" applyBorder="1" applyAlignment="1">
      <alignment horizontal="center" vertical="center"/>
    </xf>
    <xf numFmtId="2" fontId="32" fillId="4" borderId="28" xfId="0" applyNumberFormat="1" applyFont="1" applyFill="1" applyBorder="1" applyAlignment="1" applyProtection="1">
      <alignment horizontal="center" vertical="center"/>
      <protection locked="0"/>
    </xf>
    <xf numFmtId="170" fontId="32" fillId="4" borderId="28" xfId="0" applyNumberFormat="1" applyFont="1" applyFill="1" applyBorder="1" applyAlignment="1" applyProtection="1">
      <alignment horizontal="center" vertical="center"/>
      <protection locked="0"/>
    </xf>
    <xf numFmtId="169" fontId="20" fillId="4" borderId="28" xfId="0" applyNumberFormat="1" applyFont="1" applyFill="1" applyBorder="1" applyAlignment="1" applyProtection="1">
      <alignment horizontal="center" vertical="center"/>
      <protection locked="0"/>
    </xf>
    <xf numFmtId="2" fontId="32" fillId="5" borderId="42" xfId="0" applyNumberFormat="1" applyFont="1" applyFill="1" applyBorder="1" applyAlignment="1" applyProtection="1">
      <alignment horizontal="center" vertical="center"/>
      <protection locked="0"/>
    </xf>
    <xf numFmtId="2" fontId="32" fillId="0" borderId="48" xfId="0" applyNumberFormat="1" applyFont="1" applyBorder="1" applyAlignment="1" applyProtection="1">
      <alignment horizontal="left" vertical="center"/>
      <protection locked="0"/>
    </xf>
    <xf numFmtId="2" fontId="32" fillId="0" borderId="45" xfId="0" applyNumberFormat="1" applyFont="1" applyBorder="1" applyAlignment="1" applyProtection="1">
      <alignment horizontal="left" vertical="center"/>
      <protection locked="0"/>
    </xf>
    <xf numFmtId="0" fontId="31" fillId="0" borderId="0" xfId="0" applyFont="1"/>
    <xf numFmtId="0" fontId="33" fillId="4" borderId="0" xfId="0" applyFont="1" applyFill="1"/>
    <xf numFmtId="1" fontId="5" fillId="4" borderId="35" xfId="0" applyNumberFormat="1" applyFont="1" applyFill="1" applyBorder="1" applyAlignment="1">
      <alignment horizontal="center" vertical="center" wrapText="1"/>
    </xf>
    <xf numFmtId="4" fontId="29" fillId="4" borderId="22" xfId="0" applyNumberFormat="1" applyFont="1" applyFill="1" applyBorder="1" applyAlignment="1">
      <alignment horizontal="center" vertical="center" wrapText="1"/>
    </xf>
    <xf numFmtId="170" fontId="29" fillId="4" borderId="22" xfId="0" applyNumberFormat="1" applyFont="1" applyFill="1" applyBorder="1" applyAlignment="1">
      <alignment horizontal="center" vertical="center" wrapText="1"/>
    </xf>
    <xf numFmtId="2" fontId="29" fillId="4" borderId="22" xfId="0" applyNumberFormat="1" applyFont="1" applyFill="1" applyBorder="1" applyAlignment="1">
      <alignment horizontal="center" vertical="center" wrapText="1"/>
    </xf>
    <xf numFmtId="169" fontId="29" fillId="4" borderId="22" xfId="0" applyNumberFormat="1" applyFont="1" applyFill="1" applyBorder="1" applyAlignment="1">
      <alignment horizontal="center" vertical="center" wrapText="1"/>
    </xf>
    <xf numFmtId="4" fontId="29" fillId="4" borderId="23" xfId="0" applyNumberFormat="1" applyFont="1" applyFill="1" applyBorder="1" applyAlignment="1">
      <alignment horizontal="center" vertical="center" wrapText="1"/>
    </xf>
    <xf numFmtId="0" fontId="34" fillId="4" borderId="0" xfId="8" applyFont="1" applyFill="1" applyAlignment="1">
      <alignment horizontal="left" vertical="center"/>
    </xf>
    <xf numFmtId="1" fontId="29" fillId="4" borderId="5" xfId="0" applyNumberFormat="1" applyFont="1" applyFill="1" applyBorder="1" applyAlignment="1">
      <alignment horizontal="center" vertical="center" wrapText="1"/>
    </xf>
    <xf numFmtId="4" fontId="29" fillId="4" borderId="5" xfId="0" applyNumberFormat="1" applyFont="1" applyFill="1" applyBorder="1" applyAlignment="1">
      <alignment horizontal="center" vertical="center" wrapText="1"/>
    </xf>
    <xf numFmtId="170" fontId="29" fillId="4" borderId="5" xfId="0" applyNumberFormat="1" applyFont="1" applyFill="1" applyBorder="1" applyAlignment="1">
      <alignment horizontal="center" vertical="center" wrapText="1"/>
    </xf>
    <xf numFmtId="2" fontId="29" fillId="4" borderId="5" xfId="0" applyNumberFormat="1" applyFont="1" applyFill="1" applyBorder="1" applyAlignment="1">
      <alignment horizontal="center" vertical="center" wrapText="1"/>
    </xf>
    <xf numFmtId="169" fontId="29" fillId="4" borderId="5" xfId="0" applyNumberFormat="1" applyFont="1" applyFill="1" applyBorder="1" applyAlignment="1">
      <alignment horizontal="center" vertical="center" wrapText="1"/>
    </xf>
    <xf numFmtId="4" fontId="29" fillId="4" borderId="25" xfId="0" applyNumberFormat="1" applyFont="1" applyFill="1" applyBorder="1" applyAlignment="1">
      <alignment horizontal="center" vertical="center" wrapText="1"/>
    </xf>
    <xf numFmtId="1" fontId="5" fillId="4" borderId="5" xfId="0" applyNumberFormat="1" applyFont="1" applyFill="1" applyBorder="1" applyAlignment="1">
      <alignment horizontal="center" vertical="center" wrapText="1"/>
    </xf>
    <xf numFmtId="0" fontId="35" fillId="4" borderId="0" xfId="0" applyFont="1" applyFill="1"/>
    <xf numFmtId="170" fontId="20" fillId="0" borderId="5" xfId="0" applyNumberFormat="1" applyFont="1" applyBorder="1" applyAlignment="1">
      <alignment horizontal="center" vertical="center" wrapText="1"/>
    </xf>
    <xf numFmtId="169" fontId="20" fillId="0" borderId="5" xfId="0" applyNumberFormat="1" applyFont="1" applyBorder="1" applyAlignment="1">
      <alignment horizontal="center" vertical="center" wrapText="1"/>
    </xf>
    <xf numFmtId="1" fontId="19" fillId="0" borderId="5" xfId="0" applyNumberFormat="1" applyFont="1" applyBorder="1" applyAlignment="1">
      <alignment horizontal="center" vertical="center" wrapText="1"/>
    </xf>
    <xf numFmtId="4" fontId="29" fillId="0" borderId="5" xfId="0" applyNumberFormat="1" applyFont="1" applyBorder="1" applyAlignment="1">
      <alignment horizontal="center" vertical="center" wrapText="1"/>
    </xf>
    <xf numFmtId="170" fontId="29" fillId="0" borderId="5" xfId="0" applyNumberFormat="1" applyFont="1" applyBorder="1" applyAlignment="1">
      <alignment horizontal="center" vertical="center" wrapText="1"/>
    </xf>
    <xf numFmtId="2" fontId="29" fillId="0" borderId="5" xfId="0" applyNumberFormat="1" applyFont="1" applyBorder="1" applyAlignment="1">
      <alignment horizontal="center" vertical="center" wrapText="1"/>
    </xf>
    <xf numFmtId="169" fontId="29" fillId="0" borderId="5" xfId="0" applyNumberFormat="1" applyFont="1" applyBorder="1" applyAlignment="1">
      <alignment horizontal="center" vertical="center" wrapText="1"/>
    </xf>
    <xf numFmtId="1" fontId="5" fillId="0" borderId="5" xfId="0" applyNumberFormat="1" applyFont="1" applyBorder="1" applyAlignment="1">
      <alignment horizontal="center" vertical="center" wrapText="1"/>
    </xf>
    <xf numFmtId="4" fontId="29" fillId="0" borderId="25" xfId="0" applyNumberFormat="1" applyFont="1" applyBorder="1" applyAlignment="1">
      <alignment horizontal="center" vertical="center" wrapText="1"/>
    </xf>
    <xf numFmtId="0" fontId="35" fillId="0" borderId="0" xfId="0" applyFont="1"/>
    <xf numFmtId="1" fontId="29" fillId="0" borderId="5" xfId="0" applyNumberFormat="1" applyFont="1" applyBorder="1" applyAlignment="1">
      <alignment horizontal="center" vertical="center" wrapText="1"/>
    </xf>
    <xf numFmtId="1" fontId="20" fillId="0" borderId="0" xfId="0" applyNumberFormat="1" applyFont="1" applyAlignment="1">
      <alignment horizontal="center" vertical="center" wrapText="1"/>
    </xf>
    <xf numFmtId="49" fontId="19" fillId="4" borderId="0" xfId="0" applyNumberFormat="1" applyFont="1" applyFill="1" applyAlignment="1">
      <alignment horizontal="center" vertical="center" wrapText="1"/>
    </xf>
    <xf numFmtId="1" fontId="20" fillId="4" borderId="0" xfId="0" applyNumberFormat="1" applyFont="1" applyFill="1" applyAlignment="1">
      <alignment horizontal="center" vertical="center" wrapText="1"/>
    </xf>
    <xf numFmtId="170" fontId="20" fillId="4" borderId="0" xfId="0" applyNumberFormat="1" applyFont="1" applyFill="1" applyAlignment="1">
      <alignment horizontal="center" vertical="center" wrapText="1"/>
    </xf>
    <xf numFmtId="169" fontId="20" fillId="4" borderId="0" xfId="0" applyNumberFormat="1" applyFont="1" applyFill="1" applyAlignment="1">
      <alignment horizontal="center" vertical="center" wrapText="1"/>
    </xf>
    <xf numFmtId="4" fontId="20" fillId="4" borderId="0" xfId="0" applyNumberFormat="1" applyFont="1" applyFill="1" applyAlignment="1">
      <alignment horizontal="center" vertical="center"/>
    </xf>
    <xf numFmtId="0" fontId="9" fillId="4" borderId="15" xfId="10" applyFill="1" applyBorder="1" applyAlignment="1">
      <alignment horizontal="left" vertical="center"/>
    </xf>
    <xf numFmtId="0" fontId="9" fillId="4" borderId="17" xfId="10" applyFill="1" applyBorder="1" applyAlignment="1">
      <alignment horizontal="left" vertical="center"/>
    </xf>
    <xf numFmtId="0" fontId="9" fillId="4" borderId="51" xfId="10" applyFill="1" applyBorder="1" applyAlignment="1">
      <alignment horizontal="left" vertical="center"/>
    </xf>
    <xf numFmtId="0" fontId="23" fillId="0" borderId="0" xfId="9" quotePrefix="1" applyFont="1" applyAlignment="1">
      <alignment vertical="center"/>
    </xf>
    <xf numFmtId="0" fontId="9" fillId="0" borderId="0" xfId="9" quotePrefix="1" applyAlignment="1">
      <alignment vertical="center"/>
    </xf>
    <xf numFmtId="0" fontId="22" fillId="5" borderId="26" xfId="9" applyFont="1" applyFill="1" applyBorder="1" applyAlignment="1">
      <alignment horizontal="center" vertical="center"/>
    </xf>
    <xf numFmtId="0" fontId="28" fillId="0" borderId="0" xfId="0" applyFont="1"/>
    <xf numFmtId="4" fontId="20" fillId="11" borderId="5" xfId="0" applyNumberFormat="1" applyFont="1" applyFill="1" applyBorder="1" applyAlignment="1">
      <alignment horizontal="center" vertical="center" wrapText="1"/>
    </xf>
    <xf numFmtId="2" fontId="20" fillId="11" borderId="5" xfId="0" applyNumberFormat="1" applyFont="1" applyFill="1" applyBorder="1" applyAlignment="1">
      <alignment horizontal="center" vertical="center" wrapText="1"/>
    </xf>
    <xf numFmtId="0" fontId="29" fillId="11" borderId="26" xfId="0" applyFont="1" applyFill="1" applyBorder="1" applyAlignment="1">
      <alignment horizontal="center" vertical="center"/>
    </xf>
    <xf numFmtId="0" fontId="29" fillId="11" borderId="27" xfId="0" applyFont="1" applyFill="1" applyBorder="1" applyAlignment="1">
      <alignment horizontal="center" vertical="center"/>
    </xf>
    <xf numFmtId="4" fontId="20" fillId="11" borderId="28" xfId="0" applyNumberFormat="1" applyFont="1" applyFill="1" applyBorder="1" applyAlignment="1">
      <alignment horizontal="center" vertical="center" wrapText="1"/>
    </xf>
    <xf numFmtId="2" fontId="20" fillId="11" borderId="28" xfId="0" applyNumberFormat="1" applyFont="1" applyFill="1" applyBorder="1" applyAlignment="1">
      <alignment horizontal="center" vertical="center" wrapText="1"/>
    </xf>
    <xf numFmtId="49" fontId="19" fillId="0" borderId="21" xfId="0" applyNumberFormat="1" applyFont="1" applyBorder="1" applyAlignment="1">
      <alignment horizontal="center" vertical="center" wrapText="1"/>
    </xf>
    <xf numFmtId="49" fontId="19" fillId="0" borderId="61" xfId="0" applyNumberFormat="1" applyFont="1" applyBorder="1" applyAlignment="1">
      <alignment horizontal="center" vertical="center" wrapText="1"/>
    </xf>
    <xf numFmtId="4" fontId="19" fillId="0" borderId="61" xfId="0" applyNumberFormat="1" applyFont="1" applyBorder="1" applyAlignment="1">
      <alignment horizontal="center" vertical="center" wrapText="1"/>
    </xf>
    <xf numFmtId="170" fontId="19" fillId="0" borderId="61" xfId="0" applyNumberFormat="1" applyFont="1" applyBorder="1" applyAlignment="1">
      <alignment horizontal="center" vertical="center" wrapText="1"/>
    </xf>
    <xf numFmtId="2" fontId="19" fillId="0" borderId="61" xfId="0" applyNumberFormat="1" applyFont="1" applyBorder="1" applyAlignment="1">
      <alignment horizontal="center" vertical="center" wrapText="1"/>
    </xf>
    <xf numFmtId="2" fontId="19" fillId="0" borderId="36" xfId="11" applyNumberFormat="1" applyFont="1" applyBorder="1" applyAlignment="1" applyProtection="1">
      <alignment horizontal="center" vertical="center" wrapText="1"/>
      <protection locked="0"/>
    </xf>
    <xf numFmtId="0" fontId="19" fillId="0" borderId="57" xfId="11" applyFont="1" applyBorder="1" applyAlignment="1" applyProtection="1">
      <alignment horizontal="center" vertical="center" wrapText="1"/>
      <protection locked="0"/>
    </xf>
    <xf numFmtId="0" fontId="19" fillId="0" borderId="58" xfId="11" applyFont="1" applyBorder="1" applyAlignment="1" applyProtection="1">
      <alignment horizontal="center" vertical="center" wrapText="1"/>
      <protection locked="0"/>
    </xf>
    <xf numFmtId="169" fontId="19" fillId="0" borderId="58" xfId="11" applyNumberFormat="1" applyFont="1" applyBorder="1" applyAlignment="1" applyProtection="1">
      <alignment horizontal="center" vertical="center" wrapText="1"/>
      <protection locked="0"/>
    </xf>
    <xf numFmtId="0" fontId="19" fillId="4" borderId="22" xfId="11" applyFont="1" applyFill="1" applyBorder="1" applyAlignment="1" applyProtection="1">
      <alignment horizontal="center" vertical="center" wrapText="1"/>
      <protection locked="0"/>
    </xf>
    <xf numFmtId="2" fontId="20" fillId="11" borderId="26" xfId="0" applyNumberFormat="1" applyFont="1" applyFill="1" applyBorder="1" applyAlignment="1">
      <alignment horizontal="center" vertical="center" wrapText="1"/>
    </xf>
    <xf numFmtId="2" fontId="20" fillId="11" borderId="25" xfId="0" applyNumberFormat="1" applyFont="1" applyFill="1" applyBorder="1" applyAlignment="1">
      <alignment horizontal="center" vertical="center" wrapText="1"/>
    </xf>
    <xf numFmtId="0" fontId="19" fillId="4" borderId="63" xfId="11" applyFont="1" applyFill="1" applyBorder="1" applyAlignment="1" applyProtection="1">
      <alignment horizontal="center" vertical="center" wrapText="1"/>
      <protection locked="0"/>
    </xf>
    <xf numFmtId="0" fontId="19" fillId="0" borderId="21" xfId="11" applyFont="1" applyBorder="1" applyAlignment="1" applyProtection="1">
      <alignment horizontal="center" vertical="center" wrapText="1"/>
      <protection locked="0"/>
    </xf>
    <xf numFmtId="0" fontId="19" fillId="0" borderId="61" xfId="11" applyFont="1" applyBorder="1" applyAlignment="1" applyProtection="1">
      <alignment horizontal="center" vertical="center" wrapText="1"/>
      <protection locked="0"/>
    </xf>
    <xf numFmtId="2" fontId="19" fillId="0" borderId="61" xfId="11" applyNumberFormat="1" applyFont="1" applyBorder="1" applyAlignment="1" applyProtection="1">
      <alignment horizontal="center" vertical="center" wrapText="1"/>
      <protection locked="0"/>
    </xf>
    <xf numFmtId="170" fontId="19" fillId="0" borderId="61" xfId="11" applyNumberFormat="1" applyFont="1" applyBorder="1" applyAlignment="1" applyProtection="1">
      <alignment horizontal="center" vertical="center" wrapText="1"/>
      <protection locked="0"/>
    </xf>
    <xf numFmtId="169" fontId="19" fillId="0" borderId="61" xfId="11" applyNumberFormat="1" applyFont="1" applyBorder="1" applyAlignment="1" applyProtection="1">
      <alignment horizontal="center" vertical="center" wrapText="1"/>
      <protection locked="0"/>
    </xf>
    <xf numFmtId="2" fontId="19" fillId="0" borderId="62" xfId="11" applyNumberFormat="1" applyFont="1" applyBorder="1" applyAlignment="1" applyProtection="1">
      <alignment horizontal="center" vertical="center" wrapText="1"/>
      <protection locked="0"/>
    </xf>
    <xf numFmtId="4" fontId="20" fillId="4" borderId="22" xfId="0" applyNumberFormat="1" applyFont="1" applyFill="1" applyBorder="1" applyAlignment="1">
      <alignment horizontal="center" vertical="center" wrapText="1"/>
    </xf>
    <xf numFmtId="49" fontId="19" fillId="0" borderId="0" xfId="0" applyNumberFormat="1" applyFont="1" applyAlignment="1">
      <alignment vertical="center" wrapText="1"/>
    </xf>
    <xf numFmtId="49" fontId="19" fillId="0" borderId="0" xfId="0" applyNumberFormat="1" applyFont="1" applyAlignment="1">
      <alignment vertical="center"/>
    </xf>
    <xf numFmtId="0" fontId="30" fillId="9" borderId="0" xfId="0" quotePrefix="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0" fillId="0" borderId="5" xfId="0" applyBorder="1" applyAlignment="1">
      <alignment horizontal="center" vertical="center"/>
    </xf>
    <xf numFmtId="0" fontId="0" fillId="0" borderId="5" xfId="0" applyBorder="1" applyAlignment="1">
      <alignment horizontal="center" wrapText="1"/>
    </xf>
    <xf numFmtId="0" fontId="0" fillId="0" borderId="5" xfId="0" applyBorder="1" applyAlignment="1">
      <alignment horizontal="center"/>
    </xf>
    <xf numFmtId="2" fontId="19" fillId="0" borderId="36" xfId="11" applyNumberFormat="1" applyFont="1" applyBorder="1" applyAlignment="1" applyProtection="1">
      <alignment horizontal="center" wrapText="1"/>
      <protection locked="0"/>
    </xf>
    <xf numFmtId="0" fontId="3" fillId="0" borderId="0" xfId="0" applyFont="1" applyAlignment="1">
      <alignment horizontal="center" wrapText="1"/>
    </xf>
    <xf numFmtId="0" fontId="20" fillId="4" borderId="64" xfId="0" applyFont="1" applyFill="1" applyBorder="1" applyAlignment="1">
      <alignment horizontal="center" vertical="center" wrapText="1"/>
    </xf>
    <xf numFmtId="0" fontId="20" fillId="4" borderId="27" xfId="0" applyFont="1" applyFill="1" applyBorder="1" applyAlignment="1">
      <alignment horizontal="center" vertical="center" wrapText="1"/>
    </xf>
    <xf numFmtId="0" fontId="20" fillId="4" borderId="43" xfId="0" applyFont="1" applyFill="1" applyBorder="1" applyAlignment="1">
      <alignment horizontal="center" vertical="center" wrapText="1"/>
    </xf>
    <xf numFmtId="0" fontId="19" fillId="0" borderId="35" xfId="11" applyFont="1" applyBorder="1" applyAlignment="1" applyProtection="1">
      <alignment horizontal="center" vertical="center" wrapText="1"/>
      <protection locked="0"/>
    </xf>
    <xf numFmtId="0" fontId="3" fillId="0" borderId="0" xfId="0" applyFont="1"/>
    <xf numFmtId="0" fontId="0" fillId="0" borderId="11" xfId="0" applyBorder="1" applyAlignment="1">
      <alignment horizontal="center"/>
    </xf>
    <xf numFmtId="0" fontId="0" fillId="0" borderId="1" xfId="0" applyBorder="1" applyAlignment="1">
      <alignment horizontal="center" wrapText="1"/>
    </xf>
    <xf numFmtId="0" fontId="3" fillId="0" borderId="6" xfId="0" applyFont="1" applyBorder="1" applyAlignment="1">
      <alignment horizontal="center"/>
    </xf>
    <xf numFmtId="2" fontId="19" fillId="0" borderId="10" xfId="11" applyNumberFormat="1" applyFont="1" applyBorder="1" applyAlignment="1" applyProtection="1">
      <alignment horizontal="center" wrapText="1"/>
      <protection locked="0"/>
    </xf>
    <xf numFmtId="4" fontId="19" fillId="0" borderId="31" xfId="0" applyNumberFormat="1" applyFont="1" applyBorder="1" applyAlignment="1">
      <alignment horizontal="center" vertical="center" wrapText="1"/>
    </xf>
    <xf numFmtId="4" fontId="19" fillId="0" borderId="32" xfId="0" applyNumberFormat="1" applyFont="1" applyBorder="1" applyAlignment="1">
      <alignment horizontal="center" vertical="center" wrapText="1"/>
    </xf>
    <xf numFmtId="0" fontId="19" fillId="0" borderId="62" xfId="11" applyFont="1" applyBorder="1" applyAlignment="1" applyProtection="1">
      <alignment horizontal="center" vertical="center" wrapText="1"/>
      <protection locked="0"/>
    </xf>
    <xf numFmtId="0" fontId="20" fillId="0" borderId="34" xfId="0" applyFont="1" applyBorder="1" applyAlignment="1">
      <alignment horizontal="center" vertical="center" wrapText="1"/>
    </xf>
    <xf numFmtId="0" fontId="3" fillId="0" borderId="5" xfId="0" applyFont="1" applyBorder="1" applyAlignment="1">
      <alignment horizontal="center" wrapText="1"/>
    </xf>
    <xf numFmtId="0" fontId="28" fillId="0" borderId="0" xfId="0" applyFont="1" applyAlignment="1">
      <alignment horizontal="center"/>
    </xf>
    <xf numFmtId="0" fontId="19" fillId="4" borderId="23" xfId="11" applyFont="1" applyFill="1" applyBorder="1" applyAlignment="1" applyProtection="1">
      <alignment horizontal="center" vertical="center" wrapText="1"/>
      <protection locked="0"/>
    </xf>
    <xf numFmtId="0" fontId="20" fillId="4" borderId="41" xfId="0" applyFont="1" applyFill="1" applyBorder="1" applyAlignment="1">
      <alignment horizontal="center" vertical="center" wrapText="1"/>
    </xf>
    <xf numFmtId="0" fontId="0" fillId="0" borderId="18" xfId="0" applyBorder="1" applyAlignment="1">
      <alignment horizontal="center" wrapText="1"/>
    </xf>
    <xf numFmtId="0" fontId="38" fillId="0" borderId="65" xfId="0" applyFont="1" applyBorder="1" applyAlignment="1">
      <alignment horizontal="center" vertical="center" wrapText="1"/>
    </xf>
    <xf numFmtId="0" fontId="37" fillId="0" borderId="0" xfId="0" applyFont="1"/>
    <xf numFmtId="4" fontId="20" fillId="0" borderId="28" xfId="0" applyNumberFormat="1" applyFont="1" applyBorder="1" applyAlignment="1">
      <alignment horizontal="center" vertical="center" wrapText="1"/>
    </xf>
    <xf numFmtId="2" fontId="19" fillId="0" borderId="37" xfId="11" applyNumberFormat="1" applyFont="1" applyBorder="1" applyAlignment="1" applyProtection="1">
      <alignment horizontal="center" vertical="center" wrapText="1"/>
      <protection locked="0"/>
    </xf>
    <xf numFmtId="0" fontId="9" fillId="0" borderId="0" xfId="14" applyAlignment="1">
      <alignment vertical="center"/>
    </xf>
    <xf numFmtId="0" fontId="39" fillId="0" borderId="0" xfId="6" applyFont="1"/>
    <xf numFmtId="0" fontId="9" fillId="0" borderId="0" xfId="6"/>
    <xf numFmtId="0" fontId="40" fillId="0" borderId="0" xfId="6" applyFont="1" applyAlignment="1">
      <alignment horizontal="center" vertical="center"/>
    </xf>
    <xf numFmtId="0" fontId="41" fillId="0" borderId="0" xfId="6" applyFont="1" applyAlignment="1">
      <alignment horizontal="center" vertical="center"/>
    </xf>
    <xf numFmtId="0" fontId="42" fillId="0" borderId="0" xfId="14" applyFont="1" applyAlignment="1">
      <alignment vertical="center"/>
    </xf>
    <xf numFmtId="0" fontId="43" fillId="4" borderId="0" xfId="14" applyFont="1" applyFill="1" applyAlignment="1">
      <alignment horizontal="right" vertical="center"/>
    </xf>
    <xf numFmtId="0" fontId="42" fillId="12" borderId="18" xfId="14" applyFont="1" applyFill="1" applyBorder="1" applyAlignment="1">
      <alignment horizontal="center" vertical="center"/>
    </xf>
    <xf numFmtId="0" fontId="42" fillId="12" borderId="16" xfId="14" applyFont="1" applyFill="1" applyBorder="1" applyAlignment="1">
      <alignment horizontal="center" vertical="center"/>
    </xf>
    <xf numFmtId="0" fontId="42" fillId="12" borderId="16" xfId="14" applyFont="1" applyFill="1" applyBorder="1" applyAlignment="1">
      <alignment vertical="center" wrapText="1"/>
    </xf>
    <xf numFmtId="4" fontId="42" fillId="12" borderId="16" xfId="14" applyNumberFormat="1" applyFont="1" applyFill="1" applyBorder="1" applyAlignment="1">
      <alignment vertical="center"/>
    </xf>
    <xf numFmtId="4" fontId="42" fillId="12" borderId="49" xfId="14" applyNumberFormat="1" applyFont="1" applyFill="1" applyBorder="1" applyAlignment="1">
      <alignment vertical="center"/>
    </xf>
    <xf numFmtId="4" fontId="42" fillId="4" borderId="0" xfId="14" applyNumberFormat="1" applyFont="1" applyFill="1" applyAlignment="1">
      <alignment vertical="center"/>
    </xf>
    <xf numFmtId="0" fontId="42" fillId="4" borderId="0" xfId="14" applyFont="1" applyFill="1" applyAlignment="1">
      <alignment vertical="center"/>
    </xf>
    <xf numFmtId="0" fontId="44" fillId="4" borderId="0" xfId="14" applyFont="1" applyFill="1" applyAlignment="1">
      <alignment horizontal="right" vertical="center"/>
    </xf>
    <xf numFmtId="0" fontId="9" fillId="0" borderId="15" xfId="14" applyBorder="1" applyAlignment="1">
      <alignment vertical="center"/>
    </xf>
    <xf numFmtId="0" fontId="45" fillId="0" borderId="49" xfId="14" applyFont="1" applyBorder="1" applyAlignment="1">
      <alignment vertical="center" wrapText="1"/>
    </xf>
    <xf numFmtId="0" fontId="46" fillId="0" borderId="1" xfId="14" applyFont="1" applyBorder="1" applyAlignment="1">
      <alignment horizontal="center" vertical="center" wrapText="1"/>
    </xf>
    <xf numFmtId="0" fontId="44" fillId="4" borderId="0" xfId="14" applyFont="1" applyFill="1" applyAlignment="1">
      <alignment horizontal="center" vertical="center" wrapText="1"/>
    </xf>
    <xf numFmtId="0" fontId="15" fillId="4" borderId="0" xfId="14" applyFont="1" applyFill="1" applyAlignment="1">
      <alignment horizontal="right" vertical="center"/>
    </xf>
    <xf numFmtId="0" fontId="14" fillId="0" borderId="51" xfId="14" applyFont="1" applyBorder="1" applyAlignment="1">
      <alignment vertical="center" wrapText="1"/>
    </xf>
    <xf numFmtId="0" fontId="14" fillId="0" borderId="52" xfId="14" applyFont="1" applyBorder="1" applyAlignment="1">
      <alignment vertical="center" wrapText="1"/>
    </xf>
    <xf numFmtId="0" fontId="9" fillId="0" borderId="1" xfId="14" applyBorder="1" applyAlignment="1">
      <alignment horizontal="center" vertical="center" wrapText="1"/>
    </xf>
    <xf numFmtId="0" fontId="44" fillId="0" borderId="1" xfId="14" applyFont="1" applyBorder="1" applyAlignment="1">
      <alignment horizontal="center" vertical="center"/>
    </xf>
    <xf numFmtId="0" fontId="47" fillId="0" borderId="0" xfId="14" applyFont="1" applyAlignment="1">
      <alignment vertical="center"/>
    </xf>
    <xf numFmtId="0" fontId="16" fillId="4" borderId="0" xfId="14" applyFont="1" applyFill="1" applyAlignment="1">
      <alignment horizontal="right" vertical="center"/>
    </xf>
    <xf numFmtId="0" fontId="48" fillId="4" borderId="0" xfId="14" applyFont="1" applyFill="1" applyAlignment="1">
      <alignment horizontal="center" vertical="center" wrapText="1"/>
    </xf>
    <xf numFmtId="0" fontId="42" fillId="12" borderId="19" xfId="14" applyFont="1" applyFill="1" applyBorder="1" applyAlignment="1">
      <alignment horizontal="center" vertical="center"/>
    </xf>
    <xf numFmtId="0" fontId="42" fillId="12" borderId="19" xfId="14" applyFont="1" applyFill="1" applyBorder="1" applyAlignment="1">
      <alignment vertical="center" wrapText="1"/>
    </xf>
    <xf numFmtId="4" fontId="42" fillId="12" borderId="19" xfId="14" applyNumberFormat="1" applyFont="1" applyFill="1" applyBorder="1" applyAlignment="1">
      <alignment vertical="center"/>
    </xf>
    <xf numFmtId="4" fontId="42" fillId="12" borderId="20" xfId="14" applyNumberFormat="1" applyFont="1" applyFill="1" applyBorder="1" applyAlignment="1">
      <alignment vertical="center"/>
    </xf>
    <xf numFmtId="0" fontId="15" fillId="0" borderId="17" xfId="14" applyFont="1" applyBorder="1" applyAlignment="1">
      <alignment vertical="center" wrapText="1"/>
    </xf>
    <xf numFmtId="0" fontId="9" fillId="0" borderId="16" xfId="14" applyBorder="1" applyAlignment="1">
      <alignment vertical="center"/>
    </xf>
    <xf numFmtId="0" fontId="9" fillId="0" borderId="16" xfId="14" applyBorder="1" applyAlignment="1">
      <alignment vertical="center" wrapText="1"/>
    </xf>
    <xf numFmtId="0" fontId="15" fillId="0" borderId="0" xfId="14" applyFont="1" applyAlignment="1">
      <alignment horizontal="right" vertical="center" wrapText="1"/>
    </xf>
    <xf numFmtId="14" fontId="9" fillId="4" borderId="0" xfId="14" applyNumberFormat="1" applyFill="1" applyAlignment="1">
      <alignment horizontal="right" vertical="center"/>
    </xf>
    <xf numFmtId="0" fontId="9" fillId="0" borderId="0" xfId="16"/>
    <xf numFmtId="0" fontId="15" fillId="0" borderId="66" xfId="14" applyFont="1" applyBorder="1" applyAlignment="1">
      <alignment vertical="center" wrapText="1"/>
    </xf>
    <xf numFmtId="0" fontId="9" fillId="0" borderId="33" xfId="14" applyBorder="1" applyAlignment="1">
      <alignment vertical="center"/>
    </xf>
    <xf numFmtId="10" fontId="9" fillId="0" borderId="67" xfId="15" applyNumberFormat="1" applyFont="1" applyFill="1" applyBorder="1" applyAlignment="1">
      <alignment horizontal="right" vertical="center" wrapText="1"/>
    </xf>
    <xf numFmtId="10" fontId="9" fillId="4" borderId="0" xfId="15" applyNumberFormat="1" applyFont="1" applyFill="1" applyBorder="1" applyAlignment="1">
      <alignment horizontal="right" vertical="center" wrapText="1"/>
    </xf>
    <xf numFmtId="0" fontId="19" fillId="13" borderId="26" xfId="6" applyFont="1" applyFill="1" applyBorder="1" applyAlignment="1">
      <alignment horizontal="center"/>
    </xf>
    <xf numFmtId="0" fontId="20" fillId="0" borderId="26" xfId="6" applyFont="1" applyBorder="1" applyAlignment="1">
      <alignment horizontal="center"/>
    </xf>
    <xf numFmtId="10" fontId="9" fillId="0" borderId="0" xfId="3" applyNumberFormat="1" applyFont="1"/>
    <xf numFmtId="0" fontId="19" fillId="13" borderId="35" xfId="6" applyFont="1" applyFill="1" applyBorder="1" applyAlignment="1">
      <alignment horizontal="center"/>
    </xf>
    <xf numFmtId="2" fontId="50" fillId="0" borderId="0" xfId="17" applyNumberFormat="1" applyFont="1" applyAlignment="1">
      <alignment horizontal="center" vertical="center"/>
    </xf>
    <xf numFmtId="0" fontId="20" fillId="0" borderId="27" xfId="6" applyFont="1" applyBorder="1" applyAlignment="1">
      <alignment horizontal="center"/>
    </xf>
    <xf numFmtId="10" fontId="39" fillId="0" borderId="0" xfId="15" applyNumberFormat="1" applyFont="1"/>
    <xf numFmtId="0" fontId="9" fillId="0" borderId="15" xfId="6" applyBorder="1"/>
    <xf numFmtId="0" fontId="51" fillId="0" borderId="16" xfId="6" applyFont="1" applyBorder="1" applyAlignment="1">
      <alignment vertical="center" wrapText="1"/>
    </xf>
    <xf numFmtId="0" fontId="9" fillId="0" borderId="16" xfId="6" applyBorder="1"/>
    <xf numFmtId="0" fontId="9" fillId="0" borderId="49" xfId="6" applyBorder="1"/>
    <xf numFmtId="0" fontId="9" fillId="0" borderId="17" xfId="6" applyBorder="1"/>
    <xf numFmtId="0" fontId="9" fillId="0" borderId="50" xfId="6" applyBorder="1"/>
    <xf numFmtId="0" fontId="52" fillId="0" borderId="0" xfId="6" applyFont="1" applyAlignment="1">
      <alignment horizontal="right" vertical="center"/>
    </xf>
    <xf numFmtId="40" fontId="9" fillId="0" borderId="0" xfId="6" applyNumberFormat="1" applyAlignment="1">
      <alignment horizontal="center" vertical="center"/>
    </xf>
    <xf numFmtId="0" fontId="9" fillId="0" borderId="0" xfId="6" applyAlignment="1">
      <alignment horizontal="left" vertical="center"/>
    </xf>
    <xf numFmtId="10" fontId="20" fillId="0" borderId="18" xfId="6" applyNumberFormat="1" applyFont="1" applyBorder="1" applyAlignment="1">
      <alignment horizontal="center" vertical="center"/>
    </xf>
    <xf numFmtId="0" fontId="53" fillId="0" borderId="0" xfId="6" applyFont="1"/>
    <xf numFmtId="0" fontId="53" fillId="0" borderId="17" xfId="6" applyFont="1" applyBorder="1"/>
    <xf numFmtId="0" fontId="20" fillId="0" borderId="0" xfId="6" applyFont="1"/>
    <xf numFmtId="0" fontId="20" fillId="0" borderId="0" xfId="6" applyFont="1" applyAlignment="1">
      <alignment horizontal="left"/>
    </xf>
    <xf numFmtId="0" fontId="53" fillId="0" borderId="50" xfId="6" applyFont="1" applyBorder="1"/>
    <xf numFmtId="9" fontId="20" fillId="0" borderId="18" xfId="6" applyNumberFormat="1" applyFont="1" applyBorder="1" applyAlignment="1">
      <alignment horizontal="center" vertical="center"/>
    </xf>
    <xf numFmtId="0" fontId="9" fillId="0" borderId="51" xfId="6" applyBorder="1"/>
    <xf numFmtId="9" fontId="9" fillId="0" borderId="33" xfId="6" applyNumberFormat="1" applyBorder="1" applyAlignment="1">
      <alignment horizontal="center" vertical="center"/>
    </xf>
    <xf numFmtId="0" fontId="9" fillId="0" borderId="33" xfId="6" applyBorder="1" applyAlignment="1">
      <alignment horizontal="left" vertical="center"/>
    </xf>
    <xf numFmtId="0" fontId="53" fillId="0" borderId="33" xfId="6" applyFont="1" applyBorder="1"/>
    <xf numFmtId="0" fontId="9" fillId="0" borderId="33" xfId="6" applyBorder="1"/>
    <xf numFmtId="0" fontId="9" fillId="0" borderId="52" xfId="6" applyBorder="1"/>
    <xf numFmtId="0" fontId="9" fillId="5" borderId="5" xfId="9" applyFill="1" applyBorder="1" applyAlignment="1">
      <alignment horizontal="center" vertical="center"/>
    </xf>
    <xf numFmtId="0" fontId="20" fillId="4" borderId="0" xfId="14" applyFont="1" applyFill="1" applyAlignment="1">
      <alignment vertical="center"/>
    </xf>
    <xf numFmtId="0" fontId="54" fillId="4" borderId="0" xfId="14" applyFont="1" applyFill="1" applyAlignment="1">
      <alignment horizontal="right" vertical="center" wrapText="1"/>
    </xf>
    <xf numFmtId="9" fontId="15" fillId="6" borderId="5" xfId="3" applyFont="1" applyFill="1" applyBorder="1" applyAlignment="1">
      <alignment horizontal="center" vertical="center"/>
    </xf>
    <xf numFmtId="0" fontId="22" fillId="0" borderId="24" xfId="9" applyFont="1" applyBorder="1" applyAlignment="1">
      <alignment vertical="center" wrapText="1"/>
    </xf>
    <xf numFmtId="4" fontId="22" fillId="0" borderId="36" xfId="9" applyNumberFormat="1" applyFont="1" applyBorder="1" applyAlignment="1">
      <alignment horizontal="center" vertical="center"/>
    </xf>
    <xf numFmtId="0" fontId="22" fillId="0" borderId="27" xfId="9" applyFont="1" applyBorder="1" applyAlignment="1">
      <alignment vertical="center" wrapText="1"/>
    </xf>
    <xf numFmtId="4" fontId="22" fillId="0" borderId="28" xfId="9" applyNumberFormat="1" applyFont="1" applyBorder="1" applyAlignment="1">
      <alignment horizontal="center" vertical="center"/>
    </xf>
    <xf numFmtId="167" fontId="21" fillId="0" borderId="32" xfId="9" applyNumberFormat="1" applyFont="1" applyBorder="1" applyAlignment="1">
      <alignment vertical="center"/>
    </xf>
    <xf numFmtId="167" fontId="21" fillId="0" borderId="29" xfId="9" applyNumberFormat="1" applyFont="1" applyBorder="1" applyAlignment="1">
      <alignment vertical="center"/>
    </xf>
    <xf numFmtId="0" fontId="29" fillId="0" borderId="0" xfId="0" applyFont="1"/>
    <xf numFmtId="0" fontId="29" fillId="0" borderId="0" xfId="0" applyFont="1" applyAlignment="1">
      <alignment horizontal="center"/>
    </xf>
    <xf numFmtId="0" fontId="9" fillId="4" borderId="0" xfId="14" applyFill="1" applyAlignment="1">
      <alignment vertical="center"/>
    </xf>
    <xf numFmtId="10" fontId="44" fillId="0" borderId="18" xfId="14" applyNumberFormat="1" applyFont="1" applyBorder="1" applyAlignment="1">
      <alignment horizontal="center" vertical="center"/>
    </xf>
    <xf numFmtId="0" fontId="47" fillId="4" borderId="0" xfId="14" applyFont="1" applyFill="1" applyAlignment="1">
      <alignment vertical="center"/>
    </xf>
    <xf numFmtId="0" fontId="15" fillId="0" borderId="15" xfId="14" applyFont="1" applyBorder="1" applyAlignment="1">
      <alignment vertical="center" wrapText="1"/>
    </xf>
    <xf numFmtId="0" fontId="9" fillId="0" borderId="16" xfId="14" applyBorder="1" applyAlignment="1">
      <alignment horizontal="left" vertical="center" wrapText="1"/>
    </xf>
    <xf numFmtId="44" fontId="15" fillId="0" borderId="16" xfId="4" applyFont="1" applyFill="1" applyBorder="1" applyAlignment="1">
      <alignment horizontal="right" vertical="center" wrapText="1"/>
    </xf>
    <xf numFmtId="0" fontId="15" fillId="0" borderId="51" xfId="14" applyFont="1" applyBorder="1" applyAlignment="1">
      <alignment vertical="center" wrapText="1"/>
    </xf>
    <xf numFmtId="44" fontId="15" fillId="0" borderId="33" xfId="4" applyFont="1" applyFill="1" applyBorder="1" applyAlignment="1">
      <alignment horizontal="right" vertical="center"/>
    </xf>
    <xf numFmtId="10" fontId="15" fillId="0" borderId="52" xfId="3" applyNumberFormat="1" applyFont="1" applyFill="1" applyBorder="1" applyAlignment="1">
      <alignment vertical="center"/>
    </xf>
    <xf numFmtId="10" fontId="9" fillId="4" borderId="0" xfId="19" applyNumberFormat="1" applyFont="1" applyFill="1" applyBorder="1" applyAlignment="1">
      <alignment horizontal="right"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43" fillId="4" borderId="0" xfId="20" applyFont="1" applyFill="1" applyAlignment="1">
      <alignment horizontal="right" vertical="center"/>
    </xf>
    <xf numFmtId="0" fontId="42" fillId="12" borderId="0" xfId="20" applyFont="1" applyFill="1" applyAlignment="1">
      <alignment horizontal="center" vertical="center"/>
    </xf>
    <xf numFmtId="0" fontId="42" fillId="12" borderId="0" xfId="20" applyFont="1" applyFill="1" applyAlignment="1">
      <alignment vertical="center" wrapText="1"/>
    </xf>
    <xf numFmtId="4" fontId="42" fillId="12" borderId="0" xfId="20" applyNumberFormat="1" applyFont="1" applyFill="1" applyAlignment="1">
      <alignment vertical="center"/>
    </xf>
    <xf numFmtId="0" fontId="42" fillId="0" borderId="0" xfId="20" applyFont="1" applyAlignment="1">
      <alignment vertical="center"/>
    </xf>
    <xf numFmtId="0" fontId="9" fillId="0" borderId="0" xfId="20"/>
    <xf numFmtId="0" fontId="60" fillId="4" borderId="17" xfId="10" applyFont="1" applyFill="1" applyBorder="1" applyAlignment="1">
      <alignment horizontal="left" vertical="center"/>
    </xf>
    <xf numFmtId="0" fontId="60" fillId="4" borderId="51" xfId="10" applyFont="1" applyFill="1" applyBorder="1" applyAlignment="1">
      <alignment horizontal="left" vertical="center"/>
    </xf>
    <xf numFmtId="0" fontId="15" fillId="4" borderId="0" xfId="20" applyFont="1" applyFill="1" applyAlignment="1">
      <alignment horizontal="right" vertical="center"/>
    </xf>
    <xf numFmtId="0" fontId="9" fillId="0" borderId="0" xfId="20" applyAlignment="1">
      <alignment vertical="center"/>
    </xf>
    <xf numFmtId="4" fontId="61" fillId="4" borderId="0" xfId="20" applyNumberFormat="1" applyFont="1" applyFill="1" applyAlignment="1">
      <alignment horizontal="right" vertical="center"/>
    </xf>
    <xf numFmtId="4" fontId="61" fillId="4" borderId="15" xfId="20" applyNumberFormat="1" applyFont="1" applyFill="1" applyBorder="1" applyAlignment="1">
      <alignment horizontal="right" vertical="center"/>
    </xf>
    <xf numFmtId="0" fontId="61" fillId="4" borderId="16" xfId="20" applyFont="1" applyFill="1" applyBorder="1" applyAlignment="1">
      <alignment vertical="center" wrapText="1"/>
    </xf>
    <xf numFmtId="0" fontId="61" fillId="4" borderId="16" xfId="20" applyFont="1" applyFill="1" applyBorder="1" applyAlignment="1">
      <alignment horizontal="center" vertical="center" wrapText="1"/>
    </xf>
    <xf numFmtId="4" fontId="53" fillId="4" borderId="16" xfId="20" applyNumberFormat="1" applyFont="1" applyFill="1" applyBorder="1" applyAlignment="1">
      <alignment vertical="center"/>
    </xf>
    <xf numFmtId="4" fontId="53" fillId="4" borderId="49" xfId="20" applyNumberFormat="1" applyFont="1" applyFill="1" applyBorder="1" applyAlignment="1">
      <alignment vertical="center"/>
    </xf>
    <xf numFmtId="4" fontId="53" fillId="4" borderId="0" xfId="20" applyNumberFormat="1" applyFont="1" applyFill="1" applyAlignment="1">
      <alignment vertical="center"/>
    </xf>
    <xf numFmtId="0" fontId="15" fillId="0" borderId="5" xfId="20" applyFont="1" applyBorder="1" applyAlignment="1">
      <alignment horizontal="center"/>
    </xf>
    <xf numFmtId="0" fontId="26" fillId="0" borderId="5" xfId="16" applyFont="1" applyBorder="1" applyAlignment="1">
      <alignment horizontal="center"/>
    </xf>
    <xf numFmtId="0" fontId="53" fillId="0" borderId="0" xfId="20" applyFont="1"/>
    <xf numFmtId="4" fontId="62" fillId="6" borderId="14" xfId="16" applyNumberFormat="1" applyFont="1" applyFill="1" applyBorder="1" applyAlignment="1">
      <alignment wrapText="1"/>
    </xf>
    <xf numFmtId="165" fontId="63" fillId="6" borderId="14" xfId="21" applyFont="1" applyFill="1" applyBorder="1"/>
    <xf numFmtId="165" fontId="63" fillId="6" borderId="12" xfId="21" applyFont="1" applyFill="1" applyBorder="1"/>
    <xf numFmtId="0" fontId="53" fillId="0" borderId="0" xfId="16" applyFont="1"/>
    <xf numFmtId="0" fontId="9" fillId="0" borderId="0" xfId="20" applyAlignment="1">
      <alignment horizontal="center" vertical="center"/>
    </xf>
    <xf numFmtId="0" fontId="20" fillId="4" borderId="26" xfId="20" applyFont="1" applyFill="1" applyBorder="1" applyAlignment="1">
      <alignment horizontal="center" vertical="center" wrapText="1"/>
    </xf>
    <xf numFmtId="4" fontId="36" fillId="4" borderId="36" xfId="16" applyNumberFormat="1" applyFont="1" applyFill="1" applyBorder="1" applyAlignment="1">
      <alignment wrapText="1"/>
    </xf>
    <xf numFmtId="165" fontId="64" fillId="5" borderId="36" xfId="21" applyFont="1" applyFill="1" applyBorder="1"/>
    <xf numFmtId="165" fontId="64" fillId="4" borderId="36" xfId="21" applyFont="1" applyFill="1" applyBorder="1"/>
    <xf numFmtId="43" fontId="13" fillId="0" borderId="0" xfId="16" applyNumberFormat="1" applyFont="1"/>
    <xf numFmtId="4" fontId="20" fillId="6" borderId="11" xfId="16" applyNumberFormat="1" applyFont="1" applyFill="1" applyBorder="1" applyAlignment="1">
      <alignment wrapText="1"/>
    </xf>
    <xf numFmtId="165" fontId="65" fillId="6" borderId="5" xfId="21" applyFont="1" applyFill="1" applyBorder="1"/>
    <xf numFmtId="1" fontId="9" fillId="4" borderId="0" xfId="6" applyNumberFormat="1" applyFill="1" applyAlignment="1">
      <alignment horizontal="center" vertical="center"/>
    </xf>
    <xf numFmtId="0" fontId="17" fillId="4" borderId="2" xfId="10" applyFont="1" applyFill="1" applyBorder="1" applyAlignment="1">
      <alignment horizontal="left" vertical="center"/>
    </xf>
    <xf numFmtId="0" fontId="17" fillId="4" borderId="6" xfId="10" applyFont="1" applyFill="1" applyBorder="1" applyAlignment="1">
      <alignment horizontal="left" vertical="center"/>
    </xf>
    <xf numFmtId="0" fontId="17" fillId="4" borderId="8" xfId="10" applyFont="1" applyFill="1" applyBorder="1" applyAlignment="1">
      <alignment horizontal="left" vertical="center"/>
    </xf>
    <xf numFmtId="0" fontId="67" fillId="8" borderId="0" xfId="8" applyFont="1" applyFill="1"/>
    <xf numFmtId="0" fontId="68" fillId="6" borderId="11" xfId="8" applyFont="1" applyFill="1" applyBorder="1" applyAlignment="1">
      <alignment horizontal="center" vertical="center"/>
    </xf>
    <xf numFmtId="174" fontId="69" fillId="6" borderId="14" xfId="8" applyNumberFormat="1" applyFont="1" applyFill="1" applyBorder="1" applyAlignment="1">
      <alignment horizontal="center" vertical="center"/>
    </xf>
    <xf numFmtId="0" fontId="69" fillId="6" borderId="5" xfId="8" applyFont="1" applyFill="1" applyBorder="1" applyAlignment="1">
      <alignment horizontal="center" vertical="center"/>
    </xf>
    <xf numFmtId="0" fontId="70" fillId="0" borderId="75" xfId="8" applyFont="1" applyBorder="1" applyAlignment="1">
      <alignment horizontal="center" vertical="center"/>
    </xf>
    <xf numFmtId="0" fontId="70" fillId="0" borderId="76" xfId="8" applyFont="1" applyBorder="1" applyAlignment="1">
      <alignment horizontal="left" vertical="center"/>
    </xf>
    <xf numFmtId="0" fontId="70" fillId="0" borderId="77" xfId="8" applyFont="1" applyBorder="1" applyAlignment="1">
      <alignment horizontal="left" vertical="center"/>
    </xf>
    <xf numFmtId="0" fontId="70" fillId="0" borderId="78" xfId="8" applyFont="1" applyBorder="1" applyAlignment="1">
      <alignment horizontal="left" vertical="center"/>
    </xf>
    <xf numFmtId="4" fontId="70" fillId="0" borderId="75" xfId="8" applyNumberFormat="1" applyFont="1" applyBorder="1" applyAlignment="1">
      <alignment horizontal="center" vertical="center"/>
    </xf>
    <xf numFmtId="10" fontId="70" fillId="0" borderId="75" xfId="8" applyNumberFormat="1" applyFont="1" applyBorder="1" applyAlignment="1">
      <alignment horizontal="center" vertical="center"/>
    </xf>
    <xf numFmtId="0" fontId="70" fillId="0" borderId="79" xfId="8" applyFont="1" applyBorder="1" applyAlignment="1">
      <alignment horizontal="center" vertical="center"/>
    </xf>
    <xf numFmtId="0" fontId="70" fillId="0" borderId="80" xfId="8" applyFont="1" applyBorder="1" applyAlignment="1">
      <alignment horizontal="left" vertical="center"/>
    </xf>
    <xf numFmtId="0" fontId="70" fillId="0" borderId="81" xfId="8" applyFont="1" applyBorder="1" applyAlignment="1">
      <alignment horizontal="left" vertical="center"/>
    </xf>
    <xf numFmtId="4" fontId="69" fillId="6" borderId="5" xfId="8" applyNumberFormat="1" applyFont="1" applyFill="1" applyBorder="1" applyAlignment="1">
      <alignment horizontal="center" vertical="center"/>
    </xf>
    <xf numFmtId="10" fontId="69" fillId="6" borderId="12" xfId="3" applyNumberFormat="1" applyFont="1" applyFill="1" applyBorder="1" applyAlignment="1">
      <alignment horizontal="center" vertical="center"/>
    </xf>
    <xf numFmtId="0" fontId="71" fillId="0" borderId="0" xfId="8" applyFont="1" applyAlignment="1">
      <alignment vertical="center"/>
    </xf>
    <xf numFmtId="174" fontId="71" fillId="0" borderId="0" xfId="8" applyNumberFormat="1" applyFont="1" applyAlignment="1">
      <alignment vertical="center"/>
    </xf>
    <xf numFmtId="49" fontId="71" fillId="0" borderId="0" xfId="8" applyNumberFormat="1" applyFont="1" applyAlignment="1">
      <alignment vertical="center"/>
    </xf>
    <xf numFmtId="0" fontId="58" fillId="0" borderId="83" xfId="0" applyFont="1" applyBorder="1" applyAlignment="1">
      <alignment horizontal="center" vertical="top"/>
    </xf>
    <xf numFmtId="0" fontId="58" fillId="0" borderId="83" xfId="0" applyFont="1" applyBorder="1" applyAlignment="1">
      <alignment horizontal="left" vertical="top"/>
    </xf>
    <xf numFmtId="10" fontId="58" fillId="0" borderId="83" xfId="0" applyNumberFormat="1" applyFont="1" applyBorder="1" applyAlignment="1">
      <alignment horizontal="left" vertical="top"/>
    </xf>
    <xf numFmtId="0" fontId="58" fillId="18" borderId="83" xfId="0" applyFont="1" applyFill="1" applyBorder="1" applyAlignment="1">
      <alignment horizontal="center" vertical="top"/>
    </xf>
    <xf numFmtId="0" fontId="58" fillId="18" borderId="83" xfId="0" applyFont="1" applyFill="1" applyBorder="1" applyAlignment="1">
      <alignment horizontal="left" vertical="top"/>
    </xf>
    <xf numFmtId="10" fontId="58" fillId="18" borderId="83" xfId="0" applyNumberFormat="1" applyFont="1" applyFill="1" applyBorder="1" applyAlignment="1">
      <alignment horizontal="left" vertical="top"/>
    </xf>
    <xf numFmtId="0" fontId="58" fillId="18" borderId="83" xfId="0" applyFont="1" applyFill="1" applyBorder="1" applyAlignment="1">
      <alignment horizontal="left" vertical="top" wrapText="1"/>
    </xf>
    <xf numFmtId="10" fontId="58" fillId="18" borderId="83" xfId="0" applyNumberFormat="1" applyFont="1" applyFill="1" applyBorder="1" applyAlignment="1">
      <alignment horizontal="left" vertical="top" wrapText="1"/>
    </xf>
    <xf numFmtId="0" fontId="58" fillId="18" borderId="83" xfId="0" applyFont="1" applyFill="1" applyBorder="1" applyAlignment="1">
      <alignment horizontal="center" vertical="top" wrapText="1"/>
    </xf>
    <xf numFmtId="0" fontId="56" fillId="18" borderId="83" xfId="0" applyFont="1" applyFill="1" applyBorder="1" applyAlignment="1">
      <alignment horizontal="center" vertical="top"/>
    </xf>
    <xf numFmtId="10" fontId="56" fillId="18" borderId="83" xfId="0" applyNumberFormat="1" applyFont="1" applyFill="1" applyBorder="1" applyAlignment="1">
      <alignment horizontal="left" vertical="top"/>
    </xf>
    <xf numFmtId="0" fontId="56" fillId="0" borderId="83" xfId="0" applyFont="1" applyBorder="1" applyAlignment="1">
      <alignment horizontal="center" vertical="top"/>
    </xf>
    <xf numFmtId="10" fontId="56" fillId="0" borderId="83" xfId="0" applyNumberFormat="1" applyFont="1" applyBorder="1" applyAlignment="1">
      <alignment horizontal="left" vertical="top"/>
    </xf>
    <xf numFmtId="10" fontId="57" fillId="17" borderId="83" xfId="0" applyNumberFormat="1" applyFont="1" applyFill="1" applyBorder="1" applyAlignment="1">
      <alignment horizontal="left" vertical="top"/>
    </xf>
    <xf numFmtId="0" fontId="15" fillId="4" borderId="0" xfId="5" applyFont="1" applyFill="1" applyAlignment="1">
      <alignment vertical="center"/>
    </xf>
    <xf numFmtId="0" fontId="10" fillId="4" borderId="2" xfId="5" applyFont="1" applyFill="1" applyBorder="1" applyAlignment="1">
      <alignment vertical="center"/>
    </xf>
    <xf numFmtId="0" fontId="24" fillId="4" borderId="6" xfId="5" applyFont="1" applyFill="1" applyBorder="1" applyAlignment="1">
      <alignment vertical="center"/>
    </xf>
    <xf numFmtId="0" fontId="25" fillId="4" borderId="6" xfId="5" applyFont="1" applyFill="1" applyBorder="1" applyAlignment="1">
      <alignment vertical="center"/>
    </xf>
    <xf numFmtId="0" fontId="15" fillId="4" borderId="50" xfId="5" applyFont="1" applyFill="1" applyBorder="1" applyAlignment="1">
      <alignment vertical="center"/>
    </xf>
    <xf numFmtId="49" fontId="15" fillId="4" borderId="33" xfId="5" applyNumberFormat="1" applyFont="1" applyFill="1" applyBorder="1" applyAlignment="1">
      <alignment vertical="center"/>
    </xf>
    <xf numFmtId="0" fontId="15" fillId="4" borderId="33" xfId="5" applyFont="1" applyFill="1" applyBorder="1" applyAlignment="1">
      <alignment vertical="center"/>
    </xf>
    <xf numFmtId="0" fontId="15" fillId="4" borderId="52" xfId="5" applyFont="1" applyFill="1" applyBorder="1" applyAlignment="1">
      <alignment vertical="center"/>
    </xf>
    <xf numFmtId="0" fontId="15" fillId="4" borderId="16" xfId="5" applyFont="1" applyFill="1" applyBorder="1" applyAlignment="1">
      <alignment vertical="center"/>
    </xf>
    <xf numFmtId="0" fontId="15" fillId="4" borderId="49" xfId="5" applyFont="1" applyFill="1" applyBorder="1" applyAlignment="1">
      <alignment vertical="center"/>
    </xf>
    <xf numFmtId="0" fontId="6" fillId="0" borderId="0" xfId="0" applyFont="1" applyAlignment="1">
      <alignment horizontal="left" vertical="center"/>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0" fontId="0" fillId="0" borderId="0" xfId="0" applyAlignment="1">
      <alignment horizontal="right"/>
    </xf>
    <xf numFmtId="0" fontId="0" fillId="0" borderId="0" xfId="0" applyAlignment="1">
      <alignment horizontal="left" vertical="center"/>
    </xf>
    <xf numFmtId="0" fontId="0" fillId="0" borderId="0" xfId="0" applyAlignment="1">
      <alignment horizontal="right" vertical="center"/>
    </xf>
    <xf numFmtId="0" fontId="0" fillId="2" borderId="0" xfId="0" applyFill="1" applyAlignment="1">
      <alignment horizontal="right"/>
    </xf>
    <xf numFmtId="0" fontId="3" fillId="0" borderId="0" xfId="0" applyFont="1" applyAlignment="1">
      <alignment horizontal="right"/>
    </xf>
    <xf numFmtId="0" fontId="4" fillId="0" borderId="5" xfId="0" applyFont="1" applyBorder="1" applyAlignment="1">
      <alignment horizontal="right" vertical="center"/>
    </xf>
    <xf numFmtId="0" fontId="29" fillId="4" borderId="26" xfId="0" applyFont="1" applyFill="1" applyBorder="1" applyAlignment="1">
      <alignment horizontal="center" vertical="center"/>
    </xf>
    <xf numFmtId="0" fontId="0" fillId="0" borderId="26" xfId="0" applyBorder="1"/>
    <xf numFmtId="0" fontId="0" fillId="0" borderId="25" xfId="0" applyBorder="1"/>
    <xf numFmtId="0" fontId="0" fillId="0" borderId="27" xfId="0" applyBorder="1"/>
    <xf numFmtId="0" fontId="0" fillId="0" borderId="28" xfId="0" applyBorder="1"/>
    <xf numFmtId="0" fontId="0" fillId="0" borderId="29" xfId="0" applyBorder="1"/>
    <xf numFmtId="0" fontId="3" fillId="0" borderId="6" xfId="0" applyFont="1" applyBorder="1" applyAlignment="1">
      <alignment horizontal="center" wrapText="1"/>
    </xf>
    <xf numFmtId="175" fontId="20" fillId="4" borderId="5" xfId="0" applyNumberFormat="1" applyFont="1" applyFill="1" applyBorder="1" applyAlignment="1">
      <alignment horizontal="center" vertical="center" wrapText="1"/>
    </xf>
    <xf numFmtId="175" fontId="20" fillId="11" borderId="5" xfId="0" applyNumberFormat="1" applyFont="1" applyFill="1" applyBorder="1" applyAlignment="1">
      <alignment horizontal="center" vertical="center" wrapText="1"/>
    </xf>
    <xf numFmtId="175" fontId="20" fillId="11" borderId="28" xfId="0" applyNumberFormat="1" applyFont="1" applyFill="1" applyBorder="1" applyAlignment="1">
      <alignment horizontal="center" vertical="center" wrapText="1"/>
    </xf>
    <xf numFmtId="0" fontId="0" fillId="0" borderId="35" xfId="0" applyBorder="1" applyAlignment="1">
      <alignment horizontal="center" vertical="center"/>
    </xf>
    <xf numFmtId="0" fontId="0" fillId="0" borderId="23" xfId="0" applyBorder="1" applyAlignment="1">
      <alignment horizontal="center" vertical="center" wrapText="1"/>
    </xf>
    <xf numFmtId="0" fontId="0" fillId="0" borderId="22" xfId="0" applyBorder="1" applyAlignment="1">
      <alignment horizontal="center" vertical="center" wrapText="1"/>
    </xf>
    <xf numFmtId="0" fontId="0" fillId="0" borderId="28" xfId="0" applyBorder="1" applyAlignment="1">
      <alignment horizontal="center"/>
    </xf>
    <xf numFmtId="170" fontId="20" fillId="4" borderId="5" xfId="0" applyNumberFormat="1" applyFont="1" applyFill="1" applyBorder="1" applyAlignment="1">
      <alignment horizontal="center" vertical="center" wrapText="1"/>
    </xf>
    <xf numFmtId="0" fontId="19" fillId="0" borderId="5" xfId="11" applyFont="1" applyBorder="1" applyAlignment="1" applyProtection="1">
      <alignment horizontal="center" vertical="center" wrapText="1"/>
      <protection locked="0"/>
    </xf>
    <xf numFmtId="170" fontId="19" fillId="0" borderId="5" xfId="11" applyNumberFormat="1" applyFont="1" applyBorder="1" applyAlignment="1" applyProtection="1">
      <alignment horizontal="center" vertical="center" wrapText="1"/>
      <protection locked="0"/>
    </xf>
    <xf numFmtId="169" fontId="19" fillId="0" borderId="5" xfId="11" applyNumberFormat="1" applyFont="1" applyBorder="1" applyAlignment="1" applyProtection="1">
      <alignment horizontal="center" vertical="center" wrapText="1"/>
      <protection locked="0"/>
    </xf>
    <xf numFmtId="2" fontId="19" fillId="0" borderId="5" xfId="11" applyNumberFormat="1" applyFont="1" applyBorder="1" applyAlignment="1" applyProtection="1">
      <alignment horizontal="center" vertical="center" wrapText="1"/>
      <protection locked="0"/>
    </xf>
    <xf numFmtId="169" fontId="19" fillId="0" borderId="35" xfId="11" applyNumberFormat="1" applyFont="1" applyBorder="1" applyAlignment="1" applyProtection="1">
      <alignment horizontal="center" vertical="center" wrapText="1"/>
      <protection locked="0"/>
    </xf>
    <xf numFmtId="170" fontId="20" fillId="4" borderId="29" xfId="0" applyNumberFormat="1" applyFont="1" applyFill="1" applyBorder="1" applyAlignment="1">
      <alignment horizontal="center" vertical="center" wrapText="1"/>
    </xf>
    <xf numFmtId="169" fontId="19" fillId="0" borderId="27" xfId="11" applyNumberFormat="1" applyFont="1" applyBorder="1" applyAlignment="1" applyProtection="1">
      <alignment horizontal="center" vertical="center" wrapText="1"/>
      <protection locked="0"/>
    </xf>
    <xf numFmtId="169" fontId="19" fillId="0" borderId="26" xfId="11" applyNumberFormat="1" applyFont="1" applyBorder="1" applyAlignment="1" applyProtection="1">
      <alignment horizontal="center" vertical="center" wrapText="1"/>
      <protection locked="0"/>
    </xf>
    <xf numFmtId="170" fontId="20" fillId="4" borderId="25" xfId="0" applyNumberFormat="1" applyFont="1" applyFill="1" applyBorder="1" applyAlignment="1">
      <alignment horizontal="center" vertical="center" wrapText="1"/>
    </xf>
    <xf numFmtId="2" fontId="20" fillId="4" borderId="29" xfId="0" applyNumberFormat="1" applyFont="1" applyFill="1" applyBorder="1" applyAlignment="1">
      <alignment horizontal="center" vertical="center" wrapText="1"/>
    </xf>
    <xf numFmtId="2" fontId="20" fillId="4" borderId="23" xfId="0" applyNumberFormat="1" applyFont="1" applyFill="1" applyBorder="1" applyAlignment="1">
      <alignment horizontal="center" vertical="center" wrapText="1"/>
    </xf>
    <xf numFmtId="170" fontId="20" fillId="4" borderId="37" xfId="0" applyNumberFormat="1" applyFont="1" applyFill="1" applyBorder="1" applyAlignment="1">
      <alignment horizontal="center" vertical="center" wrapText="1"/>
    </xf>
    <xf numFmtId="170" fontId="20" fillId="4" borderId="26" xfId="0" applyNumberFormat="1" applyFont="1" applyFill="1" applyBorder="1" applyAlignment="1">
      <alignment horizontal="center" vertical="center" wrapText="1"/>
    </xf>
    <xf numFmtId="170" fontId="20" fillId="4" borderId="27" xfId="0" applyNumberFormat="1" applyFont="1" applyFill="1" applyBorder="1" applyAlignment="1">
      <alignment horizontal="center" vertical="center" wrapText="1"/>
    </xf>
    <xf numFmtId="170" fontId="20" fillId="4" borderId="28" xfId="0" applyNumberFormat="1" applyFont="1" applyFill="1" applyBorder="1" applyAlignment="1">
      <alignment horizontal="center" vertical="center" wrapText="1"/>
    </xf>
    <xf numFmtId="170" fontId="20" fillId="4" borderId="24" xfId="0" applyNumberFormat="1" applyFont="1" applyFill="1" applyBorder="1" applyAlignment="1">
      <alignment horizontal="center" vertical="center" wrapText="1"/>
    </xf>
    <xf numFmtId="170" fontId="20" fillId="4" borderId="36" xfId="0" applyNumberFormat="1" applyFont="1" applyFill="1" applyBorder="1" applyAlignment="1">
      <alignment horizontal="center" vertical="center" wrapText="1"/>
    </xf>
    <xf numFmtId="169" fontId="19" fillId="0" borderId="57" xfId="11" applyNumberFormat="1" applyFont="1" applyBorder="1" applyAlignment="1" applyProtection="1">
      <alignment horizontal="center" vertical="center" wrapText="1"/>
      <protection locked="0"/>
    </xf>
    <xf numFmtId="169" fontId="19" fillId="0" borderId="59" xfId="11" applyNumberFormat="1" applyFont="1" applyBorder="1" applyAlignment="1" applyProtection="1">
      <alignment horizontal="center" vertical="center" wrapText="1"/>
      <protection locked="0"/>
    </xf>
    <xf numFmtId="0" fontId="0" fillId="0" borderId="24" xfId="0" applyBorder="1"/>
    <xf numFmtId="0" fontId="0" fillId="0" borderId="36" xfId="0" applyBorder="1"/>
    <xf numFmtId="0" fontId="0" fillId="0" borderId="37" xfId="0" applyBorder="1"/>
    <xf numFmtId="0" fontId="0" fillId="0" borderId="57"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169" fontId="19" fillId="0" borderId="7" xfId="11" applyNumberFormat="1" applyFont="1" applyBorder="1" applyAlignment="1" applyProtection="1">
      <alignment horizontal="center" vertical="center" wrapText="1"/>
      <protection locked="0"/>
    </xf>
    <xf numFmtId="0" fontId="19" fillId="0" borderId="26" xfId="11" applyFont="1" applyBorder="1" applyAlignment="1" applyProtection="1">
      <alignment horizontal="center" vertical="center" wrapText="1"/>
      <protection locked="0"/>
    </xf>
    <xf numFmtId="169" fontId="19" fillId="0" borderId="25" xfId="11" applyNumberFormat="1" applyFont="1" applyBorder="1" applyAlignment="1" applyProtection="1">
      <alignment horizontal="center" vertical="center" wrapText="1"/>
      <protection locked="0"/>
    </xf>
    <xf numFmtId="2" fontId="20" fillId="11" borderId="29" xfId="0" applyNumberFormat="1" applyFont="1" applyFill="1" applyBorder="1" applyAlignment="1">
      <alignment horizontal="center" vertical="center" wrapText="1"/>
    </xf>
    <xf numFmtId="0" fontId="29" fillId="4" borderId="24" xfId="0" applyFont="1" applyFill="1" applyBorder="1" applyAlignment="1">
      <alignment horizontal="center" vertical="center"/>
    </xf>
    <xf numFmtId="4" fontId="20" fillId="4" borderId="36" xfId="0" applyNumberFormat="1" applyFont="1" applyFill="1" applyBorder="1" applyAlignment="1">
      <alignment horizontal="center" vertical="center" wrapText="1"/>
    </xf>
    <xf numFmtId="2" fontId="20" fillId="4" borderId="36" xfId="0" applyNumberFormat="1" applyFont="1" applyFill="1" applyBorder="1" applyAlignment="1">
      <alignment horizontal="center" vertical="center" wrapText="1"/>
    </xf>
    <xf numFmtId="170" fontId="20" fillId="4" borderId="35" xfId="0" applyNumberFormat="1" applyFont="1" applyFill="1" applyBorder="1" applyAlignment="1">
      <alignment horizontal="center" vertical="center" wrapText="1"/>
    </xf>
    <xf numFmtId="170" fontId="20" fillId="4" borderId="22" xfId="0" applyNumberFormat="1" applyFont="1" applyFill="1" applyBorder="1" applyAlignment="1">
      <alignment horizontal="center" vertical="center" wrapText="1"/>
    </xf>
    <xf numFmtId="2" fontId="20" fillId="11" borderId="22" xfId="0" applyNumberFormat="1" applyFont="1" applyFill="1" applyBorder="1" applyAlignment="1">
      <alignment horizontal="center" vertical="center" wrapText="1"/>
    </xf>
    <xf numFmtId="2" fontId="20" fillId="11" borderId="23" xfId="0" applyNumberFormat="1" applyFont="1" applyFill="1" applyBorder="1" applyAlignment="1">
      <alignment horizontal="center" vertical="center" wrapText="1"/>
    </xf>
    <xf numFmtId="2" fontId="20" fillId="11" borderId="27" xfId="0" applyNumberFormat="1" applyFont="1" applyFill="1" applyBorder="1" applyAlignment="1">
      <alignment horizontal="center" vertical="center" wrapText="1"/>
    </xf>
    <xf numFmtId="169" fontId="19" fillId="0" borderId="60" xfId="11" applyNumberFormat="1" applyFont="1" applyBorder="1" applyAlignment="1" applyProtection="1">
      <alignment horizontal="center" vertical="center" wrapText="1"/>
      <protection locked="0"/>
    </xf>
    <xf numFmtId="169" fontId="19" fillId="0" borderId="20" xfId="11" applyNumberFormat="1" applyFont="1" applyBorder="1" applyAlignment="1" applyProtection="1">
      <alignment horizontal="center" vertical="center" wrapText="1"/>
      <protection locked="0"/>
    </xf>
    <xf numFmtId="4" fontId="0" fillId="2" borderId="0" xfId="0" applyNumberFormat="1" applyFill="1" applyAlignment="1">
      <alignment horizontal="right"/>
    </xf>
    <xf numFmtId="4" fontId="0" fillId="0" borderId="0" xfId="0" applyNumberFormat="1" applyAlignment="1">
      <alignment horizontal="right"/>
    </xf>
    <xf numFmtId="0" fontId="14" fillId="19" borderId="57" xfId="0" applyFont="1" applyFill="1" applyBorder="1" applyAlignment="1">
      <alignment horizontal="center" vertical="center" wrapText="1"/>
    </xf>
    <xf numFmtId="0" fontId="14" fillId="20" borderId="58" xfId="0" applyFont="1" applyFill="1" applyBorder="1" applyAlignment="1">
      <alignment horizontal="center" vertical="center" wrapText="1"/>
    </xf>
    <xf numFmtId="0" fontId="14" fillId="19" borderId="58" xfId="0" applyFont="1" applyFill="1" applyBorder="1" applyAlignment="1">
      <alignment horizontal="center" vertical="center" wrapText="1"/>
    </xf>
    <xf numFmtId="0" fontId="14" fillId="19" borderId="59" xfId="0" applyFont="1" applyFill="1" applyBorder="1" applyAlignment="1">
      <alignment horizontal="center" vertical="center" wrapText="1"/>
    </xf>
    <xf numFmtId="0" fontId="13" fillId="19" borderId="0" xfId="0" applyFont="1" applyFill="1" applyAlignment="1">
      <alignment horizontal="center" vertical="center" wrapText="1"/>
    </xf>
    <xf numFmtId="0" fontId="13" fillId="20" borderId="0" xfId="0" applyFont="1" applyFill="1" applyAlignment="1">
      <alignment horizontal="center" vertical="center" wrapText="1"/>
    </xf>
    <xf numFmtId="0" fontId="13" fillId="19" borderId="24" xfId="0" applyFont="1" applyFill="1" applyBorder="1" applyAlignment="1">
      <alignment horizontal="center" vertical="center" wrapText="1"/>
    </xf>
    <xf numFmtId="0" fontId="13" fillId="20" borderId="36" xfId="0" applyFont="1" applyFill="1" applyBorder="1" applyAlignment="1">
      <alignment horizontal="center" vertical="center" wrapText="1"/>
    </xf>
    <xf numFmtId="0" fontId="13" fillId="19" borderId="36" xfId="0" applyFont="1" applyFill="1" applyBorder="1" applyAlignment="1">
      <alignment horizontal="center" vertical="center" wrapText="1"/>
    </xf>
    <xf numFmtId="0" fontId="13" fillId="19" borderId="37" xfId="0" applyFont="1" applyFill="1" applyBorder="1" applyAlignment="1">
      <alignment horizontal="center" vertical="center" wrapText="1"/>
    </xf>
    <xf numFmtId="0" fontId="13" fillId="19" borderId="26" xfId="0" applyFont="1" applyFill="1" applyBorder="1" applyAlignment="1">
      <alignment horizontal="center" vertical="center" wrapText="1"/>
    </xf>
    <xf numFmtId="0" fontId="13" fillId="20"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19" borderId="25" xfId="0" applyFont="1" applyFill="1" applyBorder="1" applyAlignment="1">
      <alignment horizontal="center" vertical="center" wrapText="1"/>
    </xf>
    <xf numFmtId="0" fontId="13" fillId="19" borderId="27" xfId="0" applyFont="1" applyFill="1" applyBorder="1" applyAlignment="1">
      <alignment horizontal="center" vertical="center" wrapText="1"/>
    </xf>
    <xf numFmtId="0" fontId="13" fillId="20" borderId="28" xfId="0" applyFont="1" applyFill="1" applyBorder="1" applyAlignment="1">
      <alignment horizontal="center" vertical="center" wrapText="1"/>
    </xf>
    <xf numFmtId="0" fontId="13" fillId="19" borderId="28" xfId="0" applyFont="1" applyFill="1" applyBorder="1" applyAlignment="1">
      <alignment horizontal="center" vertical="center" wrapText="1"/>
    </xf>
    <xf numFmtId="0" fontId="13" fillId="19" borderId="29" xfId="0" applyFont="1" applyFill="1" applyBorder="1" applyAlignment="1">
      <alignment horizontal="center" vertical="center" wrapText="1"/>
    </xf>
    <xf numFmtId="0" fontId="13" fillId="0" borderId="0" xfId="0" applyFont="1"/>
    <xf numFmtId="14" fontId="7" fillId="5" borderId="0" xfId="0" applyNumberFormat="1" applyFont="1" applyFill="1" applyAlignment="1">
      <alignment horizontal="left"/>
    </xf>
    <xf numFmtId="14" fontId="15" fillId="4" borderId="33" xfId="5" applyNumberFormat="1" applyFont="1" applyFill="1" applyBorder="1" applyAlignment="1">
      <alignment vertical="center"/>
    </xf>
    <xf numFmtId="14" fontId="15" fillId="4" borderId="33" xfId="5" applyNumberFormat="1" applyFont="1" applyFill="1" applyBorder="1" applyAlignment="1">
      <alignment horizontal="left" vertical="center"/>
    </xf>
    <xf numFmtId="14" fontId="9" fillId="0" borderId="0" xfId="9" applyNumberFormat="1" applyAlignment="1">
      <alignment horizontal="left" vertical="center"/>
    </xf>
    <xf numFmtId="0" fontId="0" fillId="2" borderId="0" xfId="0" applyFill="1" applyAlignment="1">
      <alignment horizontal="right" vertical="center"/>
    </xf>
    <xf numFmtId="0" fontId="5" fillId="5" borderId="57" xfId="0" applyFont="1" applyFill="1" applyBorder="1" applyAlignment="1">
      <alignment horizontal="center" vertical="center"/>
    </xf>
    <xf numFmtId="0" fontId="5" fillId="5" borderId="58" xfId="0" applyFont="1" applyFill="1" applyBorder="1" applyAlignment="1">
      <alignment horizontal="center" vertical="center"/>
    </xf>
    <xf numFmtId="2" fontId="5" fillId="5" borderId="59" xfId="0" applyNumberFormat="1" applyFont="1" applyFill="1" applyBorder="1" applyAlignment="1">
      <alignment horizontal="center" vertical="center"/>
    </xf>
    <xf numFmtId="0" fontId="20" fillId="4" borderId="26" xfId="0" applyFont="1" applyFill="1" applyBorder="1" applyAlignment="1">
      <alignment horizontal="center" vertical="center"/>
    </xf>
    <xf numFmtId="0" fontId="20" fillId="4" borderId="27" xfId="0" applyFont="1" applyFill="1" applyBorder="1" applyAlignment="1">
      <alignment horizontal="center" vertical="center"/>
    </xf>
    <xf numFmtId="4" fontId="20" fillId="4" borderId="28" xfId="0" applyNumberFormat="1" applyFont="1" applyFill="1" applyBorder="1" applyAlignment="1">
      <alignment horizontal="center" vertical="center" wrapText="1"/>
    </xf>
    <xf numFmtId="0" fontId="3" fillId="0" borderId="0" xfId="0" applyFont="1" applyAlignment="1">
      <alignment horizontal="center" vertical="center"/>
    </xf>
    <xf numFmtId="2" fontId="20" fillId="4" borderId="28" xfId="0" applyNumberFormat="1" applyFont="1" applyFill="1" applyBorder="1" applyAlignment="1">
      <alignment horizontal="center" vertical="center" wrapText="1"/>
    </xf>
    <xf numFmtId="2" fontId="20" fillId="4" borderId="22" xfId="0" applyNumberFormat="1" applyFont="1" applyFill="1" applyBorder="1" applyAlignment="1">
      <alignment horizontal="center" vertical="center" wrapText="1"/>
    </xf>
    <xf numFmtId="10" fontId="20" fillId="4" borderId="25" xfId="3" applyNumberFormat="1" applyFont="1" applyFill="1" applyBorder="1" applyAlignment="1">
      <alignment horizontal="center" vertical="center" wrapText="1"/>
    </xf>
    <xf numFmtId="10" fontId="20" fillId="4" borderId="29" xfId="3" applyNumberFormat="1" applyFont="1" applyFill="1" applyBorder="1" applyAlignment="1">
      <alignment horizontal="center" vertical="center" wrapText="1"/>
    </xf>
    <xf numFmtId="1" fontId="20" fillId="0" borderId="84" xfId="0" applyNumberFormat="1" applyFont="1" applyBorder="1" applyAlignment="1">
      <alignment horizontal="center" vertical="center" wrapText="1"/>
    </xf>
    <xf numFmtId="4" fontId="20" fillId="0" borderId="26" xfId="0" applyNumberFormat="1" applyFont="1" applyBorder="1" applyAlignment="1">
      <alignment horizontal="center" vertical="center" wrapText="1"/>
    </xf>
    <xf numFmtId="0" fontId="19" fillId="22" borderId="21" xfId="11" applyFont="1" applyFill="1" applyBorder="1" applyAlignment="1" applyProtection="1">
      <alignment horizontal="center" vertical="center" wrapText="1"/>
      <protection locked="0"/>
    </xf>
    <xf numFmtId="0" fontId="19" fillId="22" borderId="61" xfId="11" applyFont="1" applyFill="1" applyBorder="1" applyAlignment="1" applyProtection="1">
      <alignment horizontal="center" vertical="center" wrapText="1"/>
      <protection locked="0"/>
    </xf>
    <xf numFmtId="169" fontId="19" fillId="22" borderId="61" xfId="11" applyNumberFormat="1" applyFont="1" applyFill="1" applyBorder="1" applyAlignment="1" applyProtection="1">
      <alignment horizontal="center" vertical="center" wrapText="1"/>
      <protection locked="0"/>
    </xf>
    <xf numFmtId="0" fontId="14" fillId="22" borderId="61" xfId="0" applyFont="1" applyFill="1" applyBorder="1" applyAlignment="1">
      <alignment horizontal="center" vertical="center" wrapText="1"/>
    </xf>
    <xf numFmtId="0" fontId="14" fillId="22" borderId="62" xfId="0" applyFont="1" applyFill="1" applyBorder="1" applyAlignment="1">
      <alignment horizontal="center" vertical="center" wrapText="1"/>
    </xf>
    <xf numFmtId="0" fontId="20" fillId="4" borderId="35" xfId="0" applyFont="1" applyFill="1" applyBorder="1" applyAlignment="1">
      <alignment horizontal="center" vertical="center"/>
    </xf>
    <xf numFmtId="10" fontId="20" fillId="4" borderId="23" xfId="3" applyNumberFormat="1" applyFont="1" applyFill="1" applyBorder="1" applyAlignment="1">
      <alignment horizontal="center" vertical="center" wrapText="1"/>
    </xf>
    <xf numFmtId="2" fontId="19" fillId="0" borderId="12" xfId="11" applyNumberFormat="1" applyFont="1" applyBorder="1" applyAlignment="1" applyProtection="1">
      <alignment horizontal="center" wrapText="1"/>
      <protection locked="0"/>
    </xf>
    <xf numFmtId="4" fontId="20" fillId="4" borderId="23" xfId="0" applyNumberFormat="1" applyFont="1" applyFill="1" applyBorder="1" applyAlignment="1">
      <alignment horizontal="center" vertical="center" wrapText="1"/>
    </xf>
    <xf numFmtId="4" fontId="20" fillId="4" borderId="25" xfId="0" applyNumberFormat="1" applyFont="1" applyFill="1" applyBorder="1" applyAlignment="1">
      <alignment horizontal="center" vertical="center" wrapText="1"/>
    </xf>
    <xf numFmtId="4" fontId="20" fillId="4" borderId="29" xfId="0" applyNumberFormat="1" applyFont="1" applyFill="1" applyBorder="1" applyAlignment="1">
      <alignment horizontal="center" vertical="center" wrapText="1"/>
    </xf>
    <xf numFmtId="4" fontId="20" fillId="4" borderId="85" xfId="0" applyNumberFormat="1" applyFont="1" applyFill="1" applyBorder="1" applyAlignment="1">
      <alignment horizontal="center" vertical="center" wrapText="1"/>
    </xf>
    <xf numFmtId="2" fontId="20" fillId="4" borderId="85" xfId="0" applyNumberFormat="1" applyFont="1" applyFill="1" applyBorder="1" applyAlignment="1">
      <alignment horizontal="center" vertical="center" wrapText="1"/>
    </xf>
    <xf numFmtId="0" fontId="20" fillId="4" borderId="85" xfId="0" applyFont="1" applyFill="1" applyBorder="1" applyAlignment="1">
      <alignment horizontal="center" vertical="center" wrapText="1"/>
    </xf>
    <xf numFmtId="4" fontId="5" fillId="4" borderId="31" xfId="0" applyNumberFormat="1" applyFont="1" applyFill="1" applyBorder="1" applyAlignment="1">
      <alignment horizontal="center"/>
    </xf>
    <xf numFmtId="0" fontId="20" fillId="4" borderId="88" xfId="0" applyFont="1" applyFill="1" applyBorder="1" applyAlignment="1">
      <alignment horizontal="center" vertical="center" wrapText="1"/>
    </xf>
    <xf numFmtId="0" fontId="20" fillId="4" borderId="90" xfId="0" applyFont="1" applyFill="1" applyBorder="1" applyAlignment="1">
      <alignment horizontal="center" vertical="center" wrapText="1"/>
    </xf>
    <xf numFmtId="4" fontId="20" fillId="4" borderId="91" xfId="0" applyNumberFormat="1" applyFont="1" applyFill="1" applyBorder="1" applyAlignment="1">
      <alignment horizontal="center" vertical="center" wrapText="1"/>
    </xf>
    <xf numFmtId="0" fontId="20" fillId="4" borderId="93" xfId="0" applyFont="1" applyFill="1" applyBorder="1" applyAlignment="1">
      <alignment horizontal="center" vertical="center" wrapText="1"/>
    </xf>
    <xf numFmtId="4" fontId="20" fillId="4" borderId="94" xfId="0" applyNumberFormat="1" applyFont="1" applyFill="1" applyBorder="1" applyAlignment="1">
      <alignment horizontal="center" vertical="center" wrapText="1"/>
    </xf>
    <xf numFmtId="0" fontId="29" fillId="4" borderId="93" xfId="0" applyFont="1" applyFill="1" applyBorder="1" applyAlignment="1">
      <alignment horizontal="center" vertical="center"/>
    </xf>
    <xf numFmtId="2" fontId="20" fillId="4" borderId="94" xfId="0" applyNumberFormat="1" applyFont="1" applyFill="1" applyBorder="1" applyAlignment="1">
      <alignment horizontal="center" vertical="center" wrapText="1"/>
    </xf>
    <xf numFmtId="0" fontId="29" fillId="4" borderId="88" xfId="0" applyFont="1" applyFill="1" applyBorder="1" applyAlignment="1">
      <alignment horizontal="center" vertical="center"/>
    </xf>
    <xf numFmtId="0" fontId="29" fillId="4" borderId="90" xfId="0" applyFont="1" applyFill="1" applyBorder="1" applyAlignment="1">
      <alignment horizontal="center" vertical="center"/>
    </xf>
    <xf numFmtId="2" fontId="20" fillId="4" borderId="91" xfId="0" applyNumberFormat="1" applyFont="1" applyFill="1" applyBorder="1" applyAlignment="1">
      <alignment horizontal="center" vertical="center" wrapText="1"/>
    </xf>
    <xf numFmtId="2" fontId="20" fillId="4" borderId="93" xfId="0" applyNumberFormat="1" applyFont="1" applyFill="1" applyBorder="1" applyAlignment="1">
      <alignment horizontal="center" vertical="center" wrapText="1"/>
    </xf>
    <xf numFmtId="2" fontId="20" fillId="4" borderId="95" xfId="0" applyNumberFormat="1" applyFont="1" applyFill="1" applyBorder="1" applyAlignment="1">
      <alignment horizontal="center" vertical="center" wrapText="1"/>
    </xf>
    <xf numFmtId="0" fontId="20" fillId="4" borderId="94" xfId="0" applyFont="1" applyFill="1" applyBorder="1" applyAlignment="1">
      <alignment horizontal="center" vertical="center" wrapText="1"/>
    </xf>
    <xf numFmtId="0" fontId="20" fillId="4" borderId="95" xfId="0" applyFont="1" applyFill="1" applyBorder="1" applyAlignment="1">
      <alignment horizontal="center" vertical="center" wrapText="1"/>
    </xf>
    <xf numFmtId="0" fontId="20" fillId="4" borderId="89" xfId="0" applyFont="1" applyFill="1" applyBorder="1" applyAlignment="1">
      <alignment horizontal="center" vertical="center" wrapText="1"/>
    </xf>
    <xf numFmtId="0" fontId="20" fillId="4" borderId="91" xfId="0" applyFont="1" applyFill="1" applyBorder="1" applyAlignment="1">
      <alignment horizontal="center" vertical="center" wrapText="1"/>
    </xf>
    <xf numFmtId="0" fontId="20" fillId="4" borderId="92" xfId="0" applyFont="1" applyFill="1" applyBorder="1" applyAlignment="1">
      <alignment horizontal="center" vertical="center" wrapText="1"/>
    </xf>
    <xf numFmtId="4" fontId="29" fillId="4" borderId="95" xfId="0" applyNumberFormat="1" applyFont="1" applyFill="1" applyBorder="1" applyAlignment="1">
      <alignment horizontal="center"/>
    </xf>
    <xf numFmtId="4" fontId="29" fillId="4" borderId="89" xfId="0" applyNumberFormat="1" applyFont="1" applyFill="1" applyBorder="1" applyAlignment="1">
      <alignment horizontal="center"/>
    </xf>
    <xf numFmtId="4" fontId="29" fillId="4" borderId="92" xfId="0" applyNumberFormat="1" applyFont="1" applyFill="1" applyBorder="1" applyAlignment="1">
      <alignment horizontal="center"/>
    </xf>
    <xf numFmtId="0" fontId="19" fillId="0" borderId="15" xfId="9" applyFont="1" applyBorder="1" applyAlignment="1">
      <alignment vertical="center"/>
    </xf>
    <xf numFmtId="0" fontId="20" fillId="4" borderId="0" xfId="5" applyFont="1" applyFill="1" applyAlignment="1">
      <alignment vertical="center"/>
    </xf>
    <xf numFmtId="0" fontId="20" fillId="0" borderId="16" xfId="9" applyFont="1" applyBorder="1" applyAlignment="1">
      <alignment vertical="center"/>
    </xf>
    <xf numFmtId="167" fontId="20" fillId="0" borderId="16" xfId="9" applyNumberFormat="1" applyFont="1" applyBorder="1" applyAlignment="1">
      <alignment vertical="center"/>
    </xf>
    <xf numFmtId="0" fontId="9" fillId="0" borderId="16" xfId="9" applyBorder="1" applyAlignment="1">
      <alignment vertical="center"/>
    </xf>
    <xf numFmtId="0" fontId="9" fillId="0" borderId="49" xfId="9" applyBorder="1" applyAlignment="1">
      <alignment vertical="center"/>
    </xf>
    <xf numFmtId="0" fontId="19" fillId="0" borderId="17" xfId="9" applyFont="1" applyBorder="1" applyAlignment="1">
      <alignment vertical="center"/>
    </xf>
    <xf numFmtId="0" fontId="20" fillId="0" borderId="0" xfId="9" applyFont="1" applyAlignment="1">
      <alignment vertical="center"/>
    </xf>
    <xf numFmtId="167" fontId="20" fillId="0" borderId="0" xfId="9" applyNumberFormat="1" applyFont="1" applyAlignment="1">
      <alignment vertical="center"/>
    </xf>
    <xf numFmtId="0" fontId="9" fillId="0" borderId="50" xfId="9" applyBorder="1" applyAlignment="1">
      <alignment vertical="center"/>
    </xf>
    <xf numFmtId="0" fontId="19" fillId="0" borderId="51" xfId="9" applyFont="1" applyBorder="1" applyAlignment="1">
      <alignment vertical="center"/>
    </xf>
    <xf numFmtId="14" fontId="20" fillId="4" borderId="33" xfId="5" applyNumberFormat="1" applyFont="1" applyFill="1" applyBorder="1" applyAlignment="1">
      <alignment horizontal="left" vertical="center"/>
    </xf>
    <xf numFmtId="14" fontId="20" fillId="0" borderId="33" xfId="9" applyNumberFormat="1" applyFont="1" applyBorder="1" applyAlignment="1">
      <alignment horizontal="left" vertical="center"/>
    </xf>
    <xf numFmtId="167" fontId="20" fillId="0" borderId="33" xfId="9" applyNumberFormat="1" applyFont="1" applyBorder="1" applyAlignment="1">
      <alignment vertical="center"/>
    </xf>
    <xf numFmtId="0" fontId="9" fillId="0" borderId="33" xfId="9" applyBorder="1" applyAlignment="1">
      <alignment vertical="center"/>
    </xf>
    <xf numFmtId="0" fontId="9" fillId="0" borderId="52" xfId="9" applyBorder="1" applyAlignment="1">
      <alignment vertical="center"/>
    </xf>
    <xf numFmtId="167" fontId="5" fillId="0" borderId="0" xfId="9" applyNumberFormat="1" applyFont="1" applyAlignment="1">
      <alignment horizontal="center" vertical="center"/>
    </xf>
    <xf numFmtId="0" fontId="14" fillId="0" borderId="94" xfId="6" applyFont="1" applyBorder="1" applyAlignment="1">
      <alignment horizontal="center" vertical="center" wrapText="1"/>
    </xf>
    <xf numFmtId="0" fontId="14" fillId="0" borderId="91" xfId="6" applyFont="1" applyBorder="1" applyAlignment="1">
      <alignment horizontal="center" vertical="center" wrapText="1"/>
    </xf>
    <xf numFmtId="0" fontId="14" fillId="0" borderId="91" xfId="6" applyFont="1" applyBorder="1" applyAlignment="1">
      <alignment horizontal="center" vertical="center"/>
    </xf>
    <xf numFmtId="0" fontId="14" fillId="0" borderId="92" xfId="6" applyFont="1" applyBorder="1" applyAlignment="1">
      <alignment horizontal="center" vertical="center"/>
    </xf>
    <xf numFmtId="0" fontId="9" fillId="0" borderId="17" xfId="9" applyBorder="1" applyAlignment="1">
      <alignment vertical="center"/>
    </xf>
    <xf numFmtId="0" fontId="13" fillId="0" borderId="93" xfId="6" applyFont="1" applyBorder="1" applyAlignment="1">
      <alignment horizontal="center" vertical="center"/>
    </xf>
    <xf numFmtId="0" fontId="13" fillId="0" borderId="94" xfId="6" applyFont="1" applyBorder="1" applyAlignment="1">
      <alignment horizontal="center" vertical="center"/>
    </xf>
    <xf numFmtId="169" fontId="9" fillId="0" borderId="94" xfId="6" applyNumberFormat="1" applyBorder="1" applyAlignment="1">
      <alignment horizontal="center" vertical="center" wrapText="1"/>
    </xf>
    <xf numFmtId="4" fontId="9" fillId="0" borderId="94" xfId="6" applyNumberFormat="1" applyBorder="1" applyAlignment="1">
      <alignment horizontal="center" vertical="center" wrapText="1"/>
    </xf>
    <xf numFmtId="2" fontId="9" fillId="0" borderId="94" xfId="6" applyNumberFormat="1" applyBorder="1" applyAlignment="1">
      <alignment horizontal="center" vertical="center"/>
    </xf>
    <xf numFmtId="4" fontId="9" fillId="0" borderId="95" xfId="6" applyNumberFormat="1" applyBorder="1" applyAlignment="1">
      <alignment horizontal="center" vertical="center"/>
    </xf>
    <xf numFmtId="0" fontId="13" fillId="0" borderId="90" xfId="6" applyFont="1" applyBorder="1" applyAlignment="1">
      <alignment horizontal="center" vertical="center"/>
    </xf>
    <xf numFmtId="0" fontId="13" fillId="0" borderId="91" xfId="6" applyFont="1" applyBorder="1" applyAlignment="1">
      <alignment horizontal="center" vertical="center"/>
    </xf>
    <xf numFmtId="169" fontId="9" fillId="0" borderId="91" xfId="6" applyNumberFormat="1" applyBorder="1" applyAlignment="1">
      <alignment horizontal="center" vertical="center" wrapText="1"/>
    </xf>
    <xf numFmtId="4" fontId="9" fillId="0" borderId="91" xfId="6" applyNumberFormat="1" applyBorder="1" applyAlignment="1">
      <alignment horizontal="center" vertical="center" wrapText="1"/>
    </xf>
    <xf numFmtId="2" fontId="9" fillId="0" borderId="91" xfId="6" applyNumberFormat="1" applyBorder="1" applyAlignment="1">
      <alignment horizontal="center" vertical="center"/>
    </xf>
    <xf numFmtId="4" fontId="9" fillId="0" borderId="92" xfId="6" applyNumberFormat="1" applyBorder="1" applyAlignment="1">
      <alignment horizontal="center" vertical="center"/>
    </xf>
    <xf numFmtId="0" fontId="7" fillId="0" borderId="0" xfId="0" applyFont="1"/>
    <xf numFmtId="0" fontId="7" fillId="0" borderId="0" xfId="0" applyFont="1" applyAlignment="1">
      <alignment horizontal="center"/>
    </xf>
    <xf numFmtId="0" fontId="14" fillId="0" borderId="98" xfId="9" applyFont="1" applyBorder="1" applyAlignment="1">
      <alignment horizontal="right" vertical="center"/>
    </xf>
    <xf numFmtId="4" fontId="14" fillId="0" borderId="100" xfId="9" applyNumberFormat="1" applyFont="1" applyBorder="1" applyAlignment="1">
      <alignment vertical="center"/>
    </xf>
    <xf numFmtId="0" fontId="22" fillId="0" borderId="0" xfId="9" applyFont="1" applyAlignment="1">
      <alignment horizontal="center" vertical="center"/>
    </xf>
    <xf numFmtId="0" fontId="9" fillId="0" borderId="0" xfId="9" applyAlignment="1">
      <alignment horizontal="center" vertical="center"/>
    </xf>
    <xf numFmtId="0" fontId="22" fillId="0" borderId="0" xfId="9" applyFont="1" applyAlignment="1">
      <alignment vertical="center" wrapText="1"/>
    </xf>
    <xf numFmtId="4" fontId="22" fillId="0" borderId="0" xfId="9" applyNumberFormat="1" applyFont="1" applyAlignment="1">
      <alignment horizontal="center" vertical="center"/>
    </xf>
    <xf numFmtId="4" fontId="22" fillId="0" borderId="0" xfId="9" applyNumberFormat="1" applyFont="1" applyAlignment="1">
      <alignment vertical="center"/>
    </xf>
    <xf numFmtId="167" fontId="21" fillId="0" borderId="0" xfId="9" applyNumberFormat="1" applyFont="1" applyAlignment="1">
      <alignment vertical="center"/>
    </xf>
    <xf numFmtId="0" fontId="15" fillId="0" borderId="0" xfId="9" applyFont="1" applyAlignment="1">
      <alignment vertical="top"/>
    </xf>
    <xf numFmtId="167" fontId="21" fillId="0" borderId="0" xfId="9" applyNumberFormat="1" applyFont="1" applyAlignment="1">
      <alignment horizontal="centerContinuous" vertical="center"/>
    </xf>
    <xf numFmtId="167" fontId="21" fillId="0" borderId="0" xfId="9" applyNumberFormat="1" applyFont="1" applyAlignment="1">
      <alignment horizontal="center" vertical="center"/>
    </xf>
    <xf numFmtId="0" fontId="22" fillId="0" borderId="101" xfId="9" applyFont="1" applyBorder="1" applyAlignment="1">
      <alignment vertical="center" wrapText="1"/>
    </xf>
    <xf numFmtId="2" fontId="32" fillId="5" borderId="11" xfId="0" applyNumberFormat="1" applyFont="1" applyFill="1" applyBorder="1" applyAlignment="1" applyProtection="1">
      <alignment horizontal="center" vertical="center"/>
      <protection locked="0"/>
    </xf>
    <xf numFmtId="0" fontId="15" fillId="4" borderId="0" xfId="5" applyFont="1" applyFill="1" applyAlignment="1">
      <alignment horizontal="left" vertical="center"/>
    </xf>
    <xf numFmtId="14" fontId="9" fillId="0" borderId="50" xfId="14" applyNumberFormat="1" applyBorder="1" applyAlignment="1">
      <alignment horizontal="right" vertical="center"/>
    </xf>
    <xf numFmtId="14" fontId="15" fillId="0" borderId="16" xfId="14" applyNumberFormat="1" applyFont="1" applyBorder="1" applyAlignment="1">
      <alignment horizontal="right" vertical="center" wrapText="1"/>
    </xf>
    <xf numFmtId="0" fontId="20" fillId="4" borderId="0" xfId="5" applyFont="1" applyFill="1" applyAlignment="1">
      <alignment horizontal="left" vertical="center"/>
    </xf>
    <xf numFmtId="0" fontId="9" fillId="0" borderId="33" xfId="14" applyBorder="1" applyAlignment="1">
      <alignment horizontal="left" vertical="center"/>
    </xf>
    <xf numFmtId="0" fontId="0" fillId="0" borderId="5" xfId="0" applyBorder="1"/>
    <xf numFmtId="10" fontId="0" fillId="0" borderId="0" xfId="0" applyNumberFormat="1"/>
    <xf numFmtId="2" fontId="19" fillId="0" borderId="26" xfId="0" applyNumberFormat="1" applyFont="1" applyBorder="1" applyAlignment="1">
      <alignment horizontal="center" vertical="center" wrapText="1"/>
    </xf>
    <xf numFmtId="2" fontId="19" fillId="0" borderId="5" xfId="0" applyNumberFormat="1" applyFont="1" applyBorder="1" applyAlignment="1">
      <alignment horizontal="center" vertical="center" wrapText="1"/>
    </xf>
    <xf numFmtId="49" fontId="19" fillId="0" borderId="33" xfId="0" applyNumberFormat="1" applyFont="1" applyBorder="1" applyAlignment="1">
      <alignment horizontal="right" vertical="center" wrapText="1"/>
    </xf>
    <xf numFmtId="2" fontId="20" fillId="0" borderId="25" xfId="0" applyNumberFormat="1" applyFont="1" applyBorder="1" applyAlignment="1">
      <alignment horizontal="center" vertical="center" wrapText="1"/>
    </xf>
    <xf numFmtId="4" fontId="0" fillId="2" borderId="0" xfId="0" applyNumberFormat="1" applyFill="1" applyAlignment="1">
      <alignment horizontal="right" vertical="center"/>
    </xf>
    <xf numFmtId="4" fontId="0" fillId="0" borderId="0" xfId="0" applyNumberFormat="1" applyAlignment="1">
      <alignment horizontal="right" vertical="center"/>
    </xf>
    <xf numFmtId="169" fontId="77" fillId="0" borderId="5" xfId="0" applyNumberFormat="1" applyFont="1" applyBorder="1" applyAlignment="1">
      <alignment vertical="center"/>
    </xf>
    <xf numFmtId="169" fontId="77" fillId="0" borderId="5" xfId="0" applyNumberFormat="1" applyFont="1" applyBorder="1"/>
    <xf numFmtId="0" fontId="77" fillId="0" borderId="5" xfId="0" applyFont="1" applyBorder="1"/>
    <xf numFmtId="0" fontId="19" fillId="0" borderId="56" xfId="11" applyFont="1" applyBorder="1" applyAlignment="1" applyProtection="1">
      <alignment horizontal="center" vertical="center" wrapText="1"/>
      <protection locked="0"/>
    </xf>
    <xf numFmtId="0" fontId="19" fillId="0" borderId="46" xfId="11" applyFont="1" applyBorder="1" applyAlignment="1" applyProtection="1">
      <alignment horizontal="center" vertical="center" wrapText="1"/>
      <protection locked="0"/>
    </xf>
    <xf numFmtId="2" fontId="19" fillId="0" borderId="46" xfId="11" applyNumberFormat="1" applyFont="1" applyBorder="1" applyAlignment="1" applyProtection="1">
      <alignment horizontal="center" vertical="center" wrapText="1"/>
      <protection locked="0"/>
    </xf>
    <xf numFmtId="169" fontId="19" fillId="0" borderId="46" xfId="11" applyNumberFormat="1" applyFont="1" applyBorder="1" applyAlignment="1" applyProtection="1">
      <alignment horizontal="center" vertical="center" wrapText="1"/>
      <protection locked="0"/>
    </xf>
    <xf numFmtId="170" fontId="19" fillId="0" borderId="46" xfId="11" applyNumberFormat="1" applyFont="1" applyBorder="1" applyAlignment="1" applyProtection="1">
      <alignment horizontal="center" vertical="center" wrapText="1"/>
      <protection locked="0"/>
    </xf>
    <xf numFmtId="2" fontId="19" fillId="0" borderId="47" xfId="11" applyNumberFormat="1" applyFont="1" applyBorder="1" applyAlignment="1" applyProtection="1">
      <alignment horizontal="center" vertical="center" wrapText="1"/>
      <protection locked="0"/>
    </xf>
    <xf numFmtId="1" fontId="5" fillId="4" borderId="26" xfId="0" applyNumberFormat="1" applyFont="1" applyFill="1" applyBorder="1" applyAlignment="1">
      <alignment horizontal="center" vertical="center" wrapText="1"/>
    </xf>
    <xf numFmtId="4" fontId="29" fillId="4" borderId="28" xfId="0" applyNumberFormat="1" applyFont="1" applyFill="1" applyBorder="1" applyAlignment="1">
      <alignment horizontal="center" vertical="center" wrapText="1"/>
    </xf>
    <xf numFmtId="2" fontId="29" fillId="4" borderId="28" xfId="0" applyNumberFormat="1" applyFont="1" applyFill="1" applyBorder="1" applyAlignment="1">
      <alignment horizontal="center" vertical="center" wrapText="1"/>
    </xf>
    <xf numFmtId="2" fontId="5" fillId="5" borderId="58" xfId="0" applyNumberFormat="1" applyFont="1" applyFill="1" applyBorder="1" applyAlignment="1">
      <alignment horizontal="center" vertical="center"/>
    </xf>
    <xf numFmtId="0" fontId="29" fillId="23" borderId="24" xfId="0" applyFont="1" applyFill="1" applyBorder="1" applyAlignment="1">
      <alignment horizontal="center" vertical="center" wrapText="1"/>
    </xf>
    <xf numFmtId="0" fontId="29" fillId="0" borderId="36" xfId="0" applyFont="1" applyBorder="1" applyAlignment="1">
      <alignment horizontal="center" vertical="center"/>
    </xf>
    <xf numFmtId="2" fontId="29" fillId="0" borderId="36" xfId="0" applyNumberFormat="1" applyFont="1" applyBorder="1" applyAlignment="1">
      <alignment horizontal="center" vertical="center"/>
    </xf>
    <xf numFmtId="2" fontId="29" fillId="0" borderId="37" xfId="0" applyNumberFormat="1" applyFont="1" applyBorder="1" applyAlignment="1">
      <alignment horizontal="center" vertical="center"/>
    </xf>
    <xf numFmtId="0" fontId="19" fillId="4" borderId="57" xfId="11" applyFont="1" applyFill="1" applyBorder="1" applyAlignment="1" applyProtection="1">
      <alignment horizontal="center" vertical="center" wrapText="1"/>
      <protection locked="0"/>
    </xf>
    <xf numFmtId="0" fontId="19" fillId="4" borderId="58" xfId="11" applyFont="1" applyFill="1" applyBorder="1" applyAlignment="1" applyProtection="1">
      <alignment horizontal="center" vertical="center" wrapText="1"/>
      <protection locked="0"/>
    </xf>
    <xf numFmtId="0" fontId="19" fillId="4" borderId="59" xfId="11" applyFont="1" applyFill="1" applyBorder="1" applyAlignment="1" applyProtection="1">
      <alignment horizontal="center" vertical="center" wrapText="1"/>
      <protection locked="0"/>
    </xf>
    <xf numFmtId="49" fontId="19" fillId="0" borderId="51" xfId="0" applyNumberFormat="1" applyFont="1" applyBorder="1" applyAlignment="1">
      <alignment vertical="center" wrapText="1"/>
    </xf>
    <xf numFmtId="49" fontId="19" fillId="0" borderId="33" xfId="0" applyNumberFormat="1" applyFont="1" applyBorder="1" applyAlignment="1">
      <alignment vertical="center" wrapText="1"/>
    </xf>
    <xf numFmtId="2" fontId="19" fillId="0" borderId="27" xfId="0" applyNumberFormat="1" applyFont="1" applyBorder="1" applyAlignment="1">
      <alignment horizontal="center" vertical="center" wrapText="1"/>
    </xf>
    <xf numFmtId="4" fontId="19" fillId="0" borderId="55" xfId="0" applyNumberFormat="1" applyFont="1" applyBorder="1" applyAlignment="1">
      <alignment horizontal="center" vertical="center" wrapText="1"/>
    </xf>
    <xf numFmtId="4" fontId="19" fillId="0" borderId="2" xfId="0" applyNumberFormat="1" applyFont="1" applyBorder="1" applyAlignment="1">
      <alignment horizontal="center" vertical="center" wrapText="1"/>
    </xf>
    <xf numFmtId="4" fontId="19" fillId="0" borderId="82" xfId="0" applyNumberFormat="1" applyFont="1" applyBorder="1" applyAlignment="1">
      <alignment horizontal="center" vertical="center" wrapText="1"/>
    </xf>
    <xf numFmtId="2" fontId="19" fillId="0" borderId="35" xfId="0" applyNumberFormat="1" applyFont="1" applyBorder="1" applyAlignment="1">
      <alignment horizontal="center" vertical="center" wrapText="1"/>
    </xf>
    <xf numFmtId="2" fontId="20" fillId="0" borderId="35" xfId="0" applyNumberFormat="1" applyFont="1" applyBorder="1" applyAlignment="1">
      <alignment horizontal="center" vertical="center" wrapText="1"/>
    </xf>
    <xf numFmtId="2" fontId="20" fillId="0" borderId="23" xfId="0" applyNumberFormat="1" applyFont="1" applyBorder="1" applyAlignment="1">
      <alignment horizontal="center" vertical="center" wrapText="1"/>
    </xf>
    <xf numFmtId="2" fontId="20" fillId="0" borderId="26" xfId="0" applyNumberFormat="1" applyFont="1" applyBorder="1" applyAlignment="1">
      <alignment horizontal="center" vertical="center" wrapText="1"/>
    </xf>
    <xf numFmtId="2" fontId="20" fillId="0" borderId="29" xfId="0" applyNumberFormat="1" applyFont="1" applyBorder="1" applyAlignment="1">
      <alignment horizontal="center" vertical="center" wrapText="1"/>
    </xf>
    <xf numFmtId="2" fontId="20" fillId="0" borderId="5" xfId="0" applyNumberFormat="1" applyFont="1" applyBorder="1" applyAlignment="1">
      <alignment horizontal="center" vertical="center" wrapText="1"/>
    </xf>
    <xf numFmtId="2" fontId="20" fillId="0" borderId="28" xfId="0" applyNumberFormat="1" applyFont="1" applyBorder="1" applyAlignment="1">
      <alignment horizontal="center" vertical="center" wrapText="1"/>
    </xf>
    <xf numFmtId="0" fontId="29" fillId="4" borderId="26" xfId="0" applyFont="1" applyFill="1" applyBorder="1" applyAlignment="1">
      <alignment vertical="center"/>
    </xf>
    <xf numFmtId="0" fontId="29" fillId="4" borderId="27" xfId="0" applyFont="1" applyFill="1" applyBorder="1" applyAlignment="1">
      <alignment vertical="center"/>
    </xf>
    <xf numFmtId="0" fontId="20" fillId="4" borderId="36" xfId="0" applyFont="1" applyFill="1" applyBorder="1" applyAlignment="1">
      <alignment horizontal="center" vertical="center"/>
    </xf>
    <xf numFmtId="2" fontId="20" fillId="4" borderId="36" xfId="0" applyNumberFormat="1" applyFont="1" applyFill="1" applyBorder="1" applyAlignment="1" applyProtection="1">
      <alignment horizontal="center" vertical="center"/>
      <protection locked="0"/>
    </xf>
    <xf numFmtId="170" fontId="20" fillId="4" borderId="36" xfId="0" applyNumberFormat="1" applyFont="1" applyFill="1" applyBorder="1" applyAlignment="1" applyProtection="1">
      <alignment horizontal="center" vertical="center"/>
      <protection locked="0"/>
    </xf>
    <xf numFmtId="169" fontId="20" fillId="4" borderId="36" xfId="0" applyNumberFormat="1" applyFont="1" applyFill="1" applyBorder="1" applyAlignment="1" applyProtection="1">
      <alignment horizontal="center" vertical="center"/>
      <protection locked="0"/>
    </xf>
    <xf numFmtId="171" fontId="26" fillId="6" borderId="35" xfId="5" applyNumberFormat="1" applyFont="1" applyFill="1" applyBorder="1" applyAlignment="1">
      <alignment horizontal="center" vertical="center" wrapText="1"/>
    </xf>
    <xf numFmtId="171" fontId="26" fillId="6" borderId="22" xfId="5" applyNumberFormat="1" applyFont="1" applyFill="1" applyBorder="1" applyAlignment="1">
      <alignment horizontal="center" vertical="center" wrapText="1"/>
    </xf>
    <xf numFmtId="2" fontId="20" fillId="4" borderId="48" xfId="0" applyNumberFormat="1" applyFont="1" applyFill="1" applyBorder="1" applyAlignment="1">
      <alignment horizontal="center" vertical="center"/>
    </xf>
    <xf numFmtId="2" fontId="20" fillId="4" borderId="45" xfId="0" applyNumberFormat="1" applyFont="1" applyFill="1" applyBorder="1" applyAlignment="1">
      <alignment horizontal="center" vertical="center"/>
    </xf>
    <xf numFmtId="171" fontId="26" fillId="6" borderId="1" xfId="5" applyNumberFormat="1" applyFont="1" applyFill="1" applyBorder="1" applyAlignment="1">
      <alignment horizontal="center" vertical="center" wrapText="1"/>
    </xf>
    <xf numFmtId="1" fontId="19" fillId="0" borderId="35" xfId="0" applyNumberFormat="1" applyFont="1" applyBorder="1" applyAlignment="1">
      <alignment horizontal="center" vertical="center" wrapText="1"/>
    </xf>
    <xf numFmtId="0" fontId="29" fillId="4" borderId="22" xfId="0" applyFont="1" applyFill="1" applyBorder="1" applyAlignment="1">
      <alignment horizontal="center" vertical="center" wrapText="1"/>
    </xf>
    <xf numFmtId="175" fontId="29" fillId="4" borderId="22" xfId="0" applyNumberFormat="1" applyFont="1" applyFill="1" applyBorder="1" applyAlignment="1">
      <alignment horizontal="center" vertical="center" wrapText="1"/>
    </xf>
    <xf numFmtId="0" fontId="29" fillId="4" borderId="23" xfId="0" applyFont="1" applyFill="1" applyBorder="1" applyAlignment="1">
      <alignment horizontal="center" vertical="center" wrapText="1"/>
    </xf>
    <xf numFmtId="1" fontId="19" fillId="0" borderId="26" xfId="0" applyNumberFormat="1" applyFont="1" applyBorder="1" applyAlignment="1">
      <alignment horizontal="center" vertical="center" wrapText="1"/>
    </xf>
    <xf numFmtId="0" fontId="29" fillId="4" borderId="5" xfId="0" applyFont="1" applyFill="1" applyBorder="1" applyAlignment="1">
      <alignment horizontal="center" vertical="center" wrapText="1"/>
    </xf>
    <xf numFmtId="175" fontId="29" fillId="4" borderId="5" xfId="0" applyNumberFormat="1" applyFont="1" applyFill="1" applyBorder="1" applyAlignment="1">
      <alignment horizontal="center" vertical="center" wrapText="1"/>
    </xf>
    <xf numFmtId="0" fontId="29" fillId="4" borderId="25"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25" xfId="0" applyFont="1" applyBorder="1" applyAlignment="1">
      <alignment horizontal="center" vertical="center" wrapText="1"/>
    </xf>
    <xf numFmtId="1" fontId="19" fillId="0" borderId="27" xfId="0" applyNumberFormat="1" applyFont="1" applyBorder="1" applyAlignment="1">
      <alignment horizontal="center" vertical="center" wrapText="1"/>
    </xf>
    <xf numFmtId="175" fontId="29" fillId="4" borderId="28" xfId="0" applyNumberFormat="1" applyFont="1" applyFill="1" applyBorder="1" applyAlignment="1">
      <alignment horizontal="center" vertical="center" wrapText="1"/>
    </xf>
    <xf numFmtId="1" fontId="20" fillId="4" borderId="0" xfId="0" applyNumberFormat="1" applyFont="1" applyFill="1" applyAlignment="1">
      <alignment vertical="center"/>
    </xf>
    <xf numFmtId="1" fontId="19" fillId="0" borderId="0" xfId="0" applyNumberFormat="1" applyFont="1" applyAlignment="1">
      <alignment horizontal="center" vertical="center" wrapText="1"/>
    </xf>
    <xf numFmtId="2" fontId="29" fillId="4" borderId="0" xfId="0" applyNumberFormat="1" applyFont="1" applyFill="1" applyAlignment="1">
      <alignment horizontal="center" vertical="center" wrapText="1"/>
    </xf>
    <xf numFmtId="4" fontId="29" fillId="0" borderId="0" xfId="0" applyNumberFormat="1" applyFont="1" applyAlignment="1">
      <alignment horizontal="center" vertical="center" wrapText="1"/>
    </xf>
    <xf numFmtId="170" fontId="29" fillId="0" borderId="0" xfId="0" applyNumberFormat="1" applyFont="1" applyAlignment="1">
      <alignment horizontal="center" vertical="center" wrapText="1"/>
    </xf>
    <xf numFmtId="0" fontId="29" fillId="0" borderId="0" xfId="0" applyFont="1" applyAlignment="1">
      <alignment horizontal="center" vertical="center" wrapText="1"/>
    </xf>
    <xf numFmtId="4" fontId="29" fillId="4" borderId="0" xfId="0" applyNumberFormat="1" applyFont="1" applyFill="1" applyAlignment="1">
      <alignment horizontal="center" vertical="center" wrapText="1"/>
    </xf>
    <xf numFmtId="2" fontId="29" fillId="0" borderId="0" xfId="0" applyNumberFormat="1" applyFont="1" applyAlignment="1">
      <alignment horizontal="center" vertical="center" wrapText="1"/>
    </xf>
    <xf numFmtId="175" fontId="29" fillId="4" borderId="0" xfId="0" applyNumberFormat="1" applyFont="1" applyFill="1" applyAlignment="1">
      <alignment horizontal="center" vertical="center" wrapText="1"/>
    </xf>
    <xf numFmtId="170" fontId="20" fillId="4" borderId="37" xfId="0" applyNumberFormat="1" applyFont="1" applyFill="1" applyBorder="1" applyAlignment="1" applyProtection="1">
      <alignment horizontal="center" vertical="center"/>
      <protection locked="0"/>
    </xf>
    <xf numFmtId="0" fontId="78" fillId="0" borderId="0" xfId="16" applyFont="1"/>
    <xf numFmtId="0" fontId="14" fillId="6" borderId="5" xfId="16" applyFont="1" applyFill="1" applyBorder="1" applyAlignment="1">
      <alignment horizontal="center"/>
    </xf>
    <xf numFmtId="0" fontId="14" fillId="6" borderId="5" xfId="16" applyFont="1" applyFill="1" applyBorder="1" applyAlignment="1">
      <alignment horizontal="center" wrapText="1"/>
    </xf>
    <xf numFmtId="0" fontId="14" fillId="6" borderId="25" xfId="16" applyFont="1" applyFill="1" applyBorder="1" applyAlignment="1">
      <alignment horizontal="center"/>
    </xf>
    <xf numFmtId="0" fontId="20" fillId="4" borderId="27" xfId="16" applyFont="1" applyFill="1" applyBorder="1" applyAlignment="1">
      <alignment horizontal="center" vertical="center" wrapText="1"/>
    </xf>
    <xf numFmtId="4" fontId="20" fillId="0" borderId="28" xfId="16" applyNumberFormat="1" applyFont="1" applyBorder="1" applyAlignment="1">
      <alignment horizontal="left" wrapText="1"/>
    </xf>
    <xf numFmtId="4" fontId="20" fillId="0" borderId="28" xfId="16" applyNumberFormat="1" applyFont="1" applyBorder="1" applyAlignment="1">
      <alignment horizontal="center" vertical="center"/>
    </xf>
    <xf numFmtId="174" fontId="20" fillId="0" borderId="28" xfId="16" applyNumberFormat="1" applyFont="1" applyBorder="1" applyAlignment="1">
      <alignment horizontal="center" vertical="center"/>
    </xf>
    <xf numFmtId="174" fontId="20" fillId="0" borderId="29" xfId="16" applyNumberFormat="1" applyFont="1" applyBorder="1" applyAlignment="1">
      <alignment horizontal="center" vertical="center"/>
    </xf>
    <xf numFmtId="174" fontId="15" fillId="0" borderId="0" xfId="16" applyNumberFormat="1" applyFont="1" applyAlignment="1">
      <alignment horizontal="center"/>
    </xf>
    <xf numFmtId="174" fontId="15" fillId="0" borderId="0" xfId="16" applyNumberFormat="1" applyFont="1" applyAlignment="1">
      <alignment horizontal="center" vertical="center"/>
    </xf>
    <xf numFmtId="2" fontId="20" fillId="0" borderId="22" xfId="0" applyNumberFormat="1" applyFont="1" applyBorder="1" applyAlignment="1">
      <alignment horizontal="center" vertical="center" wrapText="1"/>
    </xf>
    <xf numFmtId="2" fontId="20" fillId="0" borderId="42" xfId="0" applyNumberFormat="1" applyFont="1" applyBorder="1" applyAlignment="1">
      <alignment horizontal="center" vertical="center" wrapText="1"/>
    </xf>
    <xf numFmtId="2" fontId="20" fillId="0" borderId="11" xfId="0" applyNumberFormat="1" applyFont="1" applyBorder="1" applyAlignment="1">
      <alignment horizontal="center" vertical="center" wrapText="1"/>
    </xf>
    <xf numFmtId="2" fontId="19" fillId="0" borderId="42" xfId="11" applyNumberFormat="1" applyFont="1" applyBorder="1" applyAlignment="1" applyProtection="1">
      <alignment horizontal="center" vertical="center" wrapText="1"/>
      <protection locked="0"/>
    </xf>
    <xf numFmtId="4" fontId="19" fillId="0" borderId="39" xfId="0" applyNumberFormat="1" applyFont="1" applyBorder="1" applyAlignment="1">
      <alignment horizontal="center" vertical="center" wrapText="1"/>
    </xf>
    <xf numFmtId="4" fontId="19" fillId="0" borderId="64" xfId="0" applyNumberFormat="1" applyFont="1" applyBorder="1" applyAlignment="1">
      <alignment horizontal="center" vertical="center" wrapText="1"/>
    </xf>
    <xf numFmtId="0" fontId="29" fillId="0" borderId="35" xfId="0" applyFont="1" applyBorder="1"/>
    <xf numFmtId="2" fontId="29" fillId="0" borderId="22" xfId="0" applyNumberFormat="1" applyFont="1" applyBorder="1" applyAlignment="1">
      <alignment horizontal="center"/>
    </xf>
    <xf numFmtId="14" fontId="29" fillId="0" borderId="22" xfId="0" applyNumberFormat="1" applyFont="1" applyBorder="1" applyAlignment="1">
      <alignment horizontal="center"/>
    </xf>
    <xf numFmtId="0" fontId="29" fillId="0" borderId="22" xfId="0" applyFont="1" applyBorder="1"/>
    <xf numFmtId="0" fontId="29" fillId="0" borderId="26" xfId="0" applyFont="1" applyBorder="1"/>
    <xf numFmtId="2" fontId="29" fillId="0" borderId="5" xfId="0" applyNumberFormat="1" applyFont="1" applyBorder="1" applyAlignment="1">
      <alignment horizontal="center"/>
    </xf>
    <xf numFmtId="14" fontId="29" fillId="0" borderId="5" xfId="0" applyNumberFormat="1" applyFont="1" applyBorder="1" applyAlignment="1">
      <alignment horizontal="center"/>
    </xf>
    <xf numFmtId="0" fontId="29" fillId="0" borderId="5" xfId="0" applyFont="1" applyBorder="1"/>
    <xf numFmtId="0" fontId="29" fillId="3" borderId="27" xfId="0" applyFont="1" applyFill="1" applyBorder="1"/>
    <xf numFmtId="2" fontId="29" fillId="3" borderId="28" xfId="0" applyNumberFormat="1" applyFont="1" applyFill="1" applyBorder="1" applyAlignment="1">
      <alignment horizontal="center"/>
    </xf>
    <xf numFmtId="14" fontId="29" fillId="3" borderId="28" xfId="0" applyNumberFormat="1" applyFont="1" applyFill="1" applyBorder="1" applyAlignment="1">
      <alignment horizontal="center"/>
    </xf>
    <xf numFmtId="0" fontId="29" fillId="3" borderId="28" xfId="0" applyFont="1" applyFill="1" applyBorder="1"/>
    <xf numFmtId="4" fontId="19" fillId="0" borderId="60" xfId="0" applyNumberFormat="1" applyFont="1" applyBorder="1" applyAlignment="1">
      <alignment vertical="center" wrapText="1"/>
    </xf>
    <xf numFmtId="4" fontId="19" fillId="0" borderId="1" xfId="0" applyNumberFormat="1" applyFont="1" applyBorder="1" applyAlignment="1">
      <alignment horizontal="center" vertical="center" wrapText="1"/>
    </xf>
    <xf numFmtId="4" fontId="19" fillId="0" borderId="19" xfId="0" applyNumberFormat="1" applyFont="1" applyBorder="1" applyAlignment="1">
      <alignment horizontal="center" vertical="center" wrapText="1"/>
    </xf>
    <xf numFmtId="4" fontId="19" fillId="0" borderId="20" xfId="0" applyNumberFormat="1" applyFont="1" applyBorder="1" applyAlignment="1">
      <alignment horizontal="center" vertical="center" wrapText="1"/>
    </xf>
    <xf numFmtId="4" fontId="19" fillId="0" borderId="60" xfId="0" applyNumberFormat="1" applyFont="1" applyBorder="1" applyAlignment="1">
      <alignment horizontal="center" vertical="center" wrapText="1"/>
    </xf>
    <xf numFmtId="4" fontId="19" fillId="0" borderId="43" xfId="0" applyNumberFormat="1" applyFont="1" applyBorder="1" applyAlignment="1">
      <alignment horizontal="center" vertical="center" wrapText="1"/>
    </xf>
    <xf numFmtId="1" fontId="20" fillId="0" borderId="35" xfId="0" applyNumberFormat="1" applyFont="1" applyBorder="1" applyAlignment="1">
      <alignment vertical="center" wrapText="1"/>
    </xf>
    <xf numFmtId="2" fontId="20" fillId="0" borderId="22" xfId="0" applyNumberFormat="1" applyFont="1" applyBorder="1" applyAlignment="1">
      <alignment vertical="center" wrapText="1"/>
    </xf>
    <xf numFmtId="1" fontId="20" fillId="0" borderId="26" xfId="0" applyNumberFormat="1" applyFont="1" applyBorder="1" applyAlignment="1">
      <alignment vertical="center" wrapText="1"/>
    </xf>
    <xf numFmtId="2" fontId="20" fillId="0" borderId="11" xfId="0" applyNumberFormat="1" applyFont="1" applyBorder="1" applyAlignment="1">
      <alignment vertical="center" wrapText="1"/>
    </xf>
    <xf numFmtId="2" fontId="20" fillId="0" borderId="5" xfId="0" applyNumberFormat="1" applyFont="1" applyBorder="1" applyAlignment="1">
      <alignment vertical="center" wrapText="1"/>
    </xf>
    <xf numFmtId="1" fontId="20" fillId="0" borderId="27" xfId="0" applyNumberFormat="1" applyFont="1" applyBorder="1" applyAlignment="1">
      <alignment vertical="center" wrapText="1"/>
    </xf>
    <xf numFmtId="2" fontId="20" fillId="0" borderId="44" xfId="0" applyNumberFormat="1" applyFont="1" applyBorder="1" applyAlignment="1">
      <alignment vertical="center" wrapText="1"/>
    </xf>
    <xf numFmtId="2" fontId="20" fillId="0" borderId="13" xfId="0" applyNumberFormat="1" applyFont="1" applyBorder="1" applyAlignment="1">
      <alignment vertical="center" wrapText="1"/>
    </xf>
    <xf numFmtId="2" fontId="19" fillId="0" borderId="55" xfId="0" applyNumberFormat="1" applyFont="1" applyBorder="1" applyAlignment="1">
      <alignment horizontal="center" vertical="center" wrapText="1"/>
    </xf>
    <xf numFmtId="2" fontId="20" fillId="0" borderId="13" xfId="0" applyNumberFormat="1" applyFont="1" applyBorder="1" applyAlignment="1">
      <alignment horizontal="center" vertical="center" wrapText="1"/>
    </xf>
    <xf numFmtId="2" fontId="20" fillId="0" borderId="2" xfId="0" applyNumberFormat="1" applyFont="1" applyBorder="1" applyAlignment="1">
      <alignment horizontal="center" vertical="center" wrapText="1"/>
    </xf>
    <xf numFmtId="2" fontId="20" fillId="0" borderId="82" xfId="0" applyNumberFormat="1" applyFont="1" applyBorder="1" applyAlignment="1">
      <alignment horizontal="center" vertical="center" wrapText="1"/>
    </xf>
    <xf numFmtId="49" fontId="19" fillId="0" borderId="18" xfId="0" applyNumberFormat="1" applyFont="1" applyBorder="1" applyAlignment="1">
      <alignment vertical="center" wrapText="1"/>
    </xf>
    <xf numFmtId="49" fontId="19" fillId="0" borderId="19" xfId="0" applyNumberFormat="1" applyFont="1" applyBorder="1" applyAlignment="1">
      <alignment vertical="center" wrapText="1"/>
    </xf>
    <xf numFmtId="49" fontId="19" fillId="0" borderId="20" xfId="0" applyNumberFormat="1" applyFont="1" applyBorder="1" applyAlignment="1">
      <alignment vertical="center" wrapText="1"/>
    </xf>
    <xf numFmtId="2" fontId="19" fillId="0" borderId="30" xfId="11" applyNumberFormat="1" applyFont="1" applyBorder="1" applyAlignment="1" applyProtection="1">
      <alignment horizontal="center" vertical="center" wrapText="1"/>
      <protection locked="0"/>
    </xf>
    <xf numFmtId="170" fontId="19" fillId="0" borderId="57" xfId="11" applyNumberFormat="1" applyFont="1" applyBorder="1" applyAlignment="1" applyProtection="1">
      <alignment horizontal="center" vertical="center" wrapText="1"/>
      <protection locked="0"/>
    </xf>
    <xf numFmtId="2" fontId="19" fillId="0" borderId="58" xfId="0" applyNumberFormat="1" applyFont="1" applyBorder="1" applyAlignment="1">
      <alignment horizontal="center" vertical="center" wrapText="1"/>
    </xf>
    <xf numFmtId="2" fontId="19" fillId="0" borderId="59" xfId="0" applyNumberFormat="1" applyFont="1" applyBorder="1" applyAlignment="1">
      <alignment horizontal="center" vertical="center" wrapText="1"/>
    </xf>
    <xf numFmtId="4" fontId="20" fillId="4" borderId="42" xfId="0" applyNumberFormat="1" applyFont="1" applyFill="1" applyBorder="1" applyAlignment="1">
      <alignment horizontal="center" vertical="center" wrapText="1"/>
    </xf>
    <xf numFmtId="4" fontId="20" fillId="0" borderId="11" xfId="0" applyNumberFormat="1" applyFont="1" applyBorder="1" applyAlignment="1">
      <alignment horizontal="center" vertical="center" wrapText="1"/>
    </xf>
    <xf numFmtId="4" fontId="20" fillId="4" borderId="11" xfId="0" applyNumberFormat="1" applyFont="1" applyFill="1" applyBorder="1" applyAlignment="1">
      <alignment horizontal="center" vertical="center" wrapText="1"/>
    </xf>
    <xf numFmtId="4" fontId="20" fillId="4" borderId="44" xfId="0" applyNumberFormat="1" applyFont="1" applyFill="1" applyBorder="1" applyAlignment="1">
      <alignment horizontal="center" vertical="center" wrapText="1"/>
    </xf>
    <xf numFmtId="4" fontId="29" fillId="0" borderId="20" xfId="0" applyNumberFormat="1" applyFont="1" applyBorder="1"/>
    <xf numFmtId="0" fontId="0" fillId="0" borderId="49" xfId="0" applyBorder="1"/>
    <xf numFmtId="2" fontId="19" fillId="0" borderId="52" xfId="11" applyNumberFormat="1" applyFont="1" applyBorder="1" applyAlignment="1" applyProtection="1">
      <alignment horizontal="center" vertical="center" wrapText="1"/>
      <protection locked="0"/>
    </xf>
    <xf numFmtId="14" fontId="15" fillId="4" borderId="0" xfId="5" applyNumberFormat="1" applyFont="1" applyFill="1" applyAlignment="1">
      <alignment horizontal="left" vertical="center"/>
    </xf>
    <xf numFmtId="49" fontId="15" fillId="4" borderId="0" xfId="5" applyNumberFormat="1" applyFont="1" applyFill="1" applyAlignment="1">
      <alignment vertical="center"/>
    </xf>
    <xf numFmtId="0" fontId="29" fillId="0" borderId="26" xfId="0" applyFont="1" applyBorder="1" applyAlignment="1">
      <alignment horizontal="center" vertical="center"/>
    </xf>
    <xf numFmtId="175" fontId="20" fillId="0" borderId="5" xfId="0" applyNumberFormat="1" applyFont="1" applyBorder="1" applyAlignment="1">
      <alignment horizontal="center" vertical="center" wrapText="1"/>
    </xf>
    <xf numFmtId="170" fontId="20" fillId="0" borderId="25" xfId="0" applyNumberFormat="1" applyFont="1" applyBorder="1" applyAlignment="1">
      <alignment horizontal="center" vertical="center" wrapText="1"/>
    </xf>
    <xf numFmtId="170" fontId="20" fillId="0" borderId="36" xfId="0" applyNumberFormat="1" applyFont="1" applyBorder="1" applyAlignment="1">
      <alignment horizontal="center" vertical="center" wrapText="1"/>
    </xf>
    <xf numFmtId="0" fontId="29" fillId="24" borderId="26" xfId="0" applyFont="1" applyFill="1" applyBorder="1" applyAlignment="1">
      <alignment horizontal="center" vertical="center"/>
    </xf>
    <xf numFmtId="4" fontId="20" fillId="24" borderId="5" xfId="0" applyNumberFormat="1" applyFont="1" applyFill="1" applyBorder="1" applyAlignment="1">
      <alignment horizontal="center" vertical="center" wrapText="1"/>
    </xf>
    <xf numFmtId="175" fontId="20" fillId="24" borderId="5" xfId="0" applyNumberFormat="1" applyFont="1" applyFill="1" applyBorder="1" applyAlignment="1">
      <alignment horizontal="center" vertical="center" wrapText="1"/>
    </xf>
    <xf numFmtId="2" fontId="20" fillId="24" borderId="5" xfId="0" applyNumberFormat="1" applyFont="1" applyFill="1" applyBorder="1" applyAlignment="1">
      <alignment horizontal="center" vertical="center" wrapText="1"/>
    </xf>
    <xf numFmtId="2" fontId="20" fillId="24" borderId="26" xfId="0" applyNumberFormat="1" applyFont="1" applyFill="1" applyBorder="1" applyAlignment="1">
      <alignment horizontal="center" vertical="center" wrapText="1"/>
    </xf>
    <xf numFmtId="2" fontId="20" fillId="24" borderId="25" xfId="0" applyNumberFormat="1" applyFont="1" applyFill="1" applyBorder="1" applyAlignment="1">
      <alignment horizontal="center" vertical="center" wrapText="1"/>
    </xf>
    <xf numFmtId="2" fontId="20" fillId="24" borderId="12" xfId="0" applyNumberFormat="1" applyFont="1" applyFill="1" applyBorder="1" applyAlignment="1">
      <alignment horizontal="center" vertical="center" wrapText="1"/>
    </xf>
    <xf numFmtId="0" fontId="19" fillId="0" borderId="22" xfId="11" applyFont="1" applyBorder="1" applyAlignment="1" applyProtection="1">
      <alignment horizontal="center" vertical="center" wrapText="1"/>
      <protection locked="0"/>
    </xf>
    <xf numFmtId="170" fontId="19" fillId="0" borderId="22" xfId="11" applyNumberFormat="1" applyFont="1" applyBorder="1" applyAlignment="1" applyProtection="1">
      <alignment horizontal="center" vertical="center" wrapText="1"/>
      <protection locked="0"/>
    </xf>
    <xf numFmtId="169" fontId="19" fillId="0" borderId="22" xfId="11" applyNumberFormat="1" applyFont="1" applyBorder="1" applyAlignment="1" applyProtection="1">
      <alignment horizontal="center" vertical="center" wrapText="1"/>
      <protection locked="0"/>
    </xf>
    <xf numFmtId="0" fontId="29" fillId="24" borderId="27" xfId="0" applyFont="1" applyFill="1" applyBorder="1" applyAlignment="1">
      <alignment horizontal="center" vertical="center"/>
    </xf>
    <xf numFmtId="4" fontId="20" fillId="24" borderId="28" xfId="0" applyNumberFormat="1" applyFont="1" applyFill="1" applyBorder="1" applyAlignment="1">
      <alignment horizontal="center" vertical="center" wrapText="1"/>
    </xf>
    <xf numFmtId="175" fontId="20" fillId="24" borderId="28" xfId="0" applyNumberFormat="1" applyFont="1" applyFill="1" applyBorder="1" applyAlignment="1">
      <alignment horizontal="center" vertical="center" wrapText="1"/>
    </xf>
    <xf numFmtId="2" fontId="20" fillId="24" borderId="28" xfId="0" applyNumberFormat="1" applyFont="1" applyFill="1" applyBorder="1" applyAlignment="1">
      <alignment horizontal="center" vertical="center" wrapText="1"/>
    </xf>
    <xf numFmtId="4" fontId="20" fillId="24" borderId="11" xfId="0" applyNumberFormat="1" applyFont="1" applyFill="1" applyBorder="1" applyAlignment="1">
      <alignment horizontal="center" vertical="center" wrapText="1"/>
    </xf>
    <xf numFmtId="4" fontId="20" fillId="24" borderId="44" xfId="0" applyNumberFormat="1" applyFont="1" applyFill="1" applyBorder="1" applyAlignment="1">
      <alignment horizontal="center" vertical="center" wrapText="1"/>
    </xf>
    <xf numFmtId="170" fontId="20" fillId="0" borderId="10" xfId="0" applyNumberFormat="1" applyFont="1" applyBorder="1" applyAlignment="1">
      <alignment horizontal="center" vertical="center" wrapText="1"/>
    </xf>
    <xf numFmtId="169" fontId="19" fillId="0" borderId="23" xfId="11" applyNumberFormat="1" applyFont="1" applyBorder="1" applyAlignment="1" applyProtection="1">
      <alignment horizontal="center" vertical="center" wrapText="1"/>
      <protection locked="0"/>
    </xf>
    <xf numFmtId="2" fontId="20" fillId="24" borderId="27" xfId="0" applyNumberFormat="1" applyFont="1" applyFill="1" applyBorder="1" applyAlignment="1">
      <alignment horizontal="center" vertical="center" wrapText="1"/>
    </xf>
    <xf numFmtId="2" fontId="20" fillId="24" borderId="29" xfId="0" applyNumberFormat="1" applyFont="1" applyFill="1" applyBorder="1" applyAlignment="1">
      <alignment horizontal="center" vertical="center" wrapText="1"/>
    </xf>
    <xf numFmtId="170" fontId="20" fillId="0" borderId="8" xfId="0" applyNumberFormat="1" applyFont="1" applyBorder="1" applyAlignment="1">
      <alignment horizontal="center" vertical="center" wrapText="1"/>
    </xf>
    <xf numFmtId="2" fontId="20" fillId="24" borderId="11" xfId="0" applyNumberFormat="1" applyFont="1" applyFill="1" applyBorder="1" applyAlignment="1">
      <alignment horizontal="center" vertical="center" wrapText="1"/>
    </xf>
    <xf numFmtId="0" fontId="0" fillId="0" borderId="17" xfId="0" applyBorder="1"/>
    <xf numFmtId="0" fontId="0" fillId="0" borderId="50" xfId="0" applyBorder="1"/>
    <xf numFmtId="0" fontId="0" fillId="0" borderId="51" xfId="0" applyBorder="1"/>
    <xf numFmtId="0" fontId="0" fillId="0" borderId="33" xfId="0" applyBorder="1"/>
    <xf numFmtId="0" fontId="0" fillId="0" borderId="52" xfId="0" applyBorder="1"/>
    <xf numFmtId="0" fontId="29" fillId="4" borderId="0" xfId="0" applyFont="1" applyFill="1"/>
    <xf numFmtId="0" fontId="29" fillId="4" borderId="0" xfId="0" applyFont="1" applyFill="1" applyAlignment="1">
      <alignment horizontal="center"/>
    </xf>
    <xf numFmtId="2" fontId="29" fillId="4" borderId="0" xfId="0" applyNumberFormat="1" applyFont="1" applyFill="1" applyAlignment="1">
      <alignment horizontal="center"/>
    </xf>
    <xf numFmtId="14" fontId="29" fillId="4" borderId="0" xfId="0" applyNumberFormat="1" applyFont="1" applyFill="1" applyAlignment="1">
      <alignment horizontal="center"/>
    </xf>
    <xf numFmtId="4" fontId="29" fillId="4" borderId="0" xfId="0" applyNumberFormat="1" applyFont="1" applyFill="1"/>
    <xf numFmtId="0" fontId="29" fillId="4" borderId="0" xfId="0" applyFont="1" applyFill="1" applyAlignment="1">
      <alignment vertical="center" wrapText="1"/>
    </xf>
    <xf numFmtId="0" fontId="29" fillId="4" borderId="27" xfId="0" applyFont="1" applyFill="1" applyBorder="1" applyAlignment="1">
      <alignment horizontal="center" vertical="center"/>
    </xf>
    <xf numFmtId="0" fontId="29" fillId="4" borderId="28" xfId="0" applyFont="1" applyFill="1" applyBorder="1" applyAlignment="1">
      <alignment horizontal="center" vertical="center" wrapText="1"/>
    </xf>
    <xf numFmtId="0" fontId="29" fillId="4" borderId="29" xfId="0" applyFont="1" applyFill="1" applyBorder="1" applyAlignment="1">
      <alignment horizontal="center" vertical="center" wrapText="1"/>
    </xf>
    <xf numFmtId="0" fontId="29" fillId="4" borderId="36" xfId="0" applyFont="1" applyFill="1" applyBorder="1" applyAlignment="1">
      <alignment horizontal="center" vertical="center" wrapText="1"/>
    </xf>
    <xf numFmtId="0" fontId="29" fillId="4" borderId="37" xfId="0" applyFont="1" applyFill="1" applyBorder="1" applyAlignment="1">
      <alignment horizontal="center" vertical="center" wrapText="1"/>
    </xf>
    <xf numFmtId="0" fontId="5" fillId="4" borderId="57" xfId="0" applyFont="1" applyFill="1" applyBorder="1" applyAlignment="1">
      <alignment horizontal="center"/>
    </xf>
    <xf numFmtId="0" fontId="5" fillId="4" borderId="58" xfId="0" applyFont="1" applyFill="1" applyBorder="1" applyAlignment="1">
      <alignment horizontal="center"/>
    </xf>
    <xf numFmtId="0" fontId="5" fillId="4" borderId="59" xfId="0" applyFont="1" applyFill="1" applyBorder="1" applyAlignment="1">
      <alignment horizontal="center"/>
    </xf>
    <xf numFmtId="0" fontId="29" fillId="0" borderId="35" xfId="0" applyFont="1" applyBorder="1" applyAlignment="1">
      <alignment horizontal="center"/>
    </xf>
    <xf numFmtId="0" fontId="29" fillId="0" borderId="26" xfId="0" applyFont="1" applyBorder="1" applyAlignment="1">
      <alignment horizontal="center"/>
    </xf>
    <xf numFmtId="1" fontId="6" fillId="0" borderId="26" xfId="0" applyNumberFormat="1" applyFont="1" applyBorder="1" applyAlignment="1">
      <alignment horizontal="center"/>
    </xf>
    <xf numFmtId="1" fontId="6" fillId="0" borderId="27" xfId="0" applyNumberFormat="1" applyFont="1" applyBorder="1" applyAlignment="1">
      <alignment horizontal="center"/>
    </xf>
    <xf numFmtId="4" fontId="20" fillId="5" borderId="35" xfId="0" applyNumberFormat="1" applyFont="1" applyFill="1" applyBorder="1" applyAlignment="1">
      <alignment horizontal="center" vertical="center" wrapText="1"/>
    </xf>
    <xf numFmtId="4" fontId="20" fillId="5" borderId="26" xfId="0" applyNumberFormat="1" applyFont="1" applyFill="1" applyBorder="1" applyAlignment="1">
      <alignment horizontal="center" vertical="center" wrapText="1"/>
    </xf>
    <xf numFmtId="4" fontId="20" fillId="5" borderId="27" xfId="0" applyNumberFormat="1" applyFont="1" applyFill="1" applyBorder="1" applyAlignment="1">
      <alignment horizontal="center" vertical="center" wrapText="1"/>
    </xf>
    <xf numFmtId="176" fontId="29" fillId="4" borderId="22" xfId="0" applyNumberFormat="1" applyFont="1" applyFill="1" applyBorder="1" applyAlignment="1">
      <alignment horizontal="center" vertical="center" wrapText="1"/>
    </xf>
    <xf numFmtId="10" fontId="29" fillId="4" borderId="22" xfId="3" applyNumberFormat="1" applyFont="1" applyFill="1" applyBorder="1" applyAlignment="1">
      <alignment horizontal="center" vertical="center" wrapText="1"/>
    </xf>
    <xf numFmtId="170" fontId="29" fillId="0" borderId="22" xfId="0" applyNumberFormat="1" applyFont="1" applyBorder="1" applyAlignment="1">
      <alignment horizontal="center" vertical="center" wrapText="1"/>
    </xf>
    <xf numFmtId="10" fontId="29" fillId="4" borderId="23" xfId="3" applyNumberFormat="1" applyFont="1" applyFill="1" applyBorder="1" applyAlignment="1">
      <alignment horizontal="center" vertical="center" wrapText="1"/>
    </xf>
    <xf numFmtId="1" fontId="5" fillId="25" borderId="26" xfId="0" applyNumberFormat="1" applyFont="1" applyFill="1" applyBorder="1" applyAlignment="1">
      <alignment horizontal="center" vertical="center" wrapText="1"/>
    </xf>
    <xf numFmtId="4" fontId="29" fillId="25" borderId="5" xfId="0" applyNumberFormat="1" applyFont="1" applyFill="1" applyBorder="1" applyAlignment="1">
      <alignment horizontal="center" vertical="center" wrapText="1"/>
    </xf>
    <xf numFmtId="176" fontId="29" fillId="25" borderId="5" xfId="0" applyNumberFormat="1" applyFont="1" applyFill="1" applyBorder="1" applyAlignment="1">
      <alignment horizontal="center" vertical="center" wrapText="1"/>
    </xf>
    <xf numFmtId="169" fontId="29" fillId="25" borderId="5" xfId="0" applyNumberFormat="1" applyFont="1" applyFill="1" applyBorder="1" applyAlignment="1">
      <alignment horizontal="center" vertical="center" wrapText="1"/>
    </xf>
    <xf numFmtId="10" fontId="29" fillId="25" borderId="5" xfId="3" applyNumberFormat="1" applyFont="1" applyFill="1" applyBorder="1" applyAlignment="1">
      <alignment horizontal="center" vertical="center" wrapText="1"/>
    </xf>
    <xf numFmtId="170" fontId="29" fillId="25" borderId="5" xfId="0" applyNumberFormat="1" applyFont="1" applyFill="1" applyBorder="1" applyAlignment="1">
      <alignment horizontal="center" vertical="center" wrapText="1"/>
    </xf>
    <xf numFmtId="10" fontId="29" fillId="25" borderId="25" xfId="3" applyNumberFormat="1" applyFont="1" applyFill="1" applyBorder="1" applyAlignment="1">
      <alignment horizontal="center" vertical="center" wrapText="1"/>
    </xf>
    <xf numFmtId="176" fontId="29" fillId="4" borderId="5" xfId="0" applyNumberFormat="1" applyFont="1" applyFill="1" applyBorder="1" applyAlignment="1">
      <alignment horizontal="center" vertical="center" wrapText="1"/>
    </xf>
    <xf numFmtId="10" fontId="29" fillId="4" borderId="5" xfId="3" applyNumberFormat="1" applyFont="1" applyFill="1" applyBorder="1" applyAlignment="1">
      <alignment horizontal="center" vertical="center" wrapText="1"/>
    </xf>
    <xf numFmtId="10" fontId="29" fillId="4" borderId="25" xfId="3" applyNumberFormat="1" applyFont="1" applyFill="1" applyBorder="1" applyAlignment="1">
      <alignment horizontal="center" vertical="center" wrapText="1"/>
    </xf>
    <xf numFmtId="1" fontId="5" fillId="25" borderId="27" xfId="0" applyNumberFormat="1" applyFont="1" applyFill="1" applyBorder="1" applyAlignment="1">
      <alignment horizontal="center" vertical="center" wrapText="1"/>
    </xf>
    <xf numFmtId="4" fontId="29" fillId="25" borderId="28" xfId="0" applyNumberFormat="1" applyFont="1" applyFill="1" applyBorder="1" applyAlignment="1">
      <alignment horizontal="center" vertical="center" wrapText="1"/>
    </xf>
    <xf numFmtId="176" fontId="29" fillId="25" borderId="28" xfId="0" applyNumberFormat="1" applyFont="1" applyFill="1" applyBorder="1" applyAlignment="1">
      <alignment horizontal="center" vertical="center" wrapText="1"/>
    </xf>
    <xf numFmtId="169" fontId="29" fillId="25" borderId="28" xfId="0" applyNumberFormat="1" applyFont="1" applyFill="1" applyBorder="1" applyAlignment="1">
      <alignment horizontal="center" vertical="center" wrapText="1"/>
    </xf>
    <xf numFmtId="10" fontId="29" fillId="25" borderId="28" xfId="3" applyNumberFormat="1" applyFont="1" applyFill="1" applyBorder="1" applyAlignment="1">
      <alignment horizontal="center" vertical="center" wrapText="1"/>
    </xf>
    <xf numFmtId="170" fontId="29" fillId="25" borderId="28" xfId="0" applyNumberFormat="1" applyFont="1" applyFill="1" applyBorder="1" applyAlignment="1">
      <alignment horizontal="center" vertical="center" wrapText="1"/>
    </xf>
    <xf numFmtId="10" fontId="29" fillId="25" borderId="29" xfId="3" applyNumberFormat="1" applyFont="1" applyFill="1" applyBorder="1" applyAlignment="1">
      <alignment horizontal="center" vertical="center" wrapText="1"/>
    </xf>
    <xf numFmtId="0" fontId="2" fillId="4" borderId="0" xfId="0" applyFont="1" applyFill="1"/>
    <xf numFmtId="2" fontId="0" fillId="0" borderId="0" xfId="0" applyNumberFormat="1" applyAlignment="1">
      <alignment horizontal="right"/>
    </xf>
    <xf numFmtId="2" fontId="0" fillId="2" borderId="0" xfId="0" applyNumberFormat="1" applyFill="1" applyAlignment="1">
      <alignment horizontal="right"/>
    </xf>
    <xf numFmtId="2" fontId="0" fillId="0" borderId="0" xfId="0" applyNumberFormat="1" applyAlignment="1">
      <alignment horizontal="right" vertical="center"/>
    </xf>
    <xf numFmtId="2" fontId="0" fillId="2" borderId="0" xfId="0" applyNumberFormat="1" applyFill="1" applyAlignment="1">
      <alignment horizontal="right" vertical="center"/>
    </xf>
    <xf numFmtId="1" fontId="4" fillId="0" borderId="1" xfId="0" applyNumberFormat="1" applyFont="1" applyBorder="1" applyAlignment="1">
      <alignment horizontal="center" vertical="center"/>
    </xf>
    <xf numFmtId="4" fontId="0" fillId="2" borderId="0" xfId="0" applyNumberFormat="1" applyFill="1"/>
    <xf numFmtId="0" fontId="3" fillId="0" borderId="0" xfId="0" applyFont="1" applyAlignment="1">
      <alignment horizontal="center"/>
    </xf>
    <xf numFmtId="0" fontId="0" fillId="0" borderId="0" xfId="0" applyAlignment="1">
      <alignment horizontal="center" vertical="center"/>
    </xf>
    <xf numFmtId="0" fontId="29" fillId="4" borderId="35" xfId="0" applyFont="1" applyFill="1" applyBorder="1" applyAlignment="1">
      <alignment vertical="center"/>
    </xf>
    <xf numFmtId="0" fontId="0" fillId="2" borderId="0" xfId="0" applyFill="1"/>
    <xf numFmtId="0" fontId="77" fillId="0" borderId="5" xfId="0" applyFont="1" applyBorder="1" applyAlignment="1">
      <alignment vertical="center"/>
    </xf>
    <xf numFmtId="169" fontId="0" fillId="0" borderId="0" xfId="0" applyNumberFormat="1" applyAlignment="1">
      <alignment horizontal="right"/>
    </xf>
    <xf numFmtId="169" fontId="0" fillId="2" borderId="0" xfId="0" applyNumberFormat="1" applyFill="1" applyAlignment="1">
      <alignment horizontal="right"/>
    </xf>
    <xf numFmtId="1" fontId="20" fillId="0" borderId="5" xfId="0" applyNumberFormat="1" applyFont="1" applyBorder="1" applyAlignment="1">
      <alignment horizontal="center" vertical="center" wrapText="1"/>
    </xf>
    <xf numFmtId="2" fontId="20" fillId="4" borderId="35" xfId="0" applyNumberFormat="1" applyFont="1" applyFill="1" applyBorder="1" applyAlignment="1">
      <alignment horizontal="center" vertical="center" wrapText="1"/>
    </xf>
    <xf numFmtId="170" fontId="20" fillId="0" borderId="28" xfId="0" applyNumberFormat="1" applyFont="1" applyBorder="1" applyAlignment="1">
      <alignment horizontal="center" vertical="center" wrapTex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2" fontId="20" fillId="4" borderId="28" xfId="0" applyNumberFormat="1" applyFont="1" applyFill="1" applyBorder="1" applyAlignment="1" applyProtection="1">
      <alignment horizontal="center" vertical="center"/>
      <protection locked="0"/>
    </xf>
    <xf numFmtId="170" fontId="20" fillId="4" borderId="28" xfId="0" applyNumberFormat="1" applyFont="1" applyFill="1" applyBorder="1" applyAlignment="1" applyProtection="1">
      <alignment horizontal="center" vertical="center"/>
      <protection locked="0"/>
    </xf>
    <xf numFmtId="2" fontId="20" fillId="4" borderId="96" xfId="0" applyNumberFormat="1" applyFont="1" applyFill="1" applyBorder="1" applyAlignment="1">
      <alignment horizontal="center" vertical="center" wrapText="1"/>
    </xf>
    <xf numFmtId="4" fontId="20" fillId="4" borderId="97" xfId="0" applyNumberFormat="1" applyFont="1" applyFill="1" applyBorder="1" applyAlignment="1">
      <alignment horizontal="center" vertical="center" wrapText="1"/>
    </xf>
    <xf numFmtId="2" fontId="20" fillId="4" borderId="97" xfId="0" applyNumberFormat="1" applyFont="1" applyFill="1" applyBorder="1" applyAlignment="1">
      <alignment horizontal="center" vertical="center" wrapText="1"/>
    </xf>
    <xf numFmtId="2" fontId="20" fillId="4" borderId="104" xfId="0" applyNumberFormat="1" applyFont="1" applyFill="1" applyBorder="1" applyAlignment="1">
      <alignment horizontal="center" vertical="center" wrapText="1"/>
    </xf>
    <xf numFmtId="2" fontId="20" fillId="4" borderId="90" xfId="0" applyNumberFormat="1" applyFont="1" applyFill="1" applyBorder="1" applyAlignment="1">
      <alignment horizontal="center" vertical="center" wrapText="1"/>
    </xf>
    <xf numFmtId="2" fontId="20" fillId="4" borderId="92" xfId="0" applyNumberFormat="1" applyFont="1" applyFill="1" applyBorder="1" applyAlignment="1">
      <alignment horizontal="center" vertical="center" wrapText="1"/>
    </xf>
    <xf numFmtId="167" fontId="21" fillId="0" borderId="56" xfId="9" applyNumberFormat="1" applyFont="1" applyBorder="1" applyAlignment="1">
      <alignment horizontal="right" vertical="center"/>
    </xf>
    <xf numFmtId="167" fontId="21" fillId="0" borderId="46" xfId="9" applyNumberFormat="1" applyFont="1" applyBorder="1" applyAlignment="1">
      <alignment horizontal="right" vertical="center"/>
    </xf>
    <xf numFmtId="167" fontId="21" fillId="0" borderId="47" xfId="9" applyNumberFormat="1" applyFont="1" applyBorder="1" applyAlignment="1">
      <alignment vertical="center"/>
    </xf>
    <xf numFmtId="0" fontId="26" fillId="5" borderId="1" xfId="8" applyFont="1" applyFill="1" applyBorder="1" applyAlignment="1">
      <alignment horizontal="center" vertical="center"/>
    </xf>
    <xf numFmtId="2" fontId="20" fillId="4" borderId="57" xfId="0" applyNumberFormat="1" applyFont="1" applyFill="1" applyBorder="1" applyAlignment="1">
      <alignment horizontal="center" vertical="center" wrapText="1"/>
    </xf>
    <xf numFmtId="2" fontId="20" fillId="4" borderId="58" xfId="0" applyNumberFormat="1" applyFont="1" applyFill="1" applyBorder="1" applyAlignment="1">
      <alignment horizontal="center" vertical="center" wrapText="1"/>
    </xf>
    <xf numFmtId="4" fontId="20" fillId="4" borderId="58" xfId="0" applyNumberFormat="1" applyFont="1" applyFill="1" applyBorder="1" applyAlignment="1">
      <alignment horizontal="center" vertical="center" wrapText="1"/>
    </xf>
    <xf numFmtId="4" fontId="20" fillId="4" borderId="59" xfId="0" applyNumberFormat="1" applyFont="1" applyFill="1" applyBorder="1" applyAlignment="1">
      <alignment horizontal="center" vertical="center" wrapText="1"/>
    </xf>
    <xf numFmtId="0" fontId="9" fillId="7" borderId="14" xfId="8" applyFill="1" applyBorder="1" applyAlignment="1">
      <alignment horizontal="center" vertical="center"/>
    </xf>
    <xf numFmtId="0" fontId="3" fillId="0" borderId="0" xfId="0" applyFont="1" applyAlignment="1">
      <alignment horizontal="center"/>
    </xf>
    <xf numFmtId="0" fontId="3" fillId="0" borderId="5" xfId="0" applyFont="1" applyBorder="1" applyAlignment="1">
      <alignment horizontal="center" vertical="center"/>
    </xf>
    <xf numFmtId="0" fontId="19" fillId="6" borderId="35" xfId="16" applyFont="1" applyFill="1" applyBorder="1" applyAlignment="1">
      <alignment horizontal="center" vertical="center" wrapText="1"/>
    </xf>
    <xf numFmtId="0" fontId="19" fillId="6" borderId="22" xfId="16" applyFont="1" applyFill="1" applyBorder="1" applyAlignment="1">
      <alignment horizontal="center" vertical="center" wrapText="1"/>
    </xf>
    <xf numFmtId="0" fontId="19" fillId="6" borderId="26" xfId="16" applyFont="1" applyFill="1" applyBorder="1" applyAlignment="1">
      <alignment horizontal="center" vertical="center" wrapText="1"/>
    </xf>
    <xf numFmtId="0" fontId="19" fillId="6" borderId="5" xfId="16" applyFont="1" applyFill="1" applyBorder="1" applyAlignment="1">
      <alignment horizontal="center" vertical="center" wrapText="1"/>
    </xf>
    <xf numFmtId="0" fontId="7" fillId="6" borderId="42" xfId="16" applyFont="1" applyFill="1" applyBorder="1" applyAlignment="1">
      <alignment horizontal="center" vertical="center"/>
    </xf>
    <xf numFmtId="0" fontId="7" fillId="6" borderId="54" xfId="16" applyFont="1" applyFill="1" applyBorder="1" applyAlignment="1">
      <alignment horizontal="center" vertical="center"/>
    </xf>
    <xf numFmtId="0" fontId="7" fillId="6" borderId="48" xfId="16" applyFont="1" applyFill="1" applyBorder="1" applyAlignment="1">
      <alignment horizontal="center" vertical="center"/>
    </xf>
    <xf numFmtId="0" fontId="24" fillId="4" borderId="6" xfId="5" applyFont="1" applyFill="1" applyBorder="1" applyAlignment="1">
      <alignment horizontal="center" vertical="center"/>
    </xf>
    <xf numFmtId="0" fontId="24" fillId="4" borderId="0" xfId="5" applyFont="1" applyFill="1" applyAlignment="1">
      <alignment horizontal="center" vertical="center"/>
    </xf>
    <xf numFmtId="0" fontId="10" fillId="4" borderId="2" xfId="5" applyFont="1" applyFill="1" applyBorder="1" applyAlignment="1">
      <alignment horizontal="center" vertical="center"/>
    </xf>
    <xf numFmtId="0" fontId="10" fillId="4" borderId="3" xfId="5" applyFont="1" applyFill="1" applyBorder="1" applyAlignment="1">
      <alignment horizontal="center" vertical="center"/>
    </xf>
    <xf numFmtId="0" fontId="25" fillId="4" borderId="6" xfId="5" applyFont="1" applyFill="1" applyBorder="1" applyAlignment="1">
      <alignment horizontal="center" vertical="center"/>
    </xf>
    <xf numFmtId="0" fontId="25" fillId="4" borderId="0" xfId="5" applyFont="1" applyFill="1" applyAlignment="1">
      <alignment horizontal="center" vertical="center"/>
    </xf>
    <xf numFmtId="0" fontId="25" fillId="4" borderId="8" xfId="5" applyFont="1" applyFill="1" applyBorder="1" applyAlignment="1">
      <alignment horizontal="center" vertical="center"/>
    </xf>
    <xf numFmtId="0" fontId="25" fillId="4" borderId="9" xfId="5" applyFont="1" applyFill="1" applyBorder="1" applyAlignment="1">
      <alignment horizontal="center" vertical="center"/>
    </xf>
    <xf numFmtId="0" fontId="79" fillId="10" borderId="84" xfId="24" applyFont="1" applyFill="1" applyBorder="1" applyAlignment="1">
      <alignment horizontal="center" vertical="center"/>
    </xf>
    <xf numFmtId="0" fontId="79" fillId="10" borderId="14" xfId="24" applyFont="1" applyFill="1" applyBorder="1" applyAlignment="1">
      <alignment horizontal="center" vertical="center"/>
    </xf>
    <xf numFmtId="0" fontId="79" fillId="10" borderId="45" xfId="24" applyFont="1" applyFill="1" applyBorder="1" applyAlignment="1">
      <alignment horizontal="center" vertical="center"/>
    </xf>
    <xf numFmtId="0" fontId="18" fillId="4" borderId="14" xfId="5" applyFont="1" applyFill="1" applyBorder="1" applyAlignment="1">
      <alignment horizontal="left" vertical="center"/>
    </xf>
    <xf numFmtId="14" fontId="18" fillId="4" borderId="40" xfId="5" applyNumberFormat="1" applyFont="1" applyFill="1" applyBorder="1" applyAlignment="1">
      <alignment horizontal="left" vertical="center"/>
    </xf>
    <xf numFmtId="49" fontId="69" fillId="6" borderId="11" xfId="8" applyNumberFormat="1" applyFont="1" applyFill="1" applyBorder="1" applyAlignment="1">
      <alignment horizontal="right" vertical="center"/>
    </xf>
    <xf numFmtId="49" fontId="69" fillId="6" borderId="14" xfId="8" applyNumberFormat="1" applyFont="1" applyFill="1" applyBorder="1" applyAlignment="1">
      <alignment horizontal="right" vertical="center"/>
    </xf>
    <xf numFmtId="0" fontId="10" fillId="4" borderId="4" xfId="5" applyFont="1" applyFill="1" applyBorder="1" applyAlignment="1">
      <alignment horizontal="center" vertical="center"/>
    </xf>
    <xf numFmtId="0" fontId="24" fillId="4" borderId="7" xfId="5" applyFont="1" applyFill="1" applyBorder="1" applyAlignment="1">
      <alignment horizontal="center" vertical="center"/>
    </xf>
    <xf numFmtId="0" fontId="25" fillId="4" borderId="7" xfId="5" applyFont="1" applyFill="1" applyBorder="1" applyAlignment="1">
      <alignment horizontal="center" vertical="center"/>
    </xf>
    <xf numFmtId="0" fontId="18" fillId="4" borderId="3" xfId="5" applyFont="1" applyFill="1" applyBorder="1" applyAlignment="1">
      <alignment horizontal="left" vertical="center"/>
    </xf>
    <xf numFmtId="0" fontId="18" fillId="4" borderId="4" xfId="5" applyFont="1" applyFill="1" applyBorder="1" applyAlignment="1">
      <alignment horizontal="left" vertical="center"/>
    </xf>
    <xf numFmtId="14" fontId="18" fillId="4" borderId="3" xfId="5" applyNumberFormat="1" applyFont="1" applyFill="1" applyBorder="1" applyAlignment="1">
      <alignment horizontal="left" vertical="center"/>
    </xf>
    <xf numFmtId="14" fontId="18" fillId="4" borderId="4" xfId="5" applyNumberFormat="1" applyFont="1" applyFill="1" applyBorder="1" applyAlignment="1">
      <alignment horizontal="left" vertical="center"/>
    </xf>
    <xf numFmtId="0" fontId="66" fillId="5" borderId="11" xfId="8" applyFont="1" applyFill="1" applyBorder="1" applyAlignment="1">
      <alignment horizontal="center" vertical="center"/>
    </xf>
    <xf numFmtId="0" fontId="66" fillId="5" borderId="14" xfId="8" applyFont="1" applyFill="1" applyBorder="1" applyAlignment="1">
      <alignment horizontal="center" vertical="center"/>
    </xf>
    <xf numFmtId="0" fontId="66" fillId="5" borderId="12" xfId="8" applyFont="1" applyFill="1" applyBorder="1" applyAlignment="1">
      <alignment horizontal="center" vertical="center"/>
    </xf>
    <xf numFmtId="0" fontId="69" fillId="6" borderId="11" xfId="8" applyFont="1" applyFill="1" applyBorder="1" applyAlignment="1">
      <alignment horizontal="center" vertical="center"/>
    </xf>
    <xf numFmtId="0" fontId="69" fillId="6" borderId="14" xfId="8" applyFont="1" applyFill="1" applyBorder="1" applyAlignment="1">
      <alignment horizontal="center" vertical="center"/>
    </xf>
    <xf numFmtId="0" fontId="69" fillId="6" borderId="12" xfId="8" applyFont="1" applyFill="1" applyBorder="1" applyAlignment="1">
      <alignment horizontal="center" vertical="center"/>
    </xf>
    <xf numFmtId="170" fontId="32" fillId="5" borderId="44" xfId="0" applyNumberFormat="1" applyFont="1" applyFill="1" applyBorder="1" applyAlignment="1" applyProtection="1">
      <alignment horizontal="center" vertical="center"/>
      <protection locked="0"/>
    </xf>
    <xf numFmtId="170" fontId="32" fillId="5" borderId="41" xfId="0" applyNumberFormat="1" applyFont="1" applyFill="1" applyBorder="1" applyAlignment="1" applyProtection="1">
      <alignment horizontal="center" vertical="center"/>
      <protection locked="0"/>
    </xf>
    <xf numFmtId="2" fontId="32" fillId="0" borderId="39" xfId="0" applyNumberFormat="1" applyFont="1" applyBorder="1" applyAlignment="1" applyProtection="1">
      <alignment vertical="center"/>
      <protection locked="0"/>
    </xf>
    <xf numFmtId="2" fontId="32" fillId="0" borderId="43" xfId="0" applyNumberFormat="1" applyFont="1" applyBorder="1" applyAlignment="1" applyProtection="1">
      <alignment vertical="center"/>
      <protection locked="0"/>
    </xf>
    <xf numFmtId="2" fontId="32" fillId="0" borderId="26" xfId="0" applyNumberFormat="1" applyFont="1" applyBorder="1" applyAlignment="1" applyProtection="1">
      <alignment vertical="center"/>
      <protection locked="0"/>
    </xf>
    <xf numFmtId="2" fontId="32" fillId="0" borderId="5" xfId="0" applyNumberFormat="1" applyFont="1" applyBorder="1" applyAlignment="1" applyProtection="1">
      <alignment vertical="center"/>
      <protection locked="0"/>
    </xf>
    <xf numFmtId="2" fontId="32" fillId="5" borderId="11" xfId="0" applyNumberFormat="1" applyFont="1" applyFill="1" applyBorder="1" applyAlignment="1" applyProtection="1">
      <alignment horizontal="center" vertical="center"/>
      <protection locked="0"/>
    </xf>
    <xf numFmtId="2" fontId="32" fillId="5" borderId="45" xfId="0" applyNumberFormat="1" applyFont="1" applyFill="1" applyBorder="1" applyAlignment="1" applyProtection="1">
      <alignment horizontal="center" vertical="center"/>
      <protection locked="0"/>
    </xf>
    <xf numFmtId="2" fontId="32" fillId="0" borderId="35" xfId="0" applyNumberFormat="1" applyFont="1" applyBorder="1" applyAlignment="1" applyProtection="1">
      <alignment vertical="center"/>
      <protection locked="0"/>
    </xf>
    <xf numFmtId="2" fontId="32" fillId="0" borderId="22" xfId="0" applyNumberFormat="1" applyFont="1" applyBorder="1" applyAlignment="1" applyProtection="1">
      <alignment vertical="center"/>
      <protection locked="0"/>
    </xf>
    <xf numFmtId="1" fontId="32" fillId="5" borderId="11" xfId="0" applyNumberFormat="1" applyFont="1" applyFill="1" applyBorder="1" applyAlignment="1" applyProtection="1">
      <alignment horizontal="center" vertical="center"/>
      <protection locked="0"/>
    </xf>
    <xf numFmtId="1" fontId="32" fillId="5" borderId="45" xfId="0" applyNumberFormat="1" applyFont="1" applyFill="1" applyBorder="1" applyAlignment="1" applyProtection="1">
      <alignment horizontal="center" vertical="center"/>
      <protection locked="0"/>
    </xf>
    <xf numFmtId="0" fontId="26" fillId="5" borderId="18" xfId="8" applyFont="1" applyFill="1" applyBorder="1" applyAlignment="1">
      <alignment horizontal="center" vertical="center"/>
    </xf>
    <xf numFmtId="0" fontId="26" fillId="5" borderId="19" xfId="8" applyFont="1" applyFill="1" applyBorder="1" applyAlignment="1">
      <alignment horizontal="center" vertical="center"/>
    </xf>
    <xf numFmtId="0" fontId="26" fillId="5" borderId="20" xfId="8" applyFont="1" applyFill="1" applyBorder="1" applyAlignment="1">
      <alignment horizontal="center" vertical="center"/>
    </xf>
    <xf numFmtId="1" fontId="20" fillId="4" borderId="0" xfId="0" applyNumberFormat="1" applyFont="1" applyFill="1" applyAlignment="1">
      <alignment horizontal="left" vertical="center"/>
    </xf>
    <xf numFmtId="0" fontId="72" fillId="4" borderId="15" xfId="5" applyFont="1" applyFill="1" applyBorder="1" applyAlignment="1">
      <alignment horizontal="center" vertical="center"/>
    </xf>
    <xf numFmtId="0" fontId="72" fillId="4" borderId="16" xfId="5" applyFont="1" applyFill="1" applyBorder="1" applyAlignment="1">
      <alignment horizontal="center" vertical="center"/>
    </xf>
    <xf numFmtId="0" fontId="72" fillId="4" borderId="49" xfId="5" applyFont="1" applyFill="1" applyBorder="1" applyAlignment="1">
      <alignment horizontal="center" vertical="center"/>
    </xf>
    <xf numFmtId="0" fontId="73" fillId="4" borderId="17" xfId="5" applyFont="1" applyFill="1" applyBorder="1" applyAlignment="1">
      <alignment horizontal="center" vertical="center"/>
    </xf>
    <xf numFmtId="0" fontId="73" fillId="4" borderId="0" xfId="5" applyFont="1" applyFill="1" applyAlignment="1">
      <alignment horizontal="center" vertical="center"/>
    </xf>
    <xf numFmtId="0" fontId="73" fillId="4" borderId="50" xfId="5" applyFont="1" applyFill="1" applyBorder="1" applyAlignment="1">
      <alignment horizontal="center" vertical="center"/>
    </xf>
    <xf numFmtId="0" fontId="74" fillId="4" borderId="17" xfId="5" applyFont="1" applyFill="1" applyBorder="1" applyAlignment="1">
      <alignment horizontal="center" vertical="center"/>
    </xf>
    <xf numFmtId="0" fontId="74" fillId="4" borderId="0" xfId="5" applyFont="1" applyFill="1" applyAlignment="1">
      <alignment horizontal="center" vertical="center"/>
    </xf>
    <xf numFmtId="0" fontId="74" fillId="4" borderId="50" xfId="5" applyFont="1" applyFill="1" applyBorder="1" applyAlignment="1">
      <alignment horizontal="center" vertical="center"/>
    </xf>
    <xf numFmtId="0" fontId="74" fillId="4" borderId="51" xfId="5" applyFont="1" applyFill="1" applyBorder="1" applyAlignment="1">
      <alignment horizontal="center" vertical="center"/>
    </xf>
    <xf numFmtId="0" fontId="74" fillId="4" borderId="33" xfId="5" applyFont="1" applyFill="1" applyBorder="1" applyAlignment="1">
      <alignment horizontal="center" vertical="center"/>
    </xf>
    <xf numFmtId="0" fontId="74" fillId="4" borderId="52" xfId="5" applyFont="1" applyFill="1" applyBorder="1" applyAlignment="1">
      <alignment horizontal="center" vertical="center"/>
    </xf>
    <xf numFmtId="1" fontId="20" fillId="4" borderId="0" xfId="0" applyNumberFormat="1" applyFont="1" applyFill="1" applyAlignment="1">
      <alignment horizontal="left" vertical="center" wrapText="1"/>
    </xf>
    <xf numFmtId="0" fontId="26" fillId="5" borderId="15" xfId="8" applyFont="1" applyFill="1" applyBorder="1" applyAlignment="1">
      <alignment horizontal="center" vertical="center"/>
    </xf>
    <xf numFmtId="0" fontId="26" fillId="5" borderId="16" xfId="8" applyFont="1" applyFill="1" applyBorder="1" applyAlignment="1">
      <alignment horizontal="center" vertical="center"/>
    </xf>
    <xf numFmtId="171" fontId="26" fillId="6" borderId="42" xfId="5" applyNumberFormat="1" applyFont="1" applyFill="1" applyBorder="1" applyAlignment="1">
      <alignment horizontal="center" vertical="center" wrapText="1"/>
    </xf>
    <xf numFmtId="171" fontId="26" fillId="6" borderId="48" xfId="5" applyNumberFormat="1" applyFont="1" applyFill="1" applyBorder="1" applyAlignment="1">
      <alignment horizontal="center" vertical="center" wrapText="1"/>
    </xf>
    <xf numFmtId="0" fontId="10" fillId="4" borderId="17" xfId="5" applyFont="1" applyFill="1" applyBorder="1" applyAlignment="1">
      <alignment horizontal="center" vertical="center"/>
    </xf>
    <xf numFmtId="0" fontId="10" fillId="4" borderId="0" xfId="5" applyFont="1" applyFill="1" applyAlignment="1">
      <alignment horizontal="center" vertical="center"/>
    </xf>
    <xf numFmtId="171" fontId="26" fillId="6" borderId="23" xfId="5" applyNumberFormat="1" applyFont="1" applyFill="1" applyBorder="1" applyAlignment="1">
      <alignment horizontal="center" vertical="center" wrapText="1"/>
    </xf>
    <xf numFmtId="171" fontId="26" fillId="6" borderId="29" xfId="5" applyNumberFormat="1" applyFont="1" applyFill="1" applyBorder="1" applyAlignment="1">
      <alignment horizontal="center" vertical="center" wrapText="1"/>
    </xf>
    <xf numFmtId="171" fontId="26" fillId="6" borderId="22" xfId="5" applyNumberFormat="1" applyFont="1" applyFill="1" applyBorder="1" applyAlignment="1">
      <alignment horizontal="center" vertical="center" wrapText="1"/>
    </xf>
    <xf numFmtId="171" fontId="26" fillId="6" borderId="35" xfId="5" applyNumberFormat="1" applyFont="1" applyFill="1" applyBorder="1" applyAlignment="1">
      <alignment horizontal="center" vertical="center" wrapText="1"/>
    </xf>
    <xf numFmtId="171" fontId="26" fillId="6" borderId="27" xfId="5" applyNumberFormat="1" applyFont="1" applyFill="1" applyBorder="1" applyAlignment="1">
      <alignment horizontal="center" vertical="center" wrapText="1"/>
    </xf>
    <xf numFmtId="171" fontId="26" fillId="6" borderId="28" xfId="5" applyNumberFormat="1" applyFont="1" applyFill="1" applyBorder="1" applyAlignment="1">
      <alignment horizontal="center" vertical="center" wrapText="1"/>
    </xf>
    <xf numFmtId="0" fontId="10" fillId="4" borderId="50" xfId="5" applyFont="1" applyFill="1" applyBorder="1" applyAlignment="1">
      <alignment horizontal="center" vertical="center"/>
    </xf>
    <xf numFmtId="169" fontId="19" fillId="0" borderId="15" xfId="11" applyNumberFormat="1" applyFont="1" applyBorder="1" applyAlignment="1" applyProtection="1">
      <alignment horizontal="center" vertical="center" wrapText="1"/>
      <protection locked="0"/>
    </xf>
    <xf numFmtId="169" fontId="19" fillId="0" borderId="51" xfId="11" applyNumberFormat="1" applyFont="1" applyBorder="1" applyAlignment="1" applyProtection="1">
      <alignment horizontal="center" vertical="center" wrapText="1"/>
      <protection locked="0"/>
    </xf>
    <xf numFmtId="2" fontId="19" fillId="0" borderId="53" xfId="11" applyNumberFormat="1" applyFont="1" applyBorder="1" applyAlignment="1" applyProtection="1">
      <alignment horizontal="center" vertical="center" wrapText="1"/>
      <protection locked="0"/>
    </xf>
    <xf numFmtId="2" fontId="19" fillId="0" borderId="48" xfId="11" applyNumberFormat="1" applyFont="1" applyBorder="1" applyAlignment="1" applyProtection="1">
      <alignment horizontal="center" vertical="center" wrapText="1"/>
      <protection locked="0"/>
    </xf>
    <xf numFmtId="2" fontId="19" fillId="0" borderId="42" xfId="11" applyNumberFormat="1" applyFont="1" applyBorder="1" applyAlignment="1" applyProtection="1">
      <alignment horizontal="center" vertical="center" wrapText="1"/>
      <protection locked="0"/>
    </xf>
    <xf numFmtId="0" fontId="0" fillId="0" borderId="5" xfId="0" applyBorder="1" applyAlignment="1">
      <alignment horizontal="center" vertical="center"/>
    </xf>
    <xf numFmtId="2" fontId="19" fillId="0" borderId="24" xfId="11" applyNumberFormat="1" applyFont="1" applyBorder="1" applyAlignment="1" applyProtection="1">
      <alignment horizontal="center" vertical="center" wrapText="1"/>
      <protection locked="0"/>
    </xf>
    <xf numFmtId="2" fontId="19" fillId="0" borderId="36" xfId="11" applyNumberFormat="1" applyFont="1" applyBorder="1" applyAlignment="1" applyProtection="1">
      <alignment horizontal="center" vertical="center" wrapText="1"/>
      <protection locked="0"/>
    </xf>
    <xf numFmtId="2" fontId="20" fillId="0" borderId="26" xfId="0" applyNumberFormat="1" applyFont="1" applyBorder="1" applyAlignment="1">
      <alignment horizontal="center" vertical="center" wrapText="1"/>
    </xf>
    <xf numFmtId="2" fontId="20" fillId="0" borderId="5" xfId="0" applyNumberFormat="1" applyFont="1" applyBorder="1" applyAlignment="1">
      <alignment horizontal="center" vertical="center" wrapText="1"/>
    </xf>
    <xf numFmtId="2" fontId="20" fillId="0" borderId="27" xfId="0" applyNumberFormat="1" applyFont="1" applyBorder="1" applyAlignment="1">
      <alignment horizontal="center" vertical="center" wrapText="1"/>
    </xf>
    <xf numFmtId="2" fontId="20" fillId="0" borderId="28" xfId="0" applyNumberFormat="1" applyFont="1" applyBorder="1" applyAlignment="1">
      <alignment horizontal="center" vertical="center" wrapText="1"/>
    </xf>
    <xf numFmtId="4" fontId="19" fillId="0" borderId="22" xfId="0" applyNumberFormat="1" applyFont="1" applyBorder="1" applyAlignment="1">
      <alignment horizontal="center" vertical="center" wrapText="1"/>
    </xf>
    <xf numFmtId="4" fontId="19" fillId="0" borderId="23" xfId="0" applyNumberFormat="1" applyFont="1" applyBorder="1" applyAlignment="1">
      <alignment horizontal="center" vertical="center" wrapText="1"/>
    </xf>
    <xf numFmtId="2" fontId="20" fillId="0" borderId="25" xfId="0" applyNumberFormat="1" applyFont="1" applyBorder="1" applyAlignment="1">
      <alignment horizontal="center" vertical="center" wrapText="1"/>
    </xf>
    <xf numFmtId="4" fontId="19" fillId="0" borderId="35" xfId="0" applyNumberFormat="1" applyFont="1" applyBorder="1" applyAlignment="1">
      <alignment horizontal="center" vertical="center" wrapText="1"/>
    </xf>
    <xf numFmtId="0" fontId="26" fillId="5" borderId="49" xfId="8" applyFont="1" applyFill="1" applyBorder="1" applyAlignment="1">
      <alignment horizontal="center" vertical="center"/>
    </xf>
    <xf numFmtId="1" fontId="20" fillId="0" borderId="5" xfId="0" applyNumberFormat="1" applyFont="1" applyBorder="1" applyAlignment="1">
      <alignment horizontal="center" vertical="center" wrapText="1"/>
    </xf>
    <xf numFmtId="2" fontId="20" fillId="0" borderId="11" xfId="0" applyNumberFormat="1" applyFont="1" applyBorder="1" applyAlignment="1">
      <alignment horizontal="center" vertical="center" wrapText="1"/>
    </xf>
    <xf numFmtId="0" fontId="20" fillId="4" borderId="28"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19" fillId="0" borderId="22" xfId="11" applyFont="1" applyBorder="1" applyAlignment="1" applyProtection="1">
      <alignment horizontal="center" vertical="center" wrapText="1"/>
      <protection locked="0"/>
    </xf>
    <xf numFmtId="0" fontId="20" fillId="4" borderId="27" xfId="0" applyFont="1" applyFill="1" applyBorder="1" applyAlignment="1">
      <alignment horizontal="center" vertical="center" wrapText="1"/>
    </xf>
    <xf numFmtId="4" fontId="19" fillId="0" borderId="42" xfId="0" applyNumberFormat="1" applyFont="1" applyBorder="1" applyAlignment="1">
      <alignment horizontal="center" vertical="center" wrapText="1"/>
    </xf>
    <xf numFmtId="0" fontId="19" fillId="5" borderId="15" xfId="11" applyFont="1" applyFill="1" applyBorder="1" applyAlignment="1" applyProtection="1">
      <alignment horizontal="center" vertical="center" wrapText="1"/>
      <protection locked="0"/>
    </xf>
    <xf numFmtId="0" fontId="19" fillId="5" borderId="16" xfId="11" applyFont="1" applyFill="1" applyBorder="1" applyAlignment="1" applyProtection="1">
      <alignment horizontal="center" vertical="center" wrapText="1"/>
      <protection locked="0"/>
    </xf>
    <xf numFmtId="0" fontId="19" fillId="5" borderId="49" xfId="11" applyFont="1" applyFill="1" applyBorder="1" applyAlignment="1" applyProtection="1">
      <alignment horizontal="center" vertical="center" wrapText="1"/>
      <protection locked="0"/>
    </xf>
    <xf numFmtId="0" fontId="19" fillId="0" borderId="86" xfId="11" applyFont="1" applyBorder="1" applyAlignment="1" applyProtection="1">
      <alignment horizontal="center" vertical="center" wrapText="1"/>
      <protection locked="0"/>
    </xf>
    <xf numFmtId="0" fontId="19" fillId="0" borderId="87" xfId="11" applyFont="1" applyBorder="1" applyAlignment="1" applyProtection="1">
      <alignment horizontal="center" vertical="center" wrapText="1"/>
      <protection locked="0"/>
    </xf>
    <xf numFmtId="49" fontId="19" fillId="0" borderId="39" xfId="0" applyNumberFormat="1" applyFont="1" applyBorder="1" applyAlignment="1">
      <alignment horizontal="right" vertical="center" wrapText="1"/>
    </xf>
    <xf numFmtId="49" fontId="19" fillId="0" borderId="40" xfId="0" applyNumberFormat="1" applyFont="1" applyBorder="1" applyAlignment="1">
      <alignment horizontal="right" vertical="center" wrapText="1"/>
    </xf>
    <xf numFmtId="49" fontId="19" fillId="0" borderId="43" xfId="0" applyNumberFormat="1" applyFont="1" applyBorder="1" applyAlignment="1">
      <alignment horizontal="right" vertical="center" wrapText="1"/>
    </xf>
    <xf numFmtId="2" fontId="19" fillId="0" borderId="28" xfId="0" applyNumberFormat="1" applyFont="1" applyBorder="1" applyAlignment="1">
      <alignment horizontal="center" vertical="center" wrapText="1"/>
    </xf>
    <xf numFmtId="4" fontId="19" fillId="0" borderId="28" xfId="0" applyNumberFormat="1" applyFont="1" applyBorder="1" applyAlignment="1">
      <alignment horizontal="center" vertical="center" wrapText="1"/>
    </xf>
    <xf numFmtId="4" fontId="19" fillId="0" borderId="29" xfId="0" applyNumberFormat="1" applyFont="1" applyBorder="1" applyAlignment="1">
      <alignment horizontal="center" vertical="center" wrapText="1"/>
    </xf>
    <xf numFmtId="0" fontId="19" fillId="0" borderId="51" xfId="0" applyFont="1" applyBorder="1" applyAlignment="1">
      <alignment horizontal="right" vertical="center" wrapText="1"/>
    </xf>
    <xf numFmtId="0" fontId="19" fillId="0" borderId="33" xfId="0" applyFont="1" applyBorder="1" applyAlignment="1">
      <alignment horizontal="right" vertical="center" wrapText="1"/>
    </xf>
    <xf numFmtId="0" fontId="29" fillId="4" borderId="35" xfId="0" applyFont="1" applyFill="1" applyBorder="1" applyAlignment="1">
      <alignment horizontal="center" vertical="center" wrapText="1"/>
    </xf>
    <xf numFmtId="0" fontId="29" fillId="4" borderId="26" xfId="0" applyFont="1" applyFill="1" applyBorder="1" applyAlignment="1">
      <alignment horizontal="center" vertical="center" wrapText="1"/>
    </xf>
    <xf numFmtId="0" fontId="29" fillId="4" borderId="27" xfId="0" applyFont="1" applyFill="1" applyBorder="1" applyAlignment="1">
      <alignment horizontal="center" vertical="center" wrapText="1"/>
    </xf>
    <xf numFmtId="49" fontId="19" fillId="0" borderId="51" xfId="0" applyNumberFormat="1" applyFont="1" applyBorder="1" applyAlignment="1">
      <alignment horizontal="right" vertical="center" wrapText="1"/>
    </xf>
    <xf numFmtId="49" fontId="19" fillId="0" borderId="33" xfId="0" applyNumberFormat="1" applyFont="1" applyBorder="1" applyAlignment="1">
      <alignment horizontal="right" vertical="center" wrapText="1"/>
    </xf>
    <xf numFmtId="49" fontId="19" fillId="0" borderId="34" xfId="0" applyNumberFormat="1" applyFont="1" applyBorder="1" applyAlignment="1">
      <alignment horizontal="right" vertical="center" wrapText="1"/>
    </xf>
    <xf numFmtId="0" fontId="19" fillId="0" borderId="23" xfId="11" applyFont="1" applyBorder="1" applyAlignment="1" applyProtection="1">
      <alignment horizontal="center" vertical="center" wrapText="1"/>
      <protection locked="0"/>
    </xf>
    <xf numFmtId="0" fontId="26" fillId="5" borderId="57" xfId="8" applyFont="1" applyFill="1" applyBorder="1" applyAlignment="1">
      <alignment horizontal="center" vertical="center"/>
    </xf>
    <xf numFmtId="0" fontId="26" fillId="5" borderId="58" xfId="8" applyFont="1" applyFill="1" applyBorder="1" applyAlignment="1">
      <alignment horizontal="center" vertical="center"/>
    </xf>
    <xf numFmtId="0" fontId="26" fillId="5" borderId="59" xfId="8" applyFont="1" applyFill="1" applyBorder="1" applyAlignment="1">
      <alignment horizontal="center" vertical="center"/>
    </xf>
    <xf numFmtId="169" fontId="19" fillId="0" borderId="61" xfId="11" applyNumberFormat="1" applyFont="1" applyBorder="1" applyAlignment="1" applyProtection="1">
      <alignment horizontal="center" vertical="center" wrapText="1"/>
      <protection locked="0"/>
    </xf>
    <xf numFmtId="169" fontId="19" fillId="0" borderId="62" xfId="11" applyNumberFormat="1" applyFont="1" applyBorder="1" applyAlignment="1" applyProtection="1">
      <alignment horizontal="center" vertical="center" wrapText="1"/>
      <protection locked="0"/>
    </xf>
    <xf numFmtId="0" fontId="19" fillId="0" borderId="103" xfId="11" applyFont="1" applyBorder="1" applyAlignment="1" applyProtection="1">
      <alignment horizontal="center" vertical="center" wrapText="1"/>
      <protection locked="0"/>
    </xf>
    <xf numFmtId="0" fontId="19" fillId="0" borderId="60" xfId="11" applyFont="1" applyBorder="1" applyAlignment="1" applyProtection="1">
      <alignment horizontal="center" vertical="center" wrapText="1"/>
      <protection locked="0"/>
    </xf>
    <xf numFmtId="0" fontId="19" fillId="0" borderId="18" xfId="0" applyFont="1" applyBorder="1" applyAlignment="1">
      <alignment horizontal="right" vertical="center" wrapText="1"/>
    </xf>
    <xf numFmtId="0" fontId="19" fillId="0" borderId="19" xfId="0" applyFont="1" applyBorder="1" applyAlignment="1">
      <alignment horizontal="right" vertical="center" wrapText="1"/>
    </xf>
    <xf numFmtId="0" fontId="19" fillId="0" borderId="20" xfId="0" applyFont="1" applyBorder="1" applyAlignment="1">
      <alignment horizontal="right" vertical="center" wrapText="1"/>
    </xf>
    <xf numFmtId="4" fontId="19" fillId="0" borderId="55" xfId="0" applyNumberFormat="1" applyFont="1" applyBorder="1" applyAlignment="1">
      <alignment horizontal="center" vertical="center" wrapText="1"/>
    </xf>
    <xf numFmtId="4" fontId="19" fillId="0" borderId="82" xfId="0" applyNumberFormat="1" applyFont="1" applyBorder="1" applyAlignment="1">
      <alignment horizontal="center" vertical="center" wrapText="1"/>
    </xf>
    <xf numFmtId="2" fontId="19" fillId="0" borderId="26" xfId="0" applyNumberFormat="1" applyFont="1" applyBorder="1" applyAlignment="1">
      <alignment horizontal="center" vertical="center" wrapText="1"/>
    </xf>
    <xf numFmtId="2" fontId="19" fillId="0" borderId="5" xfId="0" applyNumberFormat="1" applyFont="1" applyBorder="1" applyAlignment="1">
      <alignment horizontal="center" vertical="center" wrapText="1"/>
    </xf>
    <xf numFmtId="4" fontId="19" fillId="4" borderId="51" xfId="0" applyNumberFormat="1" applyFont="1" applyFill="1" applyBorder="1" applyAlignment="1">
      <alignment horizontal="right" vertical="center" wrapText="1"/>
    </xf>
    <xf numFmtId="4" fontId="19" fillId="4" borderId="33" xfId="0" applyNumberFormat="1" applyFont="1" applyFill="1" applyBorder="1" applyAlignment="1">
      <alignment horizontal="right" vertical="center" wrapText="1"/>
    </xf>
    <xf numFmtId="4" fontId="19" fillId="4" borderId="34" xfId="0" applyNumberFormat="1" applyFont="1" applyFill="1" applyBorder="1" applyAlignment="1">
      <alignment horizontal="right" vertical="center" wrapText="1"/>
    </xf>
    <xf numFmtId="0" fontId="19" fillId="0" borderId="35" xfId="11" applyFont="1" applyBorder="1" applyAlignment="1" applyProtection="1">
      <alignment horizontal="center" vertical="center" wrapText="1"/>
      <protection locked="0"/>
    </xf>
    <xf numFmtId="1" fontId="29" fillId="0" borderId="51" xfId="0" applyNumberFormat="1" applyFont="1" applyBorder="1" applyAlignment="1">
      <alignment horizontal="right"/>
    </xf>
    <xf numFmtId="1" fontId="29" fillId="0" borderId="33" xfId="0" applyNumberFormat="1" applyFont="1" applyBorder="1" applyAlignment="1">
      <alignment horizontal="right"/>
    </xf>
    <xf numFmtId="0" fontId="29" fillId="0" borderId="18" xfId="0" applyFont="1" applyBorder="1" applyAlignment="1">
      <alignment horizontal="right"/>
    </xf>
    <xf numFmtId="0" fontId="29" fillId="0" borderId="19" xfId="0" applyFont="1" applyBorder="1" applyAlignment="1">
      <alignment horizontal="right"/>
    </xf>
    <xf numFmtId="2" fontId="19" fillId="0" borderId="21" xfId="11" applyNumberFormat="1" applyFont="1" applyBorder="1" applyAlignment="1" applyProtection="1">
      <alignment horizontal="center" vertical="center" wrapText="1"/>
      <protection locked="0"/>
    </xf>
    <xf numFmtId="2" fontId="19" fillId="0" borderId="30" xfId="11" applyNumberFormat="1" applyFont="1" applyBorder="1" applyAlignment="1" applyProtection="1">
      <alignment horizontal="center" vertical="center" wrapText="1"/>
      <protection locked="0"/>
    </xf>
    <xf numFmtId="2" fontId="19" fillId="0" borderId="61" xfId="11" applyNumberFormat="1" applyFont="1" applyBorder="1" applyAlignment="1" applyProtection="1">
      <alignment horizontal="center" vertical="center" wrapText="1"/>
      <protection locked="0"/>
    </xf>
    <xf numFmtId="2" fontId="19" fillId="0" borderId="31" xfId="11" applyNumberFormat="1" applyFont="1" applyBorder="1" applyAlignment="1" applyProtection="1">
      <alignment horizontal="center" vertical="center" wrapText="1"/>
      <protection locked="0"/>
    </xf>
    <xf numFmtId="169" fontId="19" fillId="0" borderId="86" xfId="11" applyNumberFormat="1" applyFont="1" applyBorder="1" applyAlignment="1" applyProtection="1">
      <alignment horizontal="center" vertical="center" wrapText="1"/>
      <protection locked="0"/>
    </xf>
    <xf numFmtId="169" fontId="19" fillId="0" borderId="102" xfId="11" applyNumberFormat="1" applyFont="1" applyBorder="1" applyAlignment="1" applyProtection="1">
      <alignment horizontal="center" vertical="center" wrapText="1"/>
      <protection locked="0"/>
    </xf>
    <xf numFmtId="170" fontId="19" fillId="0" borderId="18" xfId="11" applyNumberFormat="1" applyFont="1" applyBorder="1" applyAlignment="1" applyProtection="1">
      <alignment horizontal="center" vertical="center" wrapText="1"/>
      <protection locked="0"/>
    </xf>
    <xf numFmtId="170" fontId="19" fillId="0" borderId="19" xfId="11" applyNumberFormat="1" applyFont="1" applyBorder="1" applyAlignment="1" applyProtection="1">
      <alignment horizontal="center" vertical="center" wrapText="1"/>
      <protection locked="0"/>
    </xf>
    <xf numFmtId="170" fontId="19" fillId="0" borderId="20" xfId="11" applyNumberFormat="1" applyFont="1" applyBorder="1" applyAlignment="1" applyProtection="1">
      <alignment horizontal="center" vertical="center" wrapText="1"/>
      <protection locked="0"/>
    </xf>
    <xf numFmtId="4" fontId="19" fillId="0" borderId="21" xfId="0" applyNumberFormat="1" applyFont="1" applyBorder="1" applyAlignment="1">
      <alignment horizontal="center" vertical="center" wrapText="1"/>
    </xf>
    <xf numFmtId="4" fontId="19" fillId="0" borderId="30" xfId="0" applyNumberFormat="1" applyFont="1" applyBorder="1" applyAlignment="1">
      <alignment horizontal="center" vertical="center" wrapText="1"/>
    </xf>
    <xf numFmtId="4" fontId="19" fillId="0" borderId="18" xfId="0" applyNumberFormat="1" applyFont="1" applyBorder="1" applyAlignment="1">
      <alignment horizontal="center" vertical="center" wrapText="1"/>
    </xf>
    <xf numFmtId="4" fontId="19" fillId="0" borderId="19" xfId="0" applyNumberFormat="1" applyFont="1" applyBorder="1" applyAlignment="1">
      <alignment horizontal="center" vertical="center" wrapText="1"/>
    </xf>
    <xf numFmtId="4" fontId="19" fillId="0" borderId="20" xfId="0" applyNumberFormat="1" applyFont="1" applyBorder="1" applyAlignment="1">
      <alignment horizontal="center" vertical="center" wrapText="1"/>
    </xf>
    <xf numFmtId="0" fontId="29" fillId="0" borderId="5" xfId="0" applyFont="1" applyBorder="1" applyAlignment="1">
      <alignment horizontal="center"/>
    </xf>
    <xf numFmtId="4" fontId="29" fillId="0" borderId="11" xfId="0" applyNumberFormat="1" applyFont="1" applyBorder="1"/>
    <xf numFmtId="4" fontId="29" fillId="0" borderId="45" xfId="0" applyNumberFormat="1" applyFont="1" applyBorder="1"/>
    <xf numFmtId="0" fontId="29" fillId="3" borderId="28" xfId="0" applyFont="1" applyFill="1" applyBorder="1" applyAlignment="1">
      <alignment horizontal="center"/>
    </xf>
    <xf numFmtId="4" fontId="29" fillId="3" borderId="44" xfId="0" applyNumberFormat="1" applyFont="1" applyFill="1" applyBorder="1"/>
    <xf numFmtId="4" fontId="29" fillId="3" borderId="41" xfId="0" applyNumberFormat="1" applyFont="1" applyFill="1" applyBorder="1"/>
    <xf numFmtId="4" fontId="19" fillId="0" borderId="15" xfId="0" applyNumberFormat="1" applyFont="1" applyBorder="1" applyAlignment="1">
      <alignment horizontal="center" vertical="center" wrapText="1"/>
    </xf>
    <xf numFmtId="4" fontId="19" fillId="0" borderId="49" xfId="0" applyNumberFormat="1" applyFont="1" applyBorder="1" applyAlignment="1">
      <alignment horizontal="center" vertical="center" wrapText="1"/>
    </xf>
    <xf numFmtId="4" fontId="19" fillId="0" borderId="51" xfId="0" applyNumberFormat="1" applyFont="1" applyBorder="1" applyAlignment="1">
      <alignment horizontal="center" vertical="center" wrapText="1"/>
    </xf>
    <xf numFmtId="4" fontId="19" fillId="0" borderId="52" xfId="0" applyNumberFormat="1" applyFont="1" applyBorder="1" applyAlignment="1">
      <alignment horizontal="center" vertical="center" wrapText="1"/>
    </xf>
    <xf numFmtId="0" fontId="29" fillId="0" borderId="22" xfId="0" applyFont="1" applyBorder="1" applyAlignment="1">
      <alignment horizontal="center"/>
    </xf>
    <xf numFmtId="4" fontId="29" fillId="0" borderId="42" xfId="0" applyNumberFormat="1" applyFont="1" applyBorder="1"/>
    <xf numFmtId="4" fontId="29" fillId="0" borderId="48" xfId="0" applyNumberFormat="1" applyFont="1" applyBorder="1"/>
    <xf numFmtId="0" fontId="29" fillId="4" borderId="36" xfId="0" applyFont="1" applyFill="1" applyBorder="1" applyAlignment="1">
      <alignment horizontal="left" vertical="center" wrapText="1"/>
    </xf>
    <xf numFmtId="0" fontId="29" fillId="4" borderId="28" xfId="0" applyFont="1" applyFill="1" applyBorder="1" applyAlignment="1">
      <alignment horizontal="left" vertical="center" wrapText="1"/>
    </xf>
    <xf numFmtId="0" fontId="5" fillId="4" borderId="58" xfId="0" applyFont="1" applyFill="1" applyBorder="1" applyAlignment="1">
      <alignment horizontal="center"/>
    </xf>
    <xf numFmtId="0" fontId="66" fillId="5" borderId="18" xfId="8" applyFont="1" applyFill="1" applyBorder="1" applyAlignment="1">
      <alignment horizontal="center" vertical="center"/>
    </xf>
    <xf numFmtId="0" fontId="66" fillId="5" borderId="19" xfId="8" applyFont="1" applyFill="1" applyBorder="1" applyAlignment="1">
      <alignment horizontal="center" vertical="center"/>
    </xf>
    <xf numFmtId="0" fontId="66" fillId="5" borderId="20" xfId="8" applyFont="1" applyFill="1" applyBorder="1" applyAlignment="1">
      <alignment horizontal="center" vertical="center"/>
    </xf>
    <xf numFmtId="4" fontId="19" fillId="0" borderId="68" xfId="0" applyNumberFormat="1" applyFont="1" applyBorder="1" applyAlignment="1">
      <alignment horizontal="center" vertical="center" wrapText="1"/>
    </xf>
    <xf numFmtId="4" fontId="19" fillId="0" borderId="38" xfId="0" applyNumberFormat="1" applyFont="1" applyBorder="1" applyAlignment="1">
      <alignment horizontal="center" vertical="center" wrapText="1"/>
    </xf>
    <xf numFmtId="4" fontId="19" fillId="0" borderId="16" xfId="0" applyNumberFormat="1" applyFont="1" applyBorder="1" applyAlignment="1">
      <alignment horizontal="center" vertical="center" wrapText="1"/>
    </xf>
    <xf numFmtId="4" fontId="19" fillId="0" borderId="33" xfId="0" applyNumberFormat="1" applyFont="1" applyBorder="1" applyAlignment="1">
      <alignment horizontal="center" vertical="center" wrapText="1"/>
    </xf>
    <xf numFmtId="0" fontId="75" fillId="21" borderId="18" xfId="8" applyFont="1" applyFill="1" applyBorder="1" applyAlignment="1">
      <alignment horizontal="center" vertical="center"/>
    </xf>
    <xf numFmtId="0" fontId="75" fillId="21" borderId="19" xfId="8" applyFont="1" applyFill="1" applyBorder="1" applyAlignment="1">
      <alignment horizontal="center" vertical="center"/>
    </xf>
    <xf numFmtId="0" fontId="75" fillId="21" borderId="20" xfId="8" applyFont="1" applyFill="1" applyBorder="1" applyAlignment="1">
      <alignment horizontal="center" vertical="center"/>
    </xf>
    <xf numFmtId="2" fontId="20" fillId="4" borderId="27" xfId="0" applyNumberFormat="1" applyFont="1" applyFill="1" applyBorder="1" applyAlignment="1">
      <alignment horizontal="center" vertical="center" wrapText="1"/>
    </xf>
    <xf numFmtId="2" fontId="20" fillId="4" borderId="28" xfId="0" applyNumberFormat="1" applyFont="1" applyFill="1" applyBorder="1" applyAlignment="1">
      <alignment horizontal="center" vertical="center" wrapText="1"/>
    </xf>
    <xf numFmtId="0" fontId="26" fillId="5" borderId="21" xfId="8" applyFont="1" applyFill="1" applyBorder="1" applyAlignment="1">
      <alignment horizontal="center" vertical="center"/>
    </xf>
    <xf numFmtId="0" fontId="26" fillId="5" borderId="61" xfId="8" applyFont="1" applyFill="1" applyBorder="1" applyAlignment="1">
      <alignment horizontal="center" vertical="center"/>
    </xf>
    <xf numFmtId="169" fontId="19" fillId="0" borderId="58" xfId="11" applyNumberFormat="1" applyFont="1" applyBorder="1" applyAlignment="1" applyProtection="1">
      <alignment horizontal="center" vertical="center" wrapText="1"/>
      <protection locked="0"/>
    </xf>
    <xf numFmtId="0" fontId="14" fillId="0" borderId="18" xfId="0" applyFont="1" applyBorder="1" applyAlignment="1">
      <alignment horizontal="center"/>
    </xf>
    <xf numFmtId="0" fontId="14" fillId="0" borderId="19" xfId="0" applyFont="1" applyBorder="1" applyAlignment="1">
      <alignment horizontal="center"/>
    </xf>
    <xf numFmtId="0" fontId="14" fillId="0" borderId="20" xfId="0" applyFont="1" applyBorder="1" applyAlignment="1">
      <alignment horizontal="center"/>
    </xf>
    <xf numFmtId="0" fontId="5" fillId="5" borderId="15" xfId="0" applyFont="1" applyFill="1" applyBorder="1" applyAlignment="1">
      <alignment horizontal="center"/>
    </xf>
    <xf numFmtId="0" fontId="5" fillId="5" borderId="49" xfId="0" applyFont="1" applyFill="1" applyBorder="1" applyAlignment="1">
      <alignment horizontal="center"/>
    </xf>
    <xf numFmtId="0" fontId="5" fillId="5" borderId="16" xfId="0" applyFont="1" applyFill="1" applyBorder="1" applyAlignment="1">
      <alignment horizontal="center"/>
    </xf>
    <xf numFmtId="0" fontId="26" fillId="5" borderId="53" xfId="8" applyFont="1" applyFill="1" applyBorder="1" applyAlignment="1">
      <alignment horizontal="center" vertical="center"/>
    </xf>
    <xf numFmtId="0" fontId="26" fillId="5" borderId="54" xfId="8" applyFont="1" applyFill="1" applyBorder="1" applyAlignment="1">
      <alignment horizontal="center" vertical="center"/>
    </xf>
    <xf numFmtId="0" fontId="26" fillId="5" borderId="48" xfId="8" applyFont="1" applyFill="1" applyBorder="1" applyAlignment="1">
      <alignment horizontal="center" vertical="center"/>
    </xf>
    <xf numFmtId="2" fontId="20" fillId="4" borderId="35" xfId="0" applyNumberFormat="1" applyFont="1" applyFill="1" applyBorder="1" applyAlignment="1">
      <alignment horizontal="center" vertical="center" wrapText="1"/>
    </xf>
    <xf numFmtId="2" fontId="20" fillId="4" borderId="22" xfId="0" applyNumberFormat="1" applyFont="1" applyFill="1" applyBorder="1" applyAlignment="1">
      <alignment horizontal="center" vertical="center" wrapText="1"/>
    </xf>
    <xf numFmtId="2" fontId="20" fillId="4" borderId="26" xfId="0" applyNumberFormat="1" applyFont="1" applyFill="1" applyBorder="1" applyAlignment="1">
      <alignment horizontal="center" vertical="center" wrapText="1"/>
    </xf>
    <xf numFmtId="2" fontId="20" fillId="4" borderId="5" xfId="0" applyNumberFormat="1" applyFont="1" applyFill="1" applyBorder="1" applyAlignment="1">
      <alignment horizontal="center" vertical="center" wrapText="1"/>
    </xf>
    <xf numFmtId="0" fontId="9" fillId="0" borderId="0" xfId="0" applyFont="1" applyAlignment="1">
      <alignment horizontal="left"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10" fontId="9" fillId="0" borderId="2" xfId="3" applyNumberFormat="1" applyFont="1" applyFill="1" applyBorder="1" applyAlignment="1">
      <alignment horizontal="center" vertical="center" wrapText="1"/>
    </xf>
    <xf numFmtId="10" fontId="9" fillId="0" borderId="4" xfId="3" applyNumberFormat="1" applyFont="1" applyFill="1" applyBorder="1" applyAlignment="1">
      <alignment horizontal="center" vertical="center" wrapText="1"/>
    </xf>
    <xf numFmtId="10" fontId="9" fillId="0" borderId="11" xfId="0" applyNumberFormat="1" applyFont="1" applyBorder="1" applyAlignment="1">
      <alignment horizontal="center" vertical="center"/>
    </xf>
    <xf numFmtId="10" fontId="9" fillId="0" borderId="12" xfId="0" applyNumberFormat="1" applyFont="1" applyBorder="1" applyAlignment="1">
      <alignment horizontal="center" vertical="center"/>
    </xf>
    <xf numFmtId="0" fontId="16" fillId="4" borderId="2" xfId="6" applyFont="1" applyFill="1" applyBorder="1" applyAlignment="1">
      <alignment horizontal="center" vertical="center" wrapText="1"/>
    </xf>
    <xf numFmtId="0" fontId="16" fillId="4" borderId="3" xfId="6" applyFont="1" applyFill="1" applyBorder="1" applyAlignment="1">
      <alignment horizontal="center" vertical="center" wrapText="1"/>
    </xf>
    <xf numFmtId="0" fontId="16" fillId="4" borderId="4" xfId="6" applyFont="1" applyFill="1" applyBorder="1" applyAlignment="1">
      <alignment horizontal="center" vertical="center" wrapText="1"/>
    </xf>
    <xf numFmtId="0" fontId="16" fillId="4" borderId="8" xfId="6" applyFont="1" applyFill="1" applyBorder="1" applyAlignment="1">
      <alignment horizontal="center" vertical="center" wrapText="1"/>
    </xf>
    <xf numFmtId="0" fontId="16" fillId="4" borderId="9" xfId="6" applyFont="1" applyFill="1" applyBorder="1" applyAlignment="1">
      <alignment horizontal="center" vertical="center" wrapText="1"/>
    </xf>
    <xf numFmtId="0" fontId="16" fillId="4" borderId="10" xfId="6" applyFont="1" applyFill="1" applyBorder="1" applyAlignment="1">
      <alignment horizontal="center" vertical="center" wrapText="1"/>
    </xf>
    <xf numFmtId="0" fontId="15" fillId="6" borderId="5" xfId="6" applyFont="1" applyFill="1" applyBorder="1" applyAlignment="1">
      <alignment horizontal="center" vertical="center"/>
    </xf>
    <xf numFmtId="0" fontId="15" fillId="6" borderId="13" xfId="6" applyFont="1" applyFill="1" applyBorder="1" applyAlignment="1">
      <alignment horizontal="center" vertical="center"/>
    </xf>
    <xf numFmtId="0" fontId="15" fillId="6" borderId="5" xfId="6" applyFont="1" applyFill="1" applyBorder="1" applyAlignment="1">
      <alignment horizontal="center" vertical="center" wrapText="1"/>
    </xf>
    <xf numFmtId="0" fontId="15" fillId="6" borderId="13" xfId="6" applyFont="1" applyFill="1" applyBorder="1" applyAlignment="1">
      <alignment horizontal="center" vertical="center" wrapText="1"/>
    </xf>
    <xf numFmtId="43" fontId="15" fillId="6" borderId="5" xfId="1" applyFont="1" applyFill="1" applyBorder="1" applyAlignment="1">
      <alignment horizontal="center" vertical="center"/>
    </xf>
    <xf numFmtId="43" fontId="15" fillId="6" borderId="13" xfId="1" applyFont="1" applyFill="1" applyBorder="1" applyAlignment="1">
      <alignment horizontal="center" vertical="center"/>
    </xf>
    <xf numFmtId="0" fontId="15" fillId="6" borderId="11" xfId="6" applyFont="1" applyFill="1" applyBorder="1" applyAlignment="1">
      <alignment horizontal="right" vertical="center"/>
    </xf>
    <xf numFmtId="0" fontId="15" fillId="6" borderId="14" xfId="6" applyFont="1" applyFill="1" applyBorder="1" applyAlignment="1">
      <alignment horizontal="right" vertical="center"/>
    </xf>
    <xf numFmtId="0" fontId="9" fillId="4" borderId="0" xfId="0" applyFont="1" applyFill="1" applyAlignment="1">
      <alignment horizontal="left" vertical="center"/>
    </xf>
    <xf numFmtId="0" fontId="9" fillId="7" borderId="14" xfId="8" applyFill="1" applyBorder="1" applyAlignment="1">
      <alignment horizontal="center" vertical="center" wrapText="1"/>
    </xf>
    <xf numFmtId="0" fontId="15" fillId="0" borderId="2"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0" xfId="0" applyFont="1" applyBorder="1" applyAlignment="1">
      <alignment horizontal="center" vertical="center" wrapText="1"/>
    </xf>
    <xf numFmtId="0" fontId="15" fillId="4" borderId="11" xfId="0" applyFont="1" applyFill="1" applyBorder="1" applyAlignment="1">
      <alignment horizontal="center" vertical="center" wrapText="1"/>
    </xf>
    <xf numFmtId="0" fontId="15" fillId="4" borderId="12"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1" fillId="4" borderId="6" xfId="5" applyFont="1" applyFill="1" applyBorder="1" applyAlignment="1">
      <alignment horizontal="center" vertical="center"/>
    </xf>
    <xf numFmtId="0" fontId="11" fillId="4" borderId="0" xfId="5" applyFont="1" applyFill="1" applyAlignment="1">
      <alignment horizontal="center" vertical="center"/>
    </xf>
    <xf numFmtId="0" fontId="11" fillId="4" borderId="7" xfId="5" applyFont="1" applyFill="1" applyBorder="1" applyAlignment="1">
      <alignment horizontal="center" vertical="center"/>
    </xf>
    <xf numFmtId="0" fontId="12" fillId="4" borderId="6" xfId="5" applyFont="1" applyFill="1" applyBorder="1" applyAlignment="1">
      <alignment horizontal="center" vertical="center"/>
    </xf>
    <xf numFmtId="0" fontId="12" fillId="4" borderId="0" xfId="5" applyFont="1" applyFill="1" applyAlignment="1">
      <alignment horizontal="center" vertical="center"/>
    </xf>
    <xf numFmtId="0" fontId="12" fillId="4" borderId="7" xfId="5" applyFont="1" applyFill="1" applyBorder="1" applyAlignment="1">
      <alignment horizontal="center" vertical="center"/>
    </xf>
    <xf numFmtId="0" fontId="12" fillId="4" borderId="8" xfId="5" applyFont="1" applyFill="1" applyBorder="1" applyAlignment="1">
      <alignment horizontal="center" vertical="center"/>
    </xf>
    <xf numFmtId="0" fontId="12" fillId="4" borderId="9" xfId="5" applyFont="1" applyFill="1" applyBorder="1" applyAlignment="1">
      <alignment horizontal="center" vertical="center"/>
    </xf>
    <xf numFmtId="0" fontId="12" fillId="4" borderId="10" xfId="5" applyFont="1" applyFill="1" applyBorder="1" applyAlignment="1">
      <alignment horizontal="center" vertical="center"/>
    </xf>
    <xf numFmtId="168" fontId="22" fillId="0" borderId="0" xfId="9" applyNumberFormat="1" applyFont="1" applyAlignment="1">
      <alignment horizontal="center" vertical="center"/>
    </xf>
    <xf numFmtId="4" fontId="22" fillId="0" borderId="0" xfId="9" applyNumberFormat="1" applyFont="1" applyAlignment="1">
      <alignment horizontal="center" vertical="center"/>
    </xf>
    <xf numFmtId="167" fontId="21" fillId="0" borderId="0" xfId="9" applyNumberFormat="1" applyFont="1" applyAlignment="1">
      <alignment horizontal="right" vertical="center"/>
    </xf>
    <xf numFmtId="1" fontId="20" fillId="0" borderId="0" xfId="9" applyNumberFormat="1" applyFont="1" applyAlignment="1">
      <alignment horizontal="left" vertical="center"/>
    </xf>
    <xf numFmtId="0" fontId="15" fillId="0" borderId="0" xfId="9" applyFont="1" applyAlignment="1">
      <alignment horizontal="left" vertical="top" wrapText="1"/>
    </xf>
    <xf numFmtId="0" fontId="21" fillId="0" borderId="0" xfId="9" applyFont="1" applyAlignment="1">
      <alignment horizontal="center" vertical="center"/>
    </xf>
    <xf numFmtId="167" fontId="21" fillId="0" borderId="0" xfId="9" applyNumberFormat="1" applyFont="1" applyAlignment="1">
      <alignment horizontal="center" vertical="center" wrapText="1"/>
    </xf>
    <xf numFmtId="167" fontId="21" fillId="0" borderId="0" xfId="9" applyNumberFormat="1" applyFont="1" applyAlignment="1">
      <alignment horizontal="center" vertical="center"/>
    </xf>
    <xf numFmtId="0" fontId="15" fillId="0" borderId="0" xfId="9" applyFont="1" applyAlignment="1">
      <alignment horizontal="center" vertical="center"/>
    </xf>
    <xf numFmtId="0" fontId="15" fillId="0" borderId="0" xfId="9" applyFont="1" applyAlignment="1">
      <alignment horizontal="left" vertical="center" wrapText="1"/>
    </xf>
    <xf numFmtId="0" fontId="15" fillId="0" borderId="0" xfId="9" applyFont="1" applyAlignment="1">
      <alignment horizontal="left" vertical="center"/>
    </xf>
    <xf numFmtId="0" fontId="9" fillId="0" borderId="0" xfId="9" applyAlignment="1">
      <alignment horizontal="center" vertical="center"/>
    </xf>
    <xf numFmtId="2" fontId="22" fillId="0" borderId="0" xfId="9" applyNumberFormat="1" applyFont="1" applyAlignment="1">
      <alignment horizontal="center" vertical="center"/>
    </xf>
    <xf numFmtId="0" fontId="14" fillId="0" borderId="94" xfId="6" applyFont="1" applyBorder="1" applyAlignment="1">
      <alignment horizontal="center" vertical="center" wrapText="1"/>
    </xf>
    <xf numFmtId="0" fontId="14" fillId="0" borderId="91" xfId="6" applyFont="1" applyBorder="1" applyAlignment="1">
      <alignment horizontal="center" vertical="center" wrapText="1"/>
    </xf>
    <xf numFmtId="0" fontId="14" fillId="0" borderId="94" xfId="6" applyFont="1" applyBorder="1" applyAlignment="1">
      <alignment horizontal="center" vertical="center"/>
    </xf>
    <xf numFmtId="0" fontId="14" fillId="0" borderId="95" xfId="6" applyFont="1" applyBorder="1" applyAlignment="1">
      <alignment horizontal="center" vertical="center"/>
    </xf>
    <xf numFmtId="0" fontId="19" fillId="0" borderId="15" xfId="6" applyFont="1" applyBorder="1" applyAlignment="1">
      <alignment horizontal="center" vertical="center"/>
    </xf>
    <xf numFmtId="0" fontId="19" fillId="0" borderId="16" xfId="6" applyFont="1" applyBorder="1" applyAlignment="1">
      <alignment horizontal="center" vertical="center"/>
    </xf>
    <xf numFmtId="0" fontId="19" fillId="0" borderId="49" xfId="6" applyFont="1" applyBorder="1" applyAlignment="1">
      <alignment horizontal="center" vertical="center"/>
    </xf>
    <xf numFmtId="0" fontId="7" fillId="0" borderId="0" xfId="0" applyFont="1" applyAlignment="1">
      <alignment horizontal="right"/>
    </xf>
    <xf numFmtId="0" fontId="14" fillId="0" borderId="96" xfId="6" applyFont="1" applyBorder="1" applyAlignment="1">
      <alignment horizontal="center" vertical="center" wrapText="1"/>
    </xf>
    <xf numFmtId="0" fontId="14" fillId="0" borderId="98" xfId="6" applyFont="1" applyBorder="1" applyAlignment="1">
      <alignment horizontal="center" vertical="center" wrapText="1"/>
    </xf>
    <xf numFmtId="0" fontId="14" fillId="0" borderId="97" xfId="6" applyFont="1" applyBorder="1" applyAlignment="1">
      <alignment horizontal="center" vertical="center" wrapText="1"/>
    </xf>
    <xf numFmtId="0" fontId="14" fillId="0" borderId="99" xfId="6" applyFont="1" applyBorder="1" applyAlignment="1">
      <alignment horizontal="center" vertical="center" wrapText="1"/>
    </xf>
    <xf numFmtId="167" fontId="5" fillId="0" borderId="18" xfId="9" applyNumberFormat="1" applyFont="1" applyBorder="1" applyAlignment="1">
      <alignment horizontal="center" vertical="center"/>
    </xf>
    <xf numFmtId="167" fontId="5" fillId="0" borderId="19" xfId="9" applyNumberFormat="1" applyFont="1" applyBorder="1" applyAlignment="1">
      <alignment horizontal="center" vertical="center"/>
    </xf>
    <xf numFmtId="167" fontId="5" fillId="0" borderId="20" xfId="9" applyNumberFormat="1" applyFont="1" applyBorder="1" applyAlignment="1">
      <alignment horizontal="center" vertical="center"/>
    </xf>
    <xf numFmtId="0" fontId="11" fillId="0" borderId="15" xfId="9" applyFont="1" applyBorder="1" applyAlignment="1">
      <alignment horizontal="center" vertical="center"/>
    </xf>
    <xf numFmtId="0" fontId="11" fillId="0" borderId="16" xfId="9" applyFont="1" applyBorder="1" applyAlignment="1">
      <alignment horizontal="center" vertical="center"/>
    </xf>
    <xf numFmtId="0" fontId="11" fillId="0" borderId="49" xfId="9" applyFont="1" applyBorder="1" applyAlignment="1">
      <alignment horizontal="center" vertical="center"/>
    </xf>
    <xf numFmtId="0" fontId="11" fillId="0" borderId="17" xfId="9" applyFont="1" applyBorder="1" applyAlignment="1">
      <alignment horizontal="center" vertical="center"/>
    </xf>
    <xf numFmtId="0" fontId="11" fillId="0" borderId="0" xfId="9" applyFont="1" applyAlignment="1">
      <alignment horizontal="center" vertical="center"/>
    </xf>
    <xf numFmtId="0" fontId="11" fillId="0" borderId="50" xfId="9" applyFont="1" applyBorder="1" applyAlignment="1">
      <alignment horizontal="center" vertical="center"/>
    </xf>
    <xf numFmtId="0" fontId="76" fillId="0" borderId="17" xfId="9" applyFont="1" applyBorder="1" applyAlignment="1">
      <alignment horizontal="center" vertical="center"/>
    </xf>
    <xf numFmtId="0" fontId="76" fillId="0" borderId="0" xfId="9" applyFont="1" applyAlignment="1">
      <alignment horizontal="center" vertical="center"/>
    </xf>
    <xf numFmtId="0" fontId="76" fillId="0" borderId="50" xfId="9" applyFont="1" applyBorder="1" applyAlignment="1">
      <alignment horizontal="center" vertical="center"/>
    </xf>
    <xf numFmtId="0" fontId="76" fillId="0" borderId="51" xfId="9" applyFont="1" applyBorder="1" applyAlignment="1">
      <alignment horizontal="center" vertical="center"/>
    </xf>
    <xf numFmtId="0" fontId="76" fillId="0" borderId="33" xfId="9" applyFont="1" applyBorder="1" applyAlignment="1">
      <alignment horizontal="center" vertical="center"/>
    </xf>
    <xf numFmtId="0" fontId="76" fillId="0" borderId="52" xfId="9" applyFont="1" applyBorder="1" applyAlignment="1">
      <alignment horizontal="center" vertical="center"/>
    </xf>
    <xf numFmtId="167" fontId="21" fillId="0" borderId="27" xfId="9" applyNumberFormat="1" applyFont="1" applyBorder="1" applyAlignment="1">
      <alignment horizontal="right" vertical="center"/>
    </xf>
    <xf numFmtId="167" fontId="21" fillId="0" borderId="28" xfId="9" applyNumberFormat="1" applyFont="1" applyBorder="1" applyAlignment="1">
      <alignment horizontal="right" vertical="center"/>
    </xf>
    <xf numFmtId="0" fontId="15" fillId="5" borderId="35" xfId="9" applyFont="1" applyFill="1" applyBorder="1" applyAlignment="1">
      <alignment horizontal="center" vertical="center"/>
    </xf>
    <xf numFmtId="0" fontId="15" fillId="5" borderId="26" xfId="9" applyFont="1" applyFill="1" applyBorder="1" applyAlignment="1">
      <alignment horizontal="center" vertical="center"/>
    </xf>
    <xf numFmtId="0" fontId="15" fillId="5" borderId="22" xfId="9" applyFont="1" applyFill="1" applyBorder="1" applyAlignment="1">
      <alignment horizontal="left" vertical="center" wrapText="1"/>
    </xf>
    <xf numFmtId="0" fontId="15" fillId="5" borderId="5" xfId="9" applyFont="1" applyFill="1" applyBorder="1" applyAlignment="1">
      <alignment horizontal="left" vertical="center" wrapText="1"/>
    </xf>
    <xf numFmtId="0" fontId="15" fillId="5" borderId="22" xfId="9" applyFont="1" applyFill="1" applyBorder="1" applyAlignment="1">
      <alignment horizontal="left" vertical="center"/>
    </xf>
    <xf numFmtId="0" fontId="15" fillId="5" borderId="23" xfId="9" applyFont="1" applyFill="1" applyBorder="1" applyAlignment="1">
      <alignment horizontal="left" vertical="center"/>
    </xf>
    <xf numFmtId="0" fontId="9" fillId="5" borderId="5" xfId="9" applyFill="1" applyBorder="1" applyAlignment="1">
      <alignment horizontal="center" vertical="center"/>
    </xf>
    <xf numFmtId="0" fontId="9" fillId="5" borderId="25" xfId="9" applyFill="1" applyBorder="1" applyAlignment="1">
      <alignment horizontal="center" vertical="center"/>
    </xf>
    <xf numFmtId="1" fontId="20" fillId="5" borderId="5" xfId="9" applyNumberFormat="1" applyFont="1" applyFill="1" applyBorder="1" applyAlignment="1">
      <alignment horizontal="left" vertical="center"/>
    </xf>
    <xf numFmtId="0" fontId="15" fillId="5" borderId="5" xfId="9" applyFont="1" applyFill="1" applyBorder="1" applyAlignment="1">
      <alignment horizontal="left" vertical="top" wrapText="1"/>
    </xf>
    <xf numFmtId="0" fontId="21" fillId="0" borderId="26" xfId="9" applyFont="1" applyBorder="1" applyAlignment="1">
      <alignment horizontal="center" vertical="center"/>
    </xf>
    <xf numFmtId="0" fontId="21" fillId="0" borderId="5" xfId="9" applyFont="1" applyBorder="1" applyAlignment="1">
      <alignment horizontal="center" vertical="center"/>
    </xf>
    <xf numFmtId="4" fontId="22" fillId="0" borderId="5" xfId="9" applyNumberFormat="1" applyFont="1" applyBorder="1" applyAlignment="1">
      <alignment horizontal="center" vertical="center"/>
    </xf>
    <xf numFmtId="168" fontId="22" fillId="5" borderId="5" xfId="9" applyNumberFormat="1" applyFont="1" applyFill="1" applyBorder="1" applyAlignment="1">
      <alignment horizontal="center" vertical="center"/>
    </xf>
    <xf numFmtId="167" fontId="21" fillId="0" borderId="5" xfId="9" applyNumberFormat="1" applyFont="1" applyBorder="1" applyAlignment="1">
      <alignment horizontal="center" vertical="center" wrapText="1"/>
    </xf>
    <xf numFmtId="167" fontId="21" fillId="0" borderId="5" xfId="9" applyNumberFormat="1" applyFont="1" applyBorder="1" applyAlignment="1">
      <alignment horizontal="center" vertical="center"/>
    </xf>
    <xf numFmtId="168" fontId="22" fillId="5" borderId="28" xfId="9" applyNumberFormat="1" applyFont="1" applyFill="1" applyBorder="1" applyAlignment="1">
      <alignment horizontal="center" vertical="center"/>
    </xf>
    <xf numFmtId="168" fontId="22" fillId="5" borderId="29" xfId="9" applyNumberFormat="1" applyFont="1" applyFill="1" applyBorder="1" applyAlignment="1">
      <alignment horizontal="center" vertical="center"/>
    </xf>
    <xf numFmtId="167" fontId="21" fillId="0" borderId="35" xfId="9" applyNumberFormat="1" applyFont="1" applyBorder="1" applyAlignment="1">
      <alignment horizontal="center" vertical="center" wrapText="1"/>
    </xf>
    <xf numFmtId="167" fontId="21" fillId="0" borderId="27" xfId="9" applyNumberFormat="1" applyFont="1" applyBorder="1" applyAlignment="1">
      <alignment horizontal="center" vertical="center" wrapText="1"/>
    </xf>
    <xf numFmtId="167" fontId="21" fillId="0" borderId="22" xfId="9" applyNumberFormat="1" applyFont="1" applyBorder="1" applyAlignment="1">
      <alignment horizontal="center" vertical="center" wrapText="1"/>
    </xf>
    <xf numFmtId="167" fontId="21" fillId="0" borderId="28" xfId="9" applyNumberFormat="1" applyFont="1" applyBorder="1" applyAlignment="1">
      <alignment horizontal="center" vertical="center" wrapText="1"/>
    </xf>
    <xf numFmtId="167" fontId="21" fillId="0" borderId="22" xfId="9" applyNumberFormat="1" applyFont="1" applyBorder="1" applyAlignment="1">
      <alignment horizontal="center" vertical="center"/>
    </xf>
    <xf numFmtId="167" fontId="21" fillId="0" borderId="23" xfId="9" applyNumberFormat="1" applyFont="1" applyBorder="1" applyAlignment="1">
      <alignment horizontal="center" vertical="center"/>
    </xf>
    <xf numFmtId="167" fontId="21" fillId="0" borderId="28" xfId="9" applyNumberFormat="1" applyFont="1" applyBorder="1" applyAlignment="1">
      <alignment horizontal="center" vertical="center"/>
    </xf>
    <xf numFmtId="167" fontId="21" fillId="0" borderId="29" xfId="9" applyNumberFormat="1" applyFont="1" applyBorder="1" applyAlignment="1">
      <alignment horizontal="center" vertical="center"/>
    </xf>
    <xf numFmtId="167" fontId="22" fillId="5" borderId="5" xfId="9" applyNumberFormat="1" applyFont="1" applyFill="1" applyBorder="1" applyAlignment="1">
      <alignment horizontal="center" vertical="center"/>
    </xf>
    <xf numFmtId="167" fontId="21" fillId="0" borderId="30" xfId="9" applyNumberFormat="1" applyFont="1" applyBorder="1" applyAlignment="1">
      <alignment horizontal="right" vertical="center"/>
    </xf>
    <xf numFmtId="167" fontId="21" fillId="0" borderId="31" xfId="9" applyNumberFormat="1" applyFont="1" applyBorder="1" applyAlignment="1">
      <alignment horizontal="right" vertical="center"/>
    </xf>
    <xf numFmtId="168" fontId="22" fillId="5" borderId="36" xfId="9" applyNumberFormat="1" applyFont="1" applyFill="1" applyBorder="1" applyAlignment="1">
      <alignment horizontal="center" vertical="center"/>
    </xf>
    <xf numFmtId="168" fontId="22" fillId="5" borderId="37" xfId="9" applyNumberFormat="1" applyFont="1" applyFill="1" applyBorder="1" applyAlignment="1">
      <alignment horizontal="center" vertical="center"/>
    </xf>
    <xf numFmtId="0" fontId="10" fillId="0" borderId="16" xfId="9" applyFont="1" applyBorder="1" applyAlignment="1">
      <alignment horizontal="center" vertical="center"/>
    </xf>
    <xf numFmtId="0" fontId="18" fillId="0" borderId="0" xfId="9" applyFont="1" applyAlignment="1">
      <alignment horizontal="center" vertical="center"/>
    </xf>
    <xf numFmtId="0" fontId="12" fillId="0" borderId="0" xfId="9" applyFont="1" applyAlignment="1">
      <alignment horizontal="center" vertical="center"/>
    </xf>
    <xf numFmtId="167" fontId="16" fillId="5" borderId="18" xfId="9" applyNumberFormat="1" applyFont="1" applyFill="1" applyBorder="1" applyAlignment="1">
      <alignment horizontal="center" vertical="center"/>
    </xf>
    <xf numFmtId="167" fontId="16" fillId="5" borderId="19" xfId="9" applyNumberFormat="1" applyFont="1" applyFill="1" applyBorder="1" applyAlignment="1">
      <alignment horizontal="center" vertical="center"/>
    </xf>
    <xf numFmtId="167" fontId="16" fillId="5" borderId="20" xfId="9" applyNumberFormat="1" applyFont="1" applyFill="1" applyBorder="1" applyAlignment="1">
      <alignment horizontal="center" vertical="center"/>
    </xf>
    <xf numFmtId="0" fontId="15" fillId="5" borderId="5" xfId="9" applyFont="1" applyFill="1" applyBorder="1" applyAlignment="1">
      <alignment horizontal="left" vertical="center"/>
    </xf>
    <xf numFmtId="4" fontId="80" fillId="0" borderId="5" xfId="9" applyNumberFormat="1" applyFont="1" applyBorder="1" applyAlignment="1">
      <alignment horizontal="center" vertical="center"/>
    </xf>
    <xf numFmtId="0" fontId="10" fillId="4" borderId="0" xfId="11" applyFont="1" applyFill="1" applyAlignment="1">
      <alignment horizontal="left" vertical="center"/>
    </xf>
    <xf numFmtId="0" fontId="10" fillId="4" borderId="50" xfId="11" applyFont="1" applyFill="1" applyBorder="1" applyAlignment="1">
      <alignment horizontal="left" vertical="center"/>
    </xf>
    <xf numFmtId="14" fontId="10" fillId="4" borderId="33" xfId="11" applyNumberFormat="1" applyFont="1" applyFill="1" applyBorder="1" applyAlignment="1">
      <alignment horizontal="left" vertical="center"/>
    </xf>
    <xf numFmtId="14" fontId="10" fillId="4" borderId="52" xfId="11" applyNumberFormat="1" applyFont="1" applyFill="1" applyBorder="1" applyAlignment="1">
      <alignment horizontal="left" vertical="center"/>
    </xf>
    <xf numFmtId="0" fontId="45" fillId="10" borderId="17" xfId="20" applyFont="1" applyFill="1" applyBorder="1" applyAlignment="1">
      <alignment horizontal="center" vertical="center"/>
    </xf>
    <xf numFmtId="0" fontId="45" fillId="10" borderId="0" xfId="20" applyFont="1" applyFill="1" applyAlignment="1">
      <alignment horizontal="center" vertical="center"/>
    </xf>
    <xf numFmtId="0" fontId="45" fillId="10" borderId="50" xfId="20" applyFont="1" applyFill="1" applyBorder="1" applyAlignment="1">
      <alignment horizontal="center" vertical="center"/>
    </xf>
    <xf numFmtId="0" fontId="26" fillId="6" borderId="5" xfId="16" applyFont="1" applyFill="1" applyBorder="1" applyAlignment="1">
      <alignment horizontal="left"/>
    </xf>
    <xf numFmtId="0" fontId="59" fillId="4" borderId="15" xfId="11" applyFont="1" applyFill="1" applyBorder="1" applyAlignment="1">
      <alignment horizontal="center" vertical="center"/>
    </xf>
    <xf numFmtId="0" fontId="59" fillId="4" borderId="16" xfId="11" applyFont="1" applyFill="1" applyBorder="1" applyAlignment="1">
      <alignment horizontal="center" vertical="center"/>
    </xf>
    <xf numFmtId="0" fontId="59" fillId="4" borderId="49" xfId="11" applyFont="1" applyFill="1" applyBorder="1" applyAlignment="1">
      <alignment horizontal="center" vertical="center"/>
    </xf>
    <xf numFmtId="0" fontId="59" fillId="4" borderId="17" xfId="11" applyFont="1" applyFill="1" applyBorder="1" applyAlignment="1">
      <alignment horizontal="center" vertical="center"/>
    </xf>
    <xf numFmtId="0" fontId="59" fillId="4" borderId="0" xfId="11" applyFont="1" applyFill="1" applyAlignment="1">
      <alignment horizontal="center" vertical="center"/>
    </xf>
    <xf numFmtId="0" fontId="59" fillId="4" borderId="50" xfId="11" applyFont="1" applyFill="1" applyBorder="1" applyAlignment="1">
      <alignment horizontal="center" vertical="center"/>
    </xf>
    <xf numFmtId="1" fontId="19" fillId="0" borderId="18" xfId="6" applyNumberFormat="1" applyFont="1" applyBorder="1" applyAlignment="1">
      <alignment horizontal="center" vertical="center"/>
    </xf>
    <xf numFmtId="1" fontId="19" fillId="0" borderId="19" xfId="6" applyNumberFormat="1" applyFont="1" applyBorder="1" applyAlignment="1">
      <alignment horizontal="center" vertical="center"/>
    </xf>
    <xf numFmtId="1" fontId="19" fillId="0" borderId="20" xfId="6" applyNumberFormat="1" applyFont="1" applyBorder="1" applyAlignment="1">
      <alignment horizontal="center" vertical="center"/>
    </xf>
    <xf numFmtId="0" fontId="20" fillId="0" borderId="19" xfId="6" applyFont="1" applyBorder="1" applyAlignment="1">
      <alignment horizontal="left" vertical="center"/>
    </xf>
    <xf numFmtId="0" fontId="20" fillId="0" borderId="20" xfId="6" applyFont="1" applyBorder="1" applyAlignment="1">
      <alignment horizontal="left" vertical="center"/>
    </xf>
    <xf numFmtId="0" fontId="19" fillId="0" borderId="18" xfId="6" applyFont="1" applyBorder="1" applyAlignment="1">
      <alignment horizontal="center"/>
    </xf>
    <xf numFmtId="0" fontId="19" fillId="0" borderId="19" xfId="6" applyFont="1" applyBorder="1" applyAlignment="1">
      <alignment horizontal="center"/>
    </xf>
    <xf numFmtId="173" fontId="19" fillId="0" borderId="18" xfId="18" applyFont="1" applyBorder="1" applyAlignment="1">
      <alignment horizontal="center" vertical="center"/>
    </xf>
    <xf numFmtId="173" fontId="19" fillId="0" borderId="20" xfId="18" applyFont="1" applyBorder="1" applyAlignment="1">
      <alignment horizontal="center" vertical="center"/>
    </xf>
    <xf numFmtId="0" fontId="51" fillId="0" borderId="18" xfId="6" applyFont="1" applyBorder="1" applyAlignment="1">
      <alignment horizontal="center" vertical="center"/>
    </xf>
    <xf numFmtId="0" fontId="51" fillId="0" borderId="19" xfId="6" applyFont="1" applyBorder="1" applyAlignment="1">
      <alignment horizontal="center" vertical="center"/>
    </xf>
    <xf numFmtId="0" fontId="51" fillId="0" borderId="20" xfId="6" applyFont="1" applyBorder="1" applyAlignment="1">
      <alignment horizontal="center" vertical="center"/>
    </xf>
    <xf numFmtId="0" fontId="52" fillId="0" borderId="0" xfId="6" applyFont="1" applyAlignment="1">
      <alignment horizontal="right" vertical="center"/>
    </xf>
    <xf numFmtId="0" fontId="9" fillId="0" borderId="9" xfId="6" applyBorder="1" applyAlignment="1">
      <alignment horizontal="center" vertical="center"/>
    </xf>
    <xf numFmtId="0" fontId="9" fillId="0" borderId="0" xfId="6" applyAlignment="1">
      <alignment horizontal="left" vertical="center"/>
    </xf>
    <xf numFmtId="40" fontId="9" fillId="0" borderId="0" xfId="6" applyNumberFormat="1" applyAlignment="1">
      <alignment horizontal="center" vertical="center"/>
    </xf>
    <xf numFmtId="1" fontId="20" fillId="0" borderId="28" xfId="6" applyNumberFormat="1" applyFont="1" applyBorder="1" applyAlignment="1">
      <alignment horizontal="left"/>
    </xf>
    <xf numFmtId="4" fontId="20" fillId="0" borderId="28" xfId="6" applyNumberFormat="1" applyFont="1" applyBorder="1" applyAlignment="1">
      <alignment horizontal="center"/>
    </xf>
    <xf numFmtId="4" fontId="20" fillId="0" borderId="29" xfId="6" applyNumberFormat="1" applyFont="1" applyBorder="1" applyAlignment="1">
      <alignment horizontal="center"/>
    </xf>
    <xf numFmtId="0" fontId="20" fillId="0" borderId="15" xfId="6" applyFont="1" applyBorder="1" applyAlignment="1">
      <alignment horizontal="center"/>
    </xf>
    <xf numFmtId="0" fontId="20" fillId="0" borderId="16" xfId="6" applyFont="1" applyBorder="1" applyAlignment="1">
      <alignment horizontal="center"/>
    </xf>
    <xf numFmtId="0" fontId="20" fillId="0" borderId="49" xfId="6" applyFont="1" applyBorder="1" applyAlignment="1">
      <alignment horizontal="center"/>
    </xf>
    <xf numFmtId="0" fontId="20" fillId="0" borderId="51" xfId="6" applyFont="1" applyBorder="1" applyAlignment="1">
      <alignment horizontal="center" vertical="center"/>
    </xf>
    <xf numFmtId="0" fontId="20" fillId="0" borderId="33" xfId="6" applyFont="1" applyBorder="1" applyAlignment="1">
      <alignment horizontal="center" vertical="center"/>
    </xf>
    <xf numFmtId="0" fontId="20" fillId="0" borderId="52" xfId="6" applyFont="1" applyBorder="1" applyAlignment="1">
      <alignment horizontal="center" vertical="center"/>
    </xf>
    <xf numFmtId="0" fontId="26" fillId="14" borderId="15" xfId="6" applyFont="1" applyFill="1" applyBorder="1" applyAlignment="1">
      <alignment horizontal="center" vertical="center" wrapText="1"/>
    </xf>
    <xf numFmtId="0" fontId="26" fillId="14" borderId="16" xfId="6" applyFont="1" applyFill="1" applyBorder="1" applyAlignment="1">
      <alignment horizontal="center" vertical="center" wrapText="1"/>
    </xf>
    <xf numFmtId="0" fontId="26" fillId="14" borderId="49" xfId="6" applyFont="1" applyFill="1" applyBorder="1" applyAlignment="1">
      <alignment horizontal="center" vertical="center" wrapText="1"/>
    </xf>
    <xf numFmtId="0" fontId="26" fillId="14" borderId="51" xfId="6" applyFont="1" applyFill="1" applyBorder="1" applyAlignment="1">
      <alignment horizontal="center" vertical="center" wrapText="1"/>
    </xf>
    <xf numFmtId="0" fontId="26" fillId="14" borderId="33" xfId="6" applyFont="1" applyFill="1" applyBorder="1" applyAlignment="1">
      <alignment horizontal="center" vertical="center" wrapText="1"/>
    </xf>
    <xf numFmtId="0" fontId="26" fillId="14" borderId="52" xfId="6" applyFont="1" applyFill="1" applyBorder="1" applyAlignment="1">
      <alignment horizontal="center" vertical="center" wrapText="1"/>
    </xf>
    <xf numFmtId="10" fontId="44" fillId="14" borderId="16" xfId="6" applyNumberFormat="1" applyFont="1" applyFill="1" applyBorder="1" applyAlignment="1">
      <alignment horizontal="center" vertical="center"/>
    </xf>
    <xf numFmtId="10" fontId="44" fillId="14" borderId="49" xfId="6" applyNumberFormat="1" applyFont="1" applyFill="1" applyBorder="1" applyAlignment="1">
      <alignment horizontal="center" vertical="center"/>
    </xf>
    <xf numFmtId="10" fontId="44" fillId="14" borderId="33" xfId="6" applyNumberFormat="1" applyFont="1" applyFill="1" applyBorder="1" applyAlignment="1">
      <alignment horizontal="center" vertical="center"/>
    </xf>
    <xf numFmtId="10" fontId="44" fillId="14" borderId="52" xfId="6" applyNumberFormat="1" applyFont="1" applyFill="1" applyBorder="1" applyAlignment="1">
      <alignment horizontal="center" vertical="center"/>
    </xf>
    <xf numFmtId="1" fontId="20" fillId="0" borderId="5" xfId="6" applyNumberFormat="1" applyFont="1" applyBorder="1" applyAlignment="1">
      <alignment horizontal="left"/>
    </xf>
    <xf numFmtId="4" fontId="20" fillId="7" borderId="5" xfId="6" applyNumberFormat="1" applyFont="1" applyFill="1" applyBorder="1" applyAlignment="1">
      <alignment horizontal="center"/>
    </xf>
    <xf numFmtId="4" fontId="20" fillId="7" borderId="25" xfId="6" applyNumberFormat="1" applyFont="1" applyFill="1" applyBorder="1" applyAlignment="1">
      <alignment horizontal="center"/>
    </xf>
    <xf numFmtId="4" fontId="20" fillId="0" borderId="5" xfId="6" applyNumberFormat="1" applyFont="1" applyBorder="1" applyAlignment="1">
      <alignment horizontal="center"/>
    </xf>
    <xf numFmtId="4" fontId="20" fillId="0" borderId="25" xfId="6" applyNumberFormat="1" applyFont="1" applyBorder="1" applyAlignment="1">
      <alignment horizontal="center"/>
    </xf>
    <xf numFmtId="1" fontId="19" fillId="13" borderId="22" xfId="6" applyNumberFormat="1" applyFont="1" applyFill="1" applyBorder="1" applyAlignment="1">
      <alignment horizontal="center"/>
    </xf>
    <xf numFmtId="4" fontId="19" fillId="13" borderId="22" xfId="6" applyNumberFormat="1" applyFont="1" applyFill="1" applyBorder="1" applyAlignment="1">
      <alignment horizontal="center"/>
    </xf>
    <xf numFmtId="4" fontId="19" fillId="13" borderId="23" xfId="6" applyNumberFormat="1" applyFont="1" applyFill="1" applyBorder="1" applyAlignment="1">
      <alignment horizontal="center"/>
    </xf>
    <xf numFmtId="0" fontId="20" fillId="0" borderId="17" xfId="6" applyFont="1" applyBorder="1" applyAlignment="1">
      <alignment horizontal="center"/>
    </xf>
    <xf numFmtId="0" fontId="20" fillId="0" borderId="0" xfId="6" applyFont="1" applyAlignment="1">
      <alignment horizontal="center"/>
    </xf>
    <xf numFmtId="0" fontId="20" fillId="0" borderId="50" xfId="6" applyFont="1" applyBorder="1" applyAlignment="1">
      <alignment horizontal="center"/>
    </xf>
    <xf numFmtId="1" fontId="20" fillId="0" borderId="44" xfId="6" applyNumberFormat="1" applyFont="1" applyBorder="1" applyAlignment="1">
      <alignment horizontal="left"/>
    </xf>
    <xf numFmtId="1" fontId="20" fillId="0" borderId="40" xfId="6" applyNumberFormat="1" applyFont="1" applyBorder="1" applyAlignment="1">
      <alignment horizontal="left"/>
    </xf>
    <xf numFmtId="1" fontId="20" fillId="0" borderId="43" xfId="6" applyNumberFormat="1" applyFont="1" applyBorder="1" applyAlignment="1">
      <alignment horizontal="left"/>
    </xf>
    <xf numFmtId="0" fontId="19" fillId="0" borderId="35" xfId="6" applyFont="1" applyBorder="1" applyAlignment="1">
      <alignment horizontal="center" vertical="center"/>
    </xf>
    <xf numFmtId="0" fontId="19" fillId="0" borderId="55" xfId="6" applyFont="1" applyBorder="1" applyAlignment="1">
      <alignment horizontal="center" vertical="center"/>
    </xf>
    <xf numFmtId="0" fontId="19" fillId="0" borderId="22" xfId="6" applyFont="1" applyBorder="1" applyAlignment="1">
      <alignment horizontal="center" vertical="center"/>
    </xf>
    <xf numFmtId="0" fontId="19" fillId="0" borderId="13" xfId="6" applyFont="1" applyBorder="1" applyAlignment="1">
      <alignment horizontal="center" vertical="center"/>
    </xf>
    <xf numFmtId="0" fontId="19" fillId="0" borderId="22" xfId="6" applyFont="1" applyBorder="1" applyAlignment="1">
      <alignment horizontal="center"/>
    </xf>
    <xf numFmtId="0" fontId="19" fillId="0" borderId="23" xfId="6" applyFont="1" applyBorder="1" applyAlignment="1">
      <alignment horizontal="center"/>
    </xf>
    <xf numFmtId="0" fontId="19" fillId="0" borderId="13" xfId="6" applyFont="1" applyBorder="1" applyAlignment="1">
      <alignment horizontal="center"/>
    </xf>
    <xf numFmtId="0" fontId="19" fillId="0" borderId="82" xfId="6" applyFont="1" applyBorder="1" applyAlignment="1">
      <alignment horizontal="center"/>
    </xf>
    <xf numFmtId="0" fontId="20" fillId="0" borderId="57" xfId="14" applyFont="1" applyBorder="1" applyAlignment="1">
      <alignment horizontal="center" vertical="center" wrapText="1"/>
    </xf>
    <xf numFmtId="0" fontId="20" fillId="0" borderId="58" xfId="14" applyFont="1" applyBorder="1" applyAlignment="1">
      <alignment horizontal="center" vertical="center" wrapText="1"/>
    </xf>
    <xf numFmtId="0" fontId="20" fillId="0" borderId="59" xfId="14" applyFont="1" applyBorder="1" applyAlignment="1">
      <alignment horizontal="center" vertical="center" wrapText="1"/>
    </xf>
    <xf numFmtId="0" fontId="44" fillId="0" borderId="15" xfId="14" applyFont="1" applyBorder="1" applyAlignment="1">
      <alignment horizontal="center" vertical="center"/>
    </xf>
    <xf numFmtId="0" fontId="44" fillId="0" borderId="49" xfId="14" applyFont="1" applyBorder="1" applyAlignment="1">
      <alignment horizontal="center" vertical="center"/>
    </xf>
    <xf numFmtId="0" fontId="44" fillId="0" borderId="51" xfId="14" applyFont="1" applyBorder="1" applyAlignment="1">
      <alignment horizontal="center" vertical="center"/>
    </xf>
    <xf numFmtId="0" fontId="44" fillId="0" borderId="52" xfId="14" applyFont="1" applyBorder="1" applyAlignment="1">
      <alignment horizontal="center" vertical="center"/>
    </xf>
    <xf numFmtId="10" fontId="44" fillId="0" borderId="57" xfId="15" applyNumberFormat="1" applyFont="1" applyFill="1" applyBorder="1" applyAlignment="1">
      <alignment horizontal="center" vertical="center" wrapText="1"/>
    </xf>
    <xf numFmtId="10" fontId="44" fillId="0" borderId="59" xfId="15" applyNumberFormat="1" applyFont="1" applyFill="1" applyBorder="1" applyAlignment="1">
      <alignment horizontal="center" vertical="center" wrapText="1"/>
    </xf>
    <xf numFmtId="0" fontId="19" fillId="6" borderId="18" xfId="14" applyFont="1" applyFill="1" applyBorder="1" applyAlignment="1">
      <alignment horizontal="center" vertical="center" wrapText="1"/>
    </xf>
    <xf numFmtId="0" fontId="20" fillId="6" borderId="19" xfId="14" applyFont="1" applyFill="1" applyBorder="1" applyAlignment="1">
      <alignment horizontal="center" vertical="center" wrapText="1"/>
    </xf>
    <xf numFmtId="0" fontId="20" fillId="6" borderId="20" xfId="14" applyFont="1" applyFill="1" applyBorder="1" applyAlignment="1">
      <alignment horizontal="center" vertical="center" wrapText="1"/>
    </xf>
    <xf numFmtId="0" fontId="15" fillId="0" borderId="9" xfId="14" applyFont="1" applyBorder="1" applyAlignment="1">
      <alignment horizontal="right" vertical="center"/>
    </xf>
    <xf numFmtId="0" fontId="45" fillId="6" borderId="18" xfId="14" applyFont="1" applyFill="1" applyBorder="1" applyAlignment="1">
      <alignment horizontal="center" vertical="center" wrapText="1"/>
    </xf>
    <xf numFmtId="0" fontId="49" fillId="6" borderId="19" xfId="14" applyFont="1" applyFill="1" applyBorder="1" applyAlignment="1">
      <alignment horizontal="center" vertical="center" wrapText="1"/>
    </xf>
    <xf numFmtId="0" fontId="49" fillId="6" borderId="20" xfId="14" applyFont="1" applyFill="1" applyBorder="1" applyAlignment="1">
      <alignment horizontal="center" vertical="center" wrapText="1"/>
    </xf>
    <xf numFmtId="0" fontId="19" fillId="0" borderId="26" xfId="6" applyFont="1" applyBorder="1" applyAlignment="1">
      <alignment horizontal="center" vertical="center"/>
    </xf>
    <xf numFmtId="0" fontId="19" fillId="0" borderId="5" xfId="6" applyFont="1" applyBorder="1" applyAlignment="1">
      <alignment horizontal="center" vertical="center"/>
    </xf>
    <xf numFmtId="0" fontId="19" fillId="0" borderId="5" xfId="6" applyFont="1" applyBorder="1" applyAlignment="1">
      <alignment horizontal="center"/>
    </xf>
    <xf numFmtId="0" fontId="19" fillId="0" borderId="25" xfId="6" applyFont="1" applyBorder="1" applyAlignment="1">
      <alignment horizontal="center"/>
    </xf>
    <xf numFmtId="1" fontId="19" fillId="13" borderId="5" xfId="6" applyNumberFormat="1" applyFont="1" applyFill="1" applyBorder="1" applyAlignment="1">
      <alignment horizontal="center"/>
    </xf>
    <xf numFmtId="4" fontId="19" fillId="13" borderId="5" xfId="6" applyNumberFormat="1" applyFont="1" applyFill="1" applyBorder="1" applyAlignment="1">
      <alignment horizontal="center"/>
    </xf>
    <xf numFmtId="4" fontId="19" fillId="13" borderId="25" xfId="6" applyNumberFormat="1" applyFont="1" applyFill="1" applyBorder="1" applyAlignment="1">
      <alignment horizontal="center"/>
    </xf>
    <xf numFmtId="0" fontId="57" fillId="17" borderId="83" xfId="0" applyFont="1" applyFill="1" applyBorder="1" applyAlignment="1">
      <alignment horizontal="center" vertical="top"/>
    </xf>
    <xf numFmtId="0" fontId="56" fillId="0" borderId="72" xfId="0" applyFont="1" applyBorder="1" applyAlignment="1">
      <alignment horizontal="center" vertical="center" wrapText="1"/>
    </xf>
    <xf numFmtId="0" fontId="56" fillId="0" borderId="73" xfId="0" applyFont="1" applyBorder="1" applyAlignment="1">
      <alignment horizontal="center" vertical="center" wrapText="1"/>
    </xf>
    <xf numFmtId="0" fontId="57" fillId="16" borderId="73" xfId="0" applyFont="1" applyFill="1" applyBorder="1" applyAlignment="1">
      <alignment horizontal="center" vertical="center"/>
    </xf>
    <xf numFmtId="0" fontId="57" fillId="16" borderId="74" xfId="0" applyFont="1" applyFill="1" applyBorder="1" applyAlignment="1">
      <alignment horizontal="center" vertical="center"/>
    </xf>
    <xf numFmtId="0" fontId="9" fillId="0" borderId="68" xfId="14" applyBorder="1" applyAlignment="1">
      <alignment horizontal="center" vertical="center"/>
    </xf>
    <xf numFmtId="0" fontId="9" fillId="0" borderId="38" xfId="14" applyBorder="1" applyAlignment="1">
      <alignment horizontal="center" vertical="center"/>
    </xf>
    <xf numFmtId="0" fontId="9" fillId="0" borderId="18" xfId="14" applyBorder="1" applyAlignment="1">
      <alignment horizontal="center" vertical="center" wrapText="1"/>
    </xf>
    <xf numFmtId="0" fontId="9" fillId="0" borderId="19" xfId="14" applyBorder="1" applyAlignment="1">
      <alignment horizontal="center" vertical="center" wrapText="1"/>
    </xf>
    <xf numFmtId="10" fontId="44" fillId="0" borderId="15" xfId="19" applyNumberFormat="1" applyFont="1" applyFill="1" applyBorder="1" applyAlignment="1">
      <alignment horizontal="center" vertical="center" wrapText="1"/>
    </xf>
    <xf numFmtId="10" fontId="44" fillId="0" borderId="49" xfId="19" applyNumberFormat="1" applyFont="1" applyFill="1" applyBorder="1" applyAlignment="1">
      <alignment horizontal="center" vertical="center" wrapText="1"/>
    </xf>
    <xf numFmtId="10" fontId="44" fillId="0" borderId="51" xfId="19" applyNumberFormat="1" applyFont="1" applyFill="1" applyBorder="1" applyAlignment="1">
      <alignment horizontal="center" vertical="center" wrapText="1"/>
    </xf>
    <xf numFmtId="10" fontId="44" fillId="0" borderId="52" xfId="19" applyNumberFormat="1" applyFont="1" applyFill="1" applyBorder="1" applyAlignment="1">
      <alignment horizontal="center" vertical="center" wrapText="1"/>
    </xf>
    <xf numFmtId="0" fontId="19" fillId="6" borderId="18" xfId="14" quotePrefix="1" applyFont="1" applyFill="1" applyBorder="1" applyAlignment="1">
      <alignment horizontal="center" vertical="center" wrapText="1"/>
    </xf>
    <xf numFmtId="0" fontId="55" fillId="15" borderId="69" xfId="0" applyFont="1" applyFill="1" applyBorder="1" applyAlignment="1">
      <alignment horizontal="center" vertical="center"/>
    </xf>
    <xf numFmtId="0" fontId="55" fillId="15" borderId="70" xfId="0" applyFont="1" applyFill="1" applyBorder="1" applyAlignment="1">
      <alignment horizontal="center" vertical="center"/>
    </xf>
    <xf numFmtId="0" fontId="55" fillId="15" borderId="71" xfId="0" applyFont="1" applyFill="1" applyBorder="1" applyAlignment="1">
      <alignment horizontal="center" vertical="center"/>
    </xf>
  </cellXfs>
  <cellStyles count="25">
    <cellStyle name="Moeda" xfId="2" builtinId="4"/>
    <cellStyle name="Moeda 2 10" xfId="23" xr:uid="{00000000-0005-0000-0000-000001000000}"/>
    <cellStyle name="Moeda 2 2" xfId="18" xr:uid="{00000000-0005-0000-0000-000002000000}"/>
    <cellStyle name="Moeda 9" xfId="4" xr:uid="{00000000-0005-0000-0000-000003000000}"/>
    <cellStyle name="Normal" xfId="0" builtinId="0"/>
    <cellStyle name="Normal 10 2 2" xfId="11" xr:uid="{00000000-0005-0000-0000-000005000000}"/>
    <cellStyle name="Normal 198 3 4" xfId="24" xr:uid="{00000000-0005-0000-0000-000006000000}"/>
    <cellStyle name="Normal 2 10" xfId="8" xr:uid="{00000000-0005-0000-0000-000007000000}"/>
    <cellStyle name="Normal 2 2 10" xfId="16" xr:uid="{00000000-0005-0000-0000-000008000000}"/>
    <cellStyle name="Normal 2 2 2 2" xfId="6" xr:uid="{00000000-0005-0000-0000-000009000000}"/>
    <cellStyle name="Normal 2 2 3" xfId="22" xr:uid="{00000000-0005-0000-0000-00000A000000}"/>
    <cellStyle name="Normal 2 2 4" xfId="10" xr:uid="{00000000-0005-0000-0000-00000B000000}"/>
    <cellStyle name="Normal 2 3" xfId="5" xr:uid="{00000000-0005-0000-0000-00000C000000}"/>
    <cellStyle name="Normal 282" xfId="9" xr:uid="{00000000-0005-0000-0000-00000D000000}"/>
    <cellStyle name="Normal 284" xfId="13" xr:uid="{00000000-0005-0000-0000-00000E000000}"/>
    <cellStyle name="Normal 285" xfId="12" xr:uid="{00000000-0005-0000-0000-00000F000000}"/>
    <cellStyle name="Normal 3 2" xfId="17" xr:uid="{00000000-0005-0000-0000-000010000000}"/>
    <cellStyle name="Normal 6" xfId="14" xr:uid="{00000000-0005-0000-0000-000011000000}"/>
    <cellStyle name="Normal 6 2 4 2" xfId="20" xr:uid="{00000000-0005-0000-0000-000012000000}"/>
    <cellStyle name="Porcentagem" xfId="3" builtinId="5"/>
    <cellStyle name="Porcentagem 2" xfId="15" xr:uid="{00000000-0005-0000-0000-000014000000}"/>
    <cellStyle name="Porcentagem 2 10" xfId="19" xr:uid="{00000000-0005-0000-0000-000015000000}"/>
    <cellStyle name="Vírgula" xfId="1" builtinId="3"/>
    <cellStyle name="Vírgula 2 10" xfId="21" xr:uid="{00000000-0005-0000-0000-000017000000}"/>
    <cellStyle name="Vírgula 2 3" xfId="7" xr:uid="{00000000-0005-0000-0000-000018000000}"/>
  </cellStyles>
  <dxfs count="54">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fill>
        <patternFill patternType="solid">
          <fgColor auto="1"/>
          <bgColor theme="8" tint="0.79998168889431442"/>
        </patternFill>
      </fill>
    </dxf>
    <dxf>
      <fill>
        <patternFill>
          <bgColor theme="7" tint="0.79998168889431442"/>
        </patternFill>
      </fill>
    </dxf>
    <dxf>
      <fill>
        <patternFill>
          <fgColor auto="1"/>
          <bgColor rgb="FFFAACAC"/>
        </patternFill>
      </fill>
    </dxf>
    <dxf>
      <fill>
        <patternFill patternType="solid">
          <fgColor auto="1"/>
          <bgColor theme="8" tint="0.79998168889431442"/>
        </patternFill>
      </fill>
    </dxf>
    <dxf>
      <fill>
        <patternFill>
          <bgColor theme="7" tint="0.79998168889431442"/>
        </patternFill>
      </fill>
    </dxf>
    <dxf>
      <fill>
        <patternFill>
          <fgColor auto="1"/>
          <bgColor rgb="FFFAACAC"/>
        </patternFill>
      </fill>
    </dxf>
  </dxfs>
  <tableStyles count="0" defaultTableStyle="TableStyleMedium2" defaultPivotStyle="PivotStyleLight16"/>
  <colors>
    <mruColors>
      <color rgb="FFFAAC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5.png"/><Relationship Id="rId4" Type="http://schemas.openxmlformats.org/officeDocument/2006/relationships/image" Target="../media/image12.png"/><Relationship Id="rId9" Type="http://schemas.openxmlformats.org/officeDocument/2006/relationships/image" Target="../media/image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5.png"/><Relationship Id="rId4" Type="http://schemas.openxmlformats.org/officeDocument/2006/relationships/image" Target="../media/image12.png"/><Relationship Id="rId9"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16568</xdr:colOff>
      <xdr:row>1</xdr:row>
      <xdr:rowOff>87761</xdr:rowOff>
    </xdr:from>
    <xdr:to>
      <xdr:col>1</xdr:col>
      <xdr:colOff>561032</xdr:colOff>
      <xdr:row>5</xdr:row>
      <xdr:rowOff>52098</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481" y="253413"/>
          <a:ext cx="1223638" cy="809163"/>
        </a:xfrm>
        <a:prstGeom prst="rect">
          <a:avLst/>
        </a:prstGeom>
      </xdr:spPr>
    </xdr:pic>
    <xdr:clientData/>
  </xdr:twoCellAnchor>
  <xdr:twoCellAnchor editAs="oneCell">
    <xdr:from>
      <xdr:col>4</xdr:col>
      <xdr:colOff>744607</xdr:colOff>
      <xdr:row>3</xdr:row>
      <xdr:rowOff>53329</xdr:rowOff>
    </xdr:from>
    <xdr:to>
      <xdr:col>4</xdr:col>
      <xdr:colOff>1697106</xdr:colOff>
      <xdr:row>5</xdr:row>
      <xdr:rowOff>129083</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63390" y="732503"/>
          <a:ext cx="952499" cy="407058"/>
        </a:xfrm>
        <a:prstGeom prst="rect">
          <a:avLst/>
        </a:prstGeom>
      </xdr:spPr>
    </xdr:pic>
    <xdr:clientData/>
  </xdr:twoCellAnchor>
  <xdr:twoCellAnchor editAs="oneCell">
    <xdr:from>
      <xdr:col>4</xdr:col>
      <xdr:colOff>801345</xdr:colOff>
      <xdr:row>1</xdr:row>
      <xdr:rowOff>33128</xdr:rowOff>
    </xdr:from>
    <xdr:to>
      <xdr:col>4</xdr:col>
      <xdr:colOff>1715744</xdr:colOff>
      <xdr:row>2</xdr:row>
      <xdr:rowOff>189267</xdr:rowOff>
    </xdr:to>
    <xdr:pic>
      <xdr:nvPicPr>
        <xdr:cNvPr id="8" name="Imagem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8" y="198780"/>
          <a:ext cx="914399" cy="479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1378323</xdr:colOff>
      <xdr:row>12</xdr:row>
      <xdr:rowOff>235324</xdr:rowOff>
    </xdr:from>
    <xdr:to>
      <xdr:col>18</xdr:col>
      <xdr:colOff>114261</xdr:colOff>
      <xdr:row>13</xdr:row>
      <xdr:rowOff>324971</xdr:rowOff>
    </xdr:to>
    <xdr:pic>
      <xdr:nvPicPr>
        <xdr:cNvPr id="5" name="Imagem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20115359" y="3011181"/>
          <a:ext cx="2192152" cy="906076"/>
        </a:xfrm>
        <a:prstGeom prst="rect">
          <a:avLst/>
        </a:prstGeom>
      </xdr:spPr>
    </xdr:pic>
    <xdr:clientData/>
  </xdr:twoCellAnchor>
  <xdr:twoCellAnchor editAs="oneCell">
    <xdr:from>
      <xdr:col>11</xdr:col>
      <xdr:colOff>358590</xdr:colOff>
      <xdr:row>11</xdr:row>
      <xdr:rowOff>257736</xdr:rowOff>
    </xdr:from>
    <xdr:to>
      <xdr:col>15</xdr:col>
      <xdr:colOff>767969</xdr:colOff>
      <xdr:row>14</xdr:row>
      <xdr:rowOff>179295</xdr:rowOff>
    </xdr:to>
    <xdr:pic>
      <xdr:nvPicPr>
        <xdr:cNvPr id="7" name="Imagem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13816054" y="2747843"/>
          <a:ext cx="5688951" cy="1404738"/>
        </a:xfrm>
        <a:prstGeom prst="rect">
          <a:avLst/>
        </a:prstGeom>
      </xdr:spPr>
    </xdr:pic>
    <xdr:clientData/>
  </xdr:twoCellAnchor>
  <xdr:twoCellAnchor editAs="oneCell">
    <xdr:from>
      <xdr:col>11</xdr:col>
      <xdr:colOff>459442</xdr:colOff>
      <xdr:row>15</xdr:row>
      <xdr:rowOff>134470</xdr:rowOff>
    </xdr:from>
    <xdr:to>
      <xdr:col>15</xdr:col>
      <xdr:colOff>1151352</xdr:colOff>
      <xdr:row>22</xdr:row>
      <xdr:rowOff>230280</xdr:rowOff>
    </xdr:to>
    <xdr:pic>
      <xdr:nvPicPr>
        <xdr:cNvPr id="8" name="Imagem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3"/>
        <a:stretch>
          <a:fillRect/>
        </a:stretch>
      </xdr:blipFill>
      <xdr:spPr>
        <a:xfrm>
          <a:off x="13916906" y="4488756"/>
          <a:ext cx="5971482" cy="2762810"/>
        </a:xfrm>
        <a:prstGeom prst="rect">
          <a:avLst/>
        </a:prstGeom>
      </xdr:spPr>
    </xdr:pic>
    <xdr:clientData/>
  </xdr:twoCellAnchor>
  <xdr:twoCellAnchor editAs="oneCell">
    <xdr:from>
      <xdr:col>11</xdr:col>
      <xdr:colOff>366155</xdr:colOff>
      <xdr:row>63</xdr:row>
      <xdr:rowOff>220555</xdr:rowOff>
    </xdr:from>
    <xdr:to>
      <xdr:col>15</xdr:col>
      <xdr:colOff>29687</xdr:colOff>
      <xdr:row>70</xdr:row>
      <xdr:rowOff>257785</xdr:rowOff>
    </xdr:to>
    <xdr:pic>
      <xdr:nvPicPr>
        <xdr:cNvPr id="9" name="Imagem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4"/>
        <a:stretch>
          <a:fillRect/>
        </a:stretch>
      </xdr:blipFill>
      <xdr:spPr>
        <a:xfrm>
          <a:off x="13823619" y="17624091"/>
          <a:ext cx="4943104" cy="2935551"/>
        </a:xfrm>
        <a:prstGeom prst="rect">
          <a:avLst/>
        </a:prstGeom>
      </xdr:spPr>
    </xdr:pic>
    <xdr:clientData/>
  </xdr:twoCellAnchor>
  <xdr:twoCellAnchor editAs="oneCell">
    <xdr:from>
      <xdr:col>15</xdr:col>
      <xdr:colOff>246164</xdr:colOff>
      <xdr:row>63</xdr:row>
      <xdr:rowOff>220554</xdr:rowOff>
    </xdr:from>
    <xdr:to>
      <xdr:col>19</xdr:col>
      <xdr:colOff>171381</xdr:colOff>
      <xdr:row>70</xdr:row>
      <xdr:rowOff>258817</xdr:rowOff>
    </xdr:to>
    <xdr:pic>
      <xdr:nvPicPr>
        <xdr:cNvPr id="10" name="Imagem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stretch>
          <a:fillRect/>
        </a:stretch>
      </xdr:blipFill>
      <xdr:spPr>
        <a:xfrm>
          <a:off x="18983200" y="17624090"/>
          <a:ext cx="4061788" cy="2936584"/>
        </a:xfrm>
        <a:prstGeom prst="rect">
          <a:avLst/>
        </a:prstGeom>
      </xdr:spPr>
    </xdr:pic>
    <xdr:clientData/>
  </xdr:twoCellAnchor>
  <xdr:twoCellAnchor editAs="oneCell">
    <xdr:from>
      <xdr:col>15</xdr:col>
      <xdr:colOff>239978</xdr:colOff>
      <xdr:row>51</xdr:row>
      <xdr:rowOff>62219</xdr:rowOff>
    </xdr:from>
    <xdr:to>
      <xdr:col>20</xdr:col>
      <xdr:colOff>390323</xdr:colOff>
      <xdr:row>63</xdr:row>
      <xdr:rowOff>104565</xdr:rowOff>
    </xdr:to>
    <xdr:pic>
      <xdr:nvPicPr>
        <xdr:cNvPr id="11" name="Imagem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6"/>
        <a:stretch>
          <a:fillRect/>
        </a:stretch>
      </xdr:blipFill>
      <xdr:spPr>
        <a:xfrm>
          <a:off x="18977014" y="14635469"/>
          <a:ext cx="4899238" cy="2872632"/>
        </a:xfrm>
        <a:prstGeom prst="rect">
          <a:avLst/>
        </a:prstGeom>
      </xdr:spPr>
    </xdr:pic>
    <xdr:clientData/>
  </xdr:twoCellAnchor>
  <xdr:twoCellAnchor editAs="oneCell">
    <xdr:from>
      <xdr:col>11</xdr:col>
      <xdr:colOff>225136</xdr:colOff>
      <xdr:row>51</xdr:row>
      <xdr:rowOff>69273</xdr:rowOff>
    </xdr:from>
    <xdr:to>
      <xdr:col>15</xdr:col>
      <xdr:colOff>56757</xdr:colOff>
      <xdr:row>63</xdr:row>
      <xdr:rowOff>105805</xdr:rowOff>
    </xdr:to>
    <xdr:pic>
      <xdr:nvPicPr>
        <xdr:cNvPr id="12" name="Imagem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7"/>
        <a:stretch>
          <a:fillRect/>
        </a:stretch>
      </xdr:blipFill>
      <xdr:spPr>
        <a:xfrm>
          <a:off x="13682600" y="14642523"/>
          <a:ext cx="5111193" cy="2866818"/>
        </a:xfrm>
        <a:prstGeom prst="rect">
          <a:avLst/>
        </a:prstGeom>
      </xdr:spPr>
    </xdr:pic>
    <xdr:clientData/>
  </xdr:twoCellAnchor>
  <xdr:twoCellAnchor editAs="oneCell">
    <xdr:from>
      <xdr:col>1</xdr:col>
      <xdr:colOff>122465</xdr:colOff>
      <xdr:row>1</xdr:row>
      <xdr:rowOff>233888</xdr:rowOff>
    </xdr:from>
    <xdr:to>
      <xdr:col>2</xdr:col>
      <xdr:colOff>34374</xdr:colOff>
      <xdr:row>4</xdr:row>
      <xdr:rowOff>317790</xdr:rowOff>
    </xdr:to>
    <xdr:pic>
      <xdr:nvPicPr>
        <xdr:cNvPr id="13" name="Imagem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2065" y="433913"/>
          <a:ext cx="1216834" cy="798277"/>
        </a:xfrm>
        <a:prstGeom prst="rect">
          <a:avLst/>
        </a:prstGeom>
      </xdr:spPr>
    </xdr:pic>
    <xdr:clientData/>
  </xdr:twoCellAnchor>
  <xdr:twoCellAnchor editAs="oneCell">
    <xdr:from>
      <xdr:col>10</xdr:col>
      <xdr:colOff>117021</xdr:colOff>
      <xdr:row>3</xdr:row>
      <xdr:rowOff>150423</xdr:rowOff>
    </xdr:from>
    <xdr:to>
      <xdr:col>10</xdr:col>
      <xdr:colOff>1069520</xdr:colOff>
      <xdr:row>4</xdr:row>
      <xdr:rowOff>353374</xdr:rowOff>
    </xdr:to>
    <xdr:pic>
      <xdr:nvPicPr>
        <xdr:cNvPr id="14" name="Imagem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89971" y="864798"/>
          <a:ext cx="952499" cy="402976"/>
        </a:xfrm>
        <a:prstGeom prst="rect">
          <a:avLst/>
        </a:prstGeom>
      </xdr:spPr>
    </xdr:pic>
    <xdr:clientData/>
  </xdr:twoCellAnchor>
  <xdr:twoCellAnchor editAs="oneCell">
    <xdr:from>
      <xdr:col>10</xdr:col>
      <xdr:colOff>107497</xdr:colOff>
      <xdr:row>1</xdr:row>
      <xdr:rowOff>204108</xdr:rowOff>
    </xdr:from>
    <xdr:to>
      <xdr:col>10</xdr:col>
      <xdr:colOff>1021896</xdr:colOff>
      <xdr:row>3</xdr:row>
      <xdr:rowOff>162115</xdr:rowOff>
    </xdr:to>
    <xdr:pic>
      <xdr:nvPicPr>
        <xdr:cNvPr id="15" name="Imagem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280447" y="404133"/>
          <a:ext cx="914399" cy="4723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1147002</xdr:colOff>
      <xdr:row>46</xdr:row>
      <xdr:rowOff>140074</xdr:rowOff>
    </xdr:from>
    <xdr:to>
      <xdr:col>7</xdr:col>
      <xdr:colOff>440833</xdr:colOff>
      <xdr:row>51</xdr:row>
      <xdr:rowOff>93650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6766752" y="30497610"/>
          <a:ext cx="2192152" cy="906076"/>
        </a:xfrm>
        <a:prstGeom prst="rect">
          <a:avLst/>
        </a:prstGeom>
      </xdr:spPr>
    </xdr:pic>
    <xdr:clientData/>
  </xdr:twoCellAnchor>
  <xdr:twoCellAnchor editAs="oneCell">
    <xdr:from>
      <xdr:col>0</xdr:col>
      <xdr:colOff>467447</xdr:colOff>
      <xdr:row>45</xdr:row>
      <xdr:rowOff>67236</xdr:rowOff>
    </xdr:from>
    <xdr:to>
      <xdr:col>5</xdr:col>
      <xdr:colOff>536648</xdr:colOff>
      <xdr:row>52</xdr:row>
      <xdr:rowOff>138474</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467447" y="30234272"/>
          <a:ext cx="5688951" cy="1404738"/>
        </a:xfrm>
        <a:prstGeom prst="rect">
          <a:avLst/>
        </a:prstGeom>
      </xdr:spPr>
    </xdr:pic>
    <xdr:clientData/>
  </xdr:twoCellAnchor>
  <xdr:twoCellAnchor editAs="oneCell">
    <xdr:from>
      <xdr:col>0</xdr:col>
      <xdr:colOff>568299</xdr:colOff>
      <xdr:row>54</xdr:row>
      <xdr:rowOff>93649</xdr:rowOff>
    </xdr:from>
    <xdr:to>
      <xdr:col>5</xdr:col>
      <xdr:colOff>920031</xdr:colOff>
      <xdr:row>68</xdr:row>
      <xdr:rowOff>189458</xdr:rowOff>
    </xdr:to>
    <xdr:pic>
      <xdr:nvPicPr>
        <xdr:cNvPr id="4" name="Imagem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568299" y="31975185"/>
          <a:ext cx="5971482" cy="2762810"/>
        </a:xfrm>
        <a:prstGeom prst="rect">
          <a:avLst/>
        </a:prstGeom>
      </xdr:spPr>
    </xdr:pic>
    <xdr:clientData/>
  </xdr:twoCellAnchor>
  <xdr:twoCellAnchor editAs="oneCell">
    <xdr:from>
      <xdr:col>0</xdr:col>
      <xdr:colOff>570262</xdr:colOff>
      <xdr:row>85</xdr:row>
      <xdr:rowOff>138912</xdr:rowOff>
    </xdr:from>
    <xdr:to>
      <xdr:col>4</xdr:col>
      <xdr:colOff>1172687</xdr:colOff>
      <xdr:row>101</xdr:row>
      <xdr:rowOff>26463</xdr:rowOff>
    </xdr:to>
    <xdr:pic>
      <xdr:nvPicPr>
        <xdr:cNvPr id="5" name="Imagem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stretch>
          <a:fillRect/>
        </a:stretch>
      </xdr:blipFill>
      <xdr:spPr>
        <a:xfrm>
          <a:off x="570262" y="37925948"/>
          <a:ext cx="4943104" cy="2935551"/>
        </a:xfrm>
        <a:prstGeom prst="rect">
          <a:avLst/>
        </a:prstGeom>
      </xdr:spPr>
    </xdr:pic>
    <xdr:clientData/>
  </xdr:twoCellAnchor>
  <xdr:twoCellAnchor editAs="oneCell">
    <xdr:from>
      <xdr:col>5</xdr:col>
      <xdr:colOff>110093</xdr:colOff>
      <xdr:row>85</xdr:row>
      <xdr:rowOff>138911</xdr:rowOff>
    </xdr:from>
    <xdr:to>
      <xdr:col>8</xdr:col>
      <xdr:colOff>266631</xdr:colOff>
      <xdr:row>101</xdr:row>
      <xdr:rowOff>27495</xdr:rowOff>
    </xdr:to>
    <xdr:pic>
      <xdr:nvPicPr>
        <xdr:cNvPr id="6" name="Imagem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stretch>
          <a:fillRect/>
        </a:stretch>
      </xdr:blipFill>
      <xdr:spPr>
        <a:xfrm>
          <a:off x="5729843" y="37925947"/>
          <a:ext cx="4061788" cy="2936584"/>
        </a:xfrm>
        <a:prstGeom prst="rect">
          <a:avLst/>
        </a:prstGeom>
      </xdr:spPr>
    </xdr:pic>
    <xdr:clientData/>
  </xdr:twoCellAnchor>
  <xdr:twoCellAnchor editAs="oneCell">
    <xdr:from>
      <xdr:col>5</xdr:col>
      <xdr:colOff>103907</xdr:colOff>
      <xdr:row>70</xdr:row>
      <xdr:rowOff>7790</xdr:rowOff>
    </xdr:from>
    <xdr:to>
      <xdr:col>8</xdr:col>
      <xdr:colOff>1097895</xdr:colOff>
      <xdr:row>85</xdr:row>
      <xdr:rowOff>22922</xdr:rowOff>
    </xdr:to>
    <xdr:pic>
      <xdr:nvPicPr>
        <xdr:cNvPr id="7" name="Imagem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stretch>
          <a:fillRect/>
        </a:stretch>
      </xdr:blipFill>
      <xdr:spPr>
        <a:xfrm>
          <a:off x="5723657" y="34937326"/>
          <a:ext cx="4899238" cy="2872632"/>
        </a:xfrm>
        <a:prstGeom prst="rect">
          <a:avLst/>
        </a:prstGeom>
      </xdr:spPr>
    </xdr:pic>
    <xdr:clientData/>
  </xdr:twoCellAnchor>
  <xdr:twoCellAnchor editAs="oneCell">
    <xdr:from>
      <xdr:col>0</xdr:col>
      <xdr:colOff>429243</xdr:colOff>
      <xdr:row>70</xdr:row>
      <xdr:rowOff>14844</xdr:rowOff>
    </xdr:from>
    <xdr:to>
      <xdr:col>4</xdr:col>
      <xdr:colOff>1199757</xdr:colOff>
      <xdr:row>85</xdr:row>
      <xdr:rowOff>24162</xdr:rowOff>
    </xdr:to>
    <xdr:pic>
      <xdr:nvPicPr>
        <xdr:cNvPr id="8" name="Imagem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a:stretch>
          <a:fillRect/>
        </a:stretch>
      </xdr:blipFill>
      <xdr:spPr>
        <a:xfrm>
          <a:off x="429243" y="34944380"/>
          <a:ext cx="5111193" cy="2866818"/>
        </a:xfrm>
        <a:prstGeom prst="rect">
          <a:avLst/>
        </a:prstGeom>
      </xdr:spPr>
    </xdr:pic>
    <xdr:clientData/>
  </xdr:twoCellAnchor>
  <xdr:twoCellAnchor editAs="oneCell">
    <xdr:from>
      <xdr:col>1</xdr:col>
      <xdr:colOff>122465</xdr:colOff>
      <xdr:row>1</xdr:row>
      <xdr:rowOff>233888</xdr:rowOff>
    </xdr:from>
    <xdr:to>
      <xdr:col>2</xdr:col>
      <xdr:colOff>34374</xdr:colOff>
      <xdr:row>5</xdr:row>
      <xdr:rowOff>140897</xdr:rowOff>
    </xdr:to>
    <xdr:pic>
      <xdr:nvPicPr>
        <xdr:cNvPr id="9" name="Imagem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2065" y="433913"/>
          <a:ext cx="1216834" cy="798277"/>
        </a:xfrm>
        <a:prstGeom prst="rect">
          <a:avLst/>
        </a:prstGeom>
      </xdr:spPr>
    </xdr:pic>
    <xdr:clientData/>
  </xdr:twoCellAnchor>
  <xdr:twoCellAnchor editAs="oneCell">
    <xdr:from>
      <xdr:col>10</xdr:col>
      <xdr:colOff>117021</xdr:colOff>
      <xdr:row>3</xdr:row>
      <xdr:rowOff>150423</xdr:rowOff>
    </xdr:from>
    <xdr:to>
      <xdr:col>10</xdr:col>
      <xdr:colOff>1069520</xdr:colOff>
      <xdr:row>5</xdr:row>
      <xdr:rowOff>176481</xdr:rowOff>
    </xdr:to>
    <xdr:pic>
      <xdr:nvPicPr>
        <xdr:cNvPr id="10" name="Imagem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89971" y="864798"/>
          <a:ext cx="952499" cy="402976"/>
        </a:xfrm>
        <a:prstGeom prst="rect">
          <a:avLst/>
        </a:prstGeom>
      </xdr:spPr>
    </xdr:pic>
    <xdr:clientData/>
  </xdr:twoCellAnchor>
  <xdr:twoCellAnchor editAs="oneCell">
    <xdr:from>
      <xdr:col>10</xdr:col>
      <xdr:colOff>107497</xdr:colOff>
      <xdr:row>1</xdr:row>
      <xdr:rowOff>204108</xdr:rowOff>
    </xdr:from>
    <xdr:to>
      <xdr:col>10</xdr:col>
      <xdr:colOff>1021896</xdr:colOff>
      <xdr:row>3</xdr:row>
      <xdr:rowOff>162115</xdr:rowOff>
    </xdr:to>
    <xdr:pic>
      <xdr:nvPicPr>
        <xdr:cNvPr id="11" name="Imagem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280447" y="404133"/>
          <a:ext cx="914399" cy="4723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97971</xdr:colOff>
      <xdr:row>0</xdr:row>
      <xdr:rowOff>73323</xdr:rowOff>
    </xdr:from>
    <xdr:to>
      <xdr:col>6</xdr:col>
      <xdr:colOff>183731</xdr:colOff>
      <xdr:row>4</xdr:row>
      <xdr:rowOff>120406</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571" y="73323"/>
          <a:ext cx="1219235" cy="809083"/>
        </a:xfrm>
        <a:prstGeom prst="rect">
          <a:avLst/>
        </a:prstGeom>
      </xdr:spPr>
    </xdr:pic>
    <xdr:clientData/>
  </xdr:twoCellAnchor>
  <xdr:twoCellAnchor editAs="oneCell">
    <xdr:from>
      <xdr:col>14</xdr:col>
      <xdr:colOff>1104257</xdr:colOff>
      <xdr:row>2</xdr:row>
      <xdr:rowOff>132413</xdr:rowOff>
    </xdr:from>
    <xdr:to>
      <xdr:col>15</xdr:col>
      <xdr:colOff>890064</xdr:colOff>
      <xdr:row>4</xdr:row>
      <xdr:rowOff>161673</xdr:rowOff>
    </xdr:to>
    <xdr:pic>
      <xdr:nvPicPr>
        <xdr:cNvPr id="5" name="Imagem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77282" y="513413"/>
          <a:ext cx="966907" cy="410260"/>
        </a:xfrm>
        <a:prstGeom prst="rect">
          <a:avLst/>
        </a:prstGeom>
      </xdr:spPr>
    </xdr:pic>
    <xdr:clientData/>
  </xdr:twoCellAnchor>
  <xdr:twoCellAnchor editAs="oneCell">
    <xdr:from>
      <xdr:col>14</xdr:col>
      <xdr:colOff>1094733</xdr:colOff>
      <xdr:row>0</xdr:row>
      <xdr:rowOff>47625</xdr:rowOff>
    </xdr:from>
    <xdr:to>
      <xdr:col>15</xdr:col>
      <xdr:colOff>842440</xdr:colOff>
      <xdr:row>2</xdr:row>
      <xdr:rowOff>144105</xdr:rowOff>
    </xdr:to>
    <xdr:pic>
      <xdr:nvPicPr>
        <xdr:cNvPr id="6" name="Imagem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7758" y="47625"/>
          <a:ext cx="928807" cy="477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224118</xdr:colOff>
      <xdr:row>0</xdr:row>
      <xdr:rowOff>269715</xdr:rowOff>
    </xdr:from>
    <xdr:to>
      <xdr:col>2</xdr:col>
      <xdr:colOff>437030</xdr:colOff>
      <xdr:row>4</xdr:row>
      <xdr:rowOff>14432</xdr:rowOff>
    </xdr:to>
    <xdr:pic>
      <xdr:nvPicPr>
        <xdr:cNvPr id="6" name="Imagem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6618" y="269715"/>
          <a:ext cx="1508312" cy="1002017"/>
        </a:xfrm>
        <a:prstGeom prst="rect">
          <a:avLst/>
        </a:prstGeom>
      </xdr:spPr>
    </xdr:pic>
    <xdr:clientData/>
  </xdr:twoCellAnchor>
  <xdr:twoCellAnchor editAs="oneCell">
    <xdr:from>
      <xdr:col>14</xdr:col>
      <xdr:colOff>44181</xdr:colOff>
      <xdr:row>2</xdr:row>
      <xdr:rowOff>221720</xdr:rowOff>
    </xdr:from>
    <xdr:to>
      <xdr:col>15</xdr:col>
      <xdr:colOff>549388</xdr:colOff>
      <xdr:row>4</xdr:row>
      <xdr:rowOff>164475</xdr:rowOff>
    </xdr:to>
    <xdr:pic>
      <xdr:nvPicPr>
        <xdr:cNvPr id="7" name="Imagem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98606" y="850370"/>
          <a:ext cx="1333882" cy="571405"/>
        </a:xfrm>
        <a:prstGeom prst="rect">
          <a:avLst/>
        </a:prstGeom>
      </xdr:spPr>
    </xdr:pic>
    <xdr:clientData/>
  </xdr:twoCellAnchor>
  <xdr:twoCellAnchor editAs="oneCell">
    <xdr:from>
      <xdr:col>14</xdr:col>
      <xdr:colOff>57069</xdr:colOff>
      <xdr:row>0</xdr:row>
      <xdr:rowOff>123265</xdr:rowOff>
    </xdr:from>
    <xdr:to>
      <xdr:col>15</xdr:col>
      <xdr:colOff>508898</xdr:colOff>
      <xdr:row>2</xdr:row>
      <xdr:rowOff>161317</xdr:rowOff>
    </xdr:to>
    <xdr:pic>
      <xdr:nvPicPr>
        <xdr:cNvPr id="8" name="Imagem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11494" y="123265"/>
          <a:ext cx="1280504" cy="6667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134469</xdr:colOff>
      <xdr:row>0</xdr:row>
      <xdr:rowOff>83409</xdr:rowOff>
    </xdr:from>
    <xdr:to>
      <xdr:col>2</xdr:col>
      <xdr:colOff>355340</xdr:colOff>
      <xdr:row>4</xdr:row>
      <xdr:rowOff>126490</xdr:rowOff>
    </xdr:to>
    <xdr:pic>
      <xdr:nvPicPr>
        <xdr:cNvPr id="3" name="Imagem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969" y="83409"/>
          <a:ext cx="1220996" cy="805081"/>
        </a:xfrm>
        <a:prstGeom prst="rect">
          <a:avLst/>
        </a:prstGeom>
      </xdr:spPr>
    </xdr:pic>
    <xdr:clientData/>
  </xdr:twoCellAnchor>
  <xdr:twoCellAnchor editAs="oneCell">
    <xdr:from>
      <xdr:col>9</xdr:col>
      <xdr:colOff>907033</xdr:colOff>
      <xdr:row>2</xdr:row>
      <xdr:rowOff>127211</xdr:rowOff>
    </xdr:from>
    <xdr:to>
      <xdr:col>9</xdr:col>
      <xdr:colOff>1859532</xdr:colOff>
      <xdr:row>4</xdr:row>
      <xdr:rowOff>153269</xdr:rowOff>
    </xdr:to>
    <xdr:pic>
      <xdr:nvPicPr>
        <xdr:cNvPr id="5" name="Imagem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70208" y="508211"/>
          <a:ext cx="952499" cy="407058"/>
        </a:xfrm>
        <a:prstGeom prst="rect">
          <a:avLst/>
        </a:prstGeom>
      </xdr:spPr>
    </xdr:pic>
    <xdr:clientData/>
  </xdr:twoCellAnchor>
  <xdr:twoCellAnchor editAs="oneCell">
    <xdr:from>
      <xdr:col>9</xdr:col>
      <xdr:colOff>897509</xdr:colOff>
      <xdr:row>0</xdr:row>
      <xdr:rowOff>44824</xdr:rowOff>
    </xdr:from>
    <xdr:to>
      <xdr:col>9</xdr:col>
      <xdr:colOff>1811908</xdr:colOff>
      <xdr:row>2</xdr:row>
      <xdr:rowOff>138903</xdr:rowOff>
    </xdr:to>
    <xdr:pic>
      <xdr:nvPicPr>
        <xdr:cNvPr id="6" name="Imagem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60684" y="44824"/>
          <a:ext cx="914399" cy="47507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207818</xdr:colOff>
      <xdr:row>2</xdr:row>
      <xdr:rowOff>230010</xdr:rowOff>
    </xdr:from>
    <xdr:to>
      <xdr:col>3</xdr:col>
      <xdr:colOff>1056409</xdr:colOff>
      <xdr:row>6</xdr:row>
      <xdr:rowOff>93892</xdr:rowOff>
    </xdr:to>
    <xdr:pic>
      <xdr:nvPicPr>
        <xdr:cNvPr id="3" name="Imagem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4118" y="477660"/>
          <a:ext cx="1582016" cy="1044982"/>
        </a:xfrm>
        <a:prstGeom prst="rect">
          <a:avLst/>
        </a:prstGeom>
      </xdr:spPr>
    </xdr:pic>
    <xdr:clientData/>
  </xdr:twoCellAnchor>
  <xdr:twoCellAnchor editAs="oneCell">
    <xdr:from>
      <xdr:col>28</xdr:col>
      <xdr:colOff>575948</xdr:colOff>
      <xdr:row>4</xdr:row>
      <xdr:rowOff>274568</xdr:rowOff>
    </xdr:from>
    <xdr:to>
      <xdr:col>29</xdr:col>
      <xdr:colOff>613223</xdr:colOff>
      <xdr:row>6</xdr:row>
      <xdr:rowOff>212353</xdr:rowOff>
    </xdr:to>
    <xdr:pic>
      <xdr:nvPicPr>
        <xdr:cNvPr id="5" name="Imagem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59973" y="1112768"/>
          <a:ext cx="1227900" cy="528335"/>
        </a:xfrm>
        <a:prstGeom prst="rect">
          <a:avLst/>
        </a:prstGeom>
      </xdr:spPr>
    </xdr:pic>
    <xdr:clientData/>
  </xdr:twoCellAnchor>
  <xdr:twoCellAnchor editAs="oneCell">
    <xdr:from>
      <xdr:col>28</xdr:col>
      <xdr:colOff>566424</xdr:colOff>
      <xdr:row>2</xdr:row>
      <xdr:rowOff>206844</xdr:rowOff>
    </xdr:from>
    <xdr:to>
      <xdr:col>29</xdr:col>
      <xdr:colOff>554410</xdr:colOff>
      <xdr:row>4</xdr:row>
      <xdr:rowOff>232626</xdr:rowOff>
    </xdr:to>
    <xdr:pic>
      <xdr:nvPicPr>
        <xdr:cNvPr id="6" name="Imagem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150449" y="454494"/>
          <a:ext cx="1178611" cy="6163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116315</xdr:colOff>
      <xdr:row>34</xdr:row>
      <xdr:rowOff>118783</xdr:rowOff>
    </xdr:from>
    <xdr:to>
      <xdr:col>8</xdr:col>
      <xdr:colOff>786090</xdr:colOff>
      <xdr:row>37</xdr:row>
      <xdr:rowOff>52879</xdr:rowOff>
    </xdr:to>
    <xdr:sp macro="" textlink="">
      <xdr:nvSpPr>
        <xdr:cNvPr id="2" name="Retângulo de cantos arredondados 1">
          <a:extLst>
            <a:ext uri="{FF2B5EF4-FFF2-40B4-BE49-F238E27FC236}">
              <a16:creationId xmlns:a16="http://schemas.microsoft.com/office/drawing/2014/main" id="{00000000-0008-0000-1300-000002000000}"/>
            </a:ext>
          </a:extLst>
        </xdr:cNvPr>
        <xdr:cNvSpPr/>
      </xdr:nvSpPr>
      <xdr:spPr>
        <a:xfrm>
          <a:off x="2230865" y="862460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2</xdr:col>
      <xdr:colOff>44824</xdr:colOff>
      <xdr:row>4</xdr:row>
      <xdr:rowOff>88988</xdr:rowOff>
    </xdr:from>
    <xdr:to>
      <xdr:col>3</xdr:col>
      <xdr:colOff>880091</xdr:colOff>
      <xdr:row>5</xdr:row>
      <xdr:rowOff>311361</xdr:rowOff>
    </xdr:to>
    <xdr:pic>
      <xdr:nvPicPr>
        <xdr:cNvPr id="4" name="Imagem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4706" y="1198370"/>
          <a:ext cx="1642091" cy="1085226"/>
        </a:xfrm>
        <a:prstGeom prst="rect">
          <a:avLst/>
        </a:prstGeom>
      </xdr:spPr>
    </xdr:pic>
    <xdr:clientData/>
  </xdr:twoCellAnchor>
  <xdr:twoCellAnchor editAs="oneCell">
    <xdr:from>
      <xdr:col>8</xdr:col>
      <xdr:colOff>313123</xdr:colOff>
      <xdr:row>4</xdr:row>
      <xdr:rowOff>669613</xdr:rowOff>
    </xdr:from>
    <xdr:to>
      <xdr:col>9</xdr:col>
      <xdr:colOff>779885</xdr:colOff>
      <xdr:row>5</xdr:row>
      <xdr:rowOff>374982</xdr:rowOff>
    </xdr:to>
    <xdr:pic>
      <xdr:nvPicPr>
        <xdr:cNvPr id="6" name="Imagem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81976" y="1778995"/>
          <a:ext cx="1329615" cy="568222"/>
        </a:xfrm>
        <a:prstGeom prst="rect">
          <a:avLst/>
        </a:prstGeom>
      </xdr:spPr>
    </xdr:pic>
    <xdr:clientData/>
  </xdr:twoCellAnchor>
  <xdr:twoCellAnchor editAs="oneCell">
    <xdr:from>
      <xdr:col>8</xdr:col>
      <xdr:colOff>303599</xdr:colOff>
      <xdr:row>4</xdr:row>
      <xdr:rowOff>0</xdr:rowOff>
    </xdr:from>
    <xdr:to>
      <xdr:col>9</xdr:col>
      <xdr:colOff>717176</xdr:colOff>
      <xdr:row>4</xdr:row>
      <xdr:rowOff>663173</xdr:rowOff>
    </xdr:to>
    <xdr:pic>
      <xdr:nvPicPr>
        <xdr:cNvPr id="7" name="Imagem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2452" y="1109382"/>
          <a:ext cx="1276430" cy="66317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116315</xdr:colOff>
      <xdr:row>34</xdr:row>
      <xdr:rowOff>118783</xdr:rowOff>
    </xdr:from>
    <xdr:to>
      <xdr:col>8</xdr:col>
      <xdr:colOff>786090</xdr:colOff>
      <xdr:row>37</xdr:row>
      <xdr:rowOff>52879</xdr:rowOff>
    </xdr:to>
    <xdr:sp macro="" textlink="">
      <xdr:nvSpPr>
        <xdr:cNvPr id="2" name="Retângulo de cantos arredondados 1">
          <a:extLst>
            <a:ext uri="{FF2B5EF4-FFF2-40B4-BE49-F238E27FC236}">
              <a16:creationId xmlns:a16="http://schemas.microsoft.com/office/drawing/2014/main" id="{00000000-0008-0000-1400-000002000000}"/>
            </a:ext>
          </a:extLst>
        </xdr:cNvPr>
        <xdr:cNvSpPr/>
      </xdr:nvSpPr>
      <xdr:spPr>
        <a:xfrm>
          <a:off x="2230865" y="873890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2</xdr:col>
      <xdr:colOff>44824</xdr:colOff>
      <xdr:row>4</xdr:row>
      <xdr:rowOff>111400</xdr:rowOff>
    </xdr:from>
    <xdr:to>
      <xdr:col>3</xdr:col>
      <xdr:colOff>880091</xdr:colOff>
      <xdr:row>5</xdr:row>
      <xdr:rowOff>333773</xdr:rowOff>
    </xdr:to>
    <xdr:pic>
      <xdr:nvPicPr>
        <xdr:cNvPr id="5" name="Imagem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4706" y="1220782"/>
          <a:ext cx="1642091" cy="1085226"/>
        </a:xfrm>
        <a:prstGeom prst="rect">
          <a:avLst/>
        </a:prstGeom>
      </xdr:spPr>
    </xdr:pic>
    <xdr:clientData/>
  </xdr:twoCellAnchor>
  <xdr:twoCellAnchor editAs="oneCell">
    <xdr:from>
      <xdr:col>8</xdr:col>
      <xdr:colOff>357947</xdr:colOff>
      <xdr:row>4</xdr:row>
      <xdr:rowOff>748055</xdr:rowOff>
    </xdr:from>
    <xdr:to>
      <xdr:col>9</xdr:col>
      <xdr:colOff>824709</xdr:colOff>
      <xdr:row>5</xdr:row>
      <xdr:rowOff>453424</xdr:rowOff>
    </xdr:to>
    <xdr:pic>
      <xdr:nvPicPr>
        <xdr:cNvPr id="6" name="Imagem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26800" y="1857437"/>
          <a:ext cx="1329615" cy="568222"/>
        </a:xfrm>
        <a:prstGeom prst="rect">
          <a:avLst/>
        </a:prstGeom>
      </xdr:spPr>
    </xdr:pic>
    <xdr:clientData/>
  </xdr:twoCellAnchor>
  <xdr:twoCellAnchor editAs="oneCell">
    <xdr:from>
      <xdr:col>8</xdr:col>
      <xdr:colOff>348423</xdr:colOff>
      <xdr:row>4</xdr:row>
      <xdr:rowOff>22412</xdr:rowOff>
    </xdr:from>
    <xdr:to>
      <xdr:col>9</xdr:col>
      <xdr:colOff>762000</xdr:colOff>
      <xdr:row>4</xdr:row>
      <xdr:rowOff>685585</xdr:rowOff>
    </xdr:to>
    <xdr:pic>
      <xdr:nvPicPr>
        <xdr:cNvPr id="7" name="Imagem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17276" y="1131794"/>
          <a:ext cx="1276430" cy="66317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2</xdr:row>
      <xdr:rowOff>88988</xdr:rowOff>
    </xdr:from>
    <xdr:to>
      <xdr:col>2</xdr:col>
      <xdr:colOff>1638009</xdr:colOff>
      <xdr:row>3</xdr:row>
      <xdr:rowOff>412214</xdr:rowOff>
    </xdr:to>
    <xdr:pic>
      <xdr:nvPicPr>
        <xdr:cNvPr id="6" name="Imagem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31571" y="374738"/>
          <a:ext cx="1638009" cy="1085226"/>
        </a:xfrm>
        <a:prstGeom prst="rect">
          <a:avLst/>
        </a:prstGeom>
      </xdr:spPr>
    </xdr:pic>
    <xdr:clientData/>
  </xdr:twoCellAnchor>
  <xdr:twoCellAnchor editAs="oneCell">
    <xdr:from>
      <xdr:col>6</xdr:col>
      <xdr:colOff>318325</xdr:colOff>
      <xdr:row>2</xdr:row>
      <xdr:rowOff>669613</xdr:rowOff>
    </xdr:from>
    <xdr:to>
      <xdr:col>7</xdr:col>
      <xdr:colOff>597468</xdr:colOff>
      <xdr:row>3</xdr:row>
      <xdr:rowOff>475835</xdr:rowOff>
    </xdr:to>
    <xdr:pic>
      <xdr:nvPicPr>
        <xdr:cNvPr id="7" name="Imagem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90432" y="955363"/>
          <a:ext cx="1326893" cy="568222"/>
        </a:xfrm>
        <a:prstGeom prst="rect">
          <a:avLst/>
        </a:prstGeom>
      </xdr:spPr>
    </xdr:pic>
    <xdr:clientData/>
  </xdr:twoCellAnchor>
  <xdr:twoCellAnchor editAs="oneCell">
    <xdr:from>
      <xdr:col>6</xdr:col>
      <xdr:colOff>308801</xdr:colOff>
      <xdr:row>2</xdr:row>
      <xdr:rowOff>0</xdr:rowOff>
    </xdr:from>
    <xdr:to>
      <xdr:col>7</xdr:col>
      <xdr:colOff>534759</xdr:colOff>
      <xdr:row>2</xdr:row>
      <xdr:rowOff>663173</xdr:rowOff>
    </xdr:to>
    <xdr:pic>
      <xdr:nvPicPr>
        <xdr:cNvPr id="8" name="Imagem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908" y="285750"/>
          <a:ext cx="1273708" cy="663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85726</xdr:colOff>
      <xdr:row>0</xdr:row>
      <xdr:rowOff>67137</xdr:rowOff>
    </xdr:from>
    <xdr:to>
      <xdr:col>2</xdr:col>
      <xdr:colOff>299714</xdr:colOff>
      <xdr:row>4</xdr:row>
      <xdr:rowOff>114300</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6" y="67137"/>
          <a:ext cx="1223638" cy="809163"/>
        </a:xfrm>
        <a:prstGeom prst="rect">
          <a:avLst/>
        </a:prstGeom>
      </xdr:spPr>
    </xdr:pic>
    <xdr:clientData/>
  </xdr:twoCellAnchor>
  <xdr:twoCellAnchor editAs="oneCell">
    <xdr:from>
      <xdr:col>5</xdr:col>
      <xdr:colOff>238124</xdr:colOff>
      <xdr:row>2</xdr:row>
      <xdr:rowOff>76201</xdr:rowOff>
    </xdr:from>
    <xdr:to>
      <xdr:col>5</xdr:col>
      <xdr:colOff>1190623</xdr:colOff>
      <xdr:row>4</xdr:row>
      <xdr:rowOff>149884</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10374" y="504826"/>
          <a:ext cx="952499" cy="407058"/>
        </a:xfrm>
        <a:prstGeom prst="rect">
          <a:avLst/>
        </a:prstGeom>
      </xdr:spPr>
    </xdr:pic>
    <xdr:clientData/>
  </xdr:twoCellAnchor>
  <xdr:twoCellAnchor editAs="oneCell">
    <xdr:from>
      <xdr:col>5</xdr:col>
      <xdr:colOff>228600</xdr:colOff>
      <xdr:row>0</xdr:row>
      <xdr:rowOff>37357</xdr:rowOff>
    </xdr:from>
    <xdr:to>
      <xdr:col>5</xdr:col>
      <xdr:colOff>1142999</xdr:colOff>
      <xdr:row>2</xdr:row>
      <xdr:rowOff>87893</xdr:rowOff>
    </xdr:to>
    <xdr:pic>
      <xdr:nvPicPr>
        <xdr:cNvPr id="6" name="Imagem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00850" y="37357"/>
          <a:ext cx="914399" cy="4791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122465</xdr:colOff>
      <xdr:row>0</xdr:row>
      <xdr:rowOff>125030</xdr:rowOff>
    </xdr:from>
    <xdr:to>
      <xdr:col>2</xdr:col>
      <xdr:colOff>407210</xdr:colOff>
      <xdr:row>4</xdr:row>
      <xdr:rowOff>63336</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065" y="125030"/>
          <a:ext cx="1218195" cy="805081"/>
        </a:xfrm>
        <a:prstGeom prst="rect">
          <a:avLst/>
        </a:prstGeom>
      </xdr:spPr>
    </xdr:pic>
    <xdr:clientData/>
  </xdr:twoCellAnchor>
  <xdr:twoCellAnchor editAs="oneCell">
    <xdr:from>
      <xdr:col>18</xdr:col>
      <xdr:colOff>410935</xdr:colOff>
      <xdr:row>2</xdr:row>
      <xdr:rowOff>86469</xdr:rowOff>
    </xdr:from>
    <xdr:to>
      <xdr:col>18</xdr:col>
      <xdr:colOff>1363434</xdr:colOff>
      <xdr:row>4</xdr:row>
      <xdr:rowOff>112527</xdr:rowOff>
    </xdr:to>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22335" y="572244"/>
          <a:ext cx="952499" cy="407058"/>
        </a:xfrm>
        <a:prstGeom prst="rect">
          <a:avLst/>
        </a:prstGeom>
      </xdr:spPr>
    </xdr:pic>
    <xdr:clientData/>
  </xdr:twoCellAnchor>
  <xdr:twoCellAnchor editAs="oneCell">
    <xdr:from>
      <xdr:col>18</xdr:col>
      <xdr:colOff>401411</xdr:colOff>
      <xdr:row>0</xdr:row>
      <xdr:rowOff>108857</xdr:rowOff>
    </xdr:from>
    <xdr:to>
      <xdr:col>18</xdr:col>
      <xdr:colOff>1315810</xdr:colOff>
      <xdr:row>2</xdr:row>
      <xdr:rowOff>98161</xdr:rowOff>
    </xdr:to>
    <xdr:pic>
      <xdr:nvPicPr>
        <xdr:cNvPr id="6" name="Imagem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12811" y="108857"/>
          <a:ext cx="914399" cy="475079"/>
        </a:xfrm>
        <a:prstGeom prst="rect">
          <a:avLst/>
        </a:prstGeom>
      </xdr:spPr>
    </xdr:pic>
    <xdr:clientData/>
  </xdr:twoCellAnchor>
  <xdr:twoCellAnchor editAs="oneCell">
    <xdr:from>
      <xdr:col>2</xdr:col>
      <xdr:colOff>81644</xdr:colOff>
      <xdr:row>81</xdr:row>
      <xdr:rowOff>81643</xdr:rowOff>
    </xdr:from>
    <xdr:to>
      <xdr:col>9</xdr:col>
      <xdr:colOff>678191</xdr:colOff>
      <xdr:row>101</xdr:row>
      <xdr:rowOff>77084</xdr:rowOff>
    </xdr:to>
    <xdr:pic>
      <xdr:nvPicPr>
        <xdr:cNvPr id="7" name="Imagem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1632858" y="17825357"/>
          <a:ext cx="6447619" cy="3819048"/>
        </a:xfrm>
        <a:prstGeom prst="rect">
          <a:avLst/>
        </a:prstGeom>
      </xdr:spPr>
    </xdr:pic>
    <xdr:clientData/>
  </xdr:twoCellAnchor>
  <xdr:twoCellAnchor>
    <xdr:from>
      <xdr:col>7</xdr:col>
      <xdr:colOff>421821</xdr:colOff>
      <xdr:row>97</xdr:row>
      <xdr:rowOff>108855</xdr:rowOff>
    </xdr:from>
    <xdr:to>
      <xdr:col>8</xdr:col>
      <xdr:colOff>373395</xdr:colOff>
      <xdr:row>98</xdr:row>
      <xdr:rowOff>142473</xdr:rowOff>
    </xdr:to>
    <xdr:sp macro="" textlink="">
      <xdr:nvSpPr>
        <xdr:cNvPr id="8" name="Elipse 7">
          <a:extLst>
            <a:ext uri="{FF2B5EF4-FFF2-40B4-BE49-F238E27FC236}">
              <a16:creationId xmlns:a16="http://schemas.microsoft.com/office/drawing/2014/main" id="{00000000-0008-0000-0600-000008000000}"/>
            </a:ext>
          </a:extLst>
        </xdr:cNvPr>
        <xdr:cNvSpPr/>
      </xdr:nvSpPr>
      <xdr:spPr>
        <a:xfrm>
          <a:off x="6259285" y="20914176"/>
          <a:ext cx="672753"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122465</xdr:colOff>
      <xdr:row>0</xdr:row>
      <xdr:rowOff>125030</xdr:rowOff>
    </xdr:from>
    <xdr:to>
      <xdr:col>2</xdr:col>
      <xdr:colOff>407210</xdr:colOff>
      <xdr:row>4</xdr:row>
      <xdr:rowOff>63336</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065" y="125030"/>
          <a:ext cx="1218195" cy="805081"/>
        </a:xfrm>
        <a:prstGeom prst="rect">
          <a:avLst/>
        </a:prstGeom>
      </xdr:spPr>
    </xdr:pic>
    <xdr:clientData/>
  </xdr:twoCellAnchor>
  <xdr:twoCellAnchor editAs="oneCell">
    <xdr:from>
      <xdr:col>9</xdr:col>
      <xdr:colOff>410935</xdr:colOff>
      <xdr:row>2</xdr:row>
      <xdr:rowOff>86469</xdr:rowOff>
    </xdr:from>
    <xdr:to>
      <xdr:col>9</xdr:col>
      <xdr:colOff>1363434</xdr:colOff>
      <xdr:row>4</xdr:row>
      <xdr:rowOff>112527</xdr:rowOff>
    </xdr:to>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22335" y="572244"/>
          <a:ext cx="952499" cy="407058"/>
        </a:xfrm>
        <a:prstGeom prst="rect">
          <a:avLst/>
        </a:prstGeom>
      </xdr:spPr>
    </xdr:pic>
    <xdr:clientData/>
  </xdr:twoCellAnchor>
  <xdr:twoCellAnchor editAs="oneCell">
    <xdr:from>
      <xdr:col>9</xdr:col>
      <xdr:colOff>401411</xdr:colOff>
      <xdr:row>0</xdr:row>
      <xdr:rowOff>108857</xdr:rowOff>
    </xdr:from>
    <xdr:to>
      <xdr:col>9</xdr:col>
      <xdr:colOff>1315810</xdr:colOff>
      <xdr:row>2</xdr:row>
      <xdr:rowOff>98161</xdr:rowOff>
    </xdr:to>
    <xdr:pic>
      <xdr:nvPicPr>
        <xdr:cNvPr id="4" name="Imagem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12811" y="108857"/>
          <a:ext cx="914399" cy="475079"/>
        </a:xfrm>
        <a:prstGeom prst="rect">
          <a:avLst/>
        </a:prstGeom>
      </xdr:spPr>
    </xdr:pic>
    <xdr:clientData/>
  </xdr:twoCellAnchor>
  <xdr:twoCellAnchor editAs="oneCell">
    <xdr:from>
      <xdr:col>1</xdr:col>
      <xdr:colOff>153755</xdr:colOff>
      <xdr:row>120</xdr:row>
      <xdr:rowOff>27217</xdr:rowOff>
    </xdr:from>
    <xdr:to>
      <xdr:col>6</xdr:col>
      <xdr:colOff>1055998</xdr:colOff>
      <xdr:row>146</xdr:row>
      <xdr:rowOff>136072</xdr:rowOff>
    </xdr:to>
    <xdr:pic>
      <xdr:nvPicPr>
        <xdr:cNvPr id="5" name="Imagem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763355" y="25963792"/>
          <a:ext cx="7375161" cy="5053691"/>
        </a:xfrm>
        <a:prstGeom prst="rect">
          <a:avLst/>
        </a:prstGeom>
      </xdr:spPr>
    </xdr:pic>
    <xdr:clientData/>
  </xdr:twoCellAnchor>
  <xdr:twoCellAnchor>
    <xdr:from>
      <xdr:col>6</xdr:col>
      <xdr:colOff>353786</xdr:colOff>
      <xdr:row>133</xdr:row>
      <xdr:rowOff>13605</xdr:rowOff>
    </xdr:from>
    <xdr:to>
      <xdr:col>7</xdr:col>
      <xdr:colOff>19611</xdr:colOff>
      <xdr:row>134</xdr:row>
      <xdr:rowOff>47223</xdr:rowOff>
    </xdr:to>
    <xdr:sp macro="" textlink="">
      <xdr:nvSpPr>
        <xdr:cNvPr id="6" name="Elipse 5">
          <a:extLst>
            <a:ext uri="{FF2B5EF4-FFF2-40B4-BE49-F238E27FC236}">
              <a16:creationId xmlns:a16="http://schemas.microsoft.com/office/drawing/2014/main" id="{00000000-0008-0000-0700-000006000000}"/>
            </a:ext>
          </a:extLst>
        </xdr:cNvPr>
        <xdr:cNvSpPr/>
      </xdr:nvSpPr>
      <xdr:spPr>
        <a:xfrm>
          <a:off x="5173436" y="28445730"/>
          <a:ext cx="665950"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0</xdr:rowOff>
    </xdr:from>
    <xdr:to>
      <xdr:col>2</xdr:col>
      <xdr:colOff>955222</xdr:colOff>
      <xdr:row>4</xdr:row>
      <xdr:rowOff>193455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0"/>
          <a:ext cx="1755322" cy="10602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347382</xdr:colOff>
      <xdr:row>0</xdr:row>
      <xdr:rowOff>150644</xdr:rowOff>
    </xdr:from>
    <xdr:to>
      <xdr:col>2</xdr:col>
      <xdr:colOff>635489</xdr:colOff>
      <xdr:row>4</xdr:row>
      <xdr:rowOff>70460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507" y="150644"/>
          <a:ext cx="1221557" cy="805641"/>
        </a:xfrm>
        <a:prstGeom prst="rect">
          <a:avLst/>
        </a:prstGeom>
      </xdr:spPr>
    </xdr:pic>
    <xdr:clientData/>
  </xdr:twoCellAnchor>
  <xdr:twoCellAnchor editAs="oneCell">
    <xdr:from>
      <xdr:col>6</xdr:col>
      <xdr:colOff>750794</xdr:colOff>
      <xdr:row>2</xdr:row>
      <xdr:rowOff>48769</xdr:rowOff>
    </xdr:from>
    <xdr:to>
      <xdr:col>7</xdr:col>
      <xdr:colOff>369793</xdr:colOff>
      <xdr:row>4</xdr:row>
      <xdr:rowOff>74827</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16470" y="553034"/>
          <a:ext cx="952499" cy="407058"/>
        </a:xfrm>
        <a:prstGeom prst="rect">
          <a:avLst/>
        </a:prstGeom>
      </xdr:spPr>
    </xdr:pic>
    <xdr:clientData/>
  </xdr:twoCellAnchor>
  <xdr:twoCellAnchor editAs="oneCell">
    <xdr:from>
      <xdr:col>6</xdr:col>
      <xdr:colOff>750794</xdr:colOff>
      <xdr:row>0</xdr:row>
      <xdr:rowOff>89647</xdr:rowOff>
    </xdr:from>
    <xdr:to>
      <xdr:col>7</xdr:col>
      <xdr:colOff>331693</xdr:colOff>
      <xdr:row>2</xdr:row>
      <xdr:rowOff>60461</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6470" y="89647"/>
          <a:ext cx="914399" cy="4750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347382</xdr:colOff>
      <xdr:row>0</xdr:row>
      <xdr:rowOff>150644</xdr:rowOff>
    </xdr:from>
    <xdr:to>
      <xdr:col>2</xdr:col>
      <xdr:colOff>635489</xdr:colOff>
      <xdr:row>4</xdr:row>
      <xdr:rowOff>70460</xdr:rowOff>
    </xdr:to>
    <xdr:pic>
      <xdr:nvPicPr>
        <xdr:cNvPr id="7" name="Imagem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507" y="150644"/>
          <a:ext cx="1221557" cy="805641"/>
        </a:xfrm>
        <a:prstGeom prst="rect">
          <a:avLst/>
        </a:prstGeom>
      </xdr:spPr>
    </xdr:pic>
    <xdr:clientData/>
  </xdr:twoCellAnchor>
  <xdr:twoCellAnchor editAs="oneCell">
    <xdr:from>
      <xdr:col>18</xdr:col>
      <xdr:colOff>481211</xdr:colOff>
      <xdr:row>2</xdr:row>
      <xdr:rowOff>93593</xdr:rowOff>
    </xdr:from>
    <xdr:to>
      <xdr:col>19</xdr:col>
      <xdr:colOff>335534</xdr:colOff>
      <xdr:row>4</xdr:row>
      <xdr:rowOff>119651</xdr:rowOff>
    </xdr:to>
    <xdr:pic>
      <xdr:nvPicPr>
        <xdr:cNvPr id="8" name="Imagem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25961" y="598418"/>
          <a:ext cx="948577" cy="407058"/>
        </a:xfrm>
        <a:prstGeom prst="rect">
          <a:avLst/>
        </a:prstGeom>
      </xdr:spPr>
    </xdr:pic>
    <xdr:clientData/>
  </xdr:twoCellAnchor>
  <xdr:twoCellAnchor editAs="oneCell">
    <xdr:from>
      <xdr:col>18</xdr:col>
      <xdr:colOff>471687</xdr:colOff>
      <xdr:row>0</xdr:row>
      <xdr:rowOff>134471</xdr:rowOff>
    </xdr:from>
    <xdr:to>
      <xdr:col>19</xdr:col>
      <xdr:colOff>287910</xdr:colOff>
      <xdr:row>2</xdr:row>
      <xdr:rowOff>105285</xdr:rowOff>
    </xdr:to>
    <xdr:pic>
      <xdr:nvPicPr>
        <xdr:cNvPr id="9" name="Imagem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616437" y="134471"/>
          <a:ext cx="910477" cy="4756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134471</xdr:colOff>
      <xdr:row>0</xdr:row>
      <xdr:rowOff>150644</xdr:rowOff>
    </xdr:from>
    <xdr:to>
      <xdr:col>2</xdr:col>
      <xdr:colOff>52784</xdr:colOff>
      <xdr:row>4</xdr:row>
      <xdr:rowOff>70460</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071" y="150644"/>
          <a:ext cx="1223238" cy="805641"/>
        </a:xfrm>
        <a:prstGeom prst="rect">
          <a:avLst/>
        </a:prstGeom>
      </xdr:spPr>
    </xdr:pic>
    <xdr:clientData/>
  </xdr:twoCellAnchor>
  <xdr:twoCellAnchor editAs="oneCell">
    <xdr:from>
      <xdr:col>12</xdr:col>
      <xdr:colOff>145032</xdr:colOff>
      <xdr:row>2</xdr:row>
      <xdr:rowOff>71181</xdr:rowOff>
    </xdr:from>
    <xdr:to>
      <xdr:col>12</xdr:col>
      <xdr:colOff>1097531</xdr:colOff>
      <xdr:row>4</xdr:row>
      <xdr:rowOff>97239</xdr:rowOff>
    </xdr:to>
    <xdr:pic>
      <xdr:nvPicPr>
        <xdr:cNvPr id="5" name="Imagem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94507" y="576006"/>
          <a:ext cx="952499" cy="407058"/>
        </a:xfrm>
        <a:prstGeom prst="rect">
          <a:avLst/>
        </a:prstGeom>
      </xdr:spPr>
    </xdr:pic>
    <xdr:clientData/>
  </xdr:twoCellAnchor>
  <xdr:twoCellAnchor editAs="oneCell">
    <xdr:from>
      <xdr:col>12</xdr:col>
      <xdr:colOff>135508</xdr:colOff>
      <xdr:row>0</xdr:row>
      <xdr:rowOff>112059</xdr:rowOff>
    </xdr:from>
    <xdr:to>
      <xdr:col>12</xdr:col>
      <xdr:colOff>1049907</xdr:colOff>
      <xdr:row>2</xdr:row>
      <xdr:rowOff>82873</xdr:rowOff>
    </xdr:to>
    <xdr:pic>
      <xdr:nvPicPr>
        <xdr:cNvPr id="6" name="Imagem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84983" y="112059"/>
          <a:ext cx="914399" cy="4756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134471</xdr:colOff>
      <xdr:row>0</xdr:row>
      <xdr:rowOff>150644</xdr:rowOff>
    </xdr:from>
    <xdr:to>
      <xdr:col>2</xdr:col>
      <xdr:colOff>52784</xdr:colOff>
      <xdr:row>4</xdr:row>
      <xdr:rowOff>70460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071" y="150644"/>
          <a:ext cx="1223238" cy="805641"/>
        </a:xfrm>
        <a:prstGeom prst="rect">
          <a:avLst/>
        </a:prstGeom>
      </xdr:spPr>
    </xdr:pic>
    <xdr:clientData/>
  </xdr:twoCellAnchor>
  <xdr:twoCellAnchor editAs="oneCell">
    <xdr:from>
      <xdr:col>15</xdr:col>
      <xdr:colOff>145032</xdr:colOff>
      <xdr:row>2</xdr:row>
      <xdr:rowOff>71181</xdr:rowOff>
    </xdr:from>
    <xdr:to>
      <xdr:col>15</xdr:col>
      <xdr:colOff>1097531</xdr:colOff>
      <xdr:row>4</xdr:row>
      <xdr:rowOff>97239</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794482" y="576006"/>
          <a:ext cx="952499" cy="407058"/>
        </a:xfrm>
        <a:prstGeom prst="rect">
          <a:avLst/>
        </a:prstGeom>
      </xdr:spPr>
    </xdr:pic>
    <xdr:clientData/>
  </xdr:twoCellAnchor>
  <xdr:twoCellAnchor editAs="oneCell">
    <xdr:from>
      <xdr:col>15</xdr:col>
      <xdr:colOff>135508</xdr:colOff>
      <xdr:row>0</xdr:row>
      <xdr:rowOff>112059</xdr:rowOff>
    </xdr:from>
    <xdr:to>
      <xdr:col>15</xdr:col>
      <xdr:colOff>1049907</xdr:colOff>
      <xdr:row>2</xdr:row>
      <xdr:rowOff>82873</xdr:rowOff>
    </xdr:to>
    <xdr:pic>
      <xdr:nvPicPr>
        <xdr:cNvPr id="4" name="Imagem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84958" y="112059"/>
          <a:ext cx="914399" cy="4756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ng_001\c\Meus%20documentos\Excel\DVOP\8_97%20-%20S&#227;o%20Vicente\Prod.%20Equip.%20Me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TSD-FOG"/>
      <sheetName val="Dados"/>
      <sheetName val="Serviços Rodoviários"/>
      <sheetName val="relatório"/>
      <sheetName val="Mat Asf"/>
      <sheetName val="Ficha"/>
      <sheetName val="Orçamento"/>
      <sheetName val="Bruno"/>
      <sheetName val="Cabeçalho"/>
      <sheetName val="capa documentação"/>
      <sheetName val="capa anexo iii"/>
      <sheetName val="capa anexo iv"/>
      <sheetName val="RESUMO-DVOP"/>
      <sheetName val="rel-19ª med."/>
      <sheetName val="LISTA SUSPENSA"/>
      <sheetName val="Serviços"/>
      <sheetName val="insumos básicos"/>
      <sheetName val="quadro 04 - planilhas preços"/>
      <sheetName val="planilha-alta"/>
      <sheetName val="RESUMO"/>
      <sheetName val="reg"/>
      <sheetName val="DMT modelo"/>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Mat Asf"/>
      <sheetName val="aux"/>
      <sheetName val="coord. g rc"/>
      <sheetName val="PLE"/>
      <sheetName val="capa resumo"/>
      <sheetName val="capa documentação"/>
      <sheetName val="capa anexo i"/>
      <sheetName val="capa anexo ii"/>
      <sheetName val="capa anexo iii"/>
      <sheetName val="capa anexo iv"/>
      <sheetName val="CRONFISFIN_"/>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aux1"/>
      <sheetName val="1,19"/>
      <sheetName val="1,20"/>
      <sheetName val="1,21"/>
      <sheetName val="1,22"/>
      <sheetName val="1,23"/>
      <sheetName val="1.24"/>
      <sheetName val="1.25"/>
      <sheetName val="1.26"/>
      <sheetName val="1.28"/>
      <sheetName val="1.29"/>
      <sheetName val="3.4"/>
      <sheetName val="D"/>
      <sheetName val="2.1"/>
      <sheetName val="H"/>
      <sheetName val="I"/>
      <sheetName val="J"/>
      <sheetName val="K"/>
      <sheetName val="L"/>
      <sheetName val="M"/>
      <sheetName val="N"/>
      <sheetName val="O"/>
      <sheetName val="aux. 2"/>
      <sheetName val="Q"/>
      <sheetName val="R"/>
      <sheetName val="S"/>
      <sheetName val="T"/>
      <sheetName val="U"/>
      <sheetName val="B"/>
      <sheetName val="G"/>
      <sheetName val="P"/>
      <sheetName val="RESUMO"/>
      <sheetName val="REAJU"/>
      <sheetName val="TSD-FOG"/>
      <sheetName val="Sub e base"/>
      <sheetName val="AGREGADOS"/>
      <sheetName val="DMT modelo"/>
      <sheetName val="Quadro Resumo"/>
      <sheetName val="RELATÓRIO"/>
      <sheetName val="aux"/>
      <sheetName val="Página 16"/>
      <sheetName val="Recuperação da Pista"/>
      <sheetName val="estgg"/>
      <sheetName val="Anual"/>
      <sheetName val="compos1"/>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l-15ª med."/>
      <sheetName val="PMF"/>
      <sheetName val="Regula"/>
      <sheetName val="serviços"/>
      <sheetName val="tlmb"/>
      <sheetName val="Orçamento"/>
      <sheetName val="Dados"/>
      <sheetName val="eq"/>
      <sheetName val="mo"/>
      <sheetName val="reg_mec_fx_dm_"/>
      <sheetName val="Custo horário de Equip"/>
      <sheetName val="Custo Mão-de-Obra"/>
      <sheetName val="Res. dos Materias - Atividade"/>
      <sheetName val="E"/>
      <sheetName val="F"/>
      <sheetName val="1. Cadastro da LM"/>
      <sheetName val="4. Orçamento FD"/>
      <sheetName val="aterro"/>
      <sheetName val="tsd"/>
      <sheetName val="planilha"/>
      <sheetName val="Prod. Equip. Mec.1"/>
      <sheetName val="ISSQN"/>
      <sheetName val="relatório-1ª med."/>
      <sheetName val="DIPRVS12"/>
      <sheetName val="Produto 09"/>
      <sheetName val="Produto 10"/>
      <sheetName val="Produto 01"/>
      <sheetName val="Prod. 03A CREMA-CIB"/>
      <sheetName val="insumos básicos"/>
      <sheetName val="quadro 04 - planilhas preços"/>
      <sheetName val="f. mediçao"/>
      <sheetName val="LISTA SUSPENSA"/>
      <sheetName val="projeto"/>
      <sheetName val="Serv. Adm."/>
      <sheetName val="Mat. Bet."/>
      <sheetName val="inventário"/>
      <sheetName val="TPU-MARÇO_2002"/>
      <sheetName val="produção"/>
      <sheetName val="ququant"/>
      <sheetName val="Relação de Pessoal"/>
      <sheetName val="Relação de Equipamentos"/>
      <sheetName val="p a t o 99 b"/>
      <sheetName val="TERRAPLENAGEM"/>
      <sheetName val="DG"/>
      <sheetName val="ROÇCOL"/>
      <sheetName val="RO"/>
      <sheetName val="DRENO"/>
      <sheetName val="ENROC JOG"/>
      <sheetName val="MICRO"/>
      <sheetName val="PORTICO"/>
      <sheetName val="CONCR"/>
      <sheetName val="Sicro"/>
      <sheetName val="COMP-AC"/>
      <sheetName val="COMP-AM"/>
      <sheetName val="COMP-CE"/>
      <sheetName val="COMP-MA"/>
      <sheetName val="COMP-MT"/>
      <sheetName val="COMP-PA"/>
      <sheetName val="COMP-PI"/>
      <sheetName val="COMP-RN"/>
      <sheetName val="COMP-RR"/>
      <sheetName val="COMP-TO"/>
      <sheetName val="PREMISSAS"/>
    </sheetNames>
    <sheetDataSet>
      <sheetData sheetId="0"/>
      <sheetData sheetId="1"/>
      <sheetData sheetId="2"/>
      <sheetData sheetId="3"/>
      <sheetData sheetId="4"/>
      <sheetData sheetId="5" refreshError="1">
        <row r="11">
          <cell r="A11" t="str">
            <v>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sheetData sheetId="87"/>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2"/>
  <dimension ref="A1:P8688"/>
  <sheetViews>
    <sheetView zoomScale="70" zoomScaleNormal="70" zoomScaleSheetLayoutView="115" workbookViewId="0">
      <selection activeCell="H8700" sqref="H8700"/>
    </sheetView>
  </sheetViews>
  <sheetFormatPr defaultRowHeight="15" x14ac:dyDescent="0.25"/>
  <cols>
    <col min="2" max="2" width="10.7109375" style="6" customWidth="1"/>
    <col min="3" max="3" width="120.7109375" style="9" customWidth="1"/>
    <col min="4" max="4" width="12.5703125" style="6" customWidth="1"/>
    <col min="5" max="5" width="12.7109375" style="403" customWidth="1"/>
    <col min="7" max="7" width="18.140625" customWidth="1"/>
    <col min="8" max="8" width="20" bestFit="1" customWidth="1"/>
    <col min="9" max="9" width="26.28515625" customWidth="1"/>
    <col min="10" max="10" width="18.140625" bestFit="1" customWidth="1"/>
    <col min="11" max="11" width="18.85546875" customWidth="1"/>
    <col min="12" max="12" width="14" bestFit="1" customWidth="1"/>
    <col min="13" max="13" width="12.28515625" bestFit="1" customWidth="1"/>
    <col min="15" max="15" width="12.28515625" bestFit="1" customWidth="1"/>
  </cols>
  <sheetData>
    <row r="1" spans="1:16" s="10" customFormat="1" ht="15.75" x14ac:dyDescent="0.25">
      <c r="A1"/>
      <c r="B1" s="401" t="s">
        <v>0</v>
      </c>
      <c r="C1" s="402" t="s">
        <v>1</v>
      </c>
      <c r="D1" s="401" t="s">
        <v>2</v>
      </c>
      <c r="E1" s="401" t="s">
        <v>3</v>
      </c>
      <c r="F1"/>
      <c r="G1"/>
      <c r="H1"/>
      <c r="I1"/>
      <c r="J1"/>
      <c r="K1"/>
      <c r="L1"/>
      <c r="M1"/>
      <c r="N1"/>
      <c r="O1"/>
      <c r="P1"/>
    </row>
    <row r="2" spans="1:16" s="10" customFormat="1" x14ac:dyDescent="0.25">
      <c r="A2"/>
      <c r="B2" s="6">
        <v>307731</v>
      </c>
      <c r="C2" s="9" t="s">
        <v>9524</v>
      </c>
      <c r="D2" s="6" t="s">
        <v>9525</v>
      </c>
      <c r="E2" s="403">
        <v>120.17</v>
      </c>
      <c r="F2" s="404"/>
      <c r="G2" s="404"/>
      <c r="H2" s="404" t="str">
        <f>UPPER(D2)</f>
        <v>DM³</v>
      </c>
      <c r="I2"/>
      <c r="J2"/>
      <c r="K2"/>
      <c r="L2"/>
      <c r="M2"/>
      <c r="N2"/>
      <c r="O2"/>
      <c r="P2"/>
    </row>
    <row r="3" spans="1:16" s="10" customFormat="1" x14ac:dyDescent="0.25">
      <c r="A3"/>
      <c r="B3" s="4">
        <v>307732</v>
      </c>
      <c r="C3" s="8" t="s">
        <v>9526</v>
      </c>
      <c r="D3" s="4" t="s">
        <v>9525</v>
      </c>
      <c r="E3" s="406">
        <v>92.26</v>
      </c>
      <c r="F3" s="404"/>
      <c r="G3" s="404"/>
      <c r="H3" s="404" t="str">
        <f t="shared" ref="H3:H272" si="0">UPPER(D3)</f>
        <v>DM³</v>
      </c>
      <c r="I3"/>
      <c r="J3"/>
      <c r="K3"/>
      <c r="L3"/>
      <c r="M3"/>
      <c r="N3"/>
      <c r="O3"/>
      <c r="P3"/>
    </row>
    <row r="4" spans="1:16" s="10" customFormat="1" x14ac:dyDescent="0.25">
      <c r="A4"/>
      <c r="B4" s="6">
        <v>308308</v>
      </c>
      <c r="C4" s="9" t="s">
        <v>9527</v>
      </c>
      <c r="D4" s="6" t="s">
        <v>42</v>
      </c>
      <c r="E4" s="464">
        <v>7278.29</v>
      </c>
      <c r="F4" s="404"/>
      <c r="G4" s="404"/>
      <c r="H4" s="404" t="str">
        <f t="shared" si="0"/>
        <v>UN</v>
      </c>
      <c r="I4"/>
      <c r="J4"/>
      <c r="K4"/>
      <c r="L4"/>
      <c r="M4"/>
      <c r="N4"/>
      <c r="O4"/>
      <c r="P4"/>
    </row>
    <row r="5" spans="1:16" s="10" customFormat="1" x14ac:dyDescent="0.25">
      <c r="A5"/>
      <c r="B5" s="4">
        <v>308313</v>
      </c>
      <c r="C5" s="8" t="s">
        <v>9528</v>
      </c>
      <c r="D5" s="4" t="s">
        <v>42</v>
      </c>
      <c r="E5" s="463">
        <v>46354.92</v>
      </c>
      <c r="F5" s="404"/>
      <c r="G5" s="404"/>
      <c r="H5" s="404" t="str">
        <f t="shared" si="0"/>
        <v>UN</v>
      </c>
      <c r="I5"/>
      <c r="J5"/>
      <c r="K5"/>
      <c r="L5"/>
      <c r="M5"/>
      <c r="N5"/>
      <c r="O5"/>
      <c r="P5"/>
    </row>
    <row r="6" spans="1:16" s="10" customFormat="1" x14ac:dyDescent="0.25">
      <c r="A6"/>
      <c r="B6" s="6">
        <v>308309</v>
      </c>
      <c r="C6" s="9" t="s">
        <v>9529</v>
      </c>
      <c r="D6" s="6" t="s">
        <v>42</v>
      </c>
      <c r="E6" s="464">
        <v>11810.76</v>
      </c>
      <c r="F6" s="404"/>
      <c r="G6" s="404"/>
      <c r="H6" s="404" t="str">
        <f t="shared" si="0"/>
        <v>UN</v>
      </c>
      <c r="I6"/>
      <c r="J6"/>
      <c r="K6"/>
      <c r="L6"/>
      <c r="M6"/>
      <c r="N6"/>
      <c r="O6"/>
      <c r="P6"/>
    </row>
    <row r="7" spans="1:16" s="10" customFormat="1" x14ac:dyDescent="0.25">
      <c r="A7"/>
      <c r="B7" s="4">
        <v>308310</v>
      </c>
      <c r="C7" s="8" t="s">
        <v>9530</v>
      </c>
      <c r="D7" s="4" t="s">
        <v>42</v>
      </c>
      <c r="E7" s="463">
        <v>17786.96</v>
      </c>
      <c r="F7" s="404"/>
      <c r="G7" s="404"/>
      <c r="H7" s="404" t="str">
        <f t="shared" si="0"/>
        <v>UN</v>
      </c>
      <c r="I7"/>
      <c r="J7"/>
      <c r="K7"/>
      <c r="L7"/>
      <c r="M7"/>
      <c r="N7"/>
      <c r="O7"/>
      <c r="P7"/>
    </row>
    <row r="8" spans="1:16" s="10" customFormat="1" x14ac:dyDescent="0.25">
      <c r="A8"/>
      <c r="B8" s="6">
        <v>308311</v>
      </c>
      <c r="C8" s="9" t="s">
        <v>9531</v>
      </c>
      <c r="D8" s="6" t="s">
        <v>42</v>
      </c>
      <c r="E8" s="464">
        <v>24419.4</v>
      </c>
      <c r="F8" s="404"/>
      <c r="G8" s="404"/>
      <c r="H8" s="404" t="str">
        <f t="shared" si="0"/>
        <v>UN</v>
      </c>
      <c r="I8"/>
      <c r="J8"/>
      <c r="K8"/>
      <c r="L8"/>
      <c r="M8"/>
      <c r="N8"/>
      <c r="O8"/>
      <c r="P8"/>
    </row>
    <row r="9" spans="1:16" s="10" customFormat="1" x14ac:dyDescent="0.25">
      <c r="A9"/>
      <c r="B9" s="4">
        <v>308312</v>
      </c>
      <c r="C9" s="8" t="s">
        <v>9532</v>
      </c>
      <c r="D9" s="4" t="s">
        <v>42</v>
      </c>
      <c r="E9" s="463">
        <v>33769.35</v>
      </c>
      <c r="F9" s="404"/>
      <c r="G9" s="404"/>
      <c r="H9" s="404" t="str">
        <f t="shared" si="0"/>
        <v>UN</v>
      </c>
      <c r="I9"/>
      <c r="J9"/>
      <c r="K9"/>
      <c r="L9"/>
      <c r="M9"/>
      <c r="N9"/>
      <c r="O9"/>
      <c r="P9"/>
    </row>
    <row r="10" spans="1:16" s="10" customFormat="1" x14ac:dyDescent="0.25">
      <c r="A10"/>
      <c r="B10" s="6">
        <v>308307</v>
      </c>
      <c r="C10" s="9" t="s">
        <v>9533</v>
      </c>
      <c r="D10" s="6" t="s">
        <v>42</v>
      </c>
      <c r="E10" s="464">
        <v>4849.49</v>
      </c>
      <c r="F10" s="404"/>
      <c r="G10" s="404"/>
      <c r="H10" s="404" t="str">
        <f t="shared" si="0"/>
        <v>UN</v>
      </c>
      <c r="I10"/>
      <c r="J10"/>
      <c r="K10"/>
      <c r="L10"/>
      <c r="M10"/>
      <c r="N10"/>
      <c r="O10"/>
      <c r="P10"/>
    </row>
    <row r="11" spans="1:16" s="10" customFormat="1" x14ac:dyDescent="0.25">
      <c r="A11"/>
      <c r="B11" s="4">
        <v>308322</v>
      </c>
      <c r="C11" s="8" t="s">
        <v>9534</v>
      </c>
      <c r="D11" s="4" t="s">
        <v>42</v>
      </c>
      <c r="E11" s="463">
        <v>5970.57</v>
      </c>
      <c r="F11" s="404"/>
      <c r="G11" s="404"/>
      <c r="H11" s="404" t="str">
        <f t="shared" si="0"/>
        <v>UN</v>
      </c>
      <c r="I11"/>
      <c r="J11"/>
      <c r="K11"/>
      <c r="L11"/>
      <c r="M11"/>
      <c r="N11"/>
      <c r="O11"/>
      <c r="P11"/>
    </row>
    <row r="12" spans="1:16" s="10" customFormat="1" x14ac:dyDescent="0.25">
      <c r="A12"/>
      <c r="B12" s="6">
        <v>308327</v>
      </c>
      <c r="C12" s="9" t="s">
        <v>9535</v>
      </c>
      <c r="D12" s="6" t="s">
        <v>42</v>
      </c>
      <c r="E12" s="464">
        <v>37170.480000000003</v>
      </c>
      <c r="F12" s="404"/>
      <c r="G12" s="404"/>
      <c r="H12" s="404" t="str">
        <f t="shared" si="0"/>
        <v>UN</v>
      </c>
      <c r="I12"/>
      <c r="J12"/>
      <c r="K12"/>
      <c r="L12"/>
      <c r="M12"/>
      <c r="N12"/>
      <c r="O12"/>
      <c r="P12"/>
    </row>
    <row r="13" spans="1:16" s="10" customFormat="1" x14ac:dyDescent="0.25">
      <c r="A13"/>
      <c r="B13" s="4">
        <v>308323</v>
      </c>
      <c r="C13" s="8" t="s">
        <v>9536</v>
      </c>
      <c r="D13" s="4" t="s">
        <v>42</v>
      </c>
      <c r="E13" s="463">
        <v>8689.99</v>
      </c>
      <c r="F13" s="404"/>
      <c r="G13" s="404"/>
      <c r="H13" s="404" t="str">
        <f t="shared" si="0"/>
        <v>UN</v>
      </c>
      <c r="I13"/>
      <c r="J13"/>
      <c r="K13"/>
      <c r="L13"/>
      <c r="M13"/>
      <c r="N13"/>
      <c r="O13"/>
      <c r="P13"/>
    </row>
    <row r="14" spans="1:16" s="10" customFormat="1" x14ac:dyDescent="0.25">
      <c r="A14"/>
      <c r="B14" s="6">
        <v>308324</v>
      </c>
      <c r="C14" s="9" t="s">
        <v>9537</v>
      </c>
      <c r="D14" s="6" t="s">
        <v>42</v>
      </c>
      <c r="E14" s="464">
        <v>13698.84</v>
      </c>
      <c r="F14" s="404"/>
      <c r="G14" s="404"/>
      <c r="H14" s="404" t="str">
        <f t="shared" ref="H14:H184" si="1">UPPER(D14)</f>
        <v>UN</v>
      </c>
      <c r="I14"/>
      <c r="J14"/>
      <c r="K14"/>
      <c r="L14"/>
      <c r="M14"/>
      <c r="N14"/>
      <c r="O14"/>
      <c r="P14"/>
    </row>
    <row r="15" spans="1:16" s="10" customFormat="1" x14ac:dyDescent="0.25">
      <c r="A15"/>
      <c r="B15" s="4">
        <v>308325</v>
      </c>
      <c r="C15" s="8" t="s">
        <v>9538</v>
      </c>
      <c r="D15" s="4" t="s">
        <v>42</v>
      </c>
      <c r="E15" s="463">
        <v>19412.77</v>
      </c>
      <c r="F15" s="404"/>
      <c r="G15" s="404"/>
      <c r="H15" s="404" t="str">
        <f t="shared" si="1"/>
        <v>UN</v>
      </c>
      <c r="I15"/>
      <c r="J15"/>
      <c r="K15"/>
      <c r="L15"/>
      <c r="M15"/>
      <c r="N15"/>
      <c r="O15"/>
      <c r="P15"/>
    </row>
    <row r="16" spans="1:16" s="10" customFormat="1" x14ac:dyDescent="0.25">
      <c r="A16"/>
      <c r="B16" s="6">
        <v>308326</v>
      </c>
      <c r="C16" s="9" t="s">
        <v>9539</v>
      </c>
      <c r="D16" s="6" t="s">
        <v>42</v>
      </c>
      <c r="E16" s="464">
        <v>27390.77</v>
      </c>
      <c r="F16" s="404"/>
      <c r="G16" s="404"/>
      <c r="H16" s="404" t="str">
        <f t="shared" si="1"/>
        <v>UN</v>
      </c>
      <c r="I16"/>
      <c r="J16"/>
      <c r="K16"/>
      <c r="L16"/>
      <c r="M16"/>
      <c r="N16"/>
      <c r="O16"/>
      <c r="P16"/>
    </row>
    <row r="17" spans="1:16" s="10" customFormat="1" x14ac:dyDescent="0.25">
      <c r="A17"/>
      <c r="B17" s="4">
        <v>308321</v>
      </c>
      <c r="C17" s="8" t="s">
        <v>9540</v>
      </c>
      <c r="D17" s="4" t="s">
        <v>42</v>
      </c>
      <c r="E17" s="463">
        <v>3804.63</v>
      </c>
      <c r="F17" s="404"/>
      <c r="G17" s="404"/>
      <c r="H17" s="404" t="str">
        <f t="shared" ref="H17:H41" si="2">UPPER(D17)</f>
        <v>UN</v>
      </c>
      <c r="I17"/>
      <c r="J17"/>
      <c r="K17"/>
      <c r="L17"/>
      <c r="M17"/>
      <c r="N17"/>
      <c r="O17"/>
      <c r="P17"/>
    </row>
    <row r="18" spans="1:16" s="10" customFormat="1" x14ac:dyDescent="0.25">
      <c r="A18"/>
      <c r="B18" s="6">
        <v>308315</v>
      </c>
      <c r="C18" s="9" t="s">
        <v>9541</v>
      </c>
      <c r="D18" s="6" t="s">
        <v>42</v>
      </c>
      <c r="E18" s="464">
        <v>7320.81</v>
      </c>
      <c r="F18" s="404"/>
      <c r="G18" s="404"/>
      <c r="H18" s="404" t="str">
        <f t="shared" si="2"/>
        <v>UN</v>
      </c>
      <c r="I18"/>
      <c r="J18"/>
      <c r="K18"/>
      <c r="L18"/>
      <c r="M18"/>
      <c r="N18"/>
      <c r="O18"/>
      <c r="P18"/>
    </row>
    <row r="19" spans="1:16" s="10" customFormat="1" x14ac:dyDescent="0.25">
      <c r="A19"/>
      <c r="B19" s="4">
        <v>308320</v>
      </c>
      <c r="C19" s="8" t="s">
        <v>9542</v>
      </c>
      <c r="D19" s="4" t="s">
        <v>42</v>
      </c>
      <c r="E19" s="463">
        <v>46564</v>
      </c>
      <c r="F19" s="404"/>
      <c r="G19" s="404"/>
      <c r="H19" s="404" t="str">
        <f t="shared" si="2"/>
        <v>UN</v>
      </c>
      <c r="I19"/>
      <c r="J19"/>
      <c r="K19"/>
      <c r="L19"/>
      <c r="M19"/>
      <c r="N19"/>
      <c r="O19"/>
      <c r="P19"/>
    </row>
    <row r="20" spans="1:16" s="10" customFormat="1" x14ac:dyDescent="0.25">
      <c r="A20"/>
      <c r="B20" s="6">
        <v>308316</v>
      </c>
      <c r="C20" s="9" t="s">
        <v>9543</v>
      </c>
      <c r="D20" s="6" t="s">
        <v>42</v>
      </c>
      <c r="E20" s="464">
        <v>10373.620000000001</v>
      </c>
      <c r="F20" s="404"/>
      <c r="G20" s="404"/>
      <c r="H20" s="404" t="str">
        <f t="shared" si="2"/>
        <v>UN</v>
      </c>
      <c r="I20"/>
      <c r="J20"/>
      <c r="K20"/>
      <c r="L20"/>
      <c r="M20"/>
      <c r="N20"/>
      <c r="O20"/>
      <c r="P20"/>
    </row>
    <row r="21" spans="1:16" s="10" customFormat="1" x14ac:dyDescent="0.25">
      <c r="A21"/>
      <c r="B21" s="4">
        <v>308317</v>
      </c>
      <c r="C21" s="8" t="s">
        <v>9544</v>
      </c>
      <c r="D21" s="4" t="s">
        <v>42</v>
      </c>
      <c r="E21" s="463">
        <v>17398.43</v>
      </c>
      <c r="F21" s="404"/>
      <c r="G21" s="404"/>
      <c r="H21" s="404" t="str">
        <f t="shared" si="2"/>
        <v>UN</v>
      </c>
      <c r="I21"/>
      <c r="J21"/>
      <c r="K21"/>
      <c r="L21"/>
      <c r="M21"/>
      <c r="N21"/>
      <c r="O21"/>
      <c r="P21"/>
    </row>
    <row r="22" spans="1:16" s="10" customFormat="1" x14ac:dyDescent="0.25">
      <c r="A22"/>
      <c r="B22" s="6">
        <v>308318</v>
      </c>
      <c r="C22" s="9" t="s">
        <v>9545</v>
      </c>
      <c r="D22" s="6" t="s">
        <v>42</v>
      </c>
      <c r="E22" s="464">
        <v>24572.9</v>
      </c>
      <c r="F22" s="404"/>
      <c r="G22" s="404"/>
      <c r="H22" s="404" t="str">
        <f t="shared" si="2"/>
        <v>UN</v>
      </c>
      <c r="I22"/>
      <c r="J22"/>
      <c r="K22"/>
      <c r="L22"/>
      <c r="M22"/>
      <c r="N22"/>
      <c r="O22"/>
      <c r="P22"/>
    </row>
    <row r="23" spans="1:16" s="10" customFormat="1" x14ac:dyDescent="0.25">
      <c r="A23"/>
      <c r="B23" s="4">
        <v>308319</v>
      </c>
      <c r="C23" s="8" t="s">
        <v>9546</v>
      </c>
      <c r="D23" s="4" t="s">
        <v>42</v>
      </c>
      <c r="E23" s="463">
        <v>30966.23</v>
      </c>
      <c r="F23" s="404"/>
      <c r="G23" s="404"/>
      <c r="H23" s="404" t="str">
        <f t="shared" si="2"/>
        <v>UN</v>
      </c>
      <c r="I23"/>
      <c r="J23"/>
      <c r="K23"/>
      <c r="L23"/>
      <c r="M23"/>
      <c r="N23"/>
      <c r="O23"/>
      <c r="P23"/>
    </row>
    <row r="24" spans="1:16" s="10" customFormat="1" x14ac:dyDescent="0.25">
      <c r="A24"/>
      <c r="B24" s="6">
        <v>308314</v>
      </c>
      <c r="C24" s="9" t="s">
        <v>9547</v>
      </c>
      <c r="D24" s="6" t="s">
        <v>42</v>
      </c>
      <c r="E24" s="464">
        <v>4903.96</v>
      </c>
      <c r="F24" s="404"/>
      <c r="G24" s="404"/>
      <c r="H24" s="404" t="str">
        <f t="shared" si="2"/>
        <v>UN</v>
      </c>
      <c r="I24"/>
      <c r="J24"/>
      <c r="K24"/>
      <c r="L24"/>
      <c r="M24"/>
      <c r="N24"/>
      <c r="O24"/>
      <c r="P24"/>
    </row>
    <row r="25" spans="1:16" s="10" customFormat="1" x14ac:dyDescent="0.25">
      <c r="A25"/>
      <c r="B25" s="4">
        <v>308250</v>
      </c>
      <c r="C25" s="8" t="s">
        <v>9548</v>
      </c>
      <c r="D25" s="4" t="s">
        <v>42</v>
      </c>
      <c r="E25" s="463">
        <v>5985.18</v>
      </c>
      <c r="F25" s="404"/>
      <c r="G25" s="404"/>
      <c r="H25" s="404" t="str">
        <f t="shared" si="2"/>
        <v>UN</v>
      </c>
      <c r="I25"/>
      <c r="J25"/>
      <c r="K25"/>
      <c r="L25"/>
      <c r="M25"/>
      <c r="N25"/>
      <c r="O25"/>
      <c r="P25"/>
    </row>
    <row r="26" spans="1:16" s="10" customFormat="1" x14ac:dyDescent="0.25">
      <c r="A26"/>
      <c r="B26" s="6">
        <v>308251</v>
      </c>
      <c r="C26" s="9" t="s">
        <v>9549</v>
      </c>
      <c r="D26" s="6" t="s">
        <v>42</v>
      </c>
      <c r="E26" s="464">
        <v>9100.85</v>
      </c>
      <c r="F26" s="404"/>
      <c r="G26" s="404"/>
      <c r="H26" s="404" t="str">
        <f t="shared" si="2"/>
        <v>UN</v>
      </c>
      <c r="I26"/>
      <c r="J26"/>
      <c r="K26"/>
      <c r="L26"/>
      <c r="M26"/>
      <c r="N26"/>
      <c r="O26"/>
      <c r="P26"/>
    </row>
    <row r="27" spans="1:16" s="10" customFormat="1" x14ac:dyDescent="0.25">
      <c r="A27"/>
      <c r="B27" s="4">
        <v>308268</v>
      </c>
      <c r="C27" s="8" t="s">
        <v>9550</v>
      </c>
      <c r="D27" s="4" t="s">
        <v>42</v>
      </c>
      <c r="E27" s="463">
        <v>82641.45</v>
      </c>
      <c r="F27" s="404"/>
      <c r="G27" s="404"/>
      <c r="H27" s="404" t="str">
        <f t="shared" si="2"/>
        <v>UN</v>
      </c>
      <c r="I27"/>
      <c r="J27"/>
      <c r="K27"/>
      <c r="L27"/>
      <c r="M27"/>
      <c r="N27"/>
      <c r="O27"/>
      <c r="P27"/>
    </row>
    <row r="28" spans="1:16" s="10" customFormat="1" x14ac:dyDescent="0.25">
      <c r="A28"/>
      <c r="B28" s="6">
        <v>308252</v>
      </c>
      <c r="C28" s="9" t="s">
        <v>9551</v>
      </c>
      <c r="D28" s="6" t="s">
        <v>42</v>
      </c>
      <c r="E28" s="464">
        <v>11005.42</v>
      </c>
      <c r="F28" s="404"/>
      <c r="G28" s="404"/>
      <c r="H28" s="404" t="str">
        <f t="shared" si="2"/>
        <v>UN</v>
      </c>
      <c r="I28"/>
      <c r="J28"/>
      <c r="K28"/>
      <c r="L28"/>
      <c r="M28"/>
      <c r="N28"/>
      <c r="O28"/>
      <c r="P28"/>
    </row>
    <row r="29" spans="1:16" s="10" customFormat="1" x14ac:dyDescent="0.25">
      <c r="A29"/>
      <c r="B29" s="4">
        <v>308253</v>
      </c>
      <c r="C29" s="8" t="s">
        <v>9552</v>
      </c>
      <c r="D29" s="4" t="s">
        <v>42</v>
      </c>
      <c r="E29" s="463">
        <v>13603.51</v>
      </c>
      <c r="F29" s="404"/>
      <c r="G29" s="404"/>
      <c r="H29" s="404" t="str">
        <f t="shared" si="2"/>
        <v>UN</v>
      </c>
      <c r="I29"/>
      <c r="J29"/>
      <c r="K29"/>
      <c r="L29"/>
      <c r="M29"/>
      <c r="N29"/>
      <c r="O29"/>
      <c r="P29"/>
    </row>
    <row r="30" spans="1:16" s="10" customFormat="1" x14ac:dyDescent="0.25">
      <c r="A30"/>
      <c r="B30" s="6">
        <v>308254</v>
      </c>
      <c r="C30" s="9" t="s">
        <v>9553</v>
      </c>
      <c r="D30" s="6" t="s">
        <v>42</v>
      </c>
      <c r="E30" s="464">
        <v>15308.26</v>
      </c>
      <c r="F30" s="404"/>
      <c r="G30" s="404"/>
      <c r="H30" s="404" t="str">
        <f t="shared" si="2"/>
        <v>UN</v>
      </c>
      <c r="I30"/>
      <c r="J30"/>
      <c r="K30"/>
      <c r="L30"/>
      <c r="M30"/>
      <c r="N30"/>
      <c r="O30"/>
      <c r="P30"/>
    </row>
    <row r="31" spans="1:16" s="10" customFormat="1" x14ac:dyDescent="0.25">
      <c r="A31"/>
      <c r="B31" s="4">
        <v>308255</v>
      </c>
      <c r="C31" s="8" t="s">
        <v>9554</v>
      </c>
      <c r="D31" s="4" t="s">
        <v>42</v>
      </c>
      <c r="E31" s="463">
        <v>18803.939999999999</v>
      </c>
      <c r="F31" s="404"/>
      <c r="G31" s="404"/>
      <c r="H31" s="404" t="str">
        <f t="shared" si="2"/>
        <v>UN</v>
      </c>
      <c r="I31"/>
      <c r="J31"/>
      <c r="K31"/>
      <c r="L31"/>
      <c r="M31"/>
      <c r="N31"/>
      <c r="O31"/>
      <c r="P31"/>
    </row>
    <row r="32" spans="1:16" s="10" customFormat="1" x14ac:dyDescent="0.25">
      <c r="A32"/>
      <c r="B32" s="6">
        <v>308256</v>
      </c>
      <c r="C32" s="9" t="s">
        <v>9555</v>
      </c>
      <c r="D32" s="6" t="s">
        <v>42</v>
      </c>
      <c r="E32" s="464">
        <v>23262.81</v>
      </c>
      <c r="F32" s="404"/>
      <c r="G32" s="404"/>
      <c r="H32" s="404" t="str">
        <f t="shared" si="2"/>
        <v>UN</v>
      </c>
      <c r="I32"/>
      <c r="J32"/>
      <c r="K32"/>
      <c r="L32"/>
      <c r="M32"/>
      <c r="N32"/>
      <c r="O32"/>
      <c r="P32"/>
    </row>
    <row r="33" spans="1:16" s="10" customFormat="1" x14ac:dyDescent="0.25">
      <c r="A33"/>
      <c r="B33" s="4">
        <v>308257</v>
      </c>
      <c r="C33" s="8" t="s">
        <v>9556</v>
      </c>
      <c r="D33" s="4" t="s">
        <v>42</v>
      </c>
      <c r="E33" s="463">
        <v>32033.7</v>
      </c>
      <c r="F33" s="404" t="s">
        <v>6</v>
      </c>
      <c r="G33" s="404"/>
      <c r="H33" s="404" t="str">
        <f t="shared" si="2"/>
        <v>UN</v>
      </c>
      <c r="I33"/>
      <c r="J33"/>
      <c r="K33"/>
      <c r="L33"/>
      <c r="M33"/>
      <c r="N33"/>
      <c r="O33"/>
      <c r="P33"/>
    </row>
    <row r="34" spans="1:16" s="10" customFormat="1" x14ac:dyDescent="0.25">
      <c r="A34"/>
      <c r="B34" s="6">
        <v>308258</v>
      </c>
      <c r="C34" s="9" t="s">
        <v>9557</v>
      </c>
      <c r="D34" s="6" t="s">
        <v>42</v>
      </c>
      <c r="E34" s="464">
        <v>35697.440000000002</v>
      </c>
      <c r="F34" s="404"/>
      <c r="G34" s="404"/>
      <c r="H34" s="404" t="str">
        <f t="shared" si="2"/>
        <v>UN</v>
      </c>
      <c r="I34"/>
      <c r="J34"/>
      <c r="K34"/>
      <c r="L34"/>
      <c r="M34"/>
      <c r="N34"/>
      <c r="O34"/>
      <c r="P34"/>
    </row>
    <row r="35" spans="1:16" s="10" customFormat="1" x14ac:dyDescent="0.25">
      <c r="A35"/>
      <c r="B35" s="4">
        <v>308259</v>
      </c>
      <c r="C35" s="8" t="s">
        <v>9558</v>
      </c>
      <c r="D35" s="4" t="s">
        <v>42</v>
      </c>
      <c r="E35" s="463">
        <v>42999.07</v>
      </c>
      <c r="F35" s="404"/>
      <c r="G35" s="404"/>
      <c r="H35" s="404" t="str">
        <f t="shared" si="2"/>
        <v>UN</v>
      </c>
      <c r="I35"/>
      <c r="J35"/>
      <c r="K35"/>
      <c r="L35"/>
      <c r="M35"/>
      <c r="N35"/>
      <c r="O35"/>
      <c r="P35"/>
    </row>
    <row r="36" spans="1:16" s="10" customFormat="1" x14ac:dyDescent="0.25">
      <c r="A36"/>
      <c r="B36" s="6">
        <v>308260</v>
      </c>
      <c r="C36" s="9" t="s">
        <v>9559</v>
      </c>
      <c r="D36" s="6" t="s">
        <v>42</v>
      </c>
      <c r="E36" s="464">
        <v>47320.14</v>
      </c>
      <c r="F36" s="404"/>
      <c r="G36" s="404"/>
      <c r="H36" s="404" t="str">
        <f t="shared" si="2"/>
        <v>UN</v>
      </c>
      <c r="I36"/>
      <c r="J36"/>
      <c r="K36"/>
      <c r="L36"/>
      <c r="M36"/>
      <c r="N36"/>
      <c r="O36"/>
      <c r="P36"/>
    </row>
    <row r="37" spans="1:16" s="10" customFormat="1" x14ac:dyDescent="0.25">
      <c r="A37"/>
      <c r="B37" s="4">
        <v>308261</v>
      </c>
      <c r="C37" s="8" t="s">
        <v>9560</v>
      </c>
      <c r="D37" s="4" t="s">
        <v>42</v>
      </c>
      <c r="E37" s="463">
        <v>52495.22</v>
      </c>
      <c r="F37" s="404"/>
      <c r="G37" s="404"/>
      <c r="H37" s="404" t="str">
        <f t="shared" si="2"/>
        <v>UN</v>
      </c>
      <c r="I37"/>
      <c r="J37"/>
      <c r="K37"/>
      <c r="L37"/>
      <c r="M37"/>
      <c r="N37"/>
      <c r="O37"/>
      <c r="P37"/>
    </row>
    <row r="38" spans="1:16" s="10" customFormat="1" x14ac:dyDescent="0.25">
      <c r="A38"/>
      <c r="B38" s="6">
        <v>308262</v>
      </c>
      <c r="C38" s="9" t="s">
        <v>9561</v>
      </c>
      <c r="D38" s="6" t="s">
        <v>42</v>
      </c>
      <c r="E38" s="464">
        <v>57388.4</v>
      </c>
      <c r="F38" s="404"/>
      <c r="G38" s="404"/>
      <c r="H38" s="404" t="str">
        <f t="shared" si="2"/>
        <v>UN</v>
      </c>
      <c r="I38"/>
      <c r="J38"/>
      <c r="K38"/>
      <c r="L38"/>
      <c r="M38"/>
      <c r="N38"/>
      <c r="O38"/>
      <c r="P38"/>
    </row>
    <row r="39" spans="1:16" s="10" customFormat="1" x14ac:dyDescent="0.25">
      <c r="A39"/>
      <c r="B39" s="4">
        <v>308263</v>
      </c>
      <c r="C39" s="8" t="s">
        <v>9562</v>
      </c>
      <c r="D39" s="4" t="s">
        <v>42</v>
      </c>
      <c r="E39" s="463">
        <v>58267.360000000001</v>
      </c>
      <c r="F39" s="404"/>
      <c r="G39" s="404"/>
      <c r="H39" s="404" t="str">
        <f t="shared" si="2"/>
        <v>UN</v>
      </c>
      <c r="I39"/>
      <c r="J39"/>
      <c r="K39"/>
      <c r="L39"/>
      <c r="M39"/>
      <c r="N39"/>
      <c r="O39"/>
      <c r="P39"/>
    </row>
    <row r="40" spans="1:16" s="10" customFormat="1" x14ac:dyDescent="0.25">
      <c r="A40"/>
      <c r="B40" s="6">
        <v>308264</v>
      </c>
      <c r="C40" s="9" t="s">
        <v>9563</v>
      </c>
      <c r="D40" s="6" t="s">
        <v>42</v>
      </c>
      <c r="E40" s="464">
        <v>64916.32</v>
      </c>
      <c r="F40" s="404"/>
      <c r="G40" s="404"/>
      <c r="H40" s="404" t="str">
        <f t="shared" si="2"/>
        <v>UN</v>
      </c>
      <c r="I40"/>
      <c r="J40"/>
      <c r="K40"/>
      <c r="L40"/>
      <c r="M40"/>
      <c r="N40"/>
      <c r="O40"/>
      <c r="P40"/>
    </row>
    <row r="41" spans="1:16" s="10" customFormat="1" x14ac:dyDescent="0.25">
      <c r="A41"/>
      <c r="B41" s="4">
        <v>308265</v>
      </c>
      <c r="C41" s="8" t="s">
        <v>9564</v>
      </c>
      <c r="D41" s="4" t="s">
        <v>42</v>
      </c>
      <c r="E41" s="463">
        <v>66416.12</v>
      </c>
      <c r="F41" s="404"/>
      <c r="G41" s="404"/>
      <c r="H41" s="404" t="str">
        <f t="shared" si="2"/>
        <v>UN</v>
      </c>
      <c r="I41"/>
      <c r="J41"/>
      <c r="K41"/>
      <c r="L41"/>
      <c r="M41"/>
      <c r="N41"/>
      <c r="O41"/>
      <c r="P41"/>
    </row>
    <row r="42" spans="1:16" s="10" customFormat="1" x14ac:dyDescent="0.25">
      <c r="A42"/>
      <c r="B42" s="6">
        <v>308266</v>
      </c>
      <c r="C42" s="9" t="s">
        <v>9565</v>
      </c>
      <c r="D42" s="6" t="s">
        <v>42</v>
      </c>
      <c r="E42" s="464">
        <v>73952.72</v>
      </c>
      <c r="F42" s="404"/>
      <c r="G42" s="404"/>
      <c r="H42" s="404" t="str">
        <f t="shared" si="1"/>
        <v>UN</v>
      </c>
      <c r="I42"/>
      <c r="J42"/>
      <c r="K42"/>
      <c r="L42"/>
      <c r="M42"/>
      <c r="N42"/>
      <c r="O42"/>
      <c r="P42"/>
    </row>
    <row r="43" spans="1:16" s="10" customFormat="1" x14ac:dyDescent="0.25">
      <c r="A43"/>
      <c r="B43" s="4">
        <v>308267</v>
      </c>
      <c r="C43" s="8" t="s">
        <v>9566</v>
      </c>
      <c r="D43" s="4" t="s">
        <v>42</v>
      </c>
      <c r="E43" s="463">
        <v>78203</v>
      </c>
      <c r="F43" s="404"/>
      <c r="G43" s="404"/>
      <c r="H43" s="404" t="str">
        <f t="shared" si="1"/>
        <v>UN</v>
      </c>
      <c r="I43"/>
      <c r="J43"/>
      <c r="K43"/>
      <c r="L43"/>
      <c r="M43"/>
      <c r="N43"/>
      <c r="O43"/>
      <c r="P43"/>
    </row>
    <row r="44" spans="1:16" s="10" customFormat="1" x14ac:dyDescent="0.25">
      <c r="A44"/>
      <c r="B44" s="6">
        <v>308288</v>
      </c>
      <c r="C44" s="9" t="s">
        <v>9567</v>
      </c>
      <c r="D44" s="6" t="s">
        <v>42</v>
      </c>
      <c r="E44" s="464">
        <v>8695.15</v>
      </c>
      <c r="F44" s="404"/>
      <c r="G44" s="404"/>
      <c r="H44" s="404" t="str">
        <f t="shared" si="1"/>
        <v>UN</v>
      </c>
      <c r="I44"/>
      <c r="J44"/>
      <c r="K44"/>
      <c r="L44"/>
      <c r="M44"/>
      <c r="N44"/>
      <c r="O44"/>
      <c r="P44"/>
    </row>
    <row r="45" spans="1:16" s="10" customFormat="1" x14ac:dyDescent="0.25">
      <c r="A45"/>
      <c r="B45" s="4">
        <v>308289</v>
      </c>
      <c r="C45" s="8" t="s">
        <v>9568</v>
      </c>
      <c r="D45" s="4" t="s">
        <v>42</v>
      </c>
      <c r="E45" s="463">
        <v>12788.5</v>
      </c>
      <c r="F45" s="404"/>
      <c r="G45" s="404"/>
      <c r="H45" s="404" t="str">
        <f t="shared" si="1"/>
        <v>UN</v>
      </c>
      <c r="I45"/>
      <c r="J45"/>
      <c r="K45"/>
      <c r="L45"/>
      <c r="M45"/>
      <c r="N45"/>
      <c r="O45"/>
      <c r="P45"/>
    </row>
    <row r="46" spans="1:16" s="10" customFormat="1" x14ac:dyDescent="0.25">
      <c r="A46"/>
      <c r="B46" s="6">
        <v>308306</v>
      </c>
      <c r="C46" s="9" t="s">
        <v>9569</v>
      </c>
      <c r="D46" s="6" t="s">
        <v>42</v>
      </c>
      <c r="E46" s="464">
        <v>92691.82</v>
      </c>
      <c r="F46" s="404"/>
      <c r="G46" s="404"/>
      <c r="H46" s="404" t="str">
        <f t="shared" si="1"/>
        <v>UN</v>
      </c>
      <c r="I46"/>
      <c r="J46"/>
      <c r="K46"/>
      <c r="L46"/>
      <c r="M46"/>
      <c r="N46"/>
      <c r="O46"/>
      <c r="P46"/>
    </row>
    <row r="47" spans="1:16" s="10" customFormat="1" x14ac:dyDescent="0.25">
      <c r="A47"/>
      <c r="B47" s="4">
        <v>308290</v>
      </c>
      <c r="C47" s="8" t="s">
        <v>9570</v>
      </c>
      <c r="D47" s="4" t="s">
        <v>42</v>
      </c>
      <c r="E47" s="463">
        <v>16036.68</v>
      </c>
      <c r="F47" s="404"/>
      <c r="G47" s="404"/>
      <c r="H47" s="404" t="str">
        <f t="shared" si="1"/>
        <v>UN</v>
      </c>
      <c r="I47"/>
      <c r="J47"/>
      <c r="K47"/>
      <c r="L47"/>
      <c r="M47"/>
      <c r="N47"/>
      <c r="O47"/>
      <c r="P47"/>
    </row>
    <row r="48" spans="1:16" s="10" customFormat="1" x14ac:dyDescent="0.25">
      <c r="A48"/>
      <c r="B48" s="6">
        <v>308291</v>
      </c>
      <c r="C48" s="9" t="s">
        <v>9571</v>
      </c>
      <c r="D48" s="6" t="s">
        <v>42</v>
      </c>
      <c r="E48" s="464">
        <v>20149.72</v>
      </c>
      <c r="F48" s="404"/>
      <c r="G48" s="404"/>
      <c r="H48" s="404" t="str">
        <f t="shared" si="1"/>
        <v>UN</v>
      </c>
      <c r="I48"/>
      <c r="J48"/>
      <c r="K48"/>
      <c r="L48"/>
      <c r="M48"/>
      <c r="N48"/>
      <c r="O48"/>
      <c r="P48"/>
    </row>
    <row r="49" spans="1:16" s="10" customFormat="1" x14ac:dyDescent="0.25">
      <c r="A49"/>
      <c r="B49" s="4">
        <v>308292</v>
      </c>
      <c r="C49" s="8" t="s">
        <v>9572</v>
      </c>
      <c r="D49" s="4" t="s">
        <v>42</v>
      </c>
      <c r="E49" s="463">
        <v>21912.89</v>
      </c>
      <c r="F49" s="404"/>
      <c r="G49" s="404"/>
      <c r="H49" s="404" t="str">
        <f t="shared" si="1"/>
        <v>UN</v>
      </c>
      <c r="I49"/>
      <c r="J49"/>
      <c r="K49"/>
      <c r="L49"/>
      <c r="M49"/>
      <c r="N49"/>
      <c r="O49"/>
      <c r="P49"/>
    </row>
    <row r="50" spans="1:16" s="10" customFormat="1" x14ac:dyDescent="0.25">
      <c r="A50"/>
      <c r="B50" s="6">
        <v>308293</v>
      </c>
      <c r="C50" s="9" t="s">
        <v>9573</v>
      </c>
      <c r="D50" s="6" t="s">
        <v>42</v>
      </c>
      <c r="E50" s="464">
        <v>25214.67</v>
      </c>
      <c r="F50" s="404"/>
      <c r="G50" s="404"/>
      <c r="H50" s="404" t="str">
        <f t="shared" si="1"/>
        <v>UN</v>
      </c>
      <c r="I50"/>
      <c r="J50"/>
      <c r="K50"/>
      <c r="L50"/>
      <c r="M50"/>
      <c r="N50"/>
      <c r="O50"/>
      <c r="P50"/>
    </row>
    <row r="51" spans="1:16" s="10" customFormat="1" x14ac:dyDescent="0.25">
      <c r="A51"/>
      <c r="B51" s="4">
        <v>308294</v>
      </c>
      <c r="C51" s="8" t="s">
        <v>9574</v>
      </c>
      <c r="D51" s="4" t="s">
        <v>42</v>
      </c>
      <c r="E51" s="463">
        <v>28936.21</v>
      </c>
      <c r="F51" s="404"/>
      <c r="G51" s="404"/>
      <c r="H51" s="404" t="str">
        <f t="shared" si="1"/>
        <v>UN</v>
      </c>
      <c r="I51"/>
      <c r="J51"/>
      <c r="K51"/>
      <c r="L51"/>
      <c r="M51"/>
      <c r="N51"/>
      <c r="O51"/>
      <c r="P51"/>
    </row>
    <row r="52" spans="1:16" s="10" customFormat="1" x14ac:dyDescent="0.25">
      <c r="A52"/>
      <c r="B52" s="6">
        <v>308295</v>
      </c>
      <c r="C52" s="9" t="s">
        <v>9575</v>
      </c>
      <c r="D52" s="6" t="s">
        <v>42</v>
      </c>
      <c r="E52" s="464">
        <v>34968.339999999997</v>
      </c>
      <c r="F52" s="404"/>
      <c r="G52" s="404"/>
      <c r="H52" s="404" t="str">
        <f t="shared" si="1"/>
        <v>UN</v>
      </c>
      <c r="I52"/>
      <c r="J52"/>
      <c r="K52"/>
      <c r="L52"/>
      <c r="M52"/>
      <c r="N52"/>
      <c r="O52"/>
      <c r="P52"/>
    </row>
    <row r="53" spans="1:16" s="10" customFormat="1" x14ac:dyDescent="0.25">
      <c r="A53"/>
      <c r="B53" s="4">
        <v>308296</v>
      </c>
      <c r="C53" s="8" t="s">
        <v>9576</v>
      </c>
      <c r="D53" s="4" t="s">
        <v>42</v>
      </c>
      <c r="E53" s="463">
        <v>36895.83</v>
      </c>
      <c r="F53" s="404"/>
      <c r="G53" s="404"/>
      <c r="H53" s="404" t="str">
        <f t="shared" si="1"/>
        <v>UN</v>
      </c>
      <c r="I53"/>
      <c r="J53"/>
      <c r="K53"/>
      <c r="L53"/>
      <c r="M53"/>
      <c r="N53"/>
      <c r="O53"/>
      <c r="P53"/>
    </row>
    <row r="54" spans="1:16" s="10" customFormat="1" x14ac:dyDescent="0.25">
      <c r="A54"/>
      <c r="B54" s="6">
        <v>308297</v>
      </c>
      <c r="C54" s="9" t="s">
        <v>9577</v>
      </c>
      <c r="D54" s="6" t="s">
        <v>42</v>
      </c>
      <c r="E54" s="464">
        <v>42140.21</v>
      </c>
      <c r="F54" s="404"/>
      <c r="G54" s="404"/>
      <c r="H54" s="404" t="str">
        <f t="shared" si="1"/>
        <v>UN</v>
      </c>
      <c r="I54"/>
      <c r="J54"/>
      <c r="K54"/>
      <c r="L54"/>
      <c r="M54"/>
      <c r="N54"/>
      <c r="O54"/>
      <c r="P54"/>
    </row>
    <row r="55" spans="1:16" s="10" customFormat="1" x14ac:dyDescent="0.25">
      <c r="A55"/>
      <c r="B55" s="4">
        <v>308298</v>
      </c>
      <c r="C55" s="8" t="s">
        <v>9578</v>
      </c>
      <c r="D55" s="4" t="s">
        <v>42</v>
      </c>
      <c r="E55" s="463">
        <v>47911.42</v>
      </c>
      <c r="F55" s="404"/>
      <c r="G55" s="404"/>
      <c r="H55" s="404" t="str">
        <f t="shared" si="1"/>
        <v>UN</v>
      </c>
      <c r="I55"/>
      <c r="J55"/>
      <c r="K55"/>
      <c r="L55"/>
      <c r="M55"/>
      <c r="N55"/>
      <c r="O55"/>
      <c r="P55"/>
    </row>
    <row r="56" spans="1:16" s="10" customFormat="1" x14ac:dyDescent="0.25">
      <c r="A56"/>
      <c r="B56" s="6">
        <v>308299</v>
      </c>
      <c r="C56" s="9" t="s">
        <v>9579</v>
      </c>
      <c r="D56" s="6" t="s">
        <v>42</v>
      </c>
      <c r="E56" s="464">
        <v>51763.97</v>
      </c>
      <c r="F56" s="404"/>
      <c r="G56" s="404"/>
      <c r="H56" s="404" t="str">
        <f t="shared" si="1"/>
        <v>UN</v>
      </c>
      <c r="I56"/>
      <c r="J56"/>
      <c r="K56"/>
      <c r="L56"/>
      <c r="M56"/>
      <c r="N56"/>
      <c r="O56"/>
      <c r="P56"/>
    </row>
    <row r="57" spans="1:16" s="10" customFormat="1" x14ac:dyDescent="0.25">
      <c r="A57"/>
      <c r="B57" s="4">
        <v>308300</v>
      </c>
      <c r="C57" s="8" t="s">
        <v>9580</v>
      </c>
      <c r="D57" s="4" t="s">
        <v>42</v>
      </c>
      <c r="E57" s="463">
        <v>55721.56</v>
      </c>
      <c r="F57" s="404"/>
      <c r="G57" s="404"/>
      <c r="H57" s="404" t="str">
        <f t="shared" si="1"/>
        <v>UN</v>
      </c>
      <c r="I57"/>
      <c r="J57"/>
      <c r="K57"/>
      <c r="L57"/>
      <c r="M57"/>
      <c r="N57"/>
      <c r="O57"/>
      <c r="P57"/>
    </row>
    <row r="58" spans="1:16" s="10" customFormat="1" x14ac:dyDescent="0.25">
      <c r="A58"/>
      <c r="B58" s="6">
        <v>308301</v>
      </c>
      <c r="C58" s="9" t="s">
        <v>9581</v>
      </c>
      <c r="D58" s="6" t="s">
        <v>42</v>
      </c>
      <c r="E58" s="464">
        <v>60107.4</v>
      </c>
      <c r="F58" s="404" t="s">
        <v>6</v>
      </c>
      <c r="G58" s="404"/>
      <c r="H58" s="404" t="str">
        <f t="shared" si="1"/>
        <v>UN</v>
      </c>
      <c r="I58"/>
      <c r="J58"/>
      <c r="K58"/>
      <c r="L58"/>
      <c r="M58"/>
      <c r="N58"/>
      <c r="O58"/>
      <c r="P58"/>
    </row>
    <row r="59" spans="1:16" s="10" customFormat="1" x14ac:dyDescent="0.25">
      <c r="A59"/>
      <c r="B59" s="4">
        <v>308302</v>
      </c>
      <c r="C59" s="8" t="s">
        <v>9582</v>
      </c>
      <c r="D59" s="4" t="s">
        <v>42</v>
      </c>
      <c r="E59" s="463">
        <v>71851.98</v>
      </c>
      <c r="F59" s="404"/>
      <c r="G59" s="404"/>
      <c r="H59" s="404" t="str">
        <f t="shared" si="1"/>
        <v>UN</v>
      </c>
      <c r="I59"/>
      <c r="J59"/>
      <c r="K59"/>
      <c r="L59"/>
      <c r="M59"/>
      <c r="N59"/>
      <c r="O59"/>
      <c r="P59"/>
    </row>
    <row r="60" spans="1:16" s="10" customFormat="1" x14ac:dyDescent="0.25">
      <c r="A60"/>
      <c r="B60" s="6">
        <v>308303</v>
      </c>
      <c r="C60" s="9" t="s">
        <v>9583</v>
      </c>
      <c r="D60" s="6" t="s">
        <v>42</v>
      </c>
      <c r="E60" s="464">
        <v>78842.570000000007</v>
      </c>
      <c r="F60" s="404"/>
      <c r="G60" s="404"/>
      <c r="H60" s="404" t="str">
        <f t="shared" si="1"/>
        <v>UN</v>
      </c>
      <c r="I60"/>
      <c r="J60"/>
      <c r="K60"/>
      <c r="L60"/>
      <c r="M60"/>
      <c r="N60"/>
      <c r="O60"/>
      <c r="P60"/>
    </row>
    <row r="61" spans="1:16" s="10" customFormat="1" x14ac:dyDescent="0.25">
      <c r="A61"/>
      <c r="B61" s="4">
        <v>308304</v>
      </c>
      <c r="C61" s="8" t="s">
        <v>9584</v>
      </c>
      <c r="D61" s="4" t="s">
        <v>42</v>
      </c>
      <c r="E61" s="463">
        <v>83130.820000000007</v>
      </c>
      <c r="F61" s="404"/>
      <c r="G61" s="404"/>
      <c r="H61" s="404" t="str">
        <f t="shared" si="1"/>
        <v>UN</v>
      </c>
      <c r="I61"/>
      <c r="J61"/>
      <c r="K61"/>
      <c r="L61"/>
      <c r="M61"/>
      <c r="N61"/>
      <c r="O61"/>
      <c r="P61"/>
    </row>
    <row r="62" spans="1:16" s="10" customFormat="1" x14ac:dyDescent="0.25">
      <c r="A62"/>
      <c r="B62" s="6">
        <v>308305</v>
      </c>
      <c r="C62" s="9" t="s">
        <v>9585</v>
      </c>
      <c r="D62" s="6" t="s">
        <v>42</v>
      </c>
      <c r="E62" s="464">
        <v>88273.59</v>
      </c>
      <c r="F62" s="404"/>
      <c r="G62" s="404"/>
      <c r="H62" s="404" t="str">
        <f t="shared" si="1"/>
        <v>UN</v>
      </c>
      <c r="I62"/>
      <c r="J62"/>
      <c r="K62"/>
      <c r="L62"/>
      <c r="M62"/>
      <c r="N62"/>
      <c r="O62"/>
      <c r="P62"/>
    </row>
    <row r="63" spans="1:16" s="10" customFormat="1" x14ac:dyDescent="0.25">
      <c r="A63"/>
      <c r="B63" s="4">
        <v>308269</v>
      </c>
      <c r="C63" s="8" t="s">
        <v>9586</v>
      </c>
      <c r="D63" s="4" t="s">
        <v>42</v>
      </c>
      <c r="E63" s="463">
        <v>9172.24</v>
      </c>
      <c r="F63" s="404"/>
      <c r="G63" s="404"/>
      <c r="H63" s="404" t="str">
        <f t="shared" si="1"/>
        <v>UN</v>
      </c>
      <c r="I63"/>
      <c r="J63"/>
      <c r="K63"/>
      <c r="L63"/>
      <c r="M63"/>
      <c r="N63"/>
      <c r="O63"/>
      <c r="P63"/>
    </row>
    <row r="64" spans="1:16" s="10" customFormat="1" x14ac:dyDescent="0.25">
      <c r="A64"/>
      <c r="B64" s="6">
        <v>308270</v>
      </c>
      <c r="C64" s="9" t="s">
        <v>9587</v>
      </c>
      <c r="D64" s="6" t="s">
        <v>42</v>
      </c>
      <c r="E64" s="464">
        <v>12804.1</v>
      </c>
      <c r="F64" s="404"/>
      <c r="G64" s="404"/>
      <c r="H64" s="404" t="str">
        <f t="shared" si="1"/>
        <v>UN</v>
      </c>
      <c r="I64"/>
      <c r="J64"/>
      <c r="K64"/>
      <c r="L64"/>
      <c r="M64"/>
      <c r="N64"/>
      <c r="O64"/>
      <c r="P64"/>
    </row>
    <row r="65" spans="1:16" s="10" customFormat="1" x14ac:dyDescent="0.25">
      <c r="A65"/>
      <c r="B65" s="4">
        <v>308287</v>
      </c>
      <c r="C65" s="8" t="s">
        <v>9588</v>
      </c>
      <c r="D65" s="4" t="s">
        <v>42</v>
      </c>
      <c r="E65" s="463">
        <v>92874.04</v>
      </c>
      <c r="F65" s="404"/>
      <c r="G65" s="404"/>
      <c r="H65" s="404" t="str">
        <f t="shared" si="1"/>
        <v>UN</v>
      </c>
      <c r="I65"/>
      <c r="J65"/>
      <c r="K65"/>
      <c r="L65"/>
      <c r="M65"/>
      <c r="N65"/>
      <c r="O65"/>
      <c r="P65"/>
    </row>
    <row r="66" spans="1:16" s="10" customFormat="1" x14ac:dyDescent="0.25">
      <c r="A66"/>
      <c r="B66" s="6">
        <v>308271</v>
      </c>
      <c r="C66" s="9" t="s">
        <v>9589</v>
      </c>
      <c r="D66" s="6" t="s">
        <v>42</v>
      </c>
      <c r="E66" s="464">
        <v>16054.28</v>
      </c>
      <c r="F66" s="404"/>
      <c r="G66" s="404"/>
      <c r="H66" s="404" t="str">
        <f t="shared" si="1"/>
        <v>UN</v>
      </c>
      <c r="I66"/>
      <c r="J66"/>
      <c r="K66"/>
      <c r="L66"/>
      <c r="M66"/>
      <c r="N66"/>
      <c r="O66"/>
      <c r="P66"/>
    </row>
    <row r="67" spans="1:16" s="10" customFormat="1" x14ac:dyDescent="0.25">
      <c r="A67"/>
      <c r="B67" s="4">
        <v>308272</v>
      </c>
      <c r="C67" s="8" t="s">
        <v>9590</v>
      </c>
      <c r="D67" s="4" t="s">
        <v>42</v>
      </c>
      <c r="E67" s="463">
        <v>18568.95</v>
      </c>
      <c r="F67" s="404"/>
      <c r="G67" s="404"/>
      <c r="H67" s="404" t="str">
        <f t="shared" si="1"/>
        <v>UN</v>
      </c>
      <c r="I67"/>
      <c r="J67"/>
      <c r="K67"/>
      <c r="L67"/>
      <c r="M67"/>
      <c r="N67"/>
      <c r="O67"/>
      <c r="P67"/>
    </row>
    <row r="68" spans="1:16" s="10" customFormat="1" x14ac:dyDescent="0.25">
      <c r="A68"/>
      <c r="B68" s="6">
        <v>308273</v>
      </c>
      <c r="C68" s="9" t="s">
        <v>9591</v>
      </c>
      <c r="D68" s="6" t="s">
        <v>42</v>
      </c>
      <c r="E68" s="464">
        <v>22760.85</v>
      </c>
      <c r="F68" s="404"/>
      <c r="G68" s="404"/>
      <c r="H68" s="404" t="str">
        <f t="shared" si="1"/>
        <v>UN</v>
      </c>
      <c r="I68"/>
      <c r="J68"/>
      <c r="K68"/>
      <c r="L68"/>
      <c r="M68"/>
      <c r="N68"/>
      <c r="O68"/>
      <c r="P68"/>
    </row>
    <row r="69" spans="1:16" s="10" customFormat="1" x14ac:dyDescent="0.25">
      <c r="A69"/>
      <c r="B69" s="4">
        <v>308274</v>
      </c>
      <c r="C69" s="8" t="s">
        <v>9592</v>
      </c>
      <c r="D69" s="4" t="s">
        <v>42</v>
      </c>
      <c r="E69" s="463">
        <v>26220.86</v>
      </c>
      <c r="F69" s="404"/>
      <c r="G69" s="404"/>
      <c r="H69" s="404" t="str">
        <f t="shared" si="1"/>
        <v>UN</v>
      </c>
      <c r="I69"/>
      <c r="J69"/>
      <c r="K69"/>
      <c r="L69"/>
      <c r="M69"/>
      <c r="N69"/>
      <c r="O69"/>
      <c r="P69"/>
    </row>
    <row r="70" spans="1:16" s="10" customFormat="1" x14ac:dyDescent="0.25">
      <c r="A70"/>
      <c r="B70" s="6">
        <v>308275</v>
      </c>
      <c r="C70" s="9" t="s">
        <v>9593</v>
      </c>
      <c r="D70" s="6" t="s">
        <v>42</v>
      </c>
      <c r="E70" s="464">
        <v>30784.85</v>
      </c>
      <c r="F70" s="404"/>
      <c r="G70" s="404"/>
      <c r="H70" s="404" t="str">
        <f t="shared" si="1"/>
        <v>UN</v>
      </c>
      <c r="I70"/>
      <c r="J70"/>
      <c r="K70"/>
      <c r="L70"/>
      <c r="M70"/>
      <c r="N70"/>
      <c r="O70"/>
      <c r="P70"/>
    </row>
    <row r="71" spans="1:16" s="10" customFormat="1" x14ac:dyDescent="0.25">
      <c r="A71"/>
      <c r="B71" s="4">
        <v>308276</v>
      </c>
      <c r="C71" s="8" t="s">
        <v>9594</v>
      </c>
      <c r="D71" s="4" t="s">
        <v>42</v>
      </c>
      <c r="E71" s="463">
        <v>41299.57</v>
      </c>
      <c r="F71" s="404"/>
      <c r="G71" s="404"/>
      <c r="H71" s="404" t="str">
        <f t="shared" si="1"/>
        <v>UN</v>
      </c>
      <c r="I71"/>
      <c r="J71"/>
      <c r="K71"/>
      <c r="L71"/>
      <c r="M71"/>
      <c r="N71"/>
      <c r="O71"/>
      <c r="P71"/>
    </row>
    <row r="72" spans="1:16" s="10" customFormat="1" x14ac:dyDescent="0.25">
      <c r="A72"/>
      <c r="B72" s="6">
        <v>308277</v>
      </c>
      <c r="C72" s="9" t="s">
        <v>9595</v>
      </c>
      <c r="D72" s="6" t="s">
        <v>42</v>
      </c>
      <c r="E72" s="464">
        <v>45714.31</v>
      </c>
      <c r="F72" s="404"/>
      <c r="G72" s="404"/>
      <c r="H72" s="404" t="str">
        <f t="shared" si="1"/>
        <v>UN</v>
      </c>
      <c r="I72"/>
      <c r="J72"/>
      <c r="K72"/>
      <c r="L72"/>
      <c r="M72"/>
      <c r="N72"/>
      <c r="O72"/>
      <c r="P72"/>
    </row>
    <row r="73" spans="1:16" s="10" customFormat="1" x14ac:dyDescent="0.25">
      <c r="A73"/>
      <c r="B73" s="4">
        <v>308278</v>
      </c>
      <c r="C73" s="8" t="s">
        <v>9596</v>
      </c>
      <c r="D73" s="4" t="s">
        <v>42</v>
      </c>
      <c r="E73" s="463">
        <v>49577.68</v>
      </c>
      <c r="F73" s="404"/>
      <c r="G73" s="404"/>
      <c r="H73" s="404" t="str">
        <f t="shared" si="1"/>
        <v>UN</v>
      </c>
      <c r="I73"/>
      <c r="J73"/>
      <c r="K73"/>
      <c r="L73"/>
      <c r="M73"/>
      <c r="N73"/>
      <c r="O73"/>
      <c r="P73"/>
    </row>
    <row r="74" spans="1:16" s="10" customFormat="1" x14ac:dyDescent="0.25">
      <c r="A74"/>
      <c r="B74" s="6">
        <v>308279</v>
      </c>
      <c r="C74" s="9" t="s">
        <v>9597</v>
      </c>
      <c r="D74" s="6" t="s">
        <v>42</v>
      </c>
      <c r="E74" s="464">
        <v>52476.92</v>
      </c>
      <c r="F74" s="404"/>
      <c r="G74" s="404"/>
      <c r="H74" s="404" t="str">
        <f t="shared" si="1"/>
        <v>UN</v>
      </c>
      <c r="I74"/>
      <c r="J74"/>
      <c r="K74"/>
      <c r="L74"/>
      <c r="M74"/>
      <c r="N74"/>
      <c r="O74"/>
      <c r="P74"/>
    </row>
    <row r="75" spans="1:16" s="10" customFormat="1" x14ac:dyDescent="0.25">
      <c r="A75"/>
      <c r="B75" s="4">
        <v>308280</v>
      </c>
      <c r="C75" s="8" t="s">
        <v>9598</v>
      </c>
      <c r="D75" s="4" t="s">
        <v>42</v>
      </c>
      <c r="E75" s="463">
        <v>59473.2</v>
      </c>
      <c r="F75" s="404"/>
      <c r="G75" s="404"/>
      <c r="H75" s="404" t="str">
        <f t="shared" si="1"/>
        <v>UN</v>
      </c>
      <c r="I75"/>
      <c r="J75"/>
      <c r="K75"/>
      <c r="L75"/>
      <c r="M75"/>
      <c r="N75"/>
      <c r="O75"/>
      <c r="P75"/>
    </row>
    <row r="76" spans="1:16" s="10" customFormat="1" x14ac:dyDescent="0.25">
      <c r="A76"/>
      <c r="B76" s="6">
        <v>308281</v>
      </c>
      <c r="C76" s="9" t="s">
        <v>9599</v>
      </c>
      <c r="D76" s="6" t="s">
        <v>42</v>
      </c>
      <c r="E76" s="464">
        <v>63876.12</v>
      </c>
      <c r="F76" s="404"/>
      <c r="G76" s="404"/>
      <c r="H76" s="404" t="str">
        <f t="shared" si="1"/>
        <v>UN</v>
      </c>
      <c r="I76"/>
      <c r="J76"/>
      <c r="K76"/>
      <c r="L76"/>
      <c r="M76"/>
      <c r="N76"/>
      <c r="O76"/>
      <c r="P76"/>
    </row>
    <row r="77" spans="1:16" s="10" customFormat="1" x14ac:dyDescent="0.25">
      <c r="A77"/>
      <c r="B77" s="4">
        <v>308282</v>
      </c>
      <c r="C77" s="8" t="s">
        <v>9600</v>
      </c>
      <c r="D77" s="4" t="s">
        <v>42</v>
      </c>
      <c r="E77" s="463">
        <v>68615.69</v>
      </c>
      <c r="F77" s="404"/>
      <c r="G77" s="404"/>
      <c r="H77" s="404" t="str">
        <f t="shared" ref="H77:H143" si="3">UPPER(D77)</f>
        <v>UN</v>
      </c>
      <c r="I77"/>
      <c r="J77"/>
      <c r="K77"/>
      <c r="L77"/>
      <c r="M77"/>
      <c r="N77"/>
      <c r="O77"/>
      <c r="P77"/>
    </row>
    <row r="78" spans="1:16" s="10" customFormat="1" x14ac:dyDescent="0.25">
      <c r="A78"/>
      <c r="B78" s="6">
        <v>308283</v>
      </c>
      <c r="C78" s="9" t="s">
        <v>9601</v>
      </c>
      <c r="D78" s="6" t="s">
        <v>42</v>
      </c>
      <c r="E78" s="464">
        <v>72916.41</v>
      </c>
      <c r="F78" s="404"/>
      <c r="G78" s="404"/>
      <c r="H78" s="404" t="str">
        <f t="shared" si="3"/>
        <v>UN</v>
      </c>
      <c r="I78"/>
      <c r="J78"/>
      <c r="K78"/>
      <c r="L78"/>
      <c r="M78"/>
      <c r="N78"/>
      <c r="O78"/>
      <c r="P78"/>
    </row>
    <row r="79" spans="1:16" s="10" customFormat="1" x14ac:dyDescent="0.25">
      <c r="A79"/>
      <c r="B79" s="4">
        <v>308284</v>
      </c>
      <c r="C79" s="8" t="s">
        <v>9602</v>
      </c>
      <c r="D79" s="4" t="s">
        <v>42</v>
      </c>
      <c r="E79" s="463">
        <v>78728.350000000006</v>
      </c>
      <c r="F79" s="404"/>
      <c r="G79" s="404"/>
      <c r="H79" s="404" t="str">
        <f t="shared" si="3"/>
        <v>UN</v>
      </c>
      <c r="I79"/>
      <c r="J79"/>
      <c r="K79"/>
      <c r="L79"/>
      <c r="M79"/>
      <c r="N79"/>
      <c r="O79"/>
      <c r="P79"/>
    </row>
    <row r="80" spans="1:16" s="10" customFormat="1" x14ac:dyDescent="0.25">
      <c r="A80"/>
      <c r="B80" s="6">
        <v>308285</v>
      </c>
      <c r="C80" s="9" t="s">
        <v>9603</v>
      </c>
      <c r="D80" s="6" t="s">
        <v>42</v>
      </c>
      <c r="E80" s="464">
        <v>83479.47</v>
      </c>
      <c r="F80" s="404"/>
      <c r="G80" s="404"/>
      <c r="H80" s="404" t="str">
        <f t="shared" si="3"/>
        <v>UN</v>
      </c>
      <c r="I80"/>
      <c r="J80"/>
      <c r="K80"/>
      <c r="L80"/>
      <c r="M80"/>
      <c r="N80"/>
      <c r="O80"/>
      <c r="P80"/>
    </row>
    <row r="81" spans="1:16" s="10" customFormat="1" x14ac:dyDescent="0.25">
      <c r="A81"/>
      <c r="B81" s="4">
        <v>308286</v>
      </c>
      <c r="C81" s="8" t="s">
        <v>9604</v>
      </c>
      <c r="D81" s="4" t="s">
        <v>42</v>
      </c>
      <c r="E81" s="463">
        <v>88322.49</v>
      </c>
      <c r="F81" s="404"/>
      <c r="G81" s="404"/>
      <c r="H81" s="404" t="str">
        <f t="shared" si="3"/>
        <v>UN</v>
      </c>
      <c r="I81"/>
      <c r="J81"/>
      <c r="K81"/>
      <c r="L81"/>
      <c r="M81"/>
      <c r="N81"/>
      <c r="O81"/>
      <c r="P81"/>
    </row>
    <row r="82" spans="1:16" s="10" customFormat="1" x14ac:dyDescent="0.25">
      <c r="A82"/>
      <c r="B82" s="6">
        <v>307733</v>
      </c>
      <c r="C82" s="9" t="s">
        <v>9605</v>
      </c>
      <c r="D82" s="6" t="s">
        <v>9</v>
      </c>
      <c r="E82" s="403">
        <v>450.43</v>
      </c>
      <c r="F82" s="404"/>
      <c r="G82" s="404"/>
      <c r="H82" s="404" t="str">
        <f t="shared" si="3"/>
        <v>M</v>
      </c>
      <c r="I82"/>
      <c r="J82"/>
      <c r="K82"/>
      <c r="L82"/>
      <c r="M82"/>
      <c r="N82"/>
      <c r="O82"/>
      <c r="P82"/>
    </row>
    <row r="83" spans="1:16" s="10" customFormat="1" x14ac:dyDescent="0.25">
      <c r="A83"/>
      <c r="B83" s="4">
        <v>307734</v>
      </c>
      <c r="C83" s="8" t="s">
        <v>9606</v>
      </c>
      <c r="D83" s="4" t="s">
        <v>9</v>
      </c>
      <c r="E83" s="406">
        <v>577.12</v>
      </c>
      <c r="F83" s="404"/>
      <c r="G83" s="404"/>
      <c r="H83" s="404" t="str">
        <f t="shared" si="3"/>
        <v>M</v>
      </c>
      <c r="I83"/>
      <c r="J83"/>
      <c r="K83"/>
      <c r="L83"/>
      <c r="M83"/>
      <c r="N83"/>
      <c r="O83"/>
      <c r="P83"/>
    </row>
    <row r="84" spans="1:16" s="10" customFormat="1" x14ac:dyDescent="0.25">
      <c r="A84"/>
      <c r="B84" s="6">
        <v>307735</v>
      </c>
      <c r="C84" s="9" t="s">
        <v>9607</v>
      </c>
      <c r="D84" s="6" t="s">
        <v>9</v>
      </c>
      <c r="E84" s="464">
        <v>1016.61</v>
      </c>
      <c r="F84" s="404"/>
      <c r="G84" s="404"/>
      <c r="H84" s="404" t="str">
        <f t="shared" si="3"/>
        <v>M</v>
      </c>
      <c r="I84"/>
      <c r="J84"/>
      <c r="K84"/>
      <c r="L84"/>
      <c r="M84"/>
      <c r="N84"/>
      <c r="O84"/>
      <c r="P84"/>
    </row>
    <row r="85" spans="1:16" s="10" customFormat="1" x14ac:dyDescent="0.25">
      <c r="A85"/>
      <c r="B85" s="4">
        <v>307736</v>
      </c>
      <c r="C85" s="8" t="s">
        <v>9608</v>
      </c>
      <c r="D85" s="4" t="s">
        <v>9</v>
      </c>
      <c r="E85" s="463">
        <v>1353.63</v>
      </c>
      <c r="F85" s="404"/>
      <c r="G85" s="404"/>
      <c r="H85" s="404" t="str">
        <f t="shared" si="3"/>
        <v>M</v>
      </c>
      <c r="I85"/>
      <c r="J85"/>
      <c r="K85"/>
      <c r="L85"/>
      <c r="M85"/>
      <c r="N85"/>
      <c r="O85"/>
      <c r="P85"/>
    </row>
    <row r="86" spans="1:16" s="10" customFormat="1" x14ac:dyDescent="0.25">
      <c r="A86"/>
      <c r="B86" s="6">
        <v>307737</v>
      </c>
      <c r="C86" s="9" t="s">
        <v>9609</v>
      </c>
      <c r="D86" s="6" t="s">
        <v>9</v>
      </c>
      <c r="E86" s="464">
        <v>1643.16</v>
      </c>
      <c r="F86" s="404"/>
      <c r="G86" s="404"/>
      <c r="H86" s="404" t="str">
        <f t="shared" si="3"/>
        <v>M</v>
      </c>
      <c r="I86"/>
      <c r="J86"/>
      <c r="K86"/>
      <c r="L86"/>
      <c r="M86"/>
      <c r="N86"/>
      <c r="O86"/>
      <c r="P86"/>
    </row>
    <row r="87" spans="1:16" s="10" customFormat="1" x14ac:dyDescent="0.25">
      <c r="A87"/>
      <c r="B87" s="4">
        <v>307730</v>
      </c>
      <c r="C87" s="8" t="s">
        <v>9610</v>
      </c>
      <c r="D87" s="4" t="s">
        <v>9</v>
      </c>
      <c r="E87" s="406">
        <v>0</v>
      </c>
      <c r="F87" s="404"/>
      <c r="G87" s="404"/>
      <c r="H87" s="404" t="str">
        <f t="shared" si="3"/>
        <v>M</v>
      </c>
      <c r="I87"/>
      <c r="J87"/>
      <c r="K87"/>
      <c r="L87"/>
      <c r="M87"/>
      <c r="N87"/>
      <c r="O87"/>
      <c r="P87"/>
    </row>
    <row r="88" spans="1:16" s="10" customFormat="1" x14ac:dyDescent="0.25">
      <c r="A88"/>
      <c r="B88" s="6">
        <v>307084</v>
      </c>
      <c r="C88" s="9" t="s">
        <v>9611</v>
      </c>
      <c r="D88" s="6" t="s">
        <v>9</v>
      </c>
      <c r="E88" s="403">
        <v>33.15</v>
      </c>
      <c r="F88" s="404"/>
      <c r="G88" s="404"/>
      <c r="H88" s="404" t="str">
        <f t="shared" si="3"/>
        <v>M</v>
      </c>
      <c r="I88"/>
      <c r="J88"/>
      <c r="K88"/>
      <c r="L88"/>
      <c r="M88"/>
      <c r="N88"/>
      <c r="O88"/>
      <c r="P88"/>
    </row>
    <row r="89" spans="1:16" s="10" customFormat="1" x14ac:dyDescent="0.25">
      <c r="A89"/>
      <c r="B89" s="4">
        <v>407818</v>
      </c>
      <c r="C89" s="8" t="s">
        <v>9612</v>
      </c>
      <c r="D89" s="4" t="s">
        <v>49</v>
      </c>
      <c r="E89" s="406">
        <v>12.89</v>
      </c>
      <c r="F89" s="404"/>
      <c r="G89" s="404"/>
      <c r="H89" s="404" t="str">
        <f t="shared" ref="H89:H118" si="4">UPPER(D89)</f>
        <v>KG</v>
      </c>
      <c r="I89"/>
      <c r="J89"/>
      <c r="K89"/>
      <c r="L89"/>
      <c r="M89"/>
      <c r="N89"/>
      <c r="O89"/>
      <c r="P89"/>
    </row>
    <row r="90" spans="1:16" s="10" customFormat="1" x14ac:dyDescent="0.25">
      <c r="A90"/>
      <c r="B90" s="6">
        <v>407819</v>
      </c>
      <c r="C90" s="9" t="s">
        <v>9613</v>
      </c>
      <c r="D90" s="6" t="s">
        <v>49</v>
      </c>
      <c r="E90" s="403">
        <v>13.01</v>
      </c>
      <c r="F90" s="404"/>
      <c r="G90" s="404"/>
      <c r="H90" s="404" t="str">
        <f t="shared" si="4"/>
        <v>KG</v>
      </c>
      <c r="I90"/>
      <c r="J90"/>
      <c r="K90"/>
      <c r="L90"/>
      <c r="M90"/>
      <c r="N90"/>
      <c r="O90"/>
      <c r="P90"/>
    </row>
    <row r="91" spans="1:16" s="10" customFormat="1" x14ac:dyDescent="0.25">
      <c r="A91"/>
      <c r="B91" s="4">
        <v>407820</v>
      </c>
      <c r="C91" s="8" t="s">
        <v>9614</v>
      </c>
      <c r="D91" s="4" t="s">
        <v>49</v>
      </c>
      <c r="E91" s="406">
        <v>14.42</v>
      </c>
      <c r="F91" s="404"/>
      <c r="G91" s="404"/>
      <c r="H91" s="404" t="str">
        <f t="shared" si="4"/>
        <v>KG</v>
      </c>
      <c r="I91"/>
      <c r="J91"/>
      <c r="K91"/>
      <c r="L91"/>
      <c r="M91"/>
      <c r="N91"/>
      <c r="O91"/>
      <c r="P91"/>
    </row>
    <row r="92" spans="1:16" s="10" customFormat="1" x14ac:dyDescent="0.25">
      <c r="A92"/>
      <c r="B92" s="6">
        <v>407740</v>
      </c>
      <c r="C92" s="9" t="s">
        <v>9615</v>
      </c>
      <c r="D92" s="6" t="s">
        <v>49</v>
      </c>
      <c r="E92" s="403">
        <v>15.7</v>
      </c>
      <c r="F92" s="404"/>
      <c r="G92" s="404"/>
      <c r="H92" s="404" t="str">
        <f t="shared" si="4"/>
        <v>KG</v>
      </c>
      <c r="I92"/>
      <c r="J92"/>
      <c r="K92"/>
      <c r="L92"/>
      <c r="M92"/>
      <c r="N92"/>
      <c r="O92"/>
      <c r="P92"/>
    </row>
    <row r="93" spans="1:16" s="10" customFormat="1" x14ac:dyDescent="0.25">
      <c r="A93"/>
      <c r="B93" s="4">
        <v>408037</v>
      </c>
      <c r="C93" s="8" t="s">
        <v>9616</v>
      </c>
      <c r="D93" s="4" t="s">
        <v>42</v>
      </c>
      <c r="E93" s="406">
        <v>23.87</v>
      </c>
      <c r="F93" s="404" t="s">
        <v>6</v>
      </c>
      <c r="G93" s="404"/>
      <c r="H93" s="404" t="str">
        <f t="shared" si="4"/>
        <v>UN</v>
      </c>
      <c r="I93"/>
      <c r="J93"/>
      <c r="K93"/>
      <c r="L93"/>
      <c r="M93"/>
      <c r="N93"/>
      <c r="O93"/>
      <c r="P93"/>
    </row>
    <row r="94" spans="1:16" s="10" customFormat="1" x14ac:dyDescent="0.25">
      <c r="A94"/>
      <c r="B94" s="6">
        <v>408038</v>
      </c>
      <c r="C94" s="9" t="s">
        <v>9617</v>
      </c>
      <c r="D94" s="6" t="s">
        <v>42</v>
      </c>
      <c r="E94" s="403">
        <v>38.72</v>
      </c>
      <c r="F94" s="404"/>
      <c r="G94" s="404"/>
      <c r="H94" s="404" t="str">
        <f t="shared" si="4"/>
        <v>UN</v>
      </c>
      <c r="I94"/>
      <c r="J94"/>
      <c r="K94"/>
      <c r="L94"/>
      <c r="M94"/>
      <c r="N94"/>
      <c r="O94"/>
      <c r="P94"/>
    </row>
    <row r="95" spans="1:16" s="10" customFormat="1" x14ac:dyDescent="0.25">
      <c r="A95"/>
      <c r="B95" s="4">
        <v>408039</v>
      </c>
      <c r="C95" s="8" t="s">
        <v>9618</v>
      </c>
      <c r="D95" s="4" t="s">
        <v>42</v>
      </c>
      <c r="E95" s="406">
        <v>50.91</v>
      </c>
      <c r="F95" s="404"/>
      <c r="G95" s="404"/>
      <c r="H95" s="404" t="str">
        <f t="shared" si="4"/>
        <v>UN</v>
      </c>
      <c r="I95"/>
      <c r="J95"/>
      <c r="K95"/>
      <c r="L95"/>
      <c r="M95"/>
      <c r="N95"/>
      <c r="O95"/>
      <c r="P95"/>
    </row>
    <row r="96" spans="1:16" s="10" customFormat="1" x14ac:dyDescent="0.25">
      <c r="A96"/>
      <c r="B96" s="6">
        <v>408041</v>
      </c>
      <c r="C96" s="9" t="s">
        <v>9619</v>
      </c>
      <c r="D96" s="6" t="s">
        <v>42</v>
      </c>
      <c r="E96" s="403">
        <v>70</v>
      </c>
      <c r="F96" s="404"/>
      <c r="G96" s="404"/>
      <c r="H96" s="404" t="str">
        <f t="shared" si="4"/>
        <v>UN</v>
      </c>
      <c r="I96"/>
      <c r="J96"/>
      <c r="K96"/>
      <c r="L96"/>
      <c r="M96"/>
      <c r="N96"/>
      <c r="O96"/>
      <c r="P96"/>
    </row>
    <row r="97" spans="1:16" s="10" customFormat="1" x14ac:dyDescent="0.25">
      <c r="A97"/>
      <c r="B97" s="4">
        <v>408042</v>
      </c>
      <c r="C97" s="8" t="s">
        <v>9620</v>
      </c>
      <c r="D97" s="4" t="s">
        <v>42</v>
      </c>
      <c r="E97" s="406">
        <v>100.41</v>
      </c>
      <c r="F97" s="404"/>
      <c r="G97" s="404"/>
      <c r="H97" s="404" t="str">
        <f t="shared" si="4"/>
        <v>UN</v>
      </c>
      <c r="I97"/>
      <c r="J97"/>
      <c r="K97"/>
      <c r="L97"/>
      <c r="M97"/>
      <c r="N97"/>
      <c r="O97"/>
      <c r="P97"/>
    </row>
    <row r="98" spans="1:16" s="10" customFormat="1" x14ac:dyDescent="0.25">
      <c r="A98"/>
      <c r="B98" s="6">
        <v>408031</v>
      </c>
      <c r="C98" s="9" t="s">
        <v>9621</v>
      </c>
      <c r="D98" s="6" t="s">
        <v>42</v>
      </c>
      <c r="E98" s="403">
        <v>24.59</v>
      </c>
      <c r="F98" s="404"/>
      <c r="G98" s="404"/>
      <c r="H98" s="404" t="str">
        <f t="shared" si="4"/>
        <v>UN</v>
      </c>
      <c r="I98"/>
      <c r="J98"/>
      <c r="K98"/>
      <c r="L98"/>
      <c r="M98"/>
      <c r="N98"/>
      <c r="O98"/>
      <c r="P98"/>
    </row>
    <row r="99" spans="1:16" s="10" customFormat="1" x14ac:dyDescent="0.25">
      <c r="A99"/>
      <c r="B99" s="4">
        <v>408032</v>
      </c>
      <c r="C99" s="8" t="s">
        <v>9622</v>
      </c>
      <c r="D99" s="4" t="s">
        <v>42</v>
      </c>
      <c r="E99" s="406">
        <v>33.49</v>
      </c>
      <c r="F99" s="404"/>
      <c r="G99" s="404"/>
      <c r="H99" s="404" t="str">
        <f t="shared" si="4"/>
        <v>UN</v>
      </c>
      <c r="I99"/>
      <c r="J99"/>
      <c r="K99"/>
      <c r="L99"/>
      <c r="M99"/>
      <c r="N99"/>
      <c r="O99"/>
      <c r="P99"/>
    </row>
    <row r="100" spans="1:16" s="10" customFormat="1" x14ac:dyDescent="0.25">
      <c r="A100"/>
      <c r="B100" s="6">
        <v>408033</v>
      </c>
      <c r="C100" s="9" t="s">
        <v>9623</v>
      </c>
      <c r="D100" s="6" t="s">
        <v>42</v>
      </c>
      <c r="E100" s="403">
        <v>45.66</v>
      </c>
      <c r="F100" s="404"/>
      <c r="G100" s="404"/>
      <c r="H100" s="404" t="str">
        <f t="shared" si="4"/>
        <v>UN</v>
      </c>
      <c r="I100"/>
      <c r="J100"/>
      <c r="K100"/>
      <c r="L100"/>
      <c r="M100"/>
      <c r="N100"/>
      <c r="O100"/>
      <c r="P100"/>
    </row>
    <row r="101" spans="1:16" s="10" customFormat="1" x14ac:dyDescent="0.25">
      <c r="A101"/>
      <c r="B101" s="4">
        <v>408035</v>
      </c>
      <c r="C101" s="8" t="s">
        <v>9624</v>
      </c>
      <c r="D101" s="4" t="s">
        <v>42</v>
      </c>
      <c r="E101" s="406">
        <v>88.89</v>
      </c>
      <c r="F101" s="404"/>
      <c r="G101" s="404"/>
      <c r="H101" s="404" t="str">
        <f t="shared" si="4"/>
        <v>UN</v>
      </c>
      <c r="I101"/>
      <c r="J101"/>
      <c r="K101"/>
      <c r="L101"/>
      <c r="M101"/>
      <c r="N101"/>
      <c r="O101"/>
      <c r="P101"/>
    </row>
    <row r="102" spans="1:16" s="10" customFormat="1" x14ac:dyDescent="0.25">
      <c r="A102"/>
      <c r="B102" s="6">
        <v>408036</v>
      </c>
      <c r="C102" s="9" t="s">
        <v>9625</v>
      </c>
      <c r="D102" s="6" t="s">
        <v>42</v>
      </c>
      <c r="E102" s="403">
        <v>172.81</v>
      </c>
      <c r="F102" s="404"/>
      <c r="G102" s="404"/>
      <c r="H102" s="404" t="str">
        <f t="shared" si="4"/>
        <v>UN</v>
      </c>
      <c r="I102"/>
      <c r="J102"/>
      <c r="K102"/>
      <c r="L102"/>
      <c r="M102"/>
      <c r="N102"/>
      <c r="O102"/>
      <c r="P102"/>
    </row>
    <row r="103" spans="1:16" s="10" customFormat="1" x14ac:dyDescent="0.25">
      <c r="A103"/>
      <c r="B103" s="4">
        <v>408067</v>
      </c>
      <c r="C103" s="8" t="s">
        <v>9626</v>
      </c>
      <c r="D103" s="4" t="s">
        <v>49</v>
      </c>
      <c r="E103" s="406">
        <v>12.76</v>
      </c>
      <c r="F103" s="404"/>
      <c r="G103" s="404"/>
      <c r="H103" s="404" t="str">
        <f t="shared" si="4"/>
        <v>KG</v>
      </c>
      <c r="I103"/>
      <c r="J103"/>
      <c r="K103"/>
      <c r="L103"/>
      <c r="M103"/>
      <c r="N103"/>
      <c r="O103"/>
      <c r="P103"/>
    </row>
    <row r="104" spans="1:16" s="10" customFormat="1" ht="30" x14ac:dyDescent="0.25">
      <c r="A104"/>
      <c r="B104" s="6">
        <v>407743</v>
      </c>
      <c r="C104" s="9" t="s">
        <v>9627</v>
      </c>
      <c r="D104" s="6" t="s">
        <v>49</v>
      </c>
      <c r="E104" s="403">
        <v>14</v>
      </c>
      <c r="F104" s="404"/>
      <c r="G104" s="404"/>
      <c r="H104" s="404" t="str">
        <f t="shared" si="4"/>
        <v>KG</v>
      </c>
      <c r="I104"/>
      <c r="J104"/>
      <c r="K104"/>
      <c r="L104"/>
      <c r="M104"/>
      <c r="N104"/>
      <c r="O104"/>
      <c r="P104"/>
    </row>
    <row r="105" spans="1:16" s="10" customFormat="1" ht="30" x14ac:dyDescent="0.25">
      <c r="A105"/>
      <c r="B105" s="4">
        <v>607137</v>
      </c>
      <c r="C105" s="8" t="s">
        <v>9628</v>
      </c>
      <c r="D105" s="4" t="s">
        <v>9</v>
      </c>
      <c r="E105" s="463">
        <v>60847.24</v>
      </c>
      <c r="F105" s="404"/>
      <c r="G105" s="404"/>
      <c r="H105" s="404" t="str">
        <f t="shared" si="4"/>
        <v>M</v>
      </c>
      <c r="I105"/>
      <c r="J105"/>
      <c r="K105"/>
      <c r="L105"/>
      <c r="M105"/>
      <c r="N105"/>
      <c r="O105"/>
      <c r="P105"/>
    </row>
    <row r="106" spans="1:16" s="10" customFormat="1" ht="30" x14ac:dyDescent="0.25">
      <c r="A106"/>
      <c r="B106" s="6">
        <v>606785</v>
      </c>
      <c r="C106" s="9" t="s">
        <v>9629</v>
      </c>
      <c r="D106" s="6" t="s">
        <v>9</v>
      </c>
      <c r="E106" s="464">
        <v>60158.39</v>
      </c>
      <c r="F106" s="404"/>
      <c r="G106" s="404"/>
      <c r="H106" s="404" t="str">
        <f t="shared" si="4"/>
        <v>M</v>
      </c>
      <c r="I106"/>
      <c r="J106"/>
      <c r="K106"/>
      <c r="L106"/>
      <c r="M106"/>
      <c r="N106"/>
      <c r="O106"/>
      <c r="P106"/>
    </row>
    <row r="107" spans="1:16" s="10" customFormat="1" ht="30" x14ac:dyDescent="0.25">
      <c r="A107"/>
      <c r="B107" s="4">
        <v>607139</v>
      </c>
      <c r="C107" s="8" t="s">
        <v>9630</v>
      </c>
      <c r="D107" s="4" t="s">
        <v>9</v>
      </c>
      <c r="E107" s="463">
        <v>61669.29</v>
      </c>
      <c r="F107" s="404"/>
      <c r="G107" s="404"/>
      <c r="H107" s="404" t="str">
        <f t="shared" si="4"/>
        <v>M</v>
      </c>
      <c r="I107"/>
      <c r="J107"/>
      <c r="K107"/>
      <c r="L107"/>
      <c r="M107"/>
      <c r="N107"/>
      <c r="O107"/>
      <c r="P107"/>
    </row>
    <row r="108" spans="1:16" s="10" customFormat="1" ht="30" x14ac:dyDescent="0.25">
      <c r="A108"/>
      <c r="B108" s="6">
        <v>606787</v>
      </c>
      <c r="C108" s="9" t="s">
        <v>9631</v>
      </c>
      <c r="D108" s="6" t="s">
        <v>9</v>
      </c>
      <c r="E108" s="464">
        <v>60636.2</v>
      </c>
      <c r="F108" s="404"/>
      <c r="G108" s="404"/>
      <c r="H108" s="404" t="str">
        <f t="shared" si="4"/>
        <v>M</v>
      </c>
      <c r="I108"/>
      <c r="J108"/>
      <c r="K108"/>
      <c r="L108"/>
      <c r="M108"/>
      <c r="N108"/>
      <c r="O108"/>
      <c r="P108"/>
    </row>
    <row r="109" spans="1:16" s="10" customFormat="1" ht="30" x14ac:dyDescent="0.25">
      <c r="A109"/>
      <c r="B109" s="4">
        <v>607140</v>
      </c>
      <c r="C109" s="8" t="s">
        <v>9632</v>
      </c>
      <c r="D109" s="4" t="s">
        <v>9</v>
      </c>
      <c r="E109" s="463">
        <v>56297.67</v>
      </c>
      <c r="F109" s="404"/>
      <c r="G109" s="404"/>
      <c r="H109" s="404" t="str">
        <f t="shared" si="4"/>
        <v>M</v>
      </c>
      <c r="I109"/>
      <c r="J109"/>
      <c r="K109"/>
      <c r="L109"/>
      <c r="M109"/>
      <c r="N109"/>
      <c r="O109"/>
      <c r="P109"/>
    </row>
    <row r="110" spans="1:16" s="10" customFormat="1" ht="30" x14ac:dyDescent="0.25">
      <c r="A110"/>
      <c r="B110" s="6">
        <v>606788</v>
      </c>
      <c r="C110" s="9" t="s">
        <v>9633</v>
      </c>
      <c r="D110" s="6" t="s">
        <v>9</v>
      </c>
      <c r="E110" s="464">
        <v>56020.39</v>
      </c>
      <c r="F110" s="404"/>
      <c r="G110" s="404"/>
      <c r="H110" s="404" t="str">
        <f t="shared" si="4"/>
        <v>M</v>
      </c>
      <c r="I110"/>
      <c r="J110"/>
      <c r="K110"/>
      <c r="L110"/>
      <c r="M110"/>
      <c r="N110"/>
      <c r="O110"/>
      <c r="P110"/>
    </row>
    <row r="111" spans="1:16" s="10" customFormat="1" ht="30" x14ac:dyDescent="0.25">
      <c r="A111"/>
      <c r="B111" s="4">
        <v>607141</v>
      </c>
      <c r="C111" s="8" t="s">
        <v>9634</v>
      </c>
      <c r="D111" s="4" t="s">
        <v>9</v>
      </c>
      <c r="E111" s="463">
        <v>62781.27</v>
      </c>
      <c r="F111" s="404"/>
      <c r="G111" s="404"/>
      <c r="H111" s="404" t="str">
        <f t="shared" si="4"/>
        <v>M</v>
      </c>
      <c r="I111"/>
      <c r="J111"/>
      <c r="K111"/>
      <c r="L111"/>
      <c r="M111"/>
      <c r="N111"/>
      <c r="O111"/>
      <c r="P111"/>
    </row>
    <row r="112" spans="1:16" s="10" customFormat="1" ht="30" x14ac:dyDescent="0.25">
      <c r="A112"/>
      <c r="B112" s="6">
        <v>606789</v>
      </c>
      <c r="C112" s="9" t="s">
        <v>9635</v>
      </c>
      <c r="D112" s="6" t="s">
        <v>9</v>
      </c>
      <c r="E112" s="464">
        <v>62065.37</v>
      </c>
      <c r="F112" s="404"/>
      <c r="G112" s="404"/>
      <c r="H112" s="404" t="str">
        <f t="shared" si="4"/>
        <v>M</v>
      </c>
      <c r="I112"/>
      <c r="J112"/>
      <c r="K112"/>
      <c r="L112"/>
      <c r="M112"/>
      <c r="N112"/>
      <c r="O112"/>
      <c r="P112"/>
    </row>
    <row r="113" spans="1:16" s="10" customFormat="1" ht="30" x14ac:dyDescent="0.25">
      <c r="A113"/>
      <c r="B113" s="4">
        <v>607144</v>
      </c>
      <c r="C113" s="8" t="s">
        <v>9636</v>
      </c>
      <c r="D113" s="4" t="s">
        <v>9</v>
      </c>
      <c r="E113" s="463">
        <v>73463.11</v>
      </c>
      <c r="F113" s="404"/>
      <c r="G113" s="404"/>
      <c r="H113" s="404" t="str">
        <f t="shared" si="4"/>
        <v>M</v>
      </c>
      <c r="I113"/>
      <c r="J113"/>
      <c r="K113"/>
      <c r="L113"/>
      <c r="M113"/>
      <c r="N113"/>
      <c r="O113"/>
      <c r="P113"/>
    </row>
    <row r="114" spans="1:16" s="10" customFormat="1" ht="30" x14ac:dyDescent="0.25">
      <c r="A114"/>
      <c r="B114" s="6">
        <v>606792</v>
      </c>
      <c r="C114" s="9" t="s">
        <v>9637</v>
      </c>
      <c r="D114" s="6" t="s">
        <v>9</v>
      </c>
      <c r="E114" s="464">
        <v>72809.22</v>
      </c>
      <c r="F114" s="404"/>
      <c r="G114" s="404"/>
      <c r="H114" s="404" t="str">
        <f t="shared" si="4"/>
        <v>M</v>
      </c>
      <c r="I114"/>
      <c r="J114"/>
      <c r="K114"/>
      <c r="L114"/>
      <c r="M114"/>
      <c r="N114"/>
      <c r="O114"/>
      <c r="P114"/>
    </row>
    <row r="115" spans="1:16" s="10" customFormat="1" ht="30" x14ac:dyDescent="0.25">
      <c r="A115"/>
      <c r="B115" s="4">
        <v>607142</v>
      </c>
      <c r="C115" s="8" t="s">
        <v>9638</v>
      </c>
      <c r="D115" s="4" t="s">
        <v>9</v>
      </c>
      <c r="E115" s="463">
        <v>65870.02</v>
      </c>
      <c r="F115" s="404"/>
      <c r="G115" s="404"/>
      <c r="H115" s="404" t="str">
        <f t="shared" si="4"/>
        <v>M</v>
      </c>
      <c r="I115"/>
      <c r="J115"/>
      <c r="K115"/>
      <c r="L115"/>
      <c r="M115"/>
      <c r="N115"/>
      <c r="O115"/>
      <c r="P115"/>
    </row>
    <row r="116" spans="1:16" s="10" customFormat="1" ht="30" x14ac:dyDescent="0.25">
      <c r="A116"/>
      <c r="B116" s="6">
        <v>606790</v>
      </c>
      <c r="C116" s="9" t="s">
        <v>9639</v>
      </c>
      <c r="D116" s="6" t="s">
        <v>9</v>
      </c>
      <c r="E116" s="464">
        <v>65100</v>
      </c>
      <c r="F116" s="404"/>
      <c r="G116" s="404"/>
      <c r="H116" s="404" t="str">
        <f t="shared" si="4"/>
        <v>M</v>
      </c>
      <c r="I116"/>
      <c r="J116"/>
      <c r="K116"/>
      <c r="L116"/>
      <c r="M116"/>
      <c r="N116"/>
      <c r="O116"/>
      <c r="P116"/>
    </row>
    <row r="117" spans="1:16" s="10" customFormat="1" ht="30" x14ac:dyDescent="0.25">
      <c r="A117"/>
      <c r="B117" s="4">
        <v>607145</v>
      </c>
      <c r="C117" s="8" t="s">
        <v>9640</v>
      </c>
      <c r="D117" s="4" t="s">
        <v>9</v>
      </c>
      <c r="E117" s="463">
        <v>81153.94</v>
      </c>
      <c r="F117" s="404"/>
      <c r="G117" s="404"/>
      <c r="H117" s="404" t="str">
        <f t="shared" si="4"/>
        <v>M</v>
      </c>
      <c r="I117"/>
      <c r="J117"/>
      <c r="K117"/>
      <c r="L117"/>
      <c r="M117"/>
      <c r="N117"/>
      <c r="O117"/>
      <c r="P117"/>
    </row>
    <row r="118" spans="1:16" s="10" customFormat="1" ht="30" x14ac:dyDescent="0.25">
      <c r="A118"/>
      <c r="B118" s="6">
        <v>606793</v>
      </c>
      <c r="C118" s="9" t="s">
        <v>9641</v>
      </c>
      <c r="D118" s="6" t="s">
        <v>9</v>
      </c>
      <c r="E118" s="464">
        <v>80422.62</v>
      </c>
      <c r="F118" s="404"/>
      <c r="G118" s="404"/>
      <c r="H118" s="404" t="str">
        <f t="shared" si="4"/>
        <v>M</v>
      </c>
      <c r="I118"/>
      <c r="J118"/>
      <c r="K118"/>
      <c r="L118"/>
      <c r="M118"/>
      <c r="N118"/>
      <c r="O118"/>
      <c r="P118"/>
    </row>
    <row r="119" spans="1:16" s="10" customFormat="1" ht="30" x14ac:dyDescent="0.25">
      <c r="A119"/>
      <c r="B119" s="4">
        <v>607146</v>
      </c>
      <c r="C119" s="8" t="s">
        <v>9642</v>
      </c>
      <c r="D119" s="4" t="s">
        <v>9</v>
      </c>
      <c r="E119" s="463">
        <v>84656.26</v>
      </c>
      <c r="F119" s="404"/>
      <c r="G119" s="404"/>
      <c r="H119" s="404" t="str">
        <f t="shared" si="3"/>
        <v>M</v>
      </c>
      <c r="I119"/>
      <c r="J119"/>
      <c r="K119"/>
      <c r="L119"/>
      <c r="M119"/>
      <c r="N119"/>
      <c r="O119"/>
      <c r="P119"/>
    </row>
    <row r="120" spans="1:16" s="10" customFormat="1" ht="30" x14ac:dyDescent="0.25">
      <c r="A120"/>
      <c r="B120" s="6">
        <v>606794</v>
      </c>
      <c r="C120" s="9" t="s">
        <v>9643</v>
      </c>
      <c r="D120" s="6" t="s">
        <v>9</v>
      </c>
      <c r="E120" s="464">
        <v>83862.509999999995</v>
      </c>
      <c r="F120" s="404"/>
      <c r="G120" s="404"/>
      <c r="H120" s="404" t="str">
        <f t="shared" si="3"/>
        <v>M</v>
      </c>
      <c r="I120"/>
      <c r="J120"/>
      <c r="K120"/>
      <c r="L120"/>
      <c r="M120"/>
      <c r="N120"/>
      <c r="O120"/>
      <c r="P120"/>
    </row>
    <row r="121" spans="1:16" s="10" customFormat="1" ht="30" x14ac:dyDescent="0.25">
      <c r="A121"/>
      <c r="B121" s="4">
        <v>607143</v>
      </c>
      <c r="C121" s="8" t="s">
        <v>9644</v>
      </c>
      <c r="D121" s="4" t="s">
        <v>9</v>
      </c>
      <c r="E121" s="463">
        <v>71161.36</v>
      </c>
      <c r="F121" s="404"/>
      <c r="G121" s="404"/>
      <c r="H121" s="404" t="str">
        <f t="shared" si="3"/>
        <v>M</v>
      </c>
      <c r="I121"/>
      <c r="J121"/>
      <c r="K121"/>
      <c r="L121"/>
      <c r="M121"/>
      <c r="N121"/>
      <c r="O121"/>
      <c r="P121"/>
    </row>
    <row r="122" spans="1:16" s="10" customFormat="1" ht="30" x14ac:dyDescent="0.25">
      <c r="A122"/>
      <c r="B122" s="6">
        <v>606791</v>
      </c>
      <c r="C122" s="9" t="s">
        <v>9645</v>
      </c>
      <c r="D122" s="6" t="s">
        <v>9</v>
      </c>
      <c r="E122" s="464">
        <v>70274.84</v>
      </c>
      <c r="F122" s="404"/>
      <c r="G122" s="404"/>
      <c r="H122" s="404" t="str">
        <f t="shared" si="3"/>
        <v>M</v>
      </c>
      <c r="I122"/>
      <c r="J122"/>
      <c r="K122"/>
      <c r="L122"/>
      <c r="M122"/>
      <c r="N122"/>
      <c r="O122"/>
      <c r="P122"/>
    </row>
    <row r="123" spans="1:16" s="10" customFormat="1" ht="30" x14ac:dyDescent="0.25">
      <c r="A123"/>
      <c r="B123" s="4">
        <v>607147</v>
      </c>
      <c r="C123" s="8" t="s">
        <v>9646</v>
      </c>
      <c r="D123" s="4" t="s">
        <v>9</v>
      </c>
      <c r="E123" s="463">
        <v>91338.04</v>
      </c>
      <c r="F123" s="404" t="s">
        <v>6</v>
      </c>
      <c r="G123" s="404"/>
      <c r="H123" s="404" t="str">
        <f t="shared" si="3"/>
        <v>M</v>
      </c>
      <c r="I123"/>
      <c r="J123"/>
      <c r="K123"/>
      <c r="L123"/>
      <c r="M123"/>
      <c r="N123"/>
      <c r="O123"/>
      <c r="P123"/>
    </row>
    <row r="124" spans="1:16" s="10" customFormat="1" ht="30" x14ac:dyDescent="0.25">
      <c r="A124"/>
      <c r="B124" s="6">
        <v>606795</v>
      </c>
      <c r="C124" s="9" t="s">
        <v>9647</v>
      </c>
      <c r="D124" s="6" t="s">
        <v>9</v>
      </c>
      <c r="E124" s="464">
        <v>90423.4</v>
      </c>
      <c r="F124" s="404"/>
      <c r="G124" s="404"/>
      <c r="H124" s="404" t="str">
        <f t="shared" si="3"/>
        <v>M</v>
      </c>
      <c r="I124"/>
      <c r="J124"/>
      <c r="K124"/>
      <c r="L124"/>
      <c r="M124"/>
      <c r="N124"/>
      <c r="O124"/>
      <c r="P124"/>
    </row>
    <row r="125" spans="1:16" s="10" customFormat="1" ht="30" x14ac:dyDescent="0.25">
      <c r="A125"/>
      <c r="B125" s="4">
        <v>607112</v>
      </c>
      <c r="C125" s="8" t="s">
        <v>9648</v>
      </c>
      <c r="D125" s="4" t="s">
        <v>9</v>
      </c>
      <c r="E125" s="463">
        <v>29667.96</v>
      </c>
      <c r="F125" s="404"/>
      <c r="G125" s="404"/>
      <c r="H125" s="404" t="str">
        <f t="shared" si="3"/>
        <v>M</v>
      </c>
      <c r="I125"/>
      <c r="J125"/>
      <c r="K125"/>
      <c r="L125"/>
      <c r="M125"/>
      <c r="N125"/>
      <c r="O125"/>
      <c r="P125"/>
    </row>
    <row r="126" spans="1:16" s="10" customFormat="1" ht="30" x14ac:dyDescent="0.25">
      <c r="A126"/>
      <c r="B126" s="6">
        <v>606760</v>
      </c>
      <c r="C126" s="9" t="s">
        <v>9649</v>
      </c>
      <c r="D126" s="6" t="s">
        <v>9</v>
      </c>
      <c r="E126" s="464">
        <v>29428.2</v>
      </c>
      <c r="F126" s="404"/>
      <c r="G126" s="404"/>
      <c r="H126" s="404" t="str">
        <f t="shared" si="3"/>
        <v>M</v>
      </c>
      <c r="I126"/>
      <c r="J126"/>
      <c r="K126"/>
      <c r="L126"/>
      <c r="M126"/>
      <c r="N126"/>
      <c r="O126"/>
      <c r="P126"/>
    </row>
    <row r="127" spans="1:16" s="10" customFormat="1" ht="30" x14ac:dyDescent="0.25">
      <c r="A127"/>
      <c r="B127" s="4">
        <v>607113</v>
      </c>
      <c r="C127" s="8" t="s">
        <v>9650</v>
      </c>
      <c r="D127" s="4" t="s">
        <v>9</v>
      </c>
      <c r="E127" s="463">
        <v>34860.42</v>
      </c>
      <c r="F127" s="404"/>
      <c r="G127" s="404"/>
      <c r="H127" s="404" t="str">
        <f t="shared" si="3"/>
        <v>M</v>
      </c>
      <c r="I127"/>
      <c r="J127"/>
      <c r="K127"/>
      <c r="L127"/>
      <c r="M127"/>
      <c r="N127"/>
      <c r="O127"/>
      <c r="P127"/>
    </row>
    <row r="128" spans="1:16" s="10" customFormat="1" ht="30" x14ac:dyDescent="0.25">
      <c r="A128"/>
      <c r="B128" s="6">
        <v>606761</v>
      </c>
      <c r="C128" s="9" t="s">
        <v>9651</v>
      </c>
      <c r="D128" s="6" t="s">
        <v>9</v>
      </c>
      <c r="E128" s="464">
        <v>34584.82</v>
      </c>
      <c r="F128" s="404"/>
      <c r="G128" s="404"/>
      <c r="H128" s="404" t="str">
        <f t="shared" si="3"/>
        <v>M</v>
      </c>
      <c r="I128"/>
      <c r="J128"/>
      <c r="K128"/>
      <c r="L128"/>
      <c r="M128"/>
      <c r="N128"/>
      <c r="O128"/>
      <c r="P128"/>
    </row>
    <row r="129" spans="1:16" s="10" customFormat="1" ht="30" x14ac:dyDescent="0.25">
      <c r="A129"/>
      <c r="B129" s="4">
        <v>606762</v>
      </c>
      <c r="C129" s="8" t="s">
        <v>9652</v>
      </c>
      <c r="D129" s="4" t="s">
        <v>9</v>
      </c>
      <c r="E129" s="463">
        <v>34233.64</v>
      </c>
      <c r="F129" s="404"/>
      <c r="G129" s="404"/>
      <c r="H129" s="404" t="str">
        <f t="shared" si="3"/>
        <v>M</v>
      </c>
      <c r="I129"/>
      <c r="J129"/>
      <c r="K129"/>
      <c r="L129"/>
      <c r="M129"/>
      <c r="N129"/>
      <c r="O129"/>
      <c r="P129"/>
    </row>
    <row r="130" spans="1:16" s="10" customFormat="1" ht="30" x14ac:dyDescent="0.25">
      <c r="A130"/>
      <c r="B130" s="6">
        <v>607114</v>
      </c>
      <c r="C130" s="9" t="s">
        <v>9653</v>
      </c>
      <c r="D130" s="6" t="s">
        <v>9</v>
      </c>
      <c r="E130" s="464">
        <v>34514.44</v>
      </c>
      <c r="F130" s="404"/>
      <c r="G130" s="404"/>
      <c r="H130" s="404" t="str">
        <f t="shared" si="3"/>
        <v>M</v>
      </c>
      <c r="I130"/>
      <c r="J130"/>
      <c r="K130"/>
      <c r="L130"/>
      <c r="M130"/>
      <c r="N130"/>
      <c r="O130"/>
      <c r="P130"/>
    </row>
    <row r="131" spans="1:16" s="10" customFormat="1" ht="30" x14ac:dyDescent="0.25">
      <c r="A131"/>
      <c r="B131" s="4">
        <v>607116</v>
      </c>
      <c r="C131" s="8" t="s">
        <v>9654</v>
      </c>
      <c r="D131" s="4" t="s">
        <v>9</v>
      </c>
      <c r="E131" s="463">
        <v>36561.81</v>
      </c>
      <c r="F131" s="404"/>
      <c r="G131" s="404"/>
      <c r="H131" s="404" t="str">
        <f t="shared" si="3"/>
        <v>M</v>
      </c>
      <c r="I131"/>
      <c r="J131"/>
      <c r="K131"/>
      <c r="L131"/>
      <c r="M131"/>
      <c r="N131"/>
      <c r="O131"/>
      <c r="P131"/>
    </row>
    <row r="132" spans="1:16" s="10" customFormat="1" ht="30" x14ac:dyDescent="0.25">
      <c r="A132"/>
      <c r="B132" s="6">
        <v>606764</v>
      </c>
      <c r="C132" s="9" t="s">
        <v>9655</v>
      </c>
      <c r="D132" s="6" t="s">
        <v>9</v>
      </c>
      <c r="E132" s="464">
        <v>36269.18</v>
      </c>
      <c r="F132" s="404"/>
      <c r="G132" s="404"/>
      <c r="H132" s="404" t="str">
        <f t="shared" si="3"/>
        <v>M</v>
      </c>
      <c r="I132"/>
      <c r="J132"/>
      <c r="K132"/>
      <c r="L132"/>
      <c r="M132"/>
      <c r="N132"/>
      <c r="O132"/>
      <c r="P132"/>
    </row>
    <row r="133" spans="1:16" s="10" customFormat="1" ht="30" x14ac:dyDescent="0.25">
      <c r="A133"/>
      <c r="B133" s="4">
        <v>607115</v>
      </c>
      <c r="C133" s="8" t="s">
        <v>9656</v>
      </c>
      <c r="D133" s="4" t="s">
        <v>9</v>
      </c>
      <c r="E133" s="463">
        <v>41520.44</v>
      </c>
      <c r="F133" s="404"/>
      <c r="G133" s="404"/>
      <c r="H133" s="404" t="str">
        <f t="shared" si="3"/>
        <v>M</v>
      </c>
      <c r="I133"/>
      <c r="J133"/>
      <c r="K133"/>
      <c r="L133"/>
      <c r="M133"/>
      <c r="N133"/>
      <c r="O133"/>
      <c r="P133"/>
    </row>
    <row r="134" spans="1:16" s="10" customFormat="1" ht="30" x14ac:dyDescent="0.25">
      <c r="A134"/>
      <c r="B134" s="6">
        <v>606763</v>
      </c>
      <c r="C134" s="9" t="s">
        <v>9657</v>
      </c>
      <c r="D134" s="6" t="s">
        <v>9</v>
      </c>
      <c r="E134" s="464">
        <v>41168.39</v>
      </c>
      <c r="F134" s="404"/>
      <c r="G134" s="404"/>
      <c r="H134" s="404" t="str">
        <f t="shared" si="3"/>
        <v>M</v>
      </c>
      <c r="I134"/>
      <c r="J134"/>
      <c r="K134"/>
      <c r="L134"/>
      <c r="M134"/>
      <c r="N134"/>
      <c r="O134"/>
      <c r="P134"/>
    </row>
    <row r="135" spans="1:16" s="10" customFormat="1" ht="30" x14ac:dyDescent="0.25">
      <c r="A135"/>
      <c r="B135" s="4">
        <v>607117</v>
      </c>
      <c r="C135" s="8" t="s">
        <v>9658</v>
      </c>
      <c r="D135" s="4" t="s">
        <v>9</v>
      </c>
      <c r="E135" s="463">
        <v>41514.32</v>
      </c>
      <c r="F135" s="404"/>
      <c r="G135" s="404"/>
      <c r="H135" s="404" t="str">
        <f t="shared" si="3"/>
        <v>M</v>
      </c>
      <c r="I135"/>
      <c r="J135"/>
      <c r="K135"/>
      <c r="L135"/>
      <c r="M135"/>
      <c r="N135"/>
      <c r="O135"/>
      <c r="P135"/>
    </row>
    <row r="136" spans="1:16" s="10" customFormat="1" ht="30" x14ac:dyDescent="0.25">
      <c r="A136"/>
      <c r="B136" s="6">
        <v>606765</v>
      </c>
      <c r="C136" s="9" t="s">
        <v>9659</v>
      </c>
      <c r="D136" s="6" t="s">
        <v>9</v>
      </c>
      <c r="E136" s="464">
        <v>41171.94</v>
      </c>
      <c r="F136" s="404"/>
      <c r="G136" s="404"/>
      <c r="H136" s="404" t="str">
        <f t="shared" si="3"/>
        <v>M</v>
      </c>
      <c r="I136"/>
      <c r="J136"/>
      <c r="K136"/>
      <c r="L136"/>
      <c r="M136"/>
      <c r="N136"/>
      <c r="O136"/>
      <c r="P136"/>
    </row>
    <row r="137" spans="1:16" s="10" customFormat="1" ht="30" x14ac:dyDescent="0.25">
      <c r="A137"/>
      <c r="B137" s="4">
        <v>607118</v>
      </c>
      <c r="C137" s="8" t="s">
        <v>9660</v>
      </c>
      <c r="D137" s="4" t="s">
        <v>9</v>
      </c>
      <c r="E137" s="463">
        <v>37205.46</v>
      </c>
      <c r="F137" s="404"/>
      <c r="G137" s="404"/>
      <c r="H137" s="404" t="str">
        <f t="shared" si="3"/>
        <v>M</v>
      </c>
      <c r="I137"/>
      <c r="J137"/>
      <c r="K137"/>
      <c r="L137"/>
      <c r="M137"/>
      <c r="N137"/>
      <c r="O137"/>
      <c r="P137"/>
    </row>
    <row r="138" spans="1:16" s="10" customFormat="1" ht="30" x14ac:dyDescent="0.25">
      <c r="A138"/>
      <c r="B138" s="6">
        <v>606766</v>
      </c>
      <c r="C138" s="9" t="s">
        <v>9661</v>
      </c>
      <c r="D138" s="6" t="s">
        <v>9</v>
      </c>
      <c r="E138" s="464">
        <v>36903.360000000001</v>
      </c>
      <c r="F138" s="404"/>
      <c r="G138" s="404"/>
      <c r="H138" s="404" t="str">
        <f t="shared" si="3"/>
        <v>M</v>
      </c>
      <c r="I138"/>
      <c r="J138"/>
      <c r="K138"/>
      <c r="L138"/>
      <c r="M138"/>
      <c r="N138"/>
      <c r="O138"/>
      <c r="P138"/>
    </row>
    <row r="139" spans="1:16" s="10" customFormat="1" ht="30" x14ac:dyDescent="0.25">
      <c r="A139"/>
      <c r="B139" s="4">
        <v>607120</v>
      </c>
      <c r="C139" s="8" t="s">
        <v>9662</v>
      </c>
      <c r="D139" s="4" t="s">
        <v>9</v>
      </c>
      <c r="E139" s="463">
        <v>37890.03</v>
      </c>
      <c r="F139" s="404"/>
      <c r="G139" s="404"/>
      <c r="H139" s="404" t="str">
        <f t="shared" si="3"/>
        <v>M</v>
      </c>
      <c r="I139"/>
      <c r="J139"/>
      <c r="K139"/>
      <c r="L139"/>
      <c r="M139"/>
      <c r="N139"/>
      <c r="O139"/>
      <c r="P139"/>
    </row>
    <row r="140" spans="1:16" s="10" customFormat="1" ht="30" x14ac:dyDescent="0.25">
      <c r="A140"/>
      <c r="B140" s="6">
        <v>606768</v>
      </c>
      <c r="C140" s="9" t="s">
        <v>9663</v>
      </c>
      <c r="D140" s="6" t="s">
        <v>9</v>
      </c>
      <c r="E140" s="464">
        <v>37571.9</v>
      </c>
      <c r="F140" s="404"/>
      <c r="G140" s="404"/>
      <c r="H140" s="404" t="str">
        <f t="shared" si="3"/>
        <v>M</v>
      </c>
      <c r="I140"/>
      <c r="J140"/>
      <c r="K140"/>
      <c r="L140"/>
      <c r="M140"/>
      <c r="N140"/>
      <c r="O140"/>
      <c r="P140"/>
    </row>
    <row r="141" spans="1:16" s="10" customFormat="1" ht="30" x14ac:dyDescent="0.25">
      <c r="A141"/>
      <c r="B141" s="4">
        <v>607119</v>
      </c>
      <c r="C141" s="8" t="s">
        <v>9664</v>
      </c>
      <c r="D141" s="4" t="s">
        <v>9</v>
      </c>
      <c r="E141" s="463">
        <v>43559.67</v>
      </c>
      <c r="F141" s="404"/>
      <c r="G141" s="404"/>
      <c r="H141" s="404" t="str">
        <f t="shared" si="3"/>
        <v>M</v>
      </c>
      <c r="I141"/>
      <c r="J141"/>
      <c r="K141"/>
      <c r="L141"/>
      <c r="M141"/>
      <c r="N141"/>
      <c r="O141"/>
      <c r="P141"/>
    </row>
    <row r="142" spans="1:16" s="10" customFormat="1" ht="30" x14ac:dyDescent="0.25">
      <c r="A142"/>
      <c r="B142" s="6">
        <v>606767</v>
      </c>
      <c r="C142" s="9" t="s">
        <v>9665</v>
      </c>
      <c r="D142" s="6" t="s">
        <v>9</v>
      </c>
      <c r="E142" s="464">
        <v>43171.71</v>
      </c>
      <c r="F142" s="404"/>
      <c r="G142" s="404"/>
      <c r="H142" s="404" t="str">
        <f t="shared" si="3"/>
        <v>M</v>
      </c>
      <c r="I142"/>
      <c r="J142"/>
      <c r="K142"/>
      <c r="L142"/>
      <c r="M142"/>
      <c r="N142"/>
      <c r="O142"/>
      <c r="P142"/>
    </row>
    <row r="143" spans="1:16" s="10" customFormat="1" ht="30" x14ac:dyDescent="0.25">
      <c r="A143"/>
      <c r="B143" s="4">
        <v>607121</v>
      </c>
      <c r="C143" s="8" t="s">
        <v>9666</v>
      </c>
      <c r="D143" s="4" t="s">
        <v>9</v>
      </c>
      <c r="E143" s="463">
        <v>41030.06</v>
      </c>
      <c r="F143" s="404"/>
      <c r="G143" s="404"/>
      <c r="H143" s="404" t="str">
        <f t="shared" si="3"/>
        <v>M</v>
      </c>
      <c r="I143"/>
      <c r="J143"/>
      <c r="K143"/>
      <c r="L143"/>
      <c r="M143"/>
      <c r="N143"/>
      <c r="O143"/>
      <c r="P143"/>
    </row>
    <row r="144" spans="1:16" s="10" customFormat="1" ht="30" x14ac:dyDescent="0.25">
      <c r="A144"/>
      <c r="B144" s="6">
        <v>606769</v>
      </c>
      <c r="C144" s="9" t="s">
        <v>9667</v>
      </c>
      <c r="D144" s="6" t="s">
        <v>9</v>
      </c>
      <c r="E144" s="464">
        <v>40667.360000000001</v>
      </c>
      <c r="F144" s="404"/>
      <c r="G144" s="404"/>
      <c r="H144" s="404" t="str">
        <f t="shared" si="1"/>
        <v>M</v>
      </c>
      <c r="I144"/>
      <c r="J144"/>
      <c r="K144"/>
      <c r="L144"/>
      <c r="M144"/>
      <c r="N144"/>
      <c r="O144"/>
      <c r="P144"/>
    </row>
    <row r="145" spans="1:16" s="10" customFormat="1" ht="30" x14ac:dyDescent="0.25">
      <c r="A145"/>
      <c r="B145" s="4">
        <v>607123</v>
      </c>
      <c r="C145" s="8" t="s">
        <v>9668</v>
      </c>
      <c r="D145" s="4" t="s">
        <v>9</v>
      </c>
      <c r="E145" s="463">
        <v>40485.58</v>
      </c>
      <c r="F145" s="404"/>
      <c r="G145" s="404"/>
      <c r="H145" s="404" t="str">
        <f t="shared" si="1"/>
        <v>M</v>
      </c>
      <c r="I145"/>
      <c r="J145"/>
      <c r="K145"/>
      <c r="L145"/>
      <c r="M145"/>
      <c r="N145"/>
      <c r="O145"/>
      <c r="P145"/>
    </row>
    <row r="146" spans="1:16" s="10" customFormat="1" ht="30" x14ac:dyDescent="0.25">
      <c r="A146"/>
      <c r="B146" s="6">
        <v>606771</v>
      </c>
      <c r="C146" s="9" t="s">
        <v>9669</v>
      </c>
      <c r="D146" s="6" t="s">
        <v>9</v>
      </c>
      <c r="E146" s="464">
        <v>40124.230000000003</v>
      </c>
      <c r="F146" s="404"/>
      <c r="G146" s="404"/>
      <c r="H146" s="404" t="str">
        <f t="shared" si="1"/>
        <v>M</v>
      </c>
      <c r="I146"/>
      <c r="J146"/>
      <c r="K146"/>
      <c r="L146"/>
      <c r="M146"/>
      <c r="N146"/>
      <c r="O146"/>
      <c r="P146"/>
    </row>
    <row r="147" spans="1:16" s="10" customFormat="1" ht="30" x14ac:dyDescent="0.25">
      <c r="A147"/>
      <c r="B147" s="4">
        <v>607122</v>
      </c>
      <c r="C147" s="8" t="s">
        <v>9670</v>
      </c>
      <c r="D147" s="4" t="s">
        <v>9</v>
      </c>
      <c r="E147" s="463">
        <v>44919.76</v>
      </c>
      <c r="F147" s="404"/>
      <c r="G147" s="404"/>
      <c r="H147" s="404" t="str">
        <f t="shared" si="1"/>
        <v>M</v>
      </c>
      <c r="I147"/>
      <c r="J147"/>
      <c r="K147"/>
      <c r="L147"/>
      <c r="M147"/>
      <c r="N147"/>
      <c r="O147"/>
      <c r="P147"/>
    </row>
    <row r="148" spans="1:16" s="10" customFormat="1" ht="30" x14ac:dyDescent="0.25">
      <c r="A148"/>
      <c r="B148" s="6">
        <v>606770</v>
      </c>
      <c r="C148" s="9" t="s">
        <v>9671</v>
      </c>
      <c r="D148" s="6" t="s">
        <v>9</v>
      </c>
      <c r="E148" s="464">
        <v>44503.02</v>
      </c>
      <c r="F148" s="404"/>
      <c r="G148" s="404"/>
      <c r="H148" s="404" t="str">
        <f t="shared" si="1"/>
        <v>M</v>
      </c>
      <c r="I148"/>
      <c r="J148"/>
      <c r="K148"/>
      <c r="L148"/>
      <c r="M148"/>
      <c r="N148"/>
      <c r="O148"/>
      <c r="P148"/>
    </row>
    <row r="149" spans="1:16" s="10" customFormat="1" ht="30" x14ac:dyDescent="0.25">
      <c r="A149"/>
      <c r="B149" s="4">
        <v>607125</v>
      </c>
      <c r="C149" s="8" t="s">
        <v>9672</v>
      </c>
      <c r="D149" s="4" t="s">
        <v>9</v>
      </c>
      <c r="E149" s="463">
        <v>41862.04</v>
      </c>
      <c r="F149" s="404"/>
      <c r="G149" s="404"/>
      <c r="H149" s="404" t="str">
        <f t="shared" si="1"/>
        <v>M</v>
      </c>
      <c r="I149"/>
      <c r="J149"/>
      <c r="K149"/>
      <c r="L149"/>
      <c r="M149"/>
      <c r="N149"/>
      <c r="O149"/>
      <c r="P149"/>
    </row>
    <row r="150" spans="1:16" s="10" customFormat="1" ht="30" x14ac:dyDescent="0.25">
      <c r="A150"/>
      <c r="B150" s="6">
        <v>606773</v>
      </c>
      <c r="C150" s="9" t="s">
        <v>9673</v>
      </c>
      <c r="D150" s="6" t="s">
        <v>9</v>
      </c>
      <c r="E150" s="464">
        <v>41481.85</v>
      </c>
      <c r="F150" s="404"/>
      <c r="G150" s="404"/>
      <c r="H150" s="404" t="str">
        <f t="shared" si="1"/>
        <v>M</v>
      </c>
      <c r="I150"/>
      <c r="J150"/>
      <c r="K150"/>
      <c r="L150"/>
      <c r="M150"/>
      <c r="N150"/>
      <c r="O150"/>
      <c r="P150"/>
    </row>
    <row r="151" spans="1:16" s="10" customFormat="1" ht="30" x14ac:dyDescent="0.25">
      <c r="A151"/>
      <c r="B151" s="4">
        <v>607124</v>
      </c>
      <c r="C151" s="8" t="s">
        <v>9674</v>
      </c>
      <c r="D151" s="4" t="s">
        <v>9</v>
      </c>
      <c r="E151" s="463">
        <v>45596.35</v>
      </c>
      <c r="F151" s="404"/>
      <c r="G151" s="404"/>
      <c r="H151" s="404" t="str">
        <f t="shared" si="1"/>
        <v>M</v>
      </c>
      <c r="I151"/>
      <c r="J151"/>
      <c r="K151"/>
      <c r="L151"/>
      <c r="M151"/>
      <c r="N151"/>
      <c r="O151"/>
      <c r="P151"/>
    </row>
    <row r="152" spans="1:16" s="10" customFormat="1" ht="30" x14ac:dyDescent="0.25">
      <c r="A152"/>
      <c r="B152" s="6">
        <v>606772</v>
      </c>
      <c r="C152" s="9" t="s">
        <v>9675</v>
      </c>
      <c r="D152" s="6" t="s">
        <v>9</v>
      </c>
      <c r="E152" s="464">
        <v>45166.28</v>
      </c>
      <c r="F152" s="404"/>
      <c r="G152" s="404"/>
      <c r="H152" s="404" t="str">
        <f t="shared" si="1"/>
        <v>M</v>
      </c>
      <c r="I152"/>
      <c r="J152"/>
      <c r="K152"/>
      <c r="L152"/>
      <c r="M152"/>
      <c r="N152"/>
      <c r="O152"/>
      <c r="P152"/>
    </row>
    <row r="153" spans="1:16" s="10" customFormat="1" ht="30" x14ac:dyDescent="0.25">
      <c r="A153"/>
      <c r="B153" s="4">
        <v>607126</v>
      </c>
      <c r="C153" s="8" t="s">
        <v>9676</v>
      </c>
      <c r="D153" s="4" t="s">
        <v>9</v>
      </c>
      <c r="E153" s="463">
        <v>46869.19</v>
      </c>
      <c r="F153" s="404"/>
      <c r="G153" s="404"/>
      <c r="H153" s="404" t="str">
        <f t="shared" si="1"/>
        <v>M</v>
      </c>
      <c r="I153"/>
      <c r="J153"/>
      <c r="K153"/>
      <c r="L153"/>
      <c r="M153"/>
      <c r="N153"/>
      <c r="O153"/>
      <c r="P153"/>
    </row>
    <row r="154" spans="1:16" s="10" customFormat="1" ht="30" x14ac:dyDescent="0.25">
      <c r="A154"/>
      <c r="B154" s="6">
        <v>606774</v>
      </c>
      <c r="C154" s="9" t="s">
        <v>9677</v>
      </c>
      <c r="D154" s="6" t="s">
        <v>9</v>
      </c>
      <c r="E154" s="464">
        <v>46418.41</v>
      </c>
      <c r="F154" s="404"/>
      <c r="G154" s="404"/>
      <c r="H154" s="404" t="str">
        <f t="shared" si="1"/>
        <v>M</v>
      </c>
      <c r="I154"/>
      <c r="J154"/>
      <c r="K154"/>
      <c r="L154"/>
      <c r="M154"/>
      <c r="N154"/>
      <c r="O154"/>
      <c r="P154"/>
    </row>
    <row r="155" spans="1:16" s="10" customFormat="1" ht="30" x14ac:dyDescent="0.25">
      <c r="A155"/>
      <c r="B155" s="4">
        <v>607127</v>
      </c>
      <c r="C155" s="8" t="s">
        <v>9678</v>
      </c>
      <c r="D155" s="4" t="s">
        <v>9</v>
      </c>
      <c r="E155" s="463">
        <v>43157.24</v>
      </c>
      <c r="F155" s="404"/>
      <c r="G155" s="404"/>
      <c r="H155" s="404" t="str">
        <f t="shared" si="1"/>
        <v>M</v>
      </c>
      <c r="I155"/>
      <c r="J155"/>
      <c r="K155"/>
      <c r="L155"/>
      <c r="M155"/>
      <c r="N155"/>
      <c r="O155"/>
      <c r="P155"/>
    </row>
    <row r="156" spans="1:16" s="10" customFormat="1" ht="30" x14ac:dyDescent="0.25">
      <c r="A156"/>
      <c r="B156" s="6">
        <v>606775</v>
      </c>
      <c r="C156" s="9" t="s">
        <v>9679</v>
      </c>
      <c r="D156" s="6" t="s">
        <v>9</v>
      </c>
      <c r="E156" s="464">
        <v>42754.2</v>
      </c>
      <c r="F156" s="404"/>
      <c r="G156" s="404"/>
      <c r="H156" s="404" t="str">
        <f t="shared" si="1"/>
        <v>M</v>
      </c>
      <c r="I156"/>
      <c r="J156"/>
      <c r="K156"/>
      <c r="L156"/>
      <c r="M156"/>
      <c r="N156"/>
      <c r="O156"/>
      <c r="P156"/>
    </row>
    <row r="157" spans="1:16" s="10" customFormat="1" ht="30" x14ac:dyDescent="0.25">
      <c r="A157"/>
      <c r="B157" s="4">
        <v>607129</v>
      </c>
      <c r="C157" s="8" t="s">
        <v>9680</v>
      </c>
      <c r="D157" s="4" t="s">
        <v>9</v>
      </c>
      <c r="E157" s="463">
        <v>45167.97</v>
      </c>
      <c r="F157" s="404"/>
      <c r="G157" s="404"/>
      <c r="H157" s="404" t="str">
        <f t="shared" si="1"/>
        <v>M</v>
      </c>
      <c r="I157"/>
      <c r="J157"/>
      <c r="K157"/>
      <c r="L157"/>
      <c r="M157"/>
      <c r="N157"/>
      <c r="O157"/>
      <c r="P157"/>
    </row>
    <row r="158" spans="1:16" s="10" customFormat="1" ht="30" x14ac:dyDescent="0.25">
      <c r="A158"/>
      <c r="B158" s="6">
        <v>606777</v>
      </c>
      <c r="C158" s="9" t="s">
        <v>9681</v>
      </c>
      <c r="D158" s="6" t="s">
        <v>9</v>
      </c>
      <c r="E158" s="464">
        <v>44726.57</v>
      </c>
      <c r="F158" s="404"/>
      <c r="G158" s="404"/>
      <c r="H158" s="404" t="str">
        <f t="shared" si="1"/>
        <v>M</v>
      </c>
      <c r="I158"/>
      <c r="J158"/>
      <c r="K158"/>
      <c r="L158"/>
      <c r="M158"/>
      <c r="N158"/>
      <c r="O158"/>
      <c r="P158"/>
    </row>
    <row r="159" spans="1:16" s="10" customFormat="1" ht="30" x14ac:dyDescent="0.25">
      <c r="A159"/>
      <c r="B159" s="4">
        <v>607128</v>
      </c>
      <c r="C159" s="8" t="s">
        <v>9682</v>
      </c>
      <c r="D159" s="4" t="s">
        <v>9</v>
      </c>
      <c r="E159" s="463">
        <v>49681.21</v>
      </c>
      <c r="F159" s="404"/>
      <c r="G159" s="404"/>
      <c r="H159" s="404" t="str">
        <f t="shared" si="1"/>
        <v>M</v>
      </c>
      <c r="I159"/>
      <c r="J159"/>
      <c r="K159"/>
      <c r="L159"/>
      <c r="M159"/>
      <c r="N159"/>
      <c r="O159"/>
      <c r="P159"/>
    </row>
    <row r="160" spans="1:16" s="10" customFormat="1" ht="30" x14ac:dyDescent="0.25">
      <c r="A160"/>
      <c r="B160" s="6">
        <v>606776</v>
      </c>
      <c r="C160" s="9" t="s">
        <v>9683</v>
      </c>
      <c r="D160" s="6" t="s">
        <v>9</v>
      </c>
      <c r="E160" s="464">
        <v>49165.48</v>
      </c>
      <c r="F160" s="404" t="s">
        <v>6</v>
      </c>
      <c r="G160" s="404"/>
      <c r="H160" s="404" t="str">
        <f t="shared" si="1"/>
        <v>M</v>
      </c>
      <c r="I160"/>
      <c r="J160"/>
      <c r="K160"/>
      <c r="L160"/>
      <c r="M160"/>
      <c r="N160"/>
      <c r="O160"/>
      <c r="P160"/>
    </row>
    <row r="161" spans="1:16" s="10" customFormat="1" ht="30" x14ac:dyDescent="0.25">
      <c r="A161"/>
      <c r="B161" s="4">
        <v>607130</v>
      </c>
      <c r="C161" s="8" t="s">
        <v>9684</v>
      </c>
      <c r="D161" s="4" t="s">
        <v>9</v>
      </c>
      <c r="E161" s="463">
        <v>52952.05</v>
      </c>
      <c r="F161" s="404"/>
      <c r="G161" s="404"/>
      <c r="H161" s="404" t="str">
        <f t="shared" si="1"/>
        <v>M</v>
      </c>
      <c r="I161"/>
      <c r="J161"/>
      <c r="K161"/>
      <c r="L161"/>
      <c r="M161"/>
      <c r="N161"/>
      <c r="O161"/>
      <c r="P161"/>
    </row>
    <row r="162" spans="1:16" s="10" customFormat="1" ht="30" x14ac:dyDescent="0.25">
      <c r="A162"/>
      <c r="B162" s="6">
        <v>606778</v>
      </c>
      <c r="C162" s="9" t="s">
        <v>9685</v>
      </c>
      <c r="D162" s="6" t="s">
        <v>9</v>
      </c>
      <c r="E162" s="464">
        <v>52385.17</v>
      </c>
      <c r="F162" s="404"/>
      <c r="G162" s="404"/>
      <c r="H162" s="404" t="str">
        <f t="shared" si="1"/>
        <v>M</v>
      </c>
      <c r="I162"/>
      <c r="J162"/>
      <c r="K162"/>
      <c r="L162"/>
      <c r="M162"/>
      <c r="N162"/>
      <c r="O162"/>
      <c r="P162"/>
    </row>
    <row r="163" spans="1:16" s="10" customFormat="1" ht="30" x14ac:dyDescent="0.25">
      <c r="A163"/>
      <c r="B163" s="4">
        <v>607131</v>
      </c>
      <c r="C163" s="8" t="s">
        <v>9686</v>
      </c>
      <c r="D163" s="4" t="s">
        <v>9</v>
      </c>
      <c r="E163" s="463">
        <v>49696.7</v>
      </c>
      <c r="F163" s="404"/>
      <c r="G163" s="404"/>
      <c r="H163" s="404" t="str">
        <f t="shared" si="1"/>
        <v>M</v>
      </c>
      <c r="I163"/>
      <c r="J163"/>
      <c r="K163"/>
      <c r="L163"/>
      <c r="M163"/>
      <c r="N163"/>
      <c r="O163"/>
      <c r="P163"/>
    </row>
    <row r="164" spans="1:16" s="10" customFormat="1" ht="30" x14ac:dyDescent="0.25">
      <c r="A164"/>
      <c r="B164" s="6">
        <v>606779</v>
      </c>
      <c r="C164" s="9" t="s">
        <v>9687</v>
      </c>
      <c r="D164" s="6" t="s">
        <v>9</v>
      </c>
      <c r="E164" s="464">
        <v>49195.199999999997</v>
      </c>
      <c r="F164" s="404"/>
      <c r="G164" s="404"/>
      <c r="H164" s="404" t="str">
        <f t="shared" si="1"/>
        <v>M</v>
      </c>
      <c r="I164"/>
      <c r="J164"/>
      <c r="K164"/>
      <c r="L164"/>
      <c r="M164"/>
      <c r="N164"/>
      <c r="O164"/>
      <c r="P164"/>
    </row>
    <row r="165" spans="1:16" s="10" customFormat="1" ht="30" x14ac:dyDescent="0.25">
      <c r="A165"/>
      <c r="B165" s="4">
        <v>607133</v>
      </c>
      <c r="C165" s="8" t="s">
        <v>9688</v>
      </c>
      <c r="D165" s="4" t="s">
        <v>9</v>
      </c>
      <c r="E165" s="463">
        <v>50451.81</v>
      </c>
      <c r="F165" s="404"/>
      <c r="G165" s="404"/>
      <c r="H165" s="404" t="str">
        <f t="shared" si="1"/>
        <v>M</v>
      </c>
      <c r="I165"/>
      <c r="J165"/>
      <c r="K165"/>
      <c r="L165"/>
      <c r="M165"/>
      <c r="N165"/>
      <c r="O165"/>
      <c r="P165"/>
    </row>
    <row r="166" spans="1:16" s="10" customFormat="1" ht="30" x14ac:dyDescent="0.25">
      <c r="A166"/>
      <c r="B166" s="6">
        <v>606781</v>
      </c>
      <c r="C166" s="9" t="s">
        <v>9689</v>
      </c>
      <c r="D166" s="6" t="s">
        <v>9</v>
      </c>
      <c r="E166" s="464">
        <v>49935.23</v>
      </c>
      <c r="F166" s="404"/>
      <c r="G166" s="404"/>
      <c r="H166" s="404" t="str">
        <f t="shared" si="1"/>
        <v>M</v>
      </c>
      <c r="I166"/>
      <c r="J166"/>
      <c r="K166"/>
      <c r="L166"/>
      <c r="M166"/>
      <c r="N166"/>
      <c r="O166"/>
      <c r="P166"/>
    </row>
    <row r="167" spans="1:16" s="10" customFormat="1" ht="30" x14ac:dyDescent="0.25">
      <c r="A167"/>
      <c r="B167" s="4">
        <v>607132</v>
      </c>
      <c r="C167" s="8" t="s">
        <v>9690</v>
      </c>
      <c r="D167" s="4" t="s">
        <v>9</v>
      </c>
      <c r="E167" s="463">
        <v>55011</v>
      </c>
      <c r="F167" s="404"/>
      <c r="G167" s="404"/>
      <c r="H167" s="404" t="str">
        <f t="shared" si="1"/>
        <v>M</v>
      </c>
      <c r="I167"/>
      <c r="J167"/>
      <c r="K167"/>
      <c r="L167"/>
      <c r="M167"/>
      <c r="N167"/>
      <c r="O167"/>
      <c r="P167"/>
    </row>
    <row r="168" spans="1:16" s="10" customFormat="1" ht="30" x14ac:dyDescent="0.25">
      <c r="A168"/>
      <c r="B168" s="6">
        <v>606780</v>
      </c>
      <c r="C168" s="9" t="s">
        <v>9691</v>
      </c>
      <c r="D168" s="6" t="s">
        <v>9</v>
      </c>
      <c r="E168" s="464">
        <v>54404.39</v>
      </c>
      <c r="F168" s="404"/>
      <c r="G168" s="404"/>
      <c r="H168" s="404" t="str">
        <f t="shared" si="1"/>
        <v>M</v>
      </c>
      <c r="I168"/>
      <c r="J168"/>
      <c r="K168"/>
      <c r="L168"/>
      <c r="M168"/>
      <c r="N168"/>
      <c r="O168"/>
      <c r="P168"/>
    </row>
    <row r="169" spans="1:16" s="10" customFormat="1" ht="30" x14ac:dyDescent="0.25">
      <c r="A169"/>
      <c r="B169" s="4">
        <v>607134</v>
      </c>
      <c r="C169" s="8" t="s">
        <v>9692</v>
      </c>
      <c r="D169" s="4" t="s">
        <v>9</v>
      </c>
      <c r="E169" s="463">
        <v>54471.21</v>
      </c>
      <c r="F169" s="404"/>
      <c r="G169" s="404"/>
      <c r="H169" s="404" t="str">
        <f t="shared" si="1"/>
        <v>M</v>
      </c>
      <c r="I169"/>
      <c r="J169"/>
      <c r="K169"/>
      <c r="L169"/>
      <c r="M169"/>
      <c r="N169"/>
      <c r="O169"/>
      <c r="P169"/>
    </row>
    <row r="170" spans="1:16" s="10" customFormat="1" ht="30" x14ac:dyDescent="0.25">
      <c r="A170"/>
      <c r="B170" s="6">
        <v>606782</v>
      </c>
      <c r="C170" s="9" t="s">
        <v>9693</v>
      </c>
      <c r="D170" s="6" t="s">
        <v>9</v>
      </c>
      <c r="E170" s="464">
        <v>53878.47</v>
      </c>
      <c r="F170" s="404"/>
      <c r="G170" s="404"/>
      <c r="H170" s="404" t="str">
        <f t="shared" si="1"/>
        <v>M</v>
      </c>
      <c r="I170"/>
      <c r="J170"/>
      <c r="K170"/>
      <c r="L170"/>
      <c r="M170"/>
      <c r="N170"/>
      <c r="O170"/>
      <c r="P170"/>
    </row>
    <row r="171" spans="1:16" s="10" customFormat="1" ht="30" x14ac:dyDescent="0.25">
      <c r="A171"/>
      <c r="B171" s="4">
        <v>607136</v>
      </c>
      <c r="C171" s="8" t="s">
        <v>9694</v>
      </c>
      <c r="D171" s="4" t="s">
        <v>9</v>
      </c>
      <c r="E171" s="463">
        <v>53741.96</v>
      </c>
      <c r="F171" s="404"/>
      <c r="G171" s="404"/>
      <c r="H171" s="404" t="str">
        <f t="shared" si="1"/>
        <v>M</v>
      </c>
      <c r="I171"/>
      <c r="J171"/>
      <c r="K171"/>
      <c r="L171"/>
      <c r="M171"/>
      <c r="N171"/>
      <c r="O171"/>
      <c r="P171"/>
    </row>
    <row r="172" spans="1:16" s="10" customFormat="1" ht="30" x14ac:dyDescent="0.25">
      <c r="A172"/>
      <c r="B172" s="6">
        <v>606784</v>
      </c>
      <c r="C172" s="9" t="s">
        <v>9695</v>
      </c>
      <c r="D172" s="6" t="s">
        <v>9</v>
      </c>
      <c r="E172" s="464">
        <v>53168.15</v>
      </c>
      <c r="F172" s="404"/>
      <c r="G172" s="404"/>
      <c r="H172" s="404" t="str">
        <f t="shared" si="1"/>
        <v>M</v>
      </c>
      <c r="I172"/>
      <c r="J172"/>
      <c r="K172"/>
      <c r="L172"/>
      <c r="M172"/>
      <c r="N172"/>
      <c r="O172"/>
      <c r="P172"/>
    </row>
    <row r="173" spans="1:16" s="10" customFormat="1" ht="30" x14ac:dyDescent="0.25">
      <c r="A173"/>
      <c r="B173" s="4">
        <v>607135</v>
      </c>
      <c r="C173" s="8" t="s">
        <v>9696</v>
      </c>
      <c r="D173" s="4" t="s">
        <v>9</v>
      </c>
      <c r="E173" s="463">
        <v>59971.05</v>
      </c>
      <c r="F173" s="404"/>
      <c r="G173" s="404"/>
      <c r="H173" s="404" t="str">
        <f t="shared" si="1"/>
        <v>M</v>
      </c>
      <c r="I173"/>
      <c r="J173"/>
      <c r="K173"/>
      <c r="L173"/>
      <c r="M173"/>
      <c r="N173"/>
      <c r="O173"/>
      <c r="P173"/>
    </row>
    <row r="174" spans="1:16" s="10" customFormat="1" ht="30" x14ac:dyDescent="0.25">
      <c r="A174"/>
      <c r="B174" s="6">
        <v>606783</v>
      </c>
      <c r="C174" s="9" t="s">
        <v>9697</v>
      </c>
      <c r="D174" s="6" t="s">
        <v>9</v>
      </c>
      <c r="E174" s="464">
        <v>59305.85</v>
      </c>
      <c r="F174" s="404"/>
      <c r="G174" s="404"/>
      <c r="H174" s="404" t="str">
        <f t="shared" si="1"/>
        <v>M</v>
      </c>
      <c r="I174"/>
      <c r="J174"/>
      <c r="K174"/>
      <c r="L174"/>
      <c r="M174"/>
      <c r="N174"/>
      <c r="O174"/>
      <c r="P174"/>
    </row>
    <row r="175" spans="1:16" s="10" customFormat="1" ht="30" x14ac:dyDescent="0.25">
      <c r="A175"/>
      <c r="B175" s="4">
        <v>607138</v>
      </c>
      <c r="C175" s="8" t="s">
        <v>9698</v>
      </c>
      <c r="D175" s="4" t="s">
        <v>9</v>
      </c>
      <c r="E175" s="463">
        <v>54671.81</v>
      </c>
      <c r="F175" s="404"/>
      <c r="G175" s="404"/>
      <c r="H175" s="404" t="str">
        <f t="shared" si="1"/>
        <v>M</v>
      </c>
      <c r="I175"/>
      <c r="J175"/>
      <c r="K175"/>
      <c r="L175"/>
      <c r="M175"/>
      <c r="N175"/>
      <c r="O175"/>
      <c r="P175"/>
    </row>
    <row r="176" spans="1:16" s="10" customFormat="1" ht="30" x14ac:dyDescent="0.25">
      <c r="A176"/>
      <c r="B176" s="6">
        <v>606786</v>
      </c>
      <c r="C176" s="9" t="s">
        <v>9699</v>
      </c>
      <c r="D176" s="6" t="s">
        <v>9</v>
      </c>
      <c r="E176" s="464">
        <v>54060.54</v>
      </c>
      <c r="F176" s="404"/>
      <c r="G176" s="404"/>
      <c r="H176" s="404" t="str">
        <f t="shared" si="1"/>
        <v>M</v>
      </c>
      <c r="I176"/>
      <c r="J176"/>
      <c r="K176"/>
      <c r="L176"/>
      <c r="M176"/>
      <c r="N176"/>
      <c r="O176"/>
      <c r="P176"/>
    </row>
    <row r="177" spans="1:16" s="10" customFormat="1" ht="30" x14ac:dyDescent="0.25">
      <c r="A177"/>
      <c r="B177" s="4">
        <v>606842</v>
      </c>
      <c r="C177" s="8" t="s">
        <v>9700</v>
      </c>
      <c r="D177" s="4" t="s">
        <v>9</v>
      </c>
      <c r="E177" s="463">
        <v>67869.850000000006</v>
      </c>
      <c r="F177" s="404"/>
      <c r="G177" s="404"/>
      <c r="H177" s="404" t="str">
        <f t="shared" si="1"/>
        <v>M</v>
      </c>
      <c r="I177"/>
      <c r="J177"/>
      <c r="K177"/>
      <c r="L177"/>
      <c r="M177"/>
      <c r="N177"/>
      <c r="O177"/>
      <c r="P177"/>
    </row>
    <row r="178" spans="1:16" s="10" customFormat="1" ht="30" x14ac:dyDescent="0.25">
      <c r="A178"/>
      <c r="B178" s="6">
        <v>606832</v>
      </c>
      <c r="C178" s="9" t="s">
        <v>9701</v>
      </c>
      <c r="D178" s="6" t="s">
        <v>9</v>
      </c>
      <c r="E178" s="464">
        <v>67491.09</v>
      </c>
      <c r="F178" s="404"/>
      <c r="G178" s="404"/>
      <c r="H178" s="404" t="str">
        <f t="shared" si="1"/>
        <v>M</v>
      </c>
      <c r="I178"/>
      <c r="J178"/>
      <c r="K178"/>
      <c r="L178"/>
      <c r="M178"/>
      <c r="N178"/>
      <c r="O178"/>
      <c r="P178"/>
    </row>
    <row r="179" spans="1:16" s="10" customFormat="1" ht="30" x14ac:dyDescent="0.25">
      <c r="A179"/>
      <c r="B179" s="4">
        <v>606843</v>
      </c>
      <c r="C179" s="8" t="s">
        <v>9702</v>
      </c>
      <c r="D179" s="4" t="s">
        <v>9</v>
      </c>
      <c r="E179" s="463">
        <v>70523.240000000005</v>
      </c>
      <c r="F179" s="404"/>
      <c r="G179" s="404"/>
      <c r="H179" s="404" t="str">
        <f t="shared" si="1"/>
        <v>M</v>
      </c>
      <c r="I179"/>
      <c r="J179"/>
      <c r="K179"/>
      <c r="L179"/>
      <c r="M179"/>
      <c r="N179"/>
      <c r="O179"/>
      <c r="P179"/>
    </row>
    <row r="180" spans="1:16" s="10" customFormat="1" ht="30" x14ac:dyDescent="0.25">
      <c r="A180"/>
      <c r="B180" s="6">
        <v>606833</v>
      </c>
      <c r="C180" s="9" t="s">
        <v>9703</v>
      </c>
      <c r="D180" s="6" t="s">
        <v>9</v>
      </c>
      <c r="E180" s="464">
        <v>70126.539999999994</v>
      </c>
      <c r="F180" s="404"/>
      <c r="G180" s="404"/>
      <c r="H180" s="404" t="str">
        <f t="shared" si="1"/>
        <v>M</v>
      </c>
      <c r="I180"/>
      <c r="J180"/>
      <c r="K180"/>
      <c r="L180"/>
      <c r="M180"/>
      <c r="N180"/>
      <c r="O180"/>
      <c r="P180"/>
    </row>
    <row r="181" spans="1:16" s="10" customFormat="1" ht="30" x14ac:dyDescent="0.25">
      <c r="A181"/>
      <c r="B181" s="4">
        <v>606845</v>
      </c>
      <c r="C181" s="8" t="s">
        <v>9704</v>
      </c>
      <c r="D181" s="4" t="s">
        <v>9</v>
      </c>
      <c r="E181" s="463">
        <v>73126.899999999994</v>
      </c>
      <c r="F181" s="404"/>
      <c r="G181" s="404"/>
      <c r="H181" s="404" t="str">
        <f t="shared" si="1"/>
        <v>M</v>
      </c>
      <c r="I181"/>
      <c r="J181"/>
      <c r="K181"/>
      <c r="L181"/>
      <c r="M181"/>
      <c r="N181"/>
      <c r="O181"/>
      <c r="P181"/>
    </row>
    <row r="182" spans="1:16" s="10" customFormat="1" ht="30" x14ac:dyDescent="0.25">
      <c r="A182"/>
      <c r="B182" s="6">
        <v>606835</v>
      </c>
      <c r="C182" s="9" t="s">
        <v>9705</v>
      </c>
      <c r="D182" s="6" t="s">
        <v>9</v>
      </c>
      <c r="E182" s="464">
        <v>72730.44</v>
      </c>
      <c r="F182" s="404"/>
      <c r="G182" s="404"/>
      <c r="H182" s="404" t="str">
        <f t="shared" si="1"/>
        <v>M</v>
      </c>
      <c r="I182"/>
      <c r="J182"/>
      <c r="K182"/>
      <c r="L182"/>
      <c r="M182"/>
      <c r="N182"/>
      <c r="O182"/>
      <c r="P182"/>
    </row>
    <row r="183" spans="1:16" s="10" customFormat="1" ht="30" x14ac:dyDescent="0.25">
      <c r="A183"/>
      <c r="B183" s="4">
        <v>606844</v>
      </c>
      <c r="C183" s="8" t="s">
        <v>9706</v>
      </c>
      <c r="D183" s="4" t="s">
        <v>9</v>
      </c>
      <c r="E183" s="463">
        <v>71618.61</v>
      </c>
      <c r="F183" s="404"/>
      <c r="G183" s="404"/>
      <c r="H183" s="404" t="str">
        <f t="shared" si="1"/>
        <v>M</v>
      </c>
      <c r="I183"/>
      <c r="J183"/>
      <c r="K183"/>
      <c r="L183"/>
      <c r="M183"/>
      <c r="N183"/>
      <c r="O183"/>
      <c r="P183"/>
    </row>
    <row r="184" spans="1:16" s="10" customFormat="1" ht="30" x14ac:dyDescent="0.25">
      <c r="A184"/>
      <c r="B184" s="6">
        <v>606834</v>
      </c>
      <c r="C184" s="9" t="s">
        <v>9707</v>
      </c>
      <c r="D184" s="6" t="s">
        <v>9</v>
      </c>
      <c r="E184" s="464">
        <v>71210.759999999995</v>
      </c>
      <c r="F184" s="404"/>
      <c r="G184" s="404"/>
      <c r="H184" s="404" t="str">
        <f t="shared" si="1"/>
        <v>M</v>
      </c>
      <c r="I184"/>
      <c r="J184"/>
      <c r="K184"/>
      <c r="L184"/>
      <c r="M184"/>
      <c r="N184"/>
      <c r="O184"/>
      <c r="P184"/>
    </row>
    <row r="185" spans="1:16" s="10" customFormat="1" ht="30" x14ac:dyDescent="0.25">
      <c r="A185"/>
      <c r="B185" s="4">
        <v>606847</v>
      </c>
      <c r="C185" s="8" t="s">
        <v>9708</v>
      </c>
      <c r="D185" s="4" t="s">
        <v>9</v>
      </c>
      <c r="E185" s="463">
        <v>76472.960000000006</v>
      </c>
      <c r="F185" s="404"/>
      <c r="G185" s="404"/>
      <c r="H185" s="404" t="str">
        <f t="shared" si="0"/>
        <v>M</v>
      </c>
      <c r="I185"/>
      <c r="J185"/>
      <c r="K185"/>
      <c r="L185"/>
      <c r="M185"/>
      <c r="N185"/>
      <c r="O185"/>
      <c r="P185"/>
    </row>
    <row r="186" spans="1:16" s="10" customFormat="1" ht="30" x14ac:dyDescent="0.25">
      <c r="A186"/>
      <c r="B186" s="6">
        <v>606837</v>
      </c>
      <c r="C186" s="9" t="s">
        <v>9709</v>
      </c>
      <c r="D186" s="6" t="s">
        <v>9</v>
      </c>
      <c r="E186" s="464">
        <v>76029.039999999994</v>
      </c>
      <c r="F186" s="404"/>
      <c r="G186" s="404"/>
      <c r="H186" s="404" t="str">
        <f t="shared" si="0"/>
        <v>M</v>
      </c>
      <c r="I186"/>
      <c r="J186"/>
      <c r="K186"/>
      <c r="L186"/>
      <c r="M186"/>
      <c r="N186"/>
      <c r="O186"/>
      <c r="P186"/>
    </row>
    <row r="187" spans="1:16" s="10" customFormat="1" ht="30" x14ac:dyDescent="0.25">
      <c r="A187"/>
      <c r="B187" s="4">
        <v>606846</v>
      </c>
      <c r="C187" s="8" t="s">
        <v>9710</v>
      </c>
      <c r="D187" s="4" t="s">
        <v>9</v>
      </c>
      <c r="E187" s="463">
        <v>77179.820000000007</v>
      </c>
      <c r="F187" s="404"/>
      <c r="G187" s="404"/>
      <c r="H187" s="404" t="str">
        <f t="shared" si="0"/>
        <v>M</v>
      </c>
      <c r="I187"/>
      <c r="J187"/>
      <c r="K187"/>
      <c r="L187"/>
      <c r="M187"/>
      <c r="N187"/>
      <c r="O187"/>
      <c r="P187"/>
    </row>
    <row r="188" spans="1:16" s="10" customFormat="1" ht="30" x14ac:dyDescent="0.25">
      <c r="A188"/>
      <c r="B188" s="6">
        <v>606836</v>
      </c>
      <c r="C188" s="9" t="s">
        <v>9711</v>
      </c>
      <c r="D188" s="6" t="s">
        <v>9</v>
      </c>
      <c r="E188" s="464">
        <v>76730.570000000007</v>
      </c>
      <c r="F188" s="404"/>
      <c r="G188" s="404"/>
      <c r="H188" s="404" t="str">
        <f t="shared" si="0"/>
        <v>M</v>
      </c>
      <c r="I188"/>
      <c r="J188"/>
      <c r="K188"/>
      <c r="L188"/>
      <c r="M188"/>
      <c r="N188"/>
      <c r="O188"/>
      <c r="P188"/>
    </row>
    <row r="189" spans="1:16" s="10" customFormat="1" ht="30" x14ac:dyDescent="0.25">
      <c r="A189"/>
      <c r="B189" s="4">
        <v>606848</v>
      </c>
      <c r="C189" s="8" t="s">
        <v>9712</v>
      </c>
      <c r="D189" s="4" t="s">
        <v>9</v>
      </c>
      <c r="E189" s="463">
        <v>76956.84</v>
      </c>
      <c r="F189" s="404"/>
      <c r="G189" s="404"/>
      <c r="H189" s="404" t="str">
        <f t="shared" si="0"/>
        <v>M</v>
      </c>
      <c r="I189"/>
      <c r="J189"/>
      <c r="K189"/>
      <c r="L189"/>
      <c r="M189"/>
      <c r="N189"/>
      <c r="O189"/>
      <c r="P189"/>
    </row>
    <row r="190" spans="1:16" s="10" customFormat="1" ht="30" x14ac:dyDescent="0.25">
      <c r="A190"/>
      <c r="B190" s="6">
        <v>606838</v>
      </c>
      <c r="C190" s="9" t="s">
        <v>9713</v>
      </c>
      <c r="D190" s="6" t="s">
        <v>9</v>
      </c>
      <c r="E190" s="464">
        <v>76490.3</v>
      </c>
      <c r="F190" s="404"/>
      <c r="G190" s="404"/>
      <c r="H190" s="404" t="str">
        <f t="shared" si="0"/>
        <v>M</v>
      </c>
      <c r="I190"/>
      <c r="J190"/>
      <c r="K190"/>
      <c r="L190"/>
      <c r="M190"/>
      <c r="N190"/>
      <c r="O190"/>
      <c r="P190"/>
    </row>
    <row r="191" spans="1:16" s="10" customFormat="1" ht="30" x14ac:dyDescent="0.25">
      <c r="A191"/>
      <c r="B191" s="4">
        <v>606849</v>
      </c>
      <c r="C191" s="8" t="s">
        <v>9714</v>
      </c>
      <c r="D191" s="4" t="s">
        <v>9</v>
      </c>
      <c r="E191" s="463">
        <v>83490.28</v>
      </c>
      <c r="F191" s="404"/>
      <c r="G191" s="404"/>
      <c r="H191" s="404" t="str">
        <f t="shared" si="0"/>
        <v>M</v>
      </c>
      <c r="I191"/>
      <c r="J191"/>
      <c r="K191"/>
      <c r="L191"/>
      <c r="M191"/>
      <c r="N191"/>
      <c r="O191"/>
      <c r="P191"/>
    </row>
    <row r="192" spans="1:16" s="10" customFormat="1" ht="30" x14ac:dyDescent="0.25">
      <c r="A192"/>
      <c r="B192" s="6">
        <v>606839</v>
      </c>
      <c r="C192" s="9" t="s">
        <v>9715</v>
      </c>
      <c r="D192" s="6" t="s">
        <v>9</v>
      </c>
      <c r="E192" s="464">
        <v>83033.73</v>
      </c>
      <c r="F192" s="404"/>
      <c r="G192" s="404"/>
      <c r="H192" s="404" t="str">
        <f t="shared" si="0"/>
        <v>M</v>
      </c>
      <c r="I192"/>
      <c r="J192"/>
      <c r="K192"/>
      <c r="L192"/>
      <c r="M192"/>
      <c r="N192"/>
      <c r="O192"/>
      <c r="P192"/>
    </row>
    <row r="193" spans="1:16" s="10" customFormat="1" ht="30" x14ac:dyDescent="0.25">
      <c r="A193"/>
      <c r="B193" s="4">
        <v>606850</v>
      </c>
      <c r="C193" s="8" t="s">
        <v>9716</v>
      </c>
      <c r="D193" s="4" t="s">
        <v>9</v>
      </c>
      <c r="E193" s="463">
        <v>84190.54</v>
      </c>
      <c r="F193" s="404"/>
      <c r="G193" s="404"/>
      <c r="H193" s="404" t="str">
        <f t="shared" si="0"/>
        <v>M</v>
      </c>
      <c r="I193"/>
      <c r="J193"/>
      <c r="K193"/>
      <c r="L193"/>
      <c r="M193"/>
      <c r="N193"/>
      <c r="O193"/>
      <c r="P193"/>
    </row>
    <row r="194" spans="1:16" s="10" customFormat="1" ht="30" x14ac:dyDescent="0.25">
      <c r="A194"/>
      <c r="B194" s="6">
        <v>606840</v>
      </c>
      <c r="C194" s="9" t="s">
        <v>9717</v>
      </c>
      <c r="D194" s="6" t="s">
        <v>9</v>
      </c>
      <c r="E194" s="464">
        <v>83693.210000000006</v>
      </c>
      <c r="F194" s="404"/>
      <c r="G194" s="404"/>
      <c r="H194" s="404" t="str">
        <f t="shared" si="0"/>
        <v>M</v>
      </c>
      <c r="I194"/>
      <c r="J194"/>
      <c r="K194"/>
      <c r="L194"/>
      <c r="M194"/>
      <c r="N194"/>
      <c r="O194"/>
      <c r="P194"/>
    </row>
    <row r="195" spans="1:16" s="10" customFormat="1" ht="30" x14ac:dyDescent="0.25">
      <c r="A195"/>
      <c r="B195" s="4">
        <v>606851</v>
      </c>
      <c r="C195" s="8" t="s">
        <v>9718</v>
      </c>
      <c r="D195" s="4" t="s">
        <v>9</v>
      </c>
      <c r="E195" s="463">
        <v>84676.6</v>
      </c>
      <c r="F195" s="404"/>
      <c r="G195" s="404"/>
      <c r="H195" s="404" t="str">
        <f t="shared" si="0"/>
        <v>M</v>
      </c>
      <c r="I195"/>
      <c r="J195"/>
      <c r="K195"/>
      <c r="L195"/>
      <c r="M195"/>
      <c r="N195"/>
      <c r="O195"/>
      <c r="P195"/>
    </row>
    <row r="196" spans="1:16" s="10" customFormat="1" ht="30" x14ac:dyDescent="0.25">
      <c r="A196"/>
      <c r="B196" s="6">
        <v>606841</v>
      </c>
      <c r="C196" s="9" t="s">
        <v>9719</v>
      </c>
      <c r="D196" s="6" t="s">
        <v>9</v>
      </c>
      <c r="E196" s="464">
        <v>84198.78</v>
      </c>
      <c r="F196" s="404"/>
      <c r="G196" s="404"/>
      <c r="H196" s="404" t="str">
        <f t="shared" si="0"/>
        <v>M</v>
      </c>
      <c r="I196"/>
      <c r="J196"/>
      <c r="K196"/>
      <c r="L196"/>
      <c r="M196"/>
      <c r="N196"/>
      <c r="O196"/>
      <c r="P196"/>
    </row>
    <row r="197" spans="1:16" s="10" customFormat="1" x14ac:dyDescent="0.25">
      <c r="A197"/>
      <c r="B197" s="4">
        <v>605604</v>
      </c>
      <c r="C197" s="8" t="s">
        <v>9720</v>
      </c>
      <c r="D197" s="4" t="s">
        <v>9721</v>
      </c>
      <c r="E197" s="463">
        <v>312.89999999999998</v>
      </c>
      <c r="F197" s="404"/>
      <c r="G197" s="404"/>
      <c r="H197" s="404" t="str">
        <f t="shared" si="0"/>
        <v>M³</v>
      </c>
      <c r="I197"/>
      <c r="J197"/>
      <c r="K197"/>
      <c r="L197"/>
      <c r="M197"/>
      <c r="N197"/>
      <c r="O197"/>
      <c r="P197"/>
    </row>
    <row r="198" spans="1:16" s="10" customFormat="1" x14ac:dyDescent="0.25">
      <c r="A198"/>
      <c r="B198" s="6">
        <v>605695</v>
      </c>
      <c r="C198" s="9" t="s">
        <v>9722</v>
      </c>
      <c r="D198" s="6" t="s">
        <v>9</v>
      </c>
      <c r="E198" s="464">
        <v>1616.17</v>
      </c>
      <c r="F198" s="404"/>
      <c r="G198" s="404"/>
      <c r="H198" s="404" t="str">
        <f t="shared" si="0"/>
        <v>M</v>
      </c>
      <c r="I198"/>
      <c r="J198"/>
      <c r="K198"/>
      <c r="L198"/>
      <c r="M198"/>
      <c r="N198"/>
      <c r="O198"/>
      <c r="P198"/>
    </row>
    <row r="199" spans="1:16" s="10" customFormat="1" x14ac:dyDescent="0.25">
      <c r="A199"/>
      <c r="B199" s="4">
        <v>605607</v>
      </c>
      <c r="C199" s="8" t="s">
        <v>9723</v>
      </c>
      <c r="D199" s="4" t="s">
        <v>9</v>
      </c>
      <c r="E199" s="463">
        <v>1584.79</v>
      </c>
      <c r="F199" s="404"/>
      <c r="G199" s="404"/>
      <c r="H199" s="404" t="str">
        <f t="shared" si="0"/>
        <v>M</v>
      </c>
      <c r="I199"/>
      <c r="J199"/>
      <c r="K199"/>
      <c r="L199"/>
      <c r="M199"/>
      <c r="N199"/>
      <c r="O199"/>
      <c r="P199"/>
    </row>
    <row r="200" spans="1:16" s="10" customFormat="1" x14ac:dyDescent="0.25">
      <c r="A200"/>
      <c r="B200" s="6">
        <v>605696</v>
      </c>
      <c r="C200" s="9" t="s">
        <v>9724</v>
      </c>
      <c r="D200" s="6" t="s">
        <v>9</v>
      </c>
      <c r="E200" s="464">
        <v>1860.1</v>
      </c>
      <c r="F200" s="404"/>
      <c r="G200" s="404"/>
      <c r="H200" s="404" t="str">
        <f t="shared" si="0"/>
        <v>M</v>
      </c>
      <c r="I200"/>
      <c r="J200"/>
      <c r="K200"/>
      <c r="L200"/>
      <c r="M200"/>
      <c r="N200"/>
      <c r="O200"/>
      <c r="P200"/>
    </row>
    <row r="201" spans="1:16" s="10" customFormat="1" x14ac:dyDescent="0.25">
      <c r="A201"/>
      <c r="B201" s="4">
        <v>605608</v>
      </c>
      <c r="C201" s="8" t="s">
        <v>9725</v>
      </c>
      <c r="D201" s="4" t="s">
        <v>9</v>
      </c>
      <c r="E201" s="463">
        <v>1826.75</v>
      </c>
      <c r="F201" s="404"/>
      <c r="G201" s="404"/>
      <c r="H201" s="404" t="str">
        <f t="shared" si="0"/>
        <v>M</v>
      </c>
      <c r="I201"/>
      <c r="J201"/>
      <c r="K201"/>
      <c r="L201"/>
      <c r="M201"/>
      <c r="N201"/>
      <c r="O201"/>
      <c r="P201"/>
    </row>
    <row r="202" spans="1:16" s="10" customFormat="1" x14ac:dyDescent="0.25">
      <c r="A202"/>
      <c r="B202" s="6">
        <v>605697</v>
      </c>
      <c r="C202" s="9" t="s">
        <v>9726</v>
      </c>
      <c r="D202" s="6" t="s">
        <v>9</v>
      </c>
      <c r="E202" s="464">
        <v>2104.06</v>
      </c>
      <c r="F202" s="404"/>
      <c r="G202" s="404"/>
      <c r="H202" s="404" t="str">
        <f t="shared" si="0"/>
        <v>M</v>
      </c>
      <c r="I202"/>
      <c r="J202"/>
      <c r="K202"/>
      <c r="L202"/>
      <c r="M202"/>
      <c r="N202"/>
      <c r="O202"/>
      <c r="P202"/>
    </row>
    <row r="203" spans="1:16" s="10" customFormat="1" x14ac:dyDescent="0.25">
      <c r="A203"/>
      <c r="B203" s="4">
        <v>605609</v>
      </c>
      <c r="C203" s="8" t="s">
        <v>9727</v>
      </c>
      <c r="D203" s="4" t="s">
        <v>9</v>
      </c>
      <c r="E203" s="463">
        <v>2068.75</v>
      </c>
      <c r="F203" s="404"/>
      <c r="G203" s="404"/>
      <c r="H203" s="404" t="str">
        <f t="shared" si="0"/>
        <v>M</v>
      </c>
      <c r="I203"/>
      <c r="J203"/>
      <c r="K203"/>
      <c r="L203"/>
      <c r="M203"/>
      <c r="N203"/>
      <c r="O203"/>
      <c r="P203"/>
    </row>
    <row r="204" spans="1:16" s="10" customFormat="1" x14ac:dyDescent="0.25">
      <c r="A204"/>
      <c r="B204" s="6">
        <v>605698</v>
      </c>
      <c r="C204" s="9" t="s">
        <v>9728</v>
      </c>
      <c r="D204" s="6" t="s">
        <v>9</v>
      </c>
      <c r="E204" s="464">
        <v>2300.4699999999998</v>
      </c>
      <c r="F204" s="404" t="s">
        <v>6</v>
      </c>
      <c r="G204" s="404"/>
      <c r="H204" s="404" t="str">
        <f t="shared" si="0"/>
        <v>M</v>
      </c>
      <c r="I204"/>
      <c r="J204"/>
      <c r="K204"/>
      <c r="L204"/>
      <c r="M204"/>
      <c r="N204"/>
      <c r="O204"/>
      <c r="P204"/>
    </row>
    <row r="205" spans="1:16" s="10" customFormat="1" x14ac:dyDescent="0.25">
      <c r="A205"/>
      <c r="B205" s="4">
        <v>605610</v>
      </c>
      <c r="C205" s="8" t="s">
        <v>9729</v>
      </c>
      <c r="D205" s="4" t="s">
        <v>9</v>
      </c>
      <c r="E205" s="463">
        <v>2263.1999999999998</v>
      </c>
      <c r="F205" s="404"/>
      <c r="G205" s="404"/>
      <c r="H205" s="404" t="str">
        <f t="shared" si="0"/>
        <v>M</v>
      </c>
      <c r="I205"/>
      <c r="J205"/>
      <c r="K205"/>
      <c r="L205"/>
      <c r="M205"/>
      <c r="N205"/>
      <c r="O205"/>
      <c r="P205"/>
    </row>
    <row r="206" spans="1:16" s="10" customFormat="1" x14ac:dyDescent="0.25">
      <c r="A206"/>
      <c r="B206" s="6">
        <v>605699</v>
      </c>
      <c r="C206" s="9" t="s">
        <v>9730</v>
      </c>
      <c r="D206" s="6" t="s">
        <v>9</v>
      </c>
      <c r="E206" s="464">
        <v>2544.37</v>
      </c>
      <c r="F206" s="404"/>
      <c r="G206" s="404"/>
      <c r="H206" s="404" t="str">
        <f t="shared" si="0"/>
        <v>M</v>
      </c>
      <c r="I206"/>
      <c r="J206"/>
      <c r="K206"/>
      <c r="L206"/>
      <c r="M206"/>
      <c r="N206"/>
      <c r="O206"/>
      <c r="P206"/>
    </row>
    <row r="207" spans="1:16" s="10" customFormat="1" x14ac:dyDescent="0.25">
      <c r="A207"/>
      <c r="B207" s="4">
        <v>605611</v>
      </c>
      <c r="C207" s="8" t="s">
        <v>9731</v>
      </c>
      <c r="D207" s="4" t="s">
        <v>9</v>
      </c>
      <c r="E207" s="463">
        <v>2505.14</v>
      </c>
      <c r="F207" s="404"/>
      <c r="G207" s="404"/>
      <c r="H207" s="404" t="str">
        <f t="shared" si="0"/>
        <v>M</v>
      </c>
      <c r="I207"/>
      <c r="J207"/>
      <c r="K207"/>
      <c r="L207"/>
      <c r="M207"/>
      <c r="N207"/>
      <c r="O207"/>
      <c r="P207"/>
    </row>
    <row r="208" spans="1:16" s="10" customFormat="1" x14ac:dyDescent="0.25">
      <c r="A208"/>
      <c r="B208" s="6">
        <v>605700</v>
      </c>
      <c r="C208" s="9" t="s">
        <v>9732</v>
      </c>
      <c r="D208" s="6" t="s">
        <v>9</v>
      </c>
      <c r="E208" s="464">
        <v>2883.51</v>
      </c>
      <c r="F208" s="404"/>
      <c r="G208" s="404"/>
      <c r="H208" s="404" t="str">
        <f t="shared" si="0"/>
        <v>M</v>
      </c>
      <c r="I208"/>
      <c r="J208"/>
      <c r="K208"/>
      <c r="L208"/>
      <c r="M208"/>
      <c r="N208"/>
      <c r="O208"/>
      <c r="P208"/>
    </row>
    <row r="209" spans="1:16" s="10" customFormat="1" x14ac:dyDescent="0.25">
      <c r="A209"/>
      <c r="B209" s="4">
        <v>605612</v>
      </c>
      <c r="C209" s="8" t="s">
        <v>9733</v>
      </c>
      <c r="D209" s="4" t="s">
        <v>9</v>
      </c>
      <c r="E209" s="463">
        <v>2842.31</v>
      </c>
      <c r="F209" s="404"/>
      <c r="G209" s="404"/>
      <c r="H209" s="404" t="str">
        <f t="shared" si="0"/>
        <v>M</v>
      </c>
      <c r="I209"/>
      <c r="J209"/>
      <c r="K209"/>
      <c r="L209"/>
      <c r="M209"/>
      <c r="N209"/>
      <c r="O209"/>
      <c r="P209"/>
    </row>
    <row r="210" spans="1:16" s="10" customFormat="1" x14ac:dyDescent="0.25">
      <c r="A210"/>
      <c r="B210" s="6">
        <v>605701</v>
      </c>
      <c r="C210" s="9" t="s">
        <v>9734</v>
      </c>
      <c r="D210" s="6" t="s">
        <v>9</v>
      </c>
      <c r="E210" s="464">
        <v>3079.89</v>
      </c>
      <c r="F210" s="404"/>
      <c r="G210" s="404"/>
      <c r="H210" s="404" t="str">
        <f t="shared" si="0"/>
        <v>M</v>
      </c>
      <c r="I210"/>
      <c r="J210"/>
      <c r="K210"/>
      <c r="L210"/>
      <c r="M210"/>
      <c r="N210"/>
      <c r="O210"/>
      <c r="P210"/>
    </row>
    <row r="211" spans="1:16" s="10" customFormat="1" x14ac:dyDescent="0.25">
      <c r="A211"/>
      <c r="B211" s="4">
        <v>605613</v>
      </c>
      <c r="C211" s="8" t="s">
        <v>9735</v>
      </c>
      <c r="D211" s="4" t="s">
        <v>9</v>
      </c>
      <c r="E211" s="463">
        <v>3036.73</v>
      </c>
      <c r="F211" s="404"/>
      <c r="G211" s="404"/>
      <c r="H211" s="404" t="str">
        <f t="shared" si="0"/>
        <v>M</v>
      </c>
      <c r="I211"/>
      <c r="J211"/>
      <c r="K211"/>
      <c r="L211"/>
      <c r="M211"/>
      <c r="N211"/>
      <c r="O211"/>
      <c r="P211"/>
    </row>
    <row r="212" spans="1:16" s="10" customFormat="1" x14ac:dyDescent="0.25">
      <c r="A212"/>
      <c r="B212" s="6">
        <v>605702</v>
      </c>
      <c r="C212" s="9" t="s">
        <v>9736</v>
      </c>
      <c r="D212" s="6" t="s">
        <v>9</v>
      </c>
      <c r="E212" s="464">
        <v>3366.66</v>
      </c>
      <c r="F212" s="404"/>
      <c r="G212" s="404"/>
      <c r="H212" s="404" t="str">
        <f t="shared" si="0"/>
        <v>M</v>
      </c>
      <c r="I212"/>
      <c r="J212"/>
      <c r="K212"/>
      <c r="L212"/>
      <c r="M212"/>
      <c r="N212"/>
      <c r="O212"/>
      <c r="P212"/>
    </row>
    <row r="213" spans="1:16" s="10" customFormat="1" x14ac:dyDescent="0.25">
      <c r="A213"/>
      <c r="B213" s="4">
        <v>605614</v>
      </c>
      <c r="C213" s="8" t="s">
        <v>9737</v>
      </c>
      <c r="D213" s="4" t="s">
        <v>9</v>
      </c>
      <c r="E213" s="463">
        <v>3298.99</v>
      </c>
      <c r="F213" s="404"/>
      <c r="G213" s="404"/>
      <c r="H213" s="404" t="str">
        <f t="shared" si="0"/>
        <v>M</v>
      </c>
      <c r="I213"/>
      <c r="J213"/>
      <c r="K213"/>
      <c r="L213"/>
      <c r="M213"/>
      <c r="N213"/>
      <c r="O213"/>
      <c r="P213"/>
    </row>
    <row r="214" spans="1:16" s="10" customFormat="1" x14ac:dyDescent="0.25">
      <c r="A214"/>
      <c r="B214" s="6">
        <v>605703</v>
      </c>
      <c r="C214" s="9" t="s">
        <v>9738</v>
      </c>
      <c r="D214" s="6" t="s">
        <v>9</v>
      </c>
      <c r="E214" s="464">
        <v>3567.48</v>
      </c>
      <c r="F214" s="404"/>
      <c r="G214" s="404"/>
      <c r="H214" s="404" t="str">
        <f t="shared" si="0"/>
        <v>M</v>
      </c>
      <c r="I214"/>
      <c r="J214"/>
      <c r="K214"/>
      <c r="L214"/>
      <c r="M214"/>
      <c r="N214"/>
      <c r="O214"/>
      <c r="P214"/>
    </row>
    <row r="215" spans="1:16" s="10" customFormat="1" x14ac:dyDescent="0.25">
      <c r="A215"/>
      <c r="B215" s="4">
        <v>605615</v>
      </c>
      <c r="C215" s="8" t="s">
        <v>9739</v>
      </c>
      <c r="D215" s="4" t="s">
        <v>9</v>
      </c>
      <c r="E215" s="463">
        <v>3496.86</v>
      </c>
      <c r="F215" s="404"/>
      <c r="G215" s="404"/>
      <c r="H215" s="404" t="str">
        <f t="shared" si="0"/>
        <v>M</v>
      </c>
      <c r="I215"/>
      <c r="J215"/>
      <c r="K215"/>
      <c r="L215"/>
      <c r="M215"/>
      <c r="N215"/>
      <c r="O215"/>
      <c r="P215"/>
    </row>
    <row r="216" spans="1:16" s="10" customFormat="1" x14ac:dyDescent="0.25">
      <c r="A216"/>
      <c r="B216" s="6">
        <v>605704</v>
      </c>
      <c r="C216" s="9" t="s">
        <v>9740</v>
      </c>
      <c r="D216" s="6" t="s">
        <v>9</v>
      </c>
      <c r="E216" s="464">
        <v>3816.45</v>
      </c>
      <c r="F216" s="404"/>
      <c r="G216" s="404"/>
      <c r="H216" s="404" t="str">
        <f t="shared" si="0"/>
        <v>M</v>
      </c>
      <c r="I216"/>
      <c r="J216"/>
      <c r="K216"/>
      <c r="L216"/>
      <c r="M216"/>
      <c r="N216"/>
      <c r="O216"/>
      <c r="P216"/>
    </row>
    <row r="217" spans="1:16" s="10" customFormat="1" x14ac:dyDescent="0.25">
      <c r="A217"/>
      <c r="B217" s="4">
        <v>605616</v>
      </c>
      <c r="C217" s="8" t="s">
        <v>9741</v>
      </c>
      <c r="D217" s="4" t="s">
        <v>9</v>
      </c>
      <c r="E217" s="463">
        <v>3742.89</v>
      </c>
      <c r="F217" s="404"/>
      <c r="G217" s="404"/>
      <c r="H217" s="404" t="str">
        <f t="shared" ref="H217:H251" si="5">UPPER(D217)</f>
        <v>M</v>
      </c>
      <c r="I217"/>
      <c r="J217"/>
      <c r="K217"/>
      <c r="L217"/>
      <c r="M217"/>
      <c r="N217"/>
      <c r="O217"/>
      <c r="P217"/>
    </row>
    <row r="218" spans="1:16" s="10" customFormat="1" x14ac:dyDescent="0.25">
      <c r="A218"/>
      <c r="B218" s="6">
        <v>605705</v>
      </c>
      <c r="C218" s="9" t="s">
        <v>9742</v>
      </c>
      <c r="D218" s="6" t="s">
        <v>9</v>
      </c>
      <c r="E218" s="464">
        <v>4069.15</v>
      </c>
      <c r="F218" s="404"/>
      <c r="G218" s="404"/>
      <c r="H218" s="404" t="str">
        <f t="shared" si="5"/>
        <v>M</v>
      </c>
      <c r="I218"/>
      <c r="J218"/>
      <c r="K218"/>
      <c r="L218"/>
      <c r="M218"/>
      <c r="N218"/>
      <c r="O218"/>
      <c r="P218"/>
    </row>
    <row r="219" spans="1:16" s="10" customFormat="1" x14ac:dyDescent="0.25">
      <c r="A219"/>
      <c r="B219" s="4">
        <v>605617</v>
      </c>
      <c r="C219" s="8" t="s">
        <v>9743</v>
      </c>
      <c r="D219" s="4" t="s">
        <v>9</v>
      </c>
      <c r="E219" s="463">
        <v>3992.65</v>
      </c>
      <c r="F219" s="404"/>
      <c r="G219" s="404"/>
      <c r="H219" s="404" t="str">
        <f t="shared" si="5"/>
        <v>M</v>
      </c>
      <c r="I219"/>
      <c r="J219"/>
      <c r="K219"/>
      <c r="L219"/>
      <c r="M219"/>
      <c r="N219"/>
      <c r="O219"/>
      <c r="P219"/>
    </row>
    <row r="220" spans="1:16" s="10" customFormat="1" x14ac:dyDescent="0.25">
      <c r="A220"/>
      <c r="B220" s="6">
        <v>605706</v>
      </c>
      <c r="C220" s="9" t="s">
        <v>9744</v>
      </c>
      <c r="D220" s="6" t="s">
        <v>9</v>
      </c>
      <c r="E220" s="464">
        <v>4275.6099999999997</v>
      </c>
      <c r="F220" s="404"/>
      <c r="G220" s="404"/>
      <c r="H220" s="404" t="str">
        <f t="shared" si="5"/>
        <v>M</v>
      </c>
      <c r="I220"/>
      <c r="J220"/>
      <c r="K220"/>
      <c r="L220"/>
      <c r="M220"/>
      <c r="N220"/>
      <c r="O220"/>
      <c r="P220"/>
    </row>
    <row r="221" spans="1:16" s="10" customFormat="1" x14ac:dyDescent="0.25">
      <c r="A221"/>
      <c r="B221" s="4">
        <v>605618</v>
      </c>
      <c r="C221" s="8" t="s">
        <v>9745</v>
      </c>
      <c r="D221" s="4" t="s">
        <v>9</v>
      </c>
      <c r="E221" s="463">
        <v>4196.17</v>
      </c>
      <c r="F221" s="404"/>
      <c r="G221" s="404"/>
      <c r="H221" s="404" t="str">
        <f t="shared" si="5"/>
        <v>M</v>
      </c>
      <c r="I221"/>
      <c r="J221"/>
      <c r="K221"/>
      <c r="L221"/>
      <c r="M221"/>
      <c r="N221"/>
      <c r="O221"/>
      <c r="P221"/>
    </row>
    <row r="222" spans="1:16" s="10" customFormat="1" x14ac:dyDescent="0.25">
      <c r="A222"/>
      <c r="B222" s="6">
        <v>605707</v>
      </c>
      <c r="C222" s="9" t="s">
        <v>9746</v>
      </c>
      <c r="D222" s="6" t="s">
        <v>9</v>
      </c>
      <c r="E222" s="464">
        <v>4745.6099999999997</v>
      </c>
      <c r="F222" s="404"/>
      <c r="G222" s="404"/>
      <c r="H222" s="404" t="str">
        <f t="shared" si="5"/>
        <v>M</v>
      </c>
      <c r="I222"/>
      <c r="J222"/>
      <c r="K222"/>
      <c r="L222"/>
      <c r="M222"/>
      <c r="N222"/>
      <c r="O222"/>
      <c r="P222"/>
    </row>
    <row r="223" spans="1:16" s="10" customFormat="1" x14ac:dyDescent="0.25">
      <c r="A223"/>
      <c r="B223" s="4">
        <v>605619</v>
      </c>
      <c r="C223" s="8" t="s">
        <v>9747</v>
      </c>
      <c r="D223" s="4" t="s">
        <v>9</v>
      </c>
      <c r="E223" s="463">
        <v>4663.22</v>
      </c>
      <c r="F223" s="404"/>
      <c r="G223" s="404"/>
      <c r="H223" s="404" t="str">
        <f t="shared" si="5"/>
        <v>M</v>
      </c>
      <c r="I223"/>
      <c r="J223"/>
      <c r="K223"/>
      <c r="L223"/>
      <c r="M223"/>
      <c r="N223"/>
      <c r="O223"/>
      <c r="P223"/>
    </row>
    <row r="224" spans="1:16" s="10" customFormat="1" x14ac:dyDescent="0.25">
      <c r="A224"/>
      <c r="B224" s="6">
        <v>605708</v>
      </c>
      <c r="C224" s="9" t="s">
        <v>9748</v>
      </c>
      <c r="D224" s="6" t="s">
        <v>9</v>
      </c>
      <c r="E224" s="464">
        <v>5562.38</v>
      </c>
      <c r="F224" s="404"/>
      <c r="G224" s="404"/>
      <c r="H224" s="404" t="str">
        <f t="shared" si="5"/>
        <v>M</v>
      </c>
      <c r="I224"/>
      <c r="J224"/>
      <c r="K224"/>
      <c r="L224"/>
      <c r="M224"/>
      <c r="N224"/>
      <c r="O224"/>
      <c r="P224"/>
    </row>
    <row r="225" spans="1:16" s="10" customFormat="1" x14ac:dyDescent="0.25">
      <c r="A225"/>
      <c r="B225" s="4">
        <v>605620</v>
      </c>
      <c r="C225" s="8" t="s">
        <v>9749</v>
      </c>
      <c r="D225" s="4" t="s">
        <v>9</v>
      </c>
      <c r="E225" s="463">
        <v>5477.05</v>
      </c>
      <c r="F225" s="404"/>
      <c r="G225" s="404"/>
      <c r="H225" s="404" t="str">
        <f t="shared" si="5"/>
        <v>M</v>
      </c>
      <c r="I225"/>
      <c r="J225"/>
      <c r="K225"/>
      <c r="L225"/>
      <c r="M225"/>
      <c r="N225"/>
      <c r="O225"/>
      <c r="P225"/>
    </row>
    <row r="226" spans="1:16" s="10" customFormat="1" x14ac:dyDescent="0.25">
      <c r="A226"/>
      <c r="B226" s="6">
        <v>605709</v>
      </c>
      <c r="C226" s="9" t="s">
        <v>9750</v>
      </c>
      <c r="D226" s="6" t="s">
        <v>9</v>
      </c>
      <c r="E226" s="464">
        <v>5828.02</v>
      </c>
      <c r="F226" s="404"/>
      <c r="G226" s="404"/>
      <c r="H226" s="404" t="str">
        <f t="shared" si="5"/>
        <v>M</v>
      </c>
      <c r="I226"/>
      <c r="J226"/>
      <c r="K226"/>
      <c r="L226"/>
      <c r="M226"/>
      <c r="N226"/>
      <c r="O226"/>
      <c r="P226"/>
    </row>
    <row r="227" spans="1:16" s="10" customFormat="1" x14ac:dyDescent="0.25">
      <c r="A227"/>
      <c r="B227" s="4">
        <v>605621</v>
      </c>
      <c r="C227" s="8" t="s">
        <v>9751</v>
      </c>
      <c r="D227" s="4" t="s">
        <v>9</v>
      </c>
      <c r="E227" s="463">
        <v>5739.75</v>
      </c>
      <c r="F227" s="404"/>
      <c r="G227" s="404"/>
      <c r="H227" s="404" t="str">
        <f t="shared" si="5"/>
        <v>M</v>
      </c>
      <c r="I227"/>
      <c r="J227"/>
      <c r="K227"/>
      <c r="L227"/>
      <c r="M227"/>
      <c r="N227"/>
      <c r="O227"/>
      <c r="P227"/>
    </row>
    <row r="228" spans="1:16" s="10" customFormat="1" x14ac:dyDescent="0.25">
      <c r="A228"/>
      <c r="B228" s="6">
        <v>605710</v>
      </c>
      <c r="C228" s="9" t="s">
        <v>9752</v>
      </c>
      <c r="D228" s="6" t="s">
        <v>9</v>
      </c>
      <c r="E228" s="464">
        <v>6258.48</v>
      </c>
      <c r="F228" s="404"/>
      <c r="G228" s="404"/>
      <c r="H228" s="404" t="str">
        <f t="shared" si="5"/>
        <v>M</v>
      </c>
      <c r="I228"/>
      <c r="J228"/>
      <c r="K228"/>
      <c r="L228"/>
      <c r="M228"/>
      <c r="N228"/>
      <c r="O228"/>
      <c r="P228"/>
    </row>
    <row r="229" spans="1:16" s="10" customFormat="1" x14ac:dyDescent="0.25">
      <c r="A229"/>
      <c r="B229" s="4">
        <v>605622</v>
      </c>
      <c r="C229" s="8" t="s">
        <v>9753</v>
      </c>
      <c r="D229" s="4" t="s">
        <v>9</v>
      </c>
      <c r="E229" s="463">
        <v>6167.26</v>
      </c>
      <c r="F229" s="404"/>
      <c r="G229" s="404"/>
      <c r="H229" s="404" t="str">
        <f t="shared" si="5"/>
        <v>M</v>
      </c>
      <c r="I229"/>
      <c r="J229"/>
      <c r="K229"/>
      <c r="L229"/>
      <c r="M229"/>
      <c r="N229"/>
      <c r="O229"/>
      <c r="P229"/>
    </row>
    <row r="230" spans="1:16" s="10" customFormat="1" x14ac:dyDescent="0.25">
      <c r="A230"/>
      <c r="B230" s="6">
        <v>605711</v>
      </c>
      <c r="C230" s="9" t="s">
        <v>9754</v>
      </c>
      <c r="D230" s="6" t="s">
        <v>9</v>
      </c>
      <c r="E230" s="464">
        <v>6468.81</v>
      </c>
      <c r="F230" s="404"/>
      <c r="G230" s="404"/>
      <c r="H230" s="404" t="str">
        <f t="shared" si="5"/>
        <v>M</v>
      </c>
      <c r="I230"/>
      <c r="J230"/>
      <c r="K230"/>
      <c r="L230"/>
      <c r="M230"/>
      <c r="N230"/>
      <c r="O230"/>
      <c r="P230"/>
    </row>
    <row r="231" spans="1:16" s="10" customFormat="1" x14ac:dyDescent="0.25">
      <c r="A231"/>
      <c r="B231" s="4">
        <v>605623</v>
      </c>
      <c r="C231" s="8" t="s">
        <v>9755</v>
      </c>
      <c r="D231" s="4" t="s">
        <v>9</v>
      </c>
      <c r="E231" s="463">
        <v>6374.65</v>
      </c>
      <c r="F231" s="404"/>
      <c r="G231" s="404"/>
      <c r="H231" s="404" t="str">
        <f t="shared" si="5"/>
        <v>M</v>
      </c>
      <c r="I231"/>
      <c r="J231"/>
      <c r="K231"/>
      <c r="L231"/>
      <c r="M231"/>
      <c r="N231"/>
      <c r="O231"/>
      <c r="P231"/>
    </row>
    <row r="232" spans="1:16" s="10" customFormat="1" x14ac:dyDescent="0.25">
      <c r="A232"/>
      <c r="B232" s="6">
        <v>605712</v>
      </c>
      <c r="C232" s="9" t="s">
        <v>9756</v>
      </c>
      <c r="D232" s="6" t="s">
        <v>9</v>
      </c>
      <c r="E232" s="464">
        <v>6809.96</v>
      </c>
      <c r="F232" s="404"/>
      <c r="G232" s="404"/>
      <c r="H232" s="404" t="str">
        <f t="shared" si="5"/>
        <v>M</v>
      </c>
      <c r="I232"/>
      <c r="J232"/>
      <c r="K232"/>
      <c r="L232"/>
      <c r="M232"/>
      <c r="N232"/>
      <c r="O232"/>
      <c r="P232"/>
    </row>
    <row r="233" spans="1:16" s="10" customFormat="1" x14ac:dyDescent="0.25">
      <c r="A233"/>
      <c r="B233" s="4">
        <v>605624</v>
      </c>
      <c r="C233" s="8" t="s">
        <v>9757</v>
      </c>
      <c r="D233" s="4" t="s">
        <v>9</v>
      </c>
      <c r="E233" s="463">
        <v>6712.86</v>
      </c>
      <c r="F233" s="404"/>
      <c r="G233" s="404"/>
      <c r="H233" s="404" t="str">
        <f t="shared" si="5"/>
        <v>M</v>
      </c>
      <c r="I233"/>
      <c r="J233"/>
      <c r="K233"/>
      <c r="L233"/>
      <c r="M233"/>
      <c r="N233"/>
      <c r="O233"/>
      <c r="P233"/>
    </row>
    <row r="234" spans="1:16" s="10" customFormat="1" x14ac:dyDescent="0.25">
      <c r="A234"/>
      <c r="B234" s="6">
        <v>605713</v>
      </c>
      <c r="C234" s="9" t="s">
        <v>9758</v>
      </c>
      <c r="D234" s="6" t="s">
        <v>9</v>
      </c>
      <c r="E234" s="464">
        <v>9128.08</v>
      </c>
      <c r="F234" s="404"/>
      <c r="G234" s="404"/>
      <c r="H234" s="404" t="str">
        <f t="shared" si="5"/>
        <v>M</v>
      </c>
      <c r="I234"/>
      <c r="J234"/>
      <c r="K234"/>
      <c r="L234"/>
      <c r="M234"/>
      <c r="N234"/>
      <c r="O234"/>
      <c r="P234"/>
    </row>
    <row r="235" spans="1:16" s="10" customFormat="1" x14ac:dyDescent="0.25">
      <c r="A235"/>
      <c r="B235" s="4">
        <v>605625</v>
      </c>
      <c r="C235" s="8" t="s">
        <v>9759</v>
      </c>
      <c r="D235" s="4" t="s">
        <v>9</v>
      </c>
      <c r="E235" s="463">
        <v>9028.0400000000009</v>
      </c>
      <c r="F235" s="404"/>
      <c r="G235" s="404"/>
      <c r="H235" s="404" t="str">
        <f t="shared" si="5"/>
        <v>M</v>
      </c>
      <c r="I235"/>
      <c r="J235"/>
      <c r="K235"/>
      <c r="L235"/>
      <c r="M235"/>
      <c r="N235"/>
      <c r="O235"/>
      <c r="P235"/>
    </row>
    <row r="236" spans="1:16" s="10" customFormat="1" x14ac:dyDescent="0.25">
      <c r="A236"/>
      <c r="B236" s="6">
        <v>605714</v>
      </c>
      <c r="C236" s="9" t="s">
        <v>9760</v>
      </c>
      <c r="D236" s="6" t="s">
        <v>9</v>
      </c>
      <c r="E236" s="464">
        <v>11488.64</v>
      </c>
      <c r="F236" s="404"/>
      <c r="G236" s="404"/>
      <c r="H236" s="404" t="str">
        <f t="shared" si="5"/>
        <v>M</v>
      </c>
      <c r="I236"/>
      <c r="J236"/>
      <c r="K236"/>
      <c r="L236"/>
      <c r="M236"/>
      <c r="N236"/>
      <c r="O236"/>
      <c r="P236"/>
    </row>
    <row r="237" spans="1:16" s="10" customFormat="1" x14ac:dyDescent="0.25">
      <c r="A237"/>
      <c r="B237" s="4">
        <v>605626</v>
      </c>
      <c r="C237" s="8" t="s">
        <v>9761</v>
      </c>
      <c r="D237" s="4" t="s">
        <v>9</v>
      </c>
      <c r="E237" s="463">
        <v>11385.66</v>
      </c>
      <c r="F237" s="404"/>
      <c r="G237" s="404"/>
      <c r="H237" s="404" t="str">
        <f t="shared" si="5"/>
        <v>M</v>
      </c>
      <c r="I237"/>
      <c r="J237"/>
      <c r="K237"/>
      <c r="L237"/>
      <c r="M237"/>
      <c r="N237"/>
      <c r="O237"/>
      <c r="P237"/>
    </row>
    <row r="238" spans="1:16" s="10" customFormat="1" x14ac:dyDescent="0.25">
      <c r="A238"/>
      <c r="B238" s="6">
        <v>605715</v>
      </c>
      <c r="C238" s="9" t="s">
        <v>9762</v>
      </c>
      <c r="D238" s="6" t="s">
        <v>9</v>
      </c>
      <c r="E238" s="464">
        <v>12265.63</v>
      </c>
      <c r="F238" s="404"/>
      <c r="G238" s="404"/>
      <c r="H238" s="404" t="str">
        <f t="shared" si="5"/>
        <v>M</v>
      </c>
      <c r="I238"/>
      <c r="J238"/>
      <c r="K238"/>
      <c r="L238"/>
      <c r="M238"/>
      <c r="N238"/>
      <c r="O238"/>
      <c r="P238"/>
    </row>
    <row r="239" spans="1:16" s="10" customFormat="1" x14ac:dyDescent="0.25">
      <c r="A239"/>
      <c r="B239" s="4">
        <v>605627</v>
      </c>
      <c r="C239" s="8" t="s">
        <v>9763</v>
      </c>
      <c r="D239" s="4" t="s">
        <v>9</v>
      </c>
      <c r="E239" s="463">
        <v>12159.7</v>
      </c>
      <c r="F239" s="404" t="s">
        <v>6</v>
      </c>
      <c r="G239" s="404"/>
      <c r="H239" s="404" t="str">
        <f t="shared" si="5"/>
        <v>M</v>
      </c>
      <c r="I239"/>
      <c r="J239"/>
      <c r="K239"/>
      <c r="L239"/>
      <c r="M239"/>
      <c r="N239"/>
      <c r="O239"/>
      <c r="P239"/>
    </row>
    <row r="240" spans="1:16" s="10" customFormat="1" x14ac:dyDescent="0.25">
      <c r="A240"/>
      <c r="B240" s="6">
        <v>605716</v>
      </c>
      <c r="C240" s="9" t="s">
        <v>9764</v>
      </c>
      <c r="D240" s="6" t="s">
        <v>9</v>
      </c>
      <c r="E240" s="464">
        <v>12721.29</v>
      </c>
      <c r="F240" s="404"/>
      <c r="G240" s="404"/>
      <c r="H240" s="404" t="str">
        <f t="shared" si="5"/>
        <v>M</v>
      </c>
      <c r="I240"/>
      <c r="J240"/>
      <c r="K240"/>
      <c r="L240"/>
      <c r="M240"/>
      <c r="N240"/>
      <c r="O240"/>
      <c r="P240"/>
    </row>
    <row r="241" spans="1:16" s="10" customFormat="1" x14ac:dyDescent="0.25">
      <c r="A241"/>
      <c r="B241" s="4">
        <v>605628</v>
      </c>
      <c r="C241" s="8" t="s">
        <v>9765</v>
      </c>
      <c r="D241" s="4" t="s">
        <v>9</v>
      </c>
      <c r="E241" s="463">
        <v>12612.42</v>
      </c>
      <c r="F241" s="404"/>
      <c r="G241" s="404"/>
      <c r="H241" s="404" t="str">
        <f t="shared" si="5"/>
        <v>M</v>
      </c>
      <c r="I241"/>
      <c r="J241"/>
      <c r="K241"/>
      <c r="L241"/>
      <c r="M241"/>
      <c r="N241"/>
      <c r="O241"/>
      <c r="P241"/>
    </row>
    <row r="242" spans="1:16" s="10" customFormat="1" x14ac:dyDescent="0.25">
      <c r="A242"/>
      <c r="B242" s="6">
        <v>605717</v>
      </c>
      <c r="C242" s="9" t="s">
        <v>9766</v>
      </c>
      <c r="D242" s="6" t="s">
        <v>9</v>
      </c>
      <c r="E242" s="464">
        <v>13552.76</v>
      </c>
      <c r="F242" s="404"/>
      <c r="G242" s="404"/>
      <c r="H242" s="404" t="str">
        <f t="shared" si="5"/>
        <v>M</v>
      </c>
      <c r="I242"/>
      <c r="J242"/>
      <c r="K242"/>
      <c r="L242"/>
      <c r="M242"/>
      <c r="N242"/>
      <c r="O242"/>
      <c r="P242"/>
    </row>
    <row r="243" spans="1:16" s="10" customFormat="1" x14ac:dyDescent="0.25">
      <c r="A243"/>
      <c r="B243" s="4">
        <v>605629</v>
      </c>
      <c r="C243" s="8" t="s">
        <v>9767</v>
      </c>
      <c r="D243" s="4" t="s">
        <v>9</v>
      </c>
      <c r="E243" s="463">
        <v>13440.94</v>
      </c>
      <c r="F243" s="404"/>
      <c r="G243" s="404"/>
      <c r="H243" s="404" t="str">
        <f t="shared" si="5"/>
        <v>M</v>
      </c>
      <c r="I243"/>
      <c r="J243"/>
      <c r="K243"/>
      <c r="L243"/>
      <c r="M243"/>
      <c r="N243"/>
      <c r="O243"/>
      <c r="P243"/>
    </row>
    <row r="244" spans="1:16" s="10" customFormat="1" x14ac:dyDescent="0.25">
      <c r="A244"/>
      <c r="B244" s="6">
        <v>605651</v>
      </c>
      <c r="C244" s="9" t="s">
        <v>9768</v>
      </c>
      <c r="D244" s="6" t="s">
        <v>9</v>
      </c>
      <c r="E244" s="464">
        <v>1527.06</v>
      </c>
      <c r="F244" s="404"/>
      <c r="G244" s="404"/>
      <c r="H244" s="404" t="str">
        <f t="shared" si="5"/>
        <v>M</v>
      </c>
      <c r="I244"/>
      <c r="J244"/>
      <c r="K244"/>
      <c r="L244"/>
      <c r="M244"/>
      <c r="N244"/>
      <c r="O244"/>
      <c r="P244"/>
    </row>
    <row r="245" spans="1:16" s="10" customFormat="1" x14ac:dyDescent="0.25">
      <c r="A245"/>
      <c r="B245" s="4">
        <v>605460</v>
      </c>
      <c r="C245" s="8" t="s">
        <v>9769</v>
      </c>
      <c r="D245" s="4" t="s">
        <v>9</v>
      </c>
      <c r="E245" s="463">
        <v>1495.67</v>
      </c>
      <c r="F245" s="404"/>
      <c r="G245" s="404"/>
      <c r="H245" s="404" t="str">
        <f t="shared" si="5"/>
        <v>M</v>
      </c>
      <c r="I245"/>
      <c r="J245"/>
      <c r="K245"/>
      <c r="L245"/>
      <c r="M245"/>
      <c r="N245"/>
      <c r="O245"/>
      <c r="P245"/>
    </row>
    <row r="246" spans="1:16" s="10" customFormat="1" x14ac:dyDescent="0.25">
      <c r="A246"/>
      <c r="B246" s="6">
        <v>605652</v>
      </c>
      <c r="C246" s="9" t="s">
        <v>9770</v>
      </c>
      <c r="D246" s="6" t="s">
        <v>9</v>
      </c>
      <c r="E246" s="464">
        <v>1757.06</v>
      </c>
      <c r="F246" s="404"/>
      <c r="G246" s="404"/>
      <c r="H246" s="404" t="str">
        <f t="shared" si="5"/>
        <v>M</v>
      </c>
      <c r="I246"/>
      <c r="J246"/>
      <c r="K246"/>
      <c r="L246"/>
      <c r="M246"/>
      <c r="N246"/>
      <c r="O246"/>
      <c r="P246"/>
    </row>
    <row r="247" spans="1:16" s="10" customFormat="1" x14ac:dyDescent="0.25">
      <c r="A247"/>
      <c r="B247" s="4">
        <v>605461</v>
      </c>
      <c r="C247" s="8" t="s">
        <v>9771</v>
      </c>
      <c r="D247" s="4" t="s">
        <v>9</v>
      </c>
      <c r="E247" s="463">
        <v>1723.71</v>
      </c>
      <c r="F247" s="404"/>
      <c r="G247" s="404"/>
      <c r="H247" s="404" t="str">
        <f t="shared" si="5"/>
        <v>M</v>
      </c>
      <c r="I247"/>
      <c r="J247"/>
      <c r="K247"/>
      <c r="L247"/>
      <c r="M247"/>
      <c r="N247"/>
      <c r="O247"/>
      <c r="P247"/>
    </row>
    <row r="248" spans="1:16" s="10" customFormat="1" x14ac:dyDescent="0.25">
      <c r="A248"/>
      <c r="B248" s="6">
        <v>605653</v>
      </c>
      <c r="C248" s="9" t="s">
        <v>9772</v>
      </c>
      <c r="D248" s="6" t="s">
        <v>9</v>
      </c>
      <c r="E248" s="464">
        <v>1987.1</v>
      </c>
      <c r="F248" s="404"/>
      <c r="G248" s="404"/>
      <c r="H248" s="404" t="str">
        <f t="shared" si="5"/>
        <v>M</v>
      </c>
      <c r="I248"/>
      <c r="J248"/>
      <c r="K248"/>
      <c r="L248"/>
      <c r="M248"/>
      <c r="N248"/>
      <c r="O248"/>
      <c r="P248"/>
    </row>
    <row r="249" spans="1:16" s="10" customFormat="1" x14ac:dyDescent="0.25">
      <c r="A249"/>
      <c r="B249" s="4">
        <v>605462</v>
      </c>
      <c r="C249" s="8" t="s">
        <v>9773</v>
      </c>
      <c r="D249" s="4" t="s">
        <v>9</v>
      </c>
      <c r="E249" s="463">
        <v>1951.79</v>
      </c>
      <c r="F249" s="404"/>
      <c r="G249" s="404"/>
      <c r="H249" s="404" t="str">
        <f t="shared" si="5"/>
        <v>M</v>
      </c>
      <c r="I249"/>
      <c r="J249"/>
      <c r="K249"/>
      <c r="L249"/>
      <c r="M249"/>
      <c r="N249"/>
      <c r="O249"/>
      <c r="P249"/>
    </row>
    <row r="250" spans="1:16" s="10" customFormat="1" x14ac:dyDescent="0.25">
      <c r="A250"/>
      <c r="B250" s="6">
        <v>605654</v>
      </c>
      <c r="C250" s="9" t="s">
        <v>9774</v>
      </c>
      <c r="D250" s="6" t="s">
        <v>9</v>
      </c>
      <c r="E250" s="464">
        <v>2172.38</v>
      </c>
      <c r="F250" s="404"/>
      <c r="G250" s="404"/>
      <c r="H250" s="404" t="str">
        <f t="shared" si="5"/>
        <v>M</v>
      </c>
      <c r="I250"/>
      <c r="J250"/>
      <c r="K250"/>
      <c r="L250"/>
      <c r="M250"/>
      <c r="N250"/>
      <c r="O250"/>
      <c r="P250"/>
    </row>
    <row r="251" spans="1:16" s="10" customFormat="1" x14ac:dyDescent="0.25">
      <c r="A251"/>
      <c r="B251" s="4">
        <v>605463</v>
      </c>
      <c r="C251" s="8" t="s">
        <v>9775</v>
      </c>
      <c r="D251" s="4" t="s">
        <v>9</v>
      </c>
      <c r="E251" s="463">
        <v>2135.11</v>
      </c>
      <c r="F251" s="404"/>
      <c r="G251" s="404"/>
      <c r="H251" s="404" t="str">
        <f t="shared" si="5"/>
        <v>M</v>
      </c>
      <c r="I251"/>
      <c r="J251"/>
      <c r="K251"/>
      <c r="L251"/>
      <c r="M251"/>
      <c r="N251"/>
      <c r="O251"/>
      <c r="P251"/>
    </row>
    <row r="252" spans="1:16" s="10" customFormat="1" x14ac:dyDescent="0.25">
      <c r="A252"/>
      <c r="B252" s="6">
        <v>605655</v>
      </c>
      <c r="C252" s="9" t="s">
        <v>9776</v>
      </c>
      <c r="D252" s="6" t="s">
        <v>9</v>
      </c>
      <c r="E252" s="464">
        <v>2402.34</v>
      </c>
      <c r="F252" s="404"/>
      <c r="G252" s="404"/>
      <c r="H252" s="404" t="str">
        <f t="shared" si="0"/>
        <v>M</v>
      </c>
      <c r="I252"/>
      <c r="J252"/>
      <c r="K252"/>
      <c r="L252"/>
      <c r="M252"/>
      <c r="N252"/>
      <c r="O252"/>
      <c r="P252"/>
    </row>
    <row r="253" spans="1:16" s="10" customFormat="1" x14ac:dyDescent="0.25">
      <c r="A253"/>
      <c r="B253" s="4">
        <v>605464</v>
      </c>
      <c r="C253" s="8" t="s">
        <v>9777</v>
      </c>
      <c r="D253" s="4" t="s">
        <v>9</v>
      </c>
      <c r="E253" s="463">
        <v>2363.11</v>
      </c>
      <c r="F253" s="404"/>
      <c r="G253" s="404"/>
      <c r="H253" s="404" t="str">
        <f t="shared" si="0"/>
        <v>M</v>
      </c>
      <c r="I253"/>
      <c r="J253"/>
      <c r="K253"/>
      <c r="L253"/>
      <c r="M253"/>
      <c r="N253"/>
      <c r="O253"/>
      <c r="P253"/>
    </row>
    <row r="254" spans="1:16" s="10" customFormat="1" x14ac:dyDescent="0.25">
      <c r="A254"/>
      <c r="B254" s="6">
        <v>605656</v>
      </c>
      <c r="C254" s="9" t="s">
        <v>9778</v>
      </c>
      <c r="D254" s="6" t="s">
        <v>9</v>
      </c>
      <c r="E254" s="464">
        <v>2721.98</v>
      </c>
      <c r="F254" s="404"/>
      <c r="G254" s="404"/>
      <c r="H254" s="404" t="str">
        <f t="shared" si="0"/>
        <v>M</v>
      </c>
      <c r="I254"/>
      <c r="J254"/>
      <c r="K254"/>
      <c r="L254"/>
      <c r="M254"/>
      <c r="N254"/>
      <c r="O254"/>
      <c r="P254"/>
    </row>
    <row r="255" spans="1:16" s="10" customFormat="1" x14ac:dyDescent="0.25">
      <c r="A255"/>
      <c r="B255" s="4">
        <v>605465</v>
      </c>
      <c r="C255" s="8" t="s">
        <v>9779</v>
      </c>
      <c r="D255" s="4" t="s">
        <v>9</v>
      </c>
      <c r="E255" s="463">
        <v>2680.79</v>
      </c>
      <c r="F255" s="404"/>
      <c r="G255" s="404"/>
      <c r="H255" s="404" t="str">
        <f t="shared" si="0"/>
        <v>M</v>
      </c>
      <c r="I255"/>
      <c r="J255"/>
      <c r="K255"/>
      <c r="L255"/>
      <c r="M255"/>
      <c r="N255"/>
      <c r="O255"/>
      <c r="P255"/>
    </row>
    <row r="256" spans="1:16" s="10" customFormat="1" x14ac:dyDescent="0.25">
      <c r="A256"/>
      <c r="B256" s="6">
        <v>605657</v>
      </c>
      <c r="C256" s="9" t="s">
        <v>9780</v>
      </c>
      <c r="D256" s="6" t="s">
        <v>9</v>
      </c>
      <c r="E256" s="464">
        <v>2907.23</v>
      </c>
      <c r="F256" s="404"/>
      <c r="G256" s="404"/>
      <c r="H256" s="404" t="str">
        <f t="shared" si="0"/>
        <v>M</v>
      </c>
      <c r="I256"/>
      <c r="J256"/>
      <c r="K256"/>
      <c r="L256"/>
      <c r="M256"/>
      <c r="N256"/>
      <c r="O256"/>
      <c r="P256"/>
    </row>
    <row r="257" spans="1:16" s="10" customFormat="1" x14ac:dyDescent="0.25">
      <c r="A257"/>
      <c r="B257" s="4">
        <v>605466</v>
      </c>
      <c r="C257" s="8" t="s">
        <v>9781</v>
      </c>
      <c r="D257" s="4" t="s">
        <v>9</v>
      </c>
      <c r="E257" s="463">
        <v>2864.08</v>
      </c>
      <c r="F257" s="404"/>
      <c r="G257" s="404"/>
      <c r="H257" s="404" t="str">
        <f t="shared" si="0"/>
        <v>M</v>
      </c>
      <c r="I257"/>
      <c r="J257"/>
      <c r="K257"/>
      <c r="L257"/>
      <c r="M257"/>
      <c r="N257"/>
      <c r="O257"/>
      <c r="P257"/>
    </row>
    <row r="258" spans="1:16" s="10" customFormat="1" x14ac:dyDescent="0.25">
      <c r="A258"/>
      <c r="B258" s="6">
        <v>605658</v>
      </c>
      <c r="C258" s="9" t="s">
        <v>9782</v>
      </c>
      <c r="D258" s="6" t="s">
        <v>9</v>
      </c>
      <c r="E258" s="464">
        <v>3180.09</v>
      </c>
      <c r="F258" s="404"/>
      <c r="G258" s="404"/>
      <c r="H258" s="404" t="str">
        <f t="shared" si="0"/>
        <v>M</v>
      </c>
      <c r="I258"/>
      <c r="J258"/>
      <c r="K258"/>
      <c r="L258"/>
      <c r="M258"/>
      <c r="N258"/>
      <c r="O258"/>
      <c r="P258"/>
    </row>
    <row r="259" spans="1:16" s="10" customFormat="1" x14ac:dyDescent="0.25">
      <c r="A259"/>
      <c r="B259" s="4">
        <v>605467</v>
      </c>
      <c r="C259" s="8" t="s">
        <v>9783</v>
      </c>
      <c r="D259" s="4" t="s">
        <v>9</v>
      </c>
      <c r="E259" s="463">
        <v>3112.41</v>
      </c>
      <c r="F259" s="404"/>
      <c r="G259" s="404"/>
      <c r="H259" s="404" t="str">
        <f t="shared" si="0"/>
        <v>M</v>
      </c>
      <c r="I259"/>
      <c r="J259"/>
      <c r="K259"/>
      <c r="L259"/>
      <c r="M259"/>
      <c r="N259"/>
      <c r="O259"/>
      <c r="P259"/>
    </row>
    <row r="260" spans="1:16" s="10" customFormat="1" x14ac:dyDescent="0.25">
      <c r="A260"/>
      <c r="B260" s="6">
        <v>605659</v>
      </c>
      <c r="C260" s="9" t="s">
        <v>9784</v>
      </c>
      <c r="D260" s="6" t="s">
        <v>9</v>
      </c>
      <c r="E260" s="464">
        <v>3369.75</v>
      </c>
      <c r="F260" s="404"/>
      <c r="G260" s="404"/>
      <c r="H260" s="404" t="str">
        <f t="shared" si="0"/>
        <v>M</v>
      </c>
      <c r="I260"/>
      <c r="J260"/>
      <c r="K260"/>
      <c r="L260"/>
      <c r="M260"/>
      <c r="N260"/>
      <c r="O260"/>
      <c r="P260"/>
    </row>
    <row r="261" spans="1:16" s="10" customFormat="1" x14ac:dyDescent="0.25">
      <c r="A261"/>
      <c r="B261" s="4">
        <v>605468</v>
      </c>
      <c r="C261" s="8" t="s">
        <v>9785</v>
      </c>
      <c r="D261" s="4" t="s">
        <v>9</v>
      </c>
      <c r="E261" s="463">
        <v>3299.14</v>
      </c>
      <c r="F261" s="404"/>
      <c r="G261" s="404"/>
      <c r="H261" s="404" t="str">
        <f t="shared" si="0"/>
        <v>M</v>
      </c>
      <c r="I261"/>
      <c r="J261"/>
      <c r="K261"/>
      <c r="L261"/>
      <c r="M261"/>
      <c r="N261"/>
      <c r="O261"/>
      <c r="P261"/>
    </row>
    <row r="262" spans="1:16" s="10" customFormat="1" x14ac:dyDescent="0.25">
      <c r="A262"/>
      <c r="B262" s="6">
        <v>605660</v>
      </c>
      <c r="C262" s="9" t="s">
        <v>9786</v>
      </c>
      <c r="D262" s="6" t="s">
        <v>9</v>
      </c>
      <c r="E262" s="464">
        <v>3604.81</v>
      </c>
      <c r="F262" s="404"/>
      <c r="G262" s="404"/>
      <c r="H262" s="404" t="str">
        <f t="shared" si="0"/>
        <v>M</v>
      </c>
      <c r="I262"/>
      <c r="J262"/>
      <c r="K262"/>
      <c r="L262"/>
      <c r="M262"/>
      <c r="N262"/>
      <c r="O262"/>
      <c r="P262"/>
    </row>
    <row r="263" spans="1:16" s="10" customFormat="1" x14ac:dyDescent="0.25">
      <c r="A263"/>
      <c r="B263" s="4">
        <v>605469</v>
      </c>
      <c r="C263" s="8" t="s">
        <v>9787</v>
      </c>
      <c r="D263" s="4" t="s">
        <v>9</v>
      </c>
      <c r="E263" s="463">
        <v>3531.25</v>
      </c>
      <c r="F263" s="404"/>
      <c r="G263" s="404"/>
      <c r="H263" s="404" t="str">
        <f t="shared" si="0"/>
        <v>M</v>
      </c>
      <c r="I263"/>
      <c r="J263"/>
      <c r="K263"/>
      <c r="L263"/>
      <c r="M263"/>
      <c r="N263"/>
      <c r="O263"/>
      <c r="P263"/>
    </row>
    <row r="264" spans="1:16" s="10" customFormat="1" x14ac:dyDescent="0.25">
      <c r="A264"/>
      <c r="B264" s="6">
        <v>605661</v>
      </c>
      <c r="C264" s="9" t="s">
        <v>9788</v>
      </c>
      <c r="D264" s="6" t="s">
        <v>9</v>
      </c>
      <c r="E264" s="464">
        <v>3843.59</v>
      </c>
      <c r="F264" s="404"/>
      <c r="G264" s="404"/>
      <c r="H264" s="404" t="str">
        <f t="shared" si="0"/>
        <v>M</v>
      </c>
      <c r="I264"/>
      <c r="J264"/>
      <c r="K264"/>
      <c r="L264"/>
      <c r="M264"/>
      <c r="N264"/>
      <c r="O264"/>
      <c r="P264"/>
    </row>
    <row r="265" spans="1:16" s="10" customFormat="1" x14ac:dyDescent="0.25">
      <c r="A265"/>
      <c r="B265" s="4">
        <v>605470</v>
      </c>
      <c r="C265" s="8" t="s">
        <v>9789</v>
      </c>
      <c r="D265" s="4" t="s">
        <v>9</v>
      </c>
      <c r="E265" s="463">
        <v>3767.09</v>
      </c>
      <c r="F265" s="404"/>
      <c r="G265" s="404"/>
      <c r="H265" s="404" t="str">
        <f t="shared" si="0"/>
        <v>M</v>
      </c>
      <c r="I265"/>
      <c r="J265"/>
      <c r="K265"/>
      <c r="L265"/>
      <c r="M265"/>
      <c r="N265"/>
      <c r="O265"/>
      <c r="P265"/>
    </row>
    <row r="266" spans="1:16" s="10" customFormat="1" x14ac:dyDescent="0.25">
      <c r="A266"/>
      <c r="B266" s="6">
        <v>605662</v>
      </c>
      <c r="C266" s="9" t="s">
        <v>9790</v>
      </c>
      <c r="D266" s="6" t="s">
        <v>9</v>
      </c>
      <c r="E266" s="464">
        <v>4038.91</v>
      </c>
      <c r="F266" s="404"/>
      <c r="G266" s="404"/>
      <c r="H266" s="404" t="str">
        <f t="shared" si="0"/>
        <v>M</v>
      </c>
      <c r="I266"/>
      <c r="J266"/>
      <c r="K266"/>
      <c r="L266"/>
      <c r="M266"/>
      <c r="N266"/>
      <c r="O266"/>
      <c r="P266"/>
    </row>
    <row r="267" spans="1:16" s="10" customFormat="1" x14ac:dyDescent="0.25">
      <c r="A267"/>
      <c r="B267" s="4">
        <v>605471</v>
      </c>
      <c r="C267" s="8" t="s">
        <v>9791</v>
      </c>
      <c r="D267" s="4" t="s">
        <v>9</v>
      </c>
      <c r="E267" s="463">
        <v>3959.46</v>
      </c>
      <c r="F267" s="404"/>
      <c r="G267" s="404"/>
      <c r="H267" s="404" t="str">
        <f t="shared" si="0"/>
        <v>M</v>
      </c>
      <c r="I267"/>
      <c r="J267"/>
      <c r="K267"/>
      <c r="L267"/>
      <c r="M267"/>
      <c r="N267"/>
      <c r="O267"/>
      <c r="P267"/>
    </row>
    <row r="268" spans="1:16" s="10" customFormat="1" x14ac:dyDescent="0.25">
      <c r="A268"/>
      <c r="B268" s="6">
        <v>605663</v>
      </c>
      <c r="C268" s="9" t="s">
        <v>9792</v>
      </c>
      <c r="D268" s="6" t="s">
        <v>9</v>
      </c>
      <c r="E268" s="464">
        <v>4495.04</v>
      </c>
      <c r="F268" s="404"/>
      <c r="G268" s="404"/>
      <c r="H268" s="404" t="str">
        <f t="shared" si="0"/>
        <v>M</v>
      </c>
      <c r="I268"/>
      <c r="J268"/>
      <c r="K268"/>
      <c r="L268"/>
      <c r="M268"/>
      <c r="N268"/>
      <c r="O268"/>
      <c r="P268"/>
    </row>
    <row r="269" spans="1:16" s="10" customFormat="1" x14ac:dyDescent="0.25">
      <c r="A269"/>
      <c r="B269" s="4">
        <v>605472</v>
      </c>
      <c r="C269" s="8" t="s">
        <v>9793</v>
      </c>
      <c r="D269" s="4" t="s">
        <v>9</v>
      </c>
      <c r="E269" s="463">
        <v>4412.66</v>
      </c>
      <c r="F269" s="404"/>
      <c r="G269" s="404"/>
      <c r="H269" s="404" t="str">
        <f t="shared" si="0"/>
        <v>M</v>
      </c>
      <c r="I269"/>
      <c r="J269"/>
      <c r="K269"/>
      <c r="L269"/>
      <c r="M269"/>
      <c r="N269"/>
      <c r="O269"/>
      <c r="P269"/>
    </row>
    <row r="270" spans="1:16" s="10" customFormat="1" x14ac:dyDescent="0.25">
      <c r="A270"/>
      <c r="B270" s="6">
        <v>605664</v>
      </c>
      <c r="C270" s="9" t="s">
        <v>9794</v>
      </c>
      <c r="D270" s="6" t="s">
        <v>9</v>
      </c>
      <c r="E270" s="464">
        <v>5262.12</v>
      </c>
      <c r="F270" s="404"/>
      <c r="G270" s="404"/>
      <c r="H270" s="404" t="str">
        <f t="shared" si="0"/>
        <v>M</v>
      </c>
      <c r="I270"/>
      <c r="J270"/>
      <c r="K270"/>
      <c r="L270"/>
      <c r="M270"/>
      <c r="N270"/>
      <c r="O270"/>
      <c r="P270"/>
    </row>
    <row r="271" spans="1:16" s="10" customFormat="1" x14ac:dyDescent="0.25">
      <c r="A271"/>
      <c r="B271" s="4">
        <v>605473</v>
      </c>
      <c r="C271" s="8" t="s">
        <v>9795</v>
      </c>
      <c r="D271" s="4" t="s">
        <v>9</v>
      </c>
      <c r="E271" s="463">
        <v>5176.79</v>
      </c>
      <c r="F271" s="404"/>
      <c r="G271" s="404"/>
      <c r="H271" s="404" t="str">
        <f t="shared" si="0"/>
        <v>M</v>
      </c>
      <c r="I271"/>
      <c r="J271"/>
      <c r="K271"/>
      <c r="L271"/>
      <c r="M271"/>
      <c r="N271"/>
      <c r="O271"/>
      <c r="P271"/>
    </row>
    <row r="272" spans="1:16" s="10" customFormat="1" x14ac:dyDescent="0.25">
      <c r="A272"/>
      <c r="B272" s="6">
        <v>605665</v>
      </c>
      <c r="C272" s="9" t="s">
        <v>9796</v>
      </c>
      <c r="D272" s="6" t="s">
        <v>9</v>
      </c>
      <c r="E272" s="464">
        <v>5511.53</v>
      </c>
      <c r="F272" s="404"/>
      <c r="G272" s="404"/>
      <c r="H272" s="404" t="str">
        <f t="shared" si="0"/>
        <v>M</v>
      </c>
      <c r="I272"/>
      <c r="J272"/>
      <c r="K272"/>
      <c r="L272"/>
      <c r="M272"/>
      <c r="N272"/>
      <c r="O272"/>
      <c r="P272"/>
    </row>
    <row r="273" spans="1:16" s="10" customFormat="1" x14ac:dyDescent="0.25">
      <c r="A273"/>
      <c r="B273" s="4">
        <v>605474</v>
      </c>
      <c r="C273" s="8" t="s">
        <v>9797</v>
      </c>
      <c r="D273" s="4" t="s">
        <v>9</v>
      </c>
      <c r="E273" s="463">
        <v>5423.26</v>
      </c>
      <c r="F273" s="404"/>
      <c r="G273" s="404"/>
      <c r="H273" s="404" t="str">
        <f t="shared" ref="H273:H336" si="6">UPPER(D273)</f>
        <v>M</v>
      </c>
      <c r="I273"/>
      <c r="J273"/>
      <c r="K273"/>
      <c r="L273"/>
      <c r="M273"/>
      <c r="N273"/>
      <c r="O273"/>
      <c r="P273"/>
    </row>
    <row r="274" spans="1:16" s="10" customFormat="1" x14ac:dyDescent="0.25">
      <c r="A274"/>
      <c r="B274" s="6">
        <v>605666</v>
      </c>
      <c r="C274" s="9" t="s">
        <v>9798</v>
      </c>
      <c r="D274" s="6" t="s">
        <v>9</v>
      </c>
      <c r="E274" s="464">
        <v>5920.34</v>
      </c>
      <c r="F274" s="404"/>
      <c r="G274" s="404"/>
      <c r="H274" s="404" t="str">
        <f t="shared" si="6"/>
        <v>M</v>
      </c>
      <c r="I274"/>
      <c r="J274"/>
      <c r="K274"/>
      <c r="L274"/>
      <c r="M274"/>
      <c r="N274"/>
      <c r="O274"/>
      <c r="P274"/>
    </row>
    <row r="275" spans="1:16" s="10" customFormat="1" x14ac:dyDescent="0.25">
      <c r="A275"/>
      <c r="B275" s="4">
        <v>605475</v>
      </c>
      <c r="C275" s="8" t="s">
        <v>9799</v>
      </c>
      <c r="D275" s="4" t="s">
        <v>9</v>
      </c>
      <c r="E275" s="463">
        <v>5829.13</v>
      </c>
      <c r="F275" s="404"/>
      <c r="G275" s="404"/>
      <c r="H275" s="404" t="str">
        <f t="shared" si="6"/>
        <v>M</v>
      </c>
      <c r="I275"/>
      <c r="J275"/>
      <c r="K275"/>
      <c r="L275"/>
      <c r="M275"/>
      <c r="N275"/>
      <c r="O275"/>
      <c r="P275"/>
    </row>
    <row r="276" spans="1:16" s="10" customFormat="1" x14ac:dyDescent="0.25">
      <c r="A276"/>
      <c r="B276" s="6">
        <v>605667</v>
      </c>
      <c r="C276" s="9" t="s">
        <v>9800</v>
      </c>
      <c r="D276" s="6" t="s">
        <v>9</v>
      </c>
      <c r="E276" s="464">
        <v>6122.56</v>
      </c>
      <c r="F276" s="404"/>
      <c r="G276" s="404"/>
      <c r="H276" s="404" t="str">
        <f t="shared" si="6"/>
        <v>M</v>
      </c>
      <c r="I276"/>
      <c r="J276"/>
      <c r="K276"/>
      <c r="L276"/>
      <c r="M276"/>
      <c r="N276"/>
      <c r="O276"/>
      <c r="P276"/>
    </row>
    <row r="277" spans="1:16" s="10" customFormat="1" x14ac:dyDescent="0.25">
      <c r="A277"/>
      <c r="B277" s="4">
        <v>605476</v>
      </c>
      <c r="C277" s="8" t="s">
        <v>9801</v>
      </c>
      <c r="D277" s="4" t="s">
        <v>9</v>
      </c>
      <c r="E277" s="463">
        <v>6028.4</v>
      </c>
      <c r="F277" s="404"/>
      <c r="G277" s="404"/>
      <c r="H277" s="404" t="str">
        <f t="shared" si="6"/>
        <v>M</v>
      </c>
      <c r="I277"/>
      <c r="J277"/>
      <c r="K277"/>
      <c r="L277"/>
      <c r="M277"/>
      <c r="N277"/>
      <c r="O277"/>
      <c r="P277"/>
    </row>
    <row r="278" spans="1:16" s="10" customFormat="1" x14ac:dyDescent="0.25">
      <c r="A278"/>
      <c r="B278" s="6">
        <v>605668</v>
      </c>
      <c r="C278" s="9" t="s">
        <v>9802</v>
      </c>
      <c r="D278" s="6" t="s">
        <v>9</v>
      </c>
      <c r="E278" s="464">
        <v>6450.19</v>
      </c>
      <c r="F278" s="404"/>
      <c r="G278" s="404"/>
      <c r="H278" s="404" t="str">
        <f t="shared" si="6"/>
        <v>M</v>
      </c>
      <c r="I278"/>
      <c r="J278"/>
      <c r="K278"/>
      <c r="L278"/>
      <c r="M278"/>
      <c r="N278"/>
      <c r="O278"/>
      <c r="P278"/>
    </row>
    <row r="279" spans="1:16" s="10" customFormat="1" x14ac:dyDescent="0.25">
      <c r="A279"/>
      <c r="B279" s="4">
        <v>605477</v>
      </c>
      <c r="C279" s="8" t="s">
        <v>9803</v>
      </c>
      <c r="D279" s="4" t="s">
        <v>9</v>
      </c>
      <c r="E279" s="463">
        <v>6353.09</v>
      </c>
      <c r="F279" s="404" t="s">
        <v>6</v>
      </c>
      <c r="G279" s="404"/>
      <c r="H279" s="404" t="str">
        <f t="shared" si="6"/>
        <v>M</v>
      </c>
      <c r="I279"/>
      <c r="J279"/>
      <c r="K279"/>
      <c r="L279"/>
      <c r="M279"/>
      <c r="N279"/>
      <c r="O279"/>
      <c r="P279"/>
    </row>
    <row r="280" spans="1:16" s="10" customFormat="1" x14ac:dyDescent="0.25">
      <c r="A280"/>
      <c r="B280" s="6">
        <v>605669</v>
      </c>
      <c r="C280" s="9" t="s">
        <v>9804</v>
      </c>
      <c r="D280" s="6" t="s">
        <v>9</v>
      </c>
      <c r="E280" s="464">
        <v>8460.6200000000008</v>
      </c>
      <c r="F280" s="404"/>
      <c r="G280" s="404"/>
      <c r="H280" s="404" t="str">
        <f t="shared" si="6"/>
        <v>M</v>
      </c>
      <c r="I280"/>
      <c r="J280"/>
      <c r="K280"/>
      <c r="L280"/>
      <c r="M280"/>
      <c r="N280"/>
      <c r="O280"/>
      <c r="P280"/>
    </row>
    <row r="281" spans="1:16" s="10" customFormat="1" x14ac:dyDescent="0.25">
      <c r="A281"/>
      <c r="B281" s="4">
        <v>605478</v>
      </c>
      <c r="C281" s="8" t="s">
        <v>9805</v>
      </c>
      <c r="D281" s="4" t="s">
        <v>9</v>
      </c>
      <c r="E281" s="463">
        <v>8360.58</v>
      </c>
      <c r="F281" s="404"/>
      <c r="G281" s="404"/>
      <c r="H281" s="404" t="str">
        <f t="shared" si="6"/>
        <v>M</v>
      </c>
      <c r="I281"/>
      <c r="J281"/>
      <c r="K281"/>
      <c r="L281"/>
      <c r="M281"/>
      <c r="N281"/>
      <c r="O281"/>
      <c r="P281"/>
    </row>
    <row r="282" spans="1:16" s="10" customFormat="1" x14ac:dyDescent="0.25">
      <c r="A282"/>
      <c r="B282" s="6">
        <v>605670</v>
      </c>
      <c r="C282" s="9" t="s">
        <v>9806</v>
      </c>
      <c r="D282" s="6" t="s">
        <v>9</v>
      </c>
      <c r="E282" s="464">
        <v>10647.54</v>
      </c>
      <c r="F282" s="404"/>
      <c r="G282" s="404"/>
      <c r="H282" s="404" t="str">
        <f t="shared" si="6"/>
        <v>M</v>
      </c>
      <c r="I282"/>
      <c r="J282"/>
      <c r="K282"/>
      <c r="L282"/>
      <c r="M282"/>
      <c r="N282"/>
      <c r="O282"/>
      <c r="P282"/>
    </row>
    <row r="283" spans="1:16" s="10" customFormat="1" x14ac:dyDescent="0.25">
      <c r="A283"/>
      <c r="B283" s="4">
        <v>605479</v>
      </c>
      <c r="C283" s="8" t="s">
        <v>9807</v>
      </c>
      <c r="D283" s="4" t="s">
        <v>9</v>
      </c>
      <c r="E283" s="463">
        <v>10544.55</v>
      </c>
      <c r="F283" s="404"/>
      <c r="G283" s="404"/>
      <c r="H283" s="404" t="str">
        <f t="shared" si="6"/>
        <v>M</v>
      </c>
      <c r="I283"/>
      <c r="J283"/>
      <c r="K283"/>
      <c r="L283"/>
      <c r="M283"/>
      <c r="N283"/>
      <c r="O283"/>
      <c r="P283"/>
    </row>
    <row r="284" spans="1:16" s="10" customFormat="1" x14ac:dyDescent="0.25">
      <c r="A284"/>
      <c r="B284" s="6">
        <v>605671</v>
      </c>
      <c r="C284" s="9" t="s">
        <v>9808</v>
      </c>
      <c r="D284" s="6" t="s">
        <v>9</v>
      </c>
      <c r="E284" s="464">
        <v>11376.65</v>
      </c>
      <c r="F284" s="404"/>
      <c r="G284" s="404"/>
      <c r="H284" s="404" t="str">
        <f t="shared" si="6"/>
        <v>M</v>
      </c>
      <c r="I284"/>
      <c r="J284"/>
      <c r="K284"/>
      <c r="L284"/>
      <c r="M284"/>
      <c r="N284"/>
      <c r="O284"/>
      <c r="P284"/>
    </row>
    <row r="285" spans="1:16" s="10" customFormat="1" x14ac:dyDescent="0.25">
      <c r="A285"/>
      <c r="B285" s="4">
        <v>605480</v>
      </c>
      <c r="C285" s="8" t="s">
        <v>9809</v>
      </c>
      <c r="D285" s="4" t="s">
        <v>9</v>
      </c>
      <c r="E285" s="463">
        <v>11270.72</v>
      </c>
      <c r="F285" s="404"/>
      <c r="G285" s="404"/>
      <c r="H285" s="404" t="str">
        <f t="shared" si="6"/>
        <v>M</v>
      </c>
      <c r="I285"/>
      <c r="J285"/>
      <c r="K285"/>
      <c r="L285"/>
      <c r="M285"/>
      <c r="N285"/>
      <c r="O285"/>
      <c r="P285"/>
    </row>
    <row r="286" spans="1:16" s="10" customFormat="1" x14ac:dyDescent="0.25">
      <c r="A286"/>
      <c r="B286" s="6">
        <v>605672</v>
      </c>
      <c r="C286" s="9" t="s">
        <v>9810</v>
      </c>
      <c r="D286" s="6" t="s">
        <v>9</v>
      </c>
      <c r="E286" s="464">
        <v>11815.2</v>
      </c>
      <c r="F286" s="404"/>
      <c r="G286" s="404"/>
      <c r="H286" s="404" t="str">
        <f t="shared" si="6"/>
        <v>M</v>
      </c>
      <c r="I286"/>
      <c r="J286"/>
      <c r="K286"/>
      <c r="L286"/>
      <c r="M286"/>
      <c r="N286"/>
      <c r="O286"/>
      <c r="P286"/>
    </row>
    <row r="287" spans="1:16" s="10" customFormat="1" x14ac:dyDescent="0.25">
      <c r="A287"/>
      <c r="B287" s="4">
        <v>605481</v>
      </c>
      <c r="C287" s="8" t="s">
        <v>9811</v>
      </c>
      <c r="D287" s="4" t="s">
        <v>9</v>
      </c>
      <c r="E287" s="463">
        <v>11706.33</v>
      </c>
      <c r="F287" s="404"/>
      <c r="G287" s="404"/>
      <c r="H287" s="404" t="str">
        <f t="shared" si="6"/>
        <v>M</v>
      </c>
      <c r="I287"/>
      <c r="J287"/>
      <c r="K287"/>
      <c r="L287"/>
      <c r="M287"/>
      <c r="N287"/>
      <c r="O287"/>
      <c r="P287"/>
    </row>
    <row r="288" spans="1:16" s="10" customFormat="1" x14ac:dyDescent="0.25">
      <c r="A288"/>
      <c r="B288" s="6">
        <v>605673</v>
      </c>
      <c r="C288" s="9" t="s">
        <v>9812</v>
      </c>
      <c r="D288" s="6" t="s">
        <v>9</v>
      </c>
      <c r="E288" s="464">
        <v>12602.24</v>
      </c>
      <c r="F288" s="404"/>
      <c r="G288" s="404"/>
      <c r="H288" s="404" t="str">
        <f t="shared" si="6"/>
        <v>M</v>
      </c>
      <c r="I288"/>
      <c r="J288"/>
      <c r="K288"/>
      <c r="L288"/>
      <c r="M288"/>
      <c r="N288"/>
      <c r="O288"/>
      <c r="P288"/>
    </row>
    <row r="289" spans="1:16" s="10" customFormat="1" x14ac:dyDescent="0.25">
      <c r="A289"/>
      <c r="B289" s="4">
        <v>605482</v>
      </c>
      <c r="C289" s="8" t="s">
        <v>9813</v>
      </c>
      <c r="D289" s="4" t="s">
        <v>9</v>
      </c>
      <c r="E289" s="463">
        <v>12490.42</v>
      </c>
      <c r="F289" s="404"/>
      <c r="G289" s="404"/>
      <c r="H289" s="404" t="str">
        <f t="shared" si="6"/>
        <v>M</v>
      </c>
      <c r="I289"/>
      <c r="J289"/>
      <c r="K289"/>
      <c r="L289"/>
      <c r="M289"/>
      <c r="N289"/>
      <c r="O289"/>
      <c r="P289"/>
    </row>
    <row r="290" spans="1:16" s="10" customFormat="1" x14ac:dyDescent="0.25">
      <c r="A290"/>
      <c r="B290" s="6">
        <v>605718</v>
      </c>
      <c r="C290" s="9" t="s">
        <v>9814</v>
      </c>
      <c r="D290" s="6" t="s">
        <v>9</v>
      </c>
      <c r="E290" s="464">
        <v>7588.92</v>
      </c>
      <c r="F290" s="404"/>
      <c r="G290" s="404"/>
      <c r="H290" s="404" t="str">
        <f t="shared" si="6"/>
        <v>M</v>
      </c>
      <c r="I290"/>
      <c r="J290"/>
      <c r="K290"/>
      <c r="L290"/>
      <c r="M290"/>
      <c r="N290"/>
      <c r="O290"/>
      <c r="P290"/>
    </row>
    <row r="291" spans="1:16" s="10" customFormat="1" x14ac:dyDescent="0.25">
      <c r="A291"/>
      <c r="B291" s="4">
        <v>605630</v>
      </c>
      <c r="C291" s="8" t="s">
        <v>9815</v>
      </c>
      <c r="D291" s="4" t="s">
        <v>9</v>
      </c>
      <c r="E291" s="463">
        <v>7515.36</v>
      </c>
      <c r="F291" s="404"/>
      <c r="G291" s="404"/>
      <c r="H291" s="404" t="str">
        <f t="shared" si="6"/>
        <v>M</v>
      </c>
      <c r="I291"/>
      <c r="J291"/>
      <c r="K291"/>
      <c r="L291"/>
      <c r="M291"/>
      <c r="N291"/>
      <c r="O291"/>
      <c r="P291"/>
    </row>
    <row r="292" spans="1:16" s="10" customFormat="1" x14ac:dyDescent="0.25">
      <c r="A292"/>
      <c r="B292" s="6">
        <v>605719</v>
      </c>
      <c r="C292" s="9" t="s">
        <v>9816</v>
      </c>
      <c r="D292" s="6" t="s">
        <v>9</v>
      </c>
      <c r="E292" s="464">
        <v>9399.57</v>
      </c>
      <c r="F292" s="404"/>
      <c r="G292" s="404"/>
      <c r="H292" s="404" t="str">
        <f t="shared" si="6"/>
        <v>M</v>
      </c>
      <c r="I292"/>
      <c r="J292"/>
      <c r="K292"/>
      <c r="L292"/>
      <c r="M292"/>
      <c r="N292"/>
      <c r="O292"/>
      <c r="P292"/>
    </row>
    <row r="293" spans="1:16" s="10" customFormat="1" x14ac:dyDescent="0.25">
      <c r="A293"/>
      <c r="B293" s="4">
        <v>605631</v>
      </c>
      <c r="C293" s="8" t="s">
        <v>9817</v>
      </c>
      <c r="D293" s="4" t="s">
        <v>9</v>
      </c>
      <c r="E293" s="463">
        <v>9317.18</v>
      </c>
      <c r="F293" s="404"/>
      <c r="G293" s="404"/>
      <c r="H293" s="404" t="str">
        <f t="shared" si="6"/>
        <v>M</v>
      </c>
      <c r="I293"/>
      <c r="J293"/>
      <c r="K293"/>
      <c r="L293"/>
      <c r="M293"/>
      <c r="N293"/>
      <c r="O293"/>
      <c r="P293"/>
    </row>
    <row r="294" spans="1:16" s="10" customFormat="1" x14ac:dyDescent="0.25">
      <c r="A294"/>
      <c r="B294" s="6">
        <v>605720</v>
      </c>
      <c r="C294" s="9" t="s">
        <v>9818</v>
      </c>
      <c r="D294" s="6" t="s">
        <v>9</v>
      </c>
      <c r="E294" s="464">
        <v>9700.2000000000007</v>
      </c>
      <c r="F294" s="404"/>
      <c r="G294" s="404"/>
      <c r="H294" s="404" t="str">
        <f t="shared" si="6"/>
        <v>M</v>
      </c>
      <c r="I294"/>
      <c r="J294"/>
      <c r="K294"/>
      <c r="L294"/>
      <c r="M294"/>
      <c r="N294"/>
      <c r="O294"/>
      <c r="P294"/>
    </row>
    <row r="295" spans="1:16" s="10" customFormat="1" x14ac:dyDescent="0.25">
      <c r="A295"/>
      <c r="B295" s="4">
        <v>605632</v>
      </c>
      <c r="C295" s="8" t="s">
        <v>9819</v>
      </c>
      <c r="D295" s="4" t="s">
        <v>9</v>
      </c>
      <c r="E295" s="463">
        <v>9614.8700000000008</v>
      </c>
      <c r="F295" s="404"/>
      <c r="G295" s="404"/>
      <c r="H295" s="404" t="str">
        <f t="shared" si="6"/>
        <v>M</v>
      </c>
      <c r="I295"/>
      <c r="J295"/>
      <c r="K295"/>
      <c r="L295"/>
      <c r="M295"/>
      <c r="N295"/>
      <c r="O295"/>
      <c r="P295"/>
    </row>
    <row r="296" spans="1:16" s="10" customFormat="1" x14ac:dyDescent="0.25">
      <c r="A296"/>
      <c r="B296" s="6">
        <v>605721</v>
      </c>
      <c r="C296" s="9" t="s">
        <v>9820</v>
      </c>
      <c r="D296" s="6" t="s">
        <v>9</v>
      </c>
      <c r="E296" s="464">
        <v>10990.23</v>
      </c>
      <c r="F296" s="404"/>
      <c r="G296" s="404"/>
      <c r="H296" s="404" t="str">
        <f t="shared" si="6"/>
        <v>M</v>
      </c>
      <c r="I296"/>
      <c r="J296"/>
      <c r="K296"/>
      <c r="L296"/>
      <c r="M296"/>
      <c r="N296"/>
      <c r="O296"/>
      <c r="P296"/>
    </row>
    <row r="297" spans="1:16" s="10" customFormat="1" x14ac:dyDescent="0.25">
      <c r="A297"/>
      <c r="B297" s="4">
        <v>605633</v>
      </c>
      <c r="C297" s="8" t="s">
        <v>9821</v>
      </c>
      <c r="D297" s="4" t="s">
        <v>9</v>
      </c>
      <c r="E297" s="463">
        <v>10897.55</v>
      </c>
      <c r="F297" s="404"/>
      <c r="G297" s="404"/>
      <c r="H297" s="404" t="str">
        <f t="shared" si="6"/>
        <v>M</v>
      </c>
      <c r="I297"/>
      <c r="J297"/>
      <c r="K297"/>
      <c r="L297"/>
      <c r="M297"/>
      <c r="N297"/>
      <c r="O297"/>
      <c r="P297"/>
    </row>
    <row r="298" spans="1:16" s="10" customFormat="1" x14ac:dyDescent="0.25">
      <c r="A298"/>
      <c r="B298" s="6">
        <v>605722</v>
      </c>
      <c r="C298" s="9" t="s">
        <v>9822</v>
      </c>
      <c r="D298" s="6" t="s">
        <v>9</v>
      </c>
      <c r="E298" s="464">
        <v>11643.53</v>
      </c>
      <c r="F298" s="404"/>
      <c r="G298" s="404"/>
      <c r="H298" s="404" t="str">
        <f t="shared" si="6"/>
        <v>M</v>
      </c>
      <c r="I298"/>
      <c r="J298"/>
      <c r="K298"/>
      <c r="L298"/>
      <c r="M298"/>
      <c r="N298"/>
      <c r="O298"/>
      <c r="P298"/>
    </row>
    <row r="299" spans="1:16" s="10" customFormat="1" x14ac:dyDescent="0.25">
      <c r="A299"/>
      <c r="B299" s="4">
        <v>605634</v>
      </c>
      <c r="C299" s="8" t="s">
        <v>9823</v>
      </c>
      <c r="D299" s="4" t="s">
        <v>9</v>
      </c>
      <c r="E299" s="463">
        <v>11546.43</v>
      </c>
      <c r="F299" s="404"/>
      <c r="G299" s="404"/>
      <c r="H299" s="404" t="str">
        <f t="shared" si="6"/>
        <v>M</v>
      </c>
      <c r="I299"/>
      <c r="J299"/>
      <c r="K299"/>
      <c r="L299"/>
      <c r="M299"/>
      <c r="N299"/>
      <c r="O299"/>
      <c r="P299"/>
    </row>
    <row r="300" spans="1:16" s="10" customFormat="1" x14ac:dyDescent="0.25">
      <c r="A300"/>
      <c r="B300" s="6">
        <v>605723</v>
      </c>
      <c r="C300" s="9" t="s">
        <v>9824</v>
      </c>
      <c r="D300" s="6" t="s">
        <v>9</v>
      </c>
      <c r="E300" s="464">
        <v>13621.87</v>
      </c>
      <c r="F300" s="404"/>
      <c r="G300" s="404"/>
      <c r="H300" s="404" t="str">
        <f t="shared" si="6"/>
        <v>M</v>
      </c>
      <c r="I300"/>
      <c r="J300"/>
      <c r="K300"/>
      <c r="L300"/>
      <c r="M300"/>
      <c r="N300"/>
      <c r="O300"/>
      <c r="P300"/>
    </row>
    <row r="301" spans="1:16" s="10" customFormat="1" x14ac:dyDescent="0.25">
      <c r="A301"/>
      <c r="B301" s="4">
        <v>605635</v>
      </c>
      <c r="C301" s="8" t="s">
        <v>9825</v>
      </c>
      <c r="D301" s="4" t="s">
        <v>9</v>
      </c>
      <c r="E301" s="463">
        <v>13514.48</v>
      </c>
      <c r="F301" s="404"/>
      <c r="G301" s="404"/>
      <c r="H301" s="404" t="str">
        <f t="shared" si="6"/>
        <v>M</v>
      </c>
      <c r="I301"/>
      <c r="J301"/>
      <c r="K301"/>
      <c r="L301"/>
      <c r="M301"/>
      <c r="N301"/>
      <c r="O301"/>
      <c r="P301"/>
    </row>
    <row r="302" spans="1:16" s="10" customFormat="1" x14ac:dyDescent="0.25">
      <c r="A302"/>
      <c r="B302" s="6">
        <v>605724</v>
      </c>
      <c r="C302" s="9" t="s">
        <v>9826</v>
      </c>
      <c r="D302" s="6" t="s">
        <v>9</v>
      </c>
      <c r="E302" s="464">
        <v>15560.28</v>
      </c>
      <c r="F302" s="404"/>
      <c r="G302" s="404"/>
      <c r="H302" s="404" t="str">
        <f t="shared" si="6"/>
        <v>M</v>
      </c>
      <c r="I302"/>
      <c r="J302"/>
      <c r="K302"/>
      <c r="L302"/>
      <c r="M302"/>
      <c r="N302"/>
      <c r="O302"/>
      <c r="P302"/>
    </row>
    <row r="303" spans="1:16" s="10" customFormat="1" x14ac:dyDescent="0.25">
      <c r="A303"/>
      <c r="B303" s="4">
        <v>605636</v>
      </c>
      <c r="C303" s="8" t="s">
        <v>9827</v>
      </c>
      <c r="D303" s="4" t="s">
        <v>9</v>
      </c>
      <c r="E303" s="463">
        <v>15411.69</v>
      </c>
      <c r="F303" s="404"/>
      <c r="G303" s="404"/>
      <c r="H303" s="404" t="str">
        <f t="shared" si="6"/>
        <v>M</v>
      </c>
      <c r="I303"/>
      <c r="J303"/>
      <c r="K303"/>
      <c r="L303"/>
      <c r="M303"/>
      <c r="N303"/>
      <c r="O303"/>
      <c r="P303"/>
    </row>
    <row r="304" spans="1:16" s="10" customFormat="1" x14ac:dyDescent="0.25">
      <c r="A304"/>
      <c r="B304" s="6">
        <v>605725</v>
      </c>
      <c r="C304" s="9" t="s">
        <v>9828</v>
      </c>
      <c r="D304" s="6" t="s">
        <v>9</v>
      </c>
      <c r="E304" s="464">
        <v>16517.97</v>
      </c>
      <c r="F304" s="404"/>
      <c r="G304" s="404"/>
      <c r="H304" s="404" t="str">
        <f t="shared" si="6"/>
        <v>M</v>
      </c>
      <c r="I304"/>
      <c r="J304"/>
      <c r="K304"/>
      <c r="L304"/>
      <c r="M304"/>
      <c r="N304"/>
      <c r="O304"/>
      <c r="P304"/>
    </row>
    <row r="305" spans="1:16" s="10" customFormat="1" x14ac:dyDescent="0.25">
      <c r="A305"/>
      <c r="B305" s="4">
        <v>605637</v>
      </c>
      <c r="C305" s="8" t="s">
        <v>9829</v>
      </c>
      <c r="D305" s="4" t="s">
        <v>9</v>
      </c>
      <c r="E305" s="463">
        <v>16364.96</v>
      </c>
      <c r="F305" s="404"/>
      <c r="G305" s="404"/>
      <c r="H305" s="404" t="str">
        <f t="shared" si="6"/>
        <v>M</v>
      </c>
      <c r="I305"/>
      <c r="J305"/>
      <c r="K305"/>
      <c r="L305"/>
      <c r="M305"/>
      <c r="N305"/>
      <c r="O305"/>
      <c r="P305"/>
    </row>
    <row r="306" spans="1:16" s="10" customFormat="1" x14ac:dyDescent="0.25">
      <c r="A306"/>
      <c r="B306" s="6">
        <v>605726</v>
      </c>
      <c r="C306" s="9" t="s">
        <v>9830</v>
      </c>
      <c r="D306" s="6" t="s">
        <v>9</v>
      </c>
      <c r="E306" s="464">
        <v>17482.52</v>
      </c>
      <c r="F306" s="404"/>
      <c r="G306" s="404"/>
      <c r="H306" s="404" t="str">
        <f t="shared" si="6"/>
        <v>M</v>
      </c>
      <c r="I306"/>
      <c r="J306"/>
      <c r="K306"/>
      <c r="L306"/>
      <c r="M306"/>
      <c r="N306"/>
      <c r="O306"/>
      <c r="P306"/>
    </row>
    <row r="307" spans="1:16" s="10" customFormat="1" x14ac:dyDescent="0.25">
      <c r="A307"/>
      <c r="B307" s="4">
        <v>605638</v>
      </c>
      <c r="C307" s="8" t="s">
        <v>9831</v>
      </c>
      <c r="D307" s="4" t="s">
        <v>9</v>
      </c>
      <c r="E307" s="463">
        <v>17323.63</v>
      </c>
      <c r="F307" s="404"/>
      <c r="G307" s="404"/>
      <c r="H307" s="404" t="str">
        <f t="shared" si="6"/>
        <v>M</v>
      </c>
      <c r="I307"/>
      <c r="J307"/>
      <c r="K307"/>
      <c r="L307"/>
      <c r="M307"/>
      <c r="N307"/>
      <c r="O307"/>
      <c r="P307"/>
    </row>
    <row r="308" spans="1:16" s="10" customFormat="1" x14ac:dyDescent="0.25">
      <c r="A308"/>
      <c r="B308" s="6">
        <v>605727</v>
      </c>
      <c r="C308" s="9" t="s">
        <v>9832</v>
      </c>
      <c r="D308" s="6" t="s">
        <v>9</v>
      </c>
      <c r="E308" s="464">
        <v>18737.2</v>
      </c>
      <c r="F308" s="404"/>
      <c r="G308" s="404"/>
      <c r="H308" s="404" t="str">
        <f t="shared" si="6"/>
        <v>M</v>
      </c>
      <c r="I308"/>
      <c r="J308"/>
      <c r="K308"/>
      <c r="L308"/>
      <c r="M308"/>
      <c r="N308"/>
      <c r="O308"/>
      <c r="P308"/>
    </row>
    <row r="309" spans="1:16" s="10" customFormat="1" x14ac:dyDescent="0.25">
      <c r="A309"/>
      <c r="B309" s="4">
        <v>605639</v>
      </c>
      <c r="C309" s="8" t="s">
        <v>9833</v>
      </c>
      <c r="D309" s="4" t="s">
        <v>9</v>
      </c>
      <c r="E309" s="463">
        <v>18570.95</v>
      </c>
      <c r="F309" s="404"/>
      <c r="G309" s="404"/>
      <c r="H309" s="404" t="str">
        <f t="shared" si="6"/>
        <v>M</v>
      </c>
      <c r="I309"/>
      <c r="J309"/>
      <c r="K309"/>
      <c r="L309"/>
      <c r="M309"/>
      <c r="N309"/>
      <c r="O309"/>
      <c r="P309"/>
    </row>
    <row r="310" spans="1:16" s="10" customFormat="1" x14ac:dyDescent="0.25">
      <c r="A310"/>
      <c r="B310" s="6">
        <v>605728</v>
      </c>
      <c r="C310" s="9" t="s">
        <v>9834</v>
      </c>
      <c r="D310" s="6" t="s">
        <v>9</v>
      </c>
      <c r="E310" s="464">
        <v>19437.18</v>
      </c>
      <c r="F310" s="404"/>
      <c r="G310" s="404"/>
      <c r="H310" s="404" t="str">
        <f t="shared" si="6"/>
        <v>M</v>
      </c>
      <c r="I310"/>
      <c r="J310"/>
      <c r="K310"/>
      <c r="L310"/>
      <c r="M310"/>
      <c r="N310"/>
      <c r="O310"/>
      <c r="P310"/>
    </row>
    <row r="311" spans="1:16" s="10" customFormat="1" x14ac:dyDescent="0.25">
      <c r="A311"/>
      <c r="B311" s="4">
        <v>605640</v>
      </c>
      <c r="C311" s="8" t="s">
        <v>9835</v>
      </c>
      <c r="D311" s="4" t="s">
        <v>9</v>
      </c>
      <c r="E311" s="463">
        <v>19266.52</v>
      </c>
      <c r="F311" s="404"/>
      <c r="G311" s="404"/>
      <c r="H311" s="404" t="str">
        <f t="shared" si="6"/>
        <v>M</v>
      </c>
      <c r="I311"/>
      <c r="J311"/>
      <c r="K311"/>
      <c r="L311"/>
      <c r="M311"/>
      <c r="N311"/>
      <c r="O311"/>
      <c r="P311"/>
    </row>
    <row r="312" spans="1:16" s="10" customFormat="1" x14ac:dyDescent="0.25">
      <c r="A312"/>
      <c r="B312" s="6">
        <v>605729</v>
      </c>
      <c r="C312" s="9" t="s">
        <v>9836</v>
      </c>
      <c r="D312" s="6" t="s">
        <v>9</v>
      </c>
      <c r="E312" s="464">
        <v>21349.57</v>
      </c>
      <c r="F312" s="404"/>
      <c r="G312" s="404"/>
      <c r="H312" s="404" t="str">
        <f t="shared" si="6"/>
        <v>M</v>
      </c>
      <c r="I312"/>
      <c r="J312"/>
      <c r="K312"/>
      <c r="L312"/>
      <c r="M312"/>
      <c r="N312"/>
      <c r="O312"/>
      <c r="P312"/>
    </row>
    <row r="313" spans="1:16" s="10" customFormat="1" x14ac:dyDescent="0.25">
      <c r="A313"/>
      <c r="B313" s="4">
        <v>605641</v>
      </c>
      <c r="C313" s="8" t="s">
        <v>9837</v>
      </c>
      <c r="D313" s="4" t="s">
        <v>9</v>
      </c>
      <c r="E313" s="463">
        <v>21167.14</v>
      </c>
      <c r="F313" s="404"/>
      <c r="G313" s="404"/>
      <c r="H313" s="404" t="str">
        <f t="shared" si="6"/>
        <v>M</v>
      </c>
      <c r="I313"/>
      <c r="J313"/>
      <c r="K313"/>
      <c r="L313"/>
      <c r="M313"/>
      <c r="N313"/>
      <c r="O313"/>
      <c r="P313"/>
    </row>
    <row r="314" spans="1:16" s="10" customFormat="1" x14ac:dyDescent="0.25">
      <c r="A314"/>
      <c r="B314" s="6">
        <v>605730</v>
      </c>
      <c r="C314" s="9" t="s">
        <v>9838</v>
      </c>
      <c r="D314" s="6" t="s">
        <v>9</v>
      </c>
      <c r="E314" s="464">
        <v>23316.720000000001</v>
      </c>
      <c r="F314" s="404"/>
      <c r="G314" s="404"/>
      <c r="H314" s="404" t="str">
        <f t="shared" si="6"/>
        <v>M</v>
      </c>
      <c r="I314"/>
      <c r="J314"/>
      <c r="K314"/>
      <c r="L314"/>
      <c r="M314"/>
      <c r="N314"/>
      <c r="O314"/>
      <c r="P314"/>
    </row>
    <row r="315" spans="1:16" s="10" customFormat="1" x14ac:dyDescent="0.25">
      <c r="A315"/>
      <c r="B315" s="4">
        <v>605642</v>
      </c>
      <c r="C315" s="8" t="s">
        <v>9839</v>
      </c>
      <c r="D315" s="4" t="s">
        <v>9</v>
      </c>
      <c r="E315" s="463">
        <v>23122.52</v>
      </c>
      <c r="F315" s="404"/>
      <c r="G315" s="404"/>
      <c r="H315" s="404" t="str">
        <f t="shared" si="6"/>
        <v>M</v>
      </c>
      <c r="I315"/>
      <c r="J315"/>
      <c r="K315"/>
      <c r="L315"/>
      <c r="M315"/>
      <c r="N315"/>
      <c r="O315"/>
      <c r="P315"/>
    </row>
    <row r="316" spans="1:16" s="10" customFormat="1" x14ac:dyDescent="0.25">
      <c r="A316"/>
      <c r="B316" s="6">
        <v>605731</v>
      </c>
      <c r="C316" s="9" t="s">
        <v>9840</v>
      </c>
      <c r="D316" s="6" t="s">
        <v>9</v>
      </c>
      <c r="E316" s="464">
        <v>29546.46</v>
      </c>
      <c r="F316" s="404"/>
      <c r="G316" s="404"/>
      <c r="H316" s="404" t="str">
        <f t="shared" si="6"/>
        <v>M</v>
      </c>
      <c r="I316"/>
      <c r="J316"/>
      <c r="K316"/>
      <c r="L316"/>
      <c r="M316"/>
      <c r="N316"/>
      <c r="O316"/>
      <c r="P316"/>
    </row>
    <row r="317" spans="1:16" s="10" customFormat="1" x14ac:dyDescent="0.25">
      <c r="A317"/>
      <c r="B317" s="4">
        <v>605643</v>
      </c>
      <c r="C317" s="8" t="s">
        <v>9841</v>
      </c>
      <c r="D317" s="4" t="s">
        <v>9</v>
      </c>
      <c r="E317" s="463">
        <v>29346.37</v>
      </c>
      <c r="F317" s="404"/>
      <c r="G317" s="404"/>
      <c r="H317" s="404" t="str">
        <f t="shared" si="6"/>
        <v>M</v>
      </c>
      <c r="I317"/>
      <c r="J317"/>
      <c r="K317"/>
      <c r="L317"/>
      <c r="M317"/>
      <c r="N317"/>
      <c r="O317"/>
      <c r="P317"/>
    </row>
    <row r="318" spans="1:16" s="10" customFormat="1" x14ac:dyDescent="0.25">
      <c r="A318"/>
      <c r="B318" s="6">
        <v>605732</v>
      </c>
      <c r="C318" s="9" t="s">
        <v>9842</v>
      </c>
      <c r="D318" s="6" t="s">
        <v>9</v>
      </c>
      <c r="E318" s="464">
        <v>30559.59</v>
      </c>
      <c r="F318" s="404"/>
      <c r="G318" s="404"/>
      <c r="H318" s="404" t="str">
        <f t="shared" si="6"/>
        <v>M</v>
      </c>
      <c r="I318"/>
      <c r="J318"/>
      <c r="K318"/>
      <c r="L318"/>
      <c r="M318"/>
      <c r="N318"/>
      <c r="O318"/>
      <c r="P318"/>
    </row>
    <row r="319" spans="1:16" s="10" customFormat="1" x14ac:dyDescent="0.25">
      <c r="A319"/>
      <c r="B319" s="4">
        <v>605644</v>
      </c>
      <c r="C319" s="8" t="s">
        <v>9843</v>
      </c>
      <c r="D319" s="4" t="s">
        <v>9</v>
      </c>
      <c r="E319" s="463">
        <v>30319.3</v>
      </c>
      <c r="F319" s="404" t="s">
        <v>6</v>
      </c>
      <c r="G319" s="404"/>
      <c r="H319" s="404" t="str">
        <f t="shared" si="6"/>
        <v>M</v>
      </c>
      <c r="I319"/>
      <c r="J319"/>
      <c r="K319"/>
      <c r="L319"/>
      <c r="M319"/>
      <c r="N319"/>
      <c r="O319"/>
      <c r="P319"/>
    </row>
    <row r="320" spans="1:16" s="10" customFormat="1" x14ac:dyDescent="0.25">
      <c r="A320"/>
      <c r="B320" s="6">
        <v>605733</v>
      </c>
      <c r="C320" s="9" t="s">
        <v>9844</v>
      </c>
      <c r="D320" s="6" t="s">
        <v>9</v>
      </c>
      <c r="E320" s="464">
        <v>37211.11</v>
      </c>
      <c r="F320" s="404"/>
      <c r="G320" s="404"/>
      <c r="H320" s="404" t="str">
        <f t="shared" si="6"/>
        <v>M</v>
      </c>
      <c r="I320"/>
      <c r="J320"/>
      <c r="K320"/>
      <c r="L320"/>
      <c r="M320"/>
      <c r="N320"/>
      <c r="O320"/>
      <c r="P320"/>
    </row>
    <row r="321" spans="1:16" s="10" customFormat="1" x14ac:dyDescent="0.25">
      <c r="A321"/>
      <c r="B321" s="4">
        <v>605645</v>
      </c>
      <c r="C321" s="8" t="s">
        <v>9845</v>
      </c>
      <c r="D321" s="4" t="s">
        <v>9</v>
      </c>
      <c r="E321" s="463">
        <v>36958.800000000003</v>
      </c>
      <c r="F321" s="404"/>
      <c r="G321" s="404"/>
      <c r="H321" s="404" t="str">
        <f t="shared" si="6"/>
        <v>M</v>
      </c>
      <c r="I321"/>
      <c r="J321"/>
      <c r="K321"/>
      <c r="L321"/>
      <c r="M321"/>
      <c r="N321"/>
      <c r="O321"/>
      <c r="P321"/>
    </row>
    <row r="322" spans="1:16" s="10" customFormat="1" x14ac:dyDescent="0.25">
      <c r="A322"/>
      <c r="B322" s="6">
        <v>605734</v>
      </c>
      <c r="C322" s="9" t="s">
        <v>9846</v>
      </c>
      <c r="D322" s="6" t="s">
        <v>9</v>
      </c>
      <c r="E322" s="464">
        <v>39976.79</v>
      </c>
      <c r="F322" s="404"/>
      <c r="G322" s="404"/>
      <c r="H322" s="404" t="str">
        <f t="shared" si="6"/>
        <v>M</v>
      </c>
      <c r="I322"/>
      <c r="J322"/>
      <c r="K322"/>
      <c r="L322"/>
      <c r="M322"/>
      <c r="N322"/>
      <c r="O322"/>
      <c r="P322"/>
    </row>
    <row r="323" spans="1:16" s="10" customFormat="1" x14ac:dyDescent="0.25">
      <c r="A323"/>
      <c r="B323" s="4">
        <v>605646</v>
      </c>
      <c r="C323" s="8" t="s">
        <v>9847</v>
      </c>
      <c r="D323" s="4" t="s">
        <v>9</v>
      </c>
      <c r="E323" s="463">
        <v>39712.47</v>
      </c>
      <c r="F323" s="404"/>
      <c r="G323" s="404"/>
      <c r="H323" s="404" t="str">
        <f t="shared" si="6"/>
        <v>M</v>
      </c>
      <c r="I323"/>
      <c r="J323"/>
      <c r="K323"/>
      <c r="L323"/>
      <c r="M323"/>
      <c r="N323"/>
      <c r="O323"/>
      <c r="P323"/>
    </row>
    <row r="324" spans="1:16" s="10" customFormat="1" x14ac:dyDescent="0.25">
      <c r="A324"/>
      <c r="B324" s="6">
        <v>605735</v>
      </c>
      <c r="C324" s="9" t="s">
        <v>9848</v>
      </c>
      <c r="D324" s="6" t="s">
        <v>9</v>
      </c>
      <c r="E324" s="464">
        <v>49280.11</v>
      </c>
      <c r="F324" s="404"/>
      <c r="G324" s="404"/>
      <c r="H324" s="404" t="str">
        <f t="shared" si="6"/>
        <v>M</v>
      </c>
      <c r="I324"/>
      <c r="J324"/>
      <c r="K324"/>
      <c r="L324"/>
      <c r="M324"/>
      <c r="N324"/>
      <c r="O324"/>
      <c r="P324"/>
    </row>
    <row r="325" spans="1:16" s="10" customFormat="1" x14ac:dyDescent="0.25">
      <c r="A325"/>
      <c r="B325" s="4">
        <v>605647</v>
      </c>
      <c r="C325" s="8" t="s">
        <v>9849</v>
      </c>
      <c r="D325" s="4" t="s">
        <v>9</v>
      </c>
      <c r="E325" s="463">
        <v>49002.06</v>
      </c>
      <c r="F325" s="404"/>
      <c r="G325" s="404"/>
      <c r="H325" s="404" t="str">
        <f t="shared" si="6"/>
        <v>M</v>
      </c>
      <c r="I325"/>
      <c r="J325"/>
      <c r="K325"/>
      <c r="L325"/>
      <c r="M325"/>
      <c r="N325"/>
      <c r="O325"/>
      <c r="P325"/>
    </row>
    <row r="326" spans="1:16" s="10" customFormat="1" x14ac:dyDescent="0.25">
      <c r="A326"/>
      <c r="B326" s="6">
        <v>605736</v>
      </c>
      <c r="C326" s="9" t="s">
        <v>9850</v>
      </c>
      <c r="D326" s="6" t="s">
        <v>9</v>
      </c>
      <c r="E326" s="464">
        <v>62944.71</v>
      </c>
      <c r="F326" s="404"/>
      <c r="G326" s="404"/>
      <c r="H326" s="404" t="str">
        <f t="shared" si="6"/>
        <v>M</v>
      </c>
      <c r="I326"/>
      <c r="J326"/>
      <c r="K326"/>
      <c r="L326"/>
      <c r="M326"/>
      <c r="N326"/>
      <c r="O326"/>
      <c r="P326"/>
    </row>
    <row r="327" spans="1:16" s="10" customFormat="1" x14ac:dyDescent="0.25">
      <c r="A327"/>
      <c r="B327" s="4">
        <v>605648</v>
      </c>
      <c r="C327" s="8" t="s">
        <v>9851</v>
      </c>
      <c r="D327" s="4" t="s">
        <v>9</v>
      </c>
      <c r="E327" s="463">
        <v>62652.93</v>
      </c>
      <c r="F327" s="404"/>
      <c r="G327" s="404"/>
      <c r="H327" s="404" t="str">
        <f t="shared" si="6"/>
        <v>M</v>
      </c>
      <c r="I327"/>
      <c r="J327"/>
      <c r="K327"/>
      <c r="L327"/>
      <c r="M327"/>
      <c r="N327"/>
      <c r="O327"/>
      <c r="P327"/>
    </row>
    <row r="328" spans="1:16" s="10" customFormat="1" x14ac:dyDescent="0.25">
      <c r="A328"/>
      <c r="B328" s="6">
        <v>605737</v>
      </c>
      <c r="C328" s="9" t="s">
        <v>9852</v>
      </c>
      <c r="D328" s="6" t="s">
        <v>9</v>
      </c>
      <c r="E328" s="464">
        <v>66932.28</v>
      </c>
      <c r="F328" s="404"/>
      <c r="G328" s="404"/>
      <c r="H328" s="404" t="str">
        <f t="shared" si="6"/>
        <v>M</v>
      </c>
      <c r="I328"/>
      <c r="J328"/>
      <c r="K328"/>
      <c r="L328"/>
      <c r="M328"/>
      <c r="N328"/>
      <c r="O328"/>
      <c r="P328"/>
    </row>
    <row r="329" spans="1:16" s="10" customFormat="1" x14ac:dyDescent="0.25">
      <c r="A329"/>
      <c r="B329" s="4">
        <v>605649</v>
      </c>
      <c r="C329" s="8" t="s">
        <v>9853</v>
      </c>
      <c r="D329" s="4" t="s">
        <v>9</v>
      </c>
      <c r="E329" s="463">
        <v>66628.479999999996</v>
      </c>
      <c r="F329" s="404"/>
      <c r="G329" s="404"/>
      <c r="H329" s="404" t="str">
        <f t="shared" si="6"/>
        <v>M</v>
      </c>
      <c r="I329"/>
      <c r="J329"/>
      <c r="K329"/>
      <c r="L329"/>
      <c r="M329"/>
      <c r="N329"/>
      <c r="O329"/>
      <c r="P329"/>
    </row>
    <row r="330" spans="1:16" s="10" customFormat="1" x14ac:dyDescent="0.25">
      <c r="A330"/>
      <c r="B330" s="6">
        <v>605738</v>
      </c>
      <c r="C330" s="9" t="s">
        <v>9854</v>
      </c>
      <c r="D330" s="6" t="s">
        <v>9</v>
      </c>
      <c r="E330" s="464">
        <v>70968.039999999994</v>
      </c>
      <c r="F330" s="404"/>
      <c r="G330" s="404"/>
      <c r="H330" s="404" t="str">
        <f t="shared" si="6"/>
        <v>M</v>
      </c>
      <c r="I330"/>
      <c r="J330"/>
      <c r="K330"/>
      <c r="L330"/>
      <c r="M330"/>
      <c r="N330"/>
      <c r="O330"/>
      <c r="P330"/>
    </row>
    <row r="331" spans="1:16" s="10" customFormat="1" x14ac:dyDescent="0.25">
      <c r="A331"/>
      <c r="B331" s="4">
        <v>605650</v>
      </c>
      <c r="C331" s="8" t="s">
        <v>9855</v>
      </c>
      <c r="D331" s="4" t="s">
        <v>9</v>
      </c>
      <c r="E331" s="463">
        <v>70650.509999999995</v>
      </c>
      <c r="F331" s="404"/>
      <c r="G331" s="404"/>
      <c r="H331" s="404" t="str">
        <f t="shared" si="6"/>
        <v>M</v>
      </c>
      <c r="I331"/>
      <c r="J331"/>
      <c r="K331"/>
      <c r="L331"/>
      <c r="M331"/>
      <c r="N331"/>
      <c r="O331"/>
      <c r="P331"/>
    </row>
    <row r="332" spans="1:16" s="10" customFormat="1" x14ac:dyDescent="0.25">
      <c r="A332"/>
      <c r="B332" s="6">
        <v>605674</v>
      </c>
      <c r="C332" s="9" t="s">
        <v>9856</v>
      </c>
      <c r="D332" s="6" t="s">
        <v>9</v>
      </c>
      <c r="E332" s="464">
        <v>7334.18</v>
      </c>
      <c r="F332" s="404"/>
      <c r="G332" s="404"/>
      <c r="H332" s="404" t="str">
        <f t="shared" si="6"/>
        <v>M</v>
      </c>
      <c r="I332"/>
      <c r="J332"/>
      <c r="K332"/>
      <c r="L332"/>
      <c r="M332"/>
      <c r="N332"/>
      <c r="O332"/>
      <c r="P332"/>
    </row>
    <row r="333" spans="1:16" s="10" customFormat="1" x14ac:dyDescent="0.25">
      <c r="A333"/>
      <c r="B333" s="4">
        <v>605483</v>
      </c>
      <c r="C333" s="8" t="s">
        <v>9857</v>
      </c>
      <c r="D333" s="4" t="s">
        <v>9</v>
      </c>
      <c r="E333" s="463">
        <v>7260.62</v>
      </c>
      <c r="F333" s="404"/>
      <c r="G333" s="404"/>
      <c r="H333" s="404" t="str">
        <f t="shared" si="6"/>
        <v>M</v>
      </c>
      <c r="I333"/>
      <c r="J333"/>
      <c r="K333"/>
      <c r="L333"/>
      <c r="M333"/>
      <c r="N333"/>
      <c r="O333"/>
      <c r="P333"/>
    </row>
    <row r="334" spans="1:16" s="10" customFormat="1" x14ac:dyDescent="0.25">
      <c r="A334"/>
      <c r="B334" s="6">
        <v>605675</v>
      </c>
      <c r="C334" s="9" t="s">
        <v>9858</v>
      </c>
      <c r="D334" s="6" t="s">
        <v>9</v>
      </c>
      <c r="E334" s="464">
        <v>9091.5499999999993</v>
      </c>
      <c r="F334" s="404"/>
      <c r="G334" s="404"/>
      <c r="H334" s="404" t="str">
        <f t="shared" si="6"/>
        <v>M</v>
      </c>
      <c r="I334"/>
      <c r="J334"/>
      <c r="K334"/>
      <c r="L334"/>
      <c r="M334"/>
      <c r="N334"/>
      <c r="O334"/>
      <c r="P334"/>
    </row>
    <row r="335" spans="1:16" s="10" customFormat="1" x14ac:dyDescent="0.25">
      <c r="A335"/>
      <c r="B335" s="4">
        <v>605484</v>
      </c>
      <c r="C335" s="8" t="s">
        <v>9859</v>
      </c>
      <c r="D335" s="4" t="s">
        <v>9</v>
      </c>
      <c r="E335" s="463">
        <v>9009.16</v>
      </c>
      <c r="F335" s="404"/>
      <c r="G335" s="404"/>
      <c r="H335" s="404" t="str">
        <f t="shared" si="6"/>
        <v>M</v>
      </c>
      <c r="I335"/>
      <c r="J335"/>
      <c r="K335"/>
      <c r="L335"/>
      <c r="M335"/>
      <c r="N335"/>
      <c r="O335"/>
      <c r="P335"/>
    </row>
    <row r="336" spans="1:16" s="10" customFormat="1" x14ac:dyDescent="0.25">
      <c r="A336"/>
      <c r="B336" s="6">
        <v>605676</v>
      </c>
      <c r="C336" s="9" t="s">
        <v>9860</v>
      </c>
      <c r="D336" s="6" t="s">
        <v>9</v>
      </c>
      <c r="E336" s="464">
        <v>9382.19</v>
      </c>
      <c r="F336" s="404"/>
      <c r="G336" s="404"/>
      <c r="H336" s="404" t="str">
        <f t="shared" si="6"/>
        <v>M</v>
      </c>
      <c r="I336"/>
      <c r="J336"/>
      <c r="K336"/>
      <c r="L336"/>
      <c r="M336"/>
      <c r="N336"/>
      <c r="O336"/>
      <c r="P336"/>
    </row>
    <row r="337" spans="1:16" s="10" customFormat="1" x14ac:dyDescent="0.25">
      <c r="A337"/>
      <c r="B337" s="4">
        <v>605485</v>
      </c>
      <c r="C337" s="8" t="s">
        <v>9861</v>
      </c>
      <c r="D337" s="4" t="s">
        <v>9</v>
      </c>
      <c r="E337" s="463">
        <v>9296.86</v>
      </c>
      <c r="F337" s="404"/>
      <c r="G337" s="404"/>
      <c r="H337" s="404" t="str">
        <f t="shared" ref="H337:H400" si="7">UPPER(D337)</f>
        <v>M</v>
      </c>
      <c r="I337"/>
      <c r="J337"/>
      <c r="K337"/>
      <c r="L337"/>
      <c r="M337"/>
      <c r="N337"/>
      <c r="O337"/>
      <c r="P337"/>
    </row>
    <row r="338" spans="1:16" s="10" customFormat="1" x14ac:dyDescent="0.25">
      <c r="A338"/>
      <c r="B338" s="6">
        <v>605677</v>
      </c>
      <c r="C338" s="9" t="s">
        <v>9862</v>
      </c>
      <c r="D338" s="6" t="s">
        <v>9</v>
      </c>
      <c r="E338" s="464">
        <v>10628.93</v>
      </c>
      <c r="F338" s="404"/>
      <c r="G338" s="404"/>
      <c r="H338" s="404" t="str">
        <f t="shared" si="7"/>
        <v>M</v>
      </c>
      <c r="I338"/>
      <c r="J338"/>
      <c r="K338"/>
      <c r="L338"/>
      <c r="M338"/>
      <c r="N338"/>
      <c r="O338"/>
      <c r="P338"/>
    </row>
    <row r="339" spans="1:16" s="10" customFormat="1" x14ac:dyDescent="0.25">
      <c r="A339"/>
      <c r="B339" s="4">
        <v>605486</v>
      </c>
      <c r="C339" s="8" t="s">
        <v>9863</v>
      </c>
      <c r="D339" s="4" t="s">
        <v>9</v>
      </c>
      <c r="E339" s="463">
        <v>10536.25</v>
      </c>
      <c r="F339" s="404"/>
      <c r="G339" s="404"/>
      <c r="H339" s="404" t="str">
        <f t="shared" si="7"/>
        <v>M</v>
      </c>
      <c r="I339"/>
      <c r="J339"/>
      <c r="K339"/>
      <c r="L339"/>
      <c r="M339"/>
      <c r="N339"/>
      <c r="O339"/>
      <c r="P339"/>
    </row>
    <row r="340" spans="1:16" s="10" customFormat="1" x14ac:dyDescent="0.25">
      <c r="A340"/>
      <c r="B340" s="6">
        <v>605678</v>
      </c>
      <c r="C340" s="9" t="s">
        <v>9864</v>
      </c>
      <c r="D340" s="6" t="s">
        <v>9</v>
      </c>
      <c r="E340" s="464">
        <v>11262.24</v>
      </c>
      <c r="F340" s="404"/>
      <c r="G340" s="404"/>
      <c r="H340" s="404" t="str">
        <f t="shared" si="7"/>
        <v>M</v>
      </c>
      <c r="I340"/>
      <c r="J340"/>
      <c r="K340"/>
      <c r="L340"/>
      <c r="M340"/>
      <c r="N340"/>
      <c r="O340"/>
      <c r="P340"/>
    </row>
    <row r="341" spans="1:16" s="10" customFormat="1" x14ac:dyDescent="0.25">
      <c r="A341"/>
      <c r="B341" s="4">
        <v>605487</v>
      </c>
      <c r="C341" s="8" t="s">
        <v>9865</v>
      </c>
      <c r="D341" s="4" t="s">
        <v>9</v>
      </c>
      <c r="E341" s="463">
        <v>11165.14</v>
      </c>
      <c r="F341" s="404"/>
      <c r="G341" s="404"/>
      <c r="H341" s="404" t="str">
        <f t="shared" si="7"/>
        <v>M</v>
      </c>
      <c r="I341"/>
      <c r="J341"/>
      <c r="K341"/>
      <c r="L341"/>
      <c r="M341"/>
      <c r="N341"/>
      <c r="O341"/>
      <c r="P341"/>
    </row>
    <row r="342" spans="1:16" s="10" customFormat="1" x14ac:dyDescent="0.25">
      <c r="A342"/>
      <c r="B342" s="6">
        <v>605679</v>
      </c>
      <c r="C342" s="9" t="s">
        <v>9866</v>
      </c>
      <c r="D342" s="6" t="s">
        <v>9</v>
      </c>
      <c r="E342" s="464">
        <v>13175.66</v>
      </c>
      <c r="F342" s="404"/>
      <c r="G342" s="404"/>
      <c r="H342" s="404" t="str">
        <f t="shared" si="7"/>
        <v>M</v>
      </c>
      <c r="I342"/>
      <c r="J342"/>
      <c r="K342"/>
      <c r="L342"/>
      <c r="M342"/>
      <c r="N342"/>
      <c r="O342"/>
      <c r="P342"/>
    </row>
    <row r="343" spans="1:16" s="10" customFormat="1" x14ac:dyDescent="0.25">
      <c r="A343"/>
      <c r="B343" s="4">
        <v>605488</v>
      </c>
      <c r="C343" s="8" t="s">
        <v>9867</v>
      </c>
      <c r="D343" s="4" t="s">
        <v>9</v>
      </c>
      <c r="E343" s="463">
        <v>13068.26</v>
      </c>
      <c r="F343" s="404"/>
      <c r="G343" s="404"/>
      <c r="H343" s="404" t="str">
        <f t="shared" si="7"/>
        <v>M</v>
      </c>
      <c r="I343"/>
      <c r="J343"/>
      <c r="K343"/>
      <c r="L343"/>
      <c r="M343"/>
      <c r="N343"/>
      <c r="O343"/>
      <c r="P343"/>
    </row>
    <row r="344" spans="1:16" s="10" customFormat="1" x14ac:dyDescent="0.25">
      <c r="A344"/>
      <c r="B344" s="6">
        <v>605680</v>
      </c>
      <c r="C344" s="9" t="s">
        <v>9868</v>
      </c>
      <c r="D344" s="6" t="s">
        <v>9</v>
      </c>
      <c r="E344" s="464">
        <v>15050.8</v>
      </c>
      <c r="F344" s="404"/>
      <c r="G344" s="404"/>
      <c r="H344" s="404" t="str">
        <f t="shared" si="7"/>
        <v>M</v>
      </c>
      <c r="I344"/>
      <c r="J344"/>
      <c r="K344"/>
      <c r="L344"/>
      <c r="M344"/>
      <c r="N344"/>
      <c r="O344"/>
      <c r="P344"/>
    </row>
    <row r="345" spans="1:16" s="10" customFormat="1" x14ac:dyDescent="0.25">
      <c r="A345"/>
      <c r="B345" s="4">
        <v>605489</v>
      </c>
      <c r="C345" s="8" t="s">
        <v>9869</v>
      </c>
      <c r="D345" s="4" t="s">
        <v>9</v>
      </c>
      <c r="E345" s="463">
        <v>14902.21</v>
      </c>
      <c r="F345" s="404"/>
      <c r="G345" s="404"/>
      <c r="H345" s="404" t="str">
        <f t="shared" si="7"/>
        <v>M</v>
      </c>
      <c r="I345"/>
      <c r="J345"/>
      <c r="K345"/>
      <c r="L345"/>
      <c r="M345"/>
      <c r="N345"/>
      <c r="O345"/>
      <c r="P345"/>
    </row>
    <row r="346" spans="1:16" s="10" customFormat="1" x14ac:dyDescent="0.25">
      <c r="A346"/>
      <c r="B346" s="6">
        <v>605681</v>
      </c>
      <c r="C346" s="9" t="s">
        <v>9870</v>
      </c>
      <c r="D346" s="6" t="s">
        <v>9</v>
      </c>
      <c r="E346" s="464">
        <v>15976.85</v>
      </c>
      <c r="F346" s="404"/>
      <c r="G346" s="404"/>
      <c r="H346" s="404" t="str">
        <f t="shared" si="7"/>
        <v>M</v>
      </c>
      <c r="I346"/>
      <c r="J346"/>
      <c r="K346"/>
      <c r="L346"/>
      <c r="M346"/>
      <c r="N346"/>
      <c r="O346"/>
      <c r="P346"/>
    </row>
    <row r="347" spans="1:16" s="10" customFormat="1" x14ac:dyDescent="0.25">
      <c r="A347"/>
      <c r="B347" s="4">
        <v>605490</v>
      </c>
      <c r="C347" s="8" t="s">
        <v>9871</v>
      </c>
      <c r="D347" s="4" t="s">
        <v>9</v>
      </c>
      <c r="E347" s="463">
        <v>15823.85</v>
      </c>
      <c r="F347" s="404"/>
      <c r="G347" s="404"/>
      <c r="H347" s="404" t="str">
        <f t="shared" si="7"/>
        <v>M</v>
      </c>
      <c r="I347"/>
      <c r="J347"/>
      <c r="K347"/>
      <c r="L347"/>
      <c r="M347"/>
      <c r="N347"/>
      <c r="O347"/>
      <c r="P347"/>
    </row>
    <row r="348" spans="1:16" s="10" customFormat="1" x14ac:dyDescent="0.25">
      <c r="A348"/>
      <c r="B348" s="6">
        <v>605682</v>
      </c>
      <c r="C348" s="9" t="s">
        <v>9872</v>
      </c>
      <c r="D348" s="6" t="s">
        <v>9</v>
      </c>
      <c r="E348" s="464">
        <v>16909.77</v>
      </c>
      <c r="F348" s="404"/>
      <c r="G348" s="404"/>
      <c r="H348" s="404" t="str">
        <f t="shared" si="7"/>
        <v>M</v>
      </c>
      <c r="I348"/>
      <c r="J348"/>
      <c r="K348"/>
      <c r="L348"/>
      <c r="M348"/>
      <c r="N348"/>
      <c r="O348"/>
      <c r="P348"/>
    </row>
    <row r="349" spans="1:16" s="10" customFormat="1" x14ac:dyDescent="0.25">
      <c r="A349"/>
      <c r="B349" s="4">
        <v>605491</v>
      </c>
      <c r="C349" s="8" t="s">
        <v>9873</v>
      </c>
      <c r="D349" s="4" t="s">
        <v>9</v>
      </c>
      <c r="E349" s="463">
        <v>16750.88</v>
      </c>
      <c r="F349" s="404"/>
      <c r="G349" s="404"/>
      <c r="H349" s="404" t="str">
        <f t="shared" si="7"/>
        <v>M</v>
      </c>
      <c r="I349"/>
      <c r="J349"/>
      <c r="K349"/>
      <c r="L349"/>
      <c r="M349"/>
      <c r="N349"/>
      <c r="O349"/>
      <c r="P349"/>
    </row>
    <row r="350" spans="1:16" s="10" customFormat="1" x14ac:dyDescent="0.25">
      <c r="A350"/>
      <c r="B350" s="6">
        <v>605683</v>
      </c>
      <c r="C350" s="9" t="s">
        <v>9874</v>
      </c>
      <c r="D350" s="6" t="s">
        <v>9</v>
      </c>
      <c r="E350" s="464">
        <v>18122.82</v>
      </c>
      <c r="F350" s="404"/>
      <c r="G350" s="404"/>
      <c r="H350" s="404" t="str">
        <f t="shared" si="7"/>
        <v>M</v>
      </c>
      <c r="I350"/>
      <c r="J350"/>
      <c r="K350"/>
      <c r="L350"/>
      <c r="M350"/>
      <c r="N350"/>
      <c r="O350"/>
      <c r="P350"/>
    </row>
    <row r="351" spans="1:16" s="10" customFormat="1" x14ac:dyDescent="0.25">
      <c r="A351"/>
      <c r="B351" s="4">
        <v>605492</v>
      </c>
      <c r="C351" s="8" t="s">
        <v>9875</v>
      </c>
      <c r="D351" s="4" t="s">
        <v>9</v>
      </c>
      <c r="E351" s="463">
        <v>17956.57</v>
      </c>
      <c r="F351" s="404"/>
      <c r="G351" s="404"/>
      <c r="H351" s="404" t="str">
        <f t="shared" si="7"/>
        <v>M</v>
      </c>
      <c r="I351"/>
      <c r="J351"/>
      <c r="K351"/>
      <c r="L351"/>
      <c r="M351"/>
      <c r="N351"/>
      <c r="O351"/>
      <c r="P351"/>
    </row>
    <row r="352" spans="1:16" s="10" customFormat="1" x14ac:dyDescent="0.25">
      <c r="A352"/>
      <c r="B352" s="6">
        <v>605684</v>
      </c>
      <c r="C352" s="9" t="s">
        <v>9876</v>
      </c>
      <c r="D352" s="6" t="s">
        <v>9</v>
      </c>
      <c r="E352" s="464">
        <v>18801.14</v>
      </c>
      <c r="F352" s="404"/>
      <c r="G352" s="404"/>
      <c r="H352" s="404" t="str">
        <f t="shared" si="7"/>
        <v>M</v>
      </c>
      <c r="I352"/>
      <c r="J352"/>
      <c r="K352"/>
      <c r="L352"/>
      <c r="M352"/>
      <c r="N352"/>
      <c r="O352"/>
      <c r="P352"/>
    </row>
    <row r="353" spans="1:16" s="10" customFormat="1" x14ac:dyDescent="0.25">
      <c r="A353"/>
      <c r="B353" s="4">
        <v>605493</v>
      </c>
      <c r="C353" s="8" t="s">
        <v>9877</v>
      </c>
      <c r="D353" s="4" t="s">
        <v>9</v>
      </c>
      <c r="E353" s="463">
        <v>18630.48</v>
      </c>
      <c r="F353" s="404"/>
      <c r="G353" s="404"/>
      <c r="H353" s="404" t="str">
        <f t="shared" si="7"/>
        <v>M</v>
      </c>
      <c r="I353"/>
      <c r="J353"/>
      <c r="K353"/>
      <c r="L353"/>
      <c r="M353"/>
      <c r="N353"/>
      <c r="O353"/>
      <c r="P353"/>
    </row>
    <row r="354" spans="1:16" s="10" customFormat="1" x14ac:dyDescent="0.25">
      <c r="A354"/>
      <c r="B354" s="6">
        <v>605685</v>
      </c>
      <c r="C354" s="9" t="s">
        <v>9878</v>
      </c>
      <c r="D354" s="6" t="s">
        <v>9</v>
      </c>
      <c r="E354" s="464">
        <v>20648.61</v>
      </c>
      <c r="F354" s="404"/>
      <c r="G354" s="404"/>
      <c r="H354" s="404" t="str">
        <f t="shared" si="7"/>
        <v>M</v>
      </c>
      <c r="I354"/>
      <c r="J354"/>
      <c r="K354"/>
      <c r="L354"/>
      <c r="M354"/>
      <c r="N354"/>
      <c r="O354"/>
      <c r="P354"/>
    </row>
    <row r="355" spans="1:16" s="10" customFormat="1" x14ac:dyDescent="0.25">
      <c r="A355"/>
      <c r="B355" s="4">
        <v>605494</v>
      </c>
      <c r="C355" s="8" t="s">
        <v>9879</v>
      </c>
      <c r="D355" s="4" t="s">
        <v>9</v>
      </c>
      <c r="E355" s="463">
        <v>20466.18</v>
      </c>
      <c r="F355" s="404"/>
      <c r="G355" s="404"/>
      <c r="H355" s="404" t="str">
        <f t="shared" si="7"/>
        <v>M</v>
      </c>
      <c r="I355"/>
      <c r="J355"/>
      <c r="K355"/>
      <c r="L355"/>
      <c r="M355"/>
      <c r="N355"/>
      <c r="O355"/>
      <c r="P355"/>
    </row>
    <row r="356" spans="1:16" s="10" customFormat="1" x14ac:dyDescent="0.25">
      <c r="A356"/>
      <c r="B356" s="6">
        <v>605686</v>
      </c>
      <c r="C356" s="9" t="s">
        <v>9880</v>
      </c>
      <c r="D356" s="6" t="s">
        <v>9</v>
      </c>
      <c r="E356" s="464">
        <v>22552.49</v>
      </c>
      <c r="F356" s="404"/>
      <c r="G356" s="404"/>
      <c r="H356" s="404" t="str">
        <f t="shared" si="7"/>
        <v>M</v>
      </c>
      <c r="I356"/>
      <c r="J356"/>
      <c r="K356"/>
      <c r="L356"/>
      <c r="M356"/>
      <c r="N356"/>
      <c r="O356"/>
      <c r="P356"/>
    </row>
    <row r="357" spans="1:16" s="10" customFormat="1" x14ac:dyDescent="0.25">
      <c r="A357"/>
      <c r="B357" s="4">
        <v>605495</v>
      </c>
      <c r="C357" s="8" t="s">
        <v>9881</v>
      </c>
      <c r="D357" s="4" t="s">
        <v>9</v>
      </c>
      <c r="E357" s="463">
        <v>22358.29</v>
      </c>
      <c r="F357" s="404"/>
      <c r="G357" s="404"/>
      <c r="H357" s="404" t="str">
        <f t="shared" si="7"/>
        <v>M</v>
      </c>
      <c r="I357"/>
      <c r="J357"/>
      <c r="K357"/>
      <c r="L357"/>
      <c r="M357"/>
      <c r="N357"/>
      <c r="O357"/>
      <c r="P357"/>
    </row>
    <row r="358" spans="1:16" s="10" customFormat="1" x14ac:dyDescent="0.25">
      <c r="A358"/>
      <c r="B358" s="6">
        <v>605687</v>
      </c>
      <c r="C358" s="9" t="s">
        <v>9882</v>
      </c>
      <c r="D358" s="6" t="s">
        <v>9</v>
      </c>
      <c r="E358" s="464">
        <v>25770.27</v>
      </c>
      <c r="F358" s="404"/>
      <c r="G358" s="404"/>
      <c r="H358" s="404" t="str">
        <f t="shared" si="7"/>
        <v>M</v>
      </c>
      <c r="I358"/>
      <c r="J358"/>
      <c r="K358"/>
      <c r="L358"/>
      <c r="M358"/>
      <c r="N358"/>
      <c r="O358"/>
      <c r="P358"/>
    </row>
    <row r="359" spans="1:16" s="10" customFormat="1" x14ac:dyDescent="0.25">
      <c r="A359"/>
      <c r="B359" s="4">
        <v>605496</v>
      </c>
      <c r="C359" s="8" t="s">
        <v>9883</v>
      </c>
      <c r="D359" s="4" t="s">
        <v>9</v>
      </c>
      <c r="E359" s="463">
        <v>25570.19</v>
      </c>
      <c r="F359" s="404"/>
      <c r="G359" s="404"/>
      <c r="H359" s="404" t="str">
        <f t="shared" si="7"/>
        <v>M</v>
      </c>
      <c r="I359"/>
      <c r="J359"/>
      <c r="K359"/>
      <c r="L359"/>
      <c r="M359"/>
      <c r="N359"/>
      <c r="O359"/>
      <c r="P359"/>
    </row>
    <row r="360" spans="1:16" s="10" customFormat="1" x14ac:dyDescent="0.25">
      <c r="A360"/>
      <c r="B360" s="6">
        <v>605688</v>
      </c>
      <c r="C360" s="9" t="s">
        <v>9884</v>
      </c>
      <c r="D360" s="6" t="s">
        <v>9</v>
      </c>
      <c r="E360" s="464">
        <v>26676.77</v>
      </c>
      <c r="F360" s="404"/>
      <c r="G360" s="404"/>
      <c r="H360" s="404" t="str">
        <f t="shared" si="7"/>
        <v>M</v>
      </c>
      <c r="I360"/>
      <c r="J360"/>
      <c r="K360"/>
      <c r="L360"/>
      <c r="M360"/>
      <c r="N360"/>
      <c r="O360"/>
      <c r="P360"/>
    </row>
    <row r="361" spans="1:16" s="10" customFormat="1" x14ac:dyDescent="0.25">
      <c r="A361"/>
      <c r="B361" s="4">
        <v>605497</v>
      </c>
      <c r="C361" s="8" t="s">
        <v>9885</v>
      </c>
      <c r="D361" s="4" t="s">
        <v>9</v>
      </c>
      <c r="E361" s="463">
        <v>26436.47</v>
      </c>
      <c r="F361" s="404"/>
      <c r="G361" s="404"/>
      <c r="H361" s="404" t="str">
        <f t="shared" si="7"/>
        <v>M</v>
      </c>
      <c r="I361"/>
      <c r="J361"/>
      <c r="K361"/>
      <c r="L361"/>
      <c r="M361"/>
      <c r="N361"/>
      <c r="O361"/>
      <c r="P361"/>
    </row>
    <row r="362" spans="1:16" s="10" customFormat="1" x14ac:dyDescent="0.25">
      <c r="A362"/>
      <c r="B362" s="6">
        <v>605689</v>
      </c>
      <c r="C362" s="9" t="s">
        <v>9886</v>
      </c>
      <c r="D362" s="6" t="s">
        <v>9</v>
      </c>
      <c r="E362" s="464">
        <v>33445.75</v>
      </c>
      <c r="F362" s="404"/>
      <c r="G362" s="404"/>
      <c r="H362" s="404" t="str">
        <f t="shared" si="7"/>
        <v>M</v>
      </c>
      <c r="I362"/>
      <c r="J362"/>
      <c r="K362"/>
      <c r="L362"/>
      <c r="M362"/>
      <c r="N362"/>
      <c r="O362"/>
      <c r="P362"/>
    </row>
    <row r="363" spans="1:16" s="10" customFormat="1" x14ac:dyDescent="0.25">
      <c r="A363"/>
      <c r="B363" s="4">
        <v>605498</v>
      </c>
      <c r="C363" s="8" t="s">
        <v>9887</v>
      </c>
      <c r="D363" s="4" t="s">
        <v>9</v>
      </c>
      <c r="E363" s="463">
        <v>33193.440000000002</v>
      </c>
      <c r="F363" s="404"/>
      <c r="G363" s="404"/>
      <c r="H363" s="404" t="str">
        <f t="shared" si="7"/>
        <v>M</v>
      </c>
      <c r="I363"/>
      <c r="J363"/>
      <c r="K363"/>
      <c r="L363"/>
      <c r="M363"/>
      <c r="N363"/>
      <c r="O363"/>
      <c r="P363"/>
    </row>
    <row r="364" spans="1:16" s="10" customFormat="1" x14ac:dyDescent="0.25">
      <c r="A364"/>
      <c r="B364" s="6">
        <v>605690</v>
      </c>
      <c r="C364" s="9" t="s">
        <v>9888</v>
      </c>
      <c r="D364" s="6" t="s">
        <v>9</v>
      </c>
      <c r="E364" s="464">
        <v>35942.14</v>
      </c>
      <c r="F364" s="404"/>
      <c r="G364" s="404"/>
      <c r="H364" s="404" t="str">
        <f t="shared" si="7"/>
        <v>M</v>
      </c>
      <c r="I364"/>
      <c r="J364"/>
      <c r="K364"/>
      <c r="L364"/>
      <c r="M364"/>
      <c r="N364"/>
      <c r="O364"/>
      <c r="P364"/>
    </row>
    <row r="365" spans="1:16" s="10" customFormat="1" x14ac:dyDescent="0.25">
      <c r="A365"/>
      <c r="B365" s="4">
        <v>605499</v>
      </c>
      <c r="C365" s="8" t="s">
        <v>9889</v>
      </c>
      <c r="D365" s="4" t="s">
        <v>9</v>
      </c>
      <c r="E365" s="463">
        <v>35677.81</v>
      </c>
      <c r="F365" s="404"/>
      <c r="G365" s="404"/>
      <c r="H365" s="404" t="str">
        <f t="shared" si="7"/>
        <v>M</v>
      </c>
      <c r="I365"/>
      <c r="J365"/>
      <c r="K365"/>
      <c r="L365"/>
      <c r="M365"/>
      <c r="N365"/>
      <c r="O365"/>
      <c r="P365"/>
    </row>
    <row r="366" spans="1:16" s="10" customFormat="1" x14ac:dyDescent="0.25">
      <c r="A366"/>
      <c r="B366" s="6">
        <v>605691</v>
      </c>
      <c r="C366" s="9" t="s">
        <v>9890</v>
      </c>
      <c r="D366" s="6" t="s">
        <v>9</v>
      </c>
      <c r="E366" s="464">
        <v>44145.51</v>
      </c>
      <c r="F366" s="404"/>
      <c r="G366" s="404"/>
      <c r="H366" s="404" t="str">
        <f t="shared" si="7"/>
        <v>M</v>
      </c>
      <c r="I366"/>
      <c r="J366"/>
      <c r="K366"/>
      <c r="L366"/>
      <c r="M366"/>
      <c r="N366"/>
      <c r="O366"/>
      <c r="P366"/>
    </row>
    <row r="367" spans="1:16" s="10" customFormat="1" x14ac:dyDescent="0.25">
      <c r="A367"/>
      <c r="B367" s="4">
        <v>605500</v>
      </c>
      <c r="C367" s="8" t="s">
        <v>9891</v>
      </c>
      <c r="D367" s="4" t="s">
        <v>9</v>
      </c>
      <c r="E367" s="463">
        <v>43867.46</v>
      </c>
      <c r="F367" s="404"/>
      <c r="G367" s="404"/>
      <c r="H367" s="404" t="str">
        <f t="shared" si="7"/>
        <v>M</v>
      </c>
      <c r="I367"/>
      <c r="J367"/>
      <c r="K367"/>
      <c r="L367"/>
      <c r="M367"/>
      <c r="N367"/>
      <c r="O367"/>
      <c r="P367"/>
    </row>
    <row r="368" spans="1:16" s="10" customFormat="1" x14ac:dyDescent="0.25">
      <c r="A368"/>
      <c r="B368" s="6">
        <v>605692</v>
      </c>
      <c r="C368" s="9" t="s">
        <v>9892</v>
      </c>
      <c r="D368" s="6" t="s">
        <v>9</v>
      </c>
      <c r="E368" s="464">
        <v>52870.23</v>
      </c>
      <c r="F368" s="404"/>
      <c r="G368" s="404"/>
      <c r="H368" s="404" t="str">
        <f t="shared" si="7"/>
        <v>M</v>
      </c>
      <c r="I368"/>
      <c r="J368"/>
      <c r="K368"/>
      <c r="L368"/>
      <c r="M368"/>
      <c r="N368"/>
      <c r="O368"/>
      <c r="P368"/>
    </row>
    <row r="369" spans="1:16" s="10" customFormat="1" x14ac:dyDescent="0.25">
      <c r="A369"/>
      <c r="B369" s="4">
        <v>605501</v>
      </c>
      <c r="C369" s="8" t="s">
        <v>9893</v>
      </c>
      <c r="D369" s="4" t="s">
        <v>9</v>
      </c>
      <c r="E369" s="463">
        <v>52578.44</v>
      </c>
      <c r="F369" s="404"/>
      <c r="G369" s="404"/>
      <c r="H369" s="404" t="str">
        <f t="shared" si="7"/>
        <v>M</v>
      </c>
      <c r="I369"/>
      <c r="J369"/>
      <c r="K369"/>
      <c r="L369"/>
      <c r="M369"/>
      <c r="N369"/>
      <c r="O369"/>
      <c r="P369"/>
    </row>
    <row r="370" spans="1:16" s="10" customFormat="1" x14ac:dyDescent="0.25">
      <c r="A370"/>
      <c r="B370" s="6">
        <v>605693</v>
      </c>
      <c r="C370" s="9" t="s">
        <v>9894</v>
      </c>
      <c r="D370" s="6" t="s">
        <v>9</v>
      </c>
      <c r="E370" s="464">
        <v>56267.51</v>
      </c>
      <c r="F370" s="404"/>
      <c r="G370" s="404"/>
      <c r="H370" s="404" t="str">
        <f t="shared" si="7"/>
        <v>M</v>
      </c>
      <c r="I370"/>
      <c r="J370"/>
      <c r="K370"/>
      <c r="L370"/>
      <c r="M370"/>
      <c r="N370"/>
      <c r="O370"/>
      <c r="P370"/>
    </row>
    <row r="371" spans="1:16" s="10" customFormat="1" x14ac:dyDescent="0.25">
      <c r="A371"/>
      <c r="B371" s="4">
        <v>605502</v>
      </c>
      <c r="C371" s="8" t="s">
        <v>9895</v>
      </c>
      <c r="D371" s="4" t="s">
        <v>9</v>
      </c>
      <c r="E371" s="463">
        <v>55963.71</v>
      </c>
      <c r="F371" s="404"/>
      <c r="G371" s="404"/>
      <c r="H371" s="404" t="str">
        <f t="shared" si="7"/>
        <v>M</v>
      </c>
      <c r="I371"/>
      <c r="J371"/>
      <c r="K371"/>
      <c r="L371"/>
      <c r="M371"/>
      <c r="N371"/>
      <c r="O371"/>
      <c r="P371"/>
    </row>
    <row r="372" spans="1:16" s="10" customFormat="1" x14ac:dyDescent="0.25">
      <c r="A372"/>
      <c r="B372" s="6">
        <v>605694</v>
      </c>
      <c r="C372" s="9" t="s">
        <v>9896</v>
      </c>
      <c r="D372" s="6" t="s">
        <v>9</v>
      </c>
      <c r="E372" s="464">
        <v>59713.01</v>
      </c>
      <c r="F372" s="404"/>
      <c r="G372" s="404"/>
      <c r="H372" s="404" t="str">
        <f t="shared" si="7"/>
        <v>M</v>
      </c>
      <c r="I372"/>
      <c r="J372"/>
      <c r="K372"/>
      <c r="L372"/>
      <c r="M372"/>
      <c r="N372"/>
      <c r="O372"/>
      <c r="P372"/>
    </row>
    <row r="373" spans="1:16" s="10" customFormat="1" x14ac:dyDescent="0.25">
      <c r="A373"/>
      <c r="B373" s="4">
        <v>605503</v>
      </c>
      <c r="C373" s="8" t="s">
        <v>9897</v>
      </c>
      <c r="D373" s="4" t="s">
        <v>9</v>
      </c>
      <c r="E373" s="463">
        <v>59395.48</v>
      </c>
      <c r="F373" s="404"/>
      <c r="G373" s="404"/>
      <c r="H373" s="404" t="str">
        <f t="shared" si="7"/>
        <v>M</v>
      </c>
      <c r="I373"/>
      <c r="J373"/>
      <c r="K373"/>
      <c r="L373"/>
      <c r="M373"/>
      <c r="N373"/>
      <c r="O373"/>
      <c r="P373"/>
    </row>
    <row r="374" spans="1:16" s="10" customFormat="1" ht="30" x14ac:dyDescent="0.25">
      <c r="A374"/>
      <c r="B374" s="6">
        <v>606433</v>
      </c>
      <c r="C374" s="9" t="s">
        <v>9898</v>
      </c>
      <c r="D374" s="6" t="s">
        <v>9</v>
      </c>
      <c r="E374" s="464">
        <v>8835.8700000000008</v>
      </c>
      <c r="F374" s="404"/>
      <c r="G374" s="404"/>
      <c r="H374" s="404" t="str">
        <f t="shared" si="7"/>
        <v>M</v>
      </c>
      <c r="I374"/>
      <c r="J374"/>
      <c r="K374"/>
      <c r="L374"/>
      <c r="M374"/>
      <c r="N374"/>
      <c r="O374"/>
      <c r="P374"/>
    </row>
    <row r="375" spans="1:16" s="10" customFormat="1" ht="30" x14ac:dyDescent="0.25">
      <c r="A375"/>
      <c r="B375" s="4">
        <v>606343</v>
      </c>
      <c r="C375" s="8" t="s">
        <v>9899</v>
      </c>
      <c r="D375" s="4" t="s">
        <v>9</v>
      </c>
      <c r="E375" s="463">
        <v>8749.07</v>
      </c>
      <c r="F375" s="404"/>
      <c r="G375" s="404"/>
      <c r="H375" s="404" t="str">
        <f t="shared" si="7"/>
        <v>M</v>
      </c>
      <c r="I375"/>
      <c r="J375"/>
      <c r="K375"/>
      <c r="L375"/>
      <c r="M375"/>
      <c r="N375"/>
      <c r="O375"/>
      <c r="P375"/>
    </row>
    <row r="376" spans="1:16" s="10" customFormat="1" ht="30" x14ac:dyDescent="0.25">
      <c r="A376"/>
      <c r="B376" s="6">
        <v>606434</v>
      </c>
      <c r="C376" s="9" t="s">
        <v>9900</v>
      </c>
      <c r="D376" s="6" t="s">
        <v>9</v>
      </c>
      <c r="E376" s="464">
        <v>9769.07</v>
      </c>
      <c r="F376" s="404"/>
      <c r="G376" s="404"/>
      <c r="H376" s="404" t="str">
        <f t="shared" si="7"/>
        <v>M</v>
      </c>
      <c r="I376"/>
      <c r="J376"/>
      <c r="K376"/>
      <c r="L376"/>
      <c r="M376"/>
      <c r="N376"/>
      <c r="O376"/>
      <c r="P376"/>
    </row>
    <row r="377" spans="1:16" s="10" customFormat="1" ht="30" x14ac:dyDescent="0.25">
      <c r="A377"/>
      <c r="B377" s="4">
        <v>606344</v>
      </c>
      <c r="C377" s="8" t="s">
        <v>9901</v>
      </c>
      <c r="D377" s="4" t="s">
        <v>9</v>
      </c>
      <c r="E377" s="463">
        <v>9676.3799999999992</v>
      </c>
      <c r="F377" s="404"/>
      <c r="G377" s="404"/>
      <c r="H377" s="404" t="str">
        <f t="shared" si="7"/>
        <v>M</v>
      </c>
      <c r="I377"/>
      <c r="J377"/>
      <c r="K377"/>
      <c r="L377"/>
      <c r="M377"/>
      <c r="N377"/>
      <c r="O377"/>
      <c r="P377"/>
    </row>
    <row r="378" spans="1:16" s="10" customFormat="1" ht="30" x14ac:dyDescent="0.25">
      <c r="A378"/>
      <c r="B378" s="6">
        <v>606435</v>
      </c>
      <c r="C378" s="9" t="s">
        <v>9902</v>
      </c>
      <c r="D378" s="6" t="s">
        <v>9</v>
      </c>
      <c r="E378" s="464">
        <v>10681.36</v>
      </c>
      <c r="F378" s="404"/>
      <c r="G378" s="404"/>
      <c r="H378" s="404" t="str">
        <f t="shared" si="7"/>
        <v>M</v>
      </c>
      <c r="I378"/>
      <c r="J378"/>
      <c r="K378"/>
      <c r="L378"/>
      <c r="M378"/>
      <c r="N378"/>
      <c r="O378"/>
      <c r="P378"/>
    </row>
    <row r="379" spans="1:16" s="10" customFormat="1" ht="30" x14ac:dyDescent="0.25">
      <c r="A379"/>
      <c r="B379" s="4">
        <v>606345</v>
      </c>
      <c r="C379" s="8" t="s">
        <v>9903</v>
      </c>
      <c r="D379" s="4" t="s">
        <v>9</v>
      </c>
      <c r="E379" s="463">
        <v>10584.26</v>
      </c>
      <c r="F379" s="404"/>
      <c r="G379" s="404"/>
      <c r="H379" s="404" t="str">
        <f t="shared" si="7"/>
        <v>M</v>
      </c>
      <c r="I379"/>
      <c r="J379"/>
      <c r="K379"/>
      <c r="L379"/>
      <c r="M379"/>
      <c r="N379"/>
      <c r="O379"/>
      <c r="P379"/>
    </row>
    <row r="380" spans="1:16" s="10" customFormat="1" ht="30" x14ac:dyDescent="0.25">
      <c r="A380"/>
      <c r="B380" s="6">
        <v>606436</v>
      </c>
      <c r="C380" s="9" t="s">
        <v>9904</v>
      </c>
      <c r="D380" s="6" t="s">
        <v>9</v>
      </c>
      <c r="E380" s="464">
        <v>11356.84</v>
      </c>
      <c r="F380" s="404"/>
      <c r="G380" s="404"/>
      <c r="H380" s="404" t="str">
        <f t="shared" si="7"/>
        <v>M</v>
      </c>
      <c r="I380"/>
      <c r="J380"/>
      <c r="K380"/>
      <c r="L380"/>
      <c r="M380"/>
      <c r="N380"/>
      <c r="O380"/>
      <c r="P380"/>
    </row>
    <row r="381" spans="1:16" s="10" customFormat="1" ht="30" x14ac:dyDescent="0.25">
      <c r="A381"/>
      <c r="B381" s="4">
        <v>606346</v>
      </c>
      <c r="C381" s="8" t="s">
        <v>9905</v>
      </c>
      <c r="D381" s="4" t="s">
        <v>9</v>
      </c>
      <c r="E381" s="463">
        <v>11252.39</v>
      </c>
      <c r="F381" s="404"/>
      <c r="G381" s="404"/>
      <c r="H381" s="404" t="str">
        <f t="shared" si="7"/>
        <v>M</v>
      </c>
      <c r="I381"/>
      <c r="J381"/>
      <c r="K381"/>
      <c r="L381"/>
      <c r="M381"/>
      <c r="N381"/>
      <c r="O381"/>
      <c r="P381"/>
    </row>
    <row r="382" spans="1:16" s="10" customFormat="1" ht="30" x14ac:dyDescent="0.25">
      <c r="A382"/>
      <c r="B382" s="6">
        <v>606437</v>
      </c>
      <c r="C382" s="9" t="s">
        <v>9906</v>
      </c>
      <c r="D382" s="6" t="s">
        <v>9</v>
      </c>
      <c r="E382" s="464">
        <v>12290.69</v>
      </c>
      <c r="F382" s="404"/>
      <c r="G382" s="404"/>
      <c r="H382" s="404" t="str">
        <f t="shared" si="7"/>
        <v>M</v>
      </c>
      <c r="I382"/>
      <c r="J382"/>
      <c r="K382"/>
      <c r="L382"/>
      <c r="M382"/>
      <c r="N382"/>
      <c r="O382"/>
      <c r="P382"/>
    </row>
    <row r="383" spans="1:16" s="10" customFormat="1" ht="30" x14ac:dyDescent="0.25">
      <c r="A383"/>
      <c r="B383" s="4">
        <v>606347</v>
      </c>
      <c r="C383" s="8" t="s">
        <v>9907</v>
      </c>
      <c r="D383" s="4" t="s">
        <v>9</v>
      </c>
      <c r="E383" s="463">
        <v>12181.82</v>
      </c>
      <c r="F383" s="404"/>
      <c r="G383" s="404"/>
      <c r="H383" s="404" t="str">
        <f t="shared" si="7"/>
        <v>M</v>
      </c>
      <c r="I383"/>
      <c r="J383"/>
      <c r="K383"/>
      <c r="L383"/>
      <c r="M383"/>
      <c r="N383"/>
      <c r="O383"/>
      <c r="P383"/>
    </row>
    <row r="384" spans="1:16" s="10" customFormat="1" ht="30" x14ac:dyDescent="0.25">
      <c r="A384"/>
      <c r="B384" s="6">
        <v>606438</v>
      </c>
      <c r="C384" s="9" t="s">
        <v>9908</v>
      </c>
      <c r="D384" s="6" t="s">
        <v>9</v>
      </c>
      <c r="E384" s="464">
        <v>12618.46</v>
      </c>
      <c r="F384" s="404"/>
      <c r="G384" s="404"/>
      <c r="H384" s="404" t="str">
        <f t="shared" si="7"/>
        <v>M</v>
      </c>
      <c r="I384"/>
      <c r="J384"/>
      <c r="K384"/>
      <c r="L384"/>
      <c r="M384"/>
      <c r="N384"/>
      <c r="O384"/>
      <c r="P384"/>
    </row>
    <row r="385" spans="1:16" s="10" customFormat="1" ht="30" x14ac:dyDescent="0.25">
      <c r="A385"/>
      <c r="B385" s="4">
        <v>606348</v>
      </c>
      <c r="C385" s="8" t="s">
        <v>9909</v>
      </c>
      <c r="D385" s="4" t="s">
        <v>9</v>
      </c>
      <c r="E385" s="463">
        <v>12508.12</v>
      </c>
      <c r="F385" s="404"/>
      <c r="G385" s="404"/>
      <c r="H385" s="404" t="str">
        <f t="shared" si="7"/>
        <v>M</v>
      </c>
      <c r="I385"/>
      <c r="J385"/>
      <c r="K385"/>
      <c r="L385"/>
      <c r="M385"/>
      <c r="N385"/>
      <c r="O385"/>
      <c r="P385"/>
    </row>
    <row r="386" spans="1:16" s="10" customFormat="1" ht="30" x14ac:dyDescent="0.25">
      <c r="A386"/>
      <c r="B386" s="6">
        <v>606439</v>
      </c>
      <c r="C386" s="9" t="s">
        <v>9910</v>
      </c>
      <c r="D386" s="6" t="s">
        <v>9</v>
      </c>
      <c r="E386" s="464">
        <v>13307.87</v>
      </c>
      <c r="F386" s="404"/>
      <c r="G386" s="404"/>
      <c r="H386" s="404" t="str">
        <f t="shared" si="7"/>
        <v>M</v>
      </c>
      <c r="I386"/>
      <c r="J386"/>
      <c r="K386"/>
      <c r="L386"/>
      <c r="M386"/>
      <c r="N386"/>
      <c r="O386"/>
      <c r="P386"/>
    </row>
    <row r="387" spans="1:16" s="10" customFormat="1" ht="30" x14ac:dyDescent="0.25">
      <c r="A387"/>
      <c r="B387" s="4">
        <v>606349</v>
      </c>
      <c r="C387" s="8" t="s">
        <v>9911</v>
      </c>
      <c r="D387" s="4" t="s">
        <v>9</v>
      </c>
      <c r="E387" s="463">
        <v>13160.75</v>
      </c>
      <c r="F387" s="404"/>
      <c r="G387" s="404"/>
      <c r="H387" s="404" t="str">
        <f t="shared" si="7"/>
        <v>M</v>
      </c>
      <c r="I387"/>
      <c r="J387"/>
      <c r="K387"/>
      <c r="L387"/>
      <c r="M387"/>
      <c r="N387"/>
      <c r="O387"/>
      <c r="P387"/>
    </row>
    <row r="388" spans="1:16" s="10" customFormat="1" ht="30" x14ac:dyDescent="0.25">
      <c r="A388"/>
      <c r="B388" s="6">
        <v>606440</v>
      </c>
      <c r="C388" s="9" t="s">
        <v>9912</v>
      </c>
      <c r="D388" s="6" t="s">
        <v>9</v>
      </c>
      <c r="E388" s="464">
        <v>13917.63</v>
      </c>
      <c r="F388" s="404"/>
      <c r="G388" s="404"/>
      <c r="H388" s="404" t="str">
        <f t="shared" si="7"/>
        <v>M</v>
      </c>
      <c r="I388"/>
      <c r="J388"/>
      <c r="K388"/>
      <c r="L388"/>
      <c r="M388"/>
      <c r="N388"/>
      <c r="O388"/>
      <c r="P388"/>
    </row>
    <row r="389" spans="1:16" s="10" customFormat="1" ht="30" x14ac:dyDescent="0.25">
      <c r="A389"/>
      <c r="B389" s="4">
        <v>606350</v>
      </c>
      <c r="C389" s="8" t="s">
        <v>9913</v>
      </c>
      <c r="D389" s="4" t="s">
        <v>9</v>
      </c>
      <c r="E389" s="463">
        <v>13764.63</v>
      </c>
      <c r="F389" s="404"/>
      <c r="G389" s="404"/>
      <c r="H389" s="404" t="str">
        <f t="shared" si="7"/>
        <v>M</v>
      </c>
      <c r="I389"/>
      <c r="J389"/>
      <c r="K389"/>
      <c r="L389"/>
      <c r="M389"/>
      <c r="N389"/>
      <c r="O389"/>
      <c r="P389"/>
    </row>
    <row r="390" spans="1:16" s="10" customFormat="1" ht="30" x14ac:dyDescent="0.25">
      <c r="A390"/>
      <c r="B390" s="6">
        <v>606441</v>
      </c>
      <c r="C390" s="9" t="s">
        <v>9914</v>
      </c>
      <c r="D390" s="6" t="s">
        <v>9</v>
      </c>
      <c r="E390" s="464">
        <v>14579.57</v>
      </c>
      <c r="F390" s="404"/>
      <c r="G390" s="404"/>
      <c r="H390" s="404" t="str">
        <f t="shared" si="7"/>
        <v>M</v>
      </c>
      <c r="I390"/>
      <c r="J390"/>
      <c r="K390"/>
      <c r="L390"/>
      <c r="M390"/>
      <c r="N390"/>
      <c r="O390"/>
      <c r="P390"/>
    </row>
    <row r="391" spans="1:16" s="10" customFormat="1" ht="30" x14ac:dyDescent="0.25">
      <c r="A391"/>
      <c r="B391" s="4">
        <v>606351</v>
      </c>
      <c r="C391" s="8" t="s">
        <v>9915</v>
      </c>
      <c r="D391" s="4" t="s">
        <v>9</v>
      </c>
      <c r="E391" s="463">
        <v>14422.15</v>
      </c>
      <c r="F391" s="404"/>
      <c r="G391" s="404"/>
      <c r="H391" s="404" t="str">
        <f t="shared" si="7"/>
        <v>M</v>
      </c>
      <c r="I391"/>
      <c r="J391"/>
      <c r="K391"/>
      <c r="L391"/>
      <c r="M391"/>
      <c r="N391"/>
      <c r="O391"/>
      <c r="P391"/>
    </row>
    <row r="392" spans="1:16" s="10" customFormat="1" ht="30" x14ac:dyDescent="0.25">
      <c r="A392"/>
      <c r="B392" s="6">
        <v>606442</v>
      </c>
      <c r="C392" s="9" t="s">
        <v>9916</v>
      </c>
      <c r="D392" s="6" t="s">
        <v>9</v>
      </c>
      <c r="E392" s="464">
        <v>15215.44</v>
      </c>
      <c r="F392" s="404"/>
      <c r="G392" s="404"/>
      <c r="H392" s="404" t="str">
        <f t="shared" si="7"/>
        <v>M</v>
      </c>
      <c r="I392"/>
      <c r="J392"/>
      <c r="K392"/>
      <c r="L392"/>
      <c r="M392"/>
      <c r="N392"/>
      <c r="O392"/>
      <c r="P392"/>
    </row>
    <row r="393" spans="1:16" s="10" customFormat="1" ht="30" x14ac:dyDescent="0.25">
      <c r="A393"/>
      <c r="B393" s="4">
        <v>606352</v>
      </c>
      <c r="C393" s="8" t="s">
        <v>9917</v>
      </c>
      <c r="D393" s="4" t="s">
        <v>9</v>
      </c>
      <c r="E393" s="463">
        <v>15052.13</v>
      </c>
      <c r="F393" s="404"/>
      <c r="G393" s="404"/>
      <c r="H393" s="404" t="str">
        <f t="shared" si="7"/>
        <v>M</v>
      </c>
      <c r="I393"/>
      <c r="J393"/>
      <c r="K393"/>
      <c r="L393"/>
      <c r="M393"/>
      <c r="N393"/>
      <c r="O393"/>
      <c r="P393"/>
    </row>
    <row r="394" spans="1:16" s="10" customFormat="1" ht="30" x14ac:dyDescent="0.25">
      <c r="A394"/>
      <c r="B394" s="6">
        <v>606443</v>
      </c>
      <c r="C394" s="9" t="s">
        <v>9918</v>
      </c>
      <c r="D394" s="6" t="s">
        <v>9</v>
      </c>
      <c r="E394" s="464">
        <v>16132.56</v>
      </c>
      <c r="F394" s="404"/>
      <c r="G394" s="404"/>
      <c r="H394" s="404" t="str">
        <f t="shared" si="7"/>
        <v>M</v>
      </c>
      <c r="I394"/>
      <c r="J394"/>
      <c r="K394"/>
      <c r="L394"/>
      <c r="M394"/>
      <c r="N394"/>
      <c r="O394"/>
      <c r="P394"/>
    </row>
    <row r="395" spans="1:16" s="10" customFormat="1" ht="30" x14ac:dyDescent="0.25">
      <c r="A395"/>
      <c r="B395" s="4">
        <v>606353</v>
      </c>
      <c r="C395" s="8" t="s">
        <v>9919</v>
      </c>
      <c r="D395" s="4" t="s">
        <v>9</v>
      </c>
      <c r="E395" s="463">
        <v>15964.85</v>
      </c>
      <c r="F395" s="404"/>
      <c r="G395" s="404"/>
      <c r="H395" s="404" t="str">
        <f t="shared" si="7"/>
        <v>M</v>
      </c>
      <c r="I395"/>
      <c r="J395"/>
      <c r="K395"/>
      <c r="L395"/>
      <c r="M395"/>
      <c r="N395"/>
      <c r="O395"/>
      <c r="P395"/>
    </row>
    <row r="396" spans="1:16" s="10" customFormat="1" ht="30" x14ac:dyDescent="0.25">
      <c r="A396"/>
      <c r="B396" s="6">
        <v>606444</v>
      </c>
      <c r="C396" s="9" t="s">
        <v>9920</v>
      </c>
      <c r="D396" s="6" t="s">
        <v>9</v>
      </c>
      <c r="E396" s="464">
        <v>16832.150000000001</v>
      </c>
      <c r="F396" s="404"/>
      <c r="G396" s="404"/>
      <c r="H396" s="404" t="str">
        <f t="shared" si="7"/>
        <v>M</v>
      </c>
      <c r="I396"/>
      <c r="J396"/>
      <c r="K396"/>
      <c r="L396"/>
      <c r="M396"/>
      <c r="N396"/>
      <c r="O396"/>
      <c r="P396"/>
    </row>
    <row r="397" spans="1:16" s="10" customFormat="1" ht="30" x14ac:dyDescent="0.25">
      <c r="A397"/>
      <c r="B397" s="4">
        <v>606354</v>
      </c>
      <c r="C397" s="8" t="s">
        <v>9921</v>
      </c>
      <c r="D397" s="4" t="s">
        <v>9</v>
      </c>
      <c r="E397" s="463">
        <v>16658.55</v>
      </c>
      <c r="F397" s="404"/>
      <c r="G397" s="404"/>
      <c r="H397" s="404" t="str">
        <f t="shared" si="7"/>
        <v>M</v>
      </c>
      <c r="I397"/>
      <c r="J397"/>
      <c r="K397"/>
      <c r="L397"/>
      <c r="M397"/>
      <c r="N397"/>
      <c r="O397"/>
      <c r="P397"/>
    </row>
    <row r="398" spans="1:16" s="10" customFormat="1" ht="30" x14ac:dyDescent="0.25">
      <c r="A398"/>
      <c r="B398" s="6">
        <v>606445</v>
      </c>
      <c r="C398" s="9" t="s">
        <v>9922</v>
      </c>
      <c r="D398" s="6" t="s">
        <v>9</v>
      </c>
      <c r="E398" s="464">
        <v>17488.439999999999</v>
      </c>
      <c r="F398" s="404"/>
      <c r="G398" s="404"/>
      <c r="H398" s="404" t="str">
        <f t="shared" si="7"/>
        <v>M</v>
      </c>
      <c r="I398"/>
      <c r="J398"/>
      <c r="K398"/>
      <c r="L398"/>
      <c r="M398"/>
      <c r="N398"/>
      <c r="O398"/>
      <c r="P398"/>
    </row>
    <row r="399" spans="1:16" s="10" customFormat="1" ht="30" x14ac:dyDescent="0.25">
      <c r="A399"/>
      <c r="B399" s="4">
        <v>606355</v>
      </c>
      <c r="C399" s="8" t="s">
        <v>9923</v>
      </c>
      <c r="D399" s="4" t="s">
        <v>9</v>
      </c>
      <c r="E399" s="463">
        <v>17311.900000000001</v>
      </c>
      <c r="F399" s="404"/>
      <c r="G399" s="404"/>
      <c r="H399" s="404" t="str">
        <f t="shared" si="7"/>
        <v>M</v>
      </c>
      <c r="I399"/>
      <c r="J399"/>
      <c r="K399"/>
      <c r="L399"/>
      <c r="M399"/>
      <c r="N399"/>
      <c r="O399"/>
      <c r="P399"/>
    </row>
    <row r="400" spans="1:16" s="10" customFormat="1" ht="30" x14ac:dyDescent="0.25">
      <c r="A400"/>
      <c r="B400" s="6">
        <v>606446</v>
      </c>
      <c r="C400" s="9" t="s">
        <v>9924</v>
      </c>
      <c r="D400" s="6" t="s">
        <v>9</v>
      </c>
      <c r="E400" s="464">
        <v>18125.52</v>
      </c>
      <c r="F400" s="404"/>
      <c r="G400" s="404"/>
      <c r="H400" s="404" t="str">
        <f t="shared" si="7"/>
        <v>M</v>
      </c>
      <c r="I400"/>
      <c r="J400"/>
      <c r="K400"/>
      <c r="L400"/>
      <c r="M400"/>
      <c r="N400"/>
      <c r="O400"/>
      <c r="P400"/>
    </row>
    <row r="401" spans="1:16" s="10" customFormat="1" ht="30" x14ac:dyDescent="0.25">
      <c r="A401"/>
      <c r="B401" s="4">
        <v>606356</v>
      </c>
      <c r="C401" s="8" t="s">
        <v>9925</v>
      </c>
      <c r="D401" s="4" t="s">
        <v>9</v>
      </c>
      <c r="E401" s="463">
        <v>17944.560000000001</v>
      </c>
      <c r="F401" s="404"/>
      <c r="G401" s="404"/>
      <c r="H401" s="404" t="str">
        <f t="shared" ref="H401:H464" si="8">UPPER(D401)</f>
        <v>M</v>
      </c>
      <c r="I401"/>
      <c r="J401"/>
      <c r="K401"/>
      <c r="L401"/>
      <c r="M401"/>
      <c r="N401"/>
      <c r="O401"/>
      <c r="P401"/>
    </row>
    <row r="402" spans="1:16" s="10" customFormat="1" ht="30" x14ac:dyDescent="0.25">
      <c r="A402"/>
      <c r="B402" s="6">
        <v>606447</v>
      </c>
      <c r="C402" s="9" t="s">
        <v>9926</v>
      </c>
      <c r="D402" s="6" t="s">
        <v>9</v>
      </c>
      <c r="E402" s="464">
        <v>18834.150000000001</v>
      </c>
      <c r="F402" s="404"/>
      <c r="G402" s="404"/>
      <c r="H402" s="404" t="str">
        <f t="shared" si="8"/>
        <v>M</v>
      </c>
      <c r="I402"/>
      <c r="J402"/>
      <c r="K402"/>
      <c r="L402"/>
      <c r="M402"/>
      <c r="N402"/>
      <c r="O402"/>
      <c r="P402"/>
    </row>
    <row r="403" spans="1:16" s="10" customFormat="1" ht="30" x14ac:dyDescent="0.25">
      <c r="A403"/>
      <c r="B403" s="4">
        <v>606357</v>
      </c>
      <c r="C403" s="8" t="s">
        <v>9927</v>
      </c>
      <c r="D403" s="4" t="s">
        <v>9</v>
      </c>
      <c r="E403" s="463">
        <v>18614.45</v>
      </c>
      <c r="F403" s="404"/>
      <c r="G403" s="404"/>
      <c r="H403" s="404" t="str">
        <f t="shared" si="8"/>
        <v>M</v>
      </c>
      <c r="I403"/>
      <c r="J403"/>
      <c r="K403"/>
      <c r="L403"/>
      <c r="M403"/>
      <c r="N403"/>
      <c r="O403"/>
      <c r="P403"/>
    </row>
    <row r="404" spans="1:16" s="10" customFormat="1" ht="30" x14ac:dyDescent="0.25">
      <c r="A404"/>
      <c r="B404" s="6">
        <v>606448</v>
      </c>
      <c r="C404" s="9" t="s">
        <v>9928</v>
      </c>
      <c r="D404" s="6" t="s">
        <v>9</v>
      </c>
      <c r="E404" s="464">
        <v>19814.419999999998</v>
      </c>
      <c r="F404" s="404"/>
      <c r="G404" s="404"/>
      <c r="H404" s="404" t="str">
        <f t="shared" si="8"/>
        <v>M</v>
      </c>
      <c r="I404"/>
      <c r="J404"/>
      <c r="K404"/>
      <c r="L404"/>
      <c r="M404"/>
      <c r="N404"/>
      <c r="O404"/>
      <c r="P404"/>
    </row>
    <row r="405" spans="1:16" s="10" customFormat="1" ht="30" x14ac:dyDescent="0.25">
      <c r="A405"/>
      <c r="B405" s="4">
        <v>606358</v>
      </c>
      <c r="C405" s="8" t="s">
        <v>9929</v>
      </c>
      <c r="D405" s="4" t="s">
        <v>9</v>
      </c>
      <c r="E405" s="463">
        <v>19587.86</v>
      </c>
      <c r="F405" s="404"/>
      <c r="G405" s="404"/>
      <c r="H405" s="404" t="str">
        <f t="shared" si="8"/>
        <v>M</v>
      </c>
      <c r="I405"/>
      <c r="J405"/>
      <c r="K405"/>
      <c r="L405"/>
      <c r="M405"/>
      <c r="N405"/>
      <c r="O405"/>
      <c r="P405"/>
    </row>
    <row r="406" spans="1:16" s="10" customFormat="1" ht="30" x14ac:dyDescent="0.25">
      <c r="A406"/>
      <c r="B406" s="6">
        <v>606449</v>
      </c>
      <c r="C406" s="9" t="s">
        <v>9930</v>
      </c>
      <c r="D406" s="6" t="s">
        <v>9</v>
      </c>
      <c r="E406" s="464">
        <v>24418.45</v>
      </c>
      <c r="F406" s="404"/>
      <c r="G406" s="404"/>
      <c r="H406" s="404" t="str">
        <f t="shared" si="8"/>
        <v>M</v>
      </c>
      <c r="I406"/>
      <c r="J406"/>
      <c r="K406"/>
      <c r="L406"/>
      <c r="M406"/>
      <c r="N406"/>
      <c r="O406"/>
      <c r="P406"/>
    </row>
    <row r="407" spans="1:16" s="10" customFormat="1" ht="30" x14ac:dyDescent="0.25">
      <c r="A407"/>
      <c r="B407" s="4">
        <v>606359</v>
      </c>
      <c r="C407" s="8" t="s">
        <v>9931</v>
      </c>
      <c r="D407" s="4" t="s">
        <v>9</v>
      </c>
      <c r="E407" s="463">
        <v>24185.02</v>
      </c>
      <c r="F407" s="404"/>
      <c r="G407" s="404"/>
      <c r="H407" s="404" t="str">
        <f t="shared" si="8"/>
        <v>M</v>
      </c>
      <c r="I407"/>
      <c r="J407"/>
      <c r="K407"/>
      <c r="L407"/>
      <c r="M407"/>
      <c r="N407"/>
      <c r="O407"/>
      <c r="P407"/>
    </row>
    <row r="408" spans="1:16" s="10" customFormat="1" ht="30" x14ac:dyDescent="0.25">
      <c r="A408"/>
      <c r="B408" s="6">
        <v>606450</v>
      </c>
      <c r="C408" s="9" t="s">
        <v>9932</v>
      </c>
      <c r="D408" s="6" t="s">
        <v>9</v>
      </c>
      <c r="E408" s="464">
        <v>25386.080000000002</v>
      </c>
      <c r="F408" s="404"/>
      <c r="G408" s="404"/>
      <c r="H408" s="404" t="str">
        <f t="shared" si="8"/>
        <v>M</v>
      </c>
      <c r="I408"/>
      <c r="J408"/>
      <c r="K408"/>
      <c r="L408"/>
      <c r="M408"/>
      <c r="N408"/>
      <c r="O408"/>
      <c r="P408"/>
    </row>
    <row r="409" spans="1:16" s="10" customFormat="1" ht="30" x14ac:dyDescent="0.25">
      <c r="A409"/>
      <c r="B409" s="4">
        <v>606360</v>
      </c>
      <c r="C409" s="8" t="s">
        <v>9933</v>
      </c>
      <c r="D409" s="4" t="s">
        <v>9</v>
      </c>
      <c r="E409" s="463">
        <v>25144.06</v>
      </c>
      <c r="F409" s="404"/>
      <c r="G409" s="404"/>
      <c r="H409" s="404" t="str">
        <f t="shared" si="8"/>
        <v>M</v>
      </c>
      <c r="I409"/>
      <c r="J409"/>
      <c r="K409"/>
      <c r="L409"/>
      <c r="M409"/>
      <c r="N409"/>
      <c r="O409"/>
      <c r="P409"/>
    </row>
    <row r="410" spans="1:16" s="10" customFormat="1" ht="30" x14ac:dyDescent="0.25">
      <c r="A410"/>
      <c r="B410" s="6">
        <v>606451</v>
      </c>
      <c r="C410" s="9" t="s">
        <v>9934</v>
      </c>
      <c r="D410" s="6" t="s">
        <v>9</v>
      </c>
      <c r="E410" s="464">
        <v>26203.200000000001</v>
      </c>
      <c r="F410" s="404"/>
      <c r="G410" s="404"/>
      <c r="H410" s="404" t="str">
        <f t="shared" si="8"/>
        <v>M</v>
      </c>
      <c r="I410"/>
      <c r="J410"/>
      <c r="K410"/>
      <c r="L410"/>
      <c r="M410"/>
      <c r="N410"/>
      <c r="O410"/>
      <c r="P410"/>
    </row>
    <row r="411" spans="1:16" s="10" customFormat="1" ht="30" x14ac:dyDescent="0.25">
      <c r="A411"/>
      <c r="B411" s="4">
        <v>606361</v>
      </c>
      <c r="C411" s="8" t="s">
        <v>9935</v>
      </c>
      <c r="D411" s="4" t="s">
        <v>9</v>
      </c>
      <c r="E411" s="463">
        <v>25954.32</v>
      </c>
      <c r="F411" s="404"/>
      <c r="G411" s="404"/>
      <c r="H411" s="404" t="str">
        <f t="shared" si="8"/>
        <v>M</v>
      </c>
      <c r="I411"/>
      <c r="J411"/>
      <c r="K411"/>
      <c r="L411"/>
      <c r="M411"/>
      <c r="N411"/>
      <c r="O411"/>
      <c r="P411"/>
    </row>
    <row r="412" spans="1:16" s="10" customFormat="1" ht="30" x14ac:dyDescent="0.25">
      <c r="A412"/>
      <c r="B412" s="6">
        <v>606452</v>
      </c>
      <c r="C412" s="9" t="s">
        <v>9936</v>
      </c>
      <c r="D412" s="6" t="s">
        <v>9</v>
      </c>
      <c r="E412" s="464">
        <v>29856.11</v>
      </c>
      <c r="F412" s="404"/>
      <c r="G412" s="404"/>
      <c r="H412" s="404" t="str">
        <f t="shared" si="8"/>
        <v>M</v>
      </c>
      <c r="I412"/>
      <c r="J412"/>
      <c r="K412"/>
      <c r="L412"/>
      <c r="M412"/>
      <c r="N412"/>
      <c r="O412"/>
      <c r="P412"/>
    </row>
    <row r="413" spans="1:16" s="10" customFormat="1" ht="30" x14ac:dyDescent="0.25">
      <c r="A413"/>
      <c r="B413" s="4">
        <v>606362</v>
      </c>
      <c r="C413" s="8" t="s">
        <v>9937</v>
      </c>
      <c r="D413" s="4" t="s">
        <v>9</v>
      </c>
      <c r="E413" s="463">
        <v>29600.37</v>
      </c>
      <c r="F413" s="404"/>
      <c r="G413" s="404"/>
      <c r="H413" s="404" t="str">
        <f t="shared" si="8"/>
        <v>M</v>
      </c>
      <c r="I413"/>
      <c r="J413"/>
      <c r="K413"/>
      <c r="L413"/>
      <c r="M413"/>
      <c r="N413"/>
      <c r="O413"/>
      <c r="P413"/>
    </row>
    <row r="414" spans="1:16" s="10" customFormat="1" ht="30" x14ac:dyDescent="0.25">
      <c r="A414"/>
      <c r="B414" s="6">
        <v>606453</v>
      </c>
      <c r="C414" s="9" t="s">
        <v>9938</v>
      </c>
      <c r="D414" s="6" t="s">
        <v>9</v>
      </c>
      <c r="E414" s="464">
        <v>30318.3</v>
      </c>
      <c r="F414" s="404"/>
      <c r="G414" s="404"/>
      <c r="H414" s="404" t="str">
        <f t="shared" si="8"/>
        <v>M</v>
      </c>
      <c r="I414"/>
      <c r="J414"/>
      <c r="K414"/>
      <c r="L414"/>
      <c r="M414"/>
      <c r="N414"/>
      <c r="O414"/>
      <c r="P414"/>
    </row>
    <row r="415" spans="1:16" s="10" customFormat="1" ht="30" x14ac:dyDescent="0.25">
      <c r="A415"/>
      <c r="B415" s="4">
        <v>606363</v>
      </c>
      <c r="C415" s="8" t="s">
        <v>9939</v>
      </c>
      <c r="D415" s="4" t="s">
        <v>9</v>
      </c>
      <c r="E415" s="463">
        <v>30057.41</v>
      </c>
      <c r="F415" s="404"/>
      <c r="G415" s="404"/>
      <c r="H415" s="404" t="str">
        <f t="shared" si="8"/>
        <v>M</v>
      </c>
      <c r="I415"/>
      <c r="J415"/>
      <c r="K415"/>
      <c r="L415"/>
      <c r="M415"/>
      <c r="N415"/>
      <c r="O415"/>
      <c r="P415"/>
    </row>
    <row r="416" spans="1:16" s="10" customFormat="1" ht="30" x14ac:dyDescent="0.25">
      <c r="A416"/>
      <c r="B416" s="6">
        <v>606454</v>
      </c>
      <c r="C416" s="9" t="s">
        <v>9940</v>
      </c>
      <c r="D416" s="6" t="s">
        <v>9</v>
      </c>
      <c r="E416" s="464">
        <v>36187.730000000003</v>
      </c>
      <c r="F416" s="404"/>
      <c r="G416" s="404"/>
      <c r="H416" s="404" t="str">
        <f t="shared" si="8"/>
        <v>M</v>
      </c>
      <c r="I416"/>
      <c r="J416"/>
      <c r="K416"/>
      <c r="L416"/>
      <c r="M416"/>
      <c r="N416"/>
      <c r="O416"/>
      <c r="P416"/>
    </row>
    <row r="417" spans="1:16" s="10" customFormat="1" ht="30" x14ac:dyDescent="0.25">
      <c r="A417"/>
      <c r="B417" s="4">
        <v>606364</v>
      </c>
      <c r="C417" s="8" t="s">
        <v>9941</v>
      </c>
      <c r="D417" s="4" t="s">
        <v>9</v>
      </c>
      <c r="E417" s="463">
        <v>35919.97</v>
      </c>
      <c r="F417" s="404"/>
      <c r="G417" s="404"/>
      <c r="H417" s="404" t="str">
        <f t="shared" si="8"/>
        <v>M</v>
      </c>
      <c r="I417"/>
      <c r="J417"/>
      <c r="K417"/>
      <c r="L417"/>
      <c r="M417"/>
      <c r="N417"/>
      <c r="O417"/>
      <c r="P417"/>
    </row>
    <row r="418" spans="1:16" s="10" customFormat="1" ht="30" x14ac:dyDescent="0.25">
      <c r="A418"/>
      <c r="B418" s="6">
        <v>606455</v>
      </c>
      <c r="C418" s="9" t="s">
        <v>9942</v>
      </c>
      <c r="D418" s="6" t="s">
        <v>9</v>
      </c>
      <c r="E418" s="464">
        <v>36772.129999999997</v>
      </c>
      <c r="F418" s="404"/>
      <c r="G418" s="404"/>
      <c r="H418" s="404" t="str">
        <f t="shared" si="8"/>
        <v>M</v>
      </c>
      <c r="I418"/>
      <c r="J418"/>
      <c r="K418"/>
      <c r="L418"/>
      <c r="M418"/>
      <c r="N418"/>
      <c r="O418"/>
      <c r="P418"/>
    </row>
    <row r="419" spans="1:16" s="10" customFormat="1" ht="30" x14ac:dyDescent="0.25">
      <c r="A419"/>
      <c r="B419" s="4">
        <v>606365</v>
      </c>
      <c r="C419" s="8" t="s">
        <v>9943</v>
      </c>
      <c r="D419" s="4" t="s">
        <v>9</v>
      </c>
      <c r="E419" s="463">
        <v>36500.94</v>
      </c>
      <c r="F419" s="404"/>
      <c r="G419" s="404"/>
      <c r="H419" s="404" t="str">
        <f t="shared" si="8"/>
        <v>M</v>
      </c>
      <c r="I419"/>
      <c r="J419"/>
      <c r="K419"/>
      <c r="L419"/>
      <c r="M419"/>
      <c r="N419"/>
      <c r="O419"/>
      <c r="P419"/>
    </row>
    <row r="420" spans="1:16" s="10" customFormat="1" ht="30" x14ac:dyDescent="0.25">
      <c r="A420"/>
      <c r="B420" s="6">
        <v>606456</v>
      </c>
      <c r="C420" s="9" t="s">
        <v>9944</v>
      </c>
      <c r="D420" s="6" t="s">
        <v>9</v>
      </c>
      <c r="E420" s="464">
        <v>38180.74</v>
      </c>
      <c r="F420" s="404"/>
      <c r="G420" s="404"/>
      <c r="H420" s="404" t="str">
        <f t="shared" si="8"/>
        <v>M</v>
      </c>
      <c r="I420"/>
      <c r="J420"/>
      <c r="K420"/>
      <c r="L420"/>
      <c r="M420"/>
      <c r="N420"/>
      <c r="O420"/>
      <c r="P420"/>
    </row>
    <row r="421" spans="1:16" s="10" customFormat="1" ht="30" x14ac:dyDescent="0.25">
      <c r="A421"/>
      <c r="B421" s="4">
        <v>606366</v>
      </c>
      <c r="C421" s="8" t="s">
        <v>9945</v>
      </c>
      <c r="D421" s="4" t="s">
        <v>9</v>
      </c>
      <c r="E421" s="463">
        <v>37902.69</v>
      </c>
      <c r="F421" s="404"/>
      <c r="G421" s="404"/>
      <c r="H421" s="404" t="str">
        <f t="shared" si="8"/>
        <v>M</v>
      </c>
      <c r="I421"/>
      <c r="J421"/>
      <c r="K421"/>
      <c r="L421"/>
      <c r="M421"/>
      <c r="N421"/>
      <c r="O421"/>
      <c r="P421"/>
    </row>
    <row r="422" spans="1:16" s="10" customFormat="1" ht="30" x14ac:dyDescent="0.25">
      <c r="A422"/>
      <c r="B422" s="6">
        <v>606457</v>
      </c>
      <c r="C422" s="9" t="s">
        <v>9946</v>
      </c>
      <c r="D422" s="6" t="s">
        <v>9</v>
      </c>
      <c r="E422" s="464">
        <v>38799.31</v>
      </c>
      <c r="F422" s="404"/>
      <c r="G422" s="404"/>
      <c r="H422" s="404" t="str">
        <f t="shared" si="8"/>
        <v>M</v>
      </c>
      <c r="I422"/>
      <c r="J422"/>
      <c r="K422"/>
      <c r="L422"/>
      <c r="M422"/>
      <c r="N422"/>
      <c r="O422"/>
      <c r="P422"/>
    </row>
    <row r="423" spans="1:16" s="10" customFormat="1" ht="30" x14ac:dyDescent="0.25">
      <c r="A423"/>
      <c r="B423" s="4">
        <v>606367</v>
      </c>
      <c r="C423" s="8" t="s">
        <v>9947</v>
      </c>
      <c r="D423" s="4" t="s">
        <v>9</v>
      </c>
      <c r="E423" s="463">
        <v>38516.11</v>
      </c>
      <c r="F423" s="404"/>
      <c r="G423" s="404"/>
      <c r="H423" s="404" t="str">
        <f t="shared" si="8"/>
        <v>M</v>
      </c>
      <c r="I423"/>
      <c r="J423"/>
      <c r="K423"/>
      <c r="L423"/>
      <c r="M423"/>
      <c r="N423"/>
      <c r="O423"/>
      <c r="P423"/>
    </row>
    <row r="424" spans="1:16" s="10" customFormat="1" ht="30" x14ac:dyDescent="0.25">
      <c r="A424"/>
      <c r="B424" s="6">
        <v>606458</v>
      </c>
      <c r="C424" s="9" t="s">
        <v>9948</v>
      </c>
      <c r="D424" s="6" t="s">
        <v>9</v>
      </c>
      <c r="E424" s="464">
        <v>52717.34</v>
      </c>
      <c r="F424" s="404"/>
      <c r="G424" s="404"/>
      <c r="H424" s="404" t="str">
        <f t="shared" si="8"/>
        <v>M</v>
      </c>
      <c r="I424"/>
      <c r="J424"/>
      <c r="K424"/>
      <c r="L424"/>
      <c r="M424"/>
      <c r="N424"/>
      <c r="O424"/>
      <c r="P424"/>
    </row>
    <row r="425" spans="1:16" s="10" customFormat="1" ht="30" x14ac:dyDescent="0.25">
      <c r="A425"/>
      <c r="B425" s="4">
        <v>606368</v>
      </c>
      <c r="C425" s="8" t="s">
        <v>9949</v>
      </c>
      <c r="D425" s="4" t="s">
        <v>9</v>
      </c>
      <c r="E425" s="463">
        <v>52428.99</v>
      </c>
      <c r="F425" s="404"/>
      <c r="G425" s="404"/>
      <c r="H425" s="404" t="str">
        <f t="shared" si="8"/>
        <v>M</v>
      </c>
      <c r="I425"/>
      <c r="J425"/>
      <c r="K425"/>
      <c r="L425"/>
      <c r="M425"/>
      <c r="N425"/>
      <c r="O425"/>
      <c r="P425"/>
    </row>
    <row r="426" spans="1:16" s="10" customFormat="1" ht="30" x14ac:dyDescent="0.25">
      <c r="A426"/>
      <c r="B426" s="6">
        <v>606459</v>
      </c>
      <c r="C426" s="9" t="s">
        <v>9950</v>
      </c>
      <c r="D426" s="6" t="s">
        <v>9</v>
      </c>
      <c r="E426" s="464">
        <v>54865.4</v>
      </c>
      <c r="F426" s="404"/>
      <c r="G426" s="404"/>
      <c r="H426" s="404" t="str">
        <f t="shared" si="8"/>
        <v>M</v>
      </c>
      <c r="I426"/>
      <c r="J426"/>
      <c r="K426"/>
      <c r="L426"/>
      <c r="M426"/>
      <c r="N426"/>
      <c r="O426"/>
      <c r="P426"/>
    </row>
    <row r="427" spans="1:16" s="10" customFormat="1" ht="30" x14ac:dyDescent="0.25">
      <c r="A427"/>
      <c r="B427" s="4">
        <v>606369</v>
      </c>
      <c r="C427" s="8" t="s">
        <v>9951</v>
      </c>
      <c r="D427" s="4" t="s">
        <v>9</v>
      </c>
      <c r="E427" s="463">
        <v>54570.18</v>
      </c>
      <c r="F427" s="404"/>
      <c r="G427" s="404"/>
      <c r="H427" s="404" t="str">
        <f t="shared" si="8"/>
        <v>M</v>
      </c>
      <c r="I427"/>
      <c r="J427"/>
      <c r="K427"/>
      <c r="L427"/>
      <c r="M427"/>
      <c r="N427"/>
      <c r="O427"/>
      <c r="P427"/>
    </row>
    <row r="428" spans="1:16" s="10" customFormat="1" ht="30" x14ac:dyDescent="0.25">
      <c r="A428"/>
      <c r="B428" s="6">
        <v>606479</v>
      </c>
      <c r="C428" s="9" t="s">
        <v>9952</v>
      </c>
      <c r="D428" s="6" t="s">
        <v>9</v>
      </c>
      <c r="E428" s="464">
        <v>12410.84</v>
      </c>
      <c r="F428" s="404"/>
      <c r="G428" s="404"/>
      <c r="H428" s="404" t="str">
        <f t="shared" si="8"/>
        <v>M</v>
      </c>
      <c r="I428"/>
      <c r="J428"/>
      <c r="K428"/>
      <c r="L428"/>
      <c r="M428"/>
      <c r="N428"/>
      <c r="O428"/>
      <c r="P428"/>
    </row>
    <row r="429" spans="1:16" s="10" customFormat="1" ht="30" x14ac:dyDescent="0.25">
      <c r="A429"/>
      <c r="B429" s="4">
        <v>606460</v>
      </c>
      <c r="C429" s="8" t="s">
        <v>9953</v>
      </c>
      <c r="D429" s="4" t="s">
        <v>9</v>
      </c>
      <c r="E429" s="463">
        <v>12300.99</v>
      </c>
      <c r="F429" s="404" t="s">
        <v>6</v>
      </c>
      <c r="G429" s="404"/>
      <c r="H429" s="404" t="str">
        <f t="shared" si="8"/>
        <v>M</v>
      </c>
      <c r="I429"/>
      <c r="J429"/>
      <c r="K429"/>
      <c r="L429"/>
      <c r="M429"/>
      <c r="N429"/>
      <c r="O429"/>
      <c r="P429"/>
    </row>
    <row r="430" spans="1:16" s="10" customFormat="1" ht="30" x14ac:dyDescent="0.25">
      <c r="A430"/>
      <c r="B430" s="6">
        <v>606480</v>
      </c>
      <c r="C430" s="9" t="s">
        <v>9954</v>
      </c>
      <c r="D430" s="6" t="s">
        <v>9</v>
      </c>
      <c r="E430" s="464">
        <v>16171.52</v>
      </c>
      <c r="F430" s="404"/>
      <c r="G430" s="404"/>
      <c r="H430" s="404" t="str">
        <f t="shared" si="8"/>
        <v>M</v>
      </c>
      <c r="I430"/>
      <c r="J430"/>
      <c r="K430"/>
      <c r="L430"/>
      <c r="M430"/>
      <c r="N430"/>
      <c r="O430"/>
      <c r="P430"/>
    </row>
    <row r="431" spans="1:16" s="10" customFormat="1" ht="30" x14ac:dyDescent="0.25">
      <c r="A431"/>
      <c r="B431" s="4">
        <v>606461</v>
      </c>
      <c r="C431" s="8" t="s">
        <v>9955</v>
      </c>
      <c r="D431" s="4" t="s">
        <v>9</v>
      </c>
      <c r="E431" s="463">
        <v>16037.64</v>
      </c>
      <c r="F431" s="404"/>
      <c r="G431" s="404"/>
      <c r="H431" s="404" t="str">
        <f t="shared" si="8"/>
        <v>M</v>
      </c>
      <c r="I431"/>
      <c r="J431"/>
      <c r="K431"/>
      <c r="L431"/>
      <c r="M431"/>
      <c r="N431"/>
      <c r="O431"/>
      <c r="P431"/>
    </row>
    <row r="432" spans="1:16" s="10" customFormat="1" ht="30" x14ac:dyDescent="0.25">
      <c r="A432"/>
      <c r="B432" s="6">
        <v>606481</v>
      </c>
      <c r="C432" s="9" t="s">
        <v>9956</v>
      </c>
      <c r="D432" s="6" t="s">
        <v>9</v>
      </c>
      <c r="E432" s="464">
        <v>18826.060000000001</v>
      </c>
      <c r="F432" s="404"/>
      <c r="G432" s="404"/>
      <c r="H432" s="404" t="str">
        <f t="shared" si="8"/>
        <v>M</v>
      </c>
      <c r="I432"/>
      <c r="J432"/>
      <c r="K432"/>
      <c r="L432"/>
      <c r="M432"/>
      <c r="N432"/>
      <c r="O432"/>
      <c r="P432"/>
    </row>
    <row r="433" spans="1:16" s="10" customFormat="1" ht="30" x14ac:dyDescent="0.25">
      <c r="A433"/>
      <c r="B433" s="4">
        <v>606462</v>
      </c>
      <c r="C433" s="8" t="s">
        <v>9957</v>
      </c>
      <c r="D433" s="4" t="s">
        <v>9</v>
      </c>
      <c r="E433" s="463">
        <v>18630.39</v>
      </c>
      <c r="F433" s="404"/>
      <c r="G433" s="404"/>
      <c r="H433" s="404" t="str">
        <f t="shared" si="8"/>
        <v>M</v>
      </c>
      <c r="I433"/>
      <c r="J433"/>
      <c r="K433"/>
      <c r="L433"/>
      <c r="M433"/>
      <c r="N433"/>
      <c r="O433"/>
      <c r="P433"/>
    </row>
    <row r="434" spans="1:16" s="10" customFormat="1" ht="30" x14ac:dyDescent="0.25">
      <c r="A434"/>
      <c r="B434" s="6">
        <v>606482</v>
      </c>
      <c r="C434" s="9" t="s">
        <v>9958</v>
      </c>
      <c r="D434" s="6" t="s">
        <v>9</v>
      </c>
      <c r="E434" s="464">
        <v>19805.509999999998</v>
      </c>
      <c r="F434" s="404"/>
      <c r="G434" s="404"/>
      <c r="H434" s="404" t="str">
        <f t="shared" si="8"/>
        <v>M</v>
      </c>
      <c r="I434"/>
      <c r="J434"/>
      <c r="K434"/>
      <c r="L434"/>
      <c r="M434"/>
      <c r="N434"/>
      <c r="O434"/>
      <c r="P434"/>
    </row>
    <row r="435" spans="1:16" s="10" customFormat="1" ht="30" x14ac:dyDescent="0.25">
      <c r="A435"/>
      <c r="B435" s="4">
        <v>606463</v>
      </c>
      <c r="C435" s="8" t="s">
        <v>9959</v>
      </c>
      <c r="D435" s="4" t="s">
        <v>9</v>
      </c>
      <c r="E435" s="463">
        <v>19602.98</v>
      </c>
      <c r="F435" s="404"/>
      <c r="G435" s="404"/>
      <c r="H435" s="404" t="str">
        <f t="shared" si="8"/>
        <v>M</v>
      </c>
      <c r="I435"/>
      <c r="J435"/>
      <c r="K435"/>
      <c r="L435"/>
      <c r="M435"/>
      <c r="N435"/>
      <c r="O435"/>
      <c r="P435"/>
    </row>
    <row r="436" spans="1:16" s="10" customFormat="1" ht="30" x14ac:dyDescent="0.25">
      <c r="A436"/>
      <c r="B436" s="6">
        <v>606483</v>
      </c>
      <c r="C436" s="9" t="s">
        <v>9960</v>
      </c>
      <c r="D436" s="6" t="s">
        <v>9</v>
      </c>
      <c r="E436" s="464">
        <v>20299.2</v>
      </c>
      <c r="F436" s="404"/>
      <c r="G436" s="404"/>
      <c r="H436" s="404" t="str">
        <f t="shared" si="8"/>
        <v>M</v>
      </c>
      <c r="I436"/>
      <c r="J436"/>
      <c r="K436"/>
      <c r="L436"/>
      <c r="M436"/>
      <c r="N436"/>
      <c r="O436"/>
      <c r="P436"/>
    </row>
    <row r="437" spans="1:16" s="10" customFormat="1" ht="30" x14ac:dyDescent="0.25">
      <c r="A437"/>
      <c r="B437" s="4">
        <v>606464</v>
      </c>
      <c r="C437" s="8" t="s">
        <v>9961</v>
      </c>
      <c r="D437" s="4" t="s">
        <v>9</v>
      </c>
      <c r="E437" s="463">
        <v>20093.240000000002</v>
      </c>
      <c r="F437" s="404"/>
      <c r="G437" s="404"/>
      <c r="H437" s="404" t="str">
        <f t="shared" si="8"/>
        <v>M</v>
      </c>
      <c r="I437"/>
      <c r="J437"/>
      <c r="K437"/>
      <c r="L437"/>
      <c r="M437"/>
      <c r="N437"/>
      <c r="O437"/>
      <c r="P437"/>
    </row>
    <row r="438" spans="1:16" s="10" customFormat="1" ht="30" x14ac:dyDescent="0.25">
      <c r="A438"/>
      <c r="B438" s="6">
        <v>606484</v>
      </c>
      <c r="C438" s="9" t="s">
        <v>9962</v>
      </c>
      <c r="D438" s="6" t="s">
        <v>9</v>
      </c>
      <c r="E438" s="464">
        <v>20999.07</v>
      </c>
      <c r="F438" s="404"/>
      <c r="G438" s="404"/>
      <c r="H438" s="404" t="str">
        <f t="shared" si="8"/>
        <v>M</v>
      </c>
      <c r="I438"/>
      <c r="J438"/>
      <c r="K438"/>
      <c r="L438"/>
      <c r="M438"/>
      <c r="N438"/>
      <c r="O438"/>
      <c r="P438"/>
    </row>
    <row r="439" spans="1:16" s="10" customFormat="1" ht="30" x14ac:dyDescent="0.25">
      <c r="A439"/>
      <c r="B439" s="4">
        <v>606465</v>
      </c>
      <c r="C439" s="8" t="s">
        <v>9963</v>
      </c>
      <c r="D439" s="4" t="s">
        <v>9</v>
      </c>
      <c r="E439" s="463">
        <v>20786.240000000002</v>
      </c>
      <c r="F439" s="404"/>
      <c r="G439" s="404"/>
      <c r="H439" s="404" t="str">
        <f t="shared" si="8"/>
        <v>M</v>
      </c>
      <c r="I439"/>
      <c r="J439"/>
      <c r="K439"/>
      <c r="L439"/>
      <c r="M439"/>
      <c r="N439"/>
      <c r="O439"/>
      <c r="P439"/>
    </row>
    <row r="440" spans="1:16" s="10" customFormat="1" ht="30" x14ac:dyDescent="0.25">
      <c r="A440"/>
      <c r="B440" s="6">
        <v>606485</v>
      </c>
      <c r="C440" s="9" t="s">
        <v>9964</v>
      </c>
      <c r="D440" s="6" t="s">
        <v>9</v>
      </c>
      <c r="E440" s="464">
        <v>21669.66</v>
      </c>
      <c r="F440" s="404"/>
      <c r="G440" s="404"/>
      <c r="H440" s="404" t="str">
        <f t="shared" si="8"/>
        <v>M</v>
      </c>
      <c r="I440"/>
      <c r="J440"/>
      <c r="K440"/>
      <c r="L440"/>
      <c r="M440"/>
      <c r="N440"/>
      <c r="O440"/>
      <c r="P440"/>
    </row>
    <row r="441" spans="1:16" s="10" customFormat="1" ht="30" x14ac:dyDescent="0.25">
      <c r="A441"/>
      <c r="B441" s="4">
        <v>606466</v>
      </c>
      <c r="C441" s="8" t="s">
        <v>9965</v>
      </c>
      <c r="D441" s="4" t="s">
        <v>9</v>
      </c>
      <c r="E441" s="463">
        <v>21455.11</v>
      </c>
      <c r="F441" s="404"/>
      <c r="G441" s="404"/>
      <c r="H441" s="404" t="str">
        <f t="shared" si="8"/>
        <v>M</v>
      </c>
      <c r="I441"/>
      <c r="J441"/>
      <c r="K441"/>
      <c r="L441"/>
      <c r="M441"/>
      <c r="N441"/>
      <c r="O441"/>
      <c r="P441"/>
    </row>
    <row r="442" spans="1:16" s="10" customFormat="1" ht="30" x14ac:dyDescent="0.25">
      <c r="A442"/>
      <c r="B442" s="6">
        <v>606486</v>
      </c>
      <c r="C442" s="9" t="s">
        <v>9966</v>
      </c>
      <c r="D442" s="6" t="s">
        <v>9</v>
      </c>
      <c r="E442" s="464">
        <v>22616.99</v>
      </c>
      <c r="F442" s="404"/>
      <c r="G442" s="404"/>
      <c r="H442" s="404" t="str">
        <f t="shared" si="8"/>
        <v>M</v>
      </c>
      <c r="I442"/>
      <c r="J442"/>
      <c r="K442"/>
      <c r="L442"/>
      <c r="M442"/>
      <c r="N442"/>
      <c r="O442"/>
      <c r="P442"/>
    </row>
    <row r="443" spans="1:16" s="10" customFormat="1" ht="30" x14ac:dyDescent="0.25">
      <c r="A443"/>
      <c r="B443" s="4">
        <v>606467</v>
      </c>
      <c r="C443" s="8" t="s">
        <v>9967</v>
      </c>
      <c r="D443" s="4" t="s">
        <v>9</v>
      </c>
      <c r="E443" s="463">
        <v>22397.29</v>
      </c>
      <c r="F443" s="404"/>
      <c r="G443" s="404"/>
      <c r="H443" s="404" t="str">
        <f t="shared" si="8"/>
        <v>M</v>
      </c>
      <c r="I443"/>
      <c r="J443"/>
      <c r="K443"/>
      <c r="L443"/>
      <c r="M443"/>
      <c r="N443"/>
      <c r="O443"/>
      <c r="P443"/>
    </row>
    <row r="444" spans="1:16" s="10" customFormat="1" ht="30" x14ac:dyDescent="0.25">
      <c r="A444"/>
      <c r="B444" s="6">
        <v>606487</v>
      </c>
      <c r="C444" s="9" t="s">
        <v>9968</v>
      </c>
      <c r="D444" s="6" t="s">
        <v>9</v>
      </c>
      <c r="E444" s="464">
        <v>23273.79</v>
      </c>
      <c r="F444" s="404"/>
      <c r="G444" s="404"/>
      <c r="H444" s="404" t="str">
        <f t="shared" si="8"/>
        <v>M</v>
      </c>
      <c r="I444"/>
      <c r="J444"/>
      <c r="K444"/>
      <c r="L444"/>
      <c r="M444"/>
      <c r="N444"/>
      <c r="O444"/>
      <c r="P444"/>
    </row>
    <row r="445" spans="1:16" s="10" customFormat="1" ht="30" x14ac:dyDescent="0.25">
      <c r="A445"/>
      <c r="B445" s="4">
        <v>606468</v>
      </c>
      <c r="C445" s="8" t="s">
        <v>9969</v>
      </c>
      <c r="D445" s="4" t="s">
        <v>9</v>
      </c>
      <c r="E445" s="463">
        <v>23050.66</v>
      </c>
      <c r="F445" s="404"/>
      <c r="G445" s="404"/>
      <c r="H445" s="404" t="str">
        <f t="shared" si="8"/>
        <v>M</v>
      </c>
      <c r="I445"/>
      <c r="J445"/>
      <c r="K445"/>
      <c r="L445"/>
      <c r="M445"/>
      <c r="N445"/>
      <c r="O445"/>
      <c r="P445"/>
    </row>
    <row r="446" spans="1:16" s="10" customFormat="1" ht="30" x14ac:dyDescent="0.25">
      <c r="A446"/>
      <c r="B446" s="6">
        <v>606488</v>
      </c>
      <c r="C446" s="9" t="s">
        <v>9970</v>
      </c>
      <c r="D446" s="6" t="s">
        <v>9</v>
      </c>
      <c r="E446" s="464">
        <v>28754.85</v>
      </c>
      <c r="F446" s="404"/>
      <c r="G446" s="404"/>
      <c r="H446" s="404" t="str">
        <f t="shared" si="8"/>
        <v>M</v>
      </c>
      <c r="I446"/>
      <c r="J446"/>
      <c r="K446"/>
      <c r="L446"/>
      <c r="M446"/>
      <c r="N446"/>
      <c r="O446"/>
      <c r="P446"/>
    </row>
    <row r="447" spans="1:16" s="10" customFormat="1" ht="30" x14ac:dyDescent="0.25">
      <c r="A447"/>
      <c r="B447" s="4">
        <v>606469</v>
      </c>
      <c r="C447" s="8" t="s">
        <v>9971</v>
      </c>
      <c r="D447" s="4" t="s">
        <v>9</v>
      </c>
      <c r="E447" s="463">
        <v>28524.85</v>
      </c>
      <c r="F447" s="404"/>
      <c r="G447" s="404"/>
      <c r="H447" s="404" t="str">
        <f t="shared" si="8"/>
        <v>M</v>
      </c>
      <c r="I447"/>
      <c r="J447"/>
      <c r="K447"/>
      <c r="L447"/>
      <c r="M447"/>
      <c r="N447"/>
      <c r="O447"/>
      <c r="P447"/>
    </row>
    <row r="448" spans="1:16" s="10" customFormat="1" ht="30" x14ac:dyDescent="0.25">
      <c r="A448"/>
      <c r="B448" s="6">
        <v>606489</v>
      </c>
      <c r="C448" s="9" t="s">
        <v>9972</v>
      </c>
      <c r="D448" s="6" t="s">
        <v>9</v>
      </c>
      <c r="E448" s="464">
        <v>30335.53</v>
      </c>
      <c r="F448" s="404"/>
      <c r="G448" s="404"/>
      <c r="H448" s="404" t="str">
        <f t="shared" si="8"/>
        <v>M</v>
      </c>
      <c r="I448"/>
      <c r="J448"/>
      <c r="K448"/>
      <c r="L448"/>
      <c r="M448"/>
      <c r="N448"/>
      <c r="O448"/>
      <c r="P448"/>
    </row>
    <row r="449" spans="1:16" s="10" customFormat="1" ht="30" x14ac:dyDescent="0.25">
      <c r="A449"/>
      <c r="B449" s="4">
        <v>606470</v>
      </c>
      <c r="C449" s="8" t="s">
        <v>9973</v>
      </c>
      <c r="D449" s="4" t="s">
        <v>9</v>
      </c>
      <c r="E449" s="463">
        <v>30102.1</v>
      </c>
      <c r="F449" s="404"/>
      <c r="G449" s="404"/>
      <c r="H449" s="404" t="str">
        <f t="shared" si="8"/>
        <v>M</v>
      </c>
      <c r="I449"/>
      <c r="J449"/>
      <c r="K449"/>
      <c r="L449"/>
      <c r="M449"/>
      <c r="N449"/>
      <c r="O449"/>
      <c r="P449"/>
    </row>
    <row r="450" spans="1:16" s="10" customFormat="1" ht="30" x14ac:dyDescent="0.25">
      <c r="A450"/>
      <c r="B450" s="6">
        <v>606490</v>
      </c>
      <c r="C450" s="9" t="s">
        <v>9974</v>
      </c>
      <c r="D450" s="6" t="s">
        <v>9</v>
      </c>
      <c r="E450" s="464">
        <v>31225.69</v>
      </c>
      <c r="F450" s="404"/>
      <c r="G450" s="404"/>
      <c r="H450" s="404" t="str">
        <f t="shared" si="8"/>
        <v>M</v>
      </c>
      <c r="I450"/>
      <c r="J450"/>
      <c r="K450"/>
      <c r="L450"/>
      <c r="M450"/>
      <c r="N450"/>
      <c r="O450"/>
      <c r="P450"/>
    </row>
    <row r="451" spans="1:16" s="10" customFormat="1" ht="30" x14ac:dyDescent="0.25">
      <c r="A451"/>
      <c r="B451" s="4">
        <v>606471</v>
      </c>
      <c r="C451" s="8" t="s">
        <v>9975</v>
      </c>
      <c r="D451" s="4" t="s">
        <v>9</v>
      </c>
      <c r="E451" s="463">
        <v>30985.39</v>
      </c>
      <c r="F451" s="404"/>
      <c r="G451" s="404"/>
      <c r="H451" s="404" t="str">
        <f t="shared" si="8"/>
        <v>M</v>
      </c>
      <c r="I451"/>
      <c r="J451"/>
      <c r="K451"/>
      <c r="L451"/>
      <c r="M451"/>
      <c r="N451"/>
      <c r="O451"/>
      <c r="P451"/>
    </row>
    <row r="452" spans="1:16" s="10" customFormat="1" ht="30" x14ac:dyDescent="0.25">
      <c r="A452"/>
      <c r="B452" s="6">
        <v>606491</v>
      </c>
      <c r="C452" s="9" t="s">
        <v>9976</v>
      </c>
      <c r="D452" s="6" t="s">
        <v>9</v>
      </c>
      <c r="E452" s="464">
        <v>32098.39</v>
      </c>
      <c r="F452" s="404"/>
      <c r="G452" s="404"/>
      <c r="H452" s="404" t="str">
        <f t="shared" si="8"/>
        <v>M</v>
      </c>
      <c r="I452"/>
      <c r="J452"/>
      <c r="K452"/>
      <c r="L452"/>
      <c r="M452"/>
      <c r="N452"/>
      <c r="O452"/>
      <c r="P452"/>
    </row>
    <row r="453" spans="1:16" s="10" customFormat="1" ht="30" x14ac:dyDescent="0.25">
      <c r="A453"/>
      <c r="B453" s="4">
        <v>606472</v>
      </c>
      <c r="C453" s="8" t="s">
        <v>9977</v>
      </c>
      <c r="D453" s="4" t="s">
        <v>9</v>
      </c>
      <c r="E453" s="463">
        <v>31852.95</v>
      </c>
      <c r="F453" s="404"/>
      <c r="G453" s="404"/>
      <c r="H453" s="404" t="str">
        <f t="shared" si="8"/>
        <v>M</v>
      </c>
      <c r="I453"/>
      <c r="J453"/>
      <c r="K453"/>
      <c r="L453"/>
      <c r="M453"/>
      <c r="N453"/>
      <c r="O453"/>
      <c r="P453"/>
    </row>
    <row r="454" spans="1:16" s="10" customFormat="1" ht="30" x14ac:dyDescent="0.25">
      <c r="A454"/>
      <c r="B454" s="6">
        <v>606492</v>
      </c>
      <c r="C454" s="9" t="s">
        <v>9978</v>
      </c>
      <c r="D454" s="6" t="s">
        <v>9</v>
      </c>
      <c r="E454" s="464">
        <v>32764.880000000001</v>
      </c>
      <c r="F454" s="404"/>
      <c r="G454" s="404"/>
      <c r="H454" s="404" t="str">
        <f t="shared" si="8"/>
        <v>M</v>
      </c>
      <c r="I454"/>
      <c r="J454"/>
      <c r="K454"/>
      <c r="L454"/>
      <c r="M454"/>
      <c r="N454"/>
      <c r="O454"/>
      <c r="P454"/>
    </row>
    <row r="455" spans="1:16" s="10" customFormat="1" ht="30" x14ac:dyDescent="0.25">
      <c r="A455"/>
      <c r="B455" s="4">
        <v>606473</v>
      </c>
      <c r="C455" s="8" t="s">
        <v>9979</v>
      </c>
      <c r="D455" s="4" t="s">
        <v>9</v>
      </c>
      <c r="E455" s="463">
        <v>32516</v>
      </c>
      <c r="F455" s="404"/>
      <c r="G455" s="404"/>
      <c r="H455" s="404" t="str">
        <f t="shared" si="8"/>
        <v>M</v>
      </c>
      <c r="I455"/>
      <c r="J455"/>
      <c r="K455"/>
      <c r="L455"/>
      <c r="M455"/>
      <c r="N455"/>
      <c r="O455"/>
      <c r="P455"/>
    </row>
    <row r="456" spans="1:16" s="10" customFormat="1" ht="30" x14ac:dyDescent="0.25">
      <c r="A456"/>
      <c r="B456" s="6">
        <v>606493</v>
      </c>
      <c r="C456" s="9" t="s">
        <v>9980</v>
      </c>
      <c r="D456" s="6" t="s">
        <v>9</v>
      </c>
      <c r="E456" s="464">
        <v>34533.1</v>
      </c>
      <c r="F456" s="404"/>
      <c r="G456" s="404"/>
      <c r="H456" s="404" t="str">
        <f t="shared" si="8"/>
        <v>M</v>
      </c>
      <c r="I456"/>
      <c r="J456"/>
      <c r="K456"/>
      <c r="L456"/>
      <c r="M456"/>
      <c r="N456"/>
      <c r="O456"/>
      <c r="P456"/>
    </row>
    <row r="457" spans="1:16" s="10" customFormat="1" ht="30" x14ac:dyDescent="0.25">
      <c r="A457"/>
      <c r="B457" s="4">
        <v>606474</v>
      </c>
      <c r="C457" s="8" t="s">
        <v>9981</v>
      </c>
      <c r="D457" s="4" t="s">
        <v>9</v>
      </c>
      <c r="E457" s="463">
        <v>34282.51</v>
      </c>
      <c r="F457" s="404"/>
      <c r="G457" s="404"/>
      <c r="H457" s="404" t="str">
        <f t="shared" si="8"/>
        <v>M</v>
      </c>
      <c r="I457"/>
      <c r="J457"/>
      <c r="K457"/>
      <c r="L457"/>
      <c r="M457"/>
      <c r="N457"/>
      <c r="O457"/>
      <c r="P457"/>
    </row>
    <row r="458" spans="1:16" s="10" customFormat="1" ht="30" x14ac:dyDescent="0.25">
      <c r="A458"/>
      <c r="B458" s="6">
        <v>606494</v>
      </c>
      <c r="C458" s="9" t="s">
        <v>9982</v>
      </c>
      <c r="D458" s="6" t="s">
        <v>9</v>
      </c>
      <c r="E458" s="464">
        <v>39906.839999999997</v>
      </c>
      <c r="F458" s="404"/>
      <c r="G458" s="404"/>
      <c r="H458" s="404" t="str">
        <f t="shared" si="8"/>
        <v>M</v>
      </c>
      <c r="I458"/>
      <c r="J458"/>
      <c r="K458"/>
      <c r="L458"/>
      <c r="M458"/>
      <c r="N458"/>
      <c r="O458"/>
      <c r="P458"/>
    </row>
    <row r="459" spans="1:16" s="10" customFormat="1" ht="30" x14ac:dyDescent="0.25">
      <c r="A459"/>
      <c r="B459" s="4">
        <v>606475</v>
      </c>
      <c r="C459" s="8" t="s">
        <v>9983</v>
      </c>
      <c r="D459" s="4" t="s">
        <v>9</v>
      </c>
      <c r="E459" s="463">
        <v>39644.230000000003</v>
      </c>
      <c r="F459" s="404"/>
      <c r="G459" s="404"/>
      <c r="H459" s="404" t="str">
        <f t="shared" si="8"/>
        <v>M</v>
      </c>
      <c r="I459"/>
      <c r="J459"/>
      <c r="K459"/>
      <c r="L459"/>
      <c r="M459"/>
      <c r="N459"/>
      <c r="O459"/>
      <c r="P459"/>
    </row>
    <row r="460" spans="1:16" s="10" customFormat="1" ht="30" x14ac:dyDescent="0.25">
      <c r="A460"/>
      <c r="B460" s="6">
        <v>606495</v>
      </c>
      <c r="C460" s="9" t="s">
        <v>9984</v>
      </c>
      <c r="D460" s="6" t="s">
        <v>9</v>
      </c>
      <c r="E460" s="464">
        <v>46969.2</v>
      </c>
      <c r="F460" s="404"/>
      <c r="G460" s="404"/>
      <c r="H460" s="404" t="str">
        <f t="shared" si="8"/>
        <v>M</v>
      </c>
      <c r="I460"/>
      <c r="J460"/>
      <c r="K460"/>
      <c r="L460"/>
      <c r="M460"/>
      <c r="N460"/>
      <c r="O460"/>
      <c r="P460"/>
    </row>
    <row r="461" spans="1:16" s="10" customFormat="1" ht="30" x14ac:dyDescent="0.25">
      <c r="A461"/>
      <c r="B461" s="4">
        <v>606476</v>
      </c>
      <c r="C461" s="8" t="s">
        <v>9985</v>
      </c>
      <c r="D461" s="4" t="s">
        <v>9</v>
      </c>
      <c r="E461" s="463">
        <v>46699.73</v>
      </c>
      <c r="F461" s="404"/>
      <c r="G461" s="404"/>
      <c r="H461" s="404" t="str">
        <f t="shared" si="8"/>
        <v>M</v>
      </c>
      <c r="I461"/>
      <c r="J461"/>
      <c r="K461"/>
      <c r="L461"/>
      <c r="M461"/>
      <c r="N461"/>
      <c r="O461"/>
      <c r="P461"/>
    </row>
    <row r="462" spans="1:16" s="10" customFormat="1" ht="30" x14ac:dyDescent="0.25">
      <c r="A462"/>
      <c r="B462" s="6">
        <v>606496</v>
      </c>
      <c r="C462" s="9" t="s">
        <v>9986</v>
      </c>
      <c r="D462" s="6" t="s">
        <v>9</v>
      </c>
      <c r="E462" s="464">
        <v>48086.94</v>
      </c>
      <c r="F462" s="404"/>
      <c r="G462" s="404"/>
      <c r="H462" s="404" t="str">
        <f t="shared" si="8"/>
        <v>M</v>
      </c>
      <c r="I462"/>
      <c r="J462"/>
      <c r="K462"/>
      <c r="L462"/>
      <c r="M462"/>
      <c r="N462"/>
      <c r="O462"/>
      <c r="P462"/>
    </row>
    <row r="463" spans="1:16" s="10" customFormat="1" ht="30" x14ac:dyDescent="0.25">
      <c r="A463"/>
      <c r="B463" s="4">
        <v>606477</v>
      </c>
      <c r="C463" s="8" t="s">
        <v>9987</v>
      </c>
      <c r="D463" s="4" t="s">
        <v>9</v>
      </c>
      <c r="E463" s="463">
        <v>47812.31</v>
      </c>
      <c r="F463" s="404"/>
      <c r="G463" s="404"/>
      <c r="H463" s="404" t="str">
        <f t="shared" si="8"/>
        <v>M</v>
      </c>
      <c r="I463"/>
      <c r="J463"/>
      <c r="K463"/>
      <c r="L463"/>
      <c r="M463"/>
      <c r="N463"/>
      <c r="O463"/>
      <c r="P463"/>
    </row>
    <row r="464" spans="1:16" s="10" customFormat="1" ht="30" x14ac:dyDescent="0.25">
      <c r="A464"/>
      <c r="B464" s="6">
        <v>606497</v>
      </c>
      <c r="C464" s="9" t="s">
        <v>9988</v>
      </c>
      <c r="D464" s="6" t="s">
        <v>9</v>
      </c>
      <c r="E464" s="464">
        <v>49397.62</v>
      </c>
      <c r="F464" s="404"/>
      <c r="G464" s="404"/>
      <c r="H464" s="404" t="str">
        <f t="shared" si="8"/>
        <v>M</v>
      </c>
      <c r="I464"/>
      <c r="J464"/>
      <c r="K464"/>
      <c r="L464"/>
      <c r="M464"/>
      <c r="N464"/>
      <c r="O464"/>
      <c r="P464"/>
    </row>
    <row r="465" spans="1:16" s="10" customFormat="1" ht="30" x14ac:dyDescent="0.25">
      <c r="A465"/>
      <c r="B465" s="4">
        <v>606478</v>
      </c>
      <c r="C465" s="8" t="s">
        <v>9989</v>
      </c>
      <c r="D465" s="4" t="s">
        <v>9</v>
      </c>
      <c r="E465" s="463">
        <v>49114.41</v>
      </c>
      <c r="F465" s="404"/>
      <c r="G465" s="404"/>
      <c r="H465" s="404" t="str">
        <f t="shared" ref="H465:H528" si="9">UPPER(D465)</f>
        <v>M</v>
      </c>
      <c r="I465"/>
      <c r="J465"/>
      <c r="K465"/>
      <c r="L465"/>
      <c r="M465"/>
      <c r="N465"/>
      <c r="O465"/>
      <c r="P465"/>
    </row>
    <row r="466" spans="1:16" s="10" customFormat="1" ht="30" x14ac:dyDescent="0.25">
      <c r="A466"/>
      <c r="B466" s="6">
        <v>605835</v>
      </c>
      <c r="C466" s="9" t="s">
        <v>9990</v>
      </c>
      <c r="D466" s="6" t="s">
        <v>9</v>
      </c>
      <c r="E466" s="464">
        <v>7242.29</v>
      </c>
      <c r="F466" s="404"/>
      <c r="G466" s="404"/>
      <c r="H466" s="404" t="str">
        <f t="shared" si="9"/>
        <v>M</v>
      </c>
      <c r="I466"/>
      <c r="J466"/>
      <c r="K466"/>
      <c r="L466"/>
      <c r="M466"/>
      <c r="N466"/>
      <c r="O466"/>
      <c r="P466"/>
    </row>
    <row r="467" spans="1:16" s="10" customFormat="1" ht="30" x14ac:dyDescent="0.25">
      <c r="A467"/>
      <c r="B467" s="4">
        <v>605571</v>
      </c>
      <c r="C467" s="8" t="s">
        <v>9991</v>
      </c>
      <c r="D467" s="4" t="s">
        <v>9</v>
      </c>
      <c r="E467" s="463">
        <v>6424.38</v>
      </c>
      <c r="F467" s="404"/>
      <c r="G467" s="404"/>
      <c r="H467" s="404" t="str">
        <f t="shared" si="9"/>
        <v>M</v>
      </c>
      <c r="I467"/>
      <c r="J467"/>
      <c r="K467"/>
      <c r="L467"/>
      <c r="M467"/>
      <c r="N467"/>
      <c r="O467"/>
      <c r="P467"/>
    </row>
    <row r="468" spans="1:16" s="10" customFormat="1" ht="30" x14ac:dyDescent="0.25">
      <c r="A468"/>
      <c r="B468" s="6">
        <v>605850</v>
      </c>
      <c r="C468" s="9" t="s">
        <v>9992</v>
      </c>
      <c r="D468" s="6" t="s">
        <v>9</v>
      </c>
      <c r="E468" s="464">
        <v>7722.29</v>
      </c>
      <c r="F468" s="404"/>
      <c r="G468" s="404"/>
      <c r="H468" s="404" t="str">
        <f t="shared" si="9"/>
        <v>M</v>
      </c>
      <c r="I468"/>
      <c r="J468"/>
      <c r="K468"/>
      <c r="L468"/>
      <c r="M468"/>
      <c r="N468"/>
      <c r="O468"/>
      <c r="P468"/>
    </row>
    <row r="469" spans="1:16" s="10" customFormat="1" ht="30" x14ac:dyDescent="0.25">
      <c r="A469"/>
      <c r="B469" s="4">
        <v>605582</v>
      </c>
      <c r="C469" s="8" t="s">
        <v>9993</v>
      </c>
      <c r="D469" s="4" t="s">
        <v>9</v>
      </c>
      <c r="E469" s="463">
        <v>6904.37</v>
      </c>
      <c r="F469" s="404"/>
      <c r="G469" s="404"/>
      <c r="H469" s="404" t="str">
        <f t="shared" si="9"/>
        <v>M</v>
      </c>
      <c r="I469"/>
      <c r="J469"/>
      <c r="K469"/>
      <c r="L469"/>
      <c r="M469"/>
      <c r="N469"/>
      <c r="O469"/>
      <c r="P469"/>
    </row>
    <row r="470" spans="1:16" s="10" customFormat="1" ht="30" x14ac:dyDescent="0.25">
      <c r="A470"/>
      <c r="B470" s="6">
        <v>605889</v>
      </c>
      <c r="C470" s="9" t="s">
        <v>9994</v>
      </c>
      <c r="D470" s="6" t="s">
        <v>9</v>
      </c>
      <c r="E470" s="464">
        <v>8450.44</v>
      </c>
      <c r="F470" s="404"/>
      <c r="G470" s="404"/>
      <c r="H470" s="404" t="str">
        <f t="shared" si="9"/>
        <v>M</v>
      </c>
      <c r="I470"/>
      <c r="J470"/>
      <c r="K470"/>
      <c r="L470"/>
      <c r="M470"/>
      <c r="N470"/>
      <c r="O470"/>
      <c r="P470"/>
    </row>
    <row r="471" spans="1:16" s="10" customFormat="1" ht="30" x14ac:dyDescent="0.25">
      <c r="A471"/>
      <c r="B471" s="4">
        <v>605593</v>
      </c>
      <c r="C471" s="8" t="s">
        <v>9995</v>
      </c>
      <c r="D471" s="4" t="s">
        <v>9</v>
      </c>
      <c r="E471" s="463">
        <v>7632.52</v>
      </c>
      <c r="F471" s="404"/>
      <c r="G471" s="404"/>
      <c r="H471" s="404" t="str">
        <f t="shared" si="9"/>
        <v>M</v>
      </c>
      <c r="I471"/>
      <c r="J471"/>
      <c r="K471"/>
      <c r="L471"/>
      <c r="M471"/>
      <c r="N471"/>
      <c r="O471"/>
      <c r="P471"/>
    </row>
    <row r="472" spans="1:16" s="10" customFormat="1" ht="30" x14ac:dyDescent="0.25">
      <c r="A472"/>
      <c r="B472" s="6">
        <v>605739</v>
      </c>
      <c r="C472" s="9" t="s">
        <v>9996</v>
      </c>
      <c r="D472" s="6" t="s">
        <v>9</v>
      </c>
      <c r="E472" s="464">
        <v>6988.97</v>
      </c>
      <c r="F472" s="404"/>
      <c r="G472" s="404"/>
      <c r="H472" s="404" t="str">
        <f t="shared" si="9"/>
        <v>M</v>
      </c>
      <c r="I472"/>
      <c r="J472"/>
      <c r="K472"/>
      <c r="L472"/>
      <c r="M472"/>
      <c r="N472"/>
      <c r="O472"/>
      <c r="P472"/>
    </row>
    <row r="473" spans="1:16" s="10" customFormat="1" ht="30" x14ac:dyDescent="0.25">
      <c r="A473"/>
      <c r="B473" s="4">
        <v>605504</v>
      </c>
      <c r="C473" s="8" t="s">
        <v>9997</v>
      </c>
      <c r="D473" s="4" t="s">
        <v>9</v>
      </c>
      <c r="E473" s="463">
        <v>6121.81</v>
      </c>
      <c r="F473" s="404"/>
      <c r="G473" s="404"/>
      <c r="H473" s="404" t="str">
        <f t="shared" si="9"/>
        <v>M</v>
      </c>
      <c r="I473"/>
      <c r="J473"/>
      <c r="K473"/>
      <c r="L473"/>
      <c r="M473"/>
      <c r="N473"/>
      <c r="O473"/>
      <c r="P473"/>
    </row>
    <row r="474" spans="1:16" s="10" customFormat="1" ht="30" x14ac:dyDescent="0.25">
      <c r="A474"/>
      <c r="B474" s="6">
        <v>605781</v>
      </c>
      <c r="C474" s="9" t="s">
        <v>9998</v>
      </c>
      <c r="D474" s="6" t="s">
        <v>9</v>
      </c>
      <c r="E474" s="464">
        <v>7468.96</v>
      </c>
      <c r="F474" s="404"/>
      <c r="G474" s="404"/>
      <c r="H474" s="404" t="str">
        <f t="shared" si="9"/>
        <v>M</v>
      </c>
      <c r="I474"/>
      <c r="J474"/>
      <c r="K474"/>
      <c r="L474"/>
      <c r="M474"/>
      <c r="N474"/>
      <c r="O474"/>
      <c r="P474"/>
    </row>
    <row r="475" spans="1:16" s="10" customFormat="1" ht="30" x14ac:dyDescent="0.25">
      <c r="A475"/>
      <c r="B475" s="4">
        <v>605524</v>
      </c>
      <c r="C475" s="8" t="s">
        <v>9999</v>
      </c>
      <c r="D475" s="4" t="s">
        <v>9</v>
      </c>
      <c r="E475" s="463">
        <v>6601.81</v>
      </c>
      <c r="F475" s="404"/>
      <c r="G475" s="404"/>
      <c r="H475" s="404" t="str">
        <f t="shared" si="9"/>
        <v>M</v>
      </c>
      <c r="I475"/>
      <c r="J475"/>
      <c r="K475"/>
      <c r="L475"/>
      <c r="M475"/>
      <c r="N475"/>
      <c r="O475"/>
      <c r="P475"/>
    </row>
    <row r="476" spans="1:16" s="10" customFormat="1" ht="30" x14ac:dyDescent="0.25">
      <c r="A476"/>
      <c r="B476" s="6">
        <v>605815</v>
      </c>
      <c r="C476" s="9" t="s">
        <v>10000</v>
      </c>
      <c r="D476" s="6" t="s">
        <v>9</v>
      </c>
      <c r="E476" s="464">
        <v>8197.11</v>
      </c>
      <c r="F476" s="404"/>
      <c r="G476" s="404"/>
      <c r="H476" s="404" t="str">
        <f t="shared" si="9"/>
        <v>M</v>
      </c>
      <c r="I476"/>
      <c r="J476"/>
      <c r="K476"/>
      <c r="L476"/>
      <c r="M476"/>
      <c r="N476"/>
      <c r="O476"/>
      <c r="P476"/>
    </row>
    <row r="477" spans="1:16" s="10" customFormat="1" ht="30" x14ac:dyDescent="0.25">
      <c r="A477"/>
      <c r="B477" s="4">
        <v>605544</v>
      </c>
      <c r="C477" s="8" t="s">
        <v>10001</v>
      </c>
      <c r="D477" s="4" t="s">
        <v>9</v>
      </c>
      <c r="E477" s="463">
        <v>7329.96</v>
      </c>
      <c r="F477" s="404"/>
      <c r="G477" s="404"/>
      <c r="H477" s="404" t="str">
        <f t="shared" si="9"/>
        <v>M</v>
      </c>
      <c r="I477"/>
      <c r="J477"/>
      <c r="K477"/>
      <c r="L477"/>
      <c r="M477"/>
      <c r="N477"/>
      <c r="O477"/>
      <c r="P477"/>
    </row>
    <row r="478" spans="1:16" s="10" customFormat="1" ht="30" x14ac:dyDescent="0.25">
      <c r="A478"/>
      <c r="B478" s="6">
        <v>605836</v>
      </c>
      <c r="C478" s="9" t="s">
        <v>10002</v>
      </c>
      <c r="D478" s="6" t="s">
        <v>9</v>
      </c>
      <c r="E478" s="464">
        <v>8218.82</v>
      </c>
      <c r="F478" s="404"/>
      <c r="G478" s="404"/>
      <c r="H478" s="404" t="str">
        <f t="shared" si="9"/>
        <v>M</v>
      </c>
      <c r="I478"/>
      <c r="J478"/>
      <c r="K478"/>
      <c r="L478"/>
      <c r="M478"/>
      <c r="N478"/>
      <c r="O478"/>
      <c r="P478"/>
    </row>
    <row r="479" spans="1:16" s="10" customFormat="1" ht="30" x14ac:dyDescent="0.25">
      <c r="A479"/>
      <c r="B479" s="4">
        <v>605572</v>
      </c>
      <c r="C479" s="8" t="s">
        <v>10003</v>
      </c>
      <c r="D479" s="4" t="s">
        <v>9</v>
      </c>
      <c r="E479" s="463">
        <v>7334.84</v>
      </c>
      <c r="F479" s="404"/>
      <c r="G479" s="404"/>
      <c r="H479" s="404" t="str">
        <f t="shared" si="9"/>
        <v>M</v>
      </c>
      <c r="I479"/>
      <c r="J479"/>
      <c r="K479"/>
      <c r="L479"/>
      <c r="M479"/>
      <c r="N479"/>
      <c r="O479"/>
      <c r="P479"/>
    </row>
    <row r="480" spans="1:16" s="10" customFormat="1" ht="30" x14ac:dyDescent="0.25">
      <c r="A480"/>
      <c r="B480" s="6">
        <v>605851</v>
      </c>
      <c r="C480" s="9" t="s">
        <v>10004</v>
      </c>
      <c r="D480" s="6" t="s">
        <v>9</v>
      </c>
      <c r="E480" s="464">
        <v>8845.75</v>
      </c>
      <c r="F480" s="404"/>
      <c r="G480" s="404"/>
      <c r="H480" s="404" t="str">
        <f t="shared" si="9"/>
        <v>M</v>
      </c>
      <c r="I480"/>
      <c r="J480"/>
      <c r="K480"/>
      <c r="L480"/>
      <c r="M480"/>
      <c r="N480"/>
      <c r="O480"/>
      <c r="P480"/>
    </row>
    <row r="481" spans="1:16" s="10" customFormat="1" ht="30" x14ac:dyDescent="0.25">
      <c r="A481"/>
      <c r="B481" s="4">
        <v>605583</v>
      </c>
      <c r="C481" s="8" t="s">
        <v>10005</v>
      </c>
      <c r="D481" s="4" t="s">
        <v>9</v>
      </c>
      <c r="E481" s="463">
        <v>7961.77</v>
      </c>
      <c r="F481" s="404"/>
      <c r="G481" s="404"/>
      <c r="H481" s="404" t="str">
        <f t="shared" si="9"/>
        <v>M</v>
      </c>
      <c r="I481"/>
      <c r="J481"/>
      <c r="K481"/>
      <c r="L481"/>
      <c r="M481"/>
      <c r="N481"/>
      <c r="O481"/>
      <c r="P481"/>
    </row>
    <row r="482" spans="1:16" s="10" customFormat="1" ht="30" x14ac:dyDescent="0.25">
      <c r="A482"/>
      <c r="B482" s="6">
        <v>605890</v>
      </c>
      <c r="C482" s="9" t="s">
        <v>10006</v>
      </c>
      <c r="D482" s="6" t="s">
        <v>9</v>
      </c>
      <c r="E482" s="464">
        <v>9796.7999999999993</v>
      </c>
      <c r="F482" s="404"/>
      <c r="G482" s="404"/>
      <c r="H482" s="404" t="str">
        <f t="shared" si="9"/>
        <v>M</v>
      </c>
      <c r="I482"/>
      <c r="J482"/>
      <c r="K482"/>
      <c r="L482"/>
      <c r="M482"/>
      <c r="N482"/>
      <c r="O482"/>
      <c r="P482"/>
    </row>
    <row r="483" spans="1:16" s="10" customFormat="1" ht="30" x14ac:dyDescent="0.25">
      <c r="A483"/>
      <c r="B483" s="4">
        <v>605594</v>
      </c>
      <c r="C483" s="8" t="s">
        <v>10007</v>
      </c>
      <c r="D483" s="4" t="s">
        <v>9</v>
      </c>
      <c r="E483" s="463">
        <v>8912.83</v>
      </c>
      <c r="F483" s="404"/>
      <c r="G483" s="404"/>
      <c r="H483" s="404" t="str">
        <f t="shared" si="9"/>
        <v>M</v>
      </c>
      <c r="I483"/>
      <c r="J483"/>
      <c r="K483"/>
      <c r="L483"/>
      <c r="M483"/>
      <c r="N483"/>
      <c r="O483"/>
      <c r="P483"/>
    </row>
    <row r="484" spans="1:16" s="10" customFormat="1" ht="30" x14ac:dyDescent="0.25">
      <c r="A484"/>
      <c r="B484" s="6">
        <v>605740</v>
      </c>
      <c r="C484" s="9" t="s">
        <v>10008</v>
      </c>
      <c r="D484" s="6" t="s">
        <v>9</v>
      </c>
      <c r="E484" s="464">
        <v>7933.29</v>
      </c>
      <c r="F484" s="404"/>
      <c r="G484" s="404"/>
      <c r="H484" s="404" t="str">
        <f t="shared" si="9"/>
        <v>M</v>
      </c>
      <c r="I484"/>
      <c r="J484"/>
      <c r="K484"/>
      <c r="L484"/>
      <c r="M484"/>
      <c r="N484"/>
      <c r="O484"/>
      <c r="P484"/>
    </row>
    <row r="485" spans="1:16" s="10" customFormat="1" ht="30" x14ac:dyDescent="0.25">
      <c r="A485"/>
      <c r="B485" s="4">
        <v>605505</v>
      </c>
      <c r="C485" s="8" t="s">
        <v>10009</v>
      </c>
      <c r="D485" s="4" t="s">
        <v>9</v>
      </c>
      <c r="E485" s="463">
        <v>6991.31</v>
      </c>
      <c r="F485" s="404"/>
      <c r="G485" s="404"/>
      <c r="H485" s="404" t="str">
        <f t="shared" si="9"/>
        <v>M</v>
      </c>
      <c r="I485"/>
      <c r="J485"/>
      <c r="K485"/>
      <c r="L485"/>
      <c r="M485"/>
      <c r="N485"/>
      <c r="O485"/>
      <c r="P485"/>
    </row>
    <row r="486" spans="1:16" s="10" customFormat="1" ht="30" x14ac:dyDescent="0.25">
      <c r="A486"/>
      <c r="B486" s="6">
        <v>605782</v>
      </c>
      <c r="C486" s="9" t="s">
        <v>10010</v>
      </c>
      <c r="D486" s="6" t="s">
        <v>9</v>
      </c>
      <c r="E486" s="464">
        <v>8560.2199999999993</v>
      </c>
      <c r="F486" s="404"/>
      <c r="G486" s="404"/>
      <c r="H486" s="404" t="str">
        <f t="shared" si="9"/>
        <v>M</v>
      </c>
      <c r="I486"/>
      <c r="J486"/>
      <c r="K486"/>
      <c r="L486"/>
      <c r="M486"/>
      <c r="N486"/>
      <c r="O486"/>
      <c r="P486"/>
    </row>
    <row r="487" spans="1:16" s="10" customFormat="1" ht="30" x14ac:dyDescent="0.25">
      <c r="A487"/>
      <c r="B487" s="4">
        <v>605525</v>
      </c>
      <c r="C487" s="8" t="s">
        <v>10011</v>
      </c>
      <c r="D487" s="4" t="s">
        <v>9</v>
      </c>
      <c r="E487" s="463">
        <v>7618.25</v>
      </c>
      <c r="F487" s="404"/>
      <c r="G487" s="404"/>
      <c r="H487" s="404" t="str">
        <f t="shared" si="9"/>
        <v>M</v>
      </c>
      <c r="I487"/>
      <c r="J487"/>
      <c r="K487"/>
      <c r="L487"/>
      <c r="M487"/>
      <c r="N487"/>
      <c r="O487"/>
      <c r="P487"/>
    </row>
    <row r="488" spans="1:16" s="10" customFormat="1" ht="30" x14ac:dyDescent="0.25">
      <c r="A488"/>
      <c r="B488" s="6">
        <v>605816</v>
      </c>
      <c r="C488" s="9" t="s">
        <v>10012</v>
      </c>
      <c r="D488" s="6" t="s">
        <v>9</v>
      </c>
      <c r="E488" s="464">
        <v>9511.27</v>
      </c>
      <c r="F488" s="404"/>
      <c r="G488" s="404"/>
      <c r="H488" s="404" t="str">
        <f t="shared" si="9"/>
        <v>M</v>
      </c>
      <c r="I488"/>
      <c r="J488"/>
      <c r="K488"/>
      <c r="L488"/>
      <c r="M488"/>
      <c r="N488"/>
      <c r="O488"/>
      <c r="P488"/>
    </row>
    <row r="489" spans="1:16" s="10" customFormat="1" ht="30" x14ac:dyDescent="0.25">
      <c r="A489"/>
      <c r="B489" s="4">
        <v>605545</v>
      </c>
      <c r="C489" s="8" t="s">
        <v>10013</v>
      </c>
      <c r="D489" s="4" t="s">
        <v>9</v>
      </c>
      <c r="E489" s="463">
        <v>8569.2999999999993</v>
      </c>
      <c r="F489" s="404"/>
      <c r="G489" s="404"/>
      <c r="H489" s="404" t="str">
        <f t="shared" si="9"/>
        <v>M</v>
      </c>
      <c r="I489"/>
      <c r="J489"/>
      <c r="K489"/>
      <c r="L489"/>
      <c r="M489"/>
      <c r="N489"/>
      <c r="O489"/>
      <c r="P489"/>
    </row>
    <row r="490" spans="1:16" s="10" customFormat="1" ht="30" x14ac:dyDescent="0.25">
      <c r="A490"/>
      <c r="B490" s="6">
        <v>605837</v>
      </c>
      <c r="C490" s="9" t="s">
        <v>10014</v>
      </c>
      <c r="D490" s="6" t="s">
        <v>9</v>
      </c>
      <c r="E490" s="464">
        <v>9787.51</v>
      </c>
      <c r="F490" s="404"/>
      <c r="G490" s="404"/>
      <c r="H490" s="404" t="str">
        <f t="shared" si="9"/>
        <v>M</v>
      </c>
      <c r="I490"/>
      <c r="J490"/>
      <c r="K490"/>
      <c r="L490"/>
      <c r="M490"/>
      <c r="N490"/>
      <c r="O490"/>
      <c r="P490"/>
    </row>
    <row r="491" spans="1:16" s="10" customFormat="1" ht="30" x14ac:dyDescent="0.25">
      <c r="A491"/>
      <c r="B491" s="4">
        <v>605573</v>
      </c>
      <c r="C491" s="8" t="s">
        <v>10015</v>
      </c>
      <c r="D491" s="4" t="s">
        <v>9</v>
      </c>
      <c r="E491" s="463">
        <v>8851.08</v>
      </c>
      <c r="F491" s="404"/>
      <c r="G491" s="404"/>
      <c r="H491" s="404" t="str">
        <f t="shared" si="9"/>
        <v>M</v>
      </c>
      <c r="I491"/>
      <c r="J491"/>
      <c r="K491"/>
      <c r="L491"/>
      <c r="M491"/>
      <c r="N491"/>
      <c r="O491"/>
      <c r="P491"/>
    </row>
    <row r="492" spans="1:16" s="10" customFormat="1" ht="30" x14ac:dyDescent="0.25">
      <c r="A492"/>
      <c r="B492" s="6">
        <v>605852</v>
      </c>
      <c r="C492" s="9" t="s">
        <v>10016</v>
      </c>
      <c r="D492" s="6" t="s">
        <v>9</v>
      </c>
      <c r="E492" s="464">
        <v>10580.97</v>
      </c>
      <c r="F492" s="404"/>
      <c r="G492" s="404"/>
      <c r="H492" s="404" t="str">
        <f t="shared" si="9"/>
        <v>M</v>
      </c>
      <c r="I492"/>
      <c r="J492"/>
      <c r="K492"/>
      <c r="L492"/>
      <c r="M492"/>
      <c r="N492"/>
      <c r="O492"/>
      <c r="P492"/>
    </row>
    <row r="493" spans="1:16" s="10" customFormat="1" ht="30" x14ac:dyDescent="0.25">
      <c r="A493"/>
      <c r="B493" s="4">
        <v>605584</v>
      </c>
      <c r="C493" s="8" t="s">
        <v>10017</v>
      </c>
      <c r="D493" s="4" t="s">
        <v>9</v>
      </c>
      <c r="E493" s="463">
        <v>9644.5400000000009</v>
      </c>
      <c r="F493" s="404" t="s">
        <v>6</v>
      </c>
      <c r="G493" s="404"/>
      <c r="H493" s="404" t="str">
        <f t="shared" si="9"/>
        <v>M</v>
      </c>
      <c r="I493"/>
      <c r="J493"/>
      <c r="K493"/>
      <c r="L493"/>
      <c r="M493"/>
      <c r="N493"/>
      <c r="O493"/>
      <c r="P493"/>
    </row>
    <row r="494" spans="1:16" s="10" customFormat="1" ht="30" x14ac:dyDescent="0.25">
      <c r="A494"/>
      <c r="B494" s="6">
        <v>605891</v>
      </c>
      <c r="C494" s="9" t="s">
        <v>10018</v>
      </c>
      <c r="D494" s="6" t="s">
        <v>9</v>
      </c>
      <c r="E494" s="464">
        <v>11784.65</v>
      </c>
      <c r="F494" s="404"/>
      <c r="G494" s="404"/>
      <c r="H494" s="404" t="str">
        <f t="shared" si="9"/>
        <v>M</v>
      </c>
      <c r="I494"/>
      <c r="J494"/>
      <c r="K494"/>
      <c r="L494"/>
      <c r="M494"/>
      <c r="N494"/>
      <c r="O494"/>
      <c r="P494"/>
    </row>
    <row r="495" spans="1:16" s="10" customFormat="1" ht="30" x14ac:dyDescent="0.25">
      <c r="A495"/>
      <c r="B495" s="4">
        <v>605595</v>
      </c>
      <c r="C495" s="8" t="s">
        <v>10019</v>
      </c>
      <c r="D495" s="4" t="s">
        <v>9</v>
      </c>
      <c r="E495" s="463">
        <v>10848.21</v>
      </c>
      <c r="F495" s="404"/>
      <c r="G495" s="404"/>
      <c r="H495" s="404" t="str">
        <f t="shared" si="9"/>
        <v>M</v>
      </c>
      <c r="I495"/>
      <c r="J495"/>
      <c r="K495"/>
      <c r="L495"/>
      <c r="M495"/>
      <c r="N495"/>
      <c r="O495"/>
      <c r="P495"/>
    </row>
    <row r="496" spans="1:16" s="10" customFormat="1" ht="30" x14ac:dyDescent="0.25">
      <c r="A496"/>
      <c r="B496" s="6">
        <v>605741</v>
      </c>
      <c r="C496" s="9" t="s">
        <v>10020</v>
      </c>
      <c r="D496" s="6" t="s">
        <v>9</v>
      </c>
      <c r="E496" s="464">
        <v>9454.76</v>
      </c>
      <c r="F496" s="404"/>
      <c r="G496" s="404"/>
      <c r="H496" s="404" t="str">
        <f t="shared" si="9"/>
        <v>M</v>
      </c>
      <c r="I496"/>
      <c r="J496"/>
      <c r="K496"/>
      <c r="L496"/>
      <c r="M496"/>
      <c r="N496"/>
      <c r="O496"/>
      <c r="P496"/>
    </row>
    <row r="497" spans="1:16" s="10" customFormat="1" ht="30" x14ac:dyDescent="0.25">
      <c r="A497"/>
      <c r="B497" s="4">
        <v>605506</v>
      </c>
      <c r="C497" s="8" t="s">
        <v>10021</v>
      </c>
      <c r="D497" s="4" t="s">
        <v>9</v>
      </c>
      <c r="E497" s="463">
        <v>8444.5</v>
      </c>
      <c r="F497" s="404"/>
      <c r="G497" s="404"/>
      <c r="H497" s="404" t="str">
        <f t="shared" si="9"/>
        <v>M</v>
      </c>
      <c r="I497"/>
      <c r="J497"/>
      <c r="K497"/>
      <c r="L497"/>
      <c r="M497"/>
      <c r="N497"/>
      <c r="O497"/>
      <c r="P497"/>
    </row>
    <row r="498" spans="1:16" s="10" customFormat="1" ht="30" x14ac:dyDescent="0.25">
      <c r="A498"/>
      <c r="B498" s="6">
        <v>605783</v>
      </c>
      <c r="C498" s="9" t="s">
        <v>10022</v>
      </c>
      <c r="D498" s="6" t="s">
        <v>9</v>
      </c>
      <c r="E498" s="464">
        <v>10248.219999999999</v>
      </c>
      <c r="F498" s="404"/>
      <c r="G498" s="404"/>
      <c r="H498" s="404" t="str">
        <f t="shared" si="9"/>
        <v>M</v>
      </c>
      <c r="I498"/>
      <c r="J498"/>
      <c r="K498"/>
      <c r="L498"/>
      <c r="M498"/>
      <c r="N498"/>
      <c r="O498"/>
      <c r="P498"/>
    </row>
    <row r="499" spans="1:16" s="10" customFormat="1" ht="30" x14ac:dyDescent="0.25">
      <c r="A499"/>
      <c r="B499" s="4">
        <v>605526</v>
      </c>
      <c r="C499" s="8" t="s">
        <v>10023</v>
      </c>
      <c r="D499" s="4" t="s">
        <v>9</v>
      </c>
      <c r="E499" s="463">
        <v>9237.9599999999991</v>
      </c>
      <c r="F499" s="404"/>
      <c r="G499" s="404"/>
      <c r="H499" s="404" t="str">
        <f t="shared" si="9"/>
        <v>M</v>
      </c>
      <c r="I499"/>
      <c r="J499"/>
      <c r="K499"/>
      <c r="L499"/>
      <c r="M499"/>
      <c r="N499"/>
      <c r="O499"/>
      <c r="P499"/>
    </row>
    <row r="500" spans="1:16" s="10" customFormat="1" ht="30" x14ac:dyDescent="0.25">
      <c r="A500"/>
      <c r="B500" s="6">
        <v>605817</v>
      </c>
      <c r="C500" s="9" t="s">
        <v>10024</v>
      </c>
      <c r="D500" s="6" t="s">
        <v>9</v>
      </c>
      <c r="E500" s="464">
        <v>11451.89</v>
      </c>
      <c r="F500" s="404"/>
      <c r="G500" s="404"/>
      <c r="H500" s="404" t="str">
        <f t="shared" si="9"/>
        <v>M</v>
      </c>
      <c r="I500"/>
      <c r="J500"/>
      <c r="K500"/>
      <c r="L500"/>
      <c r="M500"/>
      <c r="N500"/>
      <c r="O500"/>
      <c r="P500"/>
    </row>
    <row r="501" spans="1:16" s="10" customFormat="1" ht="30" x14ac:dyDescent="0.25">
      <c r="A501"/>
      <c r="B501" s="4">
        <v>605546</v>
      </c>
      <c r="C501" s="8" t="s">
        <v>10025</v>
      </c>
      <c r="D501" s="4" t="s">
        <v>9</v>
      </c>
      <c r="E501" s="463">
        <v>10441.629999999999</v>
      </c>
      <c r="F501" s="404"/>
      <c r="G501" s="404"/>
      <c r="H501" s="404" t="str">
        <f t="shared" si="9"/>
        <v>M</v>
      </c>
      <c r="I501"/>
      <c r="J501"/>
      <c r="K501"/>
      <c r="L501"/>
      <c r="M501"/>
      <c r="N501"/>
      <c r="O501"/>
      <c r="P501"/>
    </row>
    <row r="502" spans="1:16" s="10" customFormat="1" ht="30" x14ac:dyDescent="0.25">
      <c r="A502"/>
      <c r="B502" s="6">
        <v>605838</v>
      </c>
      <c r="C502" s="9" t="s">
        <v>10026</v>
      </c>
      <c r="D502" s="6" t="s">
        <v>9</v>
      </c>
      <c r="E502" s="464">
        <v>11153.87</v>
      </c>
      <c r="F502" s="404"/>
      <c r="G502" s="404"/>
      <c r="H502" s="404" t="str">
        <f t="shared" si="9"/>
        <v>M</v>
      </c>
      <c r="I502"/>
      <c r="J502"/>
      <c r="K502"/>
      <c r="L502"/>
      <c r="M502"/>
      <c r="N502"/>
      <c r="O502"/>
      <c r="P502"/>
    </row>
    <row r="503" spans="1:16" s="10" customFormat="1" ht="30" x14ac:dyDescent="0.25">
      <c r="A503"/>
      <c r="B503" s="4">
        <v>605574</v>
      </c>
      <c r="C503" s="8" t="s">
        <v>10027</v>
      </c>
      <c r="D503" s="4" t="s">
        <v>9</v>
      </c>
      <c r="E503" s="463">
        <v>10084.17</v>
      </c>
      <c r="F503" s="404"/>
      <c r="G503" s="404"/>
      <c r="H503" s="404" t="str">
        <f t="shared" si="9"/>
        <v>M</v>
      </c>
      <c r="I503"/>
      <c r="J503"/>
      <c r="K503"/>
      <c r="L503"/>
      <c r="M503"/>
      <c r="N503"/>
      <c r="O503"/>
      <c r="P503"/>
    </row>
    <row r="504" spans="1:16" s="10" customFormat="1" ht="30" x14ac:dyDescent="0.25">
      <c r="A504"/>
      <c r="B504" s="6">
        <v>605853</v>
      </c>
      <c r="C504" s="9" t="s">
        <v>10028</v>
      </c>
      <c r="D504" s="6" t="s">
        <v>9</v>
      </c>
      <c r="E504" s="464">
        <v>12133.45</v>
      </c>
      <c r="F504" s="404"/>
      <c r="G504" s="404"/>
      <c r="H504" s="404" t="str">
        <f t="shared" si="9"/>
        <v>M</v>
      </c>
      <c r="I504"/>
      <c r="J504"/>
      <c r="K504"/>
      <c r="L504"/>
      <c r="M504"/>
      <c r="N504"/>
      <c r="O504"/>
      <c r="P504"/>
    </row>
    <row r="505" spans="1:16" s="10" customFormat="1" ht="30" x14ac:dyDescent="0.25">
      <c r="A505"/>
      <c r="B505" s="4">
        <v>605585</v>
      </c>
      <c r="C505" s="8" t="s">
        <v>10029</v>
      </c>
      <c r="D505" s="4" t="s">
        <v>9</v>
      </c>
      <c r="E505" s="463">
        <v>11063.75</v>
      </c>
      <c r="F505" s="404"/>
      <c r="G505" s="404"/>
      <c r="H505" s="404" t="str">
        <f t="shared" si="9"/>
        <v>M</v>
      </c>
      <c r="I505"/>
      <c r="J505"/>
      <c r="K505"/>
      <c r="L505"/>
      <c r="M505"/>
      <c r="N505"/>
      <c r="O505"/>
      <c r="P505"/>
    </row>
    <row r="506" spans="1:16" s="10" customFormat="1" ht="30" x14ac:dyDescent="0.25">
      <c r="A506"/>
      <c r="B506" s="6">
        <v>605892</v>
      </c>
      <c r="C506" s="9" t="s">
        <v>10030</v>
      </c>
      <c r="D506" s="6" t="s">
        <v>9</v>
      </c>
      <c r="E506" s="464">
        <v>13619.47</v>
      </c>
      <c r="F506" s="404"/>
      <c r="G506" s="404"/>
      <c r="H506" s="404" t="str">
        <f t="shared" si="9"/>
        <v>M</v>
      </c>
      <c r="I506"/>
      <c r="J506"/>
      <c r="K506"/>
      <c r="L506"/>
      <c r="M506"/>
      <c r="N506"/>
      <c r="O506"/>
      <c r="P506"/>
    </row>
    <row r="507" spans="1:16" s="10" customFormat="1" ht="30" x14ac:dyDescent="0.25">
      <c r="A507"/>
      <c r="B507" s="4">
        <v>605596</v>
      </c>
      <c r="C507" s="8" t="s">
        <v>10031</v>
      </c>
      <c r="D507" s="4" t="s">
        <v>9</v>
      </c>
      <c r="E507" s="463">
        <v>12549.77</v>
      </c>
      <c r="F507" s="404"/>
      <c r="G507" s="404"/>
      <c r="H507" s="404" t="str">
        <f t="shared" si="9"/>
        <v>M</v>
      </c>
      <c r="I507"/>
      <c r="J507"/>
      <c r="K507"/>
      <c r="L507"/>
      <c r="M507"/>
      <c r="N507"/>
      <c r="O507"/>
      <c r="P507"/>
    </row>
    <row r="508" spans="1:16" s="10" customFormat="1" ht="30" x14ac:dyDescent="0.25">
      <c r="A508"/>
      <c r="B508" s="6">
        <v>605742</v>
      </c>
      <c r="C508" s="9" t="s">
        <v>10032</v>
      </c>
      <c r="D508" s="6" t="s">
        <v>9</v>
      </c>
      <c r="E508" s="464">
        <v>10773.89</v>
      </c>
      <c r="F508" s="404"/>
      <c r="G508" s="404"/>
      <c r="H508" s="404" t="str">
        <f t="shared" si="9"/>
        <v>M</v>
      </c>
      <c r="I508"/>
      <c r="J508"/>
      <c r="K508"/>
      <c r="L508"/>
      <c r="M508"/>
      <c r="N508"/>
      <c r="O508"/>
      <c r="P508"/>
    </row>
    <row r="509" spans="1:16" s="10" customFormat="1" ht="30" x14ac:dyDescent="0.25">
      <c r="A509"/>
      <c r="B509" s="4">
        <v>605507</v>
      </c>
      <c r="C509" s="8" t="s">
        <v>10033</v>
      </c>
      <c r="D509" s="4" t="s">
        <v>9</v>
      </c>
      <c r="E509" s="463">
        <v>9620.8799999999992</v>
      </c>
      <c r="F509" s="404"/>
      <c r="G509" s="404"/>
      <c r="H509" s="404" t="str">
        <f t="shared" si="9"/>
        <v>M</v>
      </c>
      <c r="I509"/>
      <c r="J509"/>
      <c r="K509"/>
      <c r="L509"/>
      <c r="M509"/>
      <c r="N509"/>
      <c r="O509"/>
      <c r="P509"/>
    </row>
    <row r="510" spans="1:16" s="10" customFormat="1" ht="30" x14ac:dyDescent="0.25">
      <c r="A510"/>
      <c r="B510" s="6">
        <v>605784</v>
      </c>
      <c r="C510" s="9" t="s">
        <v>10034</v>
      </c>
      <c r="D510" s="6" t="s">
        <v>9</v>
      </c>
      <c r="E510" s="464">
        <v>11753.47</v>
      </c>
      <c r="F510" s="404"/>
      <c r="G510" s="404"/>
      <c r="H510" s="404" t="str">
        <f t="shared" si="9"/>
        <v>M</v>
      </c>
      <c r="I510"/>
      <c r="J510"/>
      <c r="K510"/>
      <c r="L510"/>
      <c r="M510"/>
      <c r="N510"/>
      <c r="O510"/>
      <c r="P510"/>
    </row>
    <row r="511" spans="1:16" s="10" customFormat="1" ht="30" x14ac:dyDescent="0.25">
      <c r="A511"/>
      <c r="B511" s="4">
        <v>605527</v>
      </c>
      <c r="C511" s="8" t="s">
        <v>10035</v>
      </c>
      <c r="D511" s="4" t="s">
        <v>9</v>
      </c>
      <c r="E511" s="463">
        <v>10600.46</v>
      </c>
      <c r="F511" s="404"/>
      <c r="G511" s="404"/>
      <c r="H511" s="404" t="str">
        <f t="shared" si="9"/>
        <v>M</v>
      </c>
      <c r="I511"/>
      <c r="J511"/>
      <c r="K511"/>
      <c r="L511"/>
      <c r="M511"/>
      <c r="N511"/>
      <c r="O511"/>
      <c r="P511"/>
    </row>
    <row r="512" spans="1:16" s="10" customFormat="1" ht="30" x14ac:dyDescent="0.25">
      <c r="A512"/>
      <c r="B512" s="6">
        <v>605818</v>
      </c>
      <c r="C512" s="9" t="s">
        <v>10036</v>
      </c>
      <c r="D512" s="6" t="s">
        <v>9</v>
      </c>
      <c r="E512" s="464">
        <v>13239.48</v>
      </c>
      <c r="F512" s="404"/>
      <c r="G512" s="404"/>
      <c r="H512" s="404" t="str">
        <f t="shared" si="9"/>
        <v>M</v>
      </c>
      <c r="I512"/>
      <c r="J512"/>
      <c r="K512"/>
      <c r="L512"/>
      <c r="M512"/>
      <c r="N512"/>
      <c r="O512"/>
      <c r="P512"/>
    </row>
    <row r="513" spans="1:16" s="10" customFormat="1" ht="30" x14ac:dyDescent="0.25">
      <c r="A513"/>
      <c r="B513" s="4">
        <v>605547</v>
      </c>
      <c r="C513" s="8" t="s">
        <v>10037</v>
      </c>
      <c r="D513" s="4" t="s">
        <v>9</v>
      </c>
      <c r="E513" s="463">
        <v>12086.47</v>
      </c>
      <c r="F513" s="404"/>
      <c r="G513" s="404"/>
      <c r="H513" s="404" t="str">
        <f t="shared" si="9"/>
        <v>M</v>
      </c>
      <c r="I513"/>
      <c r="J513"/>
      <c r="K513"/>
      <c r="L513"/>
      <c r="M513"/>
      <c r="N513"/>
      <c r="O513"/>
      <c r="P513"/>
    </row>
    <row r="514" spans="1:16" s="10" customFormat="1" ht="30" x14ac:dyDescent="0.25">
      <c r="A514"/>
      <c r="B514" s="6">
        <v>605839</v>
      </c>
      <c r="C514" s="9" t="s">
        <v>10038</v>
      </c>
      <c r="D514" s="6" t="s">
        <v>9</v>
      </c>
      <c r="E514" s="464">
        <v>12582.71</v>
      </c>
      <c r="F514" s="404"/>
      <c r="G514" s="404"/>
      <c r="H514" s="404" t="str">
        <f t="shared" si="9"/>
        <v>M</v>
      </c>
      <c r="I514"/>
      <c r="J514"/>
      <c r="K514"/>
      <c r="L514"/>
      <c r="M514"/>
      <c r="N514"/>
      <c r="O514"/>
      <c r="P514"/>
    </row>
    <row r="515" spans="1:16" s="10" customFormat="1" ht="30" x14ac:dyDescent="0.25">
      <c r="A515"/>
      <c r="B515" s="4">
        <v>605575</v>
      </c>
      <c r="C515" s="8" t="s">
        <v>10039</v>
      </c>
      <c r="D515" s="4" t="s">
        <v>9</v>
      </c>
      <c r="E515" s="463">
        <v>11406.61</v>
      </c>
      <c r="F515" s="404"/>
      <c r="G515" s="404"/>
      <c r="H515" s="404" t="str">
        <f t="shared" si="9"/>
        <v>M</v>
      </c>
      <c r="I515"/>
      <c r="J515"/>
      <c r="K515"/>
      <c r="L515"/>
      <c r="M515"/>
      <c r="N515"/>
      <c r="O515"/>
      <c r="P515"/>
    </row>
    <row r="516" spans="1:16" s="10" customFormat="1" ht="30" x14ac:dyDescent="0.25">
      <c r="A516"/>
      <c r="B516" s="6">
        <v>605854</v>
      </c>
      <c r="C516" s="9" t="s">
        <v>10040</v>
      </c>
      <c r="D516" s="6" t="s">
        <v>9</v>
      </c>
      <c r="E516" s="464">
        <v>13768</v>
      </c>
      <c r="F516" s="404"/>
      <c r="G516" s="404"/>
      <c r="H516" s="404" t="str">
        <f t="shared" si="9"/>
        <v>M</v>
      </c>
      <c r="I516"/>
      <c r="J516"/>
      <c r="K516"/>
      <c r="L516"/>
      <c r="M516"/>
      <c r="N516"/>
      <c r="O516"/>
      <c r="P516"/>
    </row>
    <row r="517" spans="1:16" s="10" customFormat="1" ht="30" x14ac:dyDescent="0.25">
      <c r="A517"/>
      <c r="B517" s="4">
        <v>605586</v>
      </c>
      <c r="C517" s="8" t="s">
        <v>10041</v>
      </c>
      <c r="D517" s="4" t="s">
        <v>9</v>
      </c>
      <c r="E517" s="463">
        <v>12591.91</v>
      </c>
      <c r="F517" s="404"/>
      <c r="G517" s="404"/>
      <c r="H517" s="404" t="str">
        <f t="shared" si="9"/>
        <v>M</v>
      </c>
      <c r="I517"/>
      <c r="J517"/>
      <c r="K517"/>
      <c r="L517"/>
      <c r="M517"/>
      <c r="N517"/>
      <c r="O517"/>
      <c r="P517"/>
    </row>
    <row r="518" spans="1:16" s="10" customFormat="1" ht="30" x14ac:dyDescent="0.25">
      <c r="A518"/>
      <c r="B518" s="6">
        <v>605893</v>
      </c>
      <c r="C518" s="9" t="s">
        <v>10042</v>
      </c>
      <c r="D518" s="6" t="s">
        <v>9</v>
      </c>
      <c r="E518" s="464">
        <v>15566.08</v>
      </c>
      <c r="F518" s="404"/>
      <c r="G518" s="404"/>
      <c r="H518" s="404" t="str">
        <f t="shared" si="9"/>
        <v>M</v>
      </c>
      <c r="I518"/>
      <c r="J518"/>
      <c r="K518"/>
      <c r="L518"/>
      <c r="M518"/>
      <c r="N518"/>
      <c r="O518"/>
      <c r="P518"/>
    </row>
    <row r="519" spans="1:16" s="10" customFormat="1" ht="30" x14ac:dyDescent="0.25">
      <c r="A519"/>
      <c r="B519" s="4">
        <v>605597</v>
      </c>
      <c r="C519" s="8" t="s">
        <v>10043</v>
      </c>
      <c r="D519" s="4" t="s">
        <v>9</v>
      </c>
      <c r="E519" s="463">
        <v>14389.99</v>
      </c>
      <c r="F519" s="404"/>
      <c r="G519" s="404"/>
      <c r="H519" s="404" t="str">
        <f t="shared" si="9"/>
        <v>M</v>
      </c>
      <c r="I519"/>
      <c r="J519"/>
      <c r="K519"/>
      <c r="L519"/>
      <c r="M519"/>
      <c r="N519"/>
      <c r="O519"/>
      <c r="P519"/>
    </row>
    <row r="520" spans="1:16" s="10" customFormat="1" ht="30" x14ac:dyDescent="0.25">
      <c r="A520"/>
      <c r="B520" s="6">
        <v>605743</v>
      </c>
      <c r="C520" s="9" t="s">
        <v>10044</v>
      </c>
      <c r="D520" s="6" t="s">
        <v>9</v>
      </c>
      <c r="E520" s="464">
        <v>12164.08</v>
      </c>
      <c r="F520" s="404"/>
      <c r="G520" s="404"/>
      <c r="H520" s="404" t="str">
        <f t="shared" si="9"/>
        <v>M</v>
      </c>
      <c r="I520"/>
      <c r="J520"/>
      <c r="K520"/>
      <c r="L520"/>
      <c r="M520"/>
      <c r="N520"/>
      <c r="O520"/>
      <c r="P520"/>
    </row>
    <row r="521" spans="1:16" s="10" customFormat="1" ht="30" x14ac:dyDescent="0.25">
      <c r="A521"/>
      <c r="B521" s="4">
        <v>605508</v>
      </c>
      <c r="C521" s="8" t="s">
        <v>10045</v>
      </c>
      <c r="D521" s="4" t="s">
        <v>9</v>
      </c>
      <c r="E521" s="463">
        <v>10896.04</v>
      </c>
      <c r="F521" s="404"/>
      <c r="G521" s="404"/>
      <c r="H521" s="404" t="str">
        <f t="shared" si="9"/>
        <v>M</v>
      </c>
      <c r="I521"/>
      <c r="J521"/>
      <c r="K521"/>
      <c r="L521"/>
      <c r="M521"/>
      <c r="N521"/>
      <c r="O521"/>
      <c r="P521"/>
    </row>
    <row r="522" spans="1:16" s="10" customFormat="1" ht="30" x14ac:dyDescent="0.25">
      <c r="A522"/>
      <c r="B522" s="6">
        <v>605785</v>
      </c>
      <c r="C522" s="9" t="s">
        <v>10046</v>
      </c>
      <c r="D522" s="6" t="s">
        <v>9</v>
      </c>
      <c r="E522" s="464">
        <v>13349.38</v>
      </c>
      <c r="F522" s="404"/>
      <c r="G522" s="404"/>
      <c r="H522" s="404" t="str">
        <f t="shared" si="9"/>
        <v>M</v>
      </c>
      <c r="I522"/>
      <c r="J522"/>
      <c r="K522"/>
      <c r="L522"/>
      <c r="M522"/>
      <c r="N522"/>
      <c r="O522"/>
      <c r="P522"/>
    </row>
    <row r="523" spans="1:16" s="10" customFormat="1" ht="30" x14ac:dyDescent="0.25">
      <c r="A523"/>
      <c r="B523" s="4">
        <v>605528</v>
      </c>
      <c r="C523" s="8" t="s">
        <v>10047</v>
      </c>
      <c r="D523" s="4" t="s">
        <v>9</v>
      </c>
      <c r="E523" s="463">
        <v>12081.34</v>
      </c>
      <c r="F523" s="404"/>
      <c r="G523" s="404"/>
      <c r="H523" s="404" t="str">
        <f t="shared" si="9"/>
        <v>M</v>
      </c>
      <c r="I523"/>
      <c r="J523"/>
      <c r="K523"/>
      <c r="L523"/>
      <c r="M523"/>
      <c r="N523"/>
      <c r="O523"/>
      <c r="P523"/>
    </row>
    <row r="524" spans="1:16" s="10" customFormat="1" ht="30" x14ac:dyDescent="0.25">
      <c r="A524"/>
      <c r="B524" s="6">
        <v>605819</v>
      </c>
      <c r="C524" s="9" t="s">
        <v>10048</v>
      </c>
      <c r="D524" s="6" t="s">
        <v>9</v>
      </c>
      <c r="E524" s="464">
        <v>15147.46</v>
      </c>
      <c r="F524" s="404"/>
      <c r="G524" s="404"/>
      <c r="H524" s="404" t="str">
        <f t="shared" si="9"/>
        <v>M</v>
      </c>
      <c r="I524"/>
      <c r="J524"/>
      <c r="K524"/>
      <c r="L524"/>
      <c r="M524"/>
      <c r="N524"/>
      <c r="O524"/>
      <c r="P524"/>
    </row>
    <row r="525" spans="1:16" s="10" customFormat="1" ht="30" x14ac:dyDescent="0.25">
      <c r="A525"/>
      <c r="B525" s="4">
        <v>605548</v>
      </c>
      <c r="C525" s="8" t="s">
        <v>10049</v>
      </c>
      <c r="D525" s="4" t="s">
        <v>9</v>
      </c>
      <c r="E525" s="463">
        <v>13879.42</v>
      </c>
      <c r="F525" s="404"/>
      <c r="G525" s="404"/>
      <c r="H525" s="404" t="str">
        <f t="shared" si="9"/>
        <v>M</v>
      </c>
      <c r="I525"/>
      <c r="J525"/>
      <c r="K525"/>
      <c r="L525"/>
      <c r="M525"/>
      <c r="N525"/>
      <c r="O525"/>
      <c r="P525"/>
    </row>
    <row r="526" spans="1:16" s="10" customFormat="1" ht="30" x14ac:dyDescent="0.25">
      <c r="A526"/>
      <c r="B526" s="6">
        <v>605840</v>
      </c>
      <c r="C526" s="9" t="s">
        <v>10050</v>
      </c>
      <c r="D526" s="6" t="s">
        <v>9</v>
      </c>
      <c r="E526" s="464">
        <v>16288.6</v>
      </c>
      <c r="F526" s="404"/>
      <c r="G526" s="404"/>
      <c r="H526" s="404" t="str">
        <f t="shared" si="9"/>
        <v>M</v>
      </c>
      <c r="I526"/>
      <c r="J526"/>
      <c r="K526"/>
      <c r="L526"/>
      <c r="M526"/>
      <c r="N526"/>
      <c r="O526"/>
      <c r="P526"/>
    </row>
    <row r="527" spans="1:16" s="10" customFormat="1" ht="30" x14ac:dyDescent="0.25">
      <c r="A527"/>
      <c r="B527" s="4">
        <v>605576</v>
      </c>
      <c r="C527" s="8" t="s">
        <v>10051</v>
      </c>
      <c r="D527" s="4" t="s">
        <v>9</v>
      </c>
      <c r="E527" s="463">
        <v>12884.74</v>
      </c>
      <c r="F527" s="404"/>
      <c r="G527" s="404"/>
      <c r="H527" s="404" t="str">
        <f t="shared" si="9"/>
        <v>M</v>
      </c>
      <c r="I527"/>
      <c r="J527"/>
      <c r="K527"/>
      <c r="L527"/>
      <c r="M527"/>
      <c r="N527"/>
      <c r="O527"/>
      <c r="P527"/>
    </row>
    <row r="528" spans="1:16" s="10" customFormat="1" ht="30" x14ac:dyDescent="0.25">
      <c r="A528"/>
      <c r="B528" s="6">
        <v>605855</v>
      </c>
      <c r="C528" s="9" t="s">
        <v>10052</v>
      </c>
      <c r="D528" s="6" t="s">
        <v>9</v>
      </c>
      <c r="E528" s="464">
        <v>17699.2</v>
      </c>
      <c r="F528" s="404"/>
      <c r="G528" s="404"/>
      <c r="H528" s="404" t="str">
        <f t="shared" si="9"/>
        <v>M</v>
      </c>
      <c r="I528"/>
      <c r="J528"/>
      <c r="K528"/>
      <c r="L528"/>
      <c r="M528"/>
      <c r="N528"/>
      <c r="O528"/>
      <c r="P528"/>
    </row>
    <row r="529" spans="1:16" s="10" customFormat="1" ht="30" x14ac:dyDescent="0.25">
      <c r="A529"/>
      <c r="B529" s="4">
        <v>605587</v>
      </c>
      <c r="C529" s="8" t="s">
        <v>10053</v>
      </c>
      <c r="D529" s="4" t="s">
        <v>9</v>
      </c>
      <c r="E529" s="463">
        <v>14295.33</v>
      </c>
      <c r="F529" s="404"/>
      <c r="G529" s="404"/>
      <c r="H529" s="404" t="str">
        <f t="shared" ref="H529:H592" si="10">UPPER(D529)</f>
        <v>M</v>
      </c>
      <c r="I529"/>
      <c r="J529"/>
      <c r="K529"/>
      <c r="L529"/>
      <c r="M529"/>
      <c r="N529"/>
      <c r="O529"/>
      <c r="P529"/>
    </row>
    <row r="530" spans="1:16" s="10" customFormat="1" ht="30" x14ac:dyDescent="0.25">
      <c r="A530"/>
      <c r="B530" s="6">
        <v>605898</v>
      </c>
      <c r="C530" s="9" t="s">
        <v>10054</v>
      </c>
      <c r="D530" s="6" t="s">
        <v>9</v>
      </c>
      <c r="E530" s="464">
        <v>19839.060000000001</v>
      </c>
      <c r="F530" s="404"/>
      <c r="G530" s="404"/>
      <c r="H530" s="404" t="str">
        <f t="shared" si="10"/>
        <v>M</v>
      </c>
      <c r="I530"/>
      <c r="J530"/>
      <c r="K530"/>
      <c r="L530"/>
      <c r="M530"/>
      <c r="N530"/>
      <c r="O530"/>
      <c r="P530"/>
    </row>
    <row r="531" spans="1:16" s="10" customFormat="1" ht="30" x14ac:dyDescent="0.25">
      <c r="A531"/>
      <c r="B531" s="4">
        <v>605598</v>
      </c>
      <c r="C531" s="8" t="s">
        <v>10055</v>
      </c>
      <c r="D531" s="4" t="s">
        <v>9</v>
      </c>
      <c r="E531" s="463">
        <v>16435.2</v>
      </c>
      <c r="F531" s="404"/>
      <c r="G531" s="404"/>
      <c r="H531" s="404" t="str">
        <f t="shared" si="10"/>
        <v>M</v>
      </c>
      <c r="I531"/>
      <c r="J531"/>
      <c r="K531"/>
      <c r="L531"/>
      <c r="M531"/>
      <c r="N531"/>
      <c r="O531"/>
      <c r="P531"/>
    </row>
    <row r="532" spans="1:16" s="10" customFormat="1" ht="30" x14ac:dyDescent="0.25">
      <c r="A532"/>
      <c r="B532" s="6">
        <v>605744</v>
      </c>
      <c r="C532" s="9" t="s">
        <v>10056</v>
      </c>
      <c r="D532" s="6" t="s">
        <v>9</v>
      </c>
      <c r="E532" s="464">
        <v>15406.47</v>
      </c>
      <c r="F532" s="404"/>
      <c r="G532" s="404"/>
      <c r="H532" s="404" t="str">
        <f t="shared" si="10"/>
        <v>M</v>
      </c>
      <c r="I532"/>
      <c r="J532"/>
      <c r="K532"/>
      <c r="L532"/>
      <c r="M532"/>
      <c r="N532"/>
      <c r="O532"/>
      <c r="P532"/>
    </row>
    <row r="533" spans="1:16" s="10" customFormat="1" ht="30" x14ac:dyDescent="0.25">
      <c r="A533"/>
      <c r="B533" s="4">
        <v>605509</v>
      </c>
      <c r="C533" s="8" t="s">
        <v>10057</v>
      </c>
      <c r="D533" s="4" t="s">
        <v>9</v>
      </c>
      <c r="E533" s="463">
        <v>12320.58</v>
      </c>
      <c r="F533" s="404" t="s">
        <v>6</v>
      </c>
      <c r="G533" s="404"/>
      <c r="H533" s="404" t="str">
        <f t="shared" si="10"/>
        <v>M</v>
      </c>
      <c r="I533"/>
      <c r="J533"/>
      <c r="K533"/>
      <c r="L533"/>
      <c r="M533"/>
      <c r="N533"/>
      <c r="O533"/>
      <c r="P533"/>
    </row>
    <row r="534" spans="1:16" s="10" customFormat="1" ht="30" x14ac:dyDescent="0.25">
      <c r="A534"/>
      <c r="B534" s="6">
        <v>605787</v>
      </c>
      <c r="C534" s="9" t="s">
        <v>10058</v>
      </c>
      <c r="D534" s="6" t="s">
        <v>9</v>
      </c>
      <c r="E534" s="464">
        <v>16817.07</v>
      </c>
      <c r="F534" s="404"/>
      <c r="G534" s="404"/>
      <c r="H534" s="404" t="str">
        <f t="shared" si="10"/>
        <v>M</v>
      </c>
      <c r="I534"/>
      <c r="J534"/>
      <c r="K534"/>
      <c r="L534"/>
      <c r="M534"/>
      <c r="N534"/>
      <c r="O534"/>
      <c r="P534"/>
    </row>
    <row r="535" spans="1:16" s="10" customFormat="1" ht="30" x14ac:dyDescent="0.25">
      <c r="A535"/>
      <c r="B535" s="4">
        <v>605529</v>
      </c>
      <c r="C535" s="8" t="s">
        <v>10059</v>
      </c>
      <c r="D535" s="4" t="s">
        <v>9</v>
      </c>
      <c r="E535" s="463">
        <v>13731.18</v>
      </c>
      <c r="F535" s="404"/>
      <c r="G535" s="404"/>
      <c r="H535" s="404" t="str">
        <f t="shared" si="10"/>
        <v>M</v>
      </c>
      <c r="I535"/>
      <c r="J535"/>
      <c r="K535"/>
      <c r="L535"/>
      <c r="M535"/>
      <c r="N535"/>
      <c r="O535"/>
      <c r="P535"/>
    </row>
    <row r="536" spans="1:16" s="10" customFormat="1" ht="30" x14ac:dyDescent="0.25">
      <c r="A536"/>
      <c r="B536" s="6">
        <v>605820</v>
      </c>
      <c r="C536" s="9" t="s">
        <v>10060</v>
      </c>
      <c r="D536" s="6" t="s">
        <v>9</v>
      </c>
      <c r="E536" s="464">
        <v>18956.93</v>
      </c>
      <c r="F536" s="404"/>
      <c r="G536" s="404"/>
      <c r="H536" s="404" t="str">
        <f t="shared" si="10"/>
        <v>M</v>
      </c>
      <c r="I536"/>
      <c r="J536"/>
      <c r="K536"/>
      <c r="L536"/>
      <c r="M536"/>
      <c r="N536"/>
      <c r="O536"/>
      <c r="P536"/>
    </row>
    <row r="537" spans="1:16" s="10" customFormat="1" ht="30" x14ac:dyDescent="0.25">
      <c r="A537"/>
      <c r="B537" s="4">
        <v>605549</v>
      </c>
      <c r="C537" s="8" t="s">
        <v>10061</v>
      </c>
      <c r="D537" s="4" t="s">
        <v>9</v>
      </c>
      <c r="E537" s="463">
        <v>15871.04</v>
      </c>
      <c r="F537" s="404"/>
      <c r="G537" s="404"/>
      <c r="H537" s="404" t="str">
        <f t="shared" si="10"/>
        <v>M</v>
      </c>
      <c r="I537"/>
      <c r="J537"/>
      <c r="K537"/>
      <c r="L537"/>
      <c r="M537"/>
      <c r="N537"/>
      <c r="O537"/>
      <c r="P537"/>
    </row>
    <row r="538" spans="1:16" s="10" customFormat="1" ht="30" x14ac:dyDescent="0.25">
      <c r="A538"/>
      <c r="B538" s="6">
        <v>605841</v>
      </c>
      <c r="C538" s="9" t="s">
        <v>10062</v>
      </c>
      <c r="D538" s="6" t="s">
        <v>9</v>
      </c>
      <c r="E538" s="464">
        <v>17817.13</v>
      </c>
      <c r="F538" s="404"/>
      <c r="G538" s="404"/>
      <c r="H538" s="404" t="str">
        <f t="shared" si="10"/>
        <v>M</v>
      </c>
      <c r="I538"/>
      <c r="J538"/>
      <c r="K538"/>
      <c r="L538"/>
      <c r="M538"/>
      <c r="N538"/>
      <c r="O538"/>
      <c r="P538"/>
    </row>
    <row r="539" spans="1:16" s="10" customFormat="1" ht="30" x14ac:dyDescent="0.25">
      <c r="A539"/>
      <c r="B539" s="4">
        <v>605577</v>
      </c>
      <c r="C539" s="8" t="s">
        <v>10063</v>
      </c>
      <c r="D539" s="4" t="s">
        <v>9</v>
      </c>
      <c r="E539" s="463">
        <v>14096.88</v>
      </c>
      <c r="F539" s="404"/>
      <c r="G539" s="404"/>
      <c r="H539" s="404" t="str">
        <f t="shared" si="10"/>
        <v>M</v>
      </c>
      <c r="I539"/>
      <c r="J539"/>
      <c r="K539"/>
      <c r="L539"/>
      <c r="M539"/>
      <c r="N539"/>
      <c r="O539"/>
      <c r="P539"/>
    </row>
    <row r="540" spans="1:16" s="10" customFormat="1" ht="30" x14ac:dyDescent="0.25">
      <c r="A540"/>
      <c r="B540" s="6">
        <v>605856</v>
      </c>
      <c r="C540" s="9" t="s">
        <v>10064</v>
      </c>
      <c r="D540" s="6" t="s">
        <v>9</v>
      </c>
      <c r="E540" s="464">
        <v>19472.62</v>
      </c>
      <c r="F540" s="404"/>
      <c r="G540" s="404"/>
      <c r="H540" s="404" t="str">
        <f t="shared" si="10"/>
        <v>M</v>
      </c>
      <c r="I540"/>
      <c r="J540"/>
      <c r="K540"/>
      <c r="L540"/>
      <c r="M540"/>
      <c r="N540"/>
      <c r="O540"/>
      <c r="P540"/>
    </row>
    <row r="541" spans="1:16" s="10" customFormat="1" ht="30" x14ac:dyDescent="0.25">
      <c r="A541"/>
      <c r="B541" s="4">
        <v>605588</v>
      </c>
      <c r="C541" s="8" t="s">
        <v>10065</v>
      </c>
      <c r="D541" s="4" t="s">
        <v>9</v>
      </c>
      <c r="E541" s="463">
        <v>15752.37</v>
      </c>
      <c r="F541" s="404"/>
      <c r="G541" s="404"/>
      <c r="H541" s="404" t="str">
        <f t="shared" si="10"/>
        <v>M</v>
      </c>
      <c r="I541"/>
      <c r="J541"/>
      <c r="K541"/>
      <c r="L541"/>
      <c r="M541"/>
      <c r="N541"/>
      <c r="O541"/>
      <c r="P541"/>
    </row>
    <row r="542" spans="1:16" s="10" customFormat="1" ht="30" x14ac:dyDescent="0.25">
      <c r="A542"/>
      <c r="B542" s="6">
        <v>605899</v>
      </c>
      <c r="C542" s="9" t="s">
        <v>10066</v>
      </c>
      <c r="D542" s="6" t="s">
        <v>9</v>
      </c>
      <c r="E542" s="464">
        <v>21983.99</v>
      </c>
      <c r="F542" s="404"/>
      <c r="G542" s="404"/>
      <c r="H542" s="404" t="str">
        <f t="shared" si="10"/>
        <v>M</v>
      </c>
      <c r="I542"/>
      <c r="J542"/>
      <c r="K542"/>
      <c r="L542"/>
      <c r="M542"/>
      <c r="N542"/>
      <c r="O542"/>
      <c r="P542"/>
    </row>
    <row r="543" spans="1:16" s="10" customFormat="1" ht="30" x14ac:dyDescent="0.25">
      <c r="A543"/>
      <c r="B543" s="4">
        <v>605599</v>
      </c>
      <c r="C543" s="8" t="s">
        <v>10067</v>
      </c>
      <c r="D543" s="4" t="s">
        <v>9</v>
      </c>
      <c r="E543" s="463">
        <v>18263.73</v>
      </c>
      <c r="F543" s="404"/>
      <c r="G543" s="404"/>
      <c r="H543" s="404" t="str">
        <f t="shared" si="10"/>
        <v>M</v>
      </c>
      <c r="I543"/>
      <c r="J543"/>
      <c r="K543"/>
      <c r="L543"/>
      <c r="M543"/>
      <c r="N543"/>
      <c r="O543"/>
      <c r="P543"/>
    </row>
    <row r="544" spans="1:16" s="10" customFormat="1" ht="30" x14ac:dyDescent="0.25">
      <c r="A544"/>
      <c r="B544" s="6">
        <v>605745</v>
      </c>
      <c r="C544" s="9" t="s">
        <v>10068</v>
      </c>
      <c r="D544" s="6" t="s">
        <v>9</v>
      </c>
      <c r="E544" s="464">
        <v>16862.310000000001</v>
      </c>
      <c r="F544" s="404"/>
      <c r="G544" s="404"/>
      <c r="H544" s="404" t="str">
        <f t="shared" si="10"/>
        <v>M</v>
      </c>
      <c r="I544"/>
      <c r="J544"/>
      <c r="K544"/>
      <c r="L544"/>
      <c r="M544"/>
      <c r="N544"/>
      <c r="O544"/>
      <c r="P544"/>
    </row>
    <row r="545" spans="1:16" s="10" customFormat="1" ht="30" x14ac:dyDescent="0.25">
      <c r="A545"/>
      <c r="B545" s="4">
        <v>605510</v>
      </c>
      <c r="C545" s="8" t="s">
        <v>10069</v>
      </c>
      <c r="D545" s="4" t="s">
        <v>9</v>
      </c>
      <c r="E545" s="463">
        <v>13488.61</v>
      </c>
      <c r="F545" s="404"/>
      <c r="G545" s="404"/>
      <c r="H545" s="404" t="str">
        <f t="shared" si="10"/>
        <v>M</v>
      </c>
      <c r="I545"/>
      <c r="J545"/>
      <c r="K545"/>
      <c r="L545"/>
      <c r="M545"/>
      <c r="N545"/>
      <c r="O545"/>
      <c r="P545"/>
    </row>
    <row r="546" spans="1:16" s="10" customFormat="1" ht="30" x14ac:dyDescent="0.25">
      <c r="A546"/>
      <c r="B546" s="6">
        <v>605788</v>
      </c>
      <c r="C546" s="9" t="s">
        <v>10070</v>
      </c>
      <c r="D546" s="6" t="s">
        <v>9</v>
      </c>
      <c r="E546" s="464">
        <v>18517.8</v>
      </c>
      <c r="F546" s="404"/>
      <c r="G546" s="404"/>
      <c r="H546" s="404" t="str">
        <f t="shared" si="10"/>
        <v>M</v>
      </c>
      <c r="I546"/>
      <c r="J546"/>
      <c r="K546"/>
      <c r="L546"/>
      <c r="M546"/>
      <c r="N546"/>
      <c r="O546"/>
      <c r="P546"/>
    </row>
    <row r="547" spans="1:16" s="10" customFormat="1" ht="30" x14ac:dyDescent="0.25">
      <c r="A547"/>
      <c r="B547" s="4">
        <v>605530</v>
      </c>
      <c r="C547" s="8" t="s">
        <v>10071</v>
      </c>
      <c r="D547" s="4" t="s">
        <v>9</v>
      </c>
      <c r="E547" s="463">
        <v>15144.1</v>
      </c>
      <c r="F547" s="404"/>
      <c r="G547" s="404"/>
      <c r="H547" s="404" t="str">
        <f t="shared" si="10"/>
        <v>M</v>
      </c>
      <c r="I547"/>
      <c r="J547"/>
      <c r="K547"/>
      <c r="L547"/>
      <c r="M547"/>
      <c r="N547"/>
      <c r="O547"/>
      <c r="P547"/>
    </row>
    <row r="548" spans="1:16" s="10" customFormat="1" ht="30" x14ac:dyDescent="0.25">
      <c r="A548"/>
      <c r="B548" s="6">
        <v>605821</v>
      </c>
      <c r="C548" s="9" t="s">
        <v>10072</v>
      </c>
      <c r="D548" s="6" t="s">
        <v>9</v>
      </c>
      <c r="E548" s="464">
        <v>21029.17</v>
      </c>
      <c r="F548" s="404"/>
      <c r="G548" s="404"/>
      <c r="H548" s="404" t="str">
        <f t="shared" si="10"/>
        <v>M</v>
      </c>
      <c r="I548"/>
      <c r="J548"/>
      <c r="K548"/>
      <c r="L548"/>
      <c r="M548"/>
      <c r="N548"/>
      <c r="O548"/>
      <c r="P548"/>
    </row>
    <row r="549" spans="1:16" s="10" customFormat="1" ht="30" x14ac:dyDescent="0.25">
      <c r="A549"/>
      <c r="B549" s="4">
        <v>605550</v>
      </c>
      <c r="C549" s="8" t="s">
        <v>10073</v>
      </c>
      <c r="D549" s="4" t="s">
        <v>9</v>
      </c>
      <c r="E549" s="463">
        <v>17655.46</v>
      </c>
      <c r="F549" s="404"/>
      <c r="G549" s="404"/>
      <c r="H549" s="404" t="str">
        <f t="shared" si="10"/>
        <v>M</v>
      </c>
      <c r="I549"/>
      <c r="J549"/>
      <c r="K549"/>
      <c r="L549"/>
      <c r="M549"/>
      <c r="N549"/>
      <c r="O549"/>
      <c r="P549"/>
    </row>
    <row r="550" spans="1:16" s="10" customFormat="1" ht="30" x14ac:dyDescent="0.25">
      <c r="A550"/>
      <c r="B550" s="6">
        <v>605842</v>
      </c>
      <c r="C550" s="9" t="s">
        <v>10074</v>
      </c>
      <c r="D550" s="6" t="s">
        <v>9</v>
      </c>
      <c r="E550" s="464">
        <v>19707.79</v>
      </c>
      <c r="F550" s="404"/>
      <c r="G550" s="404"/>
      <c r="H550" s="404" t="str">
        <f t="shared" si="10"/>
        <v>M</v>
      </c>
      <c r="I550"/>
      <c r="J550"/>
      <c r="K550"/>
      <c r="L550"/>
      <c r="M550"/>
      <c r="N550"/>
      <c r="O550"/>
      <c r="P550"/>
    </row>
    <row r="551" spans="1:16" s="10" customFormat="1" ht="30" x14ac:dyDescent="0.25">
      <c r="A551"/>
      <c r="B551" s="4">
        <v>605578</v>
      </c>
      <c r="C551" s="8" t="s">
        <v>10075</v>
      </c>
      <c r="D551" s="4" t="s">
        <v>9</v>
      </c>
      <c r="E551" s="463">
        <v>15634.91</v>
      </c>
      <c r="F551" s="404"/>
      <c r="G551" s="404"/>
      <c r="H551" s="404" t="str">
        <f t="shared" si="10"/>
        <v>M</v>
      </c>
      <c r="I551"/>
      <c r="J551"/>
      <c r="K551"/>
      <c r="L551"/>
      <c r="M551"/>
      <c r="N551"/>
      <c r="O551"/>
      <c r="P551"/>
    </row>
    <row r="552" spans="1:16" s="10" customFormat="1" ht="30" x14ac:dyDescent="0.25">
      <c r="A552"/>
      <c r="B552" s="6">
        <v>605857</v>
      </c>
      <c r="C552" s="9" t="s">
        <v>10076</v>
      </c>
      <c r="D552" s="6" t="s">
        <v>9</v>
      </c>
      <c r="E552" s="464">
        <v>21627.77</v>
      </c>
      <c r="F552" s="404"/>
      <c r="G552" s="404"/>
      <c r="H552" s="404" t="str">
        <f t="shared" si="10"/>
        <v>M</v>
      </c>
      <c r="I552"/>
      <c r="J552"/>
      <c r="K552"/>
      <c r="L552"/>
      <c r="M552"/>
      <c r="N552"/>
      <c r="O552"/>
      <c r="P552"/>
    </row>
    <row r="553" spans="1:16" s="10" customFormat="1" ht="30" x14ac:dyDescent="0.25">
      <c r="A553"/>
      <c r="B553" s="4">
        <v>605589</v>
      </c>
      <c r="C553" s="8" t="s">
        <v>10077</v>
      </c>
      <c r="D553" s="4" t="s">
        <v>9</v>
      </c>
      <c r="E553" s="463">
        <v>17554.89</v>
      </c>
      <c r="F553" s="404"/>
      <c r="G553" s="404"/>
      <c r="H553" s="404" t="str">
        <f t="shared" si="10"/>
        <v>M</v>
      </c>
      <c r="I553"/>
      <c r="J553"/>
      <c r="K553"/>
      <c r="L553"/>
      <c r="M553"/>
      <c r="N553"/>
      <c r="O553"/>
      <c r="P553"/>
    </row>
    <row r="554" spans="1:16" s="10" customFormat="1" ht="30" x14ac:dyDescent="0.25">
      <c r="A554"/>
      <c r="B554" s="6">
        <v>605900</v>
      </c>
      <c r="C554" s="9" t="s">
        <v>10078</v>
      </c>
      <c r="D554" s="6" t="s">
        <v>9</v>
      </c>
      <c r="E554" s="464">
        <v>24540.36</v>
      </c>
      <c r="F554" s="404"/>
      <c r="G554" s="404"/>
      <c r="H554" s="404" t="str">
        <f t="shared" si="10"/>
        <v>M</v>
      </c>
      <c r="I554"/>
      <c r="J554"/>
      <c r="K554"/>
      <c r="L554"/>
      <c r="M554"/>
      <c r="N554"/>
      <c r="O554"/>
      <c r="P554"/>
    </row>
    <row r="555" spans="1:16" s="10" customFormat="1" ht="30" x14ac:dyDescent="0.25">
      <c r="A555"/>
      <c r="B555" s="4">
        <v>605600</v>
      </c>
      <c r="C555" s="8" t="s">
        <v>10079</v>
      </c>
      <c r="D555" s="4" t="s">
        <v>9</v>
      </c>
      <c r="E555" s="463">
        <v>20467.48</v>
      </c>
      <c r="F555" s="404"/>
      <c r="G555" s="404"/>
      <c r="H555" s="404" t="str">
        <f t="shared" si="10"/>
        <v>M</v>
      </c>
      <c r="I555"/>
      <c r="J555"/>
      <c r="K555"/>
      <c r="L555"/>
      <c r="M555"/>
      <c r="N555"/>
      <c r="O555"/>
      <c r="P555"/>
    </row>
    <row r="556" spans="1:16" s="10" customFormat="1" ht="30" x14ac:dyDescent="0.25">
      <c r="A556"/>
      <c r="B556" s="6">
        <v>605746</v>
      </c>
      <c r="C556" s="9" t="s">
        <v>10080</v>
      </c>
      <c r="D556" s="6" t="s">
        <v>9</v>
      </c>
      <c r="E556" s="464">
        <v>18667.07</v>
      </c>
      <c r="F556" s="404"/>
      <c r="G556" s="404"/>
      <c r="H556" s="404" t="str">
        <f t="shared" si="10"/>
        <v>M</v>
      </c>
      <c r="I556"/>
      <c r="J556"/>
      <c r="K556"/>
      <c r="L556"/>
      <c r="M556"/>
      <c r="N556"/>
      <c r="O556"/>
      <c r="P556"/>
    </row>
    <row r="557" spans="1:16" s="10" customFormat="1" ht="30" x14ac:dyDescent="0.25">
      <c r="A557"/>
      <c r="B557" s="4">
        <v>605511</v>
      </c>
      <c r="C557" s="8" t="s">
        <v>10081</v>
      </c>
      <c r="D557" s="4" t="s">
        <v>9</v>
      </c>
      <c r="E557" s="463">
        <v>14973.06</v>
      </c>
      <c r="F557" s="404"/>
      <c r="G557" s="404"/>
      <c r="H557" s="404" t="str">
        <f t="shared" si="10"/>
        <v>M</v>
      </c>
      <c r="I557"/>
      <c r="J557"/>
      <c r="K557"/>
      <c r="L557"/>
      <c r="M557"/>
      <c r="N557"/>
      <c r="O557"/>
      <c r="P557"/>
    </row>
    <row r="558" spans="1:16" s="10" customFormat="1" ht="30" x14ac:dyDescent="0.25">
      <c r="A558"/>
      <c r="B558" s="6">
        <v>605789</v>
      </c>
      <c r="C558" s="9" t="s">
        <v>10082</v>
      </c>
      <c r="D558" s="6" t="s">
        <v>9</v>
      </c>
      <c r="E558" s="464">
        <v>20587.05</v>
      </c>
      <c r="F558" s="404"/>
      <c r="G558" s="404"/>
      <c r="H558" s="404" t="str">
        <f t="shared" si="10"/>
        <v>M</v>
      </c>
      <c r="I558"/>
      <c r="J558"/>
      <c r="K558"/>
      <c r="L558"/>
      <c r="M558"/>
      <c r="N558"/>
      <c r="O558"/>
      <c r="P558"/>
    </row>
    <row r="559" spans="1:16" s="10" customFormat="1" ht="30" x14ac:dyDescent="0.25">
      <c r="A559"/>
      <c r="B559" s="4">
        <v>605531</v>
      </c>
      <c r="C559" s="8" t="s">
        <v>10083</v>
      </c>
      <c r="D559" s="4" t="s">
        <v>9</v>
      </c>
      <c r="E559" s="463">
        <v>16893.04</v>
      </c>
      <c r="F559" s="404"/>
      <c r="G559" s="404"/>
      <c r="H559" s="404" t="str">
        <f t="shared" si="10"/>
        <v>M</v>
      </c>
      <c r="I559"/>
      <c r="J559"/>
      <c r="K559"/>
      <c r="L559"/>
      <c r="M559"/>
      <c r="N559"/>
      <c r="O559"/>
      <c r="P559"/>
    </row>
    <row r="560" spans="1:16" s="10" customFormat="1" ht="30" x14ac:dyDescent="0.25">
      <c r="A560"/>
      <c r="B560" s="6">
        <v>605822</v>
      </c>
      <c r="C560" s="9" t="s">
        <v>10084</v>
      </c>
      <c r="D560" s="6" t="s">
        <v>9</v>
      </c>
      <c r="E560" s="464">
        <v>23499.64</v>
      </c>
      <c r="F560" s="404"/>
      <c r="G560" s="404"/>
      <c r="H560" s="404" t="str">
        <f t="shared" si="10"/>
        <v>M</v>
      </c>
      <c r="I560"/>
      <c r="J560"/>
      <c r="K560"/>
      <c r="L560"/>
      <c r="M560"/>
      <c r="N560"/>
      <c r="O560"/>
      <c r="P560"/>
    </row>
    <row r="561" spans="1:16" s="10" customFormat="1" ht="30" x14ac:dyDescent="0.25">
      <c r="A561"/>
      <c r="B561" s="4">
        <v>605551</v>
      </c>
      <c r="C561" s="8" t="s">
        <v>10085</v>
      </c>
      <c r="D561" s="4" t="s">
        <v>9</v>
      </c>
      <c r="E561" s="463">
        <v>19805.63</v>
      </c>
      <c r="F561" s="404"/>
      <c r="G561" s="404"/>
      <c r="H561" s="404" t="str">
        <f t="shared" si="10"/>
        <v>M</v>
      </c>
      <c r="I561"/>
      <c r="J561"/>
      <c r="K561"/>
      <c r="L561"/>
      <c r="M561"/>
      <c r="N561"/>
      <c r="O561"/>
      <c r="P561"/>
    </row>
    <row r="562" spans="1:16" s="10" customFormat="1" ht="30" x14ac:dyDescent="0.25">
      <c r="A562"/>
      <c r="B562" s="6">
        <v>605843</v>
      </c>
      <c r="C562" s="9" t="s">
        <v>10086</v>
      </c>
      <c r="D562" s="6" t="s">
        <v>9</v>
      </c>
      <c r="E562" s="464">
        <v>21234.5</v>
      </c>
      <c r="F562" s="404"/>
      <c r="G562" s="404"/>
      <c r="H562" s="404" t="str">
        <f t="shared" si="10"/>
        <v>M</v>
      </c>
      <c r="I562"/>
      <c r="J562"/>
      <c r="K562"/>
      <c r="L562"/>
      <c r="M562"/>
      <c r="N562"/>
      <c r="O562"/>
      <c r="P562"/>
    </row>
    <row r="563" spans="1:16" s="10" customFormat="1" ht="30" x14ac:dyDescent="0.25">
      <c r="A563"/>
      <c r="B563" s="4">
        <v>605579</v>
      </c>
      <c r="C563" s="8" t="s">
        <v>10087</v>
      </c>
      <c r="D563" s="4" t="s">
        <v>9</v>
      </c>
      <c r="E563" s="463">
        <v>16892.759999999998</v>
      </c>
      <c r="F563" s="404"/>
      <c r="G563" s="404"/>
      <c r="H563" s="404" t="str">
        <f t="shared" si="10"/>
        <v>M</v>
      </c>
      <c r="I563"/>
      <c r="J563"/>
      <c r="K563"/>
      <c r="L563"/>
      <c r="M563"/>
      <c r="N563"/>
      <c r="O563"/>
      <c r="P563"/>
    </row>
    <row r="564" spans="1:16" s="10" customFormat="1" ht="30" x14ac:dyDescent="0.25">
      <c r="A564"/>
      <c r="B564" s="6">
        <v>605858</v>
      </c>
      <c r="C564" s="9" t="s">
        <v>10088</v>
      </c>
      <c r="D564" s="6" t="s">
        <v>9</v>
      </c>
      <c r="E564" s="464">
        <v>23438.55</v>
      </c>
      <c r="F564" s="404"/>
      <c r="G564" s="404"/>
      <c r="H564" s="404" t="str">
        <f t="shared" si="10"/>
        <v>M</v>
      </c>
      <c r="I564"/>
      <c r="J564"/>
      <c r="K564"/>
      <c r="L564"/>
      <c r="M564"/>
      <c r="N564"/>
      <c r="O564"/>
      <c r="P564"/>
    </row>
    <row r="565" spans="1:16" s="10" customFormat="1" ht="30" x14ac:dyDescent="0.25">
      <c r="A565"/>
      <c r="B565" s="4">
        <v>605590</v>
      </c>
      <c r="C565" s="8" t="s">
        <v>10089</v>
      </c>
      <c r="D565" s="4" t="s">
        <v>9</v>
      </c>
      <c r="E565" s="463">
        <v>19096.82</v>
      </c>
      <c r="F565" s="404"/>
      <c r="G565" s="404"/>
      <c r="H565" s="404" t="str">
        <f t="shared" si="10"/>
        <v>M</v>
      </c>
      <c r="I565"/>
      <c r="J565"/>
      <c r="K565"/>
      <c r="L565"/>
      <c r="M565"/>
      <c r="N565"/>
      <c r="O565"/>
      <c r="P565"/>
    </row>
    <row r="566" spans="1:16" s="10" customFormat="1" ht="30" x14ac:dyDescent="0.25">
      <c r="A566"/>
      <c r="B566" s="6">
        <v>605901</v>
      </c>
      <c r="C566" s="9" t="s">
        <v>10090</v>
      </c>
      <c r="D566" s="6" t="s">
        <v>9</v>
      </c>
      <c r="E566" s="464">
        <v>26782.09</v>
      </c>
      <c r="F566" s="404"/>
      <c r="G566" s="404"/>
      <c r="H566" s="404" t="str">
        <f t="shared" si="10"/>
        <v>M</v>
      </c>
      <c r="I566"/>
      <c r="J566"/>
      <c r="K566"/>
      <c r="L566"/>
      <c r="M566"/>
      <c r="N566"/>
      <c r="O566"/>
      <c r="P566"/>
    </row>
    <row r="567" spans="1:16" s="10" customFormat="1" ht="30" x14ac:dyDescent="0.25">
      <c r="A567"/>
      <c r="B567" s="4">
        <v>605601</v>
      </c>
      <c r="C567" s="8" t="s">
        <v>10091</v>
      </c>
      <c r="D567" s="4" t="s">
        <v>9</v>
      </c>
      <c r="E567" s="463">
        <v>22440.36</v>
      </c>
      <c r="F567" s="404"/>
      <c r="G567" s="404"/>
      <c r="H567" s="404" t="str">
        <f t="shared" si="10"/>
        <v>M</v>
      </c>
      <c r="I567"/>
      <c r="J567"/>
      <c r="K567"/>
      <c r="L567"/>
      <c r="M567"/>
      <c r="N567"/>
      <c r="O567"/>
      <c r="P567"/>
    </row>
    <row r="568" spans="1:16" s="10" customFormat="1" ht="30" x14ac:dyDescent="0.25">
      <c r="A568"/>
      <c r="B568" s="6">
        <v>605747</v>
      </c>
      <c r="C568" s="9" t="s">
        <v>10092</v>
      </c>
      <c r="D568" s="6" t="s">
        <v>9</v>
      </c>
      <c r="E568" s="464">
        <v>20121.099999999999</v>
      </c>
      <c r="F568" s="404"/>
      <c r="G568" s="404"/>
      <c r="H568" s="404" t="str">
        <f t="shared" si="10"/>
        <v>M</v>
      </c>
      <c r="I568"/>
      <c r="J568"/>
      <c r="K568"/>
      <c r="L568"/>
      <c r="M568"/>
      <c r="N568"/>
      <c r="O568"/>
      <c r="P568"/>
    </row>
    <row r="569" spans="1:16" s="10" customFormat="1" ht="30" x14ac:dyDescent="0.25">
      <c r="A569"/>
      <c r="B569" s="4">
        <v>605512</v>
      </c>
      <c r="C569" s="8" t="s">
        <v>10093</v>
      </c>
      <c r="D569" s="4" t="s">
        <v>9</v>
      </c>
      <c r="E569" s="463">
        <v>16183.63</v>
      </c>
      <c r="F569" s="404"/>
      <c r="G569" s="404"/>
      <c r="H569" s="404" t="str">
        <f t="shared" si="10"/>
        <v>M</v>
      </c>
      <c r="I569"/>
      <c r="J569"/>
      <c r="K569"/>
      <c r="L569"/>
      <c r="M569"/>
      <c r="N569"/>
      <c r="O569"/>
      <c r="P569"/>
    </row>
    <row r="570" spans="1:16" s="10" customFormat="1" ht="30" x14ac:dyDescent="0.25">
      <c r="A570"/>
      <c r="B570" s="6">
        <v>605790</v>
      </c>
      <c r="C570" s="9" t="s">
        <v>10094</v>
      </c>
      <c r="D570" s="6" t="s">
        <v>9</v>
      </c>
      <c r="E570" s="464">
        <v>22325.15</v>
      </c>
      <c r="F570" s="404"/>
      <c r="G570" s="404"/>
      <c r="H570" s="404" t="str">
        <f t="shared" si="10"/>
        <v>M</v>
      </c>
      <c r="I570"/>
      <c r="J570"/>
      <c r="K570"/>
      <c r="L570"/>
      <c r="M570"/>
      <c r="N570"/>
      <c r="O570"/>
      <c r="P570"/>
    </row>
    <row r="571" spans="1:16" s="10" customFormat="1" ht="30" x14ac:dyDescent="0.25">
      <c r="A571"/>
      <c r="B571" s="4">
        <v>605532</v>
      </c>
      <c r="C571" s="8" t="s">
        <v>10095</v>
      </c>
      <c r="D571" s="4" t="s">
        <v>9</v>
      </c>
      <c r="E571" s="463">
        <v>18387.689999999999</v>
      </c>
      <c r="F571" s="404"/>
      <c r="G571" s="404"/>
      <c r="H571" s="404" t="str">
        <f t="shared" si="10"/>
        <v>M</v>
      </c>
      <c r="I571"/>
      <c r="J571"/>
      <c r="K571"/>
      <c r="L571"/>
      <c r="M571"/>
      <c r="N571"/>
      <c r="O571"/>
      <c r="P571"/>
    </row>
    <row r="572" spans="1:16" s="10" customFormat="1" ht="30" x14ac:dyDescent="0.25">
      <c r="A572"/>
      <c r="B572" s="6">
        <v>605823</v>
      </c>
      <c r="C572" s="9" t="s">
        <v>10096</v>
      </c>
      <c r="D572" s="6" t="s">
        <v>9</v>
      </c>
      <c r="E572" s="464">
        <v>25668.69</v>
      </c>
      <c r="F572" s="404"/>
      <c r="G572" s="404"/>
      <c r="H572" s="404" t="str">
        <f t="shared" si="10"/>
        <v>M</v>
      </c>
      <c r="I572"/>
      <c r="J572"/>
      <c r="K572"/>
      <c r="L572"/>
      <c r="M572"/>
      <c r="N572"/>
      <c r="O572"/>
      <c r="P572"/>
    </row>
    <row r="573" spans="1:16" s="10" customFormat="1" ht="30" x14ac:dyDescent="0.25">
      <c r="A573"/>
      <c r="B573" s="4">
        <v>605552</v>
      </c>
      <c r="C573" s="8" t="s">
        <v>10097</v>
      </c>
      <c r="D573" s="4" t="s">
        <v>9</v>
      </c>
      <c r="E573" s="463">
        <v>21731.22</v>
      </c>
      <c r="F573" s="404" t="s">
        <v>6</v>
      </c>
      <c r="G573" s="404"/>
      <c r="H573" s="404" t="str">
        <f t="shared" si="10"/>
        <v>M</v>
      </c>
      <c r="I573"/>
      <c r="J573"/>
      <c r="K573"/>
      <c r="L573"/>
      <c r="M573"/>
      <c r="N573"/>
      <c r="O573"/>
      <c r="P573"/>
    </row>
    <row r="574" spans="1:16" s="10" customFormat="1" ht="30" x14ac:dyDescent="0.25">
      <c r="A574"/>
      <c r="B574" s="6">
        <v>605844</v>
      </c>
      <c r="C574" s="9" t="s">
        <v>10098</v>
      </c>
      <c r="D574" s="6" t="s">
        <v>9</v>
      </c>
      <c r="E574" s="464">
        <v>23197.71</v>
      </c>
      <c r="F574" s="404"/>
      <c r="G574" s="404"/>
      <c r="H574" s="404" t="str">
        <f t="shared" si="10"/>
        <v>M</v>
      </c>
      <c r="I574"/>
      <c r="J574"/>
      <c r="K574"/>
      <c r="L574"/>
      <c r="M574"/>
      <c r="N574"/>
      <c r="O574"/>
      <c r="P574"/>
    </row>
    <row r="575" spans="1:16" s="10" customFormat="1" ht="30" x14ac:dyDescent="0.25">
      <c r="A575"/>
      <c r="B575" s="4">
        <v>605580</v>
      </c>
      <c r="C575" s="8" t="s">
        <v>10099</v>
      </c>
      <c r="D575" s="4" t="s">
        <v>9</v>
      </c>
      <c r="E575" s="463">
        <v>18551.54</v>
      </c>
      <c r="F575" s="404"/>
      <c r="G575" s="404"/>
      <c r="H575" s="404" t="str">
        <f t="shared" si="10"/>
        <v>M</v>
      </c>
      <c r="I575"/>
      <c r="J575"/>
      <c r="K575"/>
      <c r="L575"/>
      <c r="M575"/>
      <c r="N575"/>
      <c r="O575"/>
      <c r="P575"/>
    </row>
    <row r="576" spans="1:16" s="10" customFormat="1" ht="30" x14ac:dyDescent="0.25">
      <c r="A576"/>
      <c r="B576" s="6">
        <v>605887</v>
      </c>
      <c r="C576" s="9" t="s">
        <v>10100</v>
      </c>
      <c r="D576" s="6" t="s">
        <v>9</v>
      </c>
      <c r="E576" s="464">
        <v>25705.439999999999</v>
      </c>
      <c r="F576" s="404"/>
      <c r="G576" s="404"/>
      <c r="H576" s="404" t="str">
        <f t="shared" si="10"/>
        <v>M</v>
      </c>
      <c r="I576"/>
      <c r="J576"/>
      <c r="K576"/>
      <c r="L576"/>
      <c r="M576"/>
      <c r="N576"/>
      <c r="O576"/>
      <c r="P576"/>
    </row>
    <row r="577" spans="1:16" s="10" customFormat="1" ht="30" x14ac:dyDescent="0.25">
      <c r="A577"/>
      <c r="B577" s="4">
        <v>605591</v>
      </c>
      <c r="C577" s="8" t="s">
        <v>10101</v>
      </c>
      <c r="D577" s="4" t="s">
        <v>9</v>
      </c>
      <c r="E577" s="463">
        <v>21059.26</v>
      </c>
      <c r="F577" s="404"/>
      <c r="G577" s="404"/>
      <c r="H577" s="404" t="str">
        <f t="shared" si="10"/>
        <v>M</v>
      </c>
      <c r="I577"/>
      <c r="J577"/>
      <c r="K577"/>
      <c r="L577"/>
      <c r="M577"/>
      <c r="N577"/>
      <c r="O577"/>
      <c r="P577"/>
    </row>
    <row r="578" spans="1:16" s="10" customFormat="1" ht="30" x14ac:dyDescent="0.25">
      <c r="A578"/>
      <c r="B578" s="6">
        <v>605902</v>
      </c>
      <c r="C578" s="9" t="s">
        <v>10102</v>
      </c>
      <c r="D578" s="6" t="s">
        <v>9</v>
      </c>
      <c r="E578" s="464">
        <v>29509.64</v>
      </c>
      <c r="F578" s="404"/>
      <c r="G578" s="404"/>
      <c r="H578" s="404" t="str">
        <f t="shared" si="10"/>
        <v>M</v>
      </c>
      <c r="I578"/>
      <c r="J578"/>
      <c r="K578"/>
      <c r="L578"/>
      <c r="M578"/>
      <c r="N578"/>
      <c r="O578"/>
      <c r="P578"/>
    </row>
    <row r="579" spans="1:16" s="10" customFormat="1" ht="30" x14ac:dyDescent="0.25">
      <c r="A579"/>
      <c r="B579" s="4">
        <v>605602</v>
      </c>
      <c r="C579" s="8" t="s">
        <v>10103</v>
      </c>
      <c r="D579" s="4" t="s">
        <v>9</v>
      </c>
      <c r="E579" s="463">
        <v>24863.47</v>
      </c>
      <c r="F579" s="404"/>
      <c r="G579" s="404"/>
      <c r="H579" s="404" t="str">
        <f t="shared" si="10"/>
        <v>M</v>
      </c>
      <c r="I579"/>
      <c r="J579"/>
      <c r="K579"/>
      <c r="L579"/>
      <c r="M579"/>
      <c r="N579"/>
      <c r="O579"/>
      <c r="P579"/>
    </row>
    <row r="580" spans="1:16" s="10" customFormat="1" ht="30" x14ac:dyDescent="0.25">
      <c r="A580"/>
      <c r="B580" s="6">
        <v>605748</v>
      </c>
      <c r="C580" s="9" t="s">
        <v>10104</v>
      </c>
      <c r="D580" s="6" t="s">
        <v>9</v>
      </c>
      <c r="E580" s="464">
        <v>21998.41</v>
      </c>
      <c r="F580" s="404"/>
      <c r="G580" s="404"/>
      <c r="H580" s="404" t="str">
        <f t="shared" si="10"/>
        <v>M</v>
      </c>
      <c r="I580"/>
      <c r="J580"/>
      <c r="K580"/>
      <c r="L580"/>
      <c r="M580"/>
      <c r="N580"/>
      <c r="O580"/>
      <c r="P580"/>
    </row>
    <row r="581" spans="1:16" s="10" customFormat="1" ht="30" x14ac:dyDescent="0.25">
      <c r="A581"/>
      <c r="B581" s="4">
        <v>605513</v>
      </c>
      <c r="C581" s="8" t="s">
        <v>10105</v>
      </c>
      <c r="D581" s="4" t="s">
        <v>9</v>
      </c>
      <c r="E581" s="463">
        <v>17785.669999999998</v>
      </c>
      <c r="F581" s="404"/>
      <c r="G581" s="404"/>
      <c r="H581" s="404" t="str">
        <f t="shared" si="10"/>
        <v>M</v>
      </c>
      <c r="I581"/>
      <c r="J581"/>
      <c r="K581"/>
      <c r="L581"/>
      <c r="M581"/>
      <c r="N581"/>
      <c r="O581"/>
      <c r="P581"/>
    </row>
    <row r="582" spans="1:16" s="10" customFormat="1" ht="30" x14ac:dyDescent="0.25">
      <c r="A582"/>
      <c r="B582" s="6">
        <v>605804</v>
      </c>
      <c r="C582" s="9" t="s">
        <v>10106</v>
      </c>
      <c r="D582" s="6" t="s">
        <v>9</v>
      </c>
      <c r="E582" s="464">
        <v>24506.14</v>
      </c>
      <c r="F582" s="404"/>
      <c r="G582" s="404"/>
      <c r="H582" s="404" t="str">
        <f t="shared" si="10"/>
        <v>M</v>
      </c>
      <c r="I582"/>
      <c r="J582"/>
      <c r="K582"/>
      <c r="L582"/>
      <c r="M582"/>
      <c r="N582"/>
      <c r="O582"/>
      <c r="P582"/>
    </row>
    <row r="583" spans="1:16" s="10" customFormat="1" ht="30" x14ac:dyDescent="0.25">
      <c r="A583"/>
      <c r="B583" s="4">
        <v>605533</v>
      </c>
      <c r="C583" s="8" t="s">
        <v>10107</v>
      </c>
      <c r="D583" s="4" t="s">
        <v>9</v>
      </c>
      <c r="E583" s="463">
        <v>20293.400000000001</v>
      </c>
      <c r="F583" s="404"/>
      <c r="G583" s="404"/>
      <c r="H583" s="404" t="str">
        <f t="shared" si="10"/>
        <v>M</v>
      </c>
      <c r="I583"/>
      <c r="J583"/>
      <c r="K583"/>
      <c r="L583"/>
      <c r="M583"/>
      <c r="N583"/>
      <c r="O583"/>
      <c r="P583"/>
    </row>
    <row r="584" spans="1:16" s="10" customFormat="1" ht="30" x14ac:dyDescent="0.25">
      <c r="A584"/>
      <c r="B584" s="6">
        <v>605824</v>
      </c>
      <c r="C584" s="9" t="s">
        <v>10108</v>
      </c>
      <c r="D584" s="6" t="s">
        <v>9</v>
      </c>
      <c r="E584" s="464">
        <v>28310.34</v>
      </c>
      <c r="F584" s="404"/>
      <c r="G584" s="404"/>
      <c r="H584" s="404" t="str">
        <f t="shared" si="10"/>
        <v>M</v>
      </c>
      <c r="I584"/>
      <c r="J584"/>
      <c r="K584"/>
      <c r="L584"/>
      <c r="M584"/>
      <c r="N584"/>
      <c r="O584"/>
      <c r="P584"/>
    </row>
    <row r="585" spans="1:16" s="10" customFormat="1" ht="30" x14ac:dyDescent="0.25">
      <c r="A585"/>
      <c r="B585" s="4">
        <v>605553</v>
      </c>
      <c r="C585" s="8" t="s">
        <v>10109</v>
      </c>
      <c r="D585" s="4" t="s">
        <v>9</v>
      </c>
      <c r="E585" s="463">
        <v>24097.61</v>
      </c>
      <c r="F585" s="404"/>
      <c r="G585" s="404"/>
      <c r="H585" s="404" t="str">
        <f t="shared" si="10"/>
        <v>M</v>
      </c>
      <c r="I585"/>
      <c r="J585"/>
      <c r="K585"/>
      <c r="L585"/>
      <c r="M585"/>
      <c r="N585"/>
      <c r="O585"/>
      <c r="P585"/>
    </row>
    <row r="586" spans="1:16" s="10" customFormat="1" ht="30" x14ac:dyDescent="0.25">
      <c r="A586"/>
      <c r="B586" s="6">
        <v>605845</v>
      </c>
      <c r="C586" s="9" t="s">
        <v>10110</v>
      </c>
      <c r="D586" s="6" t="s">
        <v>9</v>
      </c>
      <c r="E586" s="464">
        <v>25171.46</v>
      </c>
      <c r="F586" s="404"/>
      <c r="G586" s="404"/>
      <c r="H586" s="404" t="str">
        <f t="shared" si="10"/>
        <v>M</v>
      </c>
      <c r="I586"/>
      <c r="J586"/>
      <c r="K586"/>
      <c r="L586"/>
      <c r="M586"/>
      <c r="N586"/>
      <c r="O586"/>
      <c r="P586"/>
    </row>
    <row r="587" spans="1:16" s="10" customFormat="1" ht="30" x14ac:dyDescent="0.25">
      <c r="A587"/>
      <c r="B587" s="4">
        <v>605581</v>
      </c>
      <c r="C587" s="8" t="s">
        <v>10111</v>
      </c>
      <c r="D587" s="4" t="s">
        <v>9</v>
      </c>
      <c r="E587" s="463">
        <v>22149.96</v>
      </c>
      <c r="F587" s="404"/>
      <c r="G587" s="404"/>
      <c r="H587" s="404" t="str">
        <f t="shared" si="10"/>
        <v>M</v>
      </c>
      <c r="I587"/>
      <c r="J587"/>
      <c r="K587"/>
      <c r="L587"/>
      <c r="M587"/>
      <c r="N587"/>
      <c r="O587"/>
      <c r="P587"/>
    </row>
    <row r="588" spans="1:16" s="10" customFormat="1" ht="30" x14ac:dyDescent="0.25">
      <c r="A588"/>
      <c r="B588" s="6">
        <v>605888</v>
      </c>
      <c r="C588" s="9" t="s">
        <v>10112</v>
      </c>
      <c r="D588" s="6" t="s">
        <v>9</v>
      </c>
      <c r="E588" s="464">
        <v>28002.45</v>
      </c>
      <c r="F588" s="404"/>
      <c r="G588" s="404"/>
      <c r="H588" s="404" t="str">
        <f t="shared" si="10"/>
        <v>M</v>
      </c>
      <c r="I588"/>
      <c r="J588"/>
      <c r="K588"/>
      <c r="L588"/>
      <c r="M588"/>
      <c r="N588"/>
      <c r="O588"/>
      <c r="P588"/>
    </row>
    <row r="589" spans="1:16" s="10" customFormat="1" ht="30" x14ac:dyDescent="0.25">
      <c r="A589"/>
      <c r="B589" s="4">
        <v>605592</v>
      </c>
      <c r="C589" s="8" t="s">
        <v>10113</v>
      </c>
      <c r="D589" s="4" t="s">
        <v>9</v>
      </c>
      <c r="E589" s="463">
        <v>24980.95</v>
      </c>
      <c r="F589" s="404"/>
      <c r="G589" s="404"/>
      <c r="H589" s="404" t="str">
        <f t="shared" si="10"/>
        <v>M</v>
      </c>
      <c r="I589"/>
      <c r="J589"/>
      <c r="K589"/>
      <c r="L589"/>
      <c r="M589"/>
      <c r="N589"/>
      <c r="O589"/>
      <c r="P589"/>
    </row>
    <row r="590" spans="1:16" s="10" customFormat="1" ht="30" x14ac:dyDescent="0.25">
      <c r="A590"/>
      <c r="B590" s="6">
        <v>605903</v>
      </c>
      <c r="C590" s="9" t="s">
        <v>10114</v>
      </c>
      <c r="D590" s="6" t="s">
        <v>9</v>
      </c>
      <c r="E590" s="464">
        <v>32297.040000000001</v>
      </c>
      <c r="F590" s="404"/>
      <c r="G590" s="404"/>
      <c r="H590" s="404" t="str">
        <f t="shared" si="10"/>
        <v>M</v>
      </c>
      <c r="I590"/>
      <c r="J590"/>
      <c r="K590"/>
      <c r="L590"/>
      <c r="M590"/>
      <c r="N590"/>
      <c r="O590"/>
      <c r="P590"/>
    </row>
    <row r="591" spans="1:16" s="10" customFormat="1" ht="30" x14ac:dyDescent="0.25">
      <c r="A591"/>
      <c r="B591" s="4">
        <v>605603</v>
      </c>
      <c r="C591" s="8" t="s">
        <v>10115</v>
      </c>
      <c r="D591" s="4" t="s">
        <v>9</v>
      </c>
      <c r="E591" s="463">
        <v>29275.54</v>
      </c>
      <c r="F591" s="404"/>
      <c r="G591" s="404"/>
      <c r="H591" s="404" t="str">
        <f t="shared" si="10"/>
        <v>M</v>
      </c>
      <c r="I591"/>
      <c r="J591"/>
      <c r="K591"/>
      <c r="L591"/>
      <c r="M591"/>
      <c r="N591"/>
      <c r="O591"/>
      <c r="P591"/>
    </row>
    <row r="592" spans="1:16" s="10" customFormat="1" ht="30" x14ac:dyDescent="0.25">
      <c r="A592"/>
      <c r="B592" s="6">
        <v>605771</v>
      </c>
      <c r="C592" s="9" t="s">
        <v>10116</v>
      </c>
      <c r="D592" s="6" t="s">
        <v>9</v>
      </c>
      <c r="E592" s="464">
        <v>23899.48</v>
      </c>
      <c r="F592" s="404"/>
      <c r="G592" s="404"/>
      <c r="H592" s="404" t="str">
        <f t="shared" si="10"/>
        <v>M</v>
      </c>
      <c r="I592"/>
      <c r="J592"/>
      <c r="K592"/>
      <c r="L592"/>
      <c r="M592"/>
      <c r="N592"/>
      <c r="O592"/>
      <c r="P592"/>
    </row>
    <row r="593" spans="1:16" s="10" customFormat="1" ht="30" x14ac:dyDescent="0.25">
      <c r="A593"/>
      <c r="B593" s="4">
        <v>605514</v>
      </c>
      <c r="C593" s="8" t="s">
        <v>10117</v>
      </c>
      <c r="D593" s="4" t="s">
        <v>9</v>
      </c>
      <c r="E593" s="463">
        <v>21482.31</v>
      </c>
      <c r="F593" s="404"/>
      <c r="G593" s="404"/>
      <c r="H593" s="404" t="str">
        <f t="shared" ref="H593:H656" si="11">UPPER(D593)</f>
        <v>M</v>
      </c>
      <c r="I593"/>
      <c r="J593"/>
      <c r="K593"/>
      <c r="L593"/>
      <c r="M593"/>
      <c r="N593"/>
      <c r="O593"/>
      <c r="P593"/>
    </row>
    <row r="594" spans="1:16" s="10" customFormat="1" ht="30" x14ac:dyDescent="0.25">
      <c r="A594"/>
      <c r="B594" s="6">
        <v>605805</v>
      </c>
      <c r="C594" s="9" t="s">
        <v>10118</v>
      </c>
      <c r="D594" s="6" t="s">
        <v>9</v>
      </c>
      <c r="E594" s="464">
        <v>26730.47</v>
      </c>
      <c r="F594" s="404"/>
      <c r="G594" s="404"/>
      <c r="H594" s="404" t="str">
        <f t="shared" si="11"/>
        <v>M</v>
      </c>
      <c r="I594"/>
      <c r="J594"/>
      <c r="K594"/>
      <c r="L594"/>
      <c r="M594"/>
      <c r="N594"/>
      <c r="O594"/>
      <c r="P594"/>
    </row>
    <row r="595" spans="1:16" s="10" customFormat="1" ht="30" x14ac:dyDescent="0.25">
      <c r="A595"/>
      <c r="B595" s="4">
        <v>605534</v>
      </c>
      <c r="C595" s="8" t="s">
        <v>10119</v>
      </c>
      <c r="D595" s="4" t="s">
        <v>9</v>
      </c>
      <c r="E595" s="463">
        <v>24313.3</v>
      </c>
      <c r="F595" s="404"/>
      <c r="G595" s="404"/>
      <c r="H595" s="404" t="str">
        <f t="shared" si="11"/>
        <v>M</v>
      </c>
      <c r="I595"/>
      <c r="J595"/>
      <c r="K595"/>
      <c r="L595"/>
      <c r="M595"/>
      <c r="N595"/>
      <c r="O595"/>
      <c r="P595"/>
    </row>
    <row r="596" spans="1:16" s="10" customFormat="1" ht="30" x14ac:dyDescent="0.25">
      <c r="A596"/>
      <c r="B596" s="6">
        <v>605825</v>
      </c>
      <c r="C596" s="9" t="s">
        <v>10120</v>
      </c>
      <c r="D596" s="6" t="s">
        <v>9</v>
      </c>
      <c r="E596" s="464">
        <v>31025.05</v>
      </c>
      <c r="F596" s="404"/>
      <c r="G596" s="404"/>
      <c r="H596" s="404" t="str">
        <f t="shared" si="11"/>
        <v>M</v>
      </c>
      <c r="I596"/>
      <c r="J596"/>
      <c r="K596"/>
      <c r="L596"/>
      <c r="M596"/>
      <c r="N596"/>
      <c r="O596"/>
      <c r="P596"/>
    </row>
    <row r="597" spans="1:16" s="10" customFormat="1" ht="30" x14ac:dyDescent="0.25">
      <c r="A597"/>
      <c r="B597" s="4">
        <v>605554</v>
      </c>
      <c r="C597" s="8" t="s">
        <v>10121</v>
      </c>
      <c r="D597" s="4" t="s">
        <v>9</v>
      </c>
      <c r="E597" s="463">
        <v>28607.88</v>
      </c>
      <c r="F597" s="404"/>
      <c r="G597" s="404"/>
      <c r="H597" s="404" t="str">
        <f t="shared" si="11"/>
        <v>M</v>
      </c>
      <c r="I597"/>
      <c r="J597"/>
      <c r="K597"/>
      <c r="L597"/>
      <c r="M597"/>
      <c r="N597"/>
      <c r="O597"/>
      <c r="P597"/>
    </row>
    <row r="598" spans="1:16" s="10" customFormat="1" ht="30" x14ac:dyDescent="0.25">
      <c r="A598"/>
      <c r="B598" s="6">
        <v>605772</v>
      </c>
      <c r="C598" s="9" t="s">
        <v>10122</v>
      </c>
      <c r="D598" s="6" t="s">
        <v>9</v>
      </c>
      <c r="E598" s="464">
        <v>27905.24</v>
      </c>
      <c r="F598" s="404"/>
      <c r="G598" s="404"/>
      <c r="H598" s="404" t="str">
        <f t="shared" si="11"/>
        <v>M</v>
      </c>
      <c r="I598"/>
      <c r="J598"/>
      <c r="K598"/>
      <c r="L598"/>
      <c r="M598"/>
      <c r="N598"/>
      <c r="O598"/>
      <c r="P598"/>
    </row>
    <row r="599" spans="1:16" s="10" customFormat="1" ht="30" x14ac:dyDescent="0.25">
      <c r="A599"/>
      <c r="B599" s="4">
        <v>605515</v>
      </c>
      <c r="C599" s="8" t="s">
        <v>10123</v>
      </c>
      <c r="D599" s="4" t="s">
        <v>9</v>
      </c>
      <c r="E599" s="463">
        <v>23373.69</v>
      </c>
      <c r="F599" s="404"/>
      <c r="G599" s="404"/>
      <c r="H599" s="404" t="str">
        <f t="shared" si="11"/>
        <v>M</v>
      </c>
      <c r="I599"/>
      <c r="J599"/>
      <c r="K599"/>
      <c r="L599"/>
      <c r="M599"/>
      <c r="N599"/>
      <c r="O599"/>
      <c r="P599"/>
    </row>
    <row r="600" spans="1:16" s="10" customFormat="1" ht="30" x14ac:dyDescent="0.25">
      <c r="A600"/>
      <c r="B600" s="6">
        <v>605806</v>
      </c>
      <c r="C600" s="9" t="s">
        <v>10124</v>
      </c>
      <c r="D600" s="6" t="s">
        <v>9</v>
      </c>
      <c r="E600" s="464">
        <v>31079.08</v>
      </c>
      <c r="F600" s="404"/>
      <c r="G600" s="404"/>
      <c r="H600" s="404" t="str">
        <f t="shared" si="11"/>
        <v>M</v>
      </c>
      <c r="I600"/>
      <c r="J600"/>
      <c r="K600"/>
      <c r="L600"/>
      <c r="M600"/>
      <c r="N600"/>
      <c r="O600"/>
      <c r="P600"/>
    </row>
    <row r="601" spans="1:16" s="10" customFormat="1" ht="30" x14ac:dyDescent="0.25">
      <c r="A601"/>
      <c r="B601" s="4">
        <v>605535</v>
      </c>
      <c r="C601" s="8" t="s">
        <v>10125</v>
      </c>
      <c r="D601" s="4" t="s">
        <v>9</v>
      </c>
      <c r="E601" s="463">
        <v>26547.53</v>
      </c>
      <c r="F601" s="404"/>
      <c r="G601" s="404"/>
      <c r="H601" s="404" t="str">
        <f t="shared" si="11"/>
        <v>M</v>
      </c>
      <c r="I601"/>
      <c r="J601"/>
      <c r="K601"/>
      <c r="L601"/>
      <c r="M601"/>
      <c r="N601"/>
      <c r="O601"/>
      <c r="P601"/>
    </row>
    <row r="602" spans="1:16" s="10" customFormat="1" ht="30" x14ac:dyDescent="0.25">
      <c r="A602"/>
      <c r="B602" s="6">
        <v>605826</v>
      </c>
      <c r="C602" s="9" t="s">
        <v>10126</v>
      </c>
      <c r="D602" s="6" t="s">
        <v>9</v>
      </c>
      <c r="E602" s="464">
        <v>35893.769999999997</v>
      </c>
      <c r="F602" s="404"/>
      <c r="G602" s="404"/>
      <c r="H602" s="404" t="str">
        <f t="shared" si="11"/>
        <v>M</v>
      </c>
      <c r="I602"/>
      <c r="J602"/>
      <c r="K602"/>
      <c r="L602"/>
      <c r="M602"/>
      <c r="N602"/>
      <c r="O602"/>
      <c r="P602"/>
    </row>
    <row r="603" spans="1:16" s="10" customFormat="1" ht="30" x14ac:dyDescent="0.25">
      <c r="A603"/>
      <c r="B603" s="4">
        <v>605555</v>
      </c>
      <c r="C603" s="8" t="s">
        <v>10127</v>
      </c>
      <c r="D603" s="4" t="s">
        <v>9</v>
      </c>
      <c r="E603" s="463">
        <v>31362.22</v>
      </c>
      <c r="F603" s="404"/>
      <c r="G603" s="404"/>
      <c r="H603" s="404" t="str">
        <f t="shared" si="11"/>
        <v>M</v>
      </c>
      <c r="I603"/>
      <c r="J603"/>
      <c r="K603"/>
      <c r="L603"/>
      <c r="M603"/>
      <c r="N603"/>
      <c r="O603"/>
      <c r="P603"/>
    </row>
    <row r="604" spans="1:16" s="10" customFormat="1" ht="30" x14ac:dyDescent="0.25">
      <c r="A604"/>
      <c r="B604" s="6">
        <v>605773</v>
      </c>
      <c r="C604" s="9" t="s">
        <v>10128</v>
      </c>
      <c r="D604" s="6" t="s">
        <v>9</v>
      </c>
      <c r="E604" s="464">
        <v>29631.78</v>
      </c>
      <c r="F604" s="404"/>
      <c r="G604" s="404"/>
      <c r="H604" s="404" t="str">
        <f t="shared" si="11"/>
        <v>M</v>
      </c>
      <c r="I604"/>
      <c r="J604"/>
      <c r="K604"/>
      <c r="L604"/>
      <c r="M604"/>
      <c r="N604"/>
      <c r="O604"/>
      <c r="P604"/>
    </row>
    <row r="605" spans="1:16" s="10" customFormat="1" ht="30" x14ac:dyDescent="0.25">
      <c r="A605"/>
      <c r="B605" s="4">
        <v>605516</v>
      </c>
      <c r="C605" s="8" t="s">
        <v>10129</v>
      </c>
      <c r="D605" s="4" t="s">
        <v>9</v>
      </c>
      <c r="E605" s="463">
        <v>24799.06</v>
      </c>
      <c r="F605" s="404"/>
      <c r="G605" s="404"/>
      <c r="H605" s="404" t="str">
        <f t="shared" si="11"/>
        <v>M</v>
      </c>
      <c r="I605"/>
      <c r="J605"/>
      <c r="K605"/>
      <c r="L605"/>
      <c r="M605"/>
      <c r="N605"/>
      <c r="O605"/>
      <c r="P605"/>
    </row>
    <row r="606" spans="1:16" s="10" customFormat="1" ht="30" x14ac:dyDescent="0.25">
      <c r="A606"/>
      <c r="B606" s="6">
        <v>605807</v>
      </c>
      <c r="C606" s="9" t="s">
        <v>10130</v>
      </c>
      <c r="D606" s="6" t="s">
        <v>9</v>
      </c>
      <c r="E606" s="464">
        <v>33168.07</v>
      </c>
      <c r="F606" s="404"/>
      <c r="G606" s="404"/>
      <c r="H606" s="404" t="str">
        <f t="shared" si="11"/>
        <v>M</v>
      </c>
      <c r="I606"/>
      <c r="J606"/>
      <c r="K606"/>
      <c r="L606"/>
      <c r="M606"/>
      <c r="N606"/>
      <c r="O606"/>
      <c r="P606"/>
    </row>
    <row r="607" spans="1:16" s="10" customFormat="1" ht="30" x14ac:dyDescent="0.25">
      <c r="A607"/>
      <c r="B607" s="4">
        <v>605536</v>
      </c>
      <c r="C607" s="8" t="s">
        <v>10131</v>
      </c>
      <c r="D607" s="4" t="s">
        <v>9</v>
      </c>
      <c r="E607" s="463">
        <v>28335.35</v>
      </c>
      <c r="F607" s="404"/>
      <c r="G607" s="404"/>
      <c r="H607" s="404" t="str">
        <f t="shared" si="11"/>
        <v>M</v>
      </c>
      <c r="I607"/>
      <c r="J607"/>
      <c r="K607"/>
      <c r="L607"/>
      <c r="M607"/>
      <c r="N607"/>
      <c r="O607"/>
      <c r="P607"/>
    </row>
    <row r="608" spans="1:16" s="10" customFormat="1" ht="30" x14ac:dyDescent="0.25">
      <c r="A608"/>
      <c r="B608" s="6">
        <v>605827</v>
      </c>
      <c r="C608" s="9" t="s">
        <v>10132</v>
      </c>
      <c r="D608" s="6" t="s">
        <v>9</v>
      </c>
      <c r="E608" s="464">
        <v>38532.589999999997</v>
      </c>
      <c r="F608" s="404"/>
      <c r="G608" s="404"/>
      <c r="H608" s="404" t="str">
        <f t="shared" si="11"/>
        <v>M</v>
      </c>
      <c r="I608"/>
      <c r="J608"/>
      <c r="K608"/>
      <c r="L608"/>
      <c r="M608"/>
      <c r="N608"/>
      <c r="O608"/>
      <c r="P608"/>
    </row>
    <row r="609" spans="1:16" s="10" customFormat="1" ht="30" x14ac:dyDescent="0.25">
      <c r="A609"/>
      <c r="B609" s="4">
        <v>605556</v>
      </c>
      <c r="C609" s="8" t="s">
        <v>10133</v>
      </c>
      <c r="D609" s="4" t="s">
        <v>9</v>
      </c>
      <c r="E609" s="463">
        <v>33699.870000000003</v>
      </c>
      <c r="F609" s="404"/>
      <c r="G609" s="404"/>
      <c r="H609" s="404" t="str">
        <f t="shared" si="11"/>
        <v>M</v>
      </c>
      <c r="I609"/>
      <c r="J609"/>
      <c r="K609"/>
      <c r="L609"/>
      <c r="M609"/>
      <c r="N609"/>
      <c r="O609"/>
      <c r="P609"/>
    </row>
    <row r="610" spans="1:16" s="10" customFormat="1" ht="30" x14ac:dyDescent="0.25">
      <c r="A610"/>
      <c r="B610" s="6">
        <v>605774</v>
      </c>
      <c r="C610" s="9" t="s">
        <v>10134</v>
      </c>
      <c r="D610" s="6" t="s">
        <v>9</v>
      </c>
      <c r="E610" s="464">
        <v>31883.06</v>
      </c>
      <c r="F610" s="404"/>
      <c r="G610" s="404"/>
      <c r="H610" s="404" t="str">
        <f t="shared" si="11"/>
        <v>M</v>
      </c>
      <c r="I610"/>
      <c r="J610"/>
      <c r="K610"/>
      <c r="L610"/>
      <c r="M610"/>
      <c r="N610"/>
      <c r="O610"/>
      <c r="P610"/>
    </row>
    <row r="611" spans="1:16" s="10" customFormat="1" ht="30" x14ac:dyDescent="0.25">
      <c r="A611"/>
      <c r="B611" s="4">
        <v>605517</v>
      </c>
      <c r="C611" s="8" t="s">
        <v>10135</v>
      </c>
      <c r="D611" s="4" t="s">
        <v>9</v>
      </c>
      <c r="E611" s="463">
        <v>26679.95</v>
      </c>
      <c r="F611" s="404"/>
      <c r="G611" s="404"/>
      <c r="H611" s="404" t="str">
        <f t="shared" si="11"/>
        <v>M</v>
      </c>
      <c r="I611"/>
      <c r="J611"/>
      <c r="K611"/>
      <c r="L611"/>
      <c r="M611"/>
      <c r="N611"/>
      <c r="O611"/>
      <c r="P611"/>
    </row>
    <row r="612" spans="1:16" s="10" customFormat="1" ht="30" x14ac:dyDescent="0.25">
      <c r="A612"/>
      <c r="B612" s="6">
        <v>605808</v>
      </c>
      <c r="C612" s="9" t="s">
        <v>10136</v>
      </c>
      <c r="D612" s="6" t="s">
        <v>9</v>
      </c>
      <c r="E612" s="464">
        <v>35801.39</v>
      </c>
      <c r="F612" s="404"/>
      <c r="G612" s="404"/>
      <c r="H612" s="404" t="str">
        <f t="shared" si="11"/>
        <v>M</v>
      </c>
      <c r="I612"/>
      <c r="J612"/>
      <c r="K612"/>
      <c r="L612"/>
      <c r="M612"/>
      <c r="N612"/>
      <c r="O612"/>
      <c r="P612"/>
    </row>
    <row r="613" spans="1:16" s="10" customFormat="1" ht="30" x14ac:dyDescent="0.25">
      <c r="A613"/>
      <c r="B613" s="4">
        <v>605537</v>
      </c>
      <c r="C613" s="8" t="s">
        <v>10137</v>
      </c>
      <c r="D613" s="4" t="s">
        <v>9</v>
      </c>
      <c r="E613" s="463">
        <v>30598.28</v>
      </c>
      <c r="F613" s="404" t="s">
        <v>6</v>
      </c>
      <c r="G613" s="404"/>
      <c r="H613" s="404" t="str">
        <f t="shared" si="11"/>
        <v>M</v>
      </c>
      <c r="I613"/>
      <c r="J613"/>
      <c r="K613"/>
      <c r="L613"/>
      <c r="M613"/>
      <c r="N613"/>
      <c r="O613"/>
      <c r="P613"/>
    </row>
    <row r="614" spans="1:16" s="10" customFormat="1" ht="30" x14ac:dyDescent="0.25">
      <c r="A614"/>
      <c r="B614" s="6">
        <v>605828</v>
      </c>
      <c r="C614" s="9" t="s">
        <v>10138</v>
      </c>
      <c r="D614" s="6" t="s">
        <v>9</v>
      </c>
      <c r="E614" s="464">
        <v>41745.449999999997</v>
      </c>
      <c r="F614" s="404"/>
      <c r="G614" s="404"/>
      <c r="H614" s="404" t="str">
        <f t="shared" si="11"/>
        <v>M</v>
      </c>
      <c r="I614"/>
      <c r="J614"/>
      <c r="K614"/>
      <c r="L614"/>
      <c r="M614"/>
      <c r="N614"/>
      <c r="O614"/>
      <c r="P614"/>
    </row>
    <row r="615" spans="1:16" s="10" customFormat="1" ht="30" x14ac:dyDescent="0.25">
      <c r="A615"/>
      <c r="B615" s="4">
        <v>605557</v>
      </c>
      <c r="C615" s="8" t="s">
        <v>10139</v>
      </c>
      <c r="D615" s="4" t="s">
        <v>9</v>
      </c>
      <c r="E615" s="463">
        <v>36542.339999999997</v>
      </c>
      <c r="F615" s="404"/>
      <c r="G615" s="404"/>
      <c r="H615" s="404" t="str">
        <f t="shared" si="11"/>
        <v>M</v>
      </c>
      <c r="I615"/>
      <c r="J615"/>
      <c r="K615"/>
      <c r="L615"/>
      <c r="M615"/>
      <c r="N615"/>
      <c r="O615"/>
      <c r="P615"/>
    </row>
    <row r="616" spans="1:16" s="10" customFormat="1" ht="30" x14ac:dyDescent="0.25">
      <c r="A616"/>
      <c r="B616" s="6">
        <v>605775</v>
      </c>
      <c r="C616" s="9" t="s">
        <v>10140</v>
      </c>
      <c r="D616" s="6" t="s">
        <v>9</v>
      </c>
      <c r="E616" s="464">
        <v>33602.89</v>
      </c>
      <c r="F616" s="404"/>
      <c r="G616" s="404"/>
      <c r="H616" s="404" t="str">
        <f t="shared" si="11"/>
        <v>M</v>
      </c>
      <c r="I616"/>
      <c r="J616"/>
      <c r="K616"/>
      <c r="L616"/>
      <c r="M616"/>
      <c r="N616"/>
      <c r="O616"/>
      <c r="P616"/>
    </row>
    <row r="617" spans="1:16" s="10" customFormat="1" ht="30" x14ac:dyDescent="0.25">
      <c r="A617"/>
      <c r="B617" s="4">
        <v>605518</v>
      </c>
      <c r="C617" s="8" t="s">
        <v>10141</v>
      </c>
      <c r="D617" s="4" t="s">
        <v>9</v>
      </c>
      <c r="E617" s="463">
        <v>28222.95</v>
      </c>
      <c r="F617" s="404"/>
      <c r="G617" s="404"/>
      <c r="H617" s="404" t="str">
        <f t="shared" si="11"/>
        <v>M</v>
      </c>
      <c r="I617"/>
      <c r="J617"/>
      <c r="K617"/>
      <c r="L617"/>
      <c r="M617"/>
      <c r="N617"/>
      <c r="O617"/>
      <c r="P617"/>
    </row>
    <row r="618" spans="1:16" s="10" customFormat="1" ht="30" x14ac:dyDescent="0.25">
      <c r="A618"/>
      <c r="B618" s="6">
        <v>605809</v>
      </c>
      <c r="C618" s="9" t="s">
        <v>10142</v>
      </c>
      <c r="D618" s="6" t="s">
        <v>9</v>
      </c>
      <c r="E618" s="464">
        <v>37922.839999999997</v>
      </c>
      <c r="F618" s="404"/>
      <c r="G618" s="404"/>
      <c r="H618" s="404" t="str">
        <f t="shared" si="11"/>
        <v>M</v>
      </c>
      <c r="I618"/>
      <c r="J618"/>
      <c r="K618"/>
      <c r="L618"/>
      <c r="M618"/>
      <c r="N618"/>
      <c r="O618"/>
      <c r="P618"/>
    </row>
    <row r="619" spans="1:16" s="10" customFormat="1" ht="30" x14ac:dyDescent="0.25">
      <c r="A619"/>
      <c r="B619" s="4">
        <v>605538</v>
      </c>
      <c r="C619" s="8" t="s">
        <v>10143</v>
      </c>
      <c r="D619" s="4" t="s">
        <v>9</v>
      </c>
      <c r="E619" s="463">
        <v>32542.9</v>
      </c>
      <c r="F619" s="404"/>
      <c r="G619" s="404"/>
      <c r="H619" s="404" t="str">
        <f t="shared" si="11"/>
        <v>M</v>
      </c>
      <c r="I619"/>
      <c r="J619"/>
      <c r="K619"/>
      <c r="L619"/>
      <c r="M619"/>
      <c r="N619"/>
      <c r="O619"/>
      <c r="P619"/>
    </row>
    <row r="620" spans="1:16" s="10" customFormat="1" ht="30" x14ac:dyDescent="0.25">
      <c r="A620"/>
      <c r="B620" s="6">
        <v>605829</v>
      </c>
      <c r="C620" s="9" t="s">
        <v>10144</v>
      </c>
      <c r="D620" s="6" t="s">
        <v>9</v>
      </c>
      <c r="E620" s="464">
        <v>44476.17</v>
      </c>
      <c r="F620" s="404"/>
      <c r="G620" s="404"/>
      <c r="H620" s="404" t="str">
        <f t="shared" si="11"/>
        <v>M</v>
      </c>
      <c r="I620"/>
      <c r="J620"/>
      <c r="K620"/>
      <c r="L620"/>
      <c r="M620"/>
      <c r="N620"/>
      <c r="O620"/>
      <c r="P620"/>
    </row>
    <row r="621" spans="1:16" s="10" customFormat="1" ht="30" x14ac:dyDescent="0.25">
      <c r="A621"/>
      <c r="B621" s="4">
        <v>605558</v>
      </c>
      <c r="C621" s="8" t="s">
        <v>10145</v>
      </c>
      <c r="D621" s="4" t="s">
        <v>9</v>
      </c>
      <c r="E621" s="463">
        <v>39096.230000000003</v>
      </c>
      <c r="F621" s="404"/>
      <c r="G621" s="404"/>
      <c r="H621" s="404" t="str">
        <f t="shared" si="11"/>
        <v>M</v>
      </c>
      <c r="I621"/>
      <c r="J621"/>
      <c r="K621"/>
      <c r="L621"/>
      <c r="M621"/>
      <c r="N621"/>
      <c r="O621"/>
      <c r="P621"/>
    </row>
    <row r="622" spans="1:16" s="10" customFormat="1" ht="30" x14ac:dyDescent="0.25">
      <c r="A622"/>
      <c r="B622" s="6">
        <v>605776</v>
      </c>
      <c r="C622" s="9" t="s">
        <v>10146</v>
      </c>
      <c r="D622" s="6" t="s">
        <v>9</v>
      </c>
      <c r="E622" s="464">
        <v>35861.199999999997</v>
      </c>
      <c r="F622" s="404"/>
      <c r="G622" s="404"/>
      <c r="H622" s="404" t="str">
        <f t="shared" si="11"/>
        <v>M</v>
      </c>
      <c r="I622"/>
      <c r="J622"/>
      <c r="K622"/>
      <c r="L622"/>
      <c r="M622"/>
      <c r="N622"/>
      <c r="O622"/>
      <c r="P622"/>
    </row>
    <row r="623" spans="1:16" s="10" customFormat="1" ht="30" x14ac:dyDescent="0.25">
      <c r="A623"/>
      <c r="B623" s="4">
        <v>605519</v>
      </c>
      <c r="C623" s="8" t="s">
        <v>10147</v>
      </c>
      <c r="D623" s="4" t="s">
        <v>9</v>
      </c>
      <c r="E623" s="463">
        <v>33439.949999999997</v>
      </c>
      <c r="F623" s="404"/>
      <c r="G623" s="404"/>
      <c r="H623" s="404" t="str">
        <f t="shared" si="11"/>
        <v>M</v>
      </c>
      <c r="I623"/>
      <c r="J623"/>
      <c r="K623"/>
      <c r="L623"/>
      <c r="M623"/>
      <c r="N623"/>
      <c r="O623"/>
      <c r="P623"/>
    </row>
    <row r="624" spans="1:16" s="10" customFormat="1" ht="30" x14ac:dyDescent="0.25">
      <c r="A624"/>
      <c r="B624" s="6">
        <v>605810</v>
      </c>
      <c r="C624" s="9" t="s">
        <v>10148</v>
      </c>
      <c r="D624" s="6" t="s">
        <v>9</v>
      </c>
      <c r="E624" s="464">
        <v>40602.370000000003</v>
      </c>
      <c r="F624" s="404"/>
      <c r="G624" s="404"/>
      <c r="H624" s="404" t="str">
        <f t="shared" si="11"/>
        <v>M</v>
      </c>
      <c r="I624"/>
      <c r="J624"/>
      <c r="K624"/>
      <c r="L624"/>
      <c r="M624"/>
      <c r="N624"/>
      <c r="O624"/>
      <c r="P624"/>
    </row>
    <row r="625" spans="1:16" s="10" customFormat="1" ht="30" x14ac:dyDescent="0.25">
      <c r="A625"/>
      <c r="B625" s="4">
        <v>605539</v>
      </c>
      <c r="C625" s="8" t="s">
        <v>10149</v>
      </c>
      <c r="D625" s="4" t="s">
        <v>9</v>
      </c>
      <c r="E625" s="463">
        <v>38181.129999999997</v>
      </c>
      <c r="F625" s="404"/>
      <c r="G625" s="404"/>
      <c r="H625" s="404" t="str">
        <f t="shared" si="11"/>
        <v>M</v>
      </c>
      <c r="I625"/>
      <c r="J625"/>
      <c r="K625"/>
      <c r="L625"/>
      <c r="M625"/>
      <c r="N625"/>
      <c r="O625"/>
      <c r="P625"/>
    </row>
    <row r="626" spans="1:16" s="10" customFormat="1" ht="30" x14ac:dyDescent="0.25">
      <c r="A626"/>
      <c r="B626" s="6">
        <v>605830</v>
      </c>
      <c r="C626" s="9" t="s">
        <v>10150</v>
      </c>
      <c r="D626" s="6" t="s">
        <v>9</v>
      </c>
      <c r="E626" s="464">
        <v>47794.69</v>
      </c>
      <c r="F626" s="404"/>
      <c r="G626" s="404"/>
      <c r="H626" s="404" t="str">
        <f t="shared" si="11"/>
        <v>M</v>
      </c>
      <c r="I626"/>
      <c r="J626"/>
      <c r="K626"/>
      <c r="L626"/>
      <c r="M626"/>
      <c r="N626"/>
      <c r="O626"/>
      <c r="P626"/>
    </row>
    <row r="627" spans="1:16" s="10" customFormat="1" ht="30" x14ac:dyDescent="0.25">
      <c r="A627"/>
      <c r="B627" s="4">
        <v>605559</v>
      </c>
      <c r="C627" s="8" t="s">
        <v>10151</v>
      </c>
      <c r="D627" s="4" t="s">
        <v>9</v>
      </c>
      <c r="E627" s="463">
        <v>45373.440000000002</v>
      </c>
      <c r="F627" s="404"/>
      <c r="G627" s="404"/>
      <c r="H627" s="404" t="str">
        <f t="shared" si="11"/>
        <v>M</v>
      </c>
      <c r="I627"/>
      <c r="J627"/>
      <c r="K627"/>
      <c r="L627"/>
      <c r="M627"/>
      <c r="N627"/>
      <c r="O627"/>
      <c r="P627"/>
    </row>
    <row r="628" spans="1:16" s="10" customFormat="1" ht="30" x14ac:dyDescent="0.25">
      <c r="A628"/>
      <c r="B628" s="6">
        <v>605777</v>
      </c>
      <c r="C628" s="9" t="s">
        <v>10152</v>
      </c>
      <c r="D628" s="6" t="s">
        <v>9</v>
      </c>
      <c r="E628" s="464">
        <v>38282.36</v>
      </c>
      <c r="F628" s="404"/>
      <c r="G628" s="404"/>
      <c r="H628" s="404" t="str">
        <f t="shared" si="11"/>
        <v>M</v>
      </c>
      <c r="I628"/>
      <c r="J628"/>
      <c r="K628"/>
      <c r="L628"/>
      <c r="M628"/>
      <c r="N628"/>
      <c r="O628"/>
      <c r="P628"/>
    </row>
    <row r="629" spans="1:16" s="10" customFormat="1" ht="30" x14ac:dyDescent="0.25">
      <c r="A629"/>
      <c r="B629" s="4">
        <v>605520</v>
      </c>
      <c r="C629" s="8" t="s">
        <v>10153</v>
      </c>
      <c r="D629" s="4" t="s">
        <v>9</v>
      </c>
      <c r="E629" s="463">
        <v>35693.81</v>
      </c>
      <c r="F629" s="404"/>
      <c r="G629" s="404"/>
      <c r="H629" s="404" t="str">
        <f t="shared" si="11"/>
        <v>M</v>
      </c>
      <c r="I629"/>
      <c r="J629"/>
      <c r="K629"/>
      <c r="L629"/>
      <c r="M629"/>
      <c r="N629"/>
      <c r="O629"/>
      <c r="P629"/>
    </row>
    <row r="630" spans="1:16" s="10" customFormat="1" ht="30" x14ac:dyDescent="0.25">
      <c r="A630"/>
      <c r="B630" s="6">
        <v>605811</v>
      </c>
      <c r="C630" s="9" t="s">
        <v>10154</v>
      </c>
      <c r="D630" s="6" t="s">
        <v>9</v>
      </c>
      <c r="E630" s="464">
        <v>43464.35</v>
      </c>
      <c r="F630" s="404"/>
      <c r="G630" s="404"/>
      <c r="H630" s="404" t="str">
        <f t="shared" si="11"/>
        <v>M</v>
      </c>
      <c r="I630"/>
      <c r="J630"/>
      <c r="K630"/>
      <c r="L630"/>
      <c r="M630"/>
      <c r="N630"/>
      <c r="O630"/>
      <c r="P630"/>
    </row>
    <row r="631" spans="1:16" s="10" customFormat="1" ht="30" x14ac:dyDescent="0.25">
      <c r="A631"/>
      <c r="B631" s="4">
        <v>605540</v>
      </c>
      <c r="C631" s="8" t="s">
        <v>10155</v>
      </c>
      <c r="D631" s="4" t="s">
        <v>9</v>
      </c>
      <c r="E631" s="463">
        <v>40875.800000000003</v>
      </c>
      <c r="F631" s="404"/>
      <c r="G631" s="404"/>
      <c r="H631" s="404" t="str">
        <f t="shared" si="11"/>
        <v>M</v>
      </c>
      <c r="I631"/>
      <c r="J631"/>
      <c r="K631"/>
      <c r="L631"/>
      <c r="M631"/>
      <c r="N631"/>
      <c r="O631"/>
      <c r="P631"/>
    </row>
    <row r="632" spans="1:16" s="10" customFormat="1" ht="30" x14ac:dyDescent="0.25">
      <c r="A632"/>
      <c r="B632" s="6">
        <v>605831</v>
      </c>
      <c r="C632" s="9" t="s">
        <v>10156</v>
      </c>
      <c r="D632" s="6" t="s">
        <v>9</v>
      </c>
      <c r="E632" s="464">
        <v>51325.38</v>
      </c>
      <c r="F632" s="404"/>
      <c r="G632" s="404"/>
      <c r="H632" s="404" t="str">
        <f t="shared" si="11"/>
        <v>M</v>
      </c>
      <c r="I632"/>
      <c r="J632"/>
      <c r="K632"/>
      <c r="L632"/>
      <c r="M632"/>
      <c r="N632"/>
      <c r="O632"/>
      <c r="P632"/>
    </row>
    <row r="633" spans="1:16" s="10" customFormat="1" ht="30" x14ac:dyDescent="0.25">
      <c r="A633"/>
      <c r="B633" s="4">
        <v>605560</v>
      </c>
      <c r="C633" s="8" t="s">
        <v>10157</v>
      </c>
      <c r="D633" s="4" t="s">
        <v>9</v>
      </c>
      <c r="E633" s="463">
        <v>48736.82</v>
      </c>
      <c r="F633" s="404"/>
      <c r="G633" s="404"/>
      <c r="H633" s="404" t="str">
        <f t="shared" si="11"/>
        <v>M</v>
      </c>
      <c r="I633"/>
      <c r="J633"/>
      <c r="K633"/>
      <c r="L633"/>
      <c r="M633"/>
      <c r="N633"/>
      <c r="O633"/>
      <c r="P633"/>
    </row>
    <row r="634" spans="1:16" s="10" customFormat="1" ht="30" x14ac:dyDescent="0.25">
      <c r="A634"/>
      <c r="B634" s="6">
        <v>605778</v>
      </c>
      <c r="C634" s="9" t="s">
        <v>10158</v>
      </c>
      <c r="D634" s="6" t="s">
        <v>9</v>
      </c>
      <c r="E634" s="464">
        <v>40596.9</v>
      </c>
      <c r="F634" s="404"/>
      <c r="G634" s="404"/>
      <c r="H634" s="404" t="str">
        <f t="shared" si="11"/>
        <v>M</v>
      </c>
      <c r="I634"/>
      <c r="J634"/>
      <c r="K634"/>
      <c r="L634"/>
      <c r="M634"/>
      <c r="N634"/>
      <c r="O634"/>
      <c r="P634"/>
    </row>
    <row r="635" spans="1:16" s="10" customFormat="1" ht="30" x14ac:dyDescent="0.25">
      <c r="A635"/>
      <c r="B635" s="4">
        <v>605521</v>
      </c>
      <c r="C635" s="8" t="s">
        <v>10159</v>
      </c>
      <c r="D635" s="4" t="s">
        <v>9</v>
      </c>
      <c r="E635" s="463">
        <v>37965.379999999997</v>
      </c>
      <c r="F635" s="404"/>
      <c r="G635" s="404"/>
      <c r="H635" s="404" t="str">
        <f t="shared" si="11"/>
        <v>M</v>
      </c>
      <c r="I635"/>
      <c r="J635"/>
      <c r="K635"/>
      <c r="L635"/>
      <c r="M635"/>
      <c r="N635"/>
      <c r="O635"/>
      <c r="P635"/>
    </row>
    <row r="636" spans="1:16" s="10" customFormat="1" ht="30" x14ac:dyDescent="0.25">
      <c r="A636"/>
      <c r="B636" s="6">
        <v>605812</v>
      </c>
      <c r="C636" s="9" t="s">
        <v>10160</v>
      </c>
      <c r="D636" s="6" t="s">
        <v>9</v>
      </c>
      <c r="E636" s="464">
        <v>46239.28</v>
      </c>
      <c r="F636" s="404"/>
      <c r="G636" s="404"/>
      <c r="H636" s="404" t="str">
        <f t="shared" si="11"/>
        <v>M</v>
      </c>
      <c r="I636"/>
      <c r="J636"/>
      <c r="K636"/>
      <c r="L636"/>
      <c r="M636"/>
      <c r="N636"/>
      <c r="O636"/>
      <c r="P636"/>
    </row>
    <row r="637" spans="1:16" s="10" customFormat="1" ht="30" x14ac:dyDescent="0.25">
      <c r="A637"/>
      <c r="B637" s="4">
        <v>605541</v>
      </c>
      <c r="C637" s="8" t="s">
        <v>10161</v>
      </c>
      <c r="D637" s="4" t="s">
        <v>9</v>
      </c>
      <c r="E637" s="463">
        <v>43607.77</v>
      </c>
      <c r="F637" s="404"/>
      <c r="G637" s="404"/>
      <c r="H637" s="404" t="str">
        <f t="shared" si="11"/>
        <v>M</v>
      </c>
      <c r="I637"/>
      <c r="J637"/>
      <c r="K637"/>
      <c r="L637"/>
      <c r="M637"/>
      <c r="N637"/>
      <c r="O637"/>
      <c r="P637"/>
    </row>
    <row r="638" spans="1:16" s="10" customFormat="1" ht="30" x14ac:dyDescent="0.25">
      <c r="A638"/>
      <c r="B638" s="6">
        <v>605832</v>
      </c>
      <c r="C638" s="9" t="s">
        <v>10162</v>
      </c>
      <c r="D638" s="6" t="s">
        <v>9</v>
      </c>
      <c r="E638" s="464">
        <v>54798.73</v>
      </c>
      <c r="F638" s="404"/>
      <c r="G638" s="404"/>
      <c r="H638" s="404" t="str">
        <f t="shared" si="11"/>
        <v>M</v>
      </c>
      <c r="I638"/>
      <c r="J638"/>
      <c r="K638"/>
      <c r="L638"/>
      <c r="M638"/>
      <c r="N638"/>
      <c r="O638"/>
      <c r="P638"/>
    </row>
    <row r="639" spans="1:16" s="10" customFormat="1" ht="30" x14ac:dyDescent="0.25">
      <c r="A639"/>
      <c r="B639" s="4">
        <v>605561</v>
      </c>
      <c r="C639" s="8" t="s">
        <v>10163</v>
      </c>
      <c r="D639" s="4" t="s">
        <v>9</v>
      </c>
      <c r="E639" s="463">
        <v>52167.21</v>
      </c>
      <c r="F639" s="404"/>
      <c r="G639" s="404"/>
      <c r="H639" s="404" t="str">
        <f t="shared" si="11"/>
        <v>M</v>
      </c>
      <c r="I639"/>
      <c r="J639"/>
      <c r="K639"/>
      <c r="L639"/>
      <c r="M639"/>
      <c r="N639"/>
      <c r="O639"/>
      <c r="P639"/>
    </row>
    <row r="640" spans="1:16" s="10" customFormat="1" ht="30" x14ac:dyDescent="0.25">
      <c r="A640"/>
      <c r="B640" s="6">
        <v>605779</v>
      </c>
      <c r="C640" s="9" t="s">
        <v>10164</v>
      </c>
      <c r="D640" s="6" t="s">
        <v>9</v>
      </c>
      <c r="E640" s="464">
        <v>46917.39</v>
      </c>
      <c r="F640" s="404"/>
      <c r="G640" s="404"/>
      <c r="H640" s="404" t="str">
        <f t="shared" si="11"/>
        <v>M</v>
      </c>
      <c r="I640"/>
      <c r="J640"/>
      <c r="K640"/>
      <c r="L640"/>
      <c r="M640"/>
      <c r="N640"/>
      <c r="O640"/>
      <c r="P640"/>
    </row>
    <row r="641" spans="1:16" s="10" customFormat="1" ht="30" x14ac:dyDescent="0.25">
      <c r="A641"/>
      <c r="B641" s="4">
        <v>605522</v>
      </c>
      <c r="C641" s="8" t="s">
        <v>10165</v>
      </c>
      <c r="D641" s="4" t="s">
        <v>9</v>
      </c>
      <c r="E641" s="463">
        <v>42558.64</v>
      </c>
      <c r="F641" s="404"/>
      <c r="G641" s="404"/>
      <c r="H641" s="404" t="str">
        <f t="shared" si="11"/>
        <v>M</v>
      </c>
      <c r="I641"/>
      <c r="J641"/>
      <c r="K641"/>
      <c r="L641"/>
      <c r="M641"/>
      <c r="N641"/>
      <c r="O641"/>
      <c r="P641"/>
    </row>
    <row r="642" spans="1:16" s="10" customFormat="1" ht="30" x14ac:dyDescent="0.25">
      <c r="A642"/>
      <c r="B642" s="6">
        <v>605813</v>
      </c>
      <c r="C642" s="9" t="s">
        <v>10166</v>
      </c>
      <c r="D642" s="6" t="s">
        <v>9</v>
      </c>
      <c r="E642" s="464">
        <v>53039.77</v>
      </c>
      <c r="F642" s="404"/>
      <c r="G642" s="404"/>
      <c r="H642" s="404" t="str">
        <f t="shared" si="11"/>
        <v>M</v>
      </c>
      <c r="I642"/>
      <c r="J642"/>
      <c r="K642"/>
      <c r="L642"/>
      <c r="M642"/>
      <c r="N642"/>
      <c r="O642"/>
      <c r="P642"/>
    </row>
    <row r="643" spans="1:16" s="10" customFormat="1" ht="30" x14ac:dyDescent="0.25">
      <c r="A643"/>
      <c r="B643" s="4">
        <v>605542</v>
      </c>
      <c r="C643" s="8" t="s">
        <v>10167</v>
      </c>
      <c r="D643" s="4" t="s">
        <v>9</v>
      </c>
      <c r="E643" s="463">
        <v>48681.02</v>
      </c>
      <c r="F643" s="404"/>
      <c r="G643" s="404"/>
      <c r="H643" s="404" t="str">
        <f t="shared" si="11"/>
        <v>M</v>
      </c>
      <c r="I643"/>
      <c r="J643"/>
      <c r="K643"/>
      <c r="L643"/>
      <c r="M643"/>
      <c r="N643"/>
      <c r="O643"/>
      <c r="P643"/>
    </row>
    <row r="644" spans="1:16" s="10" customFormat="1" ht="30" x14ac:dyDescent="0.25">
      <c r="A644"/>
      <c r="B644" s="6">
        <v>605833</v>
      </c>
      <c r="C644" s="9" t="s">
        <v>10168</v>
      </c>
      <c r="D644" s="6" t="s">
        <v>9</v>
      </c>
      <c r="E644" s="464">
        <v>62327.360000000001</v>
      </c>
      <c r="F644" s="404"/>
      <c r="G644" s="404"/>
      <c r="H644" s="404" t="str">
        <f t="shared" si="11"/>
        <v>M</v>
      </c>
      <c r="I644"/>
      <c r="J644"/>
      <c r="K644"/>
      <c r="L644"/>
      <c r="M644"/>
      <c r="N644"/>
      <c r="O644"/>
      <c r="P644"/>
    </row>
    <row r="645" spans="1:16" s="10" customFormat="1" ht="30" x14ac:dyDescent="0.25">
      <c r="A645"/>
      <c r="B645" s="4">
        <v>605562</v>
      </c>
      <c r="C645" s="8" t="s">
        <v>10169</v>
      </c>
      <c r="D645" s="4" t="s">
        <v>9</v>
      </c>
      <c r="E645" s="463">
        <v>57968.62</v>
      </c>
      <c r="F645" s="404"/>
      <c r="G645" s="404"/>
      <c r="H645" s="404" t="str">
        <f t="shared" si="11"/>
        <v>M</v>
      </c>
      <c r="I645"/>
      <c r="J645"/>
      <c r="K645"/>
      <c r="L645"/>
      <c r="M645"/>
      <c r="N645"/>
      <c r="O645"/>
      <c r="P645"/>
    </row>
    <row r="646" spans="1:16" s="10" customFormat="1" ht="30" x14ac:dyDescent="0.25">
      <c r="A646"/>
      <c r="B646" s="6">
        <v>605780</v>
      </c>
      <c r="C646" s="9" t="s">
        <v>10170</v>
      </c>
      <c r="D646" s="6" t="s">
        <v>9</v>
      </c>
      <c r="E646" s="464">
        <v>49649.18</v>
      </c>
      <c r="F646" s="404"/>
      <c r="G646" s="404"/>
      <c r="H646" s="404" t="str">
        <f t="shared" si="11"/>
        <v>M</v>
      </c>
      <c r="I646"/>
      <c r="J646"/>
      <c r="K646"/>
      <c r="L646"/>
      <c r="M646"/>
      <c r="N646"/>
      <c r="O646"/>
      <c r="P646"/>
    </row>
    <row r="647" spans="1:16" s="10" customFormat="1" ht="30" x14ac:dyDescent="0.25">
      <c r="A647"/>
      <c r="B647" s="4">
        <v>605523</v>
      </c>
      <c r="C647" s="8" t="s">
        <v>10171</v>
      </c>
      <c r="D647" s="4" t="s">
        <v>9</v>
      </c>
      <c r="E647" s="463">
        <v>45064.91</v>
      </c>
      <c r="F647" s="404"/>
      <c r="G647" s="404"/>
      <c r="H647" s="404" t="str">
        <f t="shared" si="11"/>
        <v>M</v>
      </c>
      <c r="I647"/>
      <c r="J647"/>
      <c r="K647"/>
      <c r="L647"/>
      <c r="M647"/>
      <c r="N647"/>
      <c r="O647"/>
      <c r="P647"/>
    </row>
    <row r="648" spans="1:16" s="10" customFormat="1" ht="30" x14ac:dyDescent="0.25">
      <c r="A648"/>
      <c r="B648" s="6">
        <v>605814</v>
      </c>
      <c r="C648" s="9" t="s">
        <v>10172</v>
      </c>
      <c r="D648" s="6" t="s">
        <v>9</v>
      </c>
      <c r="E648" s="464">
        <v>56271.15</v>
      </c>
      <c r="F648" s="404"/>
      <c r="G648" s="404"/>
      <c r="H648" s="404" t="str">
        <f t="shared" si="11"/>
        <v>M</v>
      </c>
      <c r="I648"/>
      <c r="J648"/>
      <c r="K648"/>
      <c r="L648"/>
      <c r="M648"/>
      <c r="N648"/>
      <c r="O648"/>
      <c r="P648"/>
    </row>
    <row r="649" spans="1:16" s="10" customFormat="1" ht="30" x14ac:dyDescent="0.25">
      <c r="A649"/>
      <c r="B649" s="4">
        <v>605543</v>
      </c>
      <c r="C649" s="8" t="s">
        <v>10173</v>
      </c>
      <c r="D649" s="4" t="s">
        <v>9</v>
      </c>
      <c r="E649" s="463">
        <v>51686.89</v>
      </c>
      <c r="F649" s="404"/>
      <c r="G649" s="404"/>
      <c r="H649" s="404" t="str">
        <f t="shared" si="11"/>
        <v>M</v>
      </c>
      <c r="I649"/>
      <c r="J649"/>
      <c r="K649"/>
      <c r="L649"/>
      <c r="M649"/>
      <c r="N649"/>
      <c r="O649"/>
      <c r="P649"/>
    </row>
    <row r="650" spans="1:16" s="10" customFormat="1" ht="30" x14ac:dyDescent="0.25">
      <c r="A650"/>
      <c r="B650" s="6">
        <v>605834</v>
      </c>
      <c r="C650" s="9" t="s">
        <v>10174</v>
      </c>
      <c r="D650" s="6" t="s">
        <v>9</v>
      </c>
      <c r="E650" s="464">
        <v>66316.62</v>
      </c>
      <c r="F650" s="404"/>
      <c r="G650" s="404"/>
      <c r="H650" s="404" t="str">
        <f t="shared" si="11"/>
        <v>M</v>
      </c>
      <c r="I650"/>
      <c r="J650"/>
      <c r="K650"/>
      <c r="L650"/>
      <c r="M650"/>
      <c r="N650"/>
      <c r="O650"/>
      <c r="P650"/>
    </row>
    <row r="651" spans="1:16" s="10" customFormat="1" ht="30" x14ac:dyDescent="0.25">
      <c r="A651"/>
      <c r="B651" s="4">
        <v>605563</v>
      </c>
      <c r="C651" s="8" t="s">
        <v>10175</v>
      </c>
      <c r="D651" s="4" t="s">
        <v>9</v>
      </c>
      <c r="E651" s="463">
        <v>61732.35</v>
      </c>
      <c r="F651" s="404"/>
      <c r="G651" s="404"/>
      <c r="H651" s="404" t="str">
        <f t="shared" si="11"/>
        <v>M</v>
      </c>
      <c r="I651"/>
      <c r="J651"/>
      <c r="K651"/>
      <c r="L651"/>
      <c r="M651"/>
      <c r="N651"/>
      <c r="O651"/>
      <c r="P651"/>
    </row>
    <row r="652" spans="1:16" s="10" customFormat="1" x14ac:dyDescent="0.25">
      <c r="A652"/>
      <c r="B652" s="6">
        <v>605606</v>
      </c>
      <c r="C652" s="9" t="s">
        <v>10176</v>
      </c>
      <c r="D652" s="6" t="s">
        <v>9721</v>
      </c>
      <c r="E652" s="403">
        <v>14.85</v>
      </c>
      <c r="F652" s="404"/>
      <c r="G652" s="404"/>
      <c r="H652" s="404" t="str">
        <f t="shared" si="11"/>
        <v>M³</v>
      </c>
      <c r="I652"/>
      <c r="J652"/>
      <c r="K652"/>
      <c r="L652"/>
      <c r="M652"/>
      <c r="N652"/>
      <c r="O652"/>
      <c r="P652"/>
    </row>
    <row r="653" spans="1:16" s="10" customFormat="1" x14ac:dyDescent="0.25">
      <c r="A653"/>
      <c r="B653" s="4">
        <v>705314</v>
      </c>
      <c r="C653" s="8" t="s">
        <v>10177</v>
      </c>
      <c r="D653" s="4" t="s">
        <v>42</v>
      </c>
      <c r="E653" s="463">
        <v>13824.35</v>
      </c>
      <c r="F653" s="404" t="s">
        <v>6</v>
      </c>
      <c r="G653" s="404"/>
      <c r="H653" s="404" t="str">
        <f t="shared" si="11"/>
        <v>UN</v>
      </c>
      <c r="I653"/>
      <c r="J653"/>
      <c r="K653"/>
      <c r="L653"/>
      <c r="M653"/>
      <c r="N653"/>
      <c r="O653"/>
      <c r="P653"/>
    </row>
    <row r="654" spans="1:16" s="10" customFormat="1" x14ac:dyDescent="0.25">
      <c r="A654"/>
      <c r="B654" s="6">
        <v>705312</v>
      </c>
      <c r="C654" s="9" t="s">
        <v>10178</v>
      </c>
      <c r="D654" s="6" t="s">
        <v>42</v>
      </c>
      <c r="E654" s="464">
        <v>12596.36</v>
      </c>
      <c r="F654" s="404"/>
      <c r="G654" s="404"/>
      <c r="H654" s="404" t="str">
        <f t="shared" si="11"/>
        <v>UN</v>
      </c>
      <c r="I654"/>
      <c r="J654"/>
      <c r="K654"/>
      <c r="L654"/>
      <c r="M654"/>
      <c r="N654"/>
      <c r="O654"/>
      <c r="P654"/>
    </row>
    <row r="655" spans="1:16" s="10" customFormat="1" x14ac:dyDescent="0.25">
      <c r="A655"/>
      <c r="B655" s="4">
        <v>705316</v>
      </c>
      <c r="C655" s="8" t="s">
        <v>10179</v>
      </c>
      <c r="D655" s="4" t="s">
        <v>42</v>
      </c>
      <c r="E655" s="463">
        <v>15162.24</v>
      </c>
      <c r="F655" s="404"/>
      <c r="G655" s="404"/>
      <c r="H655" s="404" t="str">
        <f t="shared" si="11"/>
        <v>UN</v>
      </c>
      <c r="I655"/>
      <c r="J655"/>
      <c r="K655"/>
      <c r="L655"/>
      <c r="M655"/>
      <c r="N655"/>
      <c r="O655"/>
      <c r="P655"/>
    </row>
    <row r="656" spans="1:16" s="10" customFormat="1" x14ac:dyDescent="0.25">
      <c r="A656"/>
      <c r="B656" s="6">
        <v>705315</v>
      </c>
      <c r="C656" s="9" t="s">
        <v>10180</v>
      </c>
      <c r="D656" s="6" t="s">
        <v>42</v>
      </c>
      <c r="E656" s="464">
        <v>13839.31</v>
      </c>
      <c r="F656" s="404"/>
      <c r="G656" s="404"/>
      <c r="H656" s="404" t="str">
        <f t="shared" si="11"/>
        <v>UN</v>
      </c>
      <c r="I656"/>
      <c r="J656"/>
      <c r="K656"/>
      <c r="L656"/>
      <c r="M656"/>
      <c r="N656"/>
      <c r="O656"/>
      <c r="P656"/>
    </row>
    <row r="657" spans="1:16" s="10" customFormat="1" x14ac:dyDescent="0.25">
      <c r="A657"/>
      <c r="B657" s="4">
        <v>705318</v>
      </c>
      <c r="C657" s="8" t="s">
        <v>10181</v>
      </c>
      <c r="D657" s="4" t="s">
        <v>42</v>
      </c>
      <c r="E657" s="463">
        <v>16170.28</v>
      </c>
      <c r="F657" s="404"/>
      <c r="G657" s="404"/>
      <c r="H657" s="404" t="str">
        <f t="shared" ref="H657:H720" si="12">UPPER(D657)</f>
        <v>UN</v>
      </c>
      <c r="I657"/>
      <c r="J657"/>
      <c r="K657"/>
      <c r="L657"/>
      <c r="M657"/>
      <c r="N657"/>
      <c r="O657"/>
      <c r="P657"/>
    </row>
    <row r="658" spans="1:16" s="10" customFormat="1" x14ac:dyDescent="0.25">
      <c r="A658"/>
      <c r="B658" s="6">
        <v>705317</v>
      </c>
      <c r="C658" s="9" t="s">
        <v>10182</v>
      </c>
      <c r="D658" s="6" t="s">
        <v>42</v>
      </c>
      <c r="E658" s="464">
        <v>14679.23</v>
      </c>
      <c r="F658" s="404"/>
      <c r="G658" s="404"/>
      <c r="H658" s="404" t="str">
        <f t="shared" si="12"/>
        <v>UN</v>
      </c>
      <c r="I658"/>
      <c r="J658"/>
      <c r="K658"/>
      <c r="L658"/>
      <c r="M658"/>
      <c r="N658"/>
      <c r="O658"/>
      <c r="P658"/>
    </row>
    <row r="659" spans="1:16" s="10" customFormat="1" x14ac:dyDescent="0.25">
      <c r="A659"/>
      <c r="B659" s="4">
        <v>705320</v>
      </c>
      <c r="C659" s="8" t="s">
        <v>10183</v>
      </c>
      <c r="D659" s="4" t="s">
        <v>42</v>
      </c>
      <c r="E659" s="463">
        <v>20301.150000000001</v>
      </c>
      <c r="F659" s="404"/>
      <c r="G659" s="404"/>
      <c r="H659" s="404" t="str">
        <f t="shared" si="12"/>
        <v>UN</v>
      </c>
      <c r="I659"/>
      <c r="J659"/>
      <c r="K659"/>
      <c r="L659"/>
      <c r="M659"/>
      <c r="N659"/>
      <c r="O659"/>
      <c r="P659"/>
    </row>
    <row r="660" spans="1:16" s="10" customFormat="1" x14ac:dyDescent="0.25">
      <c r="A660"/>
      <c r="B660" s="6">
        <v>705319</v>
      </c>
      <c r="C660" s="9" t="s">
        <v>10184</v>
      </c>
      <c r="D660" s="6" t="s">
        <v>42</v>
      </c>
      <c r="E660" s="464">
        <v>18476.39</v>
      </c>
      <c r="F660" s="404"/>
      <c r="G660" s="404"/>
      <c r="H660" s="404" t="str">
        <f t="shared" si="12"/>
        <v>UN</v>
      </c>
      <c r="I660"/>
      <c r="J660"/>
      <c r="K660"/>
      <c r="L660"/>
      <c r="M660"/>
      <c r="N660"/>
      <c r="O660"/>
      <c r="P660"/>
    </row>
    <row r="661" spans="1:16" s="10" customFormat="1" x14ac:dyDescent="0.25">
      <c r="A661"/>
      <c r="B661" s="4">
        <v>705322</v>
      </c>
      <c r="C661" s="8" t="s">
        <v>10185</v>
      </c>
      <c r="D661" s="4" t="s">
        <v>42</v>
      </c>
      <c r="E661" s="463">
        <v>21453.16</v>
      </c>
      <c r="F661" s="404"/>
      <c r="G661" s="404"/>
      <c r="H661" s="404" t="str">
        <f t="shared" si="12"/>
        <v>UN</v>
      </c>
      <c r="I661"/>
      <c r="J661"/>
      <c r="K661"/>
      <c r="L661"/>
      <c r="M661"/>
      <c r="N661"/>
      <c r="O661"/>
      <c r="P661"/>
    </row>
    <row r="662" spans="1:16" s="10" customFormat="1" x14ac:dyDescent="0.25">
      <c r="A662"/>
      <c r="B662" s="6">
        <v>705321</v>
      </c>
      <c r="C662" s="9" t="s">
        <v>10186</v>
      </c>
      <c r="D662" s="6" t="s">
        <v>42</v>
      </c>
      <c r="E662" s="464">
        <v>19389.509999999998</v>
      </c>
      <c r="F662" s="404"/>
      <c r="G662" s="404"/>
      <c r="H662" s="404" t="str">
        <f t="shared" si="12"/>
        <v>UN</v>
      </c>
      <c r="I662"/>
      <c r="J662"/>
      <c r="K662"/>
      <c r="L662"/>
      <c r="M662"/>
      <c r="N662"/>
      <c r="O662"/>
      <c r="P662"/>
    </row>
    <row r="663" spans="1:16" s="10" customFormat="1" x14ac:dyDescent="0.25">
      <c r="A663"/>
      <c r="B663" s="4">
        <v>705324</v>
      </c>
      <c r="C663" s="8" t="s">
        <v>10187</v>
      </c>
      <c r="D663" s="4" t="s">
        <v>42</v>
      </c>
      <c r="E663" s="463">
        <v>23546.98</v>
      </c>
      <c r="F663" s="404"/>
      <c r="G663" s="404"/>
      <c r="H663" s="404" t="str">
        <f t="shared" si="12"/>
        <v>UN</v>
      </c>
      <c r="I663"/>
      <c r="J663"/>
      <c r="K663"/>
      <c r="L663"/>
      <c r="M663"/>
      <c r="N663"/>
      <c r="O663"/>
      <c r="P663"/>
    </row>
    <row r="664" spans="1:16" s="10" customFormat="1" x14ac:dyDescent="0.25">
      <c r="A664"/>
      <c r="B664" s="6">
        <v>705323</v>
      </c>
      <c r="C664" s="9" t="s">
        <v>10188</v>
      </c>
      <c r="D664" s="6" t="s">
        <v>42</v>
      </c>
      <c r="E664" s="464">
        <v>21338</v>
      </c>
      <c r="F664" s="404"/>
      <c r="G664" s="404"/>
      <c r="H664" s="404" t="str">
        <f t="shared" si="12"/>
        <v>UN</v>
      </c>
      <c r="I664"/>
      <c r="J664"/>
      <c r="K664"/>
      <c r="L664"/>
      <c r="M664"/>
      <c r="N664"/>
      <c r="O664"/>
      <c r="P664"/>
    </row>
    <row r="665" spans="1:16" s="10" customFormat="1" x14ac:dyDescent="0.25">
      <c r="A665"/>
      <c r="B665" s="4">
        <v>705326</v>
      </c>
      <c r="C665" s="8" t="s">
        <v>10189</v>
      </c>
      <c r="D665" s="4" t="s">
        <v>42</v>
      </c>
      <c r="E665" s="463">
        <v>25278.19</v>
      </c>
      <c r="F665" s="404"/>
      <c r="G665" s="404"/>
      <c r="H665" s="404" t="str">
        <f t="shared" si="12"/>
        <v>UN</v>
      </c>
      <c r="I665"/>
      <c r="J665"/>
      <c r="K665"/>
      <c r="L665"/>
      <c r="M665"/>
      <c r="N665"/>
      <c r="O665"/>
      <c r="P665"/>
    </row>
    <row r="666" spans="1:16" s="10" customFormat="1" x14ac:dyDescent="0.25">
      <c r="A666"/>
      <c r="B666" s="6">
        <v>705325</v>
      </c>
      <c r="C666" s="9" t="s">
        <v>10190</v>
      </c>
      <c r="D666" s="6" t="s">
        <v>42</v>
      </c>
      <c r="E666" s="464">
        <v>22860.23</v>
      </c>
      <c r="F666" s="404"/>
      <c r="G666" s="404"/>
      <c r="H666" s="404" t="str">
        <f t="shared" si="12"/>
        <v>UN</v>
      </c>
      <c r="I666"/>
      <c r="J666"/>
      <c r="K666"/>
      <c r="L666"/>
      <c r="M666"/>
      <c r="N666"/>
      <c r="O666"/>
      <c r="P666"/>
    </row>
    <row r="667" spans="1:16" s="10" customFormat="1" x14ac:dyDescent="0.25">
      <c r="A667"/>
      <c r="B667" s="4">
        <v>705328</v>
      </c>
      <c r="C667" s="8" t="s">
        <v>10191</v>
      </c>
      <c r="D667" s="4" t="s">
        <v>42</v>
      </c>
      <c r="E667" s="463">
        <v>32120.58</v>
      </c>
      <c r="F667" s="404"/>
      <c r="G667" s="404"/>
      <c r="H667" s="404" t="str">
        <f t="shared" si="12"/>
        <v>UN</v>
      </c>
      <c r="I667"/>
      <c r="J667"/>
      <c r="K667"/>
      <c r="L667"/>
      <c r="M667"/>
      <c r="N667"/>
      <c r="O667"/>
      <c r="P667"/>
    </row>
    <row r="668" spans="1:16" s="10" customFormat="1" x14ac:dyDescent="0.25">
      <c r="A668"/>
      <c r="B668" s="6">
        <v>705327</v>
      </c>
      <c r="C668" s="9" t="s">
        <v>10192</v>
      </c>
      <c r="D668" s="6" t="s">
        <v>42</v>
      </c>
      <c r="E668" s="464">
        <v>29120.81</v>
      </c>
      <c r="F668" s="404"/>
      <c r="G668" s="404"/>
      <c r="H668" s="404" t="str">
        <f t="shared" si="12"/>
        <v>UN</v>
      </c>
      <c r="I668"/>
      <c r="J668"/>
      <c r="K668"/>
      <c r="L668"/>
      <c r="M668"/>
      <c r="N668"/>
      <c r="O668"/>
      <c r="P668"/>
    </row>
    <row r="669" spans="1:16" s="10" customFormat="1" x14ac:dyDescent="0.25">
      <c r="A669"/>
      <c r="B669" s="4">
        <v>705330</v>
      </c>
      <c r="C669" s="8" t="s">
        <v>10193</v>
      </c>
      <c r="D669" s="4" t="s">
        <v>42</v>
      </c>
      <c r="E669" s="463">
        <v>30031.02</v>
      </c>
      <c r="F669" s="404"/>
      <c r="G669" s="404"/>
      <c r="H669" s="404" t="str">
        <f t="shared" si="12"/>
        <v>UN</v>
      </c>
      <c r="I669"/>
      <c r="J669"/>
      <c r="K669"/>
      <c r="L669"/>
      <c r="M669"/>
      <c r="N669"/>
      <c r="O669"/>
      <c r="P669"/>
    </row>
    <row r="670" spans="1:16" s="10" customFormat="1" x14ac:dyDescent="0.25">
      <c r="A670"/>
      <c r="B670" s="6">
        <v>705329</v>
      </c>
      <c r="C670" s="9" t="s">
        <v>10194</v>
      </c>
      <c r="D670" s="6" t="s">
        <v>42</v>
      </c>
      <c r="E670" s="464">
        <v>27028.15</v>
      </c>
      <c r="F670" s="404"/>
      <c r="G670" s="404"/>
      <c r="H670" s="404" t="str">
        <f t="shared" si="12"/>
        <v>UN</v>
      </c>
      <c r="I670"/>
      <c r="J670"/>
      <c r="K670"/>
      <c r="L670"/>
      <c r="M670"/>
      <c r="N670"/>
      <c r="O670"/>
      <c r="P670"/>
    </row>
    <row r="671" spans="1:16" s="10" customFormat="1" x14ac:dyDescent="0.25">
      <c r="A671"/>
      <c r="B671" s="4">
        <v>705332</v>
      </c>
      <c r="C671" s="8" t="s">
        <v>10195</v>
      </c>
      <c r="D671" s="4" t="s">
        <v>42</v>
      </c>
      <c r="E671" s="463">
        <v>32479.56</v>
      </c>
      <c r="F671" s="404"/>
      <c r="G671" s="404"/>
      <c r="H671" s="404" t="str">
        <f t="shared" si="12"/>
        <v>UN</v>
      </c>
      <c r="I671"/>
      <c r="J671"/>
      <c r="K671"/>
      <c r="L671"/>
      <c r="M671"/>
      <c r="N671"/>
      <c r="O671"/>
      <c r="P671"/>
    </row>
    <row r="672" spans="1:16" s="10" customFormat="1" x14ac:dyDescent="0.25">
      <c r="A672"/>
      <c r="B672" s="6">
        <v>705331</v>
      </c>
      <c r="C672" s="9" t="s">
        <v>10196</v>
      </c>
      <c r="D672" s="6" t="s">
        <v>42</v>
      </c>
      <c r="E672" s="464">
        <v>29421.02</v>
      </c>
      <c r="F672" s="404"/>
      <c r="G672" s="404"/>
      <c r="H672" s="404" t="str">
        <f t="shared" si="12"/>
        <v>UN</v>
      </c>
      <c r="I672"/>
      <c r="J672"/>
      <c r="K672"/>
      <c r="L672"/>
      <c r="M672"/>
      <c r="N672"/>
      <c r="O672"/>
      <c r="P672"/>
    </row>
    <row r="673" spans="1:16" s="10" customFormat="1" x14ac:dyDescent="0.25">
      <c r="A673"/>
      <c r="B673" s="4">
        <v>705334</v>
      </c>
      <c r="C673" s="8" t="s">
        <v>10197</v>
      </c>
      <c r="D673" s="4" t="s">
        <v>42</v>
      </c>
      <c r="E673" s="463">
        <v>34588.769999999997</v>
      </c>
      <c r="F673" s="404"/>
      <c r="G673" s="404"/>
      <c r="H673" s="404" t="str">
        <f t="shared" si="12"/>
        <v>UN</v>
      </c>
      <c r="I673"/>
      <c r="J673"/>
      <c r="K673"/>
      <c r="L673"/>
      <c r="M673"/>
      <c r="N673"/>
      <c r="O673"/>
      <c r="P673"/>
    </row>
    <row r="674" spans="1:16" s="10" customFormat="1" x14ac:dyDescent="0.25">
      <c r="A674"/>
      <c r="B674" s="6">
        <v>705333</v>
      </c>
      <c r="C674" s="9" t="s">
        <v>10198</v>
      </c>
      <c r="D674" s="6" t="s">
        <v>42</v>
      </c>
      <c r="E674" s="464">
        <v>31558.61</v>
      </c>
      <c r="F674" s="404"/>
      <c r="G674" s="404"/>
      <c r="H674" s="404" t="str">
        <f t="shared" si="12"/>
        <v>UN</v>
      </c>
      <c r="I674"/>
      <c r="J674"/>
      <c r="K674"/>
      <c r="L674"/>
      <c r="M674"/>
      <c r="N674"/>
      <c r="O674"/>
      <c r="P674"/>
    </row>
    <row r="675" spans="1:16" s="10" customFormat="1" x14ac:dyDescent="0.25">
      <c r="A675"/>
      <c r="B675" s="4">
        <v>705336</v>
      </c>
      <c r="C675" s="8" t="s">
        <v>10199</v>
      </c>
      <c r="D675" s="4" t="s">
        <v>42</v>
      </c>
      <c r="E675" s="463">
        <v>46556.57</v>
      </c>
      <c r="F675" s="404"/>
      <c r="G675" s="404"/>
      <c r="H675" s="404" t="str">
        <f t="shared" si="12"/>
        <v>UN</v>
      </c>
      <c r="I675"/>
      <c r="J675"/>
      <c r="K675"/>
      <c r="L675"/>
      <c r="M675"/>
      <c r="N675"/>
      <c r="O675"/>
      <c r="P675"/>
    </row>
    <row r="676" spans="1:16" s="10" customFormat="1" x14ac:dyDescent="0.25">
      <c r="A676"/>
      <c r="B676" s="6">
        <v>705335</v>
      </c>
      <c r="C676" s="9" t="s">
        <v>10200</v>
      </c>
      <c r="D676" s="6" t="s">
        <v>42</v>
      </c>
      <c r="E676" s="464">
        <v>42332.56</v>
      </c>
      <c r="F676" s="404"/>
      <c r="G676" s="404"/>
      <c r="H676" s="404" t="str">
        <f t="shared" si="12"/>
        <v>UN</v>
      </c>
      <c r="I676"/>
      <c r="J676"/>
      <c r="K676"/>
      <c r="L676"/>
      <c r="M676"/>
      <c r="N676"/>
      <c r="O676"/>
      <c r="P676"/>
    </row>
    <row r="677" spans="1:16" s="10" customFormat="1" x14ac:dyDescent="0.25">
      <c r="A677"/>
      <c r="B677" s="4">
        <v>705338</v>
      </c>
      <c r="C677" s="8" t="s">
        <v>10201</v>
      </c>
      <c r="D677" s="4" t="s">
        <v>42</v>
      </c>
      <c r="E677" s="463">
        <v>43484.58</v>
      </c>
      <c r="F677" s="404"/>
      <c r="G677" s="404"/>
      <c r="H677" s="404" t="str">
        <f t="shared" si="12"/>
        <v>UN</v>
      </c>
      <c r="I677"/>
      <c r="J677"/>
      <c r="K677"/>
      <c r="L677"/>
      <c r="M677"/>
      <c r="N677"/>
      <c r="O677"/>
      <c r="P677"/>
    </row>
    <row r="678" spans="1:16" s="10" customFormat="1" x14ac:dyDescent="0.25">
      <c r="A678"/>
      <c r="B678" s="6">
        <v>705337</v>
      </c>
      <c r="C678" s="9" t="s">
        <v>10202</v>
      </c>
      <c r="D678" s="6" t="s">
        <v>42</v>
      </c>
      <c r="E678" s="464">
        <v>39108.730000000003</v>
      </c>
      <c r="F678" s="404"/>
      <c r="G678" s="404"/>
      <c r="H678" s="404" t="str">
        <f t="shared" si="12"/>
        <v>UN</v>
      </c>
      <c r="I678"/>
      <c r="J678"/>
      <c r="K678"/>
      <c r="L678"/>
      <c r="M678"/>
      <c r="N678"/>
      <c r="O678"/>
      <c r="P678"/>
    </row>
    <row r="679" spans="1:16" s="10" customFormat="1" x14ac:dyDescent="0.25">
      <c r="A679"/>
      <c r="B679" s="4">
        <v>705340</v>
      </c>
      <c r="C679" s="8" t="s">
        <v>10203</v>
      </c>
      <c r="D679" s="4" t="s">
        <v>42</v>
      </c>
      <c r="E679" s="463">
        <v>46881.1</v>
      </c>
      <c r="F679" s="404"/>
      <c r="G679" s="404"/>
      <c r="H679" s="404" t="str">
        <f t="shared" si="12"/>
        <v>UN</v>
      </c>
      <c r="I679"/>
      <c r="J679"/>
      <c r="K679"/>
      <c r="L679"/>
      <c r="M679"/>
      <c r="N679"/>
      <c r="O679"/>
      <c r="P679"/>
    </row>
    <row r="680" spans="1:16" s="10" customFormat="1" x14ac:dyDescent="0.25">
      <c r="A680"/>
      <c r="B680" s="6">
        <v>705339</v>
      </c>
      <c r="C680" s="9" t="s">
        <v>10204</v>
      </c>
      <c r="D680" s="6" t="s">
        <v>42</v>
      </c>
      <c r="E680" s="464">
        <v>42464.9</v>
      </c>
      <c r="F680" s="404"/>
      <c r="G680" s="404"/>
      <c r="H680" s="404" t="str">
        <f t="shared" si="12"/>
        <v>UN</v>
      </c>
      <c r="I680"/>
      <c r="J680"/>
      <c r="K680"/>
      <c r="L680"/>
      <c r="M680"/>
      <c r="N680"/>
      <c r="O680"/>
      <c r="P680"/>
    </row>
    <row r="681" spans="1:16" s="10" customFormat="1" x14ac:dyDescent="0.25">
      <c r="A681"/>
      <c r="B681" s="4">
        <v>705342</v>
      </c>
      <c r="C681" s="8" t="s">
        <v>10205</v>
      </c>
      <c r="D681" s="4" t="s">
        <v>42</v>
      </c>
      <c r="E681" s="463">
        <v>53223.78</v>
      </c>
      <c r="F681" s="404"/>
      <c r="G681" s="404"/>
      <c r="H681" s="404" t="str">
        <f t="shared" si="12"/>
        <v>UN</v>
      </c>
      <c r="I681"/>
      <c r="J681"/>
      <c r="K681"/>
      <c r="L681"/>
      <c r="M681"/>
      <c r="N681"/>
      <c r="O681"/>
      <c r="P681"/>
    </row>
    <row r="682" spans="1:16" s="10" customFormat="1" x14ac:dyDescent="0.25">
      <c r="A682"/>
      <c r="B682" s="6">
        <v>705341</v>
      </c>
      <c r="C682" s="9" t="s">
        <v>10206</v>
      </c>
      <c r="D682" s="6" t="s">
        <v>42</v>
      </c>
      <c r="E682" s="464">
        <v>48311.839999999997</v>
      </c>
      <c r="F682" s="404"/>
      <c r="G682" s="404"/>
      <c r="H682" s="404" t="str">
        <f t="shared" si="12"/>
        <v>UN</v>
      </c>
      <c r="I682"/>
      <c r="J682"/>
      <c r="K682"/>
      <c r="L682"/>
      <c r="M682"/>
      <c r="N682"/>
      <c r="O682"/>
      <c r="P682"/>
    </row>
    <row r="683" spans="1:16" s="10" customFormat="1" x14ac:dyDescent="0.25">
      <c r="A683"/>
      <c r="B683" s="4">
        <v>705344</v>
      </c>
      <c r="C683" s="8" t="s">
        <v>10207</v>
      </c>
      <c r="D683" s="4" t="s">
        <v>42</v>
      </c>
      <c r="E683" s="463">
        <v>67492.22</v>
      </c>
      <c r="F683" s="404"/>
      <c r="G683" s="404"/>
      <c r="H683" s="404" t="str">
        <f t="shared" si="12"/>
        <v>UN</v>
      </c>
      <c r="I683"/>
      <c r="J683"/>
      <c r="K683"/>
      <c r="L683"/>
      <c r="M683"/>
      <c r="N683"/>
      <c r="O683"/>
      <c r="P683"/>
    </row>
    <row r="684" spans="1:16" s="10" customFormat="1" x14ac:dyDescent="0.25">
      <c r="A684"/>
      <c r="B684" s="6">
        <v>705343</v>
      </c>
      <c r="C684" s="9" t="s">
        <v>10208</v>
      </c>
      <c r="D684" s="6" t="s">
        <v>42</v>
      </c>
      <c r="E684" s="464">
        <v>61475.45</v>
      </c>
      <c r="F684" s="404"/>
      <c r="G684" s="404"/>
      <c r="H684" s="404" t="str">
        <f t="shared" si="12"/>
        <v>UN</v>
      </c>
      <c r="I684"/>
      <c r="J684"/>
      <c r="K684"/>
      <c r="L684"/>
      <c r="M684"/>
      <c r="N684"/>
      <c r="O684"/>
      <c r="P684"/>
    </row>
    <row r="685" spans="1:16" s="10" customFormat="1" x14ac:dyDescent="0.25">
      <c r="A685"/>
      <c r="B685" s="4">
        <v>705225</v>
      </c>
      <c r="C685" s="8" t="s">
        <v>10209</v>
      </c>
      <c r="D685" s="4" t="s">
        <v>42</v>
      </c>
      <c r="E685" s="463">
        <v>11823.67</v>
      </c>
      <c r="F685" s="404"/>
      <c r="G685" s="404"/>
      <c r="H685" s="404" t="str">
        <f t="shared" si="12"/>
        <v>UN</v>
      </c>
      <c r="I685"/>
      <c r="J685"/>
      <c r="K685"/>
      <c r="L685"/>
      <c r="M685"/>
      <c r="N685"/>
      <c r="O685"/>
      <c r="P685"/>
    </row>
    <row r="686" spans="1:16" s="10" customFormat="1" x14ac:dyDescent="0.25">
      <c r="A686"/>
      <c r="B686" s="6">
        <v>705224</v>
      </c>
      <c r="C686" s="9" t="s">
        <v>10210</v>
      </c>
      <c r="D686" s="6" t="s">
        <v>42</v>
      </c>
      <c r="E686" s="464">
        <v>10690.22</v>
      </c>
      <c r="F686" s="404"/>
      <c r="G686" s="404"/>
      <c r="H686" s="404" t="str">
        <f t="shared" si="12"/>
        <v>UN</v>
      </c>
      <c r="I686"/>
      <c r="J686"/>
      <c r="K686"/>
      <c r="L686"/>
      <c r="M686"/>
      <c r="N686"/>
      <c r="O686"/>
      <c r="P686"/>
    </row>
    <row r="687" spans="1:16" s="10" customFormat="1" x14ac:dyDescent="0.25">
      <c r="A687"/>
      <c r="B687" s="4">
        <v>705227</v>
      </c>
      <c r="C687" s="8" t="s">
        <v>10211</v>
      </c>
      <c r="D687" s="4" t="s">
        <v>42</v>
      </c>
      <c r="E687" s="463">
        <v>12227.46</v>
      </c>
      <c r="F687" s="404"/>
      <c r="G687" s="404"/>
      <c r="H687" s="404" t="str">
        <f t="shared" si="12"/>
        <v>UN</v>
      </c>
      <c r="I687"/>
      <c r="J687"/>
      <c r="K687"/>
      <c r="L687"/>
      <c r="M687"/>
      <c r="N687"/>
      <c r="O687"/>
      <c r="P687"/>
    </row>
    <row r="688" spans="1:16" s="10" customFormat="1" x14ac:dyDescent="0.25">
      <c r="A688"/>
      <c r="B688" s="6">
        <v>705226</v>
      </c>
      <c r="C688" s="9" t="s">
        <v>10212</v>
      </c>
      <c r="D688" s="6" t="s">
        <v>42</v>
      </c>
      <c r="E688" s="464">
        <v>11191.65</v>
      </c>
      <c r="F688" s="404"/>
      <c r="G688" s="404"/>
      <c r="H688" s="404" t="str">
        <f t="shared" si="12"/>
        <v>UN</v>
      </c>
      <c r="I688"/>
      <c r="J688"/>
      <c r="K688"/>
      <c r="L688"/>
      <c r="M688"/>
      <c r="N688"/>
      <c r="O688"/>
      <c r="P688"/>
    </row>
    <row r="689" spans="1:16" s="10" customFormat="1" x14ac:dyDescent="0.25">
      <c r="A689"/>
      <c r="B689" s="4">
        <v>705229</v>
      </c>
      <c r="C689" s="8" t="s">
        <v>10213</v>
      </c>
      <c r="D689" s="4" t="s">
        <v>42</v>
      </c>
      <c r="E689" s="463">
        <v>13175.74</v>
      </c>
      <c r="F689" s="404"/>
      <c r="G689" s="404"/>
      <c r="H689" s="404" t="str">
        <f t="shared" si="12"/>
        <v>UN</v>
      </c>
      <c r="I689"/>
      <c r="J689"/>
      <c r="K689"/>
      <c r="L689"/>
      <c r="M689"/>
      <c r="N689"/>
      <c r="O689"/>
      <c r="P689"/>
    </row>
    <row r="690" spans="1:16" s="10" customFormat="1" x14ac:dyDescent="0.25">
      <c r="A690"/>
      <c r="B690" s="6">
        <v>705228</v>
      </c>
      <c r="C690" s="9" t="s">
        <v>10214</v>
      </c>
      <c r="D690" s="6" t="s">
        <v>42</v>
      </c>
      <c r="E690" s="464">
        <v>11979.88</v>
      </c>
      <c r="F690" s="404"/>
      <c r="G690" s="404"/>
      <c r="H690" s="404" t="str">
        <f t="shared" si="12"/>
        <v>UN</v>
      </c>
      <c r="I690"/>
      <c r="J690"/>
      <c r="K690"/>
      <c r="L690"/>
      <c r="M690"/>
      <c r="N690"/>
      <c r="O690"/>
      <c r="P690"/>
    </row>
    <row r="691" spans="1:16" s="10" customFormat="1" x14ac:dyDescent="0.25">
      <c r="A691"/>
      <c r="B691" s="4">
        <v>705231</v>
      </c>
      <c r="C691" s="8" t="s">
        <v>10215</v>
      </c>
      <c r="D691" s="4" t="s">
        <v>42</v>
      </c>
      <c r="E691" s="463">
        <v>16429.009999999998</v>
      </c>
      <c r="F691" s="404"/>
      <c r="G691" s="404"/>
      <c r="H691" s="404" t="str">
        <f t="shared" si="12"/>
        <v>UN</v>
      </c>
      <c r="I691"/>
      <c r="J691"/>
      <c r="K691"/>
      <c r="L691"/>
      <c r="M691"/>
      <c r="N691"/>
      <c r="O691"/>
      <c r="P691"/>
    </row>
    <row r="692" spans="1:16" s="10" customFormat="1" x14ac:dyDescent="0.25">
      <c r="A692"/>
      <c r="B692" s="6">
        <v>705230</v>
      </c>
      <c r="C692" s="9" t="s">
        <v>10216</v>
      </c>
      <c r="D692" s="6" t="s">
        <v>42</v>
      </c>
      <c r="E692" s="464">
        <v>15029.22</v>
      </c>
      <c r="F692" s="404"/>
      <c r="G692" s="404"/>
      <c r="H692" s="404" t="str">
        <f t="shared" si="12"/>
        <v>UN</v>
      </c>
      <c r="I692"/>
      <c r="J692"/>
      <c r="K692"/>
      <c r="L692"/>
      <c r="M692"/>
      <c r="N692"/>
      <c r="O692"/>
      <c r="P692"/>
    </row>
    <row r="693" spans="1:16" s="10" customFormat="1" x14ac:dyDescent="0.25">
      <c r="A693"/>
      <c r="B693" s="4">
        <v>705233</v>
      </c>
      <c r="C693" s="8" t="s">
        <v>10217</v>
      </c>
      <c r="D693" s="4" t="s">
        <v>42</v>
      </c>
      <c r="E693" s="463">
        <v>18464.05</v>
      </c>
      <c r="F693" s="404"/>
      <c r="G693" s="404"/>
      <c r="H693" s="404" t="str">
        <f t="shared" si="12"/>
        <v>UN</v>
      </c>
      <c r="I693"/>
      <c r="J693"/>
      <c r="K693"/>
      <c r="L693"/>
      <c r="M693"/>
      <c r="N693"/>
      <c r="O693"/>
      <c r="P693"/>
    </row>
    <row r="694" spans="1:16" s="10" customFormat="1" x14ac:dyDescent="0.25">
      <c r="A694"/>
      <c r="B694" s="6">
        <v>705232</v>
      </c>
      <c r="C694" s="9" t="s">
        <v>10218</v>
      </c>
      <c r="D694" s="6" t="s">
        <v>42</v>
      </c>
      <c r="E694" s="464">
        <v>16661.21</v>
      </c>
      <c r="F694" s="404"/>
      <c r="G694" s="404"/>
      <c r="H694" s="404" t="str">
        <f t="shared" si="12"/>
        <v>UN</v>
      </c>
      <c r="I694"/>
      <c r="J694"/>
      <c r="K694"/>
      <c r="L694"/>
      <c r="M694"/>
      <c r="N694"/>
      <c r="O694"/>
      <c r="P694"/>
    </row>
    <row r="695" spans="1:16" s="10" customFormat="1" x14ac:dyDescent="0.25">
      <c r="A695"/>
      <c r="B695" s="4">
        <v>705235</v>
      </c>
      <c r="C695" s="8" t="s">
        <v>10219</v>
      </c>
      <c r="D695" s="4" t="s">
        <v>42</v>
      </c>
      <c r="E695" s="463">
        <v>18975.5</v>
      </c>
      <c r="F695" s="404"/>
      <c r="G695" s="404"/>
      <c r="H695" s="404" t="str">
        <f t="shared" si="12"/>
        <v>UN</v>
      </c>
      <c r="I695"/>
      <c r="J695"/>
      <c r="K695"/>
      <c r="L695"/>
      <c r="M695"/>
      <c r="N695"/>
      <c r="O695"/>
      <c r="P695"/>
    </row>
    <row r="696" spans="1:16" s="10" customFormat="1" x14ac:dyDescent="0.25">
      <c r="A696"/>
      <c r="B696" s="6">
        <v>705234</v>
      </c>
      <c r="C696" s="9" t="s">
        <v>10220</v>
      </c>
      <c r="D696" s="6" t="s">
        <v>42</v>
      </c>
      <c r="E696" s="464">
        <v>17298.240000000002</v>
      </c>
      <c r="F696" s="404"/>
      <c r="G696" s="404"/>
      <c r="H696" s="404" t="str">
        <f t="shared" si="12"/>
        <v>UN</v>
      </c>
      <c r="I696"/>
      <c r="J696"/>
      <c r="K696"/>
      <c r="L696"/>
      <c r="M696"/>
      <c r="N696"/>
      <c r="O696"/>
      <c r="P696"/>
    </row>
    <row r="697" spans="1:16" s="10" customFormat="1" x14ac:dyDescent="0.25">
      <c r="A697"/>
      <c r="B697" s="4">
        <v>705237</v>
      </c>
      <c r="C697" s="8" t="s">
        <v>10221</v>
      </c>
      <c r="D697" s="4" t="s">
        <v>42</v>
      </c>
      <c r="E697" s="463">
        <v>20530.830000000002</v>
      </c>
      <c r="F697" s="404"/>
      <c r="G697" s="404"/>
      <c r="H697" s="404" t="str">
        <f t="shared" si="12"/>
        <v>UN</v>
      </c>
      <c r="I697"/>
      <c r="J697"/>
      <c r="K697"/>
      <c r="L697"/>
      <c r="M697"/>
      <c r="N697"/>
      <c r="O697"/>
      <c r="P697"/>
    </row>
    <row r="698" spans="1:16" s="10" customFormat="1" x14ac:dyDescent="0.25">
      <c r="A698"/>
      <c r="B698" s="6">
        <v>705236</v>
      </c>
      <c r="C698" s="9" t="s">
        <v>10222</v>
      </c>
      <c r="D698" s="6" t="s">
        <v>42</v>
      </c>
      <c r="E698" s="464">
        <v>18648.36</v>
      </c>
      <c r="F698" s="404"/>
      <c r="G698" s="404"/>
      <c r="H698" s="404" t="str">
        <f t="shared" si="12"/>
        <v>UN</v>
      </c>
      <c r="I698"/>
      <c r="J698"/>
      <c r="K698"/>
      <c r="L698"/>
      <c r="M698"/>
      <c r="N698"/>
      <c r="O698"/>
      <c r="P698"/>
    </row>
    <row r="699" spans="1:16" s="10" customFormat="1" x14ac:dyDescent="0.25">
      <c r="A699"/>
      <c r="B699" s="4">
        <v>705239</v>
      </c>
      <c r="C699" s="8" t="s">
        <v>10223</v>
      </c>
      <c r="D699" s="4" t="s">
        <v>42</v>
      </c>
      <c r="E699" s="463">
        <v>26244.77</v>
      </c>
      <c r="F699" s="404"/>
      <c r="G699" s="404"/>
      <c r="H699" s="404" t="str">
        <f t="shared" si="12"/>
        <v>UN</v>
      </c>
      <c r="I699"/>
      <c r="J699"/>
      <c r="K699"/>
      <c r="L699"/>
      <c r="M699"/>
      <c r="N699"/>
      <c r="O699"/>
      <c r="P699"/>
    </row>
    <row r="700" spans="1:16" s="10" customFormat="1" x14ac:dyDescent="0.25">
      <c r="A700"/>
      <c r="B700" s="6">
        <v>705238</v>
      </c>
      <c r="C700" s="9" t="s">
        <v>10224</v>
      </c>
      <c r="D700" s="6" t="s">
        <v>42</v>
      </c>
      <c r="E700" s="464">
        <v>23891.23</v>
      </c>
      <c r="F700" s="404"/>
      <c r="G700" s="404"/>
      <c r="H700" s="404" t="str">
        <f t="shared" si="12"/>
        <v>UN</v>
      </c>
      <c r="I700"/>
      <c r="J700"/>
      <c r="K700"/>
      <c r="L700"/>
      <c r="M700"/>
      <c r="N700"/>
      <c r="O700"/>
      <c r="P700"/>
    </row>
    <row r="701" spans="1:16" s="10" customFormat="1" x14ac:dyDescent="0.25">
      <c r="A701"/>
      <c r="B701" s="4">
        <v>705241</v>
      </c>
      <c r="C701" s="8" t="s">
        <v>10225</v>
      </c>
      <c r="D701" s="4" t="s">
        <v>42</v>
      </c>
      <c r="E701" s="463">
        <v>24979.91</v>
      </c>
      <c r="F701" s="404"/>
      <c r="G701" s="404"/>
      <c r="H701" s="404" t="str">
        <f t="shared" si="12"/>
        <v>UN</v>
      </c>
      <c r="I701"/>
      <c r="J701"/>
      <c r="K701"/>
      <c r="L701"/>
      <c r="M701"/>
      <c r="N701"/>
      <c r="O701"/>
      <c r="P701"/>
    </row>
    <row r="702" spans="1:16" s="10" customFormat="1" x14ac:dyDescent="0.25">
      <c r="A702"/>
      <c r="B702" s="6">
        <v>705240</v>
      </c>
      <c r="C702" s="9" t="s">
        <v>10226</v>
      </c>
      <c r="D702" s="6" t="s">
        <v>42</v>
      </c>
      <c r="E702" s="464">
        <v>22504.18</v>
      </c>
      <c r="F702" s="404"/>
      <c r="G702" s="404"/>
      <c r="H702" s="404" t="str">
        <f t="shared" si="12"/>
        <v>UN</v>
      </c>
      <c r="I702"/>
      <c r="J702"/>
      <c r="K702"/>
      <c r="L702"/>
      <c r="M702"/>
      <c r="N702"/>
      <c r="O702"/>
      <c r="P702"/>
    </row>
    <row r="703" spans="1:16" s="10" customFormat="1" x14ac:dyDescent="0.25">
      <c r="A703"/>
      <c r="B703" s="4">
        <v>705243</v>
      </c>
      <c r="C703" s="8" t="s">
        <v>10227</v>
      </c>
      <c r="D703" s="4" t="s">
        <v>42</v>
      </c>
      <c r="E703" s="463">
        <v>26489.94</v>
      </c>
      <c r="F703" s="404"/>
      <c r="G703" s="404"/>
      <c r="H703" s="404" t="str">
        <f t="shared" si="12"/>
        <v>UN</v>
      </c>
      <c r="I703"/>
      <c r="J703"/>
      <c r="K703"/>
      <c r="L703"/>
      <c r="M703"/>
      <c r="N703"/>
      <c r="O703"/>
      <c r="P703"/>
    </row>
    <row r="704" spans="1:16" s="10" customFormat="1" x14ac:dyDescent="0.25">
      <c r="A704"/>
      <c r="B704" s="6">
        <v>705242</v>
      </c>
      <c r="C704" s="9" t="s">
        <v>10228</v>
      </c>
      <c r="D704" s="6" t="s">
        <v>42</v>
      </c>
      <c r="E704" s="464">
        <v>24014.3</v>
      </c>
      <c r="F704" s="404"/>
      <c r="G704" s="404"/>
      <c r="H704" s="404" t="str">
        <f t="shared" si="12"/>
        <v>UN</v>
      </c>
      <c r="I704"/>
      <c r="J704"/>
      <c r="K704"/>
      <c r="L704"/>
      <c r="M704"/>
      <c r="N704"/>
      <c r="O704"/>
      <c r="P704"/>
    </row>
    <row r="705" spans="1:16" s="10" customFormat="1" x14ac:dyDescent="0.25">
      <c r="A705"/>
      <c r="B705" s="4">
        <v>705245</v>
      </c>
      <c r="C705" s="8" t="s">
        <v>10229</v>
      </c>
      <c r="D705" s="4" t="s">
        <v>42</v>
      </c>
      <c r="E705" s="463">
        <v>29375.59</v>
      </c>
      <c r="F705" s="404"/>
      <c r="G705" s="404"/>
      <c r="H705" s="404" t="str">
        <f t="shared" si="12"/>
        <v>UN</v>
      </c>
      <c r="I705"/>
      <c r="J705"/>
      <c r="K705"/>
      <c r="L705"/>
      <c r="M705"/>
      <c r="N705"/>
      <c r="O705"/>
      <c r="P705"/>
    </row>
    <row r="706" spans="1:16" s="10" customFormat="1" x14ac:dyDescent="0.25">
      <c r="A706"/>
      <c r="B706" s="6">
        <v>705244</v>
      </c>
      <c r="C706" s="9" t="s">
        <v>10230</v>
      </c>
      <c r="D706" s="6" t="s">
        <v>42</v>
      </c>
      <c r="E706" s="464">
        <v>26734.67</v>
      </c>
      <c r="F706" s="404"/>
      <c r="G706" s="404"/>
      <c r="H706" s="404" t="str">
        <f t="shared" si="12"/>
        <v>UN</v>
      </c>
      <c r="I706"/>
      <c r="J706"/>
      <c r="K706"/>
      <c r="L706"/>
      <c r="M706"/>
      <c r="N706"/>
      <c r="O706"/>
      <c r="P706"/>
    </row>
    <row r="707" spans="1:16" s="10" customFormat="1" x14ac:dyDescent="0.25">
      <c r="A707"/>
      <c r="B707" s="4">
        <v>705247</v>
      </c>
      <c r="C707" s="8" t="s">
        <v>10231</v>
      </c>
      <c r="D707" s="4" t="s">
        <v>42</v>
      </c>
      <c r="E707" s="463">
        <v>37254.21</v>
      </c>
      <c r="F707" s="404"/>
      <c r="G707" s="404"/>
      <c r="H707" s="404" t="str">
        <f t="shared" si="12"/>
        <v>UN</v>
      </c>
      <c r="I707"/>
      <c r="J707"/>
      <c r="K707"/>
      <c r="L707"/>
      <c r="M707"/>
      <c r="N707"/>
      <c r="O707"/>
      <c r="P707"/>
    </row>
    <row r="708" spans="1:16" s="10" customFormat="1" x14ac:dyDescent="0.25">
      <c r="A708"/>
      <c r="B708" s="6">
        <v>705246</v>
      </c>
      <c r="C708" s="9" t="s">
        <v>10232</v>
      </c>
      <c r="D708" s="6" t="s">
        <v>42</v>
      </c>
      <c r="E708" s="464">
        <v>34018.800000000003</v>
      </c>
      <c r="F708" s="404"/>
      <c r="G708" s="404"/>
      <c r="H708" s="404" t="str">
        <f t="shared" si="12"/>
        <v>UN</v>
      </c>
      <c r="I708"/>
      <c r="J708"/>
      <c r="K708"/>
      <c r="L708"/>
      <c r="M708"/>
      <c r="N708"/>
      <c r="O708"/>
      <c r="P708"/>
    </row>
    <row r="709" spans="1:16" s="10" customFormat="1" x14ac:dyDescent="0.25">
      <c r="A709"/>
      <c r="B709" s="4">
        <v>705249</v>
      </c>
      <c r="C709" s="8" t="s">
        <v>10233</v>
      </c>
      <c r="D709" s="4" t="s">
        <v>42</v>
      </c>
      <c r="E709" s="463">
        <v>35549.089999999997</v>
      </c>
      <c r="F709" s="404"/>
      <c r="G709" s="404"/>
      <c r="H709" s="404" t="str">
        <f t="shared" si="12"/>
        <v>UN</v>
      </c>
      <c r="I709"/>
      <c r="J709"/>
      <c r="K709"/>
      <c r="L709"/>
      <c r="M709"/>
      <c r="N709"/>
      <c r="O709"/>
      <c r="P709"/>
    </row>
    <row r="710" spans="1:16" s="10" customFormat="1" x14ac:dyDescent="0.25">
      <c r="A710"/>
      <c r="B710" s="6">
        <v>705248</v>
      </c>
      <c r="C710" s="9" t="s">
        <v>10234</v>
      </c>
      <c r="D710" s="6" t="s">
        <v>42</v>
      </c>
      <c r="E710" s="464">
        <v>31957.759999999998</v>
      </c>
      <c r="F710" s="404"/>
      <c r="G710" s="404"/>
      <c r="H710" s="404" t="str">
        <f t="shared" si="12"/>
        <v>UN</v>
      </c>
      <c r="I710"/>
      <c r="J710"/>
      <c r="K710"/>
      <c r="L710"/>
      <c r="M710"/>
      <c r="N710"/>
      <c r="O710"/>
      <c r="P710"/>
    </row>
    <row r="711" spans="1:16" s="10" customFormat="1" x14ac:dyDescent="0.25">
      <c r="A711"/>
      <c r="B711" s="4">
        <v>705251</v>
      </c>
      <c r="C711" s="8" t="s">
        <v>10235</v>
      </c>
      <c r="D711" s="4" t="s">
        <v>42</v>
      </c>
      <c r="E711" s="463">
        <v>37644.6</v>
      </c>
      <c r="F711" s="404"/>
      <c r="G711" s="404"/>
      <c r="H711" s="404" t="str">
        <f t="shared" si="12"/>
        <v>UN</v>
      </c>
      <c r="I711"/>
      <c r="J711"/>
      <c r="K711"/>
      <c r="L711"/>
      <c r="M711"/>
      <c r="N711"/>
      <c r="O711"/>
      <c r="P711"/>
    </row>
    <row r="712" spans="1:16" s="10" customFormat="1" x14ac:dyDescent="0.25">
      <c r="A712"/>
      <c r="B712" s="6">
        <v>705250</v>
      </c>
      <c r="C712" s="9" t="s">
        <v>10236</v>
      </c>
      <c r="D712" s="6" t="s">
        <v>42</v>
      </c>
      <c r="E712" s="464">
        <v>34052.79</v>
      </c>
      <c r="F712" s="404"/>
      <c r="G712" s="404"/>
      <c r="H712" s="404" t="str">
        <f t="shared" si="12"/>
        <v>UN</v>
      </c>
      <c r="I712"/>
      <c r="J712"/>
      <c r="K712"/>
      <c r="L712"/>
      <c r="M712"/>
      <c r="N712"/>
      <c r="O712"/>
      <c r="P712"/>
    </row>
    <row r="713" spans="1:16" s="10" customFormat="1" x14ac:dyDescent="0.25">
      <c r="A713"/>
      <c r="B713" s="4">
        <v>705253</v>
      </c>
      <c r="C713" s="8" t="s">
        <v>10237</v>
      </c>
      <c r="D713" s="4" t="s">
        <v>42</v>
      </c>
      <c r="E713" s="463">
        <v>41177.67</v>
      </c>
      <c r="F713" s="404"/>
      <c r="G713" s="404"/>
      <c r="H713" s="404" t="str">
        <f t="shared" si="12"/>
        <v>UN</v>
      </c>
      <c r="I713"/>
      <c r="J713"/>
      <c r="K713"/>
      <c r="L713"/>
      <c r="M713"/>
      <c r="N713"/>
      <c r="O713"/>
      <c r="P713"/>
    </row>
    <row r="714" spans="1:16" s="10" customFormat="1" x14ac:dyDescent="0.25">
      <c r="A714"/>
      <c r="B714" s="6">
        <v>705252</v>
      </c>
      <c r="C714" s="9" t="s">
        <v>10238</v>
      </c>
      <c r="D714" s="6" t="s">
        <v>42</v>
      </c>
      <c r="E714" s="464">
        <v>37271.31</v>
      </c>
      <c r="F714" s="404"/>
      <c r="G714" s="404"/>
      <c r="H714" s="404" t="str">
        <f t="shared" si="12"/>
        <v>UN</v>
      </c>
      <c r="I714"/>
      <c r="J714"/>
      <c r="K714"/>
      <c r="L714"/>
      <c r="M714"/>
      <c r="N714"/>
      <c r="O714"/>
      <c r="P714"/>
    </row>
    <row r="715" spans="1:16" s="10" customFormat="1" x14ac:dyDescent="0.25">
      <c r="A715"/>
      <c r="B715" s="4">
        <v>705255</v>
      </c>
      <c r="C715" s="8" t="s">
        <v>10239</v>
      </c>
      <c r="D715" s="4" t="s">
        <v>42</v>
      </c>
      <c r="E715" s="463">
        <v>52138.85</v>
      </c>
      <c r="F715" s="404"/>
      <c r="G715" s="404"/>
      <c r="H715" s="404" t="str">
        <f t="shared" si="12"/>
        <v>UN</v>
      </c>
      <c r="I715"/>
      <c r="J715"/>
      <c r="K715"/>
      <c r="L715"/>
      <c r="M715"/>
      <c r="N715"/>
      <c r="O715"/>
      <c r="P715"/>
    </row>
    <row r="716" spans="1:16" s="10" customFormat="1" x14ac:dyDescent="0.25">
      <c r="A716"/>
      <c r="B716" s="6">
        <v>705254</v>
      </c>
      <c r="C716" s="9" t="s">
        <v>10240</v>
      </c>
      <c r="D716" s="6" t="s">
        <v>42</v>
      </c>
      <c r="E716" s="464">
        <v>47415.94</v>
      </c>
      <c r="F716" s="404"/>
      <c r="G716" s="404"/>
      <c r="H716" s="404" t="str">
        <f t="shared" si="12"/>
        <v>UN</v>
      </c>
      <c r="I716"/>
      <c r="J716"/>
      <c r="K716"/>
      <c r="L716"/>
      <c r="M716"/>
      <c r="N716"/>
      <c r="O716"/>
      <c r="P716"/>
    </row>
    <row r="717" spans="1:16" s="10" customFormat="1" x14ac:dyDescent="0.25">
      <c r="A717"/>
      <c r="B717" s="4">
        <v>705403</v>
      </c>
      <c r="C717" s="8" t="s">
        <v>10241</v>
      </c>
      <c r="D717" s="4" t="s">
        <v>42</v>
      </c>
      <c r="E717" s="463">
        <v>17323.43</v>
      </c>
      <c r="F717" s="404"/>
      <c r="G717" s="404"/>
      <c r="H717" s="404" t="str">
        <f t="shared" si="12"/>
        <v>UN</v>
      </c>
      <c r="I717"/>
      <c r="J717"/>
      <c r="K717"/>
      <c r="L717"/>
      <c r="M717"/>
      <c r="N717"/>
      <c r="O717"/>
      <c r="P717"/>
    </row>
    <row r="718" spans="1:16" s="10" customFormat="1" x14ac:dyDescent="0.25">
      <c r="A718"/>
      <c r="B718" s="6">
        <v>705402</v>
      </c>
      <c r="C718" s="9" t="s">
        <v>10242</v>
      </c>
      <c r="D718" s="6" t="s">
        <v>42</v>
      </c>
      <c r="E718" s="464">
        <v>15678.68</v>
      </c>
      <c r="F718" s="404"/>
      <c r="G718" s="404"/>
      <c r="H718" s="404" t="str">
        <f t="shared" si="12"/>
        <v>UN</v>
      </c>
      <c r="I718"/>
      <c r="J718"/>
      <c r="K718"/>
      <c r="L718"/>
      <c r="M718"/>
      <c r="N718"/>
      <c r="O718"/>
      <c r="P718"/>
    </row>
    <row r="719" spans="1:16" s="10" customFormat="1" x14ac:dyDescent="0.25">
      <c r="A719"/>
      <c r="B719" s="4">
        <v>705405</v>
      </c>
      <c r="C719" s="8" t="s">
        <v>10243</v>
      </c>
      <c r="D719" s="4" t="s">
        <v>42</v>
      </c>
      <c r="E719" s="463">
        <v>18730.75</v>
      </c>
      <c r="F719" s="404"/>
      <c r="G719" s="404"/>
      <c r="H719" s="404" t="str">
        <f t="shared" si="12"/>
        <v>UN</v>
      </c>
      <c r="I719"/>
      <c r="J719"/>
      <c r="K719"/>
      <c r="L719"/>
      <c r="M719"/>
      <c r="N719"/>
      <c r="O719"/>
      <c r="P719"/>
    </row>
    <row r="720" spans="1:16" s="10" customFormat="1" x14ac:dyDescent="0.25">
      <c r="A720"/>
      <c r="B720" s="6">
        <v>705404</v>
      </c>
      <c r="C720" s="9" t="s">
        <v>10244</v>
      </c>
      <c r="D720" s="6" t="s">
        <v>42</v>
      </c>
      <c r="E720" s="464">
        <v>17068.599999999999</v>
      </c>
      <c r="F720" s="404"/>
      <c r="G720" s="404"/>
      <c r="H720" s="404" t="str">
        <f t="shared" si="12"/>
        <v>UN</v>
      </c>
      <c r="I720"/>
      <c r="J720"/>
      <c r="K720"/>
      <c r="L720"/>
      <c r="M720"/>
      <c r="N720"/>
      <c r="O720"/>
      <c r="P720"/>
    </row>
    <row r="721" spans="1:16" s="10" customFormat="1" x14ac:dyDescent="0.25">
      <c r="A721"/>
      <c r="B721" s="4">
        <v>705407</v>
      </c>
      <c r="C721" s="8" t="s">
        <v>10245</v>
      </c>
      <c r="D721" s="4" t="s">
        <v>42</v>
      </c>
      <c r="E721" s="463">
        <v>19598.25</v>
      </c>
      <c r="F721" s="404"/>
      <c r="G721" s="404"/>
      <c r="H721" s="404" t="str">
        <f t="shared" ref="H721:H784" si="13">UPPER(D721)</f>
        <v>UN</v>
      </c>
      <c r="I721"/>
      <c r="J721"/>
      <c r="K721"/>
      <c r="L721"/>
      <c r="M721"/>
      <c r="N721"/>
      <c r="O721"/>
      <c r="P721"/>
    </row>
    <row r="722" spans="1:16" s="10" customFormat="1" x14ac:dyDescent="0.25">
      <c r="A722"/>
      <c r="B722" s="6">
        <v>705406</v>
      </c>
      <c r="C722" s="9" t="s">
        <v>10246</v>
      </c>
      <c r="D722" s="6" t="s">
        <v>42</v>
      </c>
      <c r="E722" s="464">
        <v>17746.849999999999</v>
      </c>
      <c r="F722" s="404"/>
      <c r="G722" s="404"/>
      <c r="H722" s="404" t="str">
        <f t="shared" si="13"/>
        <v>UN</v>
      </c>
      <c r="I722"/>
      <c r="J722"/>
      <c r="K722"/>
      <c r="L722"/>
      <c r="M722"/>
      <c r="N722"/>
      <c r="O722"/>
      <c r="P722"/>
    </row>
    <row r="723" spans="1:16" s="10" customFormat="1" x14ac:dyDescent="0.25">
      <c r="A723"/>
      <c r="B723" s="4">
        <v>705409</v>
      </c>
      <c r="C723" s="8" t="s">
        <v>10247</v>
      </c>
      <c r="D723" s="4" t="s">
        <v>42</v>
      </c>
      <c r="E723" s="463">
        <v>24703.23</v>
      </c>
      <c r="F723" s="404"/>
      <c r="G723" s="404"/>
      <c r="H723" s="404" t="str">
        <f t="shared" si="13"/>
        <v>UN</v>
      </c>
      <c r="I723"/>
      <c r="J723"/>
      <c r="K723"/>
      <c r="L723"/>
      <c r="M723"/>
      <c r="N723"/>
      <c r="O723"/>
      <c r="P723"/>
    </row>
    <row r="724" spans="1:16" s="10" customFormat="1" x14ac:dyDescent="0.25">
      <c r="A724"/>
      <c r="B724" s="6">
        <v>705408</v>
      </c>
      <c r="C724" s="9" t="s">
        <v>10248</v>
      </c>
      <c r="D724" s="6" t="s">
        <v>42</v>
      </c>
      <c r="E724" s="464">
        <v>22422.54</v>
      </c>
      <c r="F724" s="404"/>
      <c r="G724" s="404"/>
      <c r="H724" s="404" t="str">
        <f t="shared" si="13"/>
        <v>UN</v>
      </c>
      <c r="I724"/>
      <c r="J724"/>
      <c r="K724"/>
      <c r="L724"/>
      <c r="M724"/>
      <c r="N724"/>
      <c r="O724"/>
      <c r="P724"/>
    </row>
    <row r="725" spans="1:16" s="10" customFormat="1" x14ac:dyDescent="0.25">
      <c r="A725"/>
      <c r="B725" s="4">
        <v>705411</v>
      </c>
      <c r="C725" s="8" t="s">
        <v>10249</v>
      </c>
      <c r="D725" s="4" t="s">
        <v>42</v>
      </c>
      <c r="E725" s="463">
        <v>26339.79</v>
      </c>
      <c r="F725" s="404"/>
      <c r="G725" s="404"/>
      <c r="H725" s="404" t="str">
        <f t="shared" si="13"/>
        <v>UN</v>
      </c>
      <c r="I725"/>
      <c r="J725"/>
      <c r="K725"/>
      <c r="L725"/>
      <c r="M725"/>
      <c r="N725"/>
      <c r="O725"/>
      <c r="P725"/>
    </row>
    <row r="726" spans="1:16" s="10" customFormat="1" x14ac:dyDescent="0.25">
      <c r="A726"/>
      <c r="B726" s="6">
        <v>705410</v>
      </c>
      <c r="C726" s="9" t="s">
        <v>10250</v>
      </c>
      <c r="D726" s="6" t="s">
        <v>42</v>
      </c>
      <c r="E726" s="464">
        <v>23688.37</v>
      </c>
      <c r="F726" s="404"/>
      <c r="G726" s="404"/>
      <c r="H726" s="404" t="str">
        <f t="shared" si="13"/>
        <v>UN</v>
      </c>
      <c r="I726"/>
      <c r="J726"/>
      <c r="K726"/>
      <c r="L726"/>
      <c r="M726"/>
      <c r="N726"/>
      <c r="O726"/>
      <c r="P726"/>
    </row>
    <row r="727" spans="1:16" s="10" customFormat="1" x14ac:dyDescent="0.25">
      <c r="A727"/>
      <c r="B727" s="4">
        <v>705413</v>
      </c>
      <c r="C727" s="8" t="s">
        <v>10251</v>
      </c>
      <c r="D727" s="4" t="s">
        <v>42</v>
      </c>
      <c r="E727" s="463">
        <v>28334.16</v>
      </c>
      <c r="F727" s="404"/>
      <c r="G727" s="404"/>
      <c r="H727" s="404" t="str">
        <f t="shared" si="13"/>
        <v>UN</v>
      </c>
      <c r="I727"/>
      <c r="J727"/>
      <c r="K727"/>
      <c r="L727"/>
      <c r="M727"/>
      <c r="N727"/>
      <c r="O727"/>
      <c r="P727"/>
    </row>
    <row r="728" spans="1:16" s="10" customFormat="1" x14ac:dyDescent="0.25">
      <c r="A728"/>
      <c r="B728" s="6">
        <v>705412</v>
      </c>
      <c r="C728" s="9" t="s">
        <v>10252</v>
      </c>
      <c r="D728" s="6" t="s">
        <v>42</v>
      </c>
      <c r="E728" s="464">
        <v>25681.84</v>
      </c>
      <c r="F728" s="404"/>
      <c r="G728" s="404"/>
      <c r="H728" s="404" t="str">
        <f t="shared" si="13"/>
        <v>UN</v>
      </c>
      <c r="I728"/>
      <c r="J728"/>
      <c r="K728"/>
      <c r="L728"/>
      <c r="M728"/>
      <c r="N728"/>
      <c r="O728"/>
      <c r="P728"/>
    </row>
    <row r="729" spans="1:16" s="10" customFormat="1" x14ac:dyDescent="0.25">
      <c r="A729"/>
      <c r="B729" s="4">
        <v>705415</v>
      </c>
      <c r="C729" s="8" t="s">
        <v>10253</v>
      </c>
      <c r="D729" s="4" t="s">
        <v>42</v>
      </c>
      <c r="E729" s="463">
        <v>31200.34</v>
      </c>
      <c r="F729" s="404"/>
      <c r="G729" s="404"/>
      <c r="H729" s="404" t="str">
        <f t="shared" si="13"/>
        <v>UN</v>
      </c>
      <c r="I729"/>
      <c r="J729"/>
      <c r="K729"/>
      <c r="L729"/>
      <c r="M729"/>
      <c r="N729"/>
      <c r="O729"/>
      <c r="P729"/>
    </row>
    <row r="730" spans="1:16" s="10" customFormat="1" x14ac:dyDescent="0.25">
      <c r="A730"/>
      <c r="B730" s="6">
        <v>705414</v>
      </c>
      <c r="C730" s="9" t="s">
        <v>10254</v>
      </c>
      <c r="D730" s="6" t="s">
        <v>42</v>
      </c>
      <c r="E730" s="464">
        <v>28211.66</v>
      </c>
      <c r="F730" s="404"/>
      <c r="G730" s="404"/>
      <c r="H730" s="404" t="str">
        <f t="shared" si="13"/>
        <v>UN</v>
      </c>
      <c r="I730"/>
      <c r="J730"/>
      <c r="K730"/>
      <c r="L730"/>
      <c r="M730"/>
      <c r="N730"/>
      <c r="O730"/>
      <c r="P730"/>
    </row>
    <row r="731" spans="1:16" s="10" customFormat="1" x14ac:dyDescent="0.25">
      <c r="A731"/>
      <c r="B731" s="4">
        <v>705417</v>
      </c>
      <c r="C731" s="8" t="s">
        <v>10255</v>
      </c>
      <c r="D731" s="4" t="s">
        <v>42</v>
      </c>
      <c r="E731" s="463">
        <v>39552.89</v>
      </c>
      <c r="F731" s="404"/>
      <c r="G731" s="404"/>
      <c r="H731" s="404" t="str">
        <f t="shared" si="13"/>
        <v>UN</v>
      </c>
      <c r="I731"/>
      <c r="J731"/>
      <c r="K731"/>
      <c r="L731"/>
      <c r="M731"/>
      <c r="N731"/>
      <c r="O731"/>
      <c r="P731"/>
    </row>
    <row r="732" spans="1:16" s="10" customFormat="1" x14ac:dyDescent="0.25">
      <c r="A732"/>
      <c r="B732" s="6">
        <v>705416</v>
      </c>
      <c r="C732" s="9" t="s">
        <v>10256</v>
      </c>
      <c r="D732" s="6" t="s">
        <v>42</v>
      </c>
      <c r="E732" s="464">
        <v>35874.43</v>
      </c>
      <c r="F732" s="404"/>
      <c r="G732" s="404"/>
      <c r="H732" s="404" t="str">
        <f t="shared" si="13"/>
        <v>UN</v>
      </c>
      <c r="I732"/>
      <c r="J732"/>
      <c r="K732"/>
      <c r="L732"/>
      <c r="M732"/>
      <c r="N732"/>
      <c r="O732"/>
      <c r="P732"/>
    </row>
    <row r="733" spans="1:16" s="10" customFormat="1" x14ac:dyDescent="0.25">
      <c r="A733"/>
      <c r="B733" s="4">
        <v>705419</v>
      </c>
      <c r="C733" s="8" t="s">
        <v>10257</v>
      </c>
      <c r="D733" s="4" t="s">
        <v>42</v>
      </c>
      <c r="E733" s="463">
        <v>37350.629999999997</v>
      </c>
      <c r="F733" s="404"/>
      <c r="G733" s="404"/>
      <c r="H733" s="404" t="str">
        <f t="shared" si="13"/>
        <v>UN</v>
      </c>
      <c r="I733"/>
      <c r="J733"/>
      <c r="K733"/>
      <c r="L733"/>
      <c r="M733"/>
      <c r="N733"/>
      <c r="O733"/>
      <c r="P733"/>
    </row>
    <row r="734" spans="1:16" s="10" customFormat="1" x14ac:dyDescent="0.25">
      <c r="A734"/>
      <c r="B734" s="6">
        <v>705418</v>
      </c>
      <c r="C734" s="9" t="s">
        <v>10258</v>
      </c>
      <c r="D734" s="6" t="s">
        <v>42</v>
      </c>
      <c r="E734" s="464">
        <v>33645.699999999997</v>
      </c>
      <c r="F734" s="404"/>
      <c r="G734" s="404"/>
      <c r="H734" s="404" t="str">
        <f t="shared" si="13"/>
        <v>UN</v>
      </c>
      <c r="I734"/>
      <c r="J734"/>
      <c r="K734"/>
      <c r="L734"/>
      <c r="M734"/>
      <c r="N734"/>
      <c r="O734"/>
      <c r="P734"/>
    </row>
    <row r="735" spans="1:16" s="10" customFormat="1" x14ac:dyDescent="0.25">
      <c r="A735"/>
      <c r="B735" s="4">
        <v>705421</v>
      </c>
      <c r="C735" s="8" t="s">
        <v>10259</v>
      </c>
      <c r="D735" s="4" t="s">
        <v>42</v>
      </c>
      <c r="E735" s="463">
        <v>40183.65</v>
      </c>
      <c r="F735" s="404"/>
      <c r="G735" s="404"/>
      <c r="H735" s="404" t="str">
        <f t="shared" si="13"/>
        <v>UN</v>
      </c>
      <c r="I735"/>
      <c r="J735"/>
      <c r="K735"/>
      <c r="L735"/>
      <c r="M735"/>
      <c r="N735"/>
      <c r="O735"/>
      <c r="P735"/>
    </row>
    <row r="736" spans="1:16" s="10" customFormat="1" x14ac:dyDescent="0.25">
      <c r="A736"/>
      <c r="B736" s="6">
        <v>705420</v>
      </c>
      <c r="C736" s="9" t="s">
        <v>10260</v>
      </c>
      <c r="D736" s="6" t="s">
        <v>42</v>
      </c>
      <c r="E736" s="464">
        <v>36463.85</v>
      </c>
      <c r="F736" s="404"/>
      <c r="G736" s="404"/>
      <c r="H736" s="404" t="str">
        <f t="shared" si="13"/>
        <v>UN</v>
      </c>
      <c r="I736"/>
      <c r="J736"/>
      <c r="K736"/>
      <c r="L736"/>
      <c r="M736"/>
      <c r="N736"/>
      <c r="O736"/>
      <c r="P736"/>
    </row>
    <row r="737" spans="1:16" s="10" customFormat="1" x14ac:dyDescent="0.25">
      <c r="A737"/>
      <c r="B737" s="4">
        <v>705423</v>
      </c>
      <c r="C737" s="8" t="s">
        <v>10261</v>
      </c>
      <c r="D737" s="4" t="s">
        <v>42</v>
      </c>
      <c r="E737" s="463">
        <v>45755.74</v>
      </c>
      <c r="F737" s="404"/>
      <c r="G737" s="404"/>
      <c r="H737" s="404" t="str">
        <f t="shared" si="13"/>
        <v>UN</v>
      </c>
      <c r="I737"/>
      <c r="J737"/>
      <c r="K737"/>
      <c r="L737"/>
      <c r="M737"/>
      <c r="N737"/>
      <c r="O737"/>
      <c r="P737"/>
    </row>
    <row r="738" spans="1:16" s="10" customFormat="1" x14ac:dyDescent="0.25">
      <c r="A738"/>
      <c r="B738" s="6">
        <v>705422</v>
      </c>
      <c r="C738" s="9" t="s">
        <v>10262</v>
      </c>
      <c r="D738" s="6" t="s">
        <v>42</v>
      </c>
      <c r="E738" s="464">
        <v>41593.64</v>
      </c>
      <c r="F738" s="404"/>
      <c r="G738" s="404"/>
      <c r="H738" s="404" t="str">
        <f t="shared" si="13"/>
        <v>UN</v>
      </c>
      <c r="I738"/>
      <c r="J738"/>
      <c r="K738"/>
      <c r="L738"/>
      <c r="M738"/>
      <c r="N738"/>
      <c r="O738"/>
      <c r="P738"/>
    </row>
    <row r="739" spans="1:16" s="10" customFormat="1" x14ac:dyDescent="0.25">
      <c r="A739"/>
      <c r="B739" s="4">
        <v>705425</v>
      </c>
      <c r="C739" s="8" t="s">
        <v>10263</v>
      </c>
      <c r="D739" s="4" t="s">
        <v>42</v>
      </c>
      <c r="E739" s="463">
        <v>57970.31</v>
      </c>
      <c r="F739" s="404"/>
      <c r="G739" s="404"/>
      <c r="H739" s="404" t="str">
        <f t="shared" si="13"/>
        <v>UN</v>
      </c>
      <c r="I739"/>
      <c r="J739"/>
      <c r="K739"/>
      <c r="L739"/>
      <c r="M739"/>
      <c r="N739"/>
      <c r="O739"/>
      <c r="P739"/>
    </row>
    <row r="740" spans="1:16" s="10" customFormat="1" x14ac:dyDescent="0.25">
      <c r="A740"/>
      <c r="B740" s="6">
        <v>705424</v>
      </c>
      <c r="C740" s="9" t="s">
        <v>10264</v>
      </c>
      <c r="D740" s="6" t="s">
        <v>42</v>
      </c>
      <c r="E740" s="464">
        <v>52863.23</v>
      </c>
      <c r="F740" s="404"/>
      <c r="G740" s="404"/>
      <c r="H740" s="404" t="str">
        <f t="shared" si="13"/>
        <v>UN</v>
      </c>
      <c r="I740"/>
      <c r="J740"/>
      <c r="K740"/>
      <c r="L740"/>
      <c r="M740"/>
      <c r="N740"/>
      <c r="O740"/>
      <c r="P740"/>
    </row>
    <row r="741" spans="1:16" s="10" customFormat="1" x14ac:dyDescent="0.25">
      <c r="A741"/>
      <c r="B741" s="4">
        <v>705427</v>
      </c>
      <c r="C741" s="8" t="s">
        <v>10265</v>
      </c>
      <c r="D741" s="4" t="s">
        <v>42</v>
      </c>
      <c r="E741" s="463">
        <v>52863.42</v>
      </c>
      <c r="F741" s="404"/>
      <c r="G741" s="404"/>
      <c r="H741" s="404" t="str">
        <f t="shared" si="13"/>
        <v>UN</v>
      </c>
      <c r="I741"/>
      <c r="J741"/>
      <c r="K741"/>
      <c r="L741"/>
      <c r="M741"/>
      <c r="N741"/>
      <c r="O741"/>
      <c r="P741"/>
    </row>
    <row r="742" spans="1:16" s="10" customFormat="1" x14ac:dyDescent="0.25">
      <c r="A742"/>
      <c r="B742" s="6">
        <v>705426</v>
      </c>
      <c r="C742" s="9" t="s">
        <v>10266</v>
      </c>
      <c r="D742" s="6" t="s">
        <v>42</v>
      </c>
      <c r="E742" s="464">
        <v>47504.480000000003</v>
      </c>
      <c r="F742" s="404"/>
      <c r="G742" s="404"/>
      <c r="H742" s="404" t="str">
        <f t="shared" si="13"/>
        <v>UN</v>
      </c>
      <c r="I742"/>
      <c r="J742"/>
      <c r="K742"/>
      <c r="L742"/>
      <c r="M742"/>
      <c r="N742"/>
      <c r="O742"/>
      <c r="P742"/>
    </row>
    <row r="743" spans="1:16" s="10" customFormat="1" x14ac:dyDescent="0.25">
      <c r="A743"/>
      <c r="B743" s="4">
        <v>705429</v>
      </c>
      <c r="C743" s="8" t="s">
        <v>10267</v>
      </c>
      <c r="D743" s="4" t="s">
        <v>42</v>
      </c>
      <c r="E743" s="463">
        <v>54675.040000000001</v>
      </c>
      <c r="F743" s="404"/>
      <c r="G743" s="404"/>
      <c r="H743" s="404" t="str">
        <f t="shared" si="13"/>
        <v>UN</v>
      </c>
      <c r="I743"/>
      <c r="J743"/>
      <c r="K743"/>
      <c r="L743"/>
      <c r="M743"/>
      <c r="N743"/>
      <c r="O743"/>
      <c r="P743"/>
    </row>
    <row r="744" spans="1:16" s="10" customFormat="1" x14ac:dyDescent="0.25">
      <c r="A744"/>
      <c r="B744" s="6">
        <v>705428</v>
      </c>
      <c r="C744" s="9" t="s">
        <v>10268</v>
      </c>
      <c r="D744" s="6" t="s">
        <v>42</v>
      </c>
      <c r="E744" s="464">
        <v>49406.49</v>
      </c>
      <c r="F744" s="404"/>
      <c r="G744" s="404"/>
      <c r="H744" s="404" t="str">
        <f t="shared" si="13"/>
        <v>UN</v>
      </c>
      <c r="I744"/>
      <c r="J744"/>
      <c r="K744"/>
      <c r="L744"/>
      <c r="M744"/>
      <c r="N744"/>
      <c r="O744"/>
      <c r="P744"/>
    </row>
    <row r="745" spans="1:16" s="10" customFormat="1" x14ac:dyDescent="0.25">
      <c r="A745"/>
      <c r="B745" s="4">
        <v>705431</v>
      </c>
      <c r="C745" s="8" t="s">
        <v>10269</v>
      </c>
      <c r="D745" s="4" t="s">
        <v>42</v>
      </c>
      <c r="E745" s="463">
        <v>65900.490000000005</v>
      </c>
      <c r="F745" s="404"/>
      <c r="G745" s="404"/>
      <c r="H745" s="404" t="str">
        <f t="shared" si="13"/>
        <v>UN</v>
      </c>
      <c r="I745"/>
      <c r="J745"/>
      <c r="K745"/>
      <c r="L745"/>
      <c r="M745"/>
      <c r="N745"/>
      <c r="O745"/>
      <c r="P745"/>
    </row>
    <row r="746" spans="1:16" s="10" customFormat="1" x14ac:dyDescent="0.25">
      <c r="A746"/>
      <c r="B746" s="6">
        <v>705430</v>
      </c>
      <c r="C746" s="9" t="s">
        <v>10270</v>
      </c>
      <c r="D746" s="6" t="s">
        <v>42</v>
      </c>
      <c r="E746" s="464">
        <v>60020.93</v>
      </c>
      <c r="F746" s="404"/>
      <c r="G746" s="404"/>
      <c r="H746" s="404" t="str">
        <f t="shared" si="13"/>
        <v>UN</v>
      </c>
      <c r="I746"/>
      <c r="J746"/>
      <c r="K746"/>
      <c r="L746"/>
      <c r="M746"/>
      <c r="N746"/>
      <c r="O746"/>
      <c r="P746"/>
    </row>
    <row r="747" spans="1:16" s="10" customFormat="1" x14ac:dyDescent="0.25">
      <c r="A747"/>
      <c r="B747" s="4">
        <v>705433</v>
      </c>
      <c r="C747" s="8" t="s">
        <v>10271</v>
      </c>
      <c r="D747" s="4" t="s">
        <v>42</v>
      </c>
      <c r="E747" s="463">
        <v>83611.39</v>
      </c>
      <c r="F747" s="404"/>
      <c r="G747" s="404"/>
      <c r="H747" s="404" t="str">
        <f t="shared" si="13"/>
        <v>UN</v>
      </c>
      <c r="I747"/>
      <c r="J747"/>
      <c r="K747"/>
      <c r="L747"/>
      <c r="M747"/>
      <c r="N747"/>
      <c r="O747"/>
      <c r="P747"/>
    </row>
    <row r="748" spans="1:16" s="10" customFormat="1" x14ac:dyDescent="0.25">
      <c r="A748"/>
      <c r="B748" s="6">
        <v>705432</v>
      </c>
      <c r="C748" s="9" t="s">
        <v>10272</v>
      </c>
      <c r="D748" s="6" t="s">
        <v>42</v>
      </c>
      <c r="E748" s="464">
        <v>76329.03</v>
      </c>
      <c r="F748" s="404"/>
      <c r="G748" s="404"/>
      <c r="H748" s="404" t="str">
        <f t="shared" si="13"/>
        <v>UN</v>
      </c>
      <c r="I748"/>
      <c r="J748"/>
      <c r="K748"/>
      <c r="L748"/>
      <c r="M748"/>
      <c r="N748"/>
      <c r="O748"/>
      <c r="P748"/>
    </row>
    <row r="749" spans="1:16" s="10" customFormat="1" x14ac:dyDescent="0.25">
      <c r="A749"/>
      <c r="B749" s="4">
        <v>705257</v>
      </c>
      <c r="C749" s="8" t="s">
        <v>10273</v>
      </c>
      <c r="D749" s="4" t="s">
        <v>9</v>
      </c>
      <c r="E749" s="463">
        <v>4087.33</v>
      </c>
      <c r="F749" s="404"/>
      <c r="G749" s="404"/>
      <c r="H749" s="404" t="str">
        <f t="shared" si="13"/>
        <v>M</v>
      </c>
      <c r="I749"/>
      <c r="J749"/>
      <c r="K749"/>
      <c r="L749"/>
      <c r="M749"/>
      <c r="N749"/>
      <c r="O749"/>
      <c r="P749"/>
    </row>
    <row r="750" spans="1:16" s="10" customFormat="1" x14ac:dyDescent="0.25">
      <c r="A750"/>
      <c r="B750" s="6">
        <v>705256</v>
      </c>
      <c r="C750" s="9" t="s">
        <v>10274</v>
      </c>
      <c r="D750" s="6" t="s">
        <v>9</v>
      </c>
      <c r="E750" s="464">
        <v>3753.83</v>
      </c>
      <c r="F750" s="404"/>
      <c r="G750" s="404"/>
      <c r="H750" s="404" t="str">
        <f t="shared" si="13"/>
        <v>M</v>
      </c>
      <c r="I750"/>
      <c r="J750"/>
      <c r="K750"/>
      <c r="L750"/>
      <c r="M750"/>
      <c r="N750"/>
      <c r="O750"/>
      <c r="P750"/>
    </row>
    <row r="751" spans="1:16" s="10" customFormat="1" x14ac:dyDescent="0.25">
      <c r="A751"/>
      <c r="B751" s="4">
        <v>705259</v>
      </c>
      <c r="C751" s="8" t="s">
        <v>10275</v>
      </c>
      <c r="D751" s="4" t="s">
        <v>9</v>
      </c>
      <c r="E751" s="463">
        <v>3551.39</v>
      </c>
      <c r="F751" s="404"/>
      <c r="G751" s="404"/>
      <c r="H751" s="404" t="str">
        <f t="shared" si="13"/>
        <v>M</v>
      </c>
      <c r="I751"/>
      <c r="J751"/>
      <c r="K751"/>
      <c r="L751"/>
      <c r="M751"/>
      <c r="N751"/>
      <c r="O751"/>
      <c r="P751"/>
    </row>
    <row r="752" spans="1:16" s="10" customFormat="1" x14ac:dyDescent="0.25">
      <c r="A752"/>
      <c r="B752" s="6">
        <v>705258</v>
      </c>
      <c r="C752" s="9" t="s">
        <v>10276</v>
      </c>
      <c r="D752" s="6" t="s">
        <v>9</v>
      </c>
      <c r="E752" s="464">
        <v>3217.88</v>
      </c>
      <c r="F752" s="404"/>
      <c r="G752" s="404"/>
      <c r="H752" s="404" t="str">
        <f t="shared" si="13"/>
        <v>M</v>
      </c>
      <c r="I752"/>
      <c r="J752"/>
      <c r="K752"/>
      <c r="L752"/>
      <c r="M752"/>
      <c r="N752"/>
      <c r="O752"/>
      <c r="P752"/>
    </row>
    <row r="753" spans="1:16" s="10" customFormat="1" x14ac:dyDescent="0.25">
      <c r="A753"/>
      <c r="B753" s="4">
        <v>705267</v>
      </c>
      <c r="C753" s="8" t="s">
        <v>10277</v>
      </c>
      <c r="D753" s="4" t="s">
        <v>9</v>
      </c>
      <c r="E753" s="463">
        <v>5152.6499999999996</v>
      </c>
      <c r="F753" s="404"/>
      <c r="G753" s="404"/>
      <c r="H753" s="404" t="str">
        <f t="shared" si="13"/>
        <v>M</v>
      </c>
      <c r="I753"/>
      <c r="J753"/>
      <c r="K753"/>
      <c r="L753"/>
      <c r="M753"/>
      <c r="N753"/>
      <c r="O753"/>
      <c r="P753"/>
    </row>
    <row r="754" spans="1:16" s="10" customFormat="1" x14ac:dyDescent="0.25">
      <c r="A754"/>
      <c r="B754" s="6">
        <v>705266</v>
      </c>
      <c r="C754" s="9" t="s">
        <v>10278</v>
      </c>
      <c r="D754" s="6" t="s">
        <v>9</v>
      </c>
      <c r="E754" s="464">
        <v>4711.05</v>
      </c>
      <c r="F754" s="404"/>
      <c r="G754" s="404"/>
      <c r="H754" s="404" t="str">
        <f t="shared" si="13"/>
        <v>M</v>
      </c>
      <c r="I754"/>
      <c r="J754"/>
      <c r="K754"/>
      <c r="L754"/>
      <c r="M754"/>
      <c r="N754"/>
      <c r="O754"/>
      <c r="P754"/>
    </row>
    <row r="755" spans="1:16" s="10" customFormat="1" x14ac:dyDescent="0.25">
      <c r="A755"/>
      <c r="B755" s="4">
        <v>705269</v>
      </c>
      <c r="C755" s="8" t="s">
        <v>10279</v>
      </c>
      <c r="D755" s="4" t="s">
        <v>9</v>
      </c>
      <c r="E755" s="463">
        <v>5414.6</v>
      </c>
      <c r="F755" s="404"/>
      <c r="G755" s="404"/>
      <c r="H755" s="404" t="str">
        <f t="shared" si="13"/>
        <v>M</v>
      </c>
      <c r="I755"/>
      <c r="J755"/>
      <c r="K755"/>
      <c r="L755"/>
      <c r="M755"/>
      <c r="N755"/>
      <c r="O755"/>
      <c r="P755"/>
    </row>
    <row r="756" spans="1:16" s="10" customFormat="1" x14ac:dyDescent="0.25">
      <c r="A756"/>
      <c r="B756" s="6">
        <v>705268</v>
      </c>
      <c r="C756" s="9" t="s">
        <v>10280</v>
      </c>
      <c r="D756" s="6" t="s">
        <v>9</v>
      </c>
      <c r="E756" s="464">
        <v>4972.99</v>
      </c>
      <c r="F756" s="404"/>
      <c r="G756" s="404"/>
      <c r="H756" s="404" t="str">
        <f t="shared" si="13"/>
        <v>M</v>
      </c>
      <c r="I756"/>
      <c r="J756"/>
      <c r="K756"/>
      <c r="L756"/>
      <c r="M756"/>
      <c r="N756"/>
      <c r="O756"/>
      <c r="P756"/>
    </row>
    <row r="757" spans="1:16" s="10" customFormat="1" x14ac:dyDescent="0.25">
      <c r="A757"/>
      <c r="B757" s="4">
        <v>705261</v>
      </c>
      <c r="C757" s="8" t="s">
        <v>10281</v>
      </c>
      <c r="D757" s="4" t="s">
        <v>9</v>
      </c>
      <c r="E757" s="463">
        <v>3800.63</v>
      </c>
      <c r="F757" s="404"/>
      <c r="G757" s="404"/>
      <c r="H757" s="404" t="str">
        <f t="shared" si="13"/>
        <v>M</v>
      </c>
      <c r="I757"/>
      <c r="J757"/>
      <c r="K757"/>
      <c r="L757"/>
      <c r="M757"/>
      <c r="N757"/>
      <c r="O757"/>
      <c r="P757"/>
    </row>
    <row r="758" spans="1:16" s="10" customFormat="1" x14ac:dyDescent="0.25">
      <c r="A758"/>
      <c r="B758" s="6">
        <v>705260</v>
      </c>
      <c r="C758" s="9" t="s">
        <v>10282</v>
      </c>
      <c r="D758" s="6" t="s">
        <v>9</v>
      </c>
      <c r="E758" s="464">
        <v>3467.13</v>
      </c>
      <c r="F758" s="404"/>
      <c r="G758" s="404"/>
      <c r="H758" s="404" t="str">
        <f t="shared" si="13"/>
        <v>M</v>
      </c>
      <c r="I758"/>
      <c r="J758"/>
      <c r="K758"/>
      <c r="L758"/>
      <c r="M758"/>
      <c r="N758"/>
      <c r="O758"/>
      <c r="P758"/>
    </row>
    <row r="759" spans="1:16" s="10" customFormat="1" x14ac:dyDescent="0.25">
      <c r="A759"/>
      <c r="B759" s="4">
        <v>705263</v>
      </c>
      <c r="C759" s="8" t="s">
        <v>10283</v>
      </c>
      <c r="D759" s="4" t="s">
        <v>9</v>
      </c>
      <c r="E759" s="463">
        <v>4293.26</v>
      </c>
      <c r="F759" s="404"/>
      <c r="G759" s="404"/>
      <c r="H759" s="404" t="str">
        <f t="shared" si="13"/>
        <v>M</v>
      </c>
      <c r="I759"/>
      <c r="J759"/>
      <c r="K759"/>
      <c r="L759"/>
      <c r="M759"/>
      <c r="N759"/>
      <c r="O759"/>
      <c r="P759"/>
    </row>
    <row r="760" spans="1:16" s="10" customFormat="1" x14ac:dyDescent="0.25">
      <c r="A760"/>
      <c r="B760" s="6">
        <v>705262</v>
      </c>
      <c r="C760" s="9" t="s">
        <v>10284</v>
      </c>
      <c r="D760" s="6" t="s">
        <v>9</v>
      </c>
      <c r="E760" s="464">
        <v>3959.75</v>
      </c>
      <c r="F760" s="404"/>
      <c r="G760" s="404"/>
      <c r="H760" s="404" t="str">
        <f t="shared" si="13"/>
        <v>M</v>
      </c>
      <c r="I760"/>
      <c r="J760"/>
      <c r="K760"/>
      <c r="L760"/>
      <c r="M760"/>
      <c r="N760"/>
      <c r="O760"/>
      <c r="P760"/>
    </row>
    <row r="761" spans="1:16" s="10" customFormat="1" x14ac:dyDescent="0.25">
      <c r="A761"/>
      <c r="B761" s="4">
        <v>705265</v>
      </c>
      <c r="C761" s="8" t="s">
        <v>10285</v>
      </c>
      <c r="D761" s="4" t="s">
        <v>9</v>
      </c>
      <c r="E761" s="463">
        <v>4716.67</v>
      </c>
      <c r="F761" s="404"/>
      <c r="G761" s="404"/>
      <c r="H761" s="404" t="str">
        <f t="shared" si="13"/>
        <v>M</v>
      </c>
      <c r="I761"/>
      <c r="J761"/>
      <c r="K761"/>
      <c r="L761"/>
      <c r="M761"/>
      <c r="N761"/>
      <c r="O761"/>
      <c r="P761"/>
    </row>
    <row r="762" spans="1:16" s="10" customFormat="1" x14ac:dyDescent="0.25">
      <c r="A762"/>
      <c r="B762" s="6">
        <v>705264</v>
      </c>
      <c r="C762" s="9" t="s">
        <v>10286</v>
      </c>
      <c r="D762" s="6" t="s">
        <v>9</v>
      </c>
      <c r="E762" s="464">
        <v>4383.16</v>
      </c>
      <c r="F762" s="404"/>
      <c r="G762" s="404"/>
      <c r="H762" s="404" t="str">
        <f t="shared" si="13"/>
        <v>M</v>
      </c>
      <c r="I762"/>
      <c r="J762"/>
      <c r="K762"/>
      <c r="L762"/>
      <c r="M762"/>
      <c r="N762"/>
      <c r="O762"/>
      <c r="P762"/>
    </row>
    <row r="763" spans="1:16" s="10" customFormat="1" x14ac:dyDescent="0.25">
      <c r="A763"/>
      <c r="B763" s="4">
        <v>705271</v>
      </c>
      <c r="C763" s="8" t="s">
        <v>10287</v>
      </c>
      <c r="D763" s="4" t="s">
        <v>9</v>
      </c>
      <c r="E763" s="463">
        <v>5866.44</v>
      </c>
      <c r="F763" s="404"/>
      <c r="G763" s="404"/>
      <c r="H763" s="404" t="str">
        <f t="shared" si="13"/>
        <v>M</v>
      </c>
      <c r="I763"/>
      <c r="J763"/>
      <c r="K763"/>
      <c r="L763"/>
      <c r="M763"/>
      <c r="N763"/>
      <c r="O763"/>
      <c r="P763"/>
    </row>
    <row r="764" spans="1:16" s="10" customFormat="1" x14ac:dyDescent="0.25">
      <c r="A764"/>
      <c r="B764" s="6">
        <v>705270</v>
      </c>
      <c r="C764" s="9" t="s">
        <v>10288</v>
      </c>
      <c r="D764" s="6" t="s">
        <v>9</v>
      </c>
      <c r="E764" s="464">
        <v>5435.28</v>
      </c>
      <c r="F764" s="404"/>
      <c r="G764" s="404"/>
      <c r="H764" s="404" t="str">
        <f t="shared" si="13"/>
        <v>M</v>
      </c>
      <c r="I764"/>
      <c r="J764"/>
      <c r="K764"/>
      <c r="L764"/>
      <c r="M764"/>
      <c r="N764"/>
      <c r="O764"/>
      <c r="P764"/>
    </row>
    <row r="765" spans="1:16" s="10" customFormat="1" x14ac:dyDescent="0.25">
      <c r="A765"/>
      <c r="B765" s="4">
        <v>705273</v>
      </c>
      <c r="C765" s="8" t="s">
        <v>10289</v>
      </c>
      <c r="D765" s="4" t="s">
        <v>9</v>
      </c>
      <c r="E765" s="463">
        <v>5210.33</v>
      </c>
      <c r="F765" s="404"/>
      <c r="G765" s="404"/>
      <c r="H765" s="404" t="str">
        <f t="shared" si="13"/>
        <v>M</v>
      </c>
      <c r="I765"/>
      <c r="J765"/>
      <c r="K765"/>
      <c r="L765"/>
      <c r="M765"/>
      <c r="N765"/>
      <c r="O765"/>
      <c r="P765"/>
    </row>
    <row r="766" spans="1:16" s="10" customFormat="1" x14ac:dyDescent="0.25">
      <c r="A766"/>
      <c r="B766" s="6">
        <v>705272</v>
      </c>
      <c r="C766" s="9" t="s">
        <v>10290</v>
      </c>
      <c r="D766" s="6" t="s">
        <v>9</v>
      </c>
      <c r="E766" s="464">
        <v>4779.17</v>
      </c>
      <c r="F766" s="404"/>
      <c r="G766" s="404"/>
      <c r="H766" s="404" t="str">
        <f t="shared" si="13"/>
        <v>M</v>
      </c>
      <c r="I766"/>
      <c r="J766"/>
      <c r="K766"/>
      <c r="L766"/>
      <c r="M766"/>
      <c r="N766"/>
      <c r="O766"/>
      <c r="P766"/>
    </row>
    <row r="767" spans="1:16" s="10" customFormat="1" x14ac:dyDescent="0.25">
      <c r="A767"/>
      <c r="B767" s="4">
        <v>705281</v>
      </c>
      <c r="C767" s="8" t="s">
        <v>10291</v>
      </c>
      <c r="D767" s="4" t="s">
        <v>9</v>
      </c>
      <c r="E767" s="463">
        <v>8090.11</v>
      </c>
      <c r="F767" s="404"/>
      <c r="G767" s="404"/>
      <c r="H767" s="404" t="str">
        <f t="shared" si="13"/>
        <v>M</v>
      </c>
      <c r="I767"/>
      <c r="J767"/>
      <c r="K767"/>
      <c r="L767"/>
      <c r="M767"/>
      <c r="N767"/>
      <c r="O767"/>
      <c r="P767"/>
    </row>
    <row r="768" spans="1:16" s="10" customFormat="1" x14ac:dyDescent="0.25">
      <c r="A768"/>
      <c r="B768" s="6">
        <v>705280</v>
      </c>
      <c r="C768" s="9" t="s">
        <v>10292</v>
      </c>
      <c r="D768" s="6" t="s">
        <v>9</v>
      </c>
      <c r="E768" s="464">
        <v>7394.57</v>
      </c>
      <c r="F768" s="404"/>
      <c r="G768" s="404"/>
      <c r="H768" s="404" t="str">
        <f t="shared" si="13"/>
        <v>M</v>
      </c>
      <c r="I768"/>
      <c r="J768"/>
      <c r="K768"/>
      <c r="L768"/>
      <c r="M768"/>
      <c r="N768"/>
      <c r="O768"/>
      <c r="P768"/>
    </row>
    <row r="769" spans="1:16" s="10" customFormat="1" x14ac:dyDescent="0.25">
      <c r="A769"/>
      <c r="B769" s="4">
        <v>705283</v>
      </c>
      <c r="C769" s="8" t="s">
        <v>10293</v>
      </c>
      <c r="D769" s="4" t="s">
        <v>9</v>
      </c>
      <c r="E769" s="463">
        <v>8295.41</v>
      </c>
      <c r="F769" s="404"/>
      <c r="G769" s="404"/>
      <c r="H769" s="404" t="str">
        <f t="shared" si="13"/>
        <v>M</v>
      </c>
      <c r="I769"/>
      <c r="J769"/>
      <c r="K769"/>
      <c r="L769"/>
      <c r="M769"/>
      <c r="N769"/>
      <c r="O769"/>
      <c r="P769"/>
    </row>
    <row r="770" spans="1:16" s="10" customFormat="1" x14ac:dyDescent="0.25">
      <c r="A770"/>
      <c r="B770" s="6">
        <v>705282</v>
      </c>
      <c r="C770" s="9" t="s">
        <v>10294</v>
      </c>
      <c r="D770" s="6" t="s">
        <v>9</v>
      </c>
      <c r="E770" s="464">
        <v>7599.87</v>
      </c>
      <c r="F770" s="404"/>
      <c r="G770" s="404"/>
      <c r="H770" s="404" t="str">
        <f t="shared" si="13"/>
        <v>M</v>
      </c>
      <c r="I770"/>
      <c r="J770"/>
      <c r="K770"/>
      <c r="L770"/>
      <c r="M770"/>
      <c r="N770"/>
      <c r="O770"/>
      <c r="P770"/>
    </row>
    <row r="771" spans="1:16" s="10" customFormat="1" x14ac:dyDescent="0.25">
      <c r="A771"/>
      <c r="B771" s="4">
        <v>705275</v>
      </c>
      <c r="C771" s="8" t="s">
        <v>10295</v>
      </c>
      <c r="D771" s="4" t="s">
        <v>9</v>
      </c>
      <c r="E771" s="463">
        <v>5855.45</v>
      </c>
      <c r="F771" s="404"/>
      <c r="G771" s="404"/>
      <c r="H771" s="404" t="str">
        <f t="shared" si="13"/>
        <v>M</v>
      </c>
      <c r="I771"/>
      <c r="J771"/>
      <c r="K771"/>
      <c r="L771"/>
      <c r="M771"/>
      <c r="N771"/>
      <c r="O771"/>
      <c r="P771"/>
    </row>
    <row r="772" spans="1:16" s="10" customFormat="1" x14ac:dyDescent="0.25">
      <c r="A772"/>
      <c r="B772" s="6">
        <v>705274</v>
      </c>
      <c r="C772" s="9" t="s">
        <v>10296</v>
      </c>
      <c r="D772" s="6" t="s">
        <v>9</v>
      </c>
      <c r="E772" s="464">
        <v>5424.28</v>
      </c>
      <c r="F772" s="404"/>
      <c r="G772" s="404"/>
      <c r="H772" s="404" t="str">
        <f t="shared" si="13"/>
        <v>M</v>
      </c>
      <c r="I772"/>
      <c r="J772"/>
      <c r="K772"/>
      <c r="L772"/>
      <c r="M772"/>
      <c r="N772"/>
      <c r="O772"/>
      <c r="P772"/>
    </row>
    <row r="773" spans="1:16" s="10" customFormat="1" x14ac:dyDescent="0.25">
      <c r="A773"/>
      <c r="B773" s="4">
        <v>705277</v>
      </c>
      <c r="C773" s="8" t="s">
        <v>10297</v>
      </c>
      <c r="D773" s="4" t="s">
        <v>9</v>
      </c>
      <c r="E773" s="463">
        <v>6597.35</v>
      </c>
      <c r="F773" s="404"/>
      <c r="G773" s="404"/>
      <c r="H773" s="404" t="str">
        <f t="shared" si="13"/>
        <v>M</v>
      </c>
      <c r="I773"/>
      <c r="J773"/>
      <c r="K773"/>
      <c r="L773"/>
      <c r="M773"/>
      <c r="N773"/>
      <c r="O773"/>
      <c r="P773"/>
    </row>
    <row r="774" spans="1:16" s="10" customFormat="1" x14ac:dyDescent="0.25">
      <c r="A774"/>
      <c r="B774" s="6">
        <v>705276</v>
      </c>
      <c r="C774" s="9" t="s">
        <v>10298</v>
      </c>
      <c r="D774" s="6" t="s">
        <v>9</v>
      </c>
      <c r="E774" s="464">
        <v>6033.24</v>
      </c>
      <c r="F774" s="404"/>
      <c r="G774" s="404"/>
      <c r="H774" s="404" t="str">
        <f t="shared" si="13"/>
        <v>M</v>
      </c>
      <c r="I774"/>
      <c r="J774"/>
      <c r="K774"/>
      <c r="L774"/>
      <c r="M774"/>
      <c r="N774"/>
      <c r="O774"/>
      <c r="P774"/>
    </row>
    <row r="775" spans="1:16" s="10" customFormat="1" x14ac:dyDescent="0.25">
      <c r="A775"/>
      <c r="B775" s="4">
        <v>705279</v>
      </c>
      <c r="C775" s="8" t="s">
        <v>10299</v>
      </c>
      <c r="D775" s="4" t="s">
        <v>9</v>
      </c>
      <c r="E775" s="463">
        <v>7500.45</v>
      </c>
      <c r="F775" s="404"/>
      <c r="G775" s="404"/>
      <c r="H775" s="404" t="str">
        <f t="shared" si="13"/>
        <v>M</v>
      </c>
      <c r="I775"/>
      <c r="J775"/>
      <c r="K775"/>
      <c r="L775"/>
      <c r="M775"/>
      <c r="N775"/>
      <c r="O775"/>
      <c r="P775"/>
    </row>
    <row r="776" spans="1:16" s="10" customFormat="1" x14ac:dyDescent="0.25">
      <c r="A776"/>
      <c r="B776" s="6">
        <v>705278</v>
      </c>
      <c r="C776" s="9" t="s">
        <v>10300</v>
      </c>
      <c r="D776" s="6" t="s">
        <v>9</v>
      </c>
      <c r="E776" s="464">
        <v>6936.34</v>
      </c>
      <c r="F776" s="404"/>
      <c r="G776" s="404"/>
      <c r="H776" s="404" t="str">
        <f t="shared" si="13"/>
        <v>M</v>
      </c>
      <c r="I776"/>
      <c r="J776"/>
      <c r="K776"/>
      <c r="L776"/>
      <c r="M776"/>
      <c r="N776"/>
      <c r="O776"/>
      <c r="P776"/>
    </row>
    <row r="777" spans="1:16" s="10" customFormat="1" x14ac:dyDescent="0.25">
      <c r="A777"/>
      <c r="B777" s="4">
        <v>705285</v>
      </c>
      <c r="C777" s="8" t="s">
        <v>10301</v>
      </c>
      <c r="D777" s="4" t="s">
        <v>9</v>
      </c>
      <c r="E777" s="463">
        <v>7539.57</v>
      </c>
      <c r="F777" s="404"/>
      <c r="G777" s="404"/>
      <c r="H777" s="404" t="str">
        <f t="shared" si="13"/>
        <v>M</v>
      </c>
      <c r="I777"/>
      <c r="J777"/>
      <c r="K777"/>
      <c r="L777"/>
      <c r="M777"/>
      <c r="N777"/>
      <c r="O777"/>
      <c r="P777"/>
    </row>
    <row r="778" spans="1:16" s="10" customFormat="1" x14ac:dyDescent="0.25">
      <c r="A778"/>
      <c r="B778" s="6">
        <v>705284</v>
      </c>
      <c r="C778" s="9" t="s">
        <v>10302</v>
      </c>
      <c r="D778" s="6" t="s">
        <v>9</v>
      </c>
      <c r="E778" s="464">
        <v>6997.59</v>
      </c>
      <c r="F778" s="404"/>
      <c r="G778" s="404"/>
      <c r="H778" s="404" t="str">
        <f t="shared" si="13"/>
        <v>M</v>
      </c>
      <c r="I778"/>
      <c r="J778"/>
      <c r="K778"/>
      <c r="L778"/>
      <c r="M778"/>
      <c r="N778"/>
      <c r="O778"/>
      <c r="P778"/>
    </row>
    <row r="779" spans="1:16" s="10" customFormat="1" x14ac:dyDescent="0.25">
      <c r="A779"/>
      <c r="B779" s="4">
        <v>705287</v>
      </c>
      <c r="C779" s="8" t="s">
        <v>10303</v>
      </c>
      <c r="D779" s="4" t="s">
        <v>9</v>
      </c>
      <c r="E779" s="463">
        <v>6890.94</v>
      </c>
      <c r="F779" s="404"/>
      <c r="G779" s="404"/>
      <c r="H779" s="404" t="str">
        <f t="shared" si="13"/>
        <v>M</v>
      </c>
      <c r="I779"/>
      <c r="J779"/>
      <c r="K779"/>
      <c r="L779"/>
      <c r="M779"/>
      <c r="N779"/>
      <c r="O779"/>
      <c r="P779"/>
    </row>
    <row r="780" spans="1:16" s="10" customFormat="1" x14ac:dyDescent="0.25">
      <c r="A780"/>
      <c r="B780" s="6">
        <v>705286</v>
      </c>
      <c r="C780" s="9" t="s">
        <v>10304</v>
      </c>
      <c r="D780" s="6" t="s">
        <v>9</v>
      </c>
      <c r="E780" s="464">
        <v>6348.97</v>
      </c>
      <c r="F780" s="404"/>
      <c r="G780" s="404"/>
      <c r="H780" s="404" t="str">
        <f t="shared" si="13"/>
        <v>M</v>
      </c>
      <c r="I780"/>
      <c r="J780"/>
      <c r="K780"/>
      <c r="L780"/>
      <c r="M780"/>
      <c r="N780"/>
      <c r="O780"/>
      <c r="P780"/>
    </row>
    <row r="781" spans="1:16" s="10" customFormat="1" x14ac:dyDescent="0.25">
      <c r="A781"/>
      <c r="B781" s="4">
        <v>705295</v>
      </c>
      <c r="C781" s="8" t="s">
        <v>10305</v>
      </c>
      <c r="D781" s="4" t="s">
        <v>9</v>
      </c>
      <c r="E781" s="463">
        <v>10592.51</v>
      </c>
      <c r="F781" s="404"/>
      <c r="G781" s="404"/>
      <c r="H781" s="404" t="str">
        <f t="shared" si="13"/>
        <v>M</v>
      </c>
      <c r="I781"/>
      <c r="J781"/>
      <c r="K781"/>
      <c r="L781"/>
      <c r="M781"/>
      <c r="N781"/>
      <c r="O781"/>
      <c r="P781"/>
    </row>
    <row r="782" spans="1:16" s="10" customFormat="1" x14ac:dyDescent="0.25">
      <c r="A782"/>
      <c r="B782" s="6">
        <v>705294</v>
      </c>
      <c r="C782" s="9" t="s">
        <v>10306</v>
      </c>
      <c r="D782" s="6" t="s">
        <v>9</v>
      </c>
      <c r="E782" s="464">
        <v>9755.4500000000007</v>
      </c>
      <c r="F782" s="404"/>
      <c r="G782" s="404"/>
      <c r="H782" s="404" t="str">
        <f t="shared" si="13"/>
        <v>M</v>
      </c>
      <c r="I782"/>
      <c r="J782"/>
      <c r="K782"/>
      <c r="L782"/>
      <c r="M782"/>
      <c r="N782"/>
      <c r="O782"/>
      <c r="P782"/>
    </row>
    <row r="783" spans="1:16" s="10" customFormat="1" x14ac:dyDescent="0.25">
      <c r="A783"/>
      <c r="B783" s="4">
        <v>705297</v>
      </c>
      <c r="C783" s="8" t="s">
        <v>10307</v>
      </c>
      <c r="D783" s="4" t="s">
        <v>9</v>
      </c>
      <c r="E783" s="463">
        <v>11442.03</v>
      </c>
      <c r="F783" s="404"/>
      <c r="G783" s="404"/>
      <c r="H783" s="404" t="str">
        <f t="shared" si="13"/>
        <v>M</v>
      </c>
      <c r="I783"/>
      <c r="J783"/>
      <c r="K783"/>
      <c r="L783"/>
      <c r="M783"/>
      <c r="N783"/>
      <c r="O783"/>
      <c r="P783"/>
    </row>
    <row r="784" spans="1:16" s="10" customFormat="1" x14ac:dyDescent="0.25">
      <c r="A784"/>
      <c r="B784" s="6">
        <v>705296</v>
      </c>
      <c r="C784" s="9" t="s">
        <v>10308</v>
      </c>
      <c r="D784" s="6" t="s">
        <v>9</v>
      </c>
      <c r="E784" s="464">
        <v>10604.98</v>
      </c>
      <c r="F784" s="404"/>
      <c r="G784" s="404"/>
      <c r="H784" s="404" t="str">
        <f t="shared" si="13"/>
        <v>M</v>
      </c>
      <c r="I784"/>
      <c r="J784"/>
      <c r="K784"/>
      <c r="L784"/>
      <c r="M784"/>
      <c r="N784"/>
      <c r="O784"/>
      <c r="P784"/>
    </row>
    <row r="785" spans="1:16" s="10" customFormat="1" x14ac:dyDescent="0.25">
      <c r="A785"/>
      <c r="B785" s="4">
        <v>705289</v>
      </c>
      <c r="C785" s="8" t="s">
        <v>10309</v>
      </c>
      <c r="D785" s="4" t="s">
        <v>9</v>
      </c>
      <c r="E785" s="463">
        <v>7795.67</v>
      </c>
      <c r="F785" s="404"/>
      <c r="G785" s="404"/>
      <c r="H785" s="404" t="str">
        <f t="shared" ref="H785:H848" si="14">UPPER(D785)</f>
        <v>M</v>
      </c>
      <c r="I785"/>
      <c r="J785"/>
      <c r="K785"/>
      <c r="L785"/>
      <c r="M785"/>
      <c r="N785"/>
      <c r="O785"/>
      <c r="P785"/>
    </row>
    <row r="786" spans="1:16" s="10" customFormat="1" x14ac:dyDescent="0.25">
      <c r="A786"/>
      <c r="B786" s="6">
        <v>705288</v>
      </c>
      <c r="C786" s="9" t="s">
        <v>10310</v>
      </c>
      <c r="D786" s="6" t="s">
        <v>9</v>
      </c>
      <c r="E786" s="464">
        <v>7109.06</v>
      </c>
      <c r="F786" s="404"/>
      <c r="G786" s="404"/>
      <c r="H786" s="404" t="str">
        <f t="shared" si="14"/>
        <v>M</v>
      </c>
      <c r="I786"/>
      <c r="J786"/>
      <c r="K786"/>
      <c r="L786"/>
      <c r="M786"/>
      <c r="N786"/>
      <c r="O786"/>
      <c r="P786"/>
    </row>
    <row r="787" spans="1:16" s="10" customFormat="1" x14ac:dyDescent="0.25">
      <c r="A787"/>
      <c r="B787" s="4">
        <v>705291</v>
      </c>
      <c r="C787" s="8" t="s">
        <v>10311</v>
      </c>
      <c r="D787" s="4" t="s">
        <v>9</v>
      </c>
      <c r="E787" s="463">
        <v>8882.75</v>
      </c>
      <c r="F787" s="404"/>
      <c r="G787" s="404"/>
      <c r="H787" s="404" t="str">
        <f t="shared" si="14"/>
        <v>M</v>
      </c>
      <c r="I787"/>
      <c r="J787"/>
      <c r="K787"/>
      <c r="L787"/>
      <c r="M787"/>
      <c r="N787"/>
      <c r="O787"/>
      <c r="P787"/>
    </row>
    <row r="788" spans="1:16" s="10" customFormat="1" x14ac:dyDescent="0.25">
      <c r="A788"/>
      <c r="B788" s="6">
        <v>705290</v>
      </c>
      <c r="C788" s="9" t="s">
        <v>10312</v>
      </c>
      <c r="D788" s="6" t="s">
        <v>9</v>
      </c>
      <c r="E788" s="464">
        <v>8196.1299999999992</v>
      </c>
      <c r="F788" s="404"/>
      <c r="G788" s="404"/>
      <c r="H788" s="404" t="str">
        <f t="shared" si="14"/>
        <v>M</v>
      </c>
      <c r="I788"/>
      <c r="J788"/>
      <c r="K788"/>
      <c r="L788"/>
      <c r="M788"/>
      <c r="N788"/>
      <c r="O788"/>
      <c r="P788"/>
    </row>
    <row r="789" spans="1:16" s="10" customFormat="1" x14ac:dyDescent="0.25">
      <c r="A789"/>
      <c r="B789" s="4">
        <v>705293</v>
      </c>
      <c r="C789" s="8" t="s">
        <v>10313</v>
      </c>
      <c r="D789" s="4" t="s">
        <v>9</v>
      </c>
      <c r="E789" s="463">
        <v>9593.44</v>
      </c>
      <c r="F789" s="404"/>
      <c r="G789" s="404"/>
      <c r="H789" s="404" t="str">
        <f t="shared" si="14"/>
        <v>M</v>
      </c>
      <c r="I789"/>
      <c r="J789"/>
      <c r="K789"/>
      <c r="L789"/>
      <c r="M789"/>
      <c r="N789"/>
      <c r="O789"/>
      <c r="P789"/>
    </row>
    <row r="790" spans="1:16" s="10" customFormat="1" x14ac:dyDescent="0.25">
      <c r="A790"/>
      <c r="B790" s="6">
        <v>705292</v>
      </c>
      <c r="C790" s="9" t="s">
        <v>10314</v>
      </c>
      <c r="D790" s="6" t="s">
        <v>9</v>
      </c>
      <c r="E790" s="464">
        <v>8756.39</v>
      </c>
      <c r="F790" s="404"/>
      <c r="G790" s="404"/>
      <c r="H790" s="404" t="str">
        <f t="shared" si="14"/>
        <v>M</v>
      </c>
      <c r="I790"/>
      <c r="J790"/>
      <c r="K790"/>
      <c r="L790"/>
      <c r="M790"/>
      <c r="N790"/>
      <c r="O790"/>
      <c r="P790"/>
    </row>
    <row r="791" spans="1:16" s="10" customFormat="1" x14ac:dyDescent="0.25">
      <c r="A791"/>
      <c r="B791" s="4">
        <v>705299</v>
      </c>
      <c r="C791" s="8" t="s">
        <v>10315</v>
      </c>
      <c r="D791" s="4" t="s">
        <v>9</v>
      </c>
      <c r="E791" s="463">
        <v>9693.02</v>
      </c>
      <c r="F791" s="404"/>
      <c r="G791" s="404"/>
      <c r="H791" s="404" t="str">
        <f t="shared" si="14"/>
        <v>M</v>
      </c>
      <c r="I791"/>
      <c r="J791"/>
      <c r="K791"/>
      <c r="L791"/>
      <c r="M791"/>
      <c r="N791"/>
      <c r="O791"/>
      <c r="P791"/>
    </row>
    <row r="792" spans="1:16" s="10" customFormat="1" x14ac:dyDescent="0.25">
      <c r="A792"/>
      <c r="B792" s="6">
        <v>705298</v>
      </c>
      <c r="C792" s="9" t="s">
        <v>10316</v>
      </c>
      <c r="D792" s="6" t="s">
        <v>9</v>
      </c>
      <c r="E792" s="464">
        <v>8883.9</v>
      </c>
      <c r="F792" s="404"/>
      <c r="G792" s="404"/>
      <c r="H792" s="404" t="str">
        <f t="shared" si="14"/>
        <v>M</v>
      </c>
      <c r="I792"/>
      <c r="J792"/>
      <c r="K792"/>
      <c r="L792"/>
      <c r="M792"/>
      <c r="N792"/>
      <c r="O792"/>
      <c r="P792"/>
    </row>
    <row r="793" spans="1:16" s="10" customFormat="1" x14ac:dyDescent="0.25">
      <c r="A793"/>
      <c r="B793" s="4">
        <v>705301</v>
      </c>
      <c r="C793" s="8" t="s">
        <v>10317</v>
      </c>
      <c r="D793" s="4" t="s">
        <v>9</v>
      </c>
      <c r="E793" s="463">
        <v>9075.1200000000008</v>
      </c>
      <c r="F793" s="404"/>
      <c r="G793" s="404"/>
      <c r="H793" s="404" t="str">
        <f t="shared" si="14"/>
        <v>M</v>
      </c>
      <c r="I793"/>
      <c r="J793"/>
      <c r="K793"/>
      <c r="L793"/>
      <c r="M793"/>
      <c r="N793"/>
      <c r="O793"/>
      <c r="P793"/>
    </row>
    <row r="794" spans="1:16" s="10" customFormat="1" x14ac:dyDescent="0.25">
      <c r="A794"/>
      <c r="B794" s="6">
        <v>705300</v>
      </c>
      <c r="C794" s="9" t="s">
        <v>10318</v>
      </c>
      <c r="D794" s="6" t="s">
        <v>9</v>
      </c>
      <c r="E794" s="464">
        <v>8266</v>
      </c>
      <c r="F794" s="404"/>
      <c r="G794" s="404"/>
      <c r="H794" s="404" t="str">
        <f t="shared" si="14"/>
        <v>M</v>
      </c>
      <c r="I794"/>
      <c r="J794"/>
      <c r="K794"/>
      <c r="L794"/>
      <c r="M794"/>
      <c r="N794"/>
      <c r="O794"/>
      <c r="P794"/>
    </row>
    <row r="795" spans="1:16" s="10" customFormat="1" x14ac:dyDescent="0.25">
      <c r="A795"/>
      <c r="B795" s="4">
        <v>705309</v>
      </c>
      <c r="C795" s="8" t="s">
        <v>10319</v>
      </c>
      <c r="D795" s="4" t="s">
        <v>9</v>
      </c>
      <c r="E795" s="463">
        <v>14708.74</v>
      </c>
      <c r="F795" s="404"/>
      <c r="G795" s="404"/>
      <c r="H795" s="404" t="str">
        <f t="shared" si="14"/>
        <v>M</v>
      </c>
      <c r="I795"/>
      <c r="J795"/>
      <c r="K795"/>
      <c r="L795"/>
      <c r="M795"/>
      <c r="N795"/>
      <c r="O795"/>
      <c r="P795"/>
    </row>
    <row r="796" spans="1:16" s="10" customFormat="1" x14ac:dyDescent="0.25">
      <c r="A796"/>
      <c r="B796" s="6">
        <v>705308</v>
      </c>
      <c r="C796" s="9" t="s">
        <v>10320</v>
      </c>
      <c r="D796" s="6" t="s">
        <v>9</v>
      </c>
      <c r="E796" s="464">
        <v>13497.86</v>
      </c>
      <c r="F796" s="404"/>
      <c r="G796" s="404"/>
      <c r="H796" s="404" t="str">
        <f t="shared" si="14"/>
        <v>M</v>
      </c>
      <c r="I796"/>
      <c r="J796"/>
      <c r="K796"/>
      <c r="L796"/>
      <c r="M796"/>
      <c r="N796"/>
      <c r="O796"/>
      <c r="P796"/>
    </row>
    <row r="797" spans="1:16" s="10" customFormat="1" x14ac:dyDescent="0.25">
      <c r="A797"/>
      <c r="B797" s="4">
        <v>705311</v>
      </c>
      <c r="C797" s="8" t="s">
        <v>10321</v>
      </c>
      <c r="D797" s="4" t="s">
        <v>9</v>
      </c>
      <c r="E797" s="463">
        <v>14611.66</v>
      </c>
      <c r="F797" s="404"/>
      <c r="G797" s="404"/>
      <c r="H797" s="404" t="str">
        <f t="shared" si="14"/>
        <v>M</v>
      </c>
      <c r="I797"/>
      <c r="J797"/>
      <c r="K797"/>
      <c r="L797"/>
      <c r="M797"/>
      <c r="N797"/>
      <c r="O797"/>
      <c r="P797"/>
    </row>
    <row r="798" spans="1:16" s="10" customFormat="1" x14ac:dyDescent="0.25">
      <c r="A798"/>
      <c r="B798" s="6">
        <v>705310</v>
      </c>
      <c r="C798" s="9" t="s">
        <v>10322</v>
      </c>
      <c r="D798" s="6" t="s">
        <v>9</v>
      </c>
      <c r="E798" s="464">
        <v>13400.77</v>
      </c>
      <c r="F798" s="404"/>
      <c r="G798" s="404"/>
      <c r="H798" s="404" t="str">
        <f t="shared" si="14"/>
        <v>M</v>
      </c>
      <c r="I798"/>
      <c r="J798"/>
      <c r="K798"/>
      <c r="L798"/>
      <c r="M798"/>
      <c r="N798"/>
      <c r="O798"/>
      <c r="P798"/>
    </row>
    <row r="799" spans="1:16" s="10" customFormat="1" x14ac:dyDescent="0.25">
      <c r="A799"/>
      <c r="B799" s="4">
        <v>705303</v>
      </c>
      <c r="C799" s="8" t="s">
        <v>10323</v>
      </c>
      <c r="D799" s="4" t="s">
        <v>9</v>
      </c>
      <c r="E799" s="463">
        <v>9775.93</v>
      </c>
      <c r="F799" s="404"/>
      <c r="G799" s="404"/>
      <c r="H799" s="404" t="str">
        <f t="shared" si="14"/>
        <v>M</v>
      </c>
      <c r="I799"/>
      <c r="J799"/>
      <c r="K799"/>
      <c r="L799"/>
      <c r="M799"/>
      <c r="N799"/>
      <c r="O799"/>
      <c r="P799"/>
    </row>
    <row r="800" spans="1:16" s="10" customFormat="1" x14ac:dyDescent="0.25">
      <c r="A800"/>
      <c r="B800" s="6">
        <v>705302</v>
      </c>
      <c r="C800" s="9" t="s">
        <v>10324</v>
      </c>
      <c r="D800" s="6" t="s">
        <v>9</v>
      </c>
      <c r="E800" s="464">
        <v>8790.07</v>
      </c>
      <c r="F800" s="404"/>
      <c r="G800" s="404"/>
      <c r="H800" s="404" t="str">
        <f t="shared" si="14"/>
        <v>M</v>
      </c>
      <c r="I800"/>
      <c r="J800"/>
      <c r="K800"/>
      <c r="L800"/>
      <c r="M800"/>
      <c r="N800"/>
      <c r="O800"/>
      <c r="P800"/>
    </row>
    <row r="801" spans="1:16" s="10" customFormat="1" x14ac:dyDescent="0.25">
      <c r="A801"/>
      <c r="B801" s="4">
        <v>705305</v>
      </c>
      <c r="C801" s="8" t="s">
        <v>10325</v>
      </c>
      <c r="D801" s="4" t="s">
        <v>9</v>
      </c>
      <c r="E801" s="463">
        <v>11918.64</v>
      </c>
      <c r="F801" s="404"/>
      <c r="G801" s="404"/>
      <c r="H801" s="404" t="str">
        <f t="shared" si="14"/>
        <v>M</v>
      </c>
      <c r="I801"/>
      <c r="J801"/>
      <c r="K801"/>
      <c r="L801"/>
      <c r="M801"/>
      <c r="N801"/>
      <c r="O801"/>
      <c r="P801"/>
    </row>
    <row r="802" spans="1:16" s="10" customFormat="1" x14ac:dyDescent="0.25">
      <c r="A802"/>
      <c r="B802" s="6">
        <v>705304</v>
      </c>
      <c r="C802" s="9" t="s">
        <v>10326</v>
      </c>
      <c r="D802" s="6" t="s">
        <v>9</v>
      </c>
      <c r="E802" s="464">
        <v>10932.78</v>
      </c>
      <c r="F802" s="404"/>
      <c r="G802" s="404"/>
      <c r="H802" s="404" t="str">
        <f t="shared" si="14"/>
        <v>M</v>
      </c>
      <c r="I802"/>
      <c r="J802"/>
      <c r="K802"/>
      <c r="L802"/>
      <c r="M802"/>
      <c r="N802"/>
      <c r="O802"/>
      <c r="P802"/>
    </row>
    <row r="803" spans="1:16" s="10" customFormat="1" x14ac:dyDescent="0.25">
      <c r="A803"/>
      <c r="B803" s="4">
        <v>705307</v>
      </c>
      <c r="C803" s="8" t="s">
        <v>10327</v>
      </c>
      <c r="D803" s="4" t="s">
        <v>9</v>
      </c>
      <c r="E803" s="463">
        <v>13165.31</v>
      </c>
      <c r="F803" s="404"/>
      <c r="G803" s="404"/>
      <c r="H803" s="404" t="str">
        <f t="shared" si="14"/>
        <v>M</v>
      </c>
      <c r="I803"/>
      <c r="J803"/>
      <c r="K803"/>
      <c r="L803"/>
      <c r="M803"/>
      <c r="N803"/>
      <c r="O803"/>
      <c r="P803"/>
    </row>
    <row r="804" spans="1:16" s="10" customFormat="1" x14ac:dyDescent="0.25">
      <c r="A804"/>
      <c r="B804" s="6">
        <v>705306</v>
      </c>
      <c r="C804" s="9" t="s">
        <v>10328</v>
      </c>
      <c r="D804" s="6" t="s">
        <v>9</v>
      </c>
      <c r="E804" s="464">
        <v>11954.43</v>
      </c>
      <c r="F804" s="404"/>
      <c r="G804" s="404"/>
      <c r="H804" s="404" t="str">
        <f t="shared" si="14"/>
        <v>M</v>
      </c>
      <c r="I804"/>
      <c r="J804"/>
      <c r="K804"/>
      <c r="L804"/>
      <c r="M804"/>
      <c r="N804"/>
      <c r="O804"/>
      <c r="P804"/>
    </row>
    <row r="805" spans="1:16" s="10" customFormat="1" x14ac:dyDescent="0.25">
      <c r="A805"/>
      <c r="B805" s="4">
        <v>705169</v>
      </c>
      <c r="C805" s="8" t="s">
        <v>10329</v>
      </c>
      <c r="D805" s="4" t="s">
        <v>9</v>
      </c>
      <c r="E805" s="463">
        <v>2449.8000000000002</v>
      </c>
      <c r="F805" s="404"/>
      <c r="G805" s="404"/>
      <c r="H805" s="404" t="str">
        <f t="shared" si="14"/>
        <v>M</v>
      </c>
      <c r="I805"/>
      <c r="J805"/>
      <c r="K805"/>
      <c r="L805"/>
      <c r="M805"/>
      <c r="N805"/>
      <c r="O805"/>
      <c r="P805"/>
    </row>
    <row r="806" spans="1:16" s="10" customFormat="1" x14ac:dyDescent="0.25">
      <c r="A806"/>
      <c r="B806" s="6">
        <v>705168</v>
      </c>
      <c r="C806" s="9" t="s">
        <v>10330</v>
      </c>
      <c r="D806" s="6" t="s">
        <v>9</v>
      </c>
      <c r="E806" s="464">
        <v>2262.81</v>
      </c>
      <c r="F806" s="404"/>
      <c r="G806" s="404"/>
      <c r="H806" s="404" t="str">
        <f t="shared" si="14"/>
        <v>M</v>
      </c>
      <c r="I806"/>
      <c r="J806"/>
      <c r="K806"/>
      <c r="L806"/>
      <c r="M806"/>
      <c r="N806"/>
      <c r="O806"/>
      <c r="P806"/>
    </row>
    <row r="807" spans="1:16" s="10" customFormat="1" x14ac:dyDescent="0.25">
      <c r="A807"/>
      <c r="B807" s="4">
        <v>705171</v>
      </c>
      <c r="C807" s="8" t="s">
        <v>10331</v>
      </c>
      <c r="D807" s="4" t="s">
        <v>9</v>
      </c>
      <c r="E807" s="463">
        <v>2165.02</v>
      </c>
      <c r="F807" s="404"/>
      <c r="G807" s="404"/>
      <c r="H807" s="404" t="str">
        <f t="shared" si="14"/>
        <v>M</v>
      </c>
      <c r="I807"/>
      <c r="J807"/>
      <c r="K807"/>
      <c r="L807"/>
      <c r="M807"/>
      <c r="N807"/>
      <c r="O807"/>
      <c r="P807"/>
    </row>
    <row r="808" spans="1:16" s="10" customFormat="1" x14ac:dyDescent="0.25">
      <c r="A808"/>
      <c r="B808" s="6">
        <v>705170</v>
      </c>
      <c r="C808" s="9" t="s">
        <v>10332</v>
      </c>
      <c r="D808" s="6" t="s">
        <v>9</v>
      </c>
      <c r="E808" s="464">
        <v>1978.03</v>
      </c>
      <c r="F808" s="404"/>
      <c r="G808" s="404"/>
      <c r="H808" s="404" t="str">
        <f t="shared" si="14"/>
        <v>M</v>
      </c>
      <c r="I808"/>
      <c r="J808"/>
      <c r="K808"/>
      <c r="L808"/>
      <c r="M808"/>
      <c r="N808"/>
      <c r="O808"/>
      <c r="P808"/>
    </row>
    <row r="809" spans="1:16" s="10" customFormat="1" x14ac:dyDescent="0.25">
      <c r="A809"/>
      <c r="B809" s="4">
        <v>705179</v>
      </c>
      <c r="C809" s="8" t="s">
        <v>10333</v>
      </c>
      <c r="D809" s="4" t="s">
        <v>9</v>
      </c>
      <c r="E809" s="463">
        <v>3088.27</v>
      </c>
      <c r="F809" s="404"/>
      <c r="G809" s="404"/>
      <c r="H809" s="404" t="str">
        <f t="shared" si="14"/>
        <v>M</v>
      </c>
      <c r="I809"/>
      <c r="J809"/>
      <c r="K809"/>
      <c r="L809"/>
      <c r="M809"/>
      <c r="N809"/>
      <c r="O809"/>
      <c r="P809"/>
    </row>
    <row r="810" spans="1:16" s="10" customFormat="1" x14ac:dyDescent="0.25">
      <c r="A810"/>
      <c r="B810" s="6">
        <v>705178</v>
      </c>
      <c r="C810" s="9" t="s">
        <v>10334</v>
      </c>
      <c r="D810" s="6" t="s">
        <v>9</v>
      </c>
      <c r="E810" s="464">
        <v>2841.41</v>
      </c>
      <c r="F810" s="404"/>
      <c r="G810" s="404"/>
      <c r="H810" s="404" t="str">
        <f t="shared" si="14"/>
        <v>M</v>
      </c>
      <c r="I810"/>
      <c r="J810"/>
      <c r="K810"/>
      <c r="L810"/>
      <c r="M810"/>
      <c r="N810"/>
      <c r="O810"/>
      <c r="P810"/>
    </row>
    <row r="811" spans="1:16" s="10" customFormat="1" x14ac:dyDescent="0.25">
      <c r="A811"/>
      <c r="B811" s="4">
        <v>705181</v>
      </c>
      <c r="C811" s="8" t="s">
        <v>10335</v>
      </c>
      <c r="D811" s="4" t="s">
        <v>9</v>
      </c>
      <c r="E811" s="463">
        <v>3228.05</v>
      </c>
      <c r="F811" s="404"/>
      <c r="G811" s="404"/>
      <c r="H811" s="404" t="str">
        <f t="shared" si="14"/>
        <v>M</v>
      </c>
      <c r="I811"/>
      <c r="J811"/>
      <c r="K811"/>
      <c r="L811"/>
      <c r="M811"/>
      <c r="N811"/>
      <c r="O811"/>
      <c r="P811"/>
    </row>
    <row r="812" spans="1:16" s="10" customFormat="1" x14ac:dyDescent="0.25">
      <c r="A812"/>
      <c r="B812" s="6">
        <v>705180</v>
      </c>
      <c r="C812" s="9" t="s">
        <v>10336</v>
      </c>
      <c r="D812" s="6" t="s">
        <v>9</v>
      </c>
      <c r="E812" s="464">
        <v>2981.19</v>
      </c>
      <c r="F812" s="404"/>
      <c r="G812" s="404"/>
      <c r="H812" s="404" t="str">
        <f t="shared" si="14"/>
        <v>M</v>
      </c>
      <c r="I812"/>
      <c r="J812"/>
      <c r="K812"/>
      <c r="L812"/>
      <c r="M812"/>
      <c r="N812"/>
      <c r="O812"/>
      <c r="P812"/>
    </row>
    <row r="813" spans="1:16" s="10" customFormat="1" x14ac:dyDescent="0.25">
      <c r="A813"/>
      <c r="B813" s="4">
        <v>705173</v>
      </c>
      <c r="C813" s="8" t="s">
        <v>10337</v>
      </c>
      <c r="D813" s="4" t="s">
        <v>9</v>
      </c>
      <c r="E813" s="463">
        <v>2363.63</v>
      </c>
      <c r="F813" s="404"/>
      <c r="G813" s="404"/>
      <c r="H813" s="404" t="str">
        <f t="shared" si="14"/>
        <v>M</v>
      </c>
      <c r="I813"/>
      <c r="J813"/>
      <c r="K813"/>
      <c r="L813"/>
      <c r="M813"/>
      <c r="N813"/>
      <c r="O813"/>
      <c r="P813"/>
    </row>
    <row r="814" spans="1:16" s="10" customFormat="1" x14ac:dyDescent="0.25">
      <c r="A814"/>
      <c r="B814" s="6">
        <v>705172</v>
      </c>
      <c r="C814" s="9" t="s">
        <v>10338</v>
      </c>
      <c r="D814" s="6" t="s">
        <v>9</v>
      </c>
      <c r="E814" s="464">
        <v>2176.64</v>
      </c>
      <c r="F814" s="404"/>
      <c r="G814" s="404"/>
      <c r="H814" s="404" t="str">
        <f t="shared" si="14"/>
        <v>M</v>
      </c>
      <c r="I814"/>
      <c r="J814"/>
      <c r="K814"/>
      <c r="L814"/>
      <c r="M814"/>
      <c r="N814"/>
      <c r="O814"/>
      <c r="P814"/>
    </row>
    <row r="815" spans="1:16" s="10" customFormat="1" x14ac:dyDescent="0.25">
      <c r="A815"/>
      <c r="B815" s="4">
        <v>705175</v>
      </c>
      <c r="C815" s="8" t="s">
        <v>10339</v>
      </c>
      <c r="D815" s="4" t="s">
        <v>9</v>
      </c>
      <c r="E815" s="463">
        <v>2637.22</v>
      </c>
      <c r="F815" s="404"/>
      <c r="G815" s="404"/>
      <c r="H815" s="404" t="str">
        <f t="shared" si="14"/>
        <v>M</v>
      </c>
      <c r="I815"/>
      <c r="J815"/>
      <c r="K815"/>
      <c r="L815"/>
      <c r="M815"/>
      <c r="N815"/>
      <c r="O815"/>
      <c r="P815"/>
    </row>
    <row r="816" spans="1:16" s="10" customFormat="1" x14ac:dyDescent="0.25">
      <c r="A816"/>
      <c r="B816" s="6">
        <v>705174</v>
      </c>
      <c r="C816" s="9" t="s">
        <v>10340</v>
      </c>
      <c r="D816" s="6" t="s">
        <v>9</v>
      </c>
      <c r="E816" s="464">
        <v>2450.23</v>
      </c>
      <c r="F816" s="404"/>
      <c r="G816" s="404"/>
      <c r="H816" s="404" t="str">
        <f t="shared" si="14"/>
        <v>M</v>
      </c>
      <c r="I816"/>
      <c r="J816"/>
      <c r="K816"/>
      <c r="L816"/>
      <c r="M816"/>
      <c r="N816"/>
      <c r="O816"/>
      <c r="P816"/>
    </row>
    <row r="817" spans="1:16" s="10" customFormat="1" x14ac:dyDescent="0.25">
      <c r="A817"/>
      <c r="B817" s="4">
        <v>705177</v>
      </c>
      <c r="C817" s="8" t="s">
        <v>10341</v>
      </c>
      <c r="D817" s="4" t="s">
        <v>9</v>
      </c>
      <c r="E817" s="463">
        <v>2972.38</v>
      </c>
      <c r="F817" s="404"/>
      <c r="G817" s="404"/>
      <c r="H817" s="404" t="str">
        <f t="shared" si="14"/>
        <v>M</v>
      </c>
      <c r="I817"/>
      <c r="J817"/>
      <c r="K817"/>
      <c r="L817"/>
      <c r="M817"/>
      <c r="N817"/>
      <c r="O817"/>
      <c r="P817"/>
    </row>
    <row r="818" spans="1:16" s="10" customFormat="1" x14ac:dyDescent="0.25">
      <c r="A818"/>
      <c r="B818" s="6">
        <v>705176</v>
      </c>
      <c r="C818" s="9" t="s">
        <v>10342</v>
      </c>
      <c r="D818" s="6" t="s">
        <v>9</v>
      </c>
      <c r="E818" s="464">
        <v>2725.52</v>
      </c>
      <c r="F818" s="404"/>
      <c r="G818" s="404"/>
      <c r="H818" s="404" t="str">
        <f t="shared" si="14"/>
        <v>M</v>
      </c>
      <c r="I818"/>
      <c r="J818"/>
      <c r="K818"/>
      <c r="L818"/>
      <c r="M818"/>
      <c r="N818"/>
      <c r="O818"/>
      <c r="P818"/>
    </row>
    <row r="819" spans="1:16" s="10" customFormat="1" x14ac:dyDescent="0.25">
      <c r="A819"/>
      <c r="B819" s="4">
        <v>705183</v>
      </c>
      <c r="C819" s="8" t="s">
        <v>10343</v>
      </c>
      <c r="D819" s="4" t="s">
        <v>9</v>
      </c>
      <c r="E819" s="463">
        <v>3419.28</v>
      </c>
      <c r="F819" s="404"/>
      <c r="G819" s="404"/>
      <c r="H819" s="404" t="str">
        <f t="shared" si="14"/>
        <v>M</v>
      </c>
      <c r="I819"/>
      <c r="J819"/>
      <c r="K819"/>
      <c r="L819"/>
      <c r="M819"/>
      <c r="N819"/>
      <c r="O819"/>
      <c r="P819"/>
    </row>
    <row r="820" spans="1:16" s="10" customFormat="1" x14ac:dyDescent="0.25">
      <c r="A820"/>
      <c r="B820" s="6">
        <v>705182</v>
      </c>
      <c r="C820" s="9" t="s">
        <v>10344</v>
      </c>
      <c r="D820" s="6" t="s">
        <v>9</v>
      </c>
      <c r="E820" s="464">
        <v>3178.95</v>
      </c>
      <c r="F820" s="404"/>
      <c r="G820" s="404"/>
      <c r="H820" s="404" t="str">
        <f t="shared" si="14"/>
        <v>M</v>
      </c>
      <c r="I820"/>
      <c r="J820"/>
      <c r="K820"/>
      <c r="L820"/>
      <c r="M820"/>
      <c r="N820"/>
      <c r="O820"/>
      <c r="P820"/>
    </row>
    <row r="821" spans="1:16" s="10" customFormat="1" x14ac:dyDescent="0.25">
      <c r="A821"/>
      <c r="B821" s="4">
        <v>705185</v>
      </c>
      <c r="C821" s="8" t="s">
        <v>10345</v>
      </c>
      <c r="D821" s="4" t="s">
        <v>9</v>
      </c>
      <c r="E821" s="463">
        <v>3089.2</v>
      </c>
      <c r="F821" s="404"/>
      <c r="G821" s="404"/>
      <c r="H821" s="404" t="str">
        <f t="shared" si="14"/>
        <v>M</v>
      </c>
      <c r="I821"/>
      <c r="J821"/>
      <c r="K821"/>
      <c r="L821"/>
      <c r="M821"/>
      <c r="N821"/>
      <c r="O821"/>
      <c r="P821"/>
    </row>
    <row r="822" spans="1:16" s="10" customFormat="1" x14ac:dyDescent="0.25">
      <c r="A822"/>
      <c r="B822" s="6">
        <v>705184</v>
      </c>
      <c r="C822" s="9" t="s">
        <v>10346</v>
      </c>
      <c r="D822" s="6" t="s">
        <v>9</v>
      </c>
      <c r="E822" s="464">
        <v>2848.87</v>
      </c>
      <c r="F822" s="404"/>
      <c r="G822" s="404"/>
      <c r="H822" s="404" t="str">
        <f t="shared" si="14"/>
        <v>M</v>
      </c>
      <c r="I822"/>
      <c r="J822"/>
      <c r="K822"/>
      <c r="L822"/>
      <c r="M822"/>
      <c r="N822"/>
      <c r="O822"/>
      <c r="P822"/>
    </row>
    <row r="823" spans="1:16" s="10" customFormat="1" x14ac:dyDescent="0.25">
      <c r="A823"/>
      <c r="B823" s="4">
        <v>705193</v>
      </c>
      <c r="C823" s="8" t="s">
        <v>10347</v>
      </c>
      <c r="D823" s="4" t="s">
        <v>9</v>
      </c>
      <c r="E823" s="463">
        <v>4708.82</v>
      </c>
      <c r="F823" s="404"/>
      <c r="G823" s="404"/>
      <c r="H823" s="404" t="str">
        <f t="shared" si="14"/>
        <v>M</v>
      </c>
      <c r="I823"/>
      <c r="J823"/>
      <c r="K823"/>
      <c r="L823"/>
      <c r="M823"/>
      <c r="N823"/>
      <c r="O823"/>
      <c r="P823"/>
    </row>
    <row r="824" spans="1:16" s="10" customFormat="1" x14ac:dyDescent="0.25">
      <c r="A824"/>
      <c r="B824" s="6">
        <v>705192</v>
      </c>
      <c r="C824" s="9" t="s">
        <v>10348</v>
      </c>
      <c r="D824" s="6" t="s">
        <v>9</v>
      </c>
      <c r="E824" s="464">
        <v>4320.9799999999996</v>
      </c>
      <c r="F824" s="404"/>
      <c r="G824" s="404"/>
      <c r="H824" s="404" t="str">
        <f t="shared" si="14"/>
        <v>M</v>
      </c>
      <c r="I824"/>
      <c r="J824"/>
      <c r="K824"/>
      <c r="L824"/>
      <c r="M824"/>
      <c r="N824"/>
      <c r="O824"/>
      <c r="P824"/>
    </row>
    <row r="825" spans="1:16" s="10" customFormat="1" x14ac:dyDescent="0.25">
      <c r="A825"/>
      <c r="B825" s="4">
        <v>705195</v>
      </c>
      <c r="C825" s="8" t="s">
        <v>10349</v>
      </c>
      <c r="D825" s="4" t="s">
        <v>9</v>
      </c>
      <c r="E825" s="463">
        <v>5043.88</v>
      </c>
      <c r="F825" s="404"/>
      <c r="G825" s="404"/>
      <c r="H825" s="404" t="str">
        <f t="shared" si="14"/>
        <v>M</v>
      </c>
      <c r="I825"/>
      <c r="J825"/>
      <c r="K825"/>
      <c r="L825"/>
      <c r="M825"/>
      <c r="N825"/>
      <c r="O825"/>
      <c r="P825"/>
    </row>
    <row r="826" spans="1:16" s="10" customFormat="1" x14ac:dyDescent="0.25">
      <c r="A826"/>
      <c r="B826" s="6">
        <v>705194</v>
      </c>
      <c r="C826" s="9" t="s">
        <v>10350</v>
      </c>
      <c r="D826" s="6" t="s">
        <v>9</v>
      </c>
      <c r="E826" s="464">
        <v>4656.04</v>
      </c>
      <c r="F826" s="404"/>
      <c r="G826" s="404"/>
      <c r="H826" s="404" t="str">
        <f t="shared" si="14"/>
        <v>M</v>
      </c>
      <c r="I826"/>
      <c r="J826"/>
      <c r="K826"/>
      <c r="L826"/>
      <c r="M826"/>
      <c r="N826"/>
      <c r="O826"/>
      <c r="P826"/>
    </row>
    <row r="827" spans="1:16" s="10" customFormat="1" x14ac:dyDescent="0.25">
      <c r="A827"/>
      <c r="B827" s="4">
        <v>705187</v>
      </c>
      <c r="C827" s="8" t="s">
        <v>10351</v>
      </c>
      <c r="D827" s="4" t="s">
        <v>9</v>
      </c>
      <c r="E827" s="463">
        <v>3511.75</v>
      </c>
      <c r="F827" s="404"/>
      <c r="G827" s="404"/>
      <c r="H827" s="404" t="str">
        <f t="shared" si="14"/>
        <v>M</v>
      </c>
      <c r="I827"/>
      <c r="J827"/>
      <c r="K827"/>
      <c r="L827"/>
      <c r="M827"/>
      <c r="N827"/>
      <c r="O827"/>
      <c r="P827"/>
    </row>
    <row r="828" spans="1:16" s="10" customFormat="1" x14ac:dyDescent="0.25">
      <c r="A828"/>
      <c r="B828" s="6">
        <v>705186</v>
      </c>
      <c r="C828" s="9" t="s">
        <v>10352</v>
      </c>
      <c r="D828" s="6" t="s">
        <v>9</v>
      </c>
      <c r="E828" s="464">
        <v>3196.93</v>
      </c>
      <c r="F828" s="404"/>
      <c r="G828" s="404"/>
      <c r="H828" s="404" t="str">
        <f t="shared" si="14"/>
        <v>M</v>
      </c>
      <c r="I828"/>
      <c r="J828"/>
      <c r="K828"/>
      <c r="L828"/>
      <c r="M828"/>
      <c r="N828"/>
      <c r="O828"/>
      <c r="P828"/>
    </row>
    <row r="829" spans="1:16" s="10" customFormat="1" x14ac:dyDescent="0.25">
      <c r="A829"/>
      <c r="B829" s="4">
        <v>705189</v>
      </c>
      <c r="C829" s="8" t="s">
        <v>10353</v>
      </c>
      <c r="D829" s="4" t="s">
        <v>9</v>
      </c>
      <c r="E829" s="463">
        <v>3947.08</v>
      </c>
      <c r="F829" s="404"/>
      <c r="G829" s="404"/>
      <c r="H829" s="404" t="str">
        <f t="shared" si="14"/>
        <v>M</v>
      </c>
      <c r="I829"/>
      <c r="J829"/>
      <c r="K829"/>
      <c r="L829"/>
      <c r="M829"/>
      <c r="N829"/>
      <c r="O829"/>
      <c r="P829"/>
    </row>
    <row r="830" spans="1:16" s="10" customFormat="1" x14ac:dyDescent="0.25">
      <c r="A830"/>
      <c r="B830" s="6">
        <v>705188</v>
      </c>
      <c r="C830" s="9" t="s">
        <v>10354</v>
      </c>
      <c r="D830" s="6" t="s">
        <v>9</v>
      </c>
      <c r="E830" s="464">
        <v>3632.26</v>
      </c>
      <c r="F830" s="404"/>
      <c r="G830" s="404"/>
      <c r="H830" s="404" t="str">
        <f t="shared" si="14"/>
        <v>M</v>
      </c>
      <c r="I830"/>
      <c r="J830"/>
      <c r="K830"/>
      <c r="L830"/>
      <c r="M830"/>
      <c r="N830"/>
      <c r="O830"/>
      <c r="P830"/>
    </row>
    <row r="831" spans="1:16" s="10" customFormat="1" x14ac:dyDescent="0.25">
      <c r="A831"/>
      <c r="B831" s="4">
        <v>705191</v>
      </c>
      <c r="C831" s="8" t="s">
        <v>10355</v>
      </c>
      <c r="D831" s="4" t="s">
        <v>9</v>
      </c>
      <c r="E831" s="463">
        <v>4328.95</v>
      </c>
      <c r="F831" s="404"/>
      <c r="G831" s="404"/>
      <c r="H831" s="404" t="str">
        <f t="shared" si="14"/>
        <v>M</v>
      </c>
      <c r="I831"/>
      <c r="J831"/>
      <c r="K831"/>
      <c r="L831"/>
      <c r="M831"/>
      <c r="N831"/>
      <c r="O831"/>
      <c r="P831"/>
    </row>
    <row r="832" spans="1:16" s="10" customFormat="1" x14ac:dyDescent="0.25">
      <c r="A832"/>
      <c r="B832" s="6">
        <v>705190</v>
      </c>
      <c r="C832" s="9" t="s">
        <v>10356</v>
      </c>
      <c r="D832" s="6" t="s">
        <v>9</v>
      </c>
      <c r="E832" s="464">
        <v>3941.11</v>
      </c>
      <c r="F832" s="404"/>
      <c r="G832" s="404"/>
      <c r="H832" s="404" t="str">
        <f t="shared" si="14"/>
        <v>M</v>
      </c>
      <c r="I832"/>
      <c r="J832"/>
      <c r="K832"/>
      <c r="L832"/>
      <c r="M832"/>
      <c r="N832"/>
      <c r="O832"/>
      <c r="P832"/>
    </row>
    <row r="833" spans="1:16" s="10" customFormat="1" x14ac:dyDescent="0.25">
      <c r="A833"/>
      <c r="B833" s="4">
        <v>705197</v>
      </c>
      <c r="C833" s="8" t="s">
        <v>10357</v>
      </c>
      <c r="D833" s="4" t="s">
        <v>9</v>
      </c>
      <c r="E833" s="463">
        <v>4664.74</v>
      </c>
      <c r="F833" s="404"/>
      <c r="G833" s="404"/>
      <c r="H833" s="404" t="str">
        <f t="shared" si="14"/>
        <v>M</v>
      </c>
      <c r="I833"/>
      <c r="J833"/>
      <c r="K833"/>
      <c r="L833"/>
      <c r="M833"/>
      <c r="N833"/>
      <c r="O833"/>
      <c r="P833"/>
    </row>
    <row r="834" spans="1:16" s="10" customFormat="1" x14ac:dyDescent="0.25">
      <c r="A834"/>
      <c r="B834" s="6">
        <v>705196</v>
      </c>
      <c r="C834" s="9" t="s">
        <v>10358</v>
      </c>
      <c r="D834" s="6" t="s">
        <v>9</v>
      </c>
      <c r="E834" s="464">
        <v>4280.75</v>
      </c>
      <c r="F834" s="404"/>
      <c r="G834" s="404"/>
      <c r="H834" s="404" t="str">
        <f t="shared" si="14"/>
        <v>M</v>
      </c>
      <c r="I834"/>
      <c r="J834"/>
      <c r="K834"/>
      <c r="L834"/>
      <c r="M834"/>
      <c r="N834"/>
      <c r="O834"/>
      <c r="P834"/>
    </row>
    <row r="835" spans="1:16" s="10" customFormat="1" x14ac:dyDescent="0.25">
      <c r="A835"/>
      <c r="B835" s="4">
        <v>705199</v>
      </c>
      <c r="C835" s="8" t="s">
        <v>10359</v>
      </c>
      <c r="D835" s="4" t="s">
        <v>9</v>
      </c>
      <c r="E835" s="463">
        <v>4415.03</v>
      </c>
      <c r="F835" s="404"/>
      <c r="G835" s="404"/>
      <c r="H835" s="404" t="str">
        <f t="shared" si="14"/>
        <v>M</v>
      </c>
      <c r="I835"/>
      <c r="J835"/>
      <c r="K835"/>
      <c r="L835"/>
      <c r="M835"/>
      <c r="N835"/>
      <c r="O835"/>
      <c r="P835"/>
    </row>
    <row r="836" spans="1:16" s="10" customFormat="1" x14ac:dyDescent="0.25">
      <c r="A836"/>
      <c r="B836" s="6">
        <v>705198</v>
      </c>
      <c r="C836" s="9" t="s">
        <v>10360</v>
      </c>
      <c r="D836" s="6" t="s">
        <v>9</v>
      </c>
      <c r="E836" s="464">
        <v>4031.05</v>
      </c>
      <c r="F836" s="404"/>
      <c r="G836" s="404"/>
      <c r="H836" s="404" t="str">
        <f t="shared" si="14"/>
        <v>M</v>
      </c>
      <c r="I836"/>
      <c r="J836"/>
      <c r="K836"/>
      <c r="L836"/>
      <c r="M836"/>
      <c r="N836"/>
      <c r="O836"/>
      <c r="P836"/>
    </row>
    <row r="837" spans="1:16" s="10" customFormat="1" x14ac:dyDescent="0.25">
      <c r="A837"/>
      <c r="B837" s="4">
        <v>705207</v>
      </c>
      <c r="C837" s="8" t="s">
        <v>10361</v>
      </c>
      <c r="D837" s="4" t="s">
        <v>9</v>
      </c>
      <c r="E837" s="463">
        <v>6664.21</v>
      </c>
      <c r="F837" s="404"/>
      <c r="G837" s="404"/>
      <c r="H837" s="404" t="str">
        <f t="shared" si="14"/>
        <v>M</v>
      </c>
      <c r="I837"/>
      <c r="J837"/>
      <c r="K837"/>
      <c r="L837"/>
      <c r="M837"/>
      <c r="N837"/>
      <c r="O837"/>
      <c r="P837"/>
    </row>
    <row r="838" spans="1:16" s="10" customFormat="1" x14ac:dyDescent="0.25">
      <c r="A838"/>
      <c r="B838" s="6">
        <v>705206</v>
      </c>
      <c r="C838" s="9" t="s">
        <v>10362</v>
      </c>
      <c r="D838" s="6" t="s">
        <v>9</v>
      </c>
      <c r="E838" s="464">
        <v>6091.79</v>
      </c>
      <c r="F838" s="404"/>
      <c r="G838" s="404"/>
      <c r="H838" s="404" t="str">
        <f t="shared" si="14"/>
        <v>M</v>
      </c>
      <c r="I838"/>
      <c r="J838"/>
      <c r="K838"/>
      <c r="L838"/>
      <c r="M838"/>
      <c r="N838"/>
      <c r="O838"/>
      <c r="P838"/>
    </row>
    <row r="839" spans="1:16" s="10" customFormat="1" x14ac:dyDescent="0.25">
      <c r="A839"/>
      <c r="B839" s="4">
        <v>705209</v>
      </c>
      <c r="C839" s="8" t="s">
        <v>10363</v>
      </c>
      <c r="D839" s="4" t="s">
        <v>9</v>
      </c>
      <c r="E839" s="463">
        <v>7567.17</v>
      </c>
      <c r="F839" s="404"/>
      <c r="G839" s="404"/>
      <c r="H839" s="404" t="str">
        <f t="shared" si="14"/>
        <v>M</v>
      </c>
      <c r="I839"/>
      <c r="J839"/>
      <c r="K839"/>
      <c r="L839"/>
      <c r="M839"/>
      <c r="N839"/>
      <c r="O839"/>
      <c r="P839"/>
    </row>
    <row r="840" spans="1:16" s="10" customFormat="1" x14ac:dyDescent="0.25">
      <c r="A840"/>
      <c r="B840" s="6">
        <v>705208</v>
      </c>
      <c r="C840" s="9" t="s">
        <v>10364</v>
      </c>
      <c r="D840" s="6" t="s">
        <v>9</v>
      </c>
      <c r="E840" s="464">
        <v>6899.8</v>
      </c>
      <c r="F840" s="404"/>
      <c r="G840" s="404"/>
      <c r="H840" s="404" t="str">
        <f t="shared" si="14"/>
        <v>M</v>
      </c>
      <c r="I840"/>
      <c r="J840"/>
      <c r="K840"/>
      <c r="L840"/>
      <c r="M840"/>
      <c r="N840"/>
      <c r="O840"/>
      <c r="P840"/>
    </row>
    <row r="841" spans="1:16" s="10" customFormat="1" x14ac:dyDescent="0.25">
      <c r="A841"/>
      <c r="B841" s="4">
        <v>705201</v>
      </c>
      <c r="C841" s="8" t="s">
        <v>10365</v>
      </c>
      <c r="D841" s="4" t="s">
        <v>9</v>
      </c>
      <c r="E841" s="463">
        <v>5071.32</v>
      </c>
      <c r="F841" s="404"/>
      <c r="G841" s="404"/>
      <c r="H841" s="404" t="str">
        <f t="shared" si="14"/>
        <v>M</v>
      </c>
      <c r="I841"/>
      <c r="J841"/>
      <c r="K841"/>
      <c r="L841"/>
      <c r="M841"/>
      <c r="N841"/>
      <c r="O841"/>
      <c r="P841"/>
    </row>
    <row r="842" spans="1:16" s="10" customFormat="1" x14ac:dyDescent="0.25">
      <c r="A842"/>
      <c r="B842" s="6">
        <v>705200</v>
      </c>
      <c r="C842" s="9" t="s">
        <v>10366</v>
      </c>
      <c r="D842" s="6" t="s">
        <v>9</v>
      </c>
      <c r="E842" s="464">
        <v>4687.34</v>
      </c>
      <c r="F842" s="404"/>
      <c r="G842" s="404"/>
      <c r="H842" s="404" t="str">
        <f t="shared" si="14"/>
        <v>M</v>
      </c>
      <c r="I842"/>
      <c r="J842"/>
      <c r="K842"/>
      <c r="L842"/>
      <c r="M842"/>
      <c r="N842"/>
      <c r="O842"/>
      <c r="P842"/>
    </row>
    <row r="843" spans="1:16" s="10" customFormat="1" x14ac:dyDescent="0.25">
      <c r="A843"/>
      <c r="B843" s="4">
        <v>705203</v>
      </c>
      <c r="C843" s="8" t="s">
        <v>10367</v>
      </c>
      <c r="D843" s="4" t="s">
        <v>9</v>
      </c>
      <c r="E843" s="463">
        <v>5578.58</v>
      </c>
      <c r="F843" s="404"/>
      <c r="G843" s="404"/>
      <c r="H843" s="404" t="str">
        <f t="shared" si="14"/>
        <v>M</v>
      </c>
      <c r="I843"/>
      <c r="J843"/>
      <c r="K843"/>
      <c r="L843"/>
      <c r="M843"/>
      <c r="N843"/>
      <c r="O843"/>
      <c r="P843"/>
    </row>
    <row r="844" spans="1:16" s="10" customFormat="1" x14ac:dyDescent="0.25">
      <c r="A844"/>
      <c r="B844" s="6">
        <v>705202</v>
      </c>
      <c r="C844" s="9" t="s">
        <v>10368</v>
      </c>
      <c r="D844" s="6" t="s">
        <v>9</v>
      </c>
      <c r="E844" s="464">
        <v>5106.95</v>
      </c>
      <c r="F844" s="404"/>
      <c r="G844" s="404"/>
      <c r="H844" s="404" t="str">
        <f t="shared" si="14"/>
        <v>M</v>
      </c>
      <c r="I844"/>
      <c r="J844"/>
      <c r="K844"/>
      <c r="L844"/>
      <c r="M844"/>
      <c r="N844"/>
      <c r="O844"/>
      <c r="P844"/>
    </row>
    <row r="845" spans="1:16" s="10" customFormat="1" x14ac:dyDescent="0.25">
      <c r="A845"/>
      <c r="B845" s="4">
        <v>705205</v>
      </c>
      <c r="C845" s="8" t="s">
        <v>10369</v>
      </c>
      <c r="D845" s="4" t="s">
        <v>9</v>
      </c>
      <c r="E845" s="463">
        <v>6104.54</v>
      </c>
      <c r="F845" s="404"/>
      <c r="G845" s="404"/>
      <c r="H845" s="404" t="str">
        <f t="shared" si="14"/>
        <v>M</v>
      </c>
      <c r="I845"/>
      <c r="J845"/>
      <c r="K845"/>
      <c r="L845"/>
      <c r="M845"/>
      <c r="N845"/>
      <c r="O845"/>
      <c r="P845"/>
    </row>
    <row r="846" spans="1:16" s="10" customFormat="1" x14ac:dyDescent="0.25">
      <c r="A846"/>
      <c r="B846" s="6">
        <v>705204</v>
      </c>
      <c r="C846" s="9" t="s">
        <v>10370</v>
      </c>
      <c r="D846" s="6" t="s">
        <v>9</v>
      </c>
      <c r="E846" s="464">
        <v>5632.92</v>
      </c>
      <c r="F846" s="404"/>
      <c r="G846" s="404"/>
      <c r="H846" s="404" t="str">
        <f t="shared" si="14"/>
        <v>M</v>
      </c>
      <c r="I846"/>
      <c r="J846"/>
      <c r="K846"/>
      <c r="L846"/>
      <c r="M846"/>
      <c r="N846"/>
      <c r="O846"/>
      <c r="P846"/>
    </row>
    <row r="847" spans="1:16" s="10" customFormat="1" x14ac:dyDescent="0.25">
      <c r="A847"/>
      <c r="B847" s="4">
        <v>705211</v>
      </c>
      <c r="C847" s="8" t="s">
        <v>10371</v>
      </c>
      <c r="D847" s="4" t="s">
        <v>9</v>
      </c>
      <c r="E847" s="463">
        <v>5956.84</v>
      </c>
      <c r="F847" s="404"/>
      <c r="G847" s="404"/>
      <c r="H847" s="404" t="str">
        <f t="shared" si="14"/>
        <v>M</v>
      </c>
      <c r="I847"/>
      <c r="J847"/>
      <c r="K847"/>
      <c r="L847"/>
      <c r="M847"/>
      <c r="N847"/>
      <c r="O847"/>
      <c r="P847"/>
    </row>
    <row r="848" spans="1:16" s="10" customFormat="1" x14ac:dyDescent="0.25">
      <c r="A848"/>
      <c r="B848" s="6">
        <v>705210</v>
      </c>
      <c r="C848" s="9" t="s">
        <v>10372</v>
      </c>
      <c r="D848" s="6" t="s">
        <v>9</v>
      </c>
      <c r="E848" s="464">
        <v>5402.65</v>
      </c>
      <c r="F848" s="404"/>
      <c r="G848" s="404"/>
      <c r="H848" s="404" t="str">
        <f t="shared" si="14"/>
        <v>M</v>
      </c>
      <c r="I848"/>
      <c r="J848"/>
      <c r="K848"/>
      <c r="L848"/>
      <c r="M848"/>
      <c r="N848"/>
      <c r="O848"/>
      <c r="P848"/>
    </row>
    <row r="849" spans="1:16" s="10" customFormat="1" x14ac:dyDescent="0.25">
      <c r="A849"/>
      <c r="B849" s="4">
        <v>705213</v>
      </c>
      <c r="C849" s="8" t="s">
        <v>10373</v>
      </c>
      <c r="D849" s="4" t="s">
        <v>9</v>
      </c>
      <c r="E849" s="463">
        <v>5881.72</v>
      </c>
      <c r="F849" s="404"/>
      <c r="G849" s="404"/>
      <c r="H849" s="404" t="str">
        <f t="shared" ref="H849:H912" si="15">UPPER(D849)</f>
        <v>M</v>
      </c>
      <c r="I849"/>
      <c r="J849"/>
      <c r="K849"/>
      <c r="L849"/>
      <c r="M849"/>
      <c r="N849"/>
      <c r="O849"/>
      <c r="P849"/>
    </row>
    <row r="850" spans="1:16" s="10" customFormat="1" x14ac:dyDescent="0.25">
      <c r="A850"/>
      <c r="B850" s="6">
        <v>705212</v>
      </c>
      <c r="C850" s="9" t="s">
        <v>10374</v>
      </c>
      <c r="D850" s="6" t="s">
        <v>9</v>
      </c>
      <c r="E850" s="464">
        <v>5327.53</v>
      </c>
      <c r="F850" s="404"/>
      <c r="G850" s="404"/>
      <c r="H850" s="404" t="str">
        <f t="shared" si="15"/>
        <v>M</v>
      </c>
      <c r="I850"/>
      <c r="J850"/>
      <c r="K850"/>
      <c r="L850"/>
      <c r="M850"/>
      <c r="N850"/>
      <c r="O850"/>
      <c r="P850"/>
    </row>
    <row r="851" spans="1:16" s="10" customFormat="1" x14ac:dyDescent="0.25">
      <c r="A851"/>
      <c r="B851" s="4">
        <v>705221</v>
      </c>
      <c r="C851" s="8" t="s">
        <v>10375</v>
      </c>
      <c r="D851" s="4" t="s">
        <v>9</v>
      </c>
      <c r="E851" s="463">
        <v>9169.5300000000007</v>
      </c>
      <c r="F851" s="404"/>
      <c r="G851" s="404"/>
      <c r="H851" s="404" t="str">
        <f t="shared" si="15"/>
        <v>M</v>
      </c>
      <c r="I851"/>
      <c r="J851"/>
      <c r="K851"/>
      <c r="L851"/>
      <c r="M851"/>
      <c r="N851"/>
      <c r="O851"/>
      <c r="P851"/>
    </row>
    <row r="852" spans="1:16" s="10" customFormat="1" x14ac:dyDescent="0.25">
      <c r="A852"/>
      <c r="B852" s="6">
        <v>705220</v>
      </c>
      <c r="C852" s="9" t="s">
        <v>10376</v>
      </c>
      <c r="D852" s="6" t="s">
        <v>9</v>
      </c>
      <c r="E852" s="464">
        <v>8390.36</v>
      </c>
      <c r="F852" s="404"/>
      <c r="G852" s="404"/>
      <c r="H852" s="404" t="str">
        <f t="shared" si="15"/>
        <v>M</v>
      </c>
      <c r="I852"/>
      <c r="J852"/>
      <c r="K852"/>
      <c r="L852"/>
      <c r="M852"/>
      <c r="N852"/>
      <c r="O852"/>
      <c r="P852"/>
    </row>
    <row r="853" spans="1:16" s="10" customFormat="1" x14ac:dyDescent="0.25">
      <c r="A853"/>
      <c r="B853" s="4">
        <v>705223</v>
      </c>
      <c r="C853" s="8" t="s">
        <v>10377</v>
      </c>
      <c r="D853" s="4" t="s">
        <v>9</v>
      </c>
      <c r="E853" s="463">
        <v>9910.7900000000009</v>
      </c>
      <c r="F853" s="404"/>
      <c r="G853" s="404"/>
      <c r="H853" s="404" t="str">
        <f t="shared" si="15"/>
        <v>M</v>
      </c>
      <c r="I853"/>
      <c r="J853"/>
      <c r="K853"/>
      <c r="L853"/>
      <c r="M853"/>
      <c r="N853"/>
      <c r="O853"/>
      <c r="P853"/>
    </row>
    <row r="854" spans="1:16" s="10" customFormat="1" x14ac:dyDescent="0.25">
      <c r="A854"/>
      <c r="B854" s="6">
        <v>705222</v>
      </c>
      <c r="C854" s="9" t="s">
        <v>10378</v>
      </c>
      <c r="D854" s="6" t="s">
        <v>9</v>
      </c>
      <c r="E854" s="464">
        <v>9013.2900000000009</v>
      </c>
      <c r="F854" s="404"/>
      <c r="G854" s="404"/>
      <c r="H854" s="404" t="str">
        <f t="shared" si="15"/>
        <v>M</v>
      </c>
      <c r="I854"/>
      <c r="J854"/>
      <c r="K854"/>
      <c r="L854"/>
      <c r="M854"/>
      <c r="N854"/>
      <c r="O854"/>
      <c r="P854"/>
    </row>
    <row r="855" spans="1:16" s="10" customFormat="1" x14ac:dyDescent="0.25">
      <c r="A855"/>
      <c r="B855" s="4">
        <v>705215</v>
      </c>
      <c r="C855" s="8" t="s">
        <v>10379</v>
      </c>
      <c r="D855" s="4" t="s">
        <v>9</v>
      </c>
      <c r="E855" s="463">
        <v>6976.72</v>
      </c>
      <c r="F855" s="404"/>
      <c r="G855" s="404"/>
      <c r="H855" s="404" t="str">
        <f t="shared" si="15"/>
        <v>M</v>
      </c>
      <c r="I855"/>
      <c r="J855"/>
      <c r="K855"/>
      <c r="L855"/>
      <c r="M855"/>
      <c r="N855"/>
      <c r="O855"/>
      <c r="P855"/>
    </row>
    <row r="856" spans="1:16" s="10" customFormat="1" x14ac:dyDescent="0.25">
      <c r="A856"/>
      <c r="B856" s="6">
        <v>705214</v>
      </c>
      <c r="C856" s="9" t="s">
        <v>10380</v>
      </c>
      <c r="D856" s="6" t="s">
        <v>9</v>
      </c>
      <c r="E856" s="464">
        <v>6305.66</v>
      </c>
      <c r="F856" s="404"/>
      <c r="G856" s="404"/>
      <c r="H856" s="404" t="str">
        <f t="shared" si="15"/>
        <v>M</v>
      </c>
      <c r="I856"/>
      <c r="J856"/>
      <c r="K856"/>
      <c r="L856"/>
      <c r="M856"/>
      <c r="N856"/>
      <c r="O856"/>
      <c r="P856"/>
    </row>
    <row r="857" spans="1:16" s="10" customFormat="1" x14ac:dyDescent="0.25">
      <c r="A857"/>
      <c r="B857" s="4">
        <v>705217</v>
      </c>
      <c r="C857" s="8" t="s">
        <v>10381</v>
      </c>
      <c r="D857" s="4" t="s">
        <v>9</v>
      </c>
      <c r="E857" s="463">
        <v>7753.24</v>
      </c>
      <c r="F857" s="404"/>
      <c r="G857" s="404"/>
      <c r="H857" s="404" t="str">
        <f t="shared" si="15"/>
        <v>M</v>
      </c>
      <c r="I857"/>
      <c r="J857"/>
      <c r="K857"/>
      <c r="L857"/>
      <c r="M857"/>
      <c r="N857"/>
      <c r="O857"/>
      <c r="P857"/>
    </row>
    <row r="858" spans="1:16" s="10" customFormat="1" x14ac:dyDescent="0.25">
      <c r="A858"/>
      <c r="B858" s="6">
        <v>705216</v>
      </c>
      <c r="C858" s="9" t="s">
        <v>10382</v>
      </c>
      <c r="D858" s="6" t="s">
        <v>9</v>
      </c>
      <c r="E858" s="464">
        <v>7082.18</v>
      </c>
      <c r="F858" s="404"/>
      <c r="G858" s="404"/>
      <c r="H858" s="404" t="str">
        <f t="shared" si="15"/>
        <v>M</v>
      </c>
      <c r="I858"/>
      <c r="J858"/>
      <c r="K858"/>
      <c r="L858"/>
      <c r="M858"/>
      <c r="N858"/>
      <c r="O858"/>
      <c r="P858"/>
    </row>
    <row r="859" spans="1:16" s="10" customFormat="1" x14ac:dyDescent="0.25">
      <c r="A859"/>
      <c r="B859" s="4">
        <v>705219</v>
      </c>
      <c r="C859" s="8" t="s">
        <v>10383</v>
      </c>
      <c r="D859" s="4" t="s">
        <v>9</v>
      </c>
      <c r="E859" s="463">
        <v>8448.35</v>
      </c>
      <c r="F859" s="404"/>
      <c r="G859" s="404"/>
      <c r="H859" s="404" t="str">
        <f t="shared" si="15"/>
        <v>M</v>
      </c>
      <c r="I859"/>
      <c r="J859"/>
      <c r="K859"/>
      <c r="L859"/>
      <c r="M859"/>
      <c r="N859"/>
      <c r="O859"/>
      <c r="P859"/>
    </row>
    <row r="860" spans="1:16" s="10" customFormat="1" x14ac:dyDescent="0.25">
      <c r="A860"/>
      <c r="B860" s="6">
        <v>705218</v>
      </c>
      <c r="C860" s="9" t="s">
        <v>10384</v>
      </c>
      <c r="D860" s="6" t="s">
        <v>9</v>
      </c>
      <c r="E860" s="464">
        <v>7669.18</v>
      </c>
      <c r="F860" s="404"/>
      <c r="G860" s="404"/>
      <c r="H860" s="404" t="str">
        <f t="shared" si="15"/>
        <v>M</v>
      </c>
      <c r="I860"/>
      <c r="J860"/>
      <c r="K860"/>
      <c r="L860"/>
      <c r="M860"/>
      <c r="N860"/>
      <c r="O860"/>
      <c r="P860"/>
    </row>
    <row r="861" spans="1:16" s="10" customFormat="1" x14ac:dyDescent="0.25">
      <c r="A861"/>
      <c r="B861" s="4">
        <v>705346</v>
      </c>
      <c r="C861" s="8" t="s">
        <v>10385</v>
      </c>
      <c r="D861" s="4" t="s">
        <v>9</v>
      </c>
      <c r="E861" s="463">
        <v>5618.75</v>
      </c>
      <c r="F861" s="404"/>
      <c r="G861" s="404"/>
      <c r="H861" s="404" t="str">
        <f t="shared" si="15"/>
        <v>M</v>
      </c>
      <c r="I861"/>
      <c r="J861"/>
      <c r="K861"/>
      <c r="L861"/>
      <c r="M861"/>
      <c r="N861"/>
      <c r="O861"/>
      <c r="P861"/>
    </row>
    <row r="862" spans="1:16" s="10" customFormat="1" x14ac:dyDescent="0.25">
      <c r="A862"/>
      <c r="B862" s="6">
        <v>705345</v>
      </c>
      <c r="C862" s="9" t="s">
        <v>10386</v>
      </c>
      <c r="D862" s="6" t="s">
        <v>9</v>
      </c>
      <c r="E862" s="464">
        <v>5138.93</v>
      </c>
      <c r="F862" s="404"/>
      <c r="G862" s="404"/>
      <c r="H862" s="404" t="str">
        <f t="shared" si="15"/>
        <v>M</v>
      </c>
      <c r="I862"/>
      <c r="J862"/>
      <c r="K862"/>
      <c r="L862"/>
      <c r="M862"/>
      <c r="N862"/>
      <c r="O862"/>
      <c r="P862"/>
    </row>
    <row r="863" spans="1:16" s="10" customFormat="1" x14ac:dyDescent="0.25">
      <c r="A863"/>
      <c r="B863" s="4">
        <v>705348</v>
      </c>
      <c r="C863" s="8" t="s">
        <v>10387</v>
      </c>
      <c r="D863" s="4" t="s">
        <v>9</v>
      </c>
      <c r="E863" s="463">
        <v>5041.51</v>
      </c>
      <c r="F863" s="404"/>
      <c r="G863" s="404"/>
      <c r="H863" s="404" t="str">
        <f t="shared" si="15"/>
        <v>M</v>
      </c>
      <c r="I863"/>
      <c r="J863"/>
      <c r="K863"/>
      <c r="L863"/>
      <c r="M863"/>
      <c r="N863"/>
      <c r="O863"/>
      <c r="P863"/>
    </row>
    <row r="864" spans="1:16" s="10" customFormat="1" x14ac:dyDescent="0.25">
      <c r="A864"/>
      <c r="B864" s="6">
        <v>705347</v>
      </c>
      <c r="C864" s="9" t="s">
        <v>10388</v>
      </c>
      <c r="D864" s="6" t="s">
        <v>9</v>
      </c>
      <c r="E864" s="464">
        <v>4561.68</v>
      </c>
      <c r="F864" s="404"/>
      <c r="G864" s="404"/>
      <c r="H864" s="404" t="str">
        <f t="shared" si="15"/>
        <v>M</v>
      </c>
      <c r="I864"/>
      <c r="J864"/>
      <c r="K864"/>
      <c r="L864"/>
      <c r="M864"/>
      <c r="N864"/>
      <c r="O864"/>
      <c r="P864"/>
    </row>
    <row r="865" spans="1:16" s="10" customFormat="1" x14ac:dyDescent="0.25">
      <c r="A865"/>
      <c r="B865" s="4">
        <v>705356</v>
      </c>
      <c r="C865" s="8" t="s">
        <v>10389</v>
      </c>
      <c r="D865" s="4" t="s">
        <v>9</v>
      </c>
      <c r="E865" s="463">
        <v>7506.12</v>
      </c>
      <c r="F865" s="404"/>
      <c r="G865" s="404"/>
      <c r="H865" s="404" t="str">
        <f t="shared" si="15"/>
        <v>M</v>
      </c>
      <c r="I865"/>
      <c r="J865"/>
      <c r="K865"/>
      <c r="L865"/>
      <c r="M865"/>
      <c r="N865"/>
      <c r="O865"/>
      <c r="P865"/>
    </row>
    <row r="866" spans="1:16" s="10" customFormat="1" x14ac:dyDescent="0.25">
      <c r="A866"/>
      <c r="B866" s="6">
        <v>705355</v>
      </c>
      <c r="C866" s="9" t="s">
        <v>10390</v>
      </c>
      <c r="D866" s="6" t="s">
        <v>9</v>
      </c>
      <c r="E866" s="464">
        <v>6867.09</v>
      </c>
      <c r="F866" s="404"/>
      <c r="G866" s="404"/>
      <c r="H866" s="404" t="str">
        <f t="shared" si="15"/>
        <v>M</v>
      </c>
      <c r="I866"/>
      <c r="J866"/>
      <c r="K866"/>
      <c r="L866"/>
      <c r="M866"/>
      <c r="N866"/>
      <c r="O866"/>
      <c r="P866"/>
    </row>
    <row r="867" spans="1:16" s="10" customFormat="1" x14ac:dyDescent="0.25">
      <c r="A867"/>
      <c r="B867" s="4">
        <v>705358</v>
      </c>
      <c r="C867" s="8" t="s">
        <v>10391</v>
      </c>
      <c r="D867" s="4" t="s">
        <v>9</v>
      </c>
      <c r="E867" s="463">
        <v>7623.14</v>
      </c>
      <c r="F867" s="404"/>
      <c r="G867" s="404"/>
      <c r="H867" s="404" t="str">
        <f t="shared" si="15"/>
        <v>M</v>
      </c>
      <c r="I867"/>
      <c r="J867"/>
      <c r="K867"/>
      <c r="L867"/>
      <c r="M867"/>
      <c r="N867"/>
      <c r="O867"/>
      <c r="P867"/>
    </row>
    <row r="868" spans="1:16" s="10" customFormat="1" x14ac:dyDescent="0.25">
      <c r="A868"/>
      <c r="B868" s="6">
        <v>705357</v>
      </c>
      <c r="C868" s="9" t="s">
        <v>10392</v>
      </c>
      <c r="D868" s="6" t="s">
        <v>9</v>
      </c>
      <c r="E868" s="464">
        <v>6984.12</v>
      </c>
      <c r="F868" s="404"/>
      <c r="G868" s="404"/>
      <c r="H868" s="404" t="str">
        <f t="shared" si="15"/>
        <v>M</v>
      </c>
      <c r="I868"/>
      <c r="J868"/>
      <c r="K868"/>
      <c r="L868"/>
      <c r="M868"/>
      <c r="N868"/>
      <c r="O868"/>
      <c r="P868"/>
    </row>
    <row r="869" spans="1:16" s="10" customFormat="1" x14ac:dyDescent="0.25">
      <c r="A869"/>
      <c r="B869" s="4">
        <v>705350</v>
      </c>
      <c r="C869" s="8" t="s">
        <v>10393</v>
      </c>
      <c r="D869" s="4" t="s">
        <v>9</v>
      </c>
      <c r="E869" s="463">
        <v>5513.3</v>
      </c>
      <c r="F869" s="404"/>
      <c r="G869" s="404"/>
      <c r="H869" s="404" t="str">
        <f t="shared" si="15"/>
        <v>M</v>
      </c>
      <c r="I869"/>
      <c r="J869"/>
      <c r="K869"/>
      <c r="L869"/>
      <c r="M869"/>
      <c r="N869"/>
      <c r="O869"/>
      <c r="P869"/>
    </row>
    <row r="870" spans="1:16" s="10" customFormat="1" x14ac:dyDescent="0.25">
      <c r="A870"/>
      <c r="B870" s="6">
        <v>705349</v>
      </c>
      <c r="C870" s="9" t="s">
        <v>10394</v>
      </c>
      <c r="D870" s="6" t="s">
        <v>9</v>
      </c>
      <c r="E870" s="464">
        <v>5033.4799999999996</v>
      </c>
      <c r="F870" s="404"/>
      <c r="G870" s="404"/>
      <c r="H870" s="404" t="str">
        <f t="shared" si="15"/>
        <v>M</v>
      </c>
      <c r="I870"/>
      <c r="J870"/>
      <c r="K870"/>
      <c r="L870"/>
      <c r="M870"/>
      <c r="N870"/>
      <c r="O870"/>
      <c r="P870"/>
    </row>
    <row r="871" spans="1:16" s="10" customFormat="1" x14ac:dyDescent="0.25">
      <c r="A871"/>
      <c r="B871" s="4">
        <v>705352</v>
      </c>
      <c r="C871" s="8" t="s">
        <v>10395</v>
      </c>
      <c r="D871" s="4" t="s">
        <v>9</v>
      </c>
      <c r="E871" s="463">
        <v>5916.26</v>
      </c>
      <c r="F871" s="404"/>
      <c r="G871" s="404"/>
      <c r="H871" s="404" t="str">
        <f t="shared" si="15"/>
        <v>M</v>
      </c>
      <c r="I871"/>
      <c r="J871"/>
      <c r="K871"/>
      <c r="L871"/>
      <c r="M871"/>
      <c r="N871"/>
      <c r="O871"/>
      <c r="P871"/>
    </row>
    <row r="872" spans="1:16" s="10" customFormat="1" x14ac:dyDescent="0.25">
      <c r="A872"/>
      <c r="B872" s="6">
        <v>705351</v>
      </c>
      <c r="C872" s="9" t="s">
        <v>10396</v>
      </c>
      <c r="D872" s="6" t="s">
        <v>9</v>
      </c>
      <c r="E872" s="464">
        <v>5436.44</v>
      </c>
      <c r="F872" s="404"/>
      <c r="G872" s="404"/>
      <c r="H872" s="404" t="str">
        <f t="shared" si="15"/>
        <v>M</v>
      </c>
      <c r="I872"/>
      <c r="J872"/>
      <c r="K872"/>
      <c r="L872"/>
      <c r="M872"/>
      <c r="N872"/>
      <c r="O872"/>
      <c r="P872"/>
    </row>
    <row r="873" spans="1:16" s="10" customFormat="1" x14ac:dyDescent="0.25">
      <c r="A873"/>
      <c r="B873" s="4">
        <v>705354</v>
      </c>
      <c r="C873" s="8" t="s">
        <v>10397</v>
      </c>
      <c r="D873" s="4" t="s">
        <v>9</v>
      </c>
      <c r="E873" s="463">
        <v>6525.39</v>
      </c>
      <c r="F873" s="404"/>
      <c r="G873" s="404"/>
      <c r="H873" s="404" t="str">
        <f t="shared" si="15"/>
        <v>M</v>
      </c>
      <c r="I873"/>
      <c r="J873"/>
      <c r="K873"/>
      <c r="L873"/>
      <c r="M873"/>
      <c r="N873"/>
      <c r="O873"/>
      <c r="P873"/>
    </row>
    <row r="874" spans="1:16" s="10" customFormat="1" x14ac:dyDescent="0.25">
      <c r="A874"/>
      <c r="B874" s="6">
        <v>705353</v>
      </c>
      <c r="C874" s="9" t="s">
        <v>10398</v>
      </c>
      <c r="D874" s="6" t="s">
        <v>9</v>
      </c>
      <c r="E874" s="464">
        <v>6045.57</v>
      </c>
      <c r="F874" s="404"/>
      <c r="G874" s="404"/>
      <c r="H874" s="404" t="str">
        <f t="shared" si="15"/>
        <v>M</v>
      </c>
      <c r="I874"/>
      <c r="J874"/>
      <c r="K874"/>
      <c r="L874"/>
      <c r="M874"/>
      <c r="N874"/>
      <c r="O874"/>
      <c r="P874"/>
    </row>
    <row r="875" spans="1:16" s="10" customFormat="1" x14ac:dyDescent="0.25">
      <c r="A875"/>
      <c r="B875" s="4">
        <v>705360</v>
      </c>
      <c r="C875" s="8" t="s">
        <v>10399</v>
      </c>
      <c r="D875" s="4" t="s">
        <v>9</v>
      </c>
      <c r="E875" s="463">
        <v>8071.03</v>
      </c>
      <c r="F875" s="404"/>
      <c r="G875" s="404"/>
      <c r="H875" s="404" t="str">
        <f t="shared" si="15"/>
        <v>M</v>
      </c>
      <c r="I875"/>
      <c r="J875"/>
      <c r="K875"/>
      <c r="L875"/>
      <c r="M875"/>
      <c r="N875"/>
      <c r="O875"/>
      <c r="P875"/>
    </row>
    <row r="876" spans="1:16" s="10" customFormat="1" x14ac:dyDescent="0.25">
      <c r="A876"/>
      <c r="B876" s="6">
        <v>705359</v>
      </c>
      <c r="C876" s="9" t="s">
        <v>10400</v>
      </c>
      <c r="D876" s="6" t="s">
        <v>9</v>
      </c>
      <c r="E876" s="464">
        <v>7451.9</v>
      </c>
      <c r="F876" s="404"/>
      <c r="G876" s="404"/>
      <c r="H876" s="404" t="str">
        <f t="shared" si="15"/>
        <v>M</v>
      </c>
      <c r="I876"/>
      <c r="J876"/>
      <c r="K876"/>
      <c r="L876"/>
      <c r="M876"/>
      <c r="N876"/>
      <c r="O876"/>
      <c r="P876"/>
    </row>
    <row r="877" spans="1:16" s="10" customFormat="1" x14ac:dyDescent="0.25">
      <c r="A877"/>
      <c r="B877" s="4">
        <v>705362</v>
      </c>
      <c r="C877" s="8" t="s">
        <v>10401</v>
      </c>
      <c r="D877" s="4" t="s">
        <v>9</v>
      </c>
      <c r="E877" s="463">
        <v>7326.15</v>
      </c>
      <c r="F877" s="404"/>
      <c r="G877" s="404"/>
      <c r="H877" s="404" t="str">
        <f t="shared" si="15"/>
        <v>M</v>
      </c>
      <c r="I877"/>
      <c r="J877"/>
      <c r="K877"/>
      <c r="L877"/>
      <c r="M877"/>
      <c r="N877"/>
      <c r="O877"/>
      <c r="P877"/>
    </row>
    <row r="878" spans="1:16" s="10" customFormat="1" x14ac:dyDescent="0.25">
      <c r="A878"/>
      <c r="B878" s="6">
        <v>705361</v>
      </c>
      <c r="C878" s="9" t="s">
        <v>10402</v>
      </c>
      <c r="D878" s="6" t="s">
        <v>9</v>
      </c>
      <c r="E878" s="464">
        <v>6707.03</v>
      </c>
      <c r="F878" s="404"/>
      <c r="G878" s="404"/>
      <c r="H878" s="404" t="str">
        <f t="shared" si="15"/>
        <v>M</v>
      </c>
      <c r="I878"/>
      <c r="J878"/>
      <c r="K878"/>
      <c r="L878"/>
      <c r="M878"/>
      <c r="N878"/>
      <c r="O878"/>
      <c r="P878"/>
    </row>
    <row r="879" spans="1:16" s="10" customFormat="1" x14ac:dyDescent="0.25">
      <c r="A879"/>
      <c r="B879" s="4">
        <v>705370</v>
      </c>
      <c r="C879" s="8" t="s">
        <v>10403</v>
      </c>
      <c r="D879" s="4" t="s">
        <v>9</v>
      </c>
      <c r="E879" s="463">
        <v>11012.03</v>
      </c>
      <c r="F879" s="404"/>
      <c r="G879" s="404"/>
      <c r="H879" s="404" t="str">
        <f t="shared" si="15"/>
        <v>M</v>
      </c>
      <c r="I879"/>
      <c r="J879"/>
      <c r="K879"/>
      <c r="L879"/>
      <c r="M879"/>
      <c r="N879"/>
      <c r="O879"/>
      <c r="P879"/>
    </row>
    <row r="880" spans="1:16" s="10" customFormat="1" x14ac:dyDescent="0.25">
      <c r="A880"/>
      <c r="B880" s="6">
        <v>705369</v>
      </c>
      <c r="C880" s="9" t="s">
        <v>10404</v>
      </c>
      <c r="D880" s="6" t="s">
        <v>9</v>
      </c>
      <c r="E880" s="464">
        <v>10021.879999999999</v>
      </c>
      <c r="F880" s="404"/>
      <c r="G880" s="404"/>
      <c r="H880" s="404" t="str">
        <f t="shared" si="15"/>
        <v>M</v>
      </c>
      <c r="I880"/>
      <c r="J880"/>
      <c r="K880"/>
      <c r="L880"/>
      <c r="M880"/>
      <c r="N880"/>
      <c r="O880"/>
      <c r="P880"/>
    </row>
    <row r="881" spans="1:16" s="10" customFormat="1" x14ac:dyDescent="0.25">
      <c r="A881"/>
      <c r="B881" s="4">
        <v>705372</v>
      </c>
      <c r="C881" s="8" t="s">
        <v>10405</v>
      </c>
      <c r="D881" s="4" t="s">
        <v>9</v>
      </c>
      <c r="E881" s="463">
        <v>11741.46</v>
      </c>
      <c r="F881" s="404"/>
      <c r="G881" s="404"/>
      <c r="H881" s="404" t="str">
        <f t="shared" si="15"/>
        <v>M</v>
      </c>
      <c r="I881"/>
      <c r="J881"/>
      <c r="K881"/>
      <c r="L881"/>
      <c r="M881"/>
      <c r="N881"/>
      <c r="O881"/>
      <c r="P881"/>
    </row>
    <row r="882" spans="1:16" s="10" customFormat="1" x14ac:dyDescent="0.25">
      <c r="A882"/>
      <c r="B882" s="6">
        <v>705371</v>
      </c>
      <c r="C882" s="9" t="s">
        <v>10406</v>
      </c>
      <c r="D882" s="6" t="s">
        <v>9</v>
      </c>
      <c r="E882" s="464">
        <v>10751.32</v>
      </c>
      <c r="F882" s="404"/>
      <c r="G882" s="404"/>
      <c r="H882" s="404" t="str">
        <f t="shared" si="15"/>
        <v>M</v>
      </c>
      <c r="I882"/>
      <c r="J882"/>
      <c r="K882"/>
      <c r="L882"/>
      <c r="M882"/>
      <c r="N882"/>
      <c r="O882"/>
      <c r="P882"/>
    </row>
    <row r="883" spans="1:16" s="10" customFormat="1" x14ac:dyDescent="0.25">
      <c r="A883"/>
      <c r="B883" s="4">
        <v>705364</v>
      </c>
      <c r="C883" s="8" t="s">
        <v>10407</v>
      </c>
      <c r="D883" s="4" t="s">
        <v>9</v>
      </c>
      <c r="E883" s="463">
        <v>8322.4599999999991</v>
      </c>
      <c r="F883" s="404"/>
      <c r="G883" s="404"/>
      <c r="H883" s="404" t="str">
        <f t="shared" si="15"/>
        <v>M</v>
      </c>
      <c r="I883"/>
      <c r="J883"/>
      <c r="K883"/>
      <c r="L883"/>
      <c r="M883"/>
      <c r="N883"/>
      <c r="O883"/>
      <c r="P883"/>
    </row>
    <row r="884" spans="1:16" s="10" customFormat="1" x14ac:dyDescent="0.25">
      <c r="A884"/>
      <c r="B884" s="6">
        <v>705363</v>
      </c>
      <c r="C884" s="9" t="s">
        <v>10408</v>
      </c>
      <c r="D884" s="6" t="s">
        <v>9</v>
      </c>
      <c r="E884" s="464">
        <v>7703.33</v>
      </c>
      <c r="F884" s="404"/>
      <c r="G884" s="404"/>
      <c r="H884" s="404" t="str">
        <f t="shared" si="15"/>
        <v>M</v>
      </c>
      <c r="I884"/>
      <c r="J884"/>
      <c r="K884"/>
      <c r="L884"/>
      <c r="M884"/>
      <c r="N884"/>
      <c r="O884"/>
      <c r="P884"/>
    </row>
    <row r="885" spans="1:16" s="10" customFormat="1" x14ac:dyDescent="0.25">
      <c r="A885"/>
      <c r="B885" s="4">
        <v>705366</v>
      </c>
      <c r="C885" s="8" t="s">
        <v>10409</v>
      </c>
      <c r="D885" s="4" t="s">
        <v>9</v>
      </c>
      <c r="E885" s="463">
        <v>9102.9500000000007</v>
      </c>
      <c r="F885" s="404"/>
      <c r="G885" s="404"/>
      <c r="H885" s="404" t="str">
        <f t="shared" si="15"/>
        <v>M</v>
      </c>
      <c r="I885"/>
      <c r="J885"/>
      <c r="K885"/>
      <c r="L885"/>
      <c r="M885"/>
      <c r="N885"/>
      <c r="O885"/>
      <c r="P885"/>
    </row>
    <row r="886" spans="1:16" s="10" customFormat="1" x14ac:dyDescent="0.25">
      <c r="A886"/>
      <c r="B886" s="6">
        <v>705365</v>
      </c>
      <c r="C886" s="9" t="s">
        <v>10410</v>
      </c>
      <c r="D886" s="6" t="s">
        <v>9</v>
      </c>
      <c r="E886" s="464">
        <v>8288.08</v>
      </c>
      <c r="F886" s="404"/>
      <c r="G886" s="404"/>
      <c r="H886" s="404" t="str">
        <f t="shared" si="15"/>
        <v>M</v>
      </c>
      <c r="I886"/>
      <c r="J886"/>
      <c r="K886"/>
      <c r="L886"/>
      <c r="M886"/>
      <c r="N886"/>
      <c r="O886"/>
      <c r="P886"/>
    </row>
    <row r="887" spans="1:16" s="10" customFormat="1" x14ac:dyDescent="0.25">
      <c r="A887"/>
      <c r="B887" s="4">
        <v>705368</v>
      </c>
      <c r="C887" s="8" t="s">
        <v>10411</v>
      </c>
      <c r="D887" s="4" t="s">
        <v>9</v>
      </c>
      <c r="E887" s="463">
        <v>10229.799999999999</v>
      </c>
      <c r="F887" s="404"/>
      <c r="G887" s="404"/>
      <c r="H887" s="404" t="str">
        <f t="shared" si="15"/>
        <v>M</v>
      </c>
      <c r="I887"/>
      <c r="J887"/>
      <c r="K887"/>
      <c r="L887"/>
      <c r="M887"/>
      <c r="N887"/>
      <c r="O887"/>
      <c r="P887"/>
    </row>
    <row r="888" spans="1:16" s="10" customFormat="1" x14ac:dyDescent="0.25">
      <c r="A888"/>
      <c r="B888" s="6">
        <v>705367</v>
      </c>
      <c r="C888" s="9" t="s">
        <v>10412</v>
      </c>
      <c r="D888" s="6" t="s">
        <v>9</v>
      </c>
      <c r="E888" s="464">
        <v>9414.93</v>
      </c>
      <c r="F888" s="404"/>
      <c r="G888" s="404"/>
      <c r="H888" s="404" t="str">
        <f t="shared" si="15"/>
        <v>M</v>
      </c>
      <c r="I888"/>
      <c r="J888"/>
      <c r="K888"/>
      <c r="L888"/>
      <c r="M888"/>
      <c r="N888"/>
      <c r="O888"/>
      <c r="P888"/>
    </row>
    <row r="889" spans="1:16" s="10" customFormat="1" x14ac:dyDescent="0.25">
      <c r="A889"/>
      <c r="B889" s="4">
        <v>705374</v>
      </c>
      <c r="C889" s="8" t="s">
        <v>10413</v>
      </c>
      <c r="D889" s="4" t="s">
        <v>9</v>
      </c>
      <c r="E889" s="463">
        <v>10656.44</v>
      </c>
      <c r="F889" s="404"/>
      <c r="G889" s="404"/>
      <c r="H889" s="404" t="str">
        <f t="shared" si="15"/>
        <v>M</v>
      </c>
      <c r="I889"/>
      <c r="J889"/>
      <c r="K889"/>
      <c r="L889"/>
      <c r="M889"/>
      <c r="N889"/>
      <c r="O889"/>
      <c r="P889"/>
    </row>
    <row r="890" spans="1:16" s="10" customFormat="1" x14ac:dyDescent="0.25">
      <c r="A890"/>
      <c r="B890" s="6">
        <v>705373</v>
      </c>
      <c r="C890" s="9" t="s">
        <v>10414</v>
      </c>
      <c r="D890" s="6" t="s">
        <v>9</v>
      </c>
      <c r="E890" s="464">
        <v>9870.49</v>
      </c>
      <c r="F890" s="404"/>
      <c r="G890" s="404"/>
      <c r="H890" s="404" t="str">
        <f t="shared" si="15"/>
        <v>M</v>
      </c>
      <c r="I890"/>
      <c r="J890"/>
      <c r="K890"/>
      <c r="L890"/>
      <c r="M890"/>
      <c r="N890"/>
      <c r="O890"/>
      <c r="P890"/>
    </row>
    <row r="891" spans="1:16" s="10" customFormat="1" x14ac:dyDescent="0.25">
      <c r="A891"/>
      <c r="B891" s="4">
        <v>705376</v>
      </c>
      <c r="C891" s="8" t="s">
        <v>10415</v>
      </c>
      <c r="D891" s="4" t="s">
        <v>9</v>
      </c>
      <c r="E891" s="463">
        <v>9525.0400000000009</v>
      </c>
      <c r="F891" s="404"/>
      <c r="G891" s="404"/>
      <c r="H891" s="404" t="str">
        <f t="shared" si="15"/>
        <v>M</v>
      </c>
      <c r="I891"/>
      <c r="J891"/>
      <c r="K891"/>
      <c r="L891"/>
      <c r="M891"/>
      <c r="N891"/>
      <c r="O891"/>
      <c r="P891"/>
    </row>
    <row r="892" spans="1:16" s="10" customFormat="1" x14ac:dyDescent="0.25">
      <c r="A892"/>
      <c r="B892" s="6">
        <v>705375</v>
      </c>
      <c r="C892" s="9" t="s">
        <v>10416</v>
      </c>
      <c r="D892" s="6" t="s">
        <v>9</v>
      </c>
      <c r="E892" s="464">
        <v>8739.09</v>
      </c>
      <c r="F892" s="404"/>
      <c r="G892" s="404"/>
      <c r="H892" s="404" t="str">
        <f t="shared" si="15"/>
        <v>M</v>
      </c>
      <c r="I892"/>
      <c r="J892"/>
      <c r="K892"/>
      <c r="L892"/>
      <c r="M892"/>
      <c r="N892"/>
      <c r="O892"/>
      <c r="P892"/>
    </row>
    <row r="893" spans="1:16" s="10" customFormat="1" x14ac:dyDescent="0.25">
      <c r="A893"/>
      <c r="B893" s="4">
        <v>705384</v>
      </c>
      <c r="C893" s="8" t="s">
        <v>10417</v>
      </c>
      <c r="D893" s="4" t="s">
        <v>9</v>
      </c>
      <c r="E893" s="463">
        <v>14573.13</v>
      </c>
      <c r="F893" s="404"/>
      <c r="G893" s="404"/>
      <c r="H893" s="404" t="str">
        <f t="shared" si="15"/>
        <v>M</v>
      </c>
      <c r="I893"/>
      <c r="J893"/>
      <c r="K893"/>
      <c r="L893"/>
      <c r="M893"/>
      <c r="N893"/>
      <c r="O893"/>
      <c r="P893"/>
    </row>
    <row r="894" spans="1:16" s="10" customFormat="1" x14ac:dyDescent="0.25">
      <c r="A894"/>
      <c r="B894" s="6">
        <v>705383</v>
      </c>
      <c r="C894" s="9" t="s">
        <v>10418</v>
      </c>
      <c r="D894" s="6" t="s">
        <v>9</v>
      </c>
      <c r="E894" s="464">
        <v>13369.39</v>
      </c>
      <c r="F894" s="404"/>
      <c r="G894" s="404"/>
      <c r="H894" s="404" t="str">
        <f t="shared" si="15"/>
        <v>M</v>
      </c>
      <c r="I894"/>
      <c r="J894"/>
      <c r="K894"/>
      <c r="L894"/>
      <c r="M894"/>
      <c r="N894"/>
      <c r="O894"/>
      <c r="P894"/>
    </row>
    <row r="895" spans="1:16" s="10" customFormat="1" x14ac:dyDescent="0.25">
      <c r="A895"/>
      <c r="B895" s="4">
        <v>705386</v>
      </c>
      <c r="C895" s="8" t="s">
        <v>10419</v>
      </c>
      <c r="D895" s="4" t="s">
        <v>9</v>
      </c>
      <c r="E895" s="463">
        <v>15731.28</v>
      </c>
      <c r="F895" s="404"/>
      <c r="G895" s="404"/>
      <c r="H895" s="404" t="str">
        <f t="shared" si="15"/>
        <v>M</v>
      </c>
      <c r="I895"/>
      <c r="J895"/>
      <c r="K895"/>
      <c r="L895"/>
      <c r="M895"/>
      <c r="N895"/>
      <c r="O895"/>
      <c r="P895"/>
    </row>
    <row r="896" spans="1:16" s="10" customFormat="1" x14ac:dyDescent="0.25">
      <c r="A896"/>
      <c r="B896" s="6">
        <v>705385</v>
      </c>
      <c r="C896" s="9" t="s">
        <v>10420</v>
      </c>
      <c r="D896" s="6" t="s">
        <v>9</v>
      </c>
      <c r="E896" s="464">
        <v>14527.54</v>
      </c>
      <c r="F896" s="404"/>
      <c r="G896" s="404"/>
      <c r="H896" s="404" t="str">
        <f t="shared" si="15"/>
        <v>M</v>
      </c>
      <c r="I896"/>
      <c r="J896"/>
      <c r="K896"/>
      <c r="L896"/>
      <c r="M896"/>
      <c r="N896"/>
      <c r="O896"/>
      <c r="P896"/>
    </row>
    <row r="897" spans="1:16" s="10" customFormat="1" x14ac:dyDescent="0.25">
      <c r="A897"/>
      <c r="B897" s="4">
        <v>705378</v>
      </c>
      <c r="C897" s="8" t="s">
        <v>10421</v>
      </c>
      <c r="D897" s="4" t="s">
        <v>9</v>
      </c>
      <c r="E897" s="463">
        <v>10847.92</v>
      </c>
      <c r="F897" s="404"/>
      <c r="G897" s="404"/>
      <c r="H897" s="404" t="str">
        <f t="shared" si="15"/>
        <v>M</v>
      </c>
      <c r="I897"/>
      <c r="J897"/>
      <c r="K897"/>
      <c r="L897"/>
      <c r="M897"/>
      <c r="N897"/>
      <c r="O897"/>
      <c r="P897"/>
    </row>
    <row r="898" spans="1:16" s="10" customFormat="1" x14ac:dyDescent="0.25">
      <c r="A898"/>
      <c r="B898" s="6">
        <v>705377</v>
      </c>
      <c r="C898" s="9" t="s">
        <v>10422</v>
      </c>
      <c r="D898" s="6" t="s">
        <v>9</v>
      </c>
      <c r="E898" s="464">
        <v>9855.99</v>
      </c>
      <c r="F898" s="404"/>
      <c r="G898" s="404"/>
      <c r="H898" s="404" t="str">
        <f t="shared" si="15"/>
        <v>M</v>
      </c>
      <c r="I898"/>
      <c r="J898"/>
      <c r="K898"/>
      <c r="L898"/>
      <c r="M898"/>
      <c r="N898"/>
      <c r="O898"/>
      <c r="P898"/>
    </row>
    <row r="899" spans="1:16" s="10" customFormat="1" x14ac:dyDescent="0.25">
      <c r="A899"/>
      <c r="B899" s="4">
        <v>705380</v>
      </c>
      <c r="C899" s="8" t="s">
        <v>10423</v>
      </c>
      <c r="D899" s="4" t="s">
        <v>9</v>
      </c>
      <c r="E899" s="463">
        <v>12341.82</v>
      </c>
      <c r="F899" s="404"/>
      <c r="G899" s="404"/>
      <c r="H899" s="404" t="str">
        <f t="shared" si="15"/>
        <v>M</v>
      </c>
      <c r="I899"/>
      <c r="J899"/>
      <c r="K899"/>
      <c r="L899"/>
      <c r="M899"/>
      <c r="N899"/>
      <c r="O899"/>
      <c r="P899"/>
    </row>
    <row r="900" spans="1:16" s="10" customFormat="1" x14ac:dyDescent="0.25">
      <c r="A900"/>
      <c r="B900" s="6">
        <v>705379</v>
      </c>
      <c r="C900" s="9" t="s">
        <v>10424</v>
      </c>
      <c r="D900" s="6" t="s">
        <v>9</v>
      </c>
      <c r="E900" s="464">
        <v>11349.89</v>
      </c>
      <c r="F900" s="404"/>
      <c r="G900" s="404"/>
      <c r="H900" s="404" t="str">
        <f t="shared" si="15"/>
        <v>M</v>
      </c>
      <c r="I900"/>
      <c r="J900"/>
      <c r="K900"/>
      <c r="L900"/>
      <c r="M900"/>
      <c r="N900"/>
      <c r="O900"/>
      <c r="P900"/>
    </row>
    <row r="901" spans="1:16" s="10" customFormat="1" x14ac:dyDescent="0.25">
      <c r="A901"/>
      <c r="B901" s="4">
        <v>705382</v>
      </c>
      <c r="C901" s="8" t="s">
        <v>10425</v>
      </c>
      <c r="D901" s="4" t="s">
        <v>9</v>
      </c>
      <c r="E901" s="463">
        <v>13611.29</v>
      </c>
      <c r="F901" s="404"/>
      <c r="G901" s="404"/>
      <c r="H901" s="404" t="str">
        <f t="shared" si="15"/>
        <v>M</v>
      </c>
      <c r="I901"/>
      <c r="J901"/>
      <c r="K901"/>
      <c r="L901"/>
      <c r="M901"/>
      <c r="N901"/>
      <c r="O901"/>
      <c r="P901"/>
    </row>
    <row r="902" spans="1:16" s="10" customFormat="1" x14ac:dyDescent="0.25">
      <c r="A902"/>
      <c r="B902" s="6">
        <v>705381</v>
      </c>
      <c r="C902" s="9" t="s">
        <v>10426</v>
      </c>
      <c r="D902" s="6" t="s">
        <v>9</v>
      </c>
      <c r="E902" s="464">
        <v>12407.54</v>
      </c>
      <c r="F902" s="404"/>
      <c r="G902" s="404"/>
      <c r="H902" s="404" t="str">
        <f t="shared" si="15"/>
        <v>M</v>
      </c>
      <c r="I902"/>
      <c r="J902"/>
      <c r="K902"/>
      <c r="L902"/>
      <c r="M902"/>
      <c r="N902"/>
      <c r="O902"/>
      <c r="P902"/>
    </row>
    <row r="903" spans="1:16" s="10" customFormat="1" x14ac:dyDescent="0.25">
      <c r="A903"/>
      <c r="B903" s="4">
        <v>705388</v>
      </c>
      <c r="C903" s="8" t="s">
        <v>10427</v>
      </c>
      <c r="D903" s="4" t="s">
        <v>9</v>
      </c>
      <c r="E903" s="463">
        <v>13374.92</v>
      </c>
      <c r="F903" s="404"/>
      <c r="G903" s="404"/>
      <c r="H903" s="404" t="str">
        <f t="shared" si="15"/>
        <v>M</v>
      </c>
      <c r="I903"/>
      <c r="J903"/>
      <c r="K903"/>
      <c r="L903"/>
      <c r="M903"/>
      <c r="N903"/>
      <c r="O903"/>
      <c r="P903"/>
    </row>
    <row r="904" spans="1:16" s="10" customFormat="1" x14ac:dyDescent="0.25">
      <c r="A904"/>
      <c r="B904" s="6">
        <v>705387</v>
      </c>
      <c r="C904" s="9" t="s">
        <v>10428</v>
      </c>
      <c r="D904" s="6" t="s">
        <v>9</v>
      </c>
      <c r="E904" s="464">
        <v>12207.15</v>
      </c>
      <c r="F904" s="404"/>
      <c r="G904" s="404"/>
      <c r="H904" s="404" t="str">
        <f t="shared" si="15"/>
        <v>M</v>
      </c>
      <c r="I904"/>
      <c r="J904"/>
      <c r="K904"/>
      <c r="L904"/>
      <c r="M904"/>
      <c r="N904"/>
      <c r="O904"/>
      <c r="P904"/>
    </row>
    <row r="905" spans="1:16" s="10" customFormat="1" x14ac:dyDescent="0.25">
      <c r="A905"/>
      <c r="B905" s="4">
        <v>705390</v>
      </c>
      <c r="C905" s="8" t="s">
        <v>10429</v>
      </c>
      <c r="D905" s="4" t="s">
        <v>9</v>
      </c>
      <c r="E905" s="463">
        <v>12574.54</v>
      </c>
      <c r="F905" s="404"/>
      <c r="G905" s="404"/>
      <c r="H905" s="404" t="str">
        <f t="shared" si="15"/>
        <v>M</v>
      </c>
      <c r="I905"/>
      <c r="J905"/>
      <c r="K905"/>
      <c r="L905"/>
      <c r="M905"/>
      <c r="N905"/>
      <c r="O905"/>
      <c r="P905"/>
    </row>
    <row r="906" spans="1:16" s="10" customFormat="1" x14ac:dyDescent="0.25">
      <c r="A906"/>
      <c r="B906" s="6">
        <v>705389</v>
      </c>
      <c r="C906" s="9" t="s">
        <v>10430</v>
      </c>
      <c r="D906" s="6" t="s">
        <v>9</v>
      </c>
      <c r="E906" s="464">
        <v>11406.77</v>
      </c>
      <c r="F906" s="404"/>
      <c r="G906" s="404"/>
      <c r="H906" s="404" t="str">
        <f t="shared" si="15"/>
        <v>M</v>
      </c>
      <c r="I906"/>
      <c r="J906"/>
      <c r="K906"/>
      <c r="L906"/>
      <c r="M906"/>
      <c r="N906"/>
      <c r="O906"/>
      <c r="P906"/>
    </row>
    <row r="907" spans="1:16" s="10" customFormat="1" x14ac:dyDescent="0.25">
      <c r="A907"/>
      <c r="B907" s="4">
        <v>705399</v>
      </c>
      <c r="C907" s="8" t="s">
        <v>10431</v>
      </c>
      <c r="D907" s="4" t="s">
        <v>9</v>
      </c>
      <c r="E907" s="463">
        <v>19548.09</v>
      </c>
      <c r="F907" s="404"/>
      <c r="G907" s="404"/>
      <c r="H907" s="404" t="str">
        <f t="shared" si="15"/>
        <v>M</v>
      </c>
      <c r="I907"/>
      <c r="J907"/>
      <c r="K907"/>
      <c r="L907"/>
      <c r="M907"/>
      <c r="N907"/>
      <c r="O907"/>
      <c r="P907"/>
    </row>
    <row r="908" spans="1:16" s="10" customFormat="1" x14ac:dyDescent="0.25">
      <c r="A908"/>
      <c r="B908" s="6">
        <v>705398</v>
      </c>
      <c r="C908" s="9" t="s">
        <v>10432</v>
      </c>
      <c r="D908" s="6" t="s">
        <v>9</v>
      </c>
      <c r="E908" s="464">
        <v>17795.919999999998</v>
      </c>
      <c r="F908" s="404"/>
      <c r="G908" s="404"/>
      <c r="H908" s="404" t="str">
        <f t="shared" si="15"/>
        <v>M</v>
      </c>
      <c r="I908"/>
      <c r="J908"/>
      <c r="K908"/>
      <c r="L908"/>
      <c r="M908"/>
      <c r="N908"/>
      <c r="O908"/>
      <c r="P908"/>
    </row>
    <row r="909" spans="1:16" s="10" customFormat="1" x14ac:dyDescent="0.25">
      <c r="A909"/>
      <c r="B909" s="4">
        <v>705401</v>
      </c>
      <c r="C909" s="8" t="s">
        <v>10433</v>
      </c>
      <c r="D909" s="4" t="s">
        <v>9</v>
      </c>
      <c r="E909" s="463">
        <v>21116.55</v>
      </c>
      <c r="F909" s="404"/>
      <c r="G909" s="404"/>
      <c r="H909" s="404" t="str">
        <f t="shared" si="15"/>
        <v>M</v>
      </c>
      <c r="I909"/>
      <c r="J909"/>
      <c r="K909"/>
      <c r="L909"/>
      <c r="M909"/>
      <c r="N909"/>
      <c r="O909"/>
      <c r="P909"/>
    </row>
    <row r="910" spans="1:16" s="10" customFormat="1" x14ac:dyDescent="0.25">
      <c r="A910"/>
      <c r="B910" s="6">
        <v>705400</v>
      </c>
      <c r="C910" s="9" t="s">
        <v>10434</v>
      </c>
      <c r="D910" s="6" t="s">
        <v>9</v>
      </c>
      <c r="E910" s="464">
        <v>19364.38</v>
      </c>
      <c r="F910" s="404"/>
      <c r="G910" s="404"/>
      <c r="H910" s="404" t="str">
        <f t="shared" si="15"/>
        <v>M</v>
      </c>
      <c r="I910"/>
      <c r="J910"/>
      <c r="K910"/>
      <c r="L910"/>
      <c r="M910"/>
      <c r="N910"/>
      <c r="O910"/>
      <c r="P910"/>
    </row>
    <row r="911" spans="1:16" s="10" customFormat="1" x14ac:dyDescent="0.25">
      <c r="A911"/>
      <c r="B911" s="4">
        <v>705392</v>
      </c>
      <c r="C911" s="8" t="s">
        <v>10435</v>
      </c>
      <c r="D911" s="4" t="s">
        <v>9</v>
      </c>
      <c r="E911" s="463">
        <v>14375.77</v>
      </c>
      <c r="F911" s="404"/>
      <c r="G911" s="404"/>
      <c r="H911" s="404" t="str">
        <f t="shared" si="15"/>
        <v>M</v>
      </c>
      <c r="I911"/>
      <c r="J911"/>
      <c r="K911"/>
      <c r="L911"/>
      <c r="M911"/>
      <c r="N911"/>
      <c r="O911"/>
      <c r="P911"/>
    </row>
    <row r="912" spans="1:16" s="10" customFormat="1" x14ac:dyDescent="0.25">
      <c r="A912"/>
      <c r="B912" s="6">
        <v>705391</v>
      </c>
      <c r="C912" s="9" t="s">
        <v>10436</v>
      </c>
      <c r="D912" s="6" t="s">
        <v>9</v>
      </c>
      <c r="E912" s="464">
        <v>12959.65</v>
      </c>
      <c r="F912" s="404"/>
      <c r="G912" s="404"/>
      <c r="H912" s="404" t="str">
        <f t="shared" si="15"/>
        <v>M</v>
      </c>
      <c r="I912"/>
      <c r="J912"/>
      <c r="K912"/>
      <c r="L912"/>
      <c r="M912"/>
      <c r="N912"/>
      <c r="O912"/>
      <c r="P912"/>
    </row>
    <row r="913" spans="1:16" s="10" customFormat="1" x14ac:dyDescent="0.25">
      <c r="A913"/>
      <c r="B913" s="4">
        <v>705395</v>
      </c>
      <c r="C913" s="8" t="s">
        <v>10437</v>
      </c>
      <c r="D913" s="4" t="s">
        <v>9</v>
      </c>
      <c r="E913" s="463">
        <v>16456.490000000002</v>
      </c>
      <c r="F913" s="404"/>
      <c r="G913" s="404"/>
      <c r="H913" s="404" t="str">
        <f t="shared" ref="H913:H976" si="16">UPPER(D913)</f>
        <v>M</v>
      </c>
      <c r="I913"/>
      <c r="J913"/>
      <c r="K913"/>
      <c r="L913"/>
      <c r="M913"/>
      <c r="N913"/>
      <c r="O913"/>
      <c r="P913"/>
    </row>
    <row r="914" spans="1:16" s="10" customFormat="1" x14ac:dyDescent="0.25">
      <c r="A914"/>
      <c r="B914" s="6">
        <v>705394</v>
      </c>
      <c r="C914" s="9" t="s">
        <v>10438</v>
      </c>
      <c r="D914" s="6" t="s">
        <v>9</v>
      </c>
      <c r="E914" s="464">
        <v>15040.37</v>
      </c>
      <c r="F914" s="404"/>
      <c r="G914" s="404"/>
      <c r="H914" s="404" t="str">
        <f t="shared" si="16"/>
        <v>M</v>
      </c>
      <c r="I914"/>
      <c r="J914"/>
      <c r="K914"/>
      <c r="L914"/>
      <c r="M914"/>
      <c r="N914"/>
      <c r="O914"/>
      <c r="P914"/>
    </row>
    <row r="915" spans="1:16" s="10" customFormat="1" x14ac:dyDescent="0.25">
      <c r="A915"/>
      <c r="B915" s="4">
        <v>705397</v>
      </c>
      <c r="C915" s="8" t="s">
        <v>10439</v>
      </c>
      <c r="D915" s="4" t="s">
        <v>9</v>
      </c>
      <c r="E915" s="463">
        <v>18050.72</v>
      </c>
      <c r="F915" s="404"/>
      <c r="G915" s="404"/>
      <c r="H915" s="404" t="str">
        <f t="shared" si="16"/>
        <v>M</v>
      </c>
      <c r="I915"/>
      <c r="J915"/>
      <c r="K915"/>
      <c r="L915"/>
      <c r="M915"/>
      <c r="N915"/>
      <c r="O915"/>
      <c r="P915"/>
    </row>
    <row r="916" spans="1:16" s="10" customFormat="1" x14ac:dyDescent="0.25">
      <c r="A916"/>
      <c r="B916" s="6">
        <v>705396</v>
      </c>
      <c r="C916" s="9" t="s">
        <v>10440</v>
      </c>
      <c r="D916" s="6" t="s">
        <v>9</v>
      </c>
      <c r="E916" s="464">
        <v>16298.55</v>
      </c>
      <c r="F916" s="404"/>
      <c r="G916" s="404"/>
      <c r="H916" s="404" t="str">
        <f t="shared" si="16"/>
        <v>M</v>
      </c>
      <c r="I916"/>
      <c r="J916"/>
      <c r="K916"/>
      <c r="L916"/>
      <c r="M916"/>
      <c r="N916"/>
      <c r="O916"/>
      <c r="P916"/>
    </row>
    <row r="917" spans="1:16" s="10" customFormat="1" x14ac:dyDescent="0.25">
      <c r="A917"/>
      <c r="B917" s="4">
        <v>804213</v>
      </c>
      <c r="C917" s="8" t="s">
        <v>10441</v>
      </c>
      <c r="D917" s="4" t="s">
        <v>42</v>
      </c>
      <c r="E917" s="463">
        <v>1544.89</v>
      </c>
      <c r="F917" s="404"/>
      <c r="G917" s="404"/>
      <c r="H917" s="404" t="str">
        <f t="shared" si="16"/>
        <v>UN</v>
      </c>
      <c r="I917"/>
      <c r="J917"/>
      <c r="K917"/>
      <c r="L917"/>
      <c r="M917"/>
      <c r="N917"/>
      <c r="O917"/>
      <c r="P917"/>
    </row>
    <row r="918" spans="1:16" s="10" customFormat="1" x14ac:dyDescent="0.25">
      <c r="A918"/>
      <c r="B918" s="6">
        <v>804212</v>
      </c>
      <c r="C918" s="9" t="s">
        <v>10442</v>
      </c>
      <c r="D918" s="6" t="s">
        <v>42</v>
      </c>
      <c r="E918" s="464">
        <v>1258.8800000000001</v>
      </c>
      <c r="F918" s="404"/>
      <c r="G918" s="404"/>
      <c r="H918" s="404" t="str">
        <f t="shared" si="16"/>
        <v>UN</v>
      </c>
      <c r="I918"/>
      <c r="J918"/>
      <c r="K918"/>
      <c r="L918"/>
      <c r="M918"/>
      <c r="N918"/>
      <c r="O918"/>
      <c r="P918"/>
    </row>
    <row r="919" spans="1:16" s="10" customFormat="1" x14ac:dyDescent="0.25">
      <c r="A919"/>
      <c r="B919" s="4">
        <v>804217</v>
      </c>
      <c r="C919" s="8" t="s">
        <v>10443</v>
      </c>
      <c r="D919" s="4" t="s">
        <v>42</v>
      </c>
      <c r="E919" s="463">
        <v>1553.52</v>
      </c>
      <c r="F919" s="404"/>
      <c r="G919" s="404"/>
      <c r="H919" s="404" t="str">
        <f t="shared" si="16"/>
        <v>UN</v>
      </c>
      <c r="I919"/>
      <c r="J919"/>
      <c r="K919"/>
      <c r="L919"/>
      <c r="M919"/>
      <c r="N919"/>
      <c r="O919"/>
      <c r="P919"/>
    </row>
    <row r="920" spans="1:16" s="10" customFormat="1" x14ac:dyDescent="0.25">
      <c r="A920"/>
      <c r="B920" s="6">
        <v>804216</v>
      </c>
      <c r="C920" s="9" t="s">
        <v>10444</v>
      </c>
      <c r="D920" s="6" t="s">
        <v>42</v>
      </c>
      <c r="E920" s="464">
        <v>1266.92</v>
      </c>
      <c r="F920" s="404"/>
      <c r="G920" s="404"/>
      <c r="H920" s="404" t="str">
        <f t="shared" si="16"/>
        <v>UN</v>
      </c>
      <c r="I920"/>
      <c r="J920"/>
      <c r="K920"/>
      <c r="L920"/>
      <c r="M920"/>
      <c r="N920"/>
      <c r="O920"/>
      <c r="P920"/>
    </row>
    <row r="921" spans="1:16" s="10" customFormat="1" x14ac:dyDescent="0.25">
      <c r="A921"/>
      <c r="B921" s="4">
        <v>804219</v>
      </c>
      <c r="C921" s="8" t="s">
        <v>10445</v>
      </c>
      <c r="D921" s="4" t="s">
        <v>42</v>
      </c>
      <c r="E921" s="463">
        <v>1564.4</v>
      </c>
      <c r="F921" s="404"/>
      <c r="G921" s="404"/>
      <c r="H921" s="404" t="str">
        <f t="shared" si="16"/>
        <v>UN</v>
      </c>
      <c r="I921"/>
      <c r="J921"/>
      <c r="K921"/>
      <c r="L921"/>
      <c r="M921"/>
      <c r="N921"/>
      <c r="O921"/>
      <c r="P921"/>
    </row>
    <row r="922" spans="1:16" s="10" customFormat="1" x14ac:dyDescent="0.25">
      <c r="A922"/>
      <c r="B922" s="6">
        <v>804218</v>
      </c>
      <c r="C922" s="9" t="s">
        <v>10446</v>
      </c>
      <c r="D922" s="6" t="s">
        <v>42</v>
      </c>
      <c r="E922" s="464">
        <v>1277.21</v>
      </c>
      <c r="F922" s="404"/>
      <c r="G922" s="404"/>
      <c r="H922" s="404" t="str">
        <f t="shared" si="16"/>
        <v>UN</v>
      </c>
      <c r="I922"/>
      <c r="J922"/>
      <c r="K922"/>
      <c r="L922"/>
      <c r="M922"/>
      <c r="N922"/>
      <c r="O922"/>
      <c r="P922"/>
    </row>
    <row r="923" spans="1:16" s="10" customFormat="1" x14ac:dyDescent="0.25">
      <c r="A923"/>
      <c r="B923" s="4">
        <v>804221</v>
      </c>
      <c r="C923" s="8" t="s">
        <v>10447</v>
      </c>
      <c r="D923" s="4" t="s">
        <v>42</v>
      </c>
      <c r="E923" s="463">
        <v>1581.94</v>
      </c>
      <c r="F923" s="404"/>
      <c r="G923" s="404"/>
      <c r="H923" s="404" t="str">
        <f t="shared" si="16"/>
        <v>UN</v>
      </c>
      <c r="I923"/>
      <c r="J923"/>
      <c r="K923"/>
      <c r="L923"/>
      <c r="M923"/>
      <c r="N923"/>
      <c r="O923"/>
      <c r="P923"/>
    </row>
    <row r="924" spans="1:16" s="10" customFormat="1" x14ac:dyDescent="0.25">
      <c r="A924"/>
      <c r="B924" s="6">
        <v>804220</v>
      </c>
      <c r="C924" s="9" t="s">
        <v>10448</v>
      </c>
      <c r="D924" s="6" t="s">
        <v>42</v>
      </c>
      <c r="E924" s="464">
        <v>1293.73</v>
      </c>
      <c r="F924" s="404"/>
      <c r="G924" s="404"/>
      <c r="H924" s="404" t="str">
        <f t="shared" si="16"/>
        <v>UN</v>
      </c>
      <c r="I924"/>
      <c r="J924"/>
      <c r="K924"/>
      <c r="L924"/>
      <c r="M924"/>
      <c r="N924"/>
      <c r="O924"/>
      <c r="P924"/>
    </row>
    <row r="925" spans="1:16" s="10" customFormat="1" x14ac:dyDescent="0.25">
      <c r="A925"/>
      <c r="B925" s="4">
        <v>804223</v>
      </c>
      <c r="C925" s="8" t="s">
        <v>10449</v>
      </c>
      <c r="D925" s="4" t="s">
        <v>42</v>
      </c>
      <c r="E925" s="463">
        <v>1604.91</v>
      </c>
      <c r="F925" s="404"/>
      <c r="G925" s="404"/>
      <c r="H925" s="404" t="str">
        <f t="shared" si="16"/>
        <v>UN</v>
      </c>
      <c r="I925"/>
      <c r="J925"/>
      <c r="K925"/>
      <c r="L925"/>
      <c r="M925"/>
      <c r="N925"/>
      <c r="O925"/>
      <c r="P925"/>
    </row>
    <row r="926" spans="1:16" s="10" customFormat="1" x14ac:dyDescent="0.25">
      <c r="A926"/>
      <c r="B926" s="6">
        <v>804222</v>
      </c>
      <c r="C926" s="9" t="s">
        <v>10450</v>
      </c>
      <c r="D926" s="6" t="s">
        <v>42</v>
      </c>
      <c r="E926" s="464">
        <v>1315.39</v>
      </c>
      <c r="F926" s="404"/>
      <c r="G926" s="404"/>
      <c r="H926" s="404" t="str">
        <f t="shared" si="16"/>
        <v>UN</v>
      </c>
      <c r="I926"/>
      <c r="J926"/>
      <c r="K926"/>
      <c r="L926"/>
      <c r="M926"/>
      <c r="N926"/>
      <c r="O926"/>
      <c r="P926"/>
    </row>
    <row r="927" spans="1:16" s="10" customFormat="1" x14ac:dyDescent="0.25">
      <c r="A927"/>
      <c r="B927" s="4">
        <v>804225</v>
      </c>
      <c r="C927" s="8" t="s">
        <v>10451</v>
      </c>
      <c r="D927" s="4" t="s">
        <v>42</v>
      </c>
      <c r="E927" s="463">
        <v>1635.1</v>
      </c>
      <c r="F927" s="404"/>
      <c r="G927" s="404"/>
      <c r="H927" s="404" t="str">
        <f t="shared" si="16"/>
        <v>UN</v>
      </c>
      <c r="I927"/>
      <c r="J927"/>
      <c r="K927"/>
      <c r="L927"/>
      <c r="M927"/>
      <c r="N927"/>
      <c r="O927"/>
      <c r="P927"/>
    </row>
    <row r="928" spans="1:16" s="10" customFormat="1" x14ac:dyDescent="0.25">
      <c r="A928"/>
      <c r="B928" s="6">
        <v>804224</v>
      </c>
      <c r="C928" s="9" t="s">
        <v>10452</v>
      </c>
      <c r="D928" s="6" t="s">
        <v>42</v>
      </c>
      <c r="E928" s="464">
        <v>1344.11</v>
      </c>
      <c r="F928" s="404"/>
      <c r="G928" s="404"/>
      <c r="H928" s="404" t="str">
        <f t="shared" si="16"/>
        <v>UN</v>
      </c>
      <c r="I928"/>
      <c r="J928"/>
      <c r="K928"/>
      <c r="L928"/>
      <c r="M928"/>
      <c r="N928"/>
      <c r="O928"/>
      <c r="P928"/>
    </row>
    <row r="929" spans="1:16" s="10" customFormat="1" x14ac:dyDescent="0.25">
      <c r="A929"/>
      <c r="B929" s="4">
        <v>804227</v>
      </c>
      <c r="C929" s="8" t="s">
        <v>10453</v>
      </c>
      <c r="D929" s="4" t="s">
        <v>42</v>
      </c>
      <c r="E929" s="463">
        <v>1675.96</v>
      </c>
      <c r="F929" s="404"/>
      <c r="G929" s="404"/>
      <c r="H929" s="404" t="str">
        <f t="shared" si="16"/>
        <v>UN</v>
      </c>
      <c r="I929"/>
      <c r="J929"/>
      <c r="K929"/>
      <c r="L929"/>
      <c r="M929"/>
      <c r="N929"/>
      <c r="O929"/>
      <c r="P929"/>
    </row>
    <row r="930" spans="1:16" s="10" customFormat="1" x14ac:dyDescent="0.25">
      <c r="A930"/>
      <c r="B930" s="6">
        <v>804226</v>
      </c>
      <c r="C930" s="9" t="s">
        <v>10454</v>
      </c>
      <c r="D930" s="6" t="s">
        <v>42</v>
      </c>
      <c r="E930" s="464">
        <v>1383.22</v>
      </c>
      <c r="F930" s="404"/>
      <c r="G930" s="404"/>
      <c r="H930" s="404" t="str">
        <f t="shared" si="16"/>
        <v>UN</v>
      </c>
      <c r="I930"/>
      <c r="J930"/>
      <c r="K930"/>
      <c r="L930"/>
      <c r="M930"/>
      <c r="N930"/>
      <c r="O930"/>
      <c r="P930"/>
    </row>
    <row r="931" spans="1:16" s="10" customFormat="1" x14ac:dyDescent="0.25">
      <c r="A931"/>
      <c r="B931" s="4">
        <v>804229</v>
      </c>
      <c r="C931" s="8" t="s">
        <v>10455</v>
      </c>
      <c r="D931" s="4" t="s">
        <v>42</v>
      </c>
      <c r="E931" s="463">
        <v>1729.27</v>
      </c>
      <c r="F931" s="404"/>
      <c r="G931" s="404"/>
      <c r="H931" s="404" t="str">
        <f t="shared" si="16"/>
        <v>UN</v>
      </c>
      <c r="I931"/>
      <c r="J931"/>
      <c r="K931"/>
      <c r="L931"/>
      <c r="M931"/>
      <c r="N931"/>
      <c r="O931"/>
      <c r="P931"/>
    </row>
    <row r="932" spans="1:16" s="10" customFormat="1" x14ac:dyDescent="0.25">
      <c r="A932"/>
      <c r="B932" s="6">
        <v>804228</v>
      </c>
      <c r="C932" s="9" t="s">
        <v>10456</v>
      </c>
      <c r="D932" s="6" t="s">
        <v>42</v>
      </c>
      <c r="E932" s="464">
        <v>1434.63</v>
      </c>
      <c r="F932" s="404"/>
      <c r="G932" s="404"/>
      <c r="H932" s="404" t="str">
        <f t="shared" si="16"/>
        <v>UN</v>
      </c>
      <c r="I932"/>
      <c r="J932"/>
      <c r="K932"/>
      <c r="L932"/>
      <c r="M932"/>
      <c r="N932"/>
      <c r="O932"/>
      <c r="P932"/>
    </row>
    <row r="933" spans="1:16" s="10" customFormat="1" x14ac:dyDescent="0.25">
      <c r="A933"/>
      <c r="B933" s="4">
        <v>804231</v>
      </c>
      <c r="C933" s="8" t="s">
        <v>10457</v>
      </c>
      <c r="D933" s="4" t="s">
        <v>42</v>
      </c>
      <c r="E933" s="463">
        <v>1802.24</v>
      </c>
      <c r="F933" s="404"/>
      <c r="G933" s="404"/>
      <c r="H933" s="404" t="str">
        <f t="shared" si="16"/>
        <v>UN</v>
      </c>
      <c r="I933"/>
      <c r="J933"/>
      <c r="K933"/>
      <c r="L933"/>
      <c r="M933"/>
      <c r="N933"/>
      <c r="O933"/>
      <c r="P933"/>
    </row>
    <row r="934" spans="1:16" s="10" customFormat="1" x14ac:dyDescent="0.25">
      <c r="A934"/>
      <c r="B934" s="6">
        <v>804230</v>
      </c>
      <c r="C934" s="9" t="s">
        <v>10458</v>
      </c>
      <c r="D934" s="6" t="s">
        <v>42</v>
      </c>
      <c r="E934" s="464">
        <v>1505.41</v>
      </c>
      <c r="F934" s="404"/>
      <c r="G934" s="404"/>
      <c r="H934" s="404" t="str">
        <f t="shared" si="16"/>
        <v>UN</v>
      </c>
      <c r="I934"/>
      <c r="J934"/>
      <c r="K934"/>
      <c r="L934"/>
      <c r="M934"/>
      <c r="N934"/>
      <c r="O934"/>
      <c r="P934"/>
    </row>
    <row r="935" spans="1:16" s="10" customFormat="1" x14ac:dyDescent="0.25">
      <c r="A935"/>
      <c r="B935" s="4">
        <v>804215</v>
      </c>
      <c r="C935" s="8" t="s">
        <v>10459</v>
      </c>
      <c r="D935" s="4" t="s">
        <v>42</v>
      </c>
      <c r="E935" s="463">
        <v>1546.86</v>
      </c>
      <c r="F935" s="404"/>
      <c r="G935" s="404"/>
      <c r="H935" s="404" t="str">
        <f t="shared" si="16"/>
        <v>UN</v>
      </c>
      <c r="I935"/>
      <c r="J935"/>
      <c r="K935"/>
      <c r="L935"/>
      <c r="M935"/>
      <c r="N935"/>
      <c r="O935"/>
      <c r="P935"/>
    </row>
    <row r="936" spans="1:16" s="10" customFormat="1" x14ac:dyDescent="0.25">
      <c r="A936"/>
      <c r="B936" s="6">
        <v>804214</v>
      </c>
      <c r="C936" s="9" t="s">
        <v>10460</v>
      </c>
      <c r="D936" s="6" t="s">
        <v>42</v>
      </c>
      <c r="E936" s="464">
        <v>1260.7</v>
      </c>
      <c r="F936" s="404"/>
      <c r="G936" s="404"/>
      <c r="H936" s="404" t="str">
        <f t="shared" si="16"/>
        <v>UN</v>
      </c>
      <c r="I936"/>
      <c r="J936"/>
      <c r="K936"/>
      <c r="L936"/>
      <c r="M936"/>
      <c r="N936"/>
      <c r="O936"/>
      <c r="P936"/>
    </row>
    <row r="937" spans="1:16" s="10" customFormat="1" x14ac:dyDescent="0.25">
      <c r="A937"/>
      <c r="B937" s="4">
        <v>804417</v>
      </c>
      <c r="C937" s="8" t="s">
        <v>10461</v>
      </c>
      <c r="D937" s="4" t="s">
        <v>42</v>
      </c>
      <c r="E937" s="463">
        <v>3997.46</v>
      </c>
      <c r="F937" s="404"/>
      <c r="G937" s="404"/>
      <c r="H937" s="404" t="str">
        <f t="shared" si="16"/>
        <v>UN</v>
      </c>
      <c r="I937"/>
      <c r="J937"/>
      <c r="K937"/>
      <c r="L937"/>
      <c r="M937"/>
      <c r="N937"/>
      <c r="O937"/>
      <c r="P937"/>
    </row>
    <row r="938" spans="1:16" s="10" customFormat="1" x14ac:dyDescent="0.25">
      <c r="A938"/>
      <c r="B938" s="6">
        <v>804233</v>
      </c>
      <c r="C938" s="9" t="s">
        <v>10462</v>
      </c>
      <c r="D938" s="6" t="s">
        <v>42</v>
      </c>
      <c r="E938" s="464">
        <v>2300.6999999999998</v>
      </c>
      <c r="F938" s="404"/>
      <c r="G938" s="404"/>
      <c r="H938" s="404" t="str">
        <f t="shared" si="16"/>
        <v>UN</v>
      </c>
      <c r="I938"/>
      <c r="J938"/>
      <c r="K938"/>
      <c r="L938"/>
      <c r="M938"/>
      <c r="N938"/>
      <c r="O938"/>
      <c r="P938"/>
    </row>
    <row r="939" spans="1:16" s="10" customFormat="1" x14ac:dyDescent="0.25">
      <c r="A939"/>
      <c r="B939" s="4">
        <v>804416</v>
      </c>
      <c r="C939" s="8" t="s">
        <v>10463</v>
      </c>
      <c r="D939" s="4" t="s">
        <v>42</v>
      </c>
      <c r="E939" s="463">
        <v>3251.22</v>
      </c>
      <c r="F939" s="404"/>
      <c r="G939" s="404"/>
      <c r="H939" s="404" t="str">
        <f t="shared" si="16"/>
        <v>UN</v>
      </c>
      <c r="I939"/>
      <c r="J939"/>
      <c r="K939"/>
      <c r="L939"/>
      <c r="M939"/>
      <c r="N939"/>
      <c r="O939"/>
      <c r="P939"/>
    </row>
    <row r="940" spans="1:16" s="10" customFormat="1" x14ac:dyDescent="0.25">
      <c r="A940"/>
      <c r="B940" s="6">
        <v>804232</v>
      </c>
      <c r="C940" s="9" t="s">
        <v>10464</v>
      </c>
      <c r="D940" s="6" t="s">
        <v>42</v>
      </c>
      <c r="E940" s="464">
        <v>1856.85</v>
      </c>
      <c r="F940" s="404"/>
      <c r="G940" s="404"/>
      <c r="H940" s="404" t="str">
        <f t="shared" si="16"/>
        <v>UN</v>
      </c>
      <c r="I940"/>
      <c r="J940"/>
      <c r="K940"/>
      <c r="L940"/>
      <c r="M940"/>
      <c r="N940"/>
      <c r="O940"/>
      <c r="P940"/>
    </row>
    <row r="941" spans="1:16" s="10" customFormat="1" x14ac:dyDescent="0.25">
      <c r="A941"/>
      <c r="B941" s="4">
        <v>804237</v>
      </c>
      <c r="C941" s="8" t="s">
        <v>10465</v>
      </c>
      <c r="D941" s="4" t="s">
        <v>42</v>
      </c>
      <c r="E941" s="463">
        <v>2313.75</v>
      </c>
      <c r="F941" s="404"/>
      <c r="G941" s="404"/>
      <c r="H941" s="404" t="str">
        <f t="shared" si="16"/>
        <v>UN</v>
      </c>
      <c r="I941"/>
      <c r="J941"/>
      <c r="K941"/>
      <c r="L941"/>
      <c r="M941"/>
      <c r="N941"/>
      <c r="O941"/>
      <c r="P941"/>
    </row>
    <row r="942" spans="1:16" s="10" customFormat="1" x14ac:dyDescent="0.25">
      <c r="A942"/>
      <c r="B942" s="6">
        <v>804236</v>
      </c>
      <c r="C942" s="9" t="s">
        <v>10466</v>
      </c>
      <c r="D942" s="6" t="s">
        <v>42</v>
      </c>
      <c r="E942" s="464">
        <v>1868.87</v>
      </c>
      <c r="F942" s="404"/>
      <c r="G942" s="404"/>
      <c r="H942" s="404" t="str">
        <f t="shared" si="16"/>
        <v>UN</v>
      </c>
      <c r="I942"/>
      <c r="J942"/>
      <c r="K942"/>
      <c r="L942"/>
      <c r="M942"/>
      <c r="N942"/>
      <c r="O942"/>
      <c r="P942"/>
    </row>
    <row r="943" spans="1:16" s="10" customFormat="1" x14ac:dyDescent="0.25">
      <c r="A943"/>
      <c r="B943" s="4">
        <v>804419</v>
      </c>
      <c r="C943" s="8" t="s">
        <v>10467</v>
      </c>
      <c r="D943" s="4" t="s">
        <v>42</v>
      </c>
      <c r="E943" s="463">
        <v>4181.95</v>
      </c>
      <c r="F943" s="404"/>
      <c r="G943" s="404"/>
      <c r="H943" s="404" t="str">
        <f t="shared" si="16"/>
        <v>UN</v>
      </c>
      <c r="I943"/>
      <c r="J943"/>
      <c r="K943"/>
      <c r="L943"/>
      <c r="M943"/>
      <c r="N943"/>
      <c r="O943"/>
      <c r="P943"/>
    </row>
    <row r="944" spans="1:16" s="10" customFormat="1" x14ac:dyDescent="0.25">
      <c r="A944"/>
      <c r="B944" s="6">
        <v>804239</v>
      </c>
      <c r="C944" s="9" t="s">
        <v>10468</v>
      </c>
      <c r="D944" s="6" t="s">
        <v>42</v>
      </c>
      <c r="E944" s="464">
        <v>2330.7399999999998</v>
      </c>
      <c r="F944" s="404"/>
      <c r="G944" s="404"/>
      <c r="H944" s="404" t="str">
        <f t="shared" si="16"/>
        <v>UN</v>
      </c>
      <c r="I944"/>
      <c r="J944"/>
      <c r="K944"/>
      <c r="L944"/>
      <c r="M944"/>
      <c r="N944"/>
      <c r="O944"/>
      <c r="P944"/>
    </row>
    <row r="945" spans="1:16" s="10" customFormat="1" x14ac:dyDescent="0.25">
      <c r="A945"/>
      <c r="B945" s="4">
        <v>804418</v>
      </c>
      <c r="C945" s="8" t="s">
        <v>10469</v>
      </c>
      <c r="D945" s="4" t="s">
        <v>42</v>
      </c>
      <c r="E945" s="463">
        <v>3400.05</v>
      </c>
      <c r="F945" s="404"/>
      <c r="G945" s="404"/>
      <c r="H945" s="404" t="str">
        <f t="shared" si="16"/>
        <v>UN</v>
      </c>
      <c r="I945"/>
      <c r="J945"/>
      <c r="K945"/>
      <c r="L945"/>
      <c r="M945"/>
      <c r="N945"/>
      <c r="O945"/>
      <c r="P945"/>
    </row>
    <row r="946" spans="1:16" s="10" customFormat="1" x14ac:dyDescent="0.25">
      <c r="A946"/>
      <c r="B946" s="6">
        <v>804238</v>
      </c>
      <c r="C946" s="9" t="s">
        <v>10470</v>
      </c>
      <c r="D946" s="6" t="s">
        <v>42</v>
      </c>
      <c r="E946" s="464">
        <v>1884.54</v>
      </c>
      <c r="F946" s="404"/>
      <c r="G946" s="404"/>
      <c r="H946" s="404" t="str">
        <f t="shared" si="16"/>
        <v>UN</v>
      </c>
      <c r="I946"/>
      <c r="J946"/>
      <c r="K946"/>
      <c r="L946"/>
      <c r="M946"/>
      <c r="N946"/>
      <c r="O946"/>
      <c r="P946"/>
    </row>
    <row r="947" spans="1:16" s="10" customFormat="1" x14ac:dyDescent="0.25">
      <c r="A947"/>
      <c r="B947" s="4">
        <v>804241</v>
      </c>
      <c r="C947" s="8" t="s">
        <v>10471</v>
      </c>
      <c r="D947" s="4" t="s">
        <v>42</v>
      </c>
      <c r="E947" s="463">
        <v>2355.14</v>
      </c>
      <c r="F947" s="404"/>
      <c r="G947" s="404"/>
      <c r="H947" s="404" t="str">
        <f t="shared" si="16"/>
        <v>UN</v>
      </c>
      <c r="I947"/>
      <c r="J947"/>
      <c r="K947"/>
      <c r="L947"/>
      <c r="M947"/>
      <c r="N947"/>
      <c r="O947"/>
      <c r="P947"/>
    </row>
    <row r="948" spans="1:16" s="10" customFormat="1" x14ac:dyDescent="0.25">
      <c r="A948"/>
      <c r="B948" s="6">
        <v>804240</v>
      </c>
      <c r="C948" s="9" t="s">
        <v>10472</v>
      </c>
      <c r="D948" s="6" t="s">
        <v>42</v>
      </c>
      <c r="E948" s="464">
        <v>1907.19</v>
      </c>
      <c r="F948" s="404"/>
      <c r="G948" s="404"/>
      <c r="H948" s="404" t="str">
        <f t="shared" si="16"/>
        <v>UN</v>
      </c>
      <c r="I948"/>
      <c r="J948"/>
      <c r="K948"/>
      <c r="L948"/>
      <c r="M948"/>
      <c r="N948"/>
      <c r="O948"/>
      <c r="P948"/>
    </row>
    <row r="949" spans="1:16" s="10" customFormat="1" x14ac:dyDescent="0.25">
      <c r="A949"/>
      <c r="B949" s="4">
        <v>804243</v>
      </c>
      <c r="C949" s="8" t="s">
        <v>10473</v>
      </c>
      <c r="D949" s="4" t="s">
        <v>42</v>
      </c>
      <c r="E949" s="463">
        <v>2388.44</v>
      </c>
      <c r="F949" s="404"/>
      <c r="G949" s="404"/>
      <c r="H949" s="404" t="str">
        <f t="shared" si="16"/>
        <v>UN</v>
      </c>
      <c r="I949"/>
      <c r="J949"/>
      <c r="K949"/>
      <c r="L949"/>
      <c r="M949"/>
      <c r="N949"/>
      <c r="O949"/>
      <c r="P949"/>
    </row>
    <row r="950" spans="1:16" s="10" customFormat="1" x14ac:dyDescent="0.25">
      <c r="A950"/>
      <c r="B950" s="6">
        <v>804242</v>
      </c>
      <c r="C950" s="9" t="s">
        <v>10474</v>
      </c>
      <c r="D950" s="6" t="s">
        <v>42</v>
      </c>
      <c r="E950" s="464">
        <v>1938.3</v>
      </c>
      <c r="F950" s="404"/>
      <c r="G950" s="404"/>
      <c r="H950" s="404" t="str">
        <f t="shared" si="16"/>
        <v>UN</v>
      </c>
      <c r="I950"/>
      <c r="J950"/>
      <c r="K950"/>
      <c r="L950"/>
      <c r="M950"/>
      <c r="N950"/>
      <c r="O950"/>
      <c r="P950"/>
    </row>
    <row r="951" spans="1:16" s="10" customFormat="1" x14ac:dyDescent="0.25">
      <c r="A951"/>
      <c r="B951" s="4">
        <v>804421</v>
      </c>
      <c r="C951" s="8" t="s">
        <v>10475</v>
      </c>
      <c r="D951" s="4" t="s">
        <v>42</v>
      </c>
      <c r="E951" s="463">
        <v>4667.2</v>
      </c>
      <c r="F951" s="404"/>
      <c r="G951" s="404"/>
      <c r="H951" s="404" t="str">
        <f t="shared" si="16"/>
        <v>UN</v>
      </c>
      <c r="I951"/>
      <c r="J951"/>
      <c r="K951"/>
      <c r="L951"/>
      <c r="M951"/>
      <c r="N951"/>
      <c r="O951"/>
      <c r="P951"/>
    </row>
    <row r="952" spans="1:16" s="10" customFormat="1" x14ac:dyDescent="0.25">
      <c r="A952"/>
      <c r="B952" s="6">
        <v>804245</v>
      </c>
      <c r="C952" s="9" t="s">
        <v>10476</v>
      </c>
      <c r="D952" s="6" t="s">
        <v>42</v>
      </c>
      <c r="E952" s="464">
        <v>2433.37</v>
      </c>
      <c r="F952" s="404"/>
      <c r="G952" s="404"/>
      <c r="H952" s="404" t="str">
        <f t="shared" si="16"/>
        <v>UN</v>
      </c>
      <c r="I952"/>
      <c r="J952"/>
      <c r="K952"/>
      <c r="L952"/>
      <c r="M952"/>
      <c r="N952"/>
      <c r="O952"/>
      <c r="P952"/>
    </row>
    <row r="953" spans="1:16" s="10" customFormat="1" x14ac:dyDescent="0.25">
      <c r="A953"/>
      <c r="B953" s="4">
        <v>804420</v>
      </c>
      <c r="C953" s="8" t="s">
        <v>10477</v>
      </c>
      <c r="D953" s="4" t="s">
        <v>42</v>
      </c>
      <c r="E953" s="463">
        <v>3792.2</v>
      </c>
      <c r="F953" s="404"/>
      <c r="G953" s="404"/>
      <c r="H953" s="404" t="str">
        <f t="shared" si="16"/>
        <v>UN</v>
      </c>
      <c r="I953"/>
      <c r="J953"/>
      <c r="K953"/>
      <c r="L953"/>
      <c r="M953"/>
      <c r="N953"/>
      <c r="O953"/>
      <c r="P953"/>
    </row>
    <row r="954" spans="1:16" s="10" customFormat="1" x14ac:dyDescent="0.25">
      <c r="A954"/>
      <c r="B954" s="6">
        <v>804244</v>
      </c>
      <c r="C954" s="9" t="s">
        <v>10478</v>
      </c>
      <c r="D954" s="6" t="s">
        <v>42</v>
      </c>
      <c r="E954" s="464">
        <v>1980.45</v>
      </c>
      <c r="F954" s="404"/>
      <c r="G954" s="404"/>
      <c r="H954" s="404" t="str">
        <f t="shared" si="16"/>
        <v>UN</v>
      </c>
      <c r="I954"/>
      <c r="J954"/>
      <c r="K954"/>
      <c r="L954"/>
      <c r="M954"/>
      <c r="N954"/>
      <c r="O954"/>
      <c r="P954"/>
    </row>
    <row r="955" spans="1:16" s="10" customFormat="1" x14ac:dyDescent="0.25">
      <c r="A955"/>
      <c r="B955" s="4">
        <v>804247</v>
      </c>
      <c r="C955" s="8" t="s">
        <v>10479</v>
      </c>
      <c r="D955" s="4" t="s">
        <v>42</v>
      </c>
      <c r="E955" s="463">
        <v>2491.96</v>
      </c>
      <c r="F955" s="404"/>
      <c r="G955" s="404"/>
      <c r="H955" s="404" t="str">
        <f t="shared" si="16"/>
        <v>UN</v>
      </c>
      <c r="I955"/>
      <c r="J955"/>
      <c r="K955"/>
      <c r="L955"/>
      <c r="M955"/>
      <c r="N955"/>
      <c r="O955"/>
      <c r="P955"/>
    </row>
    <row r="956" spans="1:16" s="10" customFormat="1" x14ac:dyDescent="0.25">
      <c r="A956"/>
      <c r="B956" s="6">
        <v>804246</v>
      </c>
      <c r="C956" s="9" t="s">
        <v>10480</v>
      </c>
      <c r="D956" s="6" t="s">
        <v>42</v>
      </c>
      <c r="E956" s="464">
        <v>2035.98</v>
      </c>
      <c r="F956" s="404"/>
      <c r="G956" s="404"/>
      <c r="H956" s="404" t="str">
        <f t="shared" si="16"/>
        <v>UN</v>
      </c>
      <c r="I956"/>
      <c r="J956"/>
      <c r="K956"/>
      <c r="L956"/>
      <c r="M956"/>
      <c r="N956"/>
      <c r="O956"/>
      <c r="P956"/>
    </row>
    <row r="957" spans="1:16" s="10" customFormat="1" x14ac:dyDescent="0.25">
      <c r="A957"/>
      <c r="B957" s="4">
        <v>804249</v>
      </c>
      <c r="C957" s="8" t="s">
        <v>10481</v>
      </c>
      <c r="D957" s="4" t="s">
        <v>42</v>
      </c>
      <c r="E957" s="463">
        <v>2570.42</v>
      </c>
      <c r="F957" s="404"/>
      <c r="G957" s="404"/>
      <c r="H957" s="404" t="str">
        <f t="shared" si="16"/>
        <v>UN</v>
      </c>
      <c r="I957"/>
      <c r="J957"/>
      <c r="K957"/>
      <c r="L957"/>
      <c r="M957"/>
      <c r="N957"/>
      <c r="O957"/>
      <c r="P957"/>
    </row>
    <row r="958" spans="1:16" s="10" customFormat="1" x14ac:dyDescent="0.25">
      <c r="A958"/>
      <c r="B958" s="6">
        <v>804248</v>
      </c>
      <c r="C958" s="9" t="s">
        <v>10482</v>
      </c>
      <c r="D958" s="6" t="s">
        <v>42</v>
      </c>
      <c r="E958" s="464">
        <v>2110.7800000000002</v>
      </c>
      <c r="F958" s="404"/>
      <c r="G958" s="404"/>
      <c r="H958" s="404" t="str">
        <f t="shared" si="16"/>
        <v>UN</v>
      </c>
      <c r="I958"/>
      <c r="J958"/>
      <c r="K958"/>
      <c r="L958"/>
      <c r="M958"/>
      <c r="N958"/>
      <c r="O958"/>
      <c r="P958"/>
    </row>
    <row r="959" spans="1:16" s="10" customFormat="1" x14ac:dyDescent="0.25">
      <c r="A959"/>
      <c r="B959" s="4">
        <v>804423</v>
      </c>
      <c r="C959" s="8" t="s">
        <v>10483</v>
      </c>
      <c r="D959" s="4" t="s">
        <v>42</v>
      </c>
      <c r="E959" s="463">
        <v>5780.89</v>
      </c>
      <c r="F959" s="404"/>
      <c r="G959" s="404"/>
      <c r="H959" s="404" t="str">
        <f t="shared" si="16"/>
        <v>UN</v>
      </c>
      <c r="I959"/>
      <c r="J959"/>
      <c r="K959"/>
      <c r="L959"/>
      <c r="M959"/>
      <c r="N959"/>
      <c r="O959"/>
      <c r="P959"/>
    </row>
    <row r="960" spans="1:16" s="10" customFormat="1" x14ac:dyDescent="0.25">
      <c r="A960"/>
      <c r="B960" s="6">
        <v>804251</v>
      </c>
      <c r="C960" s="9" t="s">
        <v>10484</v>
      </c>
      <c r="D960" s="6" t="s">
        <v>42</v>
      </c>
      <c r="E960" s="464">
        <v>2674.79</v>
      </c>
      <c r="F960" s="404"/>
      <c r="G960" s="404"/>
      <c r="H960" s="404" t="str">
        <f t="shared" si="16"/>
        <v>UN</v>
      </c>
      <c r="I960"/>
      <c r="J960"/>
      <c r="K960"/>
      <c r="L960"/>
      <c r="M960"/>
      <c r="N960"/>
      <c r="O960"/>
      <c r="P960"/>
    </row>
    <row r="961" spans="1:16" s="10" customFormat="1" x14ac:dyDescent="0.25">
      <c r="A961"/>
      <c r="B961" s="4">
        <v>804422</v>
      </c>
      <c r="C961" s="8" t="s">
        <v>10485</v>
      </c>
      <c r="D961" s="4" t="s">
        <v>42</v>
      </c>
      <c r="E961" s="463">
        <v>4689.1499999999996</v>
      </c>
      <c r="F961" s="404"/>
      <c r="G961" s="404"/>
      <c r="H961" s="404" t="str">
        <f t="shared" si="16"/>
        <v>UN</v>
      </c>
      <c r="I961"/>
      <c r="J961"/>
      <c r="K961"/>
      <c r="L961"/>
      <c r="M961"/>
      <c r="N961"/>
      <c r="O961"/>
      <c r="P961"/>
    </row>
    <row r="962" spans="1:16" s="10" customFormat="1" x14ac:dyDescent="0.25">
      <c r="A962"/>
      <c r="B962" s="6">
        <v>804250</v>
      </c>
      <c r="C962" s="9" t="s">
        <v>10486</v>
      </c>
      <c r="D962" s="6" t="s">
        <v>42</v>
      </c>
      <c r="E962" s="464">
        <v>2211.35</v>
      </c>
      <c r="F962" s="404"/>
      <c r="G962" s="404"/>
      <c r="H962" s="404" t="str">
        <f t="shared" si="16"/>
        <v>UN</v>
      </c>
      <c r="I962"/>
      <c r="J962"/>
      <c r="K962"/>
      <c r="L962"/>
      <c r="M962"/>
      <c r="N962"/>
      <c r="O962"/>
      <c r="P962"/>
    </row>
    <row r="963" spans="1:16" s="10" customFormat="1" x14ac:dyDescent="0.25">
      <c r="A963"/>
      <c r="B963" s="4">
        <v>804235</v>
      </c>
      <c r="C963" s="8" t="s">
        <v>10487</v>
      </c>
      <c r="D963" s="4" t="s">
        <v>42</v>
      </c>
      <c r="E963" s="463">
        <v>2303.9</v>
      </c>
      <c r="F963" s="404"/>
      <c r="G963" s="404"/>
      <c r="H963" s="404" t="str">
        <f t="shared" si="16"/>
        <v>UN</v>
      </c>
      <c r="I963"/>
      <c r="J963"/>
      <c r="K963"/>
      <c r="L963"/>
      <c r="M963"/>
      <c r="N963"/>
      <c r="O963"/>
      <c r="P963"/>
    </row>
    <row r="964" spans="1:16" s="10" customFormat="1" x14ac:dyDescent="0.25">
      <c r="A964"/>
      <c r="B964" s="6">
        <v>804234</v>
      </c>
      <c r="C964" s="9" t="s">
        <v>10488</v>
      </c>
      <c r="D964" s="6" t="s">
        <v>42</v>
      </c>
      <c r="E964" s="464">
        <v>1859.75</v>
      </c>
      <c r="F964" s="404"/>
      <c r="G964" s="404"/>
      <c r="H964" s="404" t="str">
        <f t="shared" si="16"/>
        <v>UN</v>
      </c>
      <c r="I964"/>
      <c r="J964"/>
      <c r="K964"/>
      <c r="L964"/>
      <c r="M964"/>
      <c r="N964"/>
      <c r="O964"/>
      <c r="P964"/>
    </row>
    <row r="965" spans="1:16" s="10" customFormat="1" x14ac:dyDescent="0.25">
      <c r="A965"/>
      <c r="B965" s="4">
        <v>804425</v>
      </c>
      <c r="C965" s="8" t="s">
        <v>10489</v>
      </c>
      <c r="D965" s="4" t="s">
        <v>42</v>
      </c>
      <c r="E965" s="463">
        <v>5815.56</v>
      </c>
      <c r="F965" s="404"/>
      <c r="G965" s="404"/>
      <c r="H965" s="404" t="str">
        <f t="shared" si="16"/>
        <v>UN</v>
      </c>
      <c r="I965"/>
      <c r="J965"/>
      <c r="K965"/>
      <c r="L965"/>
      <c r="M965"/>
      <c r="N965"/>
      <c r="O965"/>
      <c r="P965"/>
    </row>
    <row r="966" spans="1:16" s="10" customFormat="1" x14ac:dyDescent="0.25">
      <c r="A966"/>
      <c r="B966" s="6">
        <v>804253</v>
      </c>
      <c r="C966" s="9" t="s">
        <v>10490</v>
      </c>
      <c r="D966" s="6" t="s">
        <v>42</v>
      </c>
      <c r="E966" s="464">
        <v>3205.65</v>
      </c>
      <c r="F966" s="404"/>
      <c r="G966" s="404"/>
      <c r="H966" s="404" t="str">
        <f t="shared" si="16"/>
        <v>UN</v>
      </c>
      <c r="I966"/>
      <c r="J966"/>
      <c r="K966"/>
      <c r="L966"/>
      <c r="M966"/>
      <c r="N966"/>
      <c r="O966"/>
      <c r="P966"/>
    </row>
    <row r="967" spans="1:16" s="10" customFormat="1" x14ac:dyDescent="0.25">
      <c r="A967"/>
      <c r="B967" s="4">
        <v>804424</v>
      </c>
      <c r="C967" s="8" t="s">
        <v>10491</v>
      </c>
      <c r="D967" s="4" t="s">
        <v>42</v>
      </c>
      <c r="E967" s="463">
        <v>4662.59</v>
      </c>
      <c r="F967" s="404"/>
      <c r="G967" s="404"/>
      <c r="H967" s="404" t="str">
        <f t="shared" si="16"/>
        <v>UN</v>
      </c>
      <c r="I967"/>
      <c r="J967"/>
      <c r="K967"/>
      <c r="L967"/>
      <c r="M967"/>
      <c r="N967"/>
      <c r="O967"/>
      <c r="P967"/>
    </row>
    <row r="968" spans="1:16" s="10" customFormat="1" x14ac:dyDescent="0.25">
      <c r="A968"/>
      <c r="B968" s="6">
        <v>804252</v>
      </c>
      <c r="C968" s="9" t="s">
        <v>10492</v>
      </c>
      <c r="D968" s="6" t="s">
        <v>42</v>
      </c>
      <c r="E968" s="464">
        <v>2561.42</v>
      </c>
      <c r="F968" s="404"/>
      <c r="G968" s="404"/>
      <c r="H968" s="404" t="str">
        <f t="shared" si="16"/>
        <v>UN</v>
      </c>
      <c r="I968"/>
      <c r="J968"/>
      <c r="K968"/>
      <c r="L968"/>
      <c r="M968"/>
      <c r="N968"/>
      <c r="O968"/>
      <c r="P968"/>
    </row>
    <row r="969" spans="1:16" s="10" customFormat="1" x14ac:dyDescent="0.25">
      <c r="A969"/>
      <c r="B969" s="4">
        <v>804257</v>
      </c>
      <c r="C969" s="8" t="s">
        <v>10493</v>
      </c>
      <c r="D969" s="4" t="s">
        <v>42</v>
      </c>
      <c r="E969" s="463">
        <v>3225.01</v>
      </c>
      <c r="F969" s="404"/>
      <c r="G969" s="404"/>
      <c r="H969" s="404" t="str">
        <f t="shared" si="16"/>
        <v>UN</v>
      </c>
      <c r="I969"/>
      <c r="J969"/>
      <c r="K969"/>
      <c r="L969"/>
      <c r="M969"/>
      <c r="N969"/>
      <c r="O969"/>
      <c r="P969"/>
    </row>
    <row r="970" spans="1:16" s="10" customFormat="1" x14ac:dyDescent="0.25">
      <c r="A970"/>
      <c r="B970" s="6">
        <v>804256</v>
      </c>
      <c r="C970" s="9" t="s">
        <v>10494</v>
      </c>
      <c r="D970" s="6" t="s">
        <v>42</v>
      </c>
      <c r="E970" s="464">
        <v>2578.73</v>
      </c>
      <c r="F970" s="404"/>
      <c r="G970" s="404"/>
      <c r="H970" s="404" t="str">
        <f t="shared" si="16"/>
        <v>UN</v>
      </c>
      <c r="I970"/>
      <c r="J970"/>
      <c r="K970"/>
      <c r="L970"/>
      <c r="M970"/>
      <c r="N970"/>
      <c r="O970"/>
      <c r="P970"/>
    </row>
    <row r="971" spans="1:16" s="10" customFormat="1" x14ac:dyDescent="0.25">
      <c r="A971"/>
      <c r="B971" s="4">
        <v>804427</v>
      </c>
      <c r="C971" s="8" t="s">
        <v>10495</v>
      </c>
      <c r="D971" s="4" t="s">
        <v>42</v>
      </c>
      <c r="E971" s="463">
        <v>6097.93</v>
      </c>
      <c r="F971" s="404"/>
      <c r="G971" s="404"/>
      <c r="H971" s="404" t="str">
        <f t="shared" si="16"/>
        <v>UN</v>
      </c>
      <c r="I971"/>
      <c r="J971"/>
      <c r="K971"/>
      <c r="L971"/>
      <c r="M971"/>
      <c r="N971"/>
      <c r="O971"/>
      <c r="P971"/>
    </row>
    <row r="972" spans="1:16" s="10" customFormat="1" x14ac:dyDescent="0.25">
      <c r="A972"/>
      <c r="B972" s="6">
        <v>804259</v>
      </c>
      <c r="C972" s="9" t="s">
        <v>10496</v>
      </c>
      <c r="D972" s="6" t="s">
        <v>42</v>
      </c>
      <c r="E972" s="464">
        <v>3249.53</v>
      </c>
      <c r="F972" s="404"/>
      <c r="G972" s="404"/>
      <c r="H972" s="404" t="str">
        <f t="shared" si="16"/>
        <v>UN</v>
      </c>
      <c r="I972"/>
      <c r="J972"/>
      <c r="K972"/>
      <c r="L972"/>
      <c r="M972"/>
      <c r="N972"/>
      <c r="O972"/>
      <c r="P972"/>
    </row>
    <row r="973" spans="1:16" s="10" customFormat="1" x14ac:dyDescent="0.25">
      <c r="A973"/>
      <c r="B973" s="4">
        <v>804426</v>
      </c>
      <c r="C973" s="8" t="s">
        <v>10497</v>
      </c>
      <c r="D973" s="4" t="s">
        <v>42</v>
      </c>
      <c r="E973" s="463">
        <v>4886.5</v>
      </c>
      <c r="F973" s="404"/>
      <c r="G973" s="404"/>
      <c r="H973" s="404" t="str">
        <f t="shared" si="16"/>
        <v>UN</v>
      </c>
      <c r="I973"/>
      <c r="J973"/>
      <c r="K973"/>
      <c r="L973"/>
      <c r="M973"/>
      <c r="N973"/>
      <c r="O973"/>
      <c r="P973"/>
    </row>
    <row r="974" spans="1:16" s="10" customFormat="1" x14ac:dyDescent="0.25">
      <c r="A974"/>
      <c r="B974" s="6">
        <v>804258</v>
      </c>
      <c r="C974" s="9" t="s">
        <v>10498</v>
      </c>
      <c r="D974" s="6" t="s">
        <v>42</v>
      </c>
      <c r="E974" s="464">
        <v>2600.77</v>
      </c>
      <c r="F974" s="404"/>
      <c r="G974" s="404"/>
      <c r="H974" s="404" t="str">
        <f t="shared" si="16"/>
        <v>UN</v>
      </c>
      <c r="I974"/>
      <c r="J974"/>
      <c r="K974"/>
      <c r="L974"/>
      <c r="M974"/>
      <c r="N974"/>
      <c r="O974"/>
      <c r="P974"/>
    </row>
    <row r="975" spans="1:16" s="10" customFormat="1" x14ac:dyDescent="0.25">
      <c r="A975"/>
      <c r="B975" s="4">
        <v>804261</v>
      </c>
      <c r="C975" s="8" t="s">
        <v>10499</v>
      </c>
      <c r="D975" s="4" t="s">
        <v>42</v>
      </c>
      <c r="E975" s="463">
        <v>3285.6</v>
      </c>
      <c r="F975" s="404"/>
      <c r="G975" s="404"/>
      <c r="H975" s="404" t="str">
        <f t="shared" si="16"/>
        <v>UN</v>
      </c>
      <c r="I975"/>
      <c r="J975"/>
      <c r="K975"/>
      <c r="L975"/>
      <c r="M975"/>
      <c r="N975"/>
      <c r="O975"/>
      <c r="P975"/>
    </row>
    <row r="976" spans="1:16" s="10" customFormat="1" x14ac:dyDescent="0.25">
      <c r="A976"/>
      <c r="B976" s="6">
        <v>804260</v>
      </c>
      <c r="C976" s="9" t="s">
        <v>10500</v>
      </c>
      <c r="D976" s="6" t="s">
        <v>42</v>
      </c>
      <c r="E976" s="464">
        <v>2633.34</v>
      </c>
      <c r="F976" s="404"/>
      <c r="G976" s="404"/>
      <c r="H976" s="404" t="str">
        <f t="shared" si="16"/>
        <v>UN</v>
      </c>
      <c r="I976"/>
      <c r="J976"/>
      <c r="K976"/>
      <c r="L976"/>
      <c r="M976"/>
      <c r="N976"/>
      <c r="O976"/>
      <c r="P976"/>
    </row>
    <row r="977" spans="1:16" s="10" customFormat="1" x14ac:dyDescent="0.25">
      <c r="A977"/>
      <c r="B977" s="4">
        <v>804263</v>
      </c>
      <c r="C977" s="8" t="s">
        <v>10501</v>
      </c>
      <c r="D977" s="4" t="s">
        <v>42</v>
      </c>
      <c r="E977" s="463">
        <v>3334.72</v>
      </c>
      <c r="F977" s="404"/>
      <c r="G977" s="404"/>
      <c r="H977" s="404" t="str">
        <f t="shared" ref="H977:H1040" si="17">UPPER(D977)</f>
        <v>UN</v>
      </c>
      <c r="I977"/>
      <c r="J977"/>
      <c r="K977"/>
      <c r="L977"/>
      <c r="M977"/>
      <c r="N977"/>
      <c r="O977"/>
      <c r="P977"/>
    </row>
    <row r="978" spans="1:16" s="10" customFormat="1" x14ac:dyDescent="0.25">
      <c r="A978"/>
      <c r="B978" s="6">
        <v>804262</v>
      </c>
      <c r="C978" s="9" t="s">
        <v>10502</v>
      </c>
      <c r="D978" s="6" t="s">
        <v>42</v>
      </c>
      <c r="E978" s="464">
        <v>2677.92</v>
      </c>
      <c r="F978" s="404"/>
      <c r="G978" s="404"/>
      <c r="H978" s="404" t="str">
        <f t="shared" si="17"/>
        <v>UN</v>
      </c>
      <c r="I978"/>
      <c r="J978"/>
      <c r="K978"/>
      <c r="L978"/>
      <c r="M978"/>
      <c r="N978"/>
      <c r="O978"/>
      <c r="P978"/>
    </row>
    <row r="979" spans="1:16" s="10" customFormat="1" x14ac:dyDescent="0.25">
      <c r="A979"/>
      <c r="B979" s="4">
        <v>804429</v>
      </c>
      <c r="C979" s="8" t="s">
        <v>10503</v>
      </c>
      <c r="D979" s="4" t="s">
        <v>42</v>
      </c>
      <c r="E979" s="463">
        <v>6807.95</v>
      </c>
      <c r="F979" s="404"/>
      <c r="G979" s="404"/>
      <c r="H979" s="404" t="str">
        <f t="shared" si="17"/>
        <v>UN</v>
      </c>
      <c r="I979"/>
      <c r="J979"/>
      <c r="K979"/>
      <c r="L979"/>
      <c r="M979"/>
      <c r="N979"/>
      <c r="O979"/>
      <c r="P979"/>
    </row>
    <row r="980" spans="1:16" s="10" customFormat="1" x14ac:dyDescent="0.25">
      <c r="A980"/>
      <c r="B980" s="6">
        <v>804265</v>
      </c>
      <c r="C980" s="9" t="s">
        <v>10504</v>
      </c>
      <c r="D980" s="6" t="s">
        <v>42</v>
      </c>
      <c r="E980" s="464">
        <v>3400.15</v>
      </c>
      <c r="F980" s="404"/>
      <c r="G980" s="404"/>
      <c r="H980" s="404" t="str">
        <f t="shared" si="17"/>
        <v>UN</v>
      </c>
      <c r="I980"/>
      <c r="J980"/>
      <c r="K980"/>
      <c r="L980"/>
      <c r="M980"/>
      <c r="N980"/>
      <c r="O980"/>
      <c r="P980"/>
    </row>
    <row r="981" spans="1:16" s="10" customFormat="1" x14ac:dyDescent="0.25">
      <c r="A981"/>
      <c r="B981" s="4">
        <v>804428</v>
      </c>
      <c r="C981" s="8" t="s">
        <v>10505</v>
      </c>
      <c r="D981" s="4" t="s">
        <v>42</v>
      </c>
      <c r="E981" s="463">
        <v>5450.95</v>
      </c>
      <c r="F981" s="404"/>
      <c r="G981" s="404"/>
      <c r="H981" s="404" t="str">
        <f t="shared" si="17"/>
        <v>UN</v>
      </c>
      <c r="I981"/>
      <c r="J981"/>
      <c r="K981"/>
      <c r="L981"/>
      <c r="M981"/>
      <c r="N981"/>
      <c r="O981"/>
      <c r="P981"/>
    </row>
    <row r="982" spans="1:16" s="10" customFormat="1" x14ac:dyDescent="0.25">
      <c r="A982"/>
      <c r="B982" s="6">
        <v>804264</v>
      </c>
      <c r="C982" s="9" t="s">
        <v>10506</v>
      </c>
      <c r="D982" s="6" t="s">
        <v>42</v>
      </c>
      <c r="E982" s="464">
        <v>2737.95</v>
      </c>
      <c r="F982" s="404"/>
      <c r="G982" s="404"/>
      <c r="H982" s="404" t="str">
        <f t="shared" si="17"/>
        <v>UN</v>
      </c>
      <c r="I982"/>
      <c r="J982"/>
      <c r="K982"/>
      <c r="L982"/>
      <c r="M982"/>
      <c r="N982"/>
      <c r="O982"/>
      <c r="P982"/>
    </row>
    <row r="983" spans="1:16" s="10" customFormat="1" x14ac:dyDescent="0.25">
      <c r="A983"/>
      <c r="B983" s="4">
        <v>804267</v>
      </c>
      <c r="C983" s="8" t="s">
        <v>10507</v>
      </c>
      <c r="D983" s="4" t="s">
        <v>42</v>
      </c>
      <c r="E983" s="463">
        <v>3483.67</v>
      </c>
      <c r="F983" s="404"/>
      <c r="G983" s="404"/>
      <c r="H983" s="404" t="str">
        <f t="shared" si="17"/>
        <v>UN</v>
      </c>
      <c r="I983"/>
      <c r="J983"/>
      <c r="K983"/>
      <c r="L983"/>
      <c r="M983"/>
      <c r="N983"/>
      <c r="O983"/>
      <c r="P983"/>
    </row>
    <row r="984" spans="1:16" s="10" customFormat="1" x14ac:dyDescent="0.25">
      <c r="A984"/>
      <c r="B984" s="6">
        <v>804266</v>
      </c>
      <c r="C984" s="9" t="s">
        <v>10508</v>
      </c>
      <c r="D984" s="6" t="s">
        <v>42</v>
      </c>
      <c r="E984" s="464">
        <v>2815.33</v>
      </c>
      <c r="F984" s="404"/>
      <c r="G984" s="404"/>
      <c r="H984" s="404" t="str">
        <f t="shared" si="17"/>
        <v>UN</v>
      </c>
      <c r="I984"/>
      <c r="J984"/>
      <c r="K984"/>
      <c r="L984"/>
      <c r="M984"/>
      <c r="N984"/>
      <c r="O984"/>
      <c r="P984"/>
    </row>
    <row r="985" spans="1:16" s="10" customFormat="1" x14ac:dyDescent="0.25">
      <c r="A985"/>
      <c r="B985" s="4">
        <v>804269</v>
      </c>
      <c r="C985" s="8" t="s">
        <v>10509</v>
      </c>
      <c r="D985" s="4" t="s">
        <v>42</v>
      </c>
      <c r="E985" s="463">
        <v>3594.46</v>
      </c>
      <c r="F985" s="404"/>
      <c r="G985" s="404"/>
      <c r="H985" s="404" t="str">
        <f t="shared" si="17"/>
        <v>UN</v>
      </c>
      <c r="I985"/>
      <c r="J985"/>
      <c r="K985"/>
      <c r="L985"/>
      <c r="M985"/>
      <c r="N985"/>
      <c r="O985"/>
      <c r="P985"/>
    </row>
    <row r="986" spans="1:16" s="10" customFormat="1" x14ac:dyDescent="0.25">
      <c r="A986"/>
      <c r="B986" s="6">
        <v>804268</v>
      </c>
      <c r="C986" s="9" t="s">
        <v>10510</v>
      </c>
      <c r="D986" s="6" t="s">
        <v>42</v>
      </c>
      <c r="E986" s="464">
        <v>2918.95</v>
      </c>
      <c r="F986" s="404"/>
      <c r="G986" s="404"/>
      <c r="H986" s="404" t="str">
        <f t="shared" si="17"/>
        <v>UN</v>
      </c>
      <c r="I986"/>
      <c r="J986"/>
      <c r="K986"/>
      <c r="L986"/>
      <c r="M986"/>
      <c r="N986"/>
      <c r="O986"/>
      <c r="P986"/>
    </row>
    <row r="987" spans="1:16" s="10" customFormat="1" x14ac:dyDescent="0.25">
      <c r="A987"/>
      <c r="B987" s="4">
        <v>804431</v>
      </c>
      <c r="C987" s="8" t="s">
        <v>10511</v>
      </c>
      <c r="D987" s="4" t="s">
        <v>42</v>
      </c>
      <c r="E987" s="463">
        <v>8445.74</v>
      </c>
      <c r="F987" s="404"/>
      <c r="G987" s="404"/>
      <c r="H987" s="404" t="str">
        <f t="shared" si="17"/>
        <v>UN</v>
      </c>
      <c r="I987"/>
      <c r="J987"/>
      <c r="K987"/>
      <c r="L987"/>
      <c r="M987"/>
      <c r="N987"/>
      <c r="O987"/>
      <c r="P987"/>
    </row>
    <row r="988" spans="1:16" s="10" customFormat="1" x14ac:dyDescent="0.25">
      <c r="A988"/>
      <c r="B988" s="6">
        <v>804271</v>
      </c>
      <c r="C988" s="9" t="s">
        <v>10512</v>
      </c>
      <c r="D988" s="6" t="s">
        <v>42</v>
      </c>
      <c r="E988" s="464">
        <v>3742.04</v>
      </c>
      <c r="F988" s="404"/>
      <c r="G988" s="404"/>
      <c r="H988" s="404" t="str">
        <f t="shared" si="17"/>
        <v>UN</v>
      </c>
      <c r="I988"/>
      <c r="J988"/>
      <c r="K988"/>
      <c r="L988"/>
      <c r="M988"/>
      <c r="N988"/>
      <c r="O988"/>
      <c r="P988"/>
    </row>
    <row r="989" spans="1:16" s="10" customFormat="1" x14ac:dyDescent="0.25">
      <c r="A989"/>
      <c r="B989" s="4">
        <v>804430</v>
      </c>
      <c r="C989" s="8" t="s">
        <v>10513</v>
      </c>
      <c r="D989" s="4" t="s">
        <v>42</v>
      </c>
      <c r="E989" s="463">
        <v>6749.38</v>
      </c>
      <c r="F989" s="404"/>
      <c r="G989" s="404"/>
      <c r="H989" s="404" t="str">
        <f t="shared" si="17"/>
        <v>UN</v>
      </c>
      <c r="I989"/>
      <c r="J989"/>
      <c r="K989"/>
      <c r="L989"/>
      <c r="M989"/>
      <c r="N989"/>
      <c r="O989"/>
      <c r="P989"/>
    </row>
    <row r="990" spans="1:16" s="10" customFormat="1" x14ac:dyDescent="0.25">
      <c r="A990"/>
      <c r="B990" s="6">
        <v>804270</v>
      </c>
      <c r="C990" s="9" t="s">
        <v>10514</v>
      </c>
      <c r="D990" s="6" t="s">
        <v>42</v>
      </c>
      <c r="E990" s="464">
        <v>3058.64</v>
      </c>
      <c r="F990" s="404"/>
      <c r="G990" s="404"/>
      <c r="H990" s="404" t="str">
        <f t="shared" si="17"/>
        <v>UN</v>
      </c>
      <c r="I990"/>
      <c r="J990"/>
      <c r="K990"/>
      <c r="L990"/>
      <c r="M990"/>
      <c r="N990"/>
      <c r="O990"/>
      <c r="P990"/>
    </row>
    <row r="991" spans="1:16" s="10" customFormat="1" x14ac:dyDescent="0.25">
      <c r="A991"/>
      <c r="B991" s="4">
        <v>804255</v>
      </c>
      <c r="C991" s="8" t="s">
        <v>10515</v>
      </c>
      <c r="D991" s="4" t="s">
        <v>42</v>
      </c>
      <c r="E991" s="463">
        <v>3210.54</v>
      </c>
      <c r="F991" s="404"/>
      <c r="G991" s="404"/>
      <c r="H991" s="404" t="str">
        <f t="shared" si="17"/>
        <v>UN</v>
      </c>
      <c r="I991"/>
      <c r="J991"/>
      <c r="K991"/>
      <c r="L991"/>
      <c r="M991"/>
      <c r="N991"/>
      <c r="O991"/>
      <c r="P991"/>
    </row>
    <row r="992" spans="1:16" s="10" customFormat="1" x14ac:dyDescent="0.25">
      <c r="A992"/>
      <c r="B992" s="6">
        <v>804254</v>
      </c>
      <c r="C992" s="9" t="s">
        <v>10516</v>
      </c>
      <c r="D992" s="6" t="s">
        <v>42</v>
      </c>
      <c r="E992" s="464">
        <v>2565.73</v>
      </c>
      <c r="F992" s="404"/>
      <c r="G992" s="404"/>
      <c r="H992" s="404" t="str">
        <f t="shared" si="17"/>
        <v>UN</v>
      </c>
      <c r="I992"/>
      <c r="J992"/>
      <c r="K992"/>
      <c r="L992"/>
      <c r="M992"/>
      <c r="N992"/>
      <c r="O992"/>
      <c r="P992"/>
    </row>
    <row r="993" spans="1:16" s="10" customFormat="1" x14ac:dyDescent="0.25">
      <c r="A993"/>
      <c r="B993" s="4">
        <v>804433</v>
      </c>
      <c r="C993" s="8" t="s">
        <v>10517</v>
      </c>
      <c r="D993" s="4" t="s">
        <v>42</v>
      </c>
      <c r="E993" s="463">
        <v>10327.959999999999</v>
      </c>
      <c r="F993" s="404"/>
      <c r="G993" s="404"/>
      <c r="H993" s="404" t="str">
        <f t="shared" si="17"/>
        <v>UN</v>
      </c>
      <c r="I993"/>
      <c r="J993"/>
      <c r="K993"/>
      <c r="L993"/>
      <c r="M993"/>
      <c r="N993"/>
      <c r="O993"/>
      <c r="P993"/>
    </row>
    <row r="994" spans="1:16" s="10" customFormat="1" x14ac:dyDescent="0.25">
      <c r="A994"/>
      <c r="B994" s="6">
        <v>804273</v>
      </c>
      <c r="C994" s="9" t="s">
        <v>10518</v>
      </c>
      <c r="D994" s="6" t="s">
        <v>42</v>
      </c>
      <c r="E994" s="464">
        <v>5515.06</v>
      </c>
      <c r="F994" s="404"/>
      <c r="G994" s="404"/>
      <c r="H994" s="404" t="str">
        <f t="shared" si="17"/>
        <v>UN</v>
      </c>
      <c r="I994"/>
      <c r="J994"/>
      <c r="K994"/>
      <c r="L994"/>
      <c r="M994"/>
      <c r="N994"/>
      <c r="O994"/>
      <c r="P994"/>
    </row>
    <row r="995" spans="1:16" s="10" customFormat="1" x14ac:dyDescent="0.25">
      <c r="A995"/>
      <c r="B995" s="4">
        <v>804432</v>
      </c>
      <c r="C995" s="8" t="s">
        <v>10519</v>
      </c>
      <c r="D995" s="4" t="s">
        <v>42</v>
      </c>
      <c r="E995" s="463">
        <v>8115.54</v>
      </c>
      <c r="F995" s="404"/>
      <c r="G995" s="404"/>
      <c r="H995" s="404" t="str">
        <f t="shared" si="17"/>
        <v>UN</v>
      </c>
      <c r="I995"/>
      <c r="J995"/>
      <c r="K995"/>
      <c r="L995"/>
      <c r="M995"/>
      <c r="N995"/>
      <c r="O995"/>
      <c r="P995"/>
    </row>
    <row r="996" spans="1:16" s="10" customFormat="1" x14ac:dyDescent="0.25">
      <c r="A996"/>
      <c r="B996" s="6">
        <v>804272</v>
      </c>
      <c r="C996" s="9" t="s">
        <v>10520</v>
      </c>
      <c r="D996" s="6" t="s">
        <v>42</v>
      </c>
      <c r="E996" s="464">
        <v>4362.66</v>
      </c>
      <c r="F996" s="404"/>
      <c r="G996" s="404"/>
      <c r="H996" s="404" t="str">
        <f t="shared" si="17"/>
        <v>UN</v>
      </c>
      <c r="I996"/>
      <c r="J996"/>
      <c r="K996"/>
      <c r="L996"/>
      <c r="M996"/>
      <c r="N996"/>
      <c r="O996"/>
      <c r="P996"/>
    </row>
    <row r="997" spans="1:16" s="10" customFormat="1" x14ac:dyDescent="0.25">
      <c r="A997"/>
      <c r="B997" s="4">
        <v>804277</v>
      </c>
      <c r="C997" s="8" t="s">
        <v>10521</v>
      </c>
      <c r="D997" s="4" t="s">
        <v>42</v>
      </c>
      <c r="E997" s="463">
        <v>5544.39</v>
      </c>
      <c r="F997" s="404"/>
      <c r="G997" s="404"/>
      <c r="H997" s="404" t="str">
        <f t="shared" si="17"/>
        <v>UN</v>
      </c>
      <c r="I997"/>
      <c r="J997"/>
      <c r="K997"/>
      <c r="L997"/>
      <c r="M997"/>
      <c r="N997"/>
      <c r="O997"/>
      <c r="P997"/>
    </row>
    <row r="998" spans="1:16" s="10" customFormat="1" x14ac:dyDescent="0.25">
      <c r="A998"/>
      <c r="B998" s="6">
        <v>804276</v>
      </c>
      <c r="C998" s="9" t="s">
        <v>10522</v>
      </c>
      <c r="D998" s="6" t="s">
        <v>42</v>
      </c>
      <c r="E998" s="464">
        <v>4388.49</v>
      </c>
      <c r="F998" s="404"/>
      <c r="G998" s="404"/>
      <c r="H998" s="404" t="str">
        <f t="shared" si="17"/>
        <v>UN</v>
      </c>
      <c r="I998"/>
      <c r="J998"/>
      <c r="K998"/>
      <c r="L998"/>
      <c r="M998"/>
      <c r="N998"/>
      <c r="O998"/>
      <c r="P998"/>
    </row>
    <row r="999" spans="1:16" s="10" customFormat="1" x14ac:dyDescent="0.25">
      <c r="A999"/>
      <c r="B999" s="4">
        <v>804435</v>
      </c>
      <c r="C999" s="8" t="s">
        <v>10523</v>
      </c>
      <c r="D999" s="4" t="s">
        <v>42</v>
      </c>
      <c r="E999" s="463">
        <v>10840.71</v>
      </c>
      <c r="F999" s="404"/>
      <c r="G999" s="404"/>
      <c r="H999" s="404" t="str">
        <f t="shared" si="17"/>
        <v>UN</v>
      </c>
      <c r="I999"/>
      <c r="J999"/>
      <c r="K999"/>
      <c r="L999"/>
      <c r="M999"/>
      <c r="N999"/>
      <c r="O999"/>
      <c r="P999"/>
    </row>
    <row r="1000" spans="1:16" s="10" customFormat="1" x14ac:dyDescent="0.25">
      <c r="A1000"/>
      <c r="B1000" s="6">
        <v>804279</v>
      </c>
      <c r="C1000" s="9" t="s">
        <v>10524</v>
      </c>
      <c r="D1000" s="6" t="s">
        <v>42</v>
      </c>
      <c r="E1000" s="464">
        <v>5581.06</v>
      </c>
      <c r="F1000" s="404"/>
      <c r="G1000" s="404"/>
      <c r="H1000" s="404" t="str">
        <f t="shared" si="17"/>
        <v>UN</v>
      </c>
      <c r="I1000"/>
      <c r="J1000"/>
      <c r="K1000"/>
      <c r="L1000"/>
      <c r="M1000"/>
      <c r="N1000"/>
      <c r="O1000"/>
      <c r="P1000"/>
    </row>
    <row r="1001" spans="1:16" s="10" customFormat="1" x14ac:dyDescent="0.25">
      <c r="A1001"/>
      <c r="B1001" s="4">
        <v>804434</v>
      </c>
      <c r="C1001" s="8" t="s">
        <v>10525</v>
      </c>
      <c r="D1001" s="4" t="s">
        <v>42</v>
      </c>
      <c r="E1001" s="463">
        <v>8515.17</v>
      </c>
      <c r="F1001" s="404"/>
      <c r="G1001" s="404"/>
      <c r="H1001" s="404" t="str">
        <f t="shared" si="17"/>
        <v>UN</v>
      </c>
      <c r="I1001"/>
      <c r="J1001"/>
      <c r="K1001"/>
      <c r="L1001"/>
      <c r="M1001"/>
      <c r="N1001"/>
      <c r="O1001"/>
      <c r="P1001"/>
    </row>
    <row r="1002" spans="1:16" s="10" customFormat="1" x14ac:dyDescent="0.25">
      <c r="A1002"/>
      <c r="B1002" s="6">
        <v>804278</v>
      </c>
      <c r="C1002" s="9" t="s">
        <v>10526</v>
      </c>
      <c r="D1002" s="6" t="s">
        <v>42</v>
      </c>
      <c r="E1002" s="464">
        <v>4420.78</v>
      </c>
      <c r="F1002" s="404"/>
      <c r="G1002" s="404"/>
      <c r="H1002" s="404" t="str">
        <f t="shared" si="17"/>
        <v>UN</v>
      </c>
      <c r="I1002"/>
      <c r="J1002"/>
      <c r="K1002"/>
      <c r="L1002"/>
      <c r="M1002"/>
      <c r="N1002"/>
      <c r="O1002"/>
      <c r="P1002"/>
    </row>
    <row r="1003" spans="1:16" s="10" customFormat="1" x14ac:dyDescent="0.25">
      <c r="A1003"/>
      <c r="B1003" s="4">
        <v>804281</v>
      </c>
      <c r="C1003" s="8" t="s">
        <v>10527</v>
      </c>
      <c r="D1003" s="4" t="s">
        <v>42</v>
      </c>
      <c r="E1003" s="463">
        <v>5634.92</v>
      </c>
      <c r="F1003" s="404"/>
      <c r="G1003" s="404"/>
      <c r="H1003" s="404" t="str">
        <f t="shared" si="17"/>
        <v>UN</v>
      </c>
      <c r="I1003"/>
      <c r="J1003"/>
      <c r="K1003"/>
      <c r="L1003"/>
      <c r="M1003"/>
      <c r="N1003"/>
      <c r="O1003"/>
      <c r="P1003"/>
    </row>
    <row r="1004" spans="1:16" s="10" customFormat="1" x14ac:dyDescent="0.25">
      <c r="A1004"/>
      <c r="B1004" s="6">
        <v>804280</v>
      </c>
      <c r="C1004" s="9" t="s">
        <v>10528</v>
      </c>
      <c r="D1004" s="6" t="s">
        <v>42</v>
      </c>
      <c r="E1004" s="464">
        <v>4468.6400000000003</v>
      </c>
      <c r="F1004" s="404"/>
      <c r="G1004" s="404"/>
      <c r="H1004" s="404" t="str">
        <f t="shared" si="17"/>
        <v>UN</v>
      </c>
      <c r="I1004"/>
      <c r="J1004"/>
      <c r="K1004"/>
      <c r="L1004"/>
      <c r="M1004"/>
      <c r="N1004"/>
      <c r="O1004"/>
      <c r="P1004"/>
    </row>
    <row r="1005" spans="1:16" s="10" customFormat="1" x14ac:dyDescent="0.25">
      <c r="A1005"/>
      <c r="B1005" s="4">
        <v>804283</v>
      </c>
      <c r="C1005" s="8" t="s">
        <v>10529</v>
      </c>
      <c r="D1005" s="4" t="s">
        <v>42</v>
      </c>
      <c r="E1005" s="463">
        <v>5708.21</v>
      </c>
      <c r="F1005" s="404"/>
      <c r="G1005" s="404"/>
      <c r="H1005" s="404" t="str">
        <f t="shared" si="17"/>
        <v>UN</v>
      </c>
      <c r="I1005"/>
      <c r="J1005"/>
      <c r="K1005"/>
      <c r="L1005"/>
      <c r="M1005"/>
      <c r="N1005"/>
      <c r="O1005"/>
      <c r="P1005"/>
    </row>
    <row r="1006" spans="1:16" s="10" customFormat="1" x14ac:dyDescent="0.25">
      <c r="A1006"/>
      <c r="B1006" s="6">
        <v>804282</v>
      </c>
      <c r="C1006" s="9" t="s">
        <v>10530</v>
      </c>
      <c r="D1006" s="6" t="s">
        <v>42</v>
      </c>
      <c r="E1006" s="464">
        <v>4534.33</v>
      </c>
      <c r="F1006" s="404"/>
      <c r="G1006" s="404"/>
      <c r="H1006" s="404" t="str">
        <f t="shared" si="17"/>
        <v>UN</v>
      </c>
      <c r="I1006"/>
      <c r="J1006"/>
      <c r="K1006"/>
      <c r="L1006"/>
      <c r="M1006"/>
      <c r="N1006"/>
      <c r="O1006"/>
      <c r="P1006"/>
    </row>
    <row r="1007" spans="1:16" s="10" customFormat="1" x14ac:dyDescent="0.25">
      <c r="A1007"/>
      <c r="B1007" s="4">
        <v>804437</v>
      </c>
      <c r="C1007" s="8" t="s">
        <v>10531</v>
      </c>
      <c r="D1007" s="4" t="s">
        <v>42</v>
      </c>
      <c r="E1007" s="463">
        <v>12143.44</v>
      </c>
      <c r="F1007" s="404"/>
      <c r="G1007" s="404"/>
      <c r="H1007" s="404" t="str">
        <f t="shared" si="17"/>
        <v>UN</v>
      </c>
      <c r="I1007"/>
      <c r="J1007"/>
      <c r="K1007"/>
      <c r="L1007"/>
      <c r="M1007"/>
      <c r="N1007"/>
      <c r="O1007"/>
      <c r="P1007"/>
    </row>
    <row r="1008" spans="1:16" s="10" customFormat="1" x14ac:dyDescent="0.25">
      <c r="A1008"/>
      <c r="B1008" s="6">
        <v>804285</v>
      </c>
      <c r="C1008" s="9" t="s">
        <v>10532</v>
      </c>
      <c r="D1008" s="6" t="s">
        <v>42</v>
      </c>
      <c r="E1008" s="464">
        <v>5804.4</v>
      </c>
      <c r="F1008" s="404"/>
      <c r="G1008" s="404"/>
      <c r="H1008" s="404" t="str">
        <f t="shared" si="17"/>
        <v>UN</v>
      </c>
      <c r="I1008"/>
      <c r="J1008"/>
      <c r="K1008"/>
      <c r="L1008"/>
      <c r="M1008"/>
      <c r="N1008"/>
      <c r="O1008"/>
      <c r="P1008"/>
    </row>
    <row r="1009" spans="1:16" s="10" customFormat="1" x14ac:dyDescent="0.25">
      <c r="A1009"/>
      <c r="B1009" s="4">
        <v>804436</v>
      </c>
      <c r="C1009" s="8" t="s">
        <v>10533</v>
      </c>
      <c r="D1009" s="4" t="s">
        <v>42</v>
      </c>
      <c r="E1009" s="463">
        <v>9530.8700000000008</v>
      </c>
      <c r="F1009" s="404"/>
      <c r="G1009" s="404"/>
      <c r="H1009" s="404" t="str">
        <f t="shared" si="17"/>
        <v>UN</v>
      </c>
      <c r="I1009"/>
      <c r="J1009"/>
      <c r="K1009"/>
      <c r="L1009"/>
      <c r="M1009"/>
      <c r="N1009"/>
      <c r="O1009"/>
      <c r="P1009"/>
    </row>
    <row r="1010" spans="1:16" s="10" customFormat="1" x14ac:dyDescent="0.25">
      <c r="A1010"/>
      <c r="B1010" s="6">
        <v>804284</v>
      </c>
      <c r="C1010" s="9" t="s">
        <v>10534</v>
      </c>
      <c r="D1010" s="6" t="s">
        <v>42</v>
      </c>
      <c r="E1010" s="464">
        <v>4621.17</v>
      </c>
      <c r="F1010" s="404"/>
      <c r="G1010" s="404"/>
      <c r="H1010" s="404" t="str">
        <f t="shared" si="17"/>
        <v>UN</v>
      </c>
      <c r="I1010"/>
      <c r="J1010"/>
      <c r="K1010"/>
      <c r="L1010"/>
      <c r="M1010"/>
      <c r="N1010"/>
      <c r="O1010"/>
      <c r="P1010"/>
    </row>
    <row r="1011" spans="1:16" s="10" customFormat="1" x14ac:dyDescent="0.25">
      <c r="A1011"/>
      <c r="B1011" s="4">
        <v>804287</v>
      </c>
      <c r="C1011" s="8" t="s">
        <v>10535</v>
      </c>
      <c r="D1011" s="4" t="s">
        <v>42</v>
      </c>
      <c r="E1011" s="463">
        <v>5928.8</v>
      </c>
      <c r="F1011" s="404"/>
      <c r="G1011" s="404"/>
      <c r="H1011" s="404" t="str">
        <f t="shared" si="17"/>
        <v>UN</v>
      </c>
      <c r="I1011"/>
      <c r="J1011"/>
      <c r="K1011"/>
      <c r="L1011"/>
      <c r="M1011"/>
      <c r="N1011"/>
      <c r="O1011"/>
      <c r="P1011"/>
    </row>
    <row r="1012" spans="1:16" s="10" customFormat="1" x14ac:dyDescent="0.25">
      <c r="A1012"/>
      <c r="B1012" s="6">
        <v>804286</v>
      </c>
      <c r="C1012" s="9" t="s">
        <v>10536</v>
      </c>
      <c r="D1012" s="6" t="s">
        <v>42</v>
      </c>
      <c r="E1012" s="464">
        <v>4734.8999999999996</v>
      </c>
      <c r="F1012" s="404"/>
      <c r="G1012" s="404"/>
      <c r="H1012" s="404" t="str">
        <f t="shared" si="17"/>
        <v>UN</v>
      </c>
      <c r="I1012"/>
      <c r="J1012"/>
      <c r="K1012"/>
      <c r="L1012"/>
      <c r="M1012"/>
      <c r="N1012"/>
      <c r="O1012"/>
      <c r="P1012"/>
    </row>
    <row r="1013" spans="1:16" s="10" customFormat="1" x14ac:dyDescent="0.25">
      <c r="A1013"/>
      <c r="B1013" s="4">
        <v>804289</v>
      </c>
      <c r="C1013" s="8" t="s">
        <v>10537</v>
      </c>
      <c r="D1013" s="4" t="s">
        <v>42</v>
      </c>
      <c r="E1013" s="463">
        <v>6091.35</v>
      </c>
      <c r="F1013" s="404"/>
      <c r="G1013" s="404"/>
      <c r="H1013" s="404" t="str">
        <f t="shared" si="17"/>
        <v>UN</v>
      </c>
      <c r="I1013"/>
      <c r="J1013"/>
      <c r="K1013"/>
      <c r="L1013"/>
      <c r="M1013"/>
      <c r="N1013"/>
      <c r="O1013"/>
      <c r="P1013"/>
    </row>
    <row r="1014" spans="1:16" s="10" customFormat="1" x14ac:dyDescent="0.25">
      <c r="A1014"/>
      <c r="B1014" s="6">
        <v>804288</v>
      </c>
      <c r="C1014" s="9" t="s">
        <v>10538</v>
      </c>
      <c r="D1014" s="6" t="s">
        <v>42</v>
      </c>
      <c r="E1014" s="464">
        <v>4885.18</v>
      </c>
      <c r="F1014" s="404"/>
      <c r="G1014" s="404"/>
      <c r="H1014" s="404" t="str">
        <f t="shared" si="17"/>
        <v>UN</v>
      </c>
      <c r="I1014"/>
      <c r="J1014"/>
      <c r="K1014"/>
      <c r="L1014"/>
      <c r="M1014"/>
      <c r="N1014"/>
      <c r="O1014"/>
      <c r="P1014"/>
    </row>
    <row r="1015" spans="1:16" s="10" customFormat="1" x14ac:dyDescent="0.25">
      <c r="A1015"/>
      <c r="B1015" s="4">
        <v>804439</v>
      </c>
      <c r="C1015" s="8" t="s">
        <v>10539</v>
      </c>
      <c r="D1015" s="4" t="s">
        <v>42</v>
      </c>
      <c r="E1015" s="463">
        <v>15130.11</v>
      </c>
      <c r="F1015" s="404"/>
      <c r="G1015" s="404"/>
      <c r="H1015" s="404" t="str">
        <f t="shared" si="17"/>
        <v>UN</v>
      </c>
      <c r="I1015"/>
      <c r="J1015"/>
      <c r="K1015"/>
      <c r="L1015"/>
      <c r="M1015"/>
      <c r="N1015"/>
      <c r="O1015"/>
      <c r="P1015"/>
    </row>
    <row r="1016" spans="1:16" s="10" customFormat="1" x14ac:dyDescent="0.25">
      <c r="A1016"/>
      <c r="B1016" s="6">
        <v>804291</v>
      </c>
      <c r="C1016" s="9" t="s">
        <v>10540</v>
      </c>
      <c r="D1016" s="6" t="s">
        <v>42</v>
      </c>
      <c r="E1016" s="464">
        <v>6305.59</v>
      </c>
      <c r="F1016" s="404"/>
      <c r="G1016" s="404"/>
      <c r="H1016" s="404" t="str">
        <f t="shared" si="17"/>
        <v>UN</v>
      </c>
      <c r="I1016"/>
      <c r="J1016"/>
      <c r="K1016"/>
      <c r="L1016"/>
      <c r="M1016"/>
      <c r="N1016"/>
      <c r="O1016"/>
      <c r="P1016"/>
    </row>
    <row r="1017" spans="1:16" s="10" customFormat="1" x14ac:dyDescent="0.25">
      <c r="A1017"/>
      <c r="B1017" s="4">
        <v>804438</v>
      </c>
      <c r="C1017" s="8" t="s">
        <v>10541</v>
      </c>
      <c r="D1017" s="4" t="s">
        <v>42</v>
      </c>
      <c r="E1017" s="463">
        <v>11853.13</v>
      </c>
      <c r="F1017" s="404"/>
      <c r="G1017" s="404"/>
      <c r="H1017" s="404" t="str">
        <f t="shared" si="17"/>
        <v>UN</v>
      </c>
      <c r="I1017"/>
      <c r="J1017"/>
      <c r="K1017"/>
      <c r="L1017"/>
      <c r="M1017"/>
      <c r="N1017"/>
      <c r="O1017"/>
      <c r="P1017"/>
    </row>
    <row r="1018" spans="1:16" s="10" customFormat="1" x14ac:dyDescent="0.25">
      <c r="A1018"/>
      <c r="B1018" s="6">
        <v>804290</v>
      </c>
      <c r="C1018" s="9" t="s">
        <v>10542</v>
      </c>
      <c r="D1018" s="6" t="s">
        <v>42</v>
      </c>
      <c r="E1018" s="464">
        <v>5085.97</v>
      </c>
      <c r="F1018" s="404"/>
      <c r="G1018" s="404"/>
      <c r="H1018" s="404" t="str">
        <f t="shared" si="17"/>
        <v>UN</v>
      </c>
      <c r="I1018"/>
      <c r="J1018"/>
      <c r="K1018"/>
      <c r="L1018"/>
      <c r="M1018"/>
      <c r="N1018"/>
      <c r="O1018"/>
      <c r="P1018"/>
    </row>
    <row r="1019" spans="1:16" s="10" customFormat="1" x14ac:dyDescent="0.25">
      <c r="A1019"/>
      <c r="B1019" s="4">
        <v>804275</v>
      </c>
      <c r="C1019" s="8" t="s">
        <v>10543</v>
      </c>
      <c r="D1019" s="4" t="s">
        <v>42</v>
      </c>
      <c r="E1019" s="463">
        <v>5522.39</v>
      </c>
      <c r="F1019" s="404"/>
      <c r="G1019" s="404"/>
      <c r="H1019" s="404" t="str">
        <f t="shared" si="17"/>
        <v>UN</v>
      </c>
      <c r="I1019"/>
      <c r="J1019"/>
      <c r="K1019"/>
      <c r="L1019"/>
      <c r="M1019"/>
      <c r="N1019"/>
      <c r="O1019"/>
      <c r="P1019"/>
    </row>
    <row r="1020" spans="1:16" s="10" customFormat="1" x14ac:dyDescent="0.25">
      <c r="A1020"/>
      <c r="B1020" s="6">
        <v>804274</v>
      </c>
      <c r="C1020" s="9" t="s">
        <v>10544</v>
      </c>
      <c r="D1020" s="6" t="s">
        <v>42</v>
      </c>
      <c r="E1020" s="464">
        <v>4369.12</v>
      </c>
      <c r="F1020" s="404"/>
      <c r="G1020" s="404"/>
      <c r="H1020" s="404" t="str">
        <f t="shared" si="17"/>
        <v>UN</v>
      </c>
      <c r="I1020"/>
      <c r="J1020"/>
      <c r="K1020"/>
      <c r="L1020"/>
      <c r="M1020"/>
      <c r="N1020"/>
      <c r="O1020"/>
      <c r="P1020"/>
    </row>
    <row r="1021" spans="1:16" s="10" customFormat="1" x14ac:dyDescent="0.25">
      <c r="A1021"/>
      <c r="B1021" s="4">
        <v>804061</v>
      </c>
      <c r="C1021" s="8" t="s">
        <v>10545</v>
      </c>
      <c r="D1021" s="4" t="s">
        <v>42</v>
      </c>
      <c r="E1021" s="406">
        <v>371.85</v>
      </c>
      <c r="F1021" s="404"/>
      <c r="G1021" s="404"/>
      <c r="H1021" s="404" t="str">
        <f t="shared" si="17"/>
        <v>UN</v>
      </c>
      <c r="I1021"/>
      <c r="J1021"/>
      <c r="K1021"/>
      <c r="L1021"/>
      <c r="M1021"/>
      <c r="N1021"/>
      <c r="O1021"/>
      <c r="P1021"/>
    </row>
    <row r="1022" spans="1:16" s="10" customFormat="1" x14ac:dyDescent="0.25">
      <c r="A1022"/>
      <c r="B1022" s="6">
        <v>804060</v>
      </c>
      <c r="C1022" s="9" t="s">
        <v>10546</v>
      </c>
      <c r="D1022" s="6" t="s">
        <v>42</v>
      </c>
      <c r="E1022" s="403">
        <v>310.02999999999997</v>
      </c>
      <c r="F1022" s="404"/>
      <c r="G1022" s="404"/>
      <c r="H1022" s="404" t="str">
        <f t="shared" si="17"/>
        <v>UN</v>
      </c>
      <c r="I1022"/>
      <c r="J1022"/>
      <c r="K1022"/>
      <c r="L1022"/>
      <c r="M1022"/>
      <c r="N1022"/>
      <c r="O1022"/>
      <c r="P1022"/>
    </row>
    <row r="1023" spans="1:16" s="10" customFormat="1" x14ac:dyDescent="0.25">
      <c r="A1023"/>
      <c r="B1023" s="4">
        <v>804065</v>
      </c>
      <c r="C1023" s="8" t="s">
        <v>10547</v>
      </c>
      <c r="D1023" s="4" t="s">
        <v>42</v>
      </c>
      <c r="E1023" s="406">
        <v>373.35</v>
      </c>
      <c r="F1023" s="404"/>
      <c r="G1023" s="404"/>
      <c r="H1023" s="404" t="str">
        <f t="shared" si="17"/>
        <v>UN</v>
      </c>
      <c r="I1023"/>
      <c r="J1023"/>
      <c r="K1023"/>
      <c r="L1023"/>
      <c r="M1023"/>
      <c r="N1023"/>
      <c r="O1023"/>
      <c r="P1023"/>
    </row>
    <row r="1024" spans="1:16" s="10" customFormat="1" x14ac:dyDescent="0.25">
      <c r="A1024"/>
      <c r="B1024" s="6">
        <v>804064</v>
      </c>
      <c r="C1024" s="9" t="s">
        <v>10548</v>
      </c>
      <c r="D1024" s="6" t="s">
        <v>42</v>
      </c>
      <c r="E1024" s="403">
        <v>311.52999999999997</v>
      </c>
      <c r="F1024" s="404"/>
      <c r="G1024" s="404"/>
      <c r="H1024" s="404" t="str">
        <f t="shared" si="17"/>
        <v>UN</v>
      </c>
      <c r="I1024"/>
      <c r="J1024"/>
      <c r="K1024"/>
      <c r="L1024"/>
      <c r="M1024"/>
      <c r="N1024"/>
      <c r="O1024"/>
      <c r="P1024"/>
    </row>
    <row r="1025" spans="1:16" s="10" customFormat="1" x14ac:dyDescent="0.25">
      <c r="A1025"/>
      <c r="B1025" s="4">
        <v>804067</v>
      </c>
      <c r="C1025" s="8" t="s">
        <v>10549</v>
      </c>
      <c r="D1025" s="4" t="s">
        <v>42</v>
      </c>
      <c r="E1025" s="406">
        <v>374.85</v>
      </c>
      <c r="F1025" s="404"/>
      <c r="G1025" s="404"/>
      <c r="H1025" s="404" t="str">
        <f t="shared" si="17"/>
        <v>UN</v>
      </c>
      <c r="I1025"/>
      <c r="J1025"/>
      <c r="K1025"/>
      <c r="L1025"/>
      <c r="M1025"/>
      <c r="N1025"/>
      <c r="O1025"/>
      <c r="P1025"/>
    </row>
    <row r="1026" spans="1:16" s="10" customFormat="1" x14ac:dyDescent="0.25">
      <c r="A1026"/>
      <c r="B1026" s="6">
        <v>804066</v>
      </c>
      <c r="C1026" s="9" t="s">
        <v>10550</v>
      </c>
      <c r="D1026" s="6" t="s">
        <v>42</v>
      </c>
      <c r="E1026" s="403">
        <v>313.02</v>
      </c>
      <c r="F1026" s="404"/>
      <c r="G1026" s="404"/>
      <c r="H1026" s="404" t="str">
        <f t="shared" si="17"/>
        <v>UN</v>
      </c>
      <c r="I1026"/>
      <c r="J1026"/>
      <c r="K1026"/>
      <c r="L1026"/>
      <c r="M1026"/>
      <c r="N1026"/>
      <c r="O1026"/>
      <c r="P1026"/>
    </row>
    <row r="1027" spans="1:16" s="10" customFormat="1" x14ac:dyDescent="0.25">
      <c r="A1027"/>
      <c r="B1027" s="4">
        <v>804069</v>
      </c>
      <c r="C1027" s="8" t="s">
        <v>10551</v>
      </c>
      <c r="D1027" s="4" t="s">
        <v>42</v>
      </c>
      <c r="E1027" s="406">
        <v>377.56</v>
      </c>
      <c r="F1027" s="404"/>
      <c r="G1027" s="404"/>
      <c r="H1027" s="404" t="str">
        <f t="shared" si="17"/>
        <v>UN</v>
      </c>
      <c r="I1027"/>
      <c r="J1027"/>
      <c r="K1027"/>
      <c r="L1027"/>
      <c r="M1027"/>
      <c r="N1027"/>
      <c r="O1027"/>
      <c r="P1027"/>
    </row>
    <row r="1028" spans="1:16" s="10" customFormat="1" x14ac:dyDescent="0.25">
      <c r="A1028"/>
      <c r="B1028" s="6">
        <v>804068</v>
      </c>
      <c r="C1028" s="9" t="s">
        <v>10552</v>
      </c>
      <c r="D1028" s="6" t="s">
        <v>42</v>
      </c>
      <c r="E1028" s="403">
        <v>315.60000000000002</v>
      </c>
      <c r="F1028" s="404"/>
      <c r="G1028" s="404"/>
      <c r="H1028" s="404" t="str">
        <f t="shared" si="17"/>
        <v>UN</v>
      </c>
      <c r="I1028"/>
      <c r="J1028"/>
      <c r="K1028"/>
      <c r="L1028"/>
      <c r="M1028"/>
      <c r="N1028"/>
      <c r="O1028"/>
      <c r="P1028"/>
    </row>
    <row r="1029" spans="1:16" s="10" customFormat="1" x14ac:dyDescent="0.25">
      <c r="A1029"/>
      <c r="B1029" s="4">
        <v>804071</v>
      </c>
      <c r="C1029" s="8" t="s">
        <v>10553</v>
      </c>
      <c r="D1029" s="4" t="s">
        <v>42</v>
      </c>
      <c r="E1029" s="406">
        <v>381.31</v>
      </c>
      <c r="F1029" s="404"/>
      <c r="G1029" s="404"/>
      <c r="H1029" s="404" t="str">
        <f t="shared" si="17"/>
        <v>UN</v>
      </c>
      <c r="I1029"/>
      <c r="J1029"/>
      <c r="K1029"/>
      <c r="L1029"/>
      <c r="M1029"/>
      <c r="N1029"/>
      <c r="O1029"/>
      <c r="P1029"/>
    </row>
    <row r="1030" spans="1:16" s="10" customFormat="1" x14ac:dyDescent="0.25">
      <c r="A1030"/>
      <c r="B1030" s="6">
        <v>804070</v>
      </c>
      <c r="C1030" s="9" t="s">
        <v>10554</v>
      </c>
      <c r="D1030" s="6" t="s">
        <v>42</v>
      </c>
      <c r="E1030" s="403">
        <v>319.33999999999997</v>
      </c>
      <c r="F1030" s="404"/>
      <c r="G1030" s="404"/>
      <c r="H1030" s="404" t="str">
        <f t="shared" si="17"/>
        <v>UN</v>
      </c>
      <c r="I1030"/>
      <c r="J1030"/>
      <c r="K1030"/>
      <c r="L1030"/>
      <c r="M1030"/>
      <c r="N1030"/>
      <c r="O1030"/>
      <c r="P1030"/>
    </row>
    <row r="1031" spans="1:16" s="10" customFormat="1" x14ac:dyDescent="0.25">
      <c r="A1031"/>
      <c r="B1031" s="4">
        <v>804073</v>
      </c>
      <c r="C1031" s="8" t="s">
        <v>10555</v>
      </c>
      <c r="D1031" s="4" t="s">
        <v>42</v>
      </c>
      <c r="E1031" s="406">
        <v>386.27</v>
      </c>
      <c r="F1031" s="404"/>
      <c r="G1031" s="404"/>
      <c r="H1031" s="404" t="str">
        <f t="shared" si="17"/>
        <v>UN</v>
      </c>
      <c r="I1031"/>
      <c r="J1031"/>
      <c r="K1031"/>
      <c r="L1031"/>
      <c r="M1031"/>
      <c r="N1031"/>
      <c r="O1031"/>
      <c r="P1031"/>
    </row>
    <row r="1032" spans="1:16" s="10" customFormat="1" x14ac:dyDescent="0.25">
      <c r="A1032"/>
      <c r="B1032" s="6">
        <v>804072</v>
      </c>
      <c r="C1032" s="9" t="s">
        <v>10556</v>
      </c>
      <c r="D1032" s="6" t="s">
        <v>42</v>
      </c>
      <c r="E1032" s="403">
        <v>324.16000000000003</v>
      </c>
      <c r="F1032" s="404"/>
      <c r="G1032" s="404"/>
      <c r="H1032" s="404" t="str">
        <f t="shared" si="17"/>
        <v>UN</v>
      </c>
      <c r="I1032"/>
      <c r="J1032"/>
      <c r="K1032"/>
      <c r="L1032"/>
      <c r="M1032"/>
      <c r="N1032"/>
      <c r="O1032"/>
      <c r="P1032"/>
    </row>
    <row r="1033" spans="1:16" s="10" customFormat="1" x14ac:dyDescent="0.25">
      <c r="A1033"/>
      <c r="B1033" s="4">
        <v>804075</v>
      </c>
      <c r="C1033" s="8" t="s">
        <v>10557</v>
      </c>
      <c r="D1033" s="4" t="s">
        <v>42</v>
      </c>
      <c r="E1033" s="406">
        <v>393.01</v>
      </c>
      <c r="F1033" s="404"/>
      <c r="G1033" s="404"/>
      <c r="H1033" s="404" t="str">
        <f t="shared" si="17"/>
        <v>UN</v>
      </c>
      <c r="I1033"/>
      <c r="J1033"/>
      <c r="K1033"/>
      <c r="L1033"/>
      <c r="M1033"/>
      <c r="N1033"/>
      <c r="O1033"/>
      <c r="P1033"/>
    </row>
    <row r="1034" spans="1:16" s="10" customFormat="1" x14ac:dyDescent="0.25">
      <c r="A1034"/>
      <c r="B1034" s="6">
        <v>804074</v>
      </c>
      <c r="C1034" s="9" t="s">
        <v>10558</v>
      </c>
      <c r="D1034" s="6" t="s">
        <v>42</v>
      </c>
      <c r="E1034" s="403">
        <v>330.89</v>
      </c>
      <c r="F1034" s="404"/>
      <c r="G1034" s="404"/>
      <c r="H1034" s="404" t="str">
        <f t="shared" si="17"/>
        <v>UN</v>
      </c>
      <c r="I1034"/>
      <c r="J1034"/>
      <c r="K1034"/>
      <c r="L1034"/>
      <c r="M1034"/>
      <c r="N1034"/>
      <c r="O1034"/>
      <c r="P1034"/>
    </row>
    <row r="1035" spans="1:16" s="10" customFormat="1" x14ac:dyDescent="0.25">
      <c r="A1035"/>
      <c r="B1035" s="4">
        <v>804077</v>
      </c>
      <c r="C1035" s="8" t="s">
        <v>10559</v>
      </c>
      <c r="D1035" s="4" t="s">
        <v>42</v>
      </c>
      <c r="E1035" s="406">
        <v>401.71</v>
      </c>
      <c r="F1035" s="404"/>
      <c r="G1035" s="404"/>
      <c r="H1035" s="404" t="str">
        <f t="shared" si="17"/>
        <v>UN</v>
      </c>
      <c r="I1035"/>
      <c r="J1035"/>
      <c r="K1035"/>
      <c r="L1035"/>
      <c r="M1035"/>
      <c r="N1035"/>
      <c r="O1035"/>
      <c r="P1035"/>
    </row>
    <row r="1036" spans="1:16" s="10" customFormat="1" x14ac:dyDescent="0.25">
      <c r="A1036"/>
      <c r="B1036" s="6">
        <v>804076</v>
      </c>
      <c r="C1036" s="9" t="s">
        <v>10560</v>
      </c>
      <c r="D1036" s="6" t="s">
        <v>42</v>
      </c>
      <c r="E1036" s="403">
        <v>339.45</v>
      </c>
      <c r="F1036" s="404"/>
      <c r="G1036" s="404"/>
      <c r="H1036" s="404" t="str">
        <f t="shared" si="17"/>
        <v>UN</v>
      </c>
      <c r="I1036"/>
      <c r="J1036"/>
      <c r="K1036"/>
      <c r="L1036"/>
      <c r="M1036"/>
      <c r="N1036"/>
      <c r="O1036"/>
      <c r="P1036"/>
    </row>
    <row r="1037" spans="1:16" s="10" customFormat="1" x14ac:dyDescent="0.25">
      <c r="A1037"/>
      <c r="B1037" s="4">
        <v>804079</v>
      </c>
      <c r="C1037" s="8" t="s">
        <v>10561</v>
      </c>
      <c r="D1037" s="4" t="s">
        <v>42</v>
      </c>
      <c r="E1037" s="406">
        <v>414.91</v>
      </c>
      <c r="F1037" s="404"/>
      <c r="G1037" s="404"/>
      <c r="H1037" s="404" t="str">
        <f t="shared" si="17"/>
        <v>UN</v>
      </c>
      <c r="I1037"/>
      <c r="J1037"/>
      <c r="K1037"/>
      <c r="L1037"/>
      <c r="M1037"/>
      <c r="N1037"/>
      <c r="O1037"/>
      <c r="P1037"/>
    </row>
    <row r="1038" spans="1:16" s="10" customFormat="1" x14ac:dyDescent="0.25">
      <c r="A1038"/>
      <c r="B1038" s="6">
        <v>804078</v>
      </c>
      <c r="C1038" s="9" t="s">
        <v>10562</v>
      </c>
      <c r="D1038" s="6" t="s">
        <v>42</v>
      </c>
      <c r="E1038" s="403">
        <v>352.5</v>
      </c>
      <c r="F1038" s="404"/>
      <c r="G1038" s="404"/>
      <c r="H1038" s="404" t="str">
        <f t="shared" si="17"/>
        <v>UN</v>
      </c>
      <c r="I1038"/>
      <c r="J1038"/>
      <c r="K1038"/>
      <c r="L1038"/>
      <c r="M1038"/>
      <c r="N1038"/>
      <c r="O1038"/>
      <c r="P1038"/>
    </row>
    <row r="1039" spans="1:16" s="10" customFormat="1" x14ac:dyDescent="0.25">
      <c r="A1039"/>
      <c r="B1039" s="4">
        <v>804063</v>
      </c>
      <c r="C1039" s="8" t="s">
        <v>10563</v>
      </c>
      <c r="D1039" s="4" t="s">
        <v>42</v>
      </c>
      <c r="E1039" s="406">
        <v>372.6</v>
      </c>
      <c r="F1039" s="404"/>
      <c r="G1039" s="404"/>
      <c r="H1039" s="404" t="str">
        <f t="shared" si="17"/>
        <v>UN</v>
      </c>
      <c r="I1039"/>
      <c r="J1039"/>
      <c r="K1039"/>
      <c r="L1039"/>
      <c r="M1039"/>
      <c r="N1039"/>
      <c r="O1039"/>
      <c r="P1039"/>
    </row>
    <row r="1040" spans="1:16" s="10" customFormat="1" x14ac:dyDescent="0.25">
      <c r="A1040"/>
      <c r="B1040" s="6">
        <v>804062</v>
      </c>
      <c r="C1040" s="9" t="s">
        <v>10564</v>
      </c>
      <c r="D1040" s="6" t="s">
        <v>42</v>
      </c>
      <c r="E1040" s="403">
        <v>310.77999999999997</v>
      </c>
      <c r="F1040" s="404"/>
      <c r="G1040" s="404"/>
      <c r="H1040" s="404" t="str">
        <f t="shared" si="17"/>
        <v>UN</v>
      </c>
      <c r="I1040"/>
      <c r="J1040"/>
      <c r="K1040"/>
      <c r="L1040"/>
      <c r="M1040"/>
      <c r="N1040"/>
      <c r="O1040"/>
      <c r="P1040"/>
    </row>
    <row r="1041" spans="1:16" s="10" customFormat="1" x14ac:dyDescent="0.25">
      <c r="A1041"/>
      <c r="B1041" s="4">
        <v>804377</v>
      </c>
      <c r="C1041" s="8" t="s">
        <v>10565</v>
      </c>
      <c r="D1041" s="4" t="s">
        <v>42</v>
      </c>
      <c r="E1041" s="463">
        <v>1103.99</v>
      </c>
      <c r="F1041" s="404"/>
      <c r="G1041" s="404"/>
      <c r="H1041" s="404" t="str">
        <f t="shared" ref="H1041:H1104" si="18">UPPER(D1041)</f>
        <v>UN</v>
      </c>
      <c r="I1041"/>
      <c r="J1041"/>
      <c r="K1041"/>
      <c r="L1041"/>
      <c r="M1041"/>
      <c r="N1041"/>
      <c r="O1041"/>
      <c r="P1041"/>
    </row>
    <row r="1042" spans="1:16" s="10" customFormat="1" x14ac:dyDescent="0.25">
      <c r="A1042"/>
      <c r="B1042" s="6">
        <v>804081</v>
      </c>
      <c r="C1042" s="9" t="s">
        <v>10566</v>
      </c>
      <c r="D1042" s="6" t="s">
        <v>42</v>
      </c>
      <c r="E1042" s="403">
        <v>753.78</v>
      </c>
      <c r="F1042" s="404"/>
      <c r="G1042" s="404"/>
      <c r="H1042" s="404" t="str">
        <f t="shared" si="18"/>
        <v>UN</v>
      </c>
      <c r="I1042"/>
      <c r="J1042"/>
      <c r="K1042"/>
      <c r="L1042"/>
      <c r="M1042"/>
      <c r="N1042"/>
      <c r="O1042"/>
      <c r="P1042"/>
    </row>
    <row r="1043" spans="1:16" s="10" customFormat="1" x14ac:dyDescent="0.25">
      <c r="A1043"/>
      <c r="B1043" s="4">
        <v>804376</v>
      </c>
      <c r="C1043" s="8" t="s">
        <v>10567</v>
      </c>
      <c r="D1043" s="4" t="s">
        <v>42</v>
      </c>
      <c r="E1043" s="406">
        <v>935.48</v>
      </c>
      <c r="F1043" s="404"/>
      <c r="G1043" s="404"/>
      <c r="H1043" s="404" t="str">
        <f t="shared" si="18"/>
        <v>UN</v>
      </c>
      <c r="I1043"/>
      <c r="J1043"/>
      <c r="K1043"/>
      <c r="L1043"/>
      <c r="M1043"/>
      <c r="N1043"/>
      <c r="O1043"/>
      <c r="P1043"/>
    </row>
    <row r="1044" spans="1:16" s="10" customFormat="1" x14ac:dyDescent="0.25">
      <c r="A1044"/>
      <c r="B1044" s="6">
        <v>804080</v>
      </c>
      <c r="C1044" s="9" t="s">
        <v>10568</v>
      </c>
      <c r="D1044" s="6" t="s">
        <v>42</v>
      </c>
      <c r="E1044" s="403">
        <v>617.55999999999995</v>
      </c>
      <c r="F1044" s="404"/>
      <c r="G1044" s="404"/>
      <c r="H1044" s="404" t="str">
        <f t="shared" si="18"/>
        <v>UN</v>
      </c>
      <c r="I1044"/>
      <c r="J1044"/>
      <c r="K1044"/>
      <c r="L1044"/>
      <c r="M1044"/>
      <c r="N1044"/>
      <c r="O1044"/>
      <c r="P1044"/>
    </row>
    <row r="1045" spans="1:16" s="10" customFormat="1" x14ac:dyDescent="0.25">
      <c r="A1045"/>
      <c r="B1045" s="4">
        <v>804085</v>
      </c>
      <c r="C1045" s="8" t="s">
        <v>10569</v>
      </c>
      <c r="D1045" s="4" t="s">
        <v>42</v>
      </c>
      <c r="E1045" s="406">
        <v>756.5</v>
      </c>
      <c r="F1045" s="404"/>
      <c r="G1045" s="404"/>
      <c r="H1045" s="404" t="str">
        <f t="shared" si="18"/>
        <v>UN</v>
      </c>
      <c r="I1045"/>
      <c r="J1045"/>
      <c r="K1045"/>
      <c r="L1045"/>
      <c r="M1045"/>
      <c r="N1045"/>
      <c r="O1045"/>
      <c r="P1045"/>
    </row>
    <row r="1046" spans="1:16" s="10" customFormat="1" x14ac:dyDescent="0.25">
      <c r="A1046"/>
      <c r="B1046" s="6">
        <v>804084</v>
      </c>
      <c r="C1046" s="9" t="s">
        <v>10570</v>
      </c>
      <c r="D1046" s="6" t="s">
        <v>42</v>
      </c>
      <c r="E1046" s="403">
        <v>620.14</v>
      </c>
      <c r="F1046" s="404"/>
      <c r="G1046" s="404"/>
      <c r="H1046" s="404" t="str">
        <f t="shared" si="18"/>
        <v>UN</v>
      </c>
      <c r="I1046"/>
      <c r="J1046"/>
      <c r="K1046"/>
      <c r="L1046"/>
      <c r="M1046"/>
      <c r="N1046"/>
      <c r="O1046"/>
      <c r="P1046"/>
    </row>
    <row r="1047" spans="1:16" s="10" customFormat="1" x14ac:dyDescent="0.25">
      <c r="A1047"/>
      <c r="B1047" s="4">
        <v>804379</v>
      </c>
      <c r="C1047" s="8" t="s">
        <v>10571</v>
      </c>
      <c r="D1047" s="4" t="s">
        <v>42</v>
      </c>
      <c r="E1047" s="406">
        <v>937.96</v>
      </c>
      <c r="F1047" s="404"/>
      <c r="G1047" s="404"/>
      <c r="H1047" s="404" t="str">
        <f t="shared" si="18"/>
        <v>UN</v>
      </c>
      <c r="I1047"/>
      <c r="J1047"/>
      <c r="K1047"/>
      <c r="L1047"/>
      <c r="M1047"/>
      <c r="N1047"/>
      <c r="O1047"/>
      <c r="P1047"/>
    </row>
    <row r="1048" spans="1:16" s="10" customFormat="1" x14ac:dyDescent="0.25">
      <c r="A1048"/>
      <c r="B1048" s="6">
        <v>804087</v>
      </c>
      <c r="C1048" s="9" t="s">
        <v>10572</v>
      </c>
      <c r="D1048" s="6" t="s">
        <v>42</v>
      </c>
      <c r="E1048" s="403">
        <v>759.49</v>
      </c>
      <c r="F1048" s="404"/>
      <c r="G1048" s="404"/>
      <c r="H1048" s="404" t="str">
        <f t="shared" si="18"/>
        <v>UN</v>
      </c>
      <c r="I1048"/>
      <c r="J1048"/>
      <c r="K1048"/>
      <c r="L1048"/>
      <c r="M1048"/>
      <c r="N1048"/>
      <c r="O1048"/>
      <c r="P1048"/>
    </row>
    <row r="1049" spans="1:16" s="10" customFormat="1" x14ac:dyDescent="0.25">
      <c r="A1049"/>
      <c r="B1049" s="4">
        <v>804378</v>
      </c>
      <c r="C1049" s="8" t="s">
        <v>10573</v>
      </c>
      <c r="D1049" s="4" t="s">
        <v>42</v>
      </c>
      <c r="E1049" s="406">
        <v>759.95</v>
      </c>
      <c r="F1049" s="404"/>
      <c r="G1049" s="404"/>
      <c r="H1049" s="404" t="str">
        <f t="shared" si="18"/>
        <v>UN</v>
      </c>
      <c r="I1049"/>
      <c r="J1049"/>
      <c r="K1049"/>
      <c r="L1049"/>
      <c r="M1049"/>
      <c r="N1049"/>
      <c r="O1049"/>
      <c r="P1049"/>
    </row>
    <row r="1050" spans="1:16" s="10" customFormat="1" x14ac:dyDescent="0.25">
      <c r="A1050"/>
      <c r="B1050" s="6">
        <v>804086</v>
      </c>
      <c r="C1050" s="9" t="s">
        <v>10574</v>
      </c>
      <c r="D1050" s="6" t="s">
        <v>42</v>
      </c>
      <c r="E1050" s="403">
        <v>623.13</v>
      </c>
      <c r="F1050" s="404"/>
      <c r="G1050" s="404"/>
      <c r="H1050" s="404" t="str">
        <f t="shared" si="18"/>
        <v>UN</v>
      </c>
      <c r="I1050"/>
      <c r="J1050"/>
      <c r="K1050"/>
      <c r="L1050"/>
      <c r="M1050"/>
      <c r="N1050"/>
      <c r="O1050"/>
      <c r="P1050"/>
    </row>
    <row r="1051" spans="1:16" s="10" customFormat="1" x14ac:dyDescent="0.25">
      <c r="A1051"/>
      <c r="B1051" s="4">
        <v>804089</v>
      </c>
      <c r="C1051" s="8" t="s">
        <v>10575</v>
      </c>
      <c r="D1051" s="4" t="s">
        <v>42</v>
      </c>
      <c r="E1051" s="406">
        <v>764.45</v>
      </c>
      <c r="F1051" s="404"/>
      <c r="G1051" s="404"/>
      <c r="H1051" s="404" t="str">
        <f t="shared" si="18"/>
        <v>UN</v>
      </c>
      <c r="I1051"/>
      <c r="J1051"/>
      <c r="K1051"/>
      <c r="L1051"/>
      <c r="M1051"/>
      <c r="N1051"/>
      <c r="O1051"/>
      <c r="P1051"/>
    </row>
    <row r="1052" spans="1:16" s="10" customFormat="1" x14ac:dyDescent="0.25">
      <c r="A1052"/>
      <c r="B1052" s="6">
        <v>804088</v>
      </c>
      <c r="C1052" s="9" t="s">
        <v>10576</v>
      </c>
      <c r="D1052" s="6" t="s">
        <v>42</v>
      </c>
      <c r="E1052" s="403">
        <v>627.95000000000005</v>
      </c>
      <c r="F1052" s="404"/>
      <c r="G1052" s="404"/>
      <c r="H1052" s="404" t="str">
        <f t="shared" si="18"/>
        <v>UN</v>
      </c>
      <c r="I1052"/>
      <c r="J1052"/>
      <c r="K1052"/>
      <c r="L1052"/>
      <c r="M1052"/>
      <c r="N1052"/>
      <c r="O1052"/>
      <c r="P1052"/>
    </row>
    <row r="1053" spans="1:16" s="10" customFormat="1" x14ac:dyDescent="0.25">
      <c r="A1053"/>
      <c r="B1053" s="4">
        <v>804091</v>
      </c>
      <c r="C1053" s="8" t="s">
        <v>10577</v>
      </c>
      <c r="D1053" s="4" t="s">
        <v>42</v>
      </c>
      <c r="E1053" s="406">
        <v>770.91</v>
      </c>
      <c r="F1053" s="404"/>
      <c r="G1053" s="404"/>
      <c r="H1053" s="404" t="str">
        <f t="shared" si="18"/>
        <v>UN</v>
      </c>
      <c r="I1053"/>
      <c r="J1053"/>
      <c r="K1053"/>
      <c r="L1053"/>
      <c r="M1053"/>
      <c r="N1053"/>
      <c r="O1053"/>
      <c r="P1053"/>
    </row>
    <row r="1054" spans="1:16" s="10" customFormat="1" x14ac:dyDescent="0.25">
      <c r="A1054"/>
      <c r="B1054" s="6">
        <v>804090</v>
      </c>
      <c r="C1054" s="9" t="s">
        <v>10578</v>
      </c>
      <c r="D1054" s="6" t="s">
        <v>42</v>
      </c>
      <c r="E1054" s="403">
        <v>634.26</v>
      </c>
      <c r="F1054" s="404"/>
      <c r="G1054" s="404"/>
      <c r="H1054" s="404" t="str">
        <f t="shared" si="18"/>
        <v>UN</v>
      </c>
      <c r="I1054"/>
      <c r="J1054"/>
      <c r="K1054"/>
      <c r="L1054"/>
      <c r="M1054"/>
      <c r="N1054"/>
      <c r="O1054"/>
      <c r="P1054"/>
    </row>
    <row r="1055" spans="1:16" s="10" customFormat="1" x14ac:dyDescent="0.25">
      <c r="A1055"/>
      <c r="B1055" s="4">
        <v>804381</v>
      </c>
      <c r="C1055" s="8" t="s">
        <v>10579</v>
      </c>
      <c r="D1055" s="4" t="s">
        <v>42</v>
      </c>
      <c r="E1055" s="463">
        <v>1305.8699999999999</v>
      </c>
      <c r="F1055" s="404"/>
      <c r="G1055" s="404"/>
      <c r="H1055" s="404" t="str">
        <f t="shared" si="18"/>
        <v>UN</v>
      </c>
      <c r="I1055"/>
      <c r="J1055"/>
      <c r="K1055"/>
      <c r="L1055"/>
      <c r="M1055"/>
      <c r="N1055"/>
      <c r="O1055"/>
      <c r="P1055"/>
    </row>
    <row r="1056" spans="1:16" s="10" customFormat="1" x14ac:dyDescent="0.25">
      <c r="A1056"/>
      <c r="B1056" s="6">
        <v>804093</v>
      </c>
      <c r="C1056" s="9" t="s">
        <v>10580</v>
      </c>
      <c r="D1056" s="6" t="s">
        <v>42</v>
      </c>
      <c r="E1056" s="403">
        <v>780.09</v>
      </c>
      <c r="F1056" s="404"/>
      <c r="G1056" s="404"/>
      <c r="H1056" s="404" t="str">
        <f t="shared" si="18"/>
        <v>UN</v>
      </c>
      <c r="I1056"/>
      <c r="J1056"/>
      <c r="K1056"/>
      <c r="L1056"/>
      <c r="M1056"/>
      <c r="N1056"/>
      <c r="O1056"/>
      <c r="P1056"/>
    </row>
    <row r="1057" spans="1:16" s="10" customFormat="1" x14ac:dyDescent="0.25">
      <c r="A1057"/>
      <c r="B1057" s="4">
        <v>804380</v>
      </c>
      <c r="C1057" s="8" t="s">
        <v>10581</v>
      </c>
      <c r="D1057" s="4" t="s">
        <v>42</v>
      </c>
      <c r="E1057" s="463">
        <v>1104.18</v>
      </c>
      <c r="F1057" s="404"/>
      <c r="G1057" s="404"/>
      <c r="H1057" s="404" t="str">
        <f t="shared" si="18"/>
        <v>UN</v>
      </c>
      <c r="I1057"/>
      <c r="J1057"/>
      <c r="K1057"/>
      <c r="L1057"/>
      <c r="M1057"/>
      <c r="N1057"/>
      <c r="O1057"/>
      <c r="P1057"/>
    </row>
    <row r="1058" spans="1:16" s="10" customFormat="1" x14ac:dyDescent="0.25">
      <c r="A1058"/>
      <c r="B1058" s="6">
        <v>804092</v>
      </c>
      <c r="C1058" s="9" t="s">
        <v>10582</v>
      </c>
      <c r="D1058" s="6" t="s">
        <v>42</v>
      </c>
      <c r="E1058" s="403">
        <v>643.15</v>
      </c>
      <c r="F1058" s="404"/>
      <c r="G1058" s="404"/>
      <c r="H1058" s="404" t="str">
        <f t="shared" si="18"/>
        <v>UN</v>
      </c>
      <c r="I1058"/>
      <c r="J1058"/>
      <c r="K1058"/>
      <c r="L1058"/>
      <c r="M1058"/>
      <c r="N1058"/>
      <c r="O1058"/>
      <c r="P1058"/>
    </row>
    <row r="1059" spans="1:16" s="10" customFormat="1" x14ac:dyDescent="0.25">
      <c r="A1059"/>
      <c r="B1059" s="4">
        <v>804095</v>
      </c>
      <c r="C1059" s="8" t="s">
        <v>10583</v>
      </c>
      <c r="D1059" s="4" t="s">
        <v>42</v>
      </c>
      <c r="E1059" s="406">
        <v>792.54</v>
      </c>
      <c r="F1059" s="404"/>
      <c r="G1059" s="404"/>
      <c r="H1059" s="404" t="str">
        <f t="shared" si="18"/>
        <v>UN</v>
      </c>
      <c r="I1059"/>
      <c r="J1059"/>
      <c r="K1059"/>
      <c r="L1059"/>
      <c r="M1059"/>
      <c r="N1059"/>
      <c r="O1059"/>
      <c r="P1059"/>
    </row>
    <row r="1060" spans="1:16" s="10" customFormat="1" x14ac:dyDescent="0.25">
      <c r="A1060"/>
      <c r="B1060" s="6">
        <v>804094</v>
      </c>
      <c r="C1060" s="9" t="s">
        <v>10584</v>
      </c>
      <c r="D1060" s="6" t="s">
        <v>42</v>
      </c>
      <c r="E1060" s="403">
        <v>655.45</v>
      </c>
      <c r="F1060" s="404"/>
      <c r="G1060" s="404"/>
      <c r="H1060" s="404" t="str">
        <f t="shared" si="18"/>
        <v>UN</v>
      </c>
      <c r="I1060"/>
      <c r="J1060"/>
      <c r="K1060"/>
      <c r="L1060"/>
      <c r="M1060"/>
      <c r="N1060"/>
      <c r="O1060"/>
      <c r="P1060"/>
    </row>
    <row r="1061" spans="1:16" s="10" customFormat="1" x14ac:dyDescent="0.25">
      <c r="A1061"/>
      <c r="B1061" s="4">
        <v>804097</v>
      </c>
      <c r="C1061" s="8" t="s">
        <v>10585</v>
      </c>
      <c r="D1061" s="4" t="s">
        <v>42</v>
      </c>
      <c r="E1061" s="406">
        <v>808.46</v>
      </c>
      <c r="F1061" s="404"/>
      <c r="G1061" s="404"/>
      <c r="H1061" s="404" t="str">
        <f t="shared" si="18"/>
        <v>UN</v>
      </c>
      <c r="I1061"/>
      <c r="J1061"/>
      <c r="K1061"/>
      <c r="L1061"/>
      <c r="M1061"/>
      <c r="N1061"/>
      <c r="O1061"/>
      <c r="P1061"/>
    </row>
    <row r="1062" spans="1:16" s="10" customFormat="1" x14ac:dyDescent="0.25">
      <c r="A1062"/>
      <c r="B1062" s="6">
        <v>804096</v>
      </c>
      <c r="C1062" s="9" t="s">
        <v>10586</v>
      </c>
      <c r="D1062" s="6" t="s">
        <v>42</v>
      </c>
      <c r="E1062" s="403">
        <v>671.08</v>
      </c>
      <c r="F1062" s="404"/>
      <c r="G1062" s="404"/>
      <c r="H1062" s="404" t="str">
        <f t="shared" si="18"/>
        <v>UN</v>
      </c>
      <c r="I1062"/>
      <c r="J1062"/>
      <c r="K1062"/>
      <c r="L1062"/>
      <c r="M1062"/>
      <c r="N1062"/>
      <c r="O1062"/>
      <c r="P1062"/>
    </row>
    <row r="1063" spans="1:16" s="10" customFormat="1" x14ac:dyDescent="0.25">
      <c r="A1063"/>
      <c r="B1063" s="4">
        <v>804383</v>
      </c>
      <c r="C1063" s="8" t="s">
        <v>10587</v>
      </c>
      <c r="D1063" s="4" t="s">
        <v>42</v>
      </c>
      <c r="E1063" s="463">
        <v>1615.38</v>
      </c>
      <c r="F1063" s="404"/>
      <c r="G1063" s="404"/>
      <c r="H1063" s="404" t="str">
        <f t="shared" si="18"/>
        <v>UN</v>
      </c>
      <c r="I1063"/>
      <c r="J1063"/>
      <c r="K1063"/>
      <c r="L1063"/>
      <c r="M1063"/>
      <c r="N1063"/>
      <c r="O1063"/>
      <c r="P1063"/>
    </row>
    <row r="1064" spans="1:16" s="10" customFormat="1" x14ac:dyDescent="0.25">
      <c r="A1064"/>
      <c r="B1064" s="6">
        <v>804099</v>
      </c>
      <c r="C1064" s="9" t="s">
        <v>10588</v>
      </c>
      <c r="D1064" s="6" t="s">
        <v>42</v>
      </c>
      <c r="E1064" s="403">
        <v>831.11</v>
      </c>
      <c r="F1064" s="404"/>
      <c r="G1064" s="404"/>
      <c r="H1064" s="404" t="str">
        <f t="shared" si="18"/>
        <v>UN</v>
      </c>
      <c r="I1064"/>
      <c r="J1064"/>
      <c r="K1064"/>
      <c r="L1064"/>
      <c r="M1064"/>
      <c r="N1064"/>
      <c r="O1064"/>
      <c r="P1064"/>
    </row>
    <row r="1065" spans="1:16" s="10" customFormat="1" x14ac:dyDescent="0.25">
      <c r="A1065"/>
      <c r="B1065" s="4">
        <v>804382</v>
      </c>
      <c r="C1065" s="8" t="s">
        <v>10589</v>
      </c>
      <c r="D1065" s="4" t="s">
        <v>42</v>
      </c>
      <c r="E1065" s="463">
        <v>1363.71</v>
      </c>
      <c r="F1065" s="404"/>
      <c r="G1065" s="404"/>
      <c r="H1065" s="404" t="str">
        <f t="shared" si="18"/>
        <v>UN</v>
      </c>
      <c r="I1065"/>
      <c r="J1065"/>
      <c r="K1065"/>
      <c r="L1065"/>
      <c r="M1065"/>
      <c r="N1065"/>
      <c r="O1065"/>
      <c r="P1065"/>
    </row>
    <row r="1066" spans="1:16" s="10" customFormat="1" x14ac:dyDescent="0.25">
      <c r="A1066"/>
      <c r="B1066" s="6">
        <v>804098</v>
      </c>
      <c r="C1066" s="9" t="s">
        <v>10590</v>
      </c>
      <c r="D1066" s="6" t="s">
        <v>42</v>
      </c>
      <c r="E1066" s="403">
        <v>693.44</v>
      </c>
      <c r="F1066" s="404"/>
      <c r="G1066" s="404"/>
      <c r="H1066" s="404" t="str">
        <f t="shared" si="18"/>
        <v>UN</v>
      </c>
      <c r="I1066"/>
      <c r="J1066"/>
      <c r="K1066"/>
      <c r="L1066"/>
      <c r="M1066"/>
      <c r="N1066"/>
      <c r="O1066"/>
      <c r="P1066"/>
    </row>
    <row r="1067" spans="1:16" s="10" customFormat="1" x14ac:dyDescent="0.25">
      <c r="A1067"/>
      <c r="B1067" s="4">
        <v>804083</v>
      </c>
      <c r="C1067" s="8" t="s">
        <v>10591</v>
      </c>
      <c r="D1067" s="4" t="s">
        <v>42</v>
      </c>
      <c r="E1067" s="406">
        <v>754.52</v>
      </c>
      <c r="F1067" s="404"/>
      <c r="G1067" s="404"/>
      <c r="H1067" s="404" t="str">
        <f t="shared" si="18"/>
        <v>UN</v>
      </c>
      <c r="I1067"/>
      <c r="J1067"/>
      <c r="K1067"/>
      <c r="L1067"/>
      <c r="M1067"/>
      <c r="N1067"/>
      <c r="O1067"/>
      <c r="P1067"/>
    </row>
    <row r="1068" spans="1:16" s="10" customFormat="1" x14ac:dyDescent="0.25">
      <c r="A1068"/>
      <c r="B1068" s="6">
        <v>804082</v>
      </c>
      <c r="C1068" s="9" t="s">
        <v>10592</v>
      </c>
      <c r="D1068" s="6" t="s">
        <v>42</v>
      </c>
      <c r="E1068" s="403">
        <v>618.30999999999995</v>
      </c>
      <c r="F1068" s="404"/>
      <c r="G1068" s="404"/>
      <c r="H1068" s="404" t="str">
        <f t="shared" si="18"/>
        <v>UN</v>
      </c>
      <c r="I1068"/>
      <c r="J1068"/>
      <c r="K1068"/>
      <c r="L1068"/>
      <c r="M1068"/>
      <c r="N1068"/>
      <c r="O1068"/>
      <c r="P1068"/>
    </row>
    <row r="1069" spans="1:16" s="10" customFormat="1" x14ac:dyDescent="0.25">
      <c r="A1069"/>
      <c r="B1069" s="4">
        <v>804385</v>
      </c>
      <c r="C1069" s="8" t="s">
        <v>10593</v>
      </c>
      <c r="D1069" s="4" t="s">
        <v>42</v>
      </c>
      <c r="E1069" s="463">
        <v>1850.15</v>
      </c>
      <c r="F1069" s="404"/>
      <c r="G1069" s="404"/>
      <c r="H1069" s="404" t="str">
        <f t="shared" si="18"/>
        <v>UN</v>
      </c>
      <c r="I1069"/>
      <c r="J1069"/>
      <c r="K1069"/>
      <c r="L1069"/>
      <c r="M1069"/>
      <c r="N1069"/>
      <c r="O1069"/>
      <c r="P1069"/>
    </row>
    <row r="1070" spans="1:16" s="10" customFormat="1" x14ac:dyDescent="0.25">
      <c r="A1070"/>
      <c r="B1070" s="6">
        <v>804101</v>
      </c>
      <c r="C1070" s="9" t="s">
        <v>10594</v>
      </c>
      <c r="D1070" s="6" t="s">
        <v>42</v>
      </c>
      <c r="E1070" s="464">
        <v>1278.43</v>
      </c>
      <c r="F1070" s="404"/>
      <c r="G1070" s="404"/>
      <c r="H1070" s="404" t="str">
        <f t="shared" si="18"/>
        <v>UN</v>
      </c>
      <c r="I1070"/>
      <c r="J1070"/>
      <c r="K1070"/>
      <c r="L1070"/>
      <c r="M1070"/>
      <c r="N1070"/>
      <c r="O1070"/>
      <c r="P1070"/>
    </row>
    <row r="1071" spans="1:16" s="10" customFormat="1" x14ac:dyDescent="0.25">
      <c r="A1071"/>
      <c r="B1071" s="4">
        <v>804384</v>
      </c>
      <c r="C1071" s="8" t="s">
        <v>10595</v>
      </c>
      <c r="D1071" s="4" t="s">
        <v>42</v>
      </c>
      <c r="E1071" s="463">
        <v>1537.39</v>
      </c>
      <c r="F1071" s="404"/>
      <c r="G1071" s="404"/>
      <c r="H1071" s="404" t="str">
        <f t="shared" si="18"/>
        <v>UN</v>
      </c>
      <c r="I1071"/>
      <c r="J1071"/>
      <c r="K1071"/>
      <c r="L1071"/>
      <c r="M1071"/>
      <c r="N1071"/>
      <c r="O1071"/>
      <c r="P1071"/>
    </row>
    <row r="1072" spans="1:16" s="10" customFormat="1" x14ac:dyDescent="0.25">
      <c r="A1072"/>
      <c r="B1072" s="6">
        <v>804100</v>
      </c>
      <c r="C1072" s="9" t="s">
        <v>10596</v>
      </c>
      <c r="D1072" s="6" t="s">
        <v>42</v>
      </c>
      <c r="E1072" s="464">
        <v>1041.82</v>
      </c>
      <c r="F1072" s="404"/>
      <c r="G1072" s="404"/>
      <c r="H1072" s="404" t="str">
        <f t="shared" si="18"/>
        <v>UN</v>
      </c>
      <c r="I1072"/>
      <c r="J1072"/>
      <c r="K1072"/>
      <c r="L1072"/>
      <c r="M1072"/>
      <c r="N1072"/>
      <c r="O1072"/>
      <c r="P1072"/>
    </row>
    <row r="1073" spans="1:16" s="10" customFormat="1" x14ac:dyDescent="0.25">
      <c r="A1073"/>
      <c r="B1073" s="4">
        <v>804105</v>
      </c>
      <c r="C1073" s="8" t="s">
        <v>10597</v>
      </c>
      <c r="D1073" s="4" t="s">
        <v>42</v>
      </c>
      <c r="E1073" s="463">
        <v>1282.6500000000001</v>
      </c>
      <c r="F1073" s="404"/>
      <c r="G1073" s="404"/>
      <c r="H1073" s="404" t="str">
        <f t="shared" si="18"/>
        <v>UN</v>
      </c>
      <c r="I1073"/>
      <c r="J1073"/>
      <c r="K1073"/>
      <c r="L1073"/>
      <c r="M1073"/>
      <c r="N1073"/>
      <c r="O1073"/>
      <c r="P1073"/>
    </row>
    <row r="1074" spans="1:16" s="10" customFormat="1" x14ac:dyDescent="0.25">
      <c r="A1074"/>
      <c r="B1074" s="6">
        <v>804104</v>
      </c>
      <c r="C1074" s="9" t="s">
        <v>10598</v>
      </c>
      <c r="D1074" s="6" t="s">
        <v>42</v>
      </c>
      <c r="E1074" s="464">
        <v>1045.8900000000001</v>
      </c>
      <c r="F1074" s="404"/>
      <c r="G1074" s="404"/>
      <c r="H1074" s="404" t="str">
        <f t="shared" si="18"/>
        <v>UN</v>
      </c>
      <c r="I1074"/>
      <c r="J1074"/>
      <c r="K1074"/>
      <c r="L1074"/>
      <c r="M1074"/>
      <c r="N1074"/>
      <c r="O1074"/>
      <c r="P1074"/>
    </row>
    <row r="1075" spans="1:16" s="10" customFormat="1" x14ac:dyDescent="0.25">
      <c r="A1075"/>
      <c r="B1075" s="4">
        <v>804387</v>
      </c>
      <c r="C1075" s="8" t="s">
        <v>10599</v>
      </c>
      <c r="D1075" s="4" t="s">
        <v>42</v>
      </c>
      <c r="E1075" s="463">
        <v>1949.88</v>
      </c>
      <c r="F1075" s="404"/>
      <c r="G1075" s="404"/>
      <c r="H1075" s="404" t="str">
        <f t="shared" si="18"/>
        <v>UN</v>
      </c>
      <c r="I1075"/>
      <c r="J1075"/>
      <c r="K1075"/>
      <c r="L1075"/>
      <c r="M1075"/>
      <c r="N1075"/>
      <c r="O1075"/>
      <c r="P1075"/>
    </row>
    <row r="1076" spans="1:16" s="10" customFormat="1" x14ac:dyDescent="0.25">
      <c r="A1076"/>
      <c r="B1076" s="6">
        <v>804107</v>
      </c>
      <c r="C1076" s="9" t="s">
        <v>10600</v>
      </c>
      <c r="D1076" s="6" t="s">
        <v>42</v>
      </c>
      <c r="E1076" s="464">
        <v>1288.3599999999999</v>
      </c>
      <c r="F1076" s="404"/>
      <c r="G1076" s="404"/>
      <c r="H1076" s="404" t="str">
        <f t="shared" si="18"/>
        <v>UN</v>
      </c>
      <c r="I1076"/>
      <c r="J1076"/>
      <c r="K1076"/>
      <c r="L1076"/>
      <c r="M1076"/>
      <c r="N1076"/>
      <c r="O1076"/>
      <c r="P1076"/>
    </row>
    <row r="1077" spans="1:16" s="10" customFormat="1" x14ac:dyDescent="0.25">
      <c r="A1077"/>
      <c r="B1077" s="4">
        <v>804386</v>
      </c>
      <c r="C1077" s="8" t="s">
        <v>10601</v>
      </c>
      <c r="D1077" s="4" t="s">
        <v>42</v>
      </c>
      <c r="E1077" s="463">
        <v>1619.29</v>
      </c>
      <c r="F1077" s="404"/>
      <c r="G1077" s="404"/>
      <c r="H1077" s="404" t="str">
        <f t="shared" si="18"/>
        <v>UN</v>
      </c>
      <c r="I1077"/>
      <c r="J1077"/>
      <c r="K1077"/>
      <c r="L1077"/>
      <c r="M1077"/>
      <c r="N1077"/>
      <c r="O1077"/>
      <c r="P1077"/>
    </row>
    <row r="1078" spans="1:16" s="10" customFormat="1" x14ac:dyDescent="0.25">
      <c r="A1078"/>
      <c r="B1078" s="6">
        <v>804106</v>
      </c>
      <c r="C1078" s="9" t="s">
        <v>10602</v>
      </c>
      <c r="D1078" s="6" t="s">
        <v>42</v>
      </c>
      <c r="E1078" s="464">
        <v>1051.45</v>
      </c>
      <c r="F1078" s="404"/>
      <c r="G1078" s="404"/>
      <c r="H1078" s="404" t="str">
        <f t="shared" si="18"/>
        <v>UN</v>
      </c>
      <c r="I1078"/>
      <c r="J1078"/>
      <c r="K1078"/>
      <c r="L1078"/>
      <c r="M1078"/>
      <c r="N1078"/>
      <c r="O1078"/>
      <c r="P1078"/>
    </row>
    <row r="1079" spans="1:16" s="10" customFormat="1" x14ac:dyDescent="0.25">
      <c r="A1079"/>
      <c r="B1079" s="4">
        <v>804109</v>
      </c>
      <c r="C1079" s="8" t="s">
        <v>10603</v>
      </c>
      <c r="D1079" s="4" t="s">
        <v>42</v>
      </c>
      <c r="E1079" s="463">
        <v>1297.07</v>
      </c>
      <c r="F1079" s="404"/>
      <c r="G1079" s="404"/>
      <c r="H1079" s="404" t="str">
        <f t="shared" si="18"/>
        <v>UN</v>
      </c>
      <c r="I1079"/>
      <c r="J1079"/>
      <c r="K1079"/>
      <c r="L1079"/>
      <c r="M1079"/>
      <c r="N1079"/>
      <c r="O1079"/>
      <c r="P1079"/>
    </row>
    <row r="1080" spans="1:16" s="10" customFormat="1" x14ac:dyDescent="0.25">
      <c r="A1080"/>
      <c r="B1080" s="6">
        <v>804108</v>
      </c>
      <c r="C1080" s="9" t="s">
        <v>10604</v>
      </c>
      <c r="D1080" s="6" t="s">
        <v>42</v>
      </c>
      <c r="E1080" s="464">
        <v>1060.01</v>
      </c>
      <c r="F1080" s="404"/>
      <c r="G1080" s="404"/>
      <c r="H1080" s="404" t="str">
        <f t="shared" si="18"/>
        <v>UN</v>
      </c>
      <c r="I1080"/>
      <c r="J1080"/>
      <c r="K1080"/>
      <c r="L1080"/>
      <c r="M1080"/>
      <c r="N1080"/>
      <c r="O1080"/>
      <c r="P1080"/>
    </row>
    <row r="1081" spans="1:16" s="10" customFormat="1" x14ac:dyDescent="0.25">
      <c r="A1081"/>
      <c r="B1081" s="4">
        <v>804111</v>
      </c>
      <c r="C1081" s="8" t="s">
        <v>10605</v>
      </c>
      <c r="D1081" s="4" t="s">
        <v>42</v>
      </c>
      <c r="E1081" s="463">
        <v>1308.49</v>
      </c>
      <c r="F1081" s="404"/>
      <c r="G1081" s="404"/>
      <c r="H1081" s="404" t="str">
        <f t="shared" si="18"/>
        <v>UN</v>
      </c>
      <c r="I1081"/>
      <c r="J1081"/>
      <c r="K1081"/>
      <c r="L1081"/>
      <c r="M1081"/>
      <c r="N1081"/>
      <c r="O1081"/>
      <c r="P1081"/>
    </row>
    <row r="1082" spans="1:16" s="10" customFormat="1" x14ac:dyDescent="0.25">
      <c r="A1082"/>
      <c r="B1082" s="6">
        <v>804110</v>
      </c>
      <c r="C1082" s="9" t="s">
        <v>10606</v>
      </c>
      <c r="D1082" s="6" t="s">
        <v>42</v>
      </c>
      <c r="E1082" s="464">
        <v>1071.1500000000001</v>
      </c>
      <c r="F1082" s="404"/>
      <c r="G1082" s="404"/>
      <c r="H1082" s="404" t="str">
        <f t="shared" si="18"/>
        <v>UN</v>
      </c>
      <c r="I1082"/>
      <c r="J1082"/>
      <c r="K1082"/>
      <c r="L1082"/>
      <c r="M1082"/>
      <c r="N1082"/>
      <c r="O1082"/>
      <c r="P1082"/>
    </row>
    <row r="1083" spans="1:16" s="10" customFormat="1" x14ac:dyDescent="0.25">
      <c r="A1083"/>
      <c r="B1083" s="4">
        <v>804389</v>
      </c>
      <c r="C1083" s="8" t="s">
        <v>10607</v>
      </c>
      <c r="D1083" s="4" t="s">
        <v>42</v>
      </c>
      <c r="E1083" s="463">
        <v>2178.4499999999998</v>
      </c>
      <c r="F1083" s="404"/>
      <c r="G1083" s="404"/>
      <c r="H1083" s="404" t="str">
        <f t="shared" si="18"/>
        <v>UN</v>
      </c>
      <c r="I1083"/>
      <c r="J1083"/>
      <c r="K1083"/>
      <c r="L1083"/>
      <c r="M1083"/>
      <c r="N1083"/>
      <c r="O1083"/>
      <c r="P1083"/>
    </row>
    <row r="1084" spans="1:16" s="10" customFormat="1" x14ac:dyDescent="0.25">
      <c r="A1084"/>
      <c r="B1084" s="6">
        <v>804113</v>
      </c>
      <c r="C1084" s="9" t="s">
        <v>10608</v>
      </c>
      <c r="D1084" s="6" t="s">
        <v>42</v>
      </c>
      <c r="E1084" s="464">
        <v>1324.14</v>
      </c>
      <c r="F1084" s="404"/>
      <c r="G1084" s="404"/>
      <c r="H1084" s="404" t="str">
        <f t="shared" si="18"/>
        <v>UN</v>
      </c>
      <c r="I1084"/>
      <c r="J1084"/>
      <c r="K1084"/>
      <c r="L1084"/>
      <c r="M1084"/>
      <c r="N1084"/>
      <c r="O1084"/>
      <c r="P1084"/>
    </row>
    <row r="1085" spans="1:16" s="10" customFormat="1" x14ac:dyDescent="0.25">
      <c r="A1085"/>
      <c r="B1085" s="4">
        <v>804388</v>
      </c>
      <c r="C1085" s="8" t="s">
        <v>10609</v>
      </c>
      <c r="D1085" s="4" t="s">
        <v>42</v>
      </c>
      <c r="E1085" s="463">
        <v>1807.37</v>
      </c>
      <c r="F1085" s="404"/>
      <c r="G1085" s="404"/>
      <c r="H1085" s="404" t="str">
        <f t="shared" si="18"/>
        <v>UN</v>
      </c>
      <c r="I1085"/>
      <c r="J1085"/>
      <c r="K1085"/>
      <c r="L1085"/>
      <c r="M1085"/>
      <c r="N1085"/>
      <c r="O1085"/>
      <c r="P1085"/>
    </row>
    <row r="1086" spans="1:16" s="10" customFormat="1" x14ac:dyDescent="0.25">
      <c r="A1086"/>
      <c r="B1086" s="6">
        <v>804112</v>
      </c>
      <c r="C1086" s="9" t="s">
        <v>10610</v>
      </c>
      <c r="D1086" s="6" t="s">
        <v>42</v>
      </c>
      <c r="E1086" s="464">
        <v>1086.3499999999999</v>
      </c>
      <c r="F1086" s="404"/>
      <c r="G1086" s="404"/>
      <c r="H1086" s="404" t="str">
        <f t="shared" si="18"/>
        <v>UN</v>
      </c>
      <c r="I1086"/>
      <c r="J1086"/>
      <c r="K1086"/>
      <c r="L1086"/>
      <c r="M1086"/>
      <c r="N1086"/>
      <c r="O1086"/>
      <c r="P1086"/>
    </row>
    <row r="1087" spans="1:16" s="10" customFormat="1" x14ac:dyDescent="0.25">
      <c r="A1087"/>
      <c r="B1087" s="4">
        <v>804115</v>
      </c>
      <c r="C1087" s="8" t="s">
        <v>10611</v>
      </c>
      <c r="D1087" s="4" t="s">
        <v>42</v>
      </c>
      <c r="E1087" s="463">
        <v>1345.76</v>
      </c>
      <c r="F1087" s="404"/>
      <c r="G1087" s="404"/>
      <c r="H1087" s="404" t="str">
        <f t="shared" si="18"/>
        <v>UN</v>
      </c>
      <c r="I1087"/>
      <c r="J1087"/>
      <c r="K1087"/>
      <c r="L1087"/>
      <c r="M1087"/>
      <c r="N1087"/>
      <c r="O1087"/>
      <c r="P1087"/>
    </row>
    <row r="1088" spans="1:16" s="10" customFormat="1" x14ac:dyDescent="0.25">
      <c r="A1088"/>
      <c r="B1088" s="6">
        <v>804114</v>
      </c>
      <c r="C1088" s="9" t="s">
        <v>10612</v>
      </c>
      <c r="D1088" s="6" t="s">
        <v>42</v>
      </c>
      <c r="E1088" s="464">
        <v>1107.54</v>
      </c>
      <c r="F1088" s="404"/>
      <c r="G1088" s="404"/>
      <c r="H1088" s="404" t="str">
        <f t="shared" si="18"/>
        <v>UN</v>
      </c>
      <c r="I1088"/>
      <c r="J1088"/>
      <c r="K1088"/>
      <c r="L1088"/>
      <c r="M1088"/>
      <c r="N1088"/>
      <c r="O1088"/>
      <c r="P1088"/>
    </row>
    <row r="1089" spans="1:16" s="10" customFormat="1" x14ac:dyDescent="0.25">
      <c r="A1089"/>
      <c r="B1089" s="4">
        <v>804117</v>
      </c>
      <c r="C1089" s="8" t="s">
        <v>10613</v>
      </c>
      <c r="D1089" s="4" t="s">
        <v>42</v>
      </c>
      <c r="E1089" s="463">
        <v>1374.13</v>
      </c>
      <c r="F1089" s="404"/>
      <c r="G1089" s="404"/>
      <c r="H1089" s="404" t="str">
        <f t="shared" si="18"/>
        <v>UN</v>
      </c>
      <c r="I1089"/>
      <c r="J1089"/>
      <c r="K1089"/>
      <c r="L1089"/>
      <c r="M1089"/>
      <c r="N1089"/>
      <c r="O1089"/>
      <c r="P1089"/>
    </row>
    <row r="1090" spans="1:16" s="10" customFormat="1" x14ac:dyDescent="0.25">
      <c r="A1090"/>
      <c r="B1090" s="6">
        <v>804116</v>
      </c>
      <c r="C1090" s="9" t="s">
        <v>10614</v>
      </c>
      <c r="D1090" s="6" t="s">
        <v>42</v>
      </c>
      <c r="E1090" s="464">
        <v>1135.47</v>
      </c>
      <c r="F1090" s="404"/>
      <c r="G1090" s="404"/>
      <c r="H1090" s="404" t="str">
        <f t="shared" si="18"/>
        <v>UN</v>
      </c>
      <c r="I1090"/>
      <c r="J1090"/>
      <c r="K1090"/>
      <c r="L1090"/>
      <c r="M1090"/>
      <c r="N1090"/>
      <c r="O1090"/>
      <c r="P1090"/>
    </row>
    <row r="1091" spans="1:16" s="10" customFormat="1" x14ac:dyDescent="0.25">
      <c r="A1091"/>
      <c r="B1091" s="4">
        <v>804391</v>
      </c>
      <c r="C1091" s="8" t="s">
        <v>10615</v>
      </c>
      <c r="D1091" s="4" t="s">
        <v>42</v>
      </c>
      <c r="E1091" s="463">
        <v>2706.05</v>
      </c>
      <c r="F1091" s="404"/>
      <c r="G1091" s="404"/>
      <c r="H1091" s="404" t="str">
        <f t="shared" si="18"/>
        <v>UN</v>
      </c>
      <c r="I1091"/>
      <c r="J1091"/>
      <c r="K1091"/>
      <c r="L1091"/>
      <c r="M1091"/>
      <c r="N1091"/>
      <c r="O1091"/>
      <c r="P1091"/>
    </row>
    <row r="1092" spans="1:16" s="10" customFormat="1" x14ac:dyDescent="0.25">
      <c r="A1092"/>
      <c r="B1092" s="6">
        <v>804119</v>
      </c>
      <c r="C1092" s="9" t="s">
        <v>10616</v>
      </c>
      <c r="D1092" s="6" t="s">
        <v>42</v>
      </c>
      <c r="E1092" s="464">
        <v>1412.97</v>
      </c>
      <c r="F1092" s="404"/>
      <c r="G1092" s="404"/>
      <c r="H1092" s="404" t="str">
        <f t="shared" si="18"/>
        <v>UN</v>
      </c>
      <c r="I1092"/>
      <c r="J1092"/>
      <c r="K1092"/>
      <c r="L1092"/>
      <c r="M1092"/>
      <c r="N1092"/>
      <c r="O1092"/>
      <c r="P1092"/>
    </row>
    <row r="1093" spans="1:16" s="10" customFormat="1" x14ac:dyDescent="0.25">
      <c r="A1093"/>
      <c r="B1093" s="4">
        <v>804390</v>
      </c>
      <c r="C1093" s="8" t="s">
        <v>10617</v>
      </c>
      <c r="D1093" s="4" t="s">
        <v>42</v>
      </c>
      <c r="E1093" s="463">
        <v>2240.13</v>
      </c>
      <c r="F1093" s="404"/>
      <c r="G1093" s="404"/>
      <c r="H1093" s="404" t="str">
        <f t="shared" si="18"/>
        <v>UN</v>
      </c>
      <c r="I1093"/>
      <c r="J1093"/>
      <c r="K1093"/>
      <c r="L1093"/>
      <c r="M1093"/>
      <c r="N1093"/>
      <c r="O1093"/>
      <c r="P1093"/>
    </row>
    <row r="1094" spans="1:16" s="10" customFormat="1" x14ac:dyDescent="0.25">
      <c r="A1094"/>
      <c r="B1094" s="6">
        <v>804118</v>
      </c>
      <c r="C1094" s="9" t="s">
        <v>10618</v>
      </c>
      <c r="D1094" s="6" t="s">
        <v>42</v>
      </c>
      <c r="E1094" s="464">
        <v>1173.8699999999999</v>
      </c>
      <c r="F1094" s="404"/>
      <c r="G1094" s="404"/>
      <c r="H1094" s="404" t="str">
        <f t="shared" si="18"/>
        <v>UN</v>
      </c>
      <c r="I1094"/>
      <c r="J1094"/>
      <c r="K1094"/>
      <c r="L1094"/>
      <c r="M1094"/>
      <c r="N1094"/>
      <c r="O1094"/>
      <c r="P1094"/>
    </row>
    <row r="1095" spans="1:16" s="10" customFormat="1" x14ac:dyDescent="0.25">
      <c r="A1095"/>
      <c r="B1095" s="4">
        <v>804103</v>
      </c>
      <c r="C1095" s="8" t="s">
        <v>10619</v>
      </c>
      <c r="D1095" s="4" t="s">
        <v>42</v>
      </c>
      <c r="E1095" s="463">
        <v>1279.93</v>
      </c>
      <c r="F1095" s="404"/>
      <c r="G1095" s="404"/>
      <c r="H1095" s="404" t="str">
        <f t="shared" si="18"/>
        <v>UN</v>
      </c>
      <c r="I1095"/>
      <c r="J1095"/>
      <c r="K1095"/>
      <c r="L1095"/>
      <c r="M1095"/>
      <c r="N1095"/>
      <c r="O1095"/>
      <c r="P1095"/>
    </row>
    <row r="1096" spans="1:16" s="10" customFormat="1" x14ac:dyDescent="0.25">
      <c r="A1096"/>
      <c r="B1096" s="6">
        <v>804102</v>
      </c>
      <c r="C1096" s="9" t="s">
        <v>10620</v>
      </c>
      <c r="D1096" s="6" t="s">
        <v>42</v>
      </c>
      <c r="E1096" s="464">
        <v>1043.31</v>
      </c>
      <c r="F1096" s="404"/>
      <c r="G1096" s="404"/>
      <c r="H1096" s="404" t="str">
        <f t="shared" si="18"/>
        <v>UN</v>
      </c>
      <c r="I1096"/>
      <c r="J1096"/>
      <c r="K1096"/>
      <c r="L1096"/>
      <c r="M1096"/>
      <c r="N1096"/>
      <c r="O1096"/>
      <c r="P1096"/>
    </row>
    <row r="1097" spans="1:16" s="10" customFormat="1" x14ac:dyDescent="0.25">
      <c r="A1097"/>
      <c r="B1097" s="4">
        <v>804393</v>
      </c>
      <c r="C1097" s="8" t="s">
        <v>10621</v>
      </c>
      <c r="D1097" s="4" t="s">
        <v>42</v>
      </c>
      <c r="E1097" s="463">
        <v>2863.96</v>
      </c>
      <c r="F1097" s="404"/>
      <c r="G1097" s="404"/>
      <c r="H1097" s="404" t="str">
        <f t="shared" si="18"/>
        <v>UN</v>
      </c>
      <c r="I1097"/>
      <c r="J1097"/>
      <c r="K1097"/>
      <c r="L1097"/>
      <c r="M1097"/>
      <c r="N1097"/>
      <c r="O1097"/>
      <c r="P1097"/>
    </row>
    <row r="1098" spans="1:16" s="10" customFormat="1" x14ac:dyDescent="0.25">
      <c r="A1098"/>
      <c r="B1098" s="6">
        <v>804121</v>
      </c>
      <c r="C1098" s="9" t="s">
        <v>10622</v>
      </c>
      <c r="D1098" s="6" t="s">
        <v>42</v>
      </c>
      <c r="E1098" s="464">
        <v>1915.89</v>
      </c>
      <c r="F1098" s="404"/>
      <c r="G1098" s="404"/>
      <c r="H1098" s="404" t="str">
        <f t="shared" si="18"/>
        <v>UN</v>
      </c>
      <c r="I1098"/>
      <c r="J1098"/>
      <c r="K1098"/>
      <c r="L1098"/>
      <c r="M1098"/>
      <c r="N1098"/>
      <c r="O1098"/>
      <c r="P1098"/>
    </row>
    <row r="1099" spans="1:16" s="10" customFormat="1" x14ac:dyDescent="0.25">
      <c r="A1099"/>
      <c r="B1099" s="4">
        <v>804392</v>
      </c>
      <c r="C1099" s="8" t="s">
        <v>10623</v>
      </c>
      <c r="D1099" s="4" t="s">
        <v>42</v>
      </c>
      <c r="E1099" s="463">
        <v>2342.65</v>
      </c>
      <c r="F1099" s="404"/>
      <c r="G1099" s="404"/>
      <c r="H1099" s="404" t="str">
        <f t="shared" si="18"/>
        <v>UN</v>
      </c>
      <c r="I1099"/>
      <c r="J1099"/>
      <c r="K1099"/>
      <c r="L1099"/>
      <c r="M1099"/>
      <c r="N1099"/>
      <c r="O1099"/>
      <c r="P1099"/>
    </row>
    <row r="1100" spans="1:16" s="10" customFormat="1" x14ac:dyDescent="0.25">
      <c r="A1100"/>
      <c r="B1100" s="6">
        <v>804120</v>
      </c>
      <c r="C1100" s="9" t="s">
        <v>10624</v>
      </c>
      <c r="D1100" s="6" t="s">
        <v>42</v>
      </c>
      <c r="E1100" s="464">
        <v>1548.47</v>
      </c>
      <c r="F1100" s="404"/>
      <c r="G1100" s="404"/>
      <c r="H1100" s="404" t="str">
        <f t="shared" si="18"/>
        <v>UN</v>
      </c>
      <c r="I1100"/>
      <c r="J1100"/>
      <c r="K1100"/>
      <c r="L1100"/>
      <c r="M1100"/>
      <c r="N1100"/>
      <c r="O1100"/>
      <c r="P1100"/>
    </row>
    <row r="1101" spans="1:16" s="10" customFormat="1" x14ac:dyDescent="0.25">
      <c r="A1101"/>
      <c r="B1101" s="4">
        <v>804125</v>
      </c>
      <c r="C1101" s="8" t="s">
        <v>10625</v>
      </c>
      <c r="D1101" s="4" t="s">
        <v>42</v>
      </c>
      <c r="E1101" s="463">
        <v>1921.6</v>
      </c>
      <c r="F1101" s="404"/>
      <c r="G1101" s="404"/>
      <c r="H1101" s="404" t="str">
        <f t="shared" si="18"/>
        <v>UN</v>
      </c>
      <c r="I1101"/>
      <c r="J1101"/>
      <c r="K1101"/>
      <c r="L1101"/>
      <c r="M1101"/>
      <c r="N1101"/>
      <c r="O1101"/>
      <c r="P1101"/>
    </row>
    <row r="1102" spans="1:16" s="10" customFormat="1" x14ac:dyDescent="0.25">
      <c r="A1102"/>
      <c r="B1102" s="6">
        <v>804124</v>
      </c>
      <c r="C1102" s="9" t="s">
        <v>10626</v>
      </c>
      <c r="D1102" s="6" t="s">
        <v>42</v>
      </c>
      <c r="E1102" s="464">
        <v>1554.03</v>
      </c>
      <c r="F1102" s="404"/>
      <c r="G1102" s="404"/>
      <c r="H1102" s="404" t="str">
        <f t="shared" si="18"/>
        <v>UN</v>
      </c>
      <c r="I1102"/>
      <c r="J1102"/>
      <c r="K1102"/>
      <c r="L1102"/>
      <c r="M1102"/>
      <c r="N1102"/>
      <c r="O1102"/>
      <c r="P1102"/>
    </row>
    <row r="1103" spans="1:16" s="10" customFormat="1" x14ac:dyDescent="0.25">
      <c r="A1103"/>
      <c r="B1103" s="4">
        <v>804395</v>
      </c>
      <c r="C1103" s="8" t="s">
        <v>10627</v>
      </c>
      <c r="D1103" s="4" t="s">
        <v>42</v>
      </c>
      <c r="E1103" s="463">
        <v>3008.64</v>
      </c>
      <c r="F1103" s="404"/>
      <c r="G1103" s="404"/>
      <c r="H1103" s="404" t="str">
        <f t="shared" si="18"/>
        <v>UN</v>
      </c>
      <c r="I1103"/>
      <c r="J1103"/>
      <c r="K1103"/>
      <c r="L1103"/>
      <c r="M1103"/>
      <c r="N1103"/>
      <c r="O1103"/>
      <c r="P1103"/>
    </row>
    <row r="1104" spans="1:16" s="10" customFormat="1" x14ac:dyDescent="0.25">
      <c r="A1104"/>
      <c r="B1104" s="6">
        <v>804127</v>
      </c>
      <c r="C1104" s="9" t="s">
        <v>10628</v>
      </c>
      <c r="D1104" s="6" t="s">
        <v>42</v>
      </c>
      <c r="E1104" s="464">
        <v>1930.03</v>
      </c>
      <c r="F1104" s="404"/>
      <c r="G1104" s="404"/>
      <c r="H1104" s="404" t="str">
        <f t="shared" si="18"/>
        <v>UN</v>
      </c>
      <c r="I1104"/>
      <c r="J1104"/>
      <c r="K1104"/>
      <c r="L1104"/>
      <c r="M1104"/>
      <c r="N1104"/>
      <c r="O1104"/>
      <c r="P1104"/>
    </row>
    <row r="1105" spans="1:16" s="10" customFormat="1" x14ac:dyDescent="0.25">
      <c r="A1105"/>
      <c r="B1105" s="4">
        <v>804394</v>
      </c>
      <c r="C1105" s="8" t="s">
        <v>10629</v>
      </c>
      <c r="D1105" s="4" t="s">
        <v>42</v>
      </c>
      <c r="E1105" s="463">
        <v>2459.56</v>
      </c>
      <c r="F1105" s="404"/>
      <c r="G1105" s="404"/>
      <c r="H1105" s="404" t="str">
        <f t="shared" ref="H1105:H1168" si="19">UPPER(D1105)</f>
        <v>UN</v>
      </c>
      <c r="I1105"/>
      <c r="J1105"/>
      <c r="K1105"/>
      <c r="L1105"/>
      <c r="M1105"/>
      <c r="N1105"/>
      <c r="O1105"/>
      <c r="P1105"/>
    </row>
    <row r="1106" spans="1:16" s="10" customFormat="1" x14ac:dyDescent="0.25">
      <c r="A1106"/>
      <c r="B1106" s="6">
        <v>804126</v>
      </c>
      <c r="C1106" s="9" t="s">
        <v>10630</v>
      </c>
      <c r="D1106" s="6" t="s">
        <v>42</v>
      </c>
      <c r="E1106" s="464">
        <v>1562.17</v>
      </c>
      <c r="F1106" s="404"/>
      <c r="G1106" s="404"/>
      <c r="H1106" s="404" t="str">
        <f t="shared" si="19"/>
        <v>UN</v>
      </c>
      <c r="I1106"/>
      <c r="J1106"/>
      <c r="K1106"/>
      <c r="L1106"/>
      <c r="M1106"/>
      <c r="N1106"/>
      <c r="O1106"/>
      <c r="P1106"/>
    </row>
    <row r="1107" spans="1:16" s="10" customFormat="1" x14ac:dyDescent="0.25">
      <c r="A1107"/>
      <c r="B1107" s="4">
        <v>804129</v>
      </c>
      <c r="C1107" s="8" t="s">
        <v>10631</v>
      </c>
      <c r="D1107" s="4" t="s">
        <v>42</v>
      </c>
      <c r="E1107" s="463">
        <v>1941.93</v>
      </c>
      <c r="F1107" s="404"/>
      <c r="G1107" s="404"/>
      <c r="H1107" s="404" t="str">
        <f t="shared" si="19"/>
        <v>UN</v>
      </c>
      <c r="I1107"/>
      <c r="J1107"/>
      <c r="K1107"/>
      <c r="L1107"/>
      <c r="M1107"/>
      <c r="N1107"/>
      <c r="O1107"/>
      <c r="P1107"/>
    </row>
    <row r="1108" spans="1:16" s="10" customFormat="1" x14ac:dyDescent="0.25">
      <c r="A1108"/>
      <c r="B1108" s="6">
        <v>804128</v>
      </c>
      <c r="C1108" s="9" t="s">
        <v>10632</v>
      </c>
      <c r="D1108" s="6" t="s">
        <v>42</v>
      </c>
      <c r="E1108" s="464">
        <v>1573.63</v>
      </c>
      <c r="F1108" s="404"/>
      <c r="G1108" s="404"/>
      <c r="H1108" s="404" t="str">
        <f t="shared" si="19"/>
        <v>UN</v>
      </c>
      <c r="I1108"/>
      <c r="J1108"/>
      <c r="K1108"/>
      <c r="L1108"/>
      <c r="M1108"/>
      <c r="N1108"/>
      <c r="O1108"/>
      <c r="P1108"/>
    </row>
    <row r="1109" spans="1:16" s="10" customFormat="1" x14ac:dyDescent="0.25">
      <c r="A1109"/>
      <c r="B1109" s="4">
        <v>804131</v>
      </c>
      <c r="C1109" s="8" t="s">
        <v>10633</v>
      </c>
      <c r="D1109" s="4" t="s">
        <v>42</v>
      </c>
      <c r="E1109" s="463">
        <v>1958.32</v>
      </c>
      <c r="F1109" s="404"/>
      <c r="G1109" s="404"/>
      <c r="H1109" s="404" t="str">
        <f t="shared" si="19"/>
        <v>UN</v>
      </c>
      <c r="I1109"/>
      <c r="J1109"/>
      <c r="K1109"/>
      <c r="L1109"/>
      <c r="M1109"/>
      <c r="N1109"/>
      <c r="O1109"/>
      <c r="P1109"/>
    </row>
    <row r="1110" spans="1:16" s="10" customFormat="1" x14ac:dyDescent="0.25">
      <c r="A1110"/>
      <c r="B1110" s="6">
        <v>804130</v>
      </c>
      <c r="C1110" s="9" t="s">
        <v>10634</v>
      </c>
      <c r="D1110" s="6" t="s">
        <v>42</v>
      </c>
      <c r="E1110" s="464">
        <v>1589.58</v>
      </c>
      <c r="F1110" s="404"/>
      <c r="G1110" s="404"/>
      <c r="H1110" s="404" t="str">
        <f t="shared" si="19"/>
        <v>UN</v>
      </c>
      <c r="I1110"/>
      <c r="J1110"/>
      <c r="K1110"/>
      <c r="L1110"/>
      <c r="M1110"/>
      <c r="N1110"/>
      <c r="O1110"/>
      <c r="P1110"/>
    </row>
    <row r="1111" spans="1:16" s="10" customFormat="1" x14ac:dyDescent="0.25">
      <c r="A1111"/>
      <c r="B1111" s="4">
        <v>804397</v>
      </c>
      <c r="C1111" s="8" t="s">
        <v>10635</v>
      </c>
      <c r="D1111" s="4" t="s">
        <v>42</v>
      </c>
      <c r="E1111" s="463">
        <v>3354.17</v>
      </c>
      <c r="F1111" s="404"/>
      <c r="G1111" s="404"/>
      <c r="H1111" s="404" t="str">
        <f t="shared" si="19"/>
        <v>UN</v>
      </c>
      <c r="I1111"/>
      <c r="J1111"/>
      <c r="K1111"/>
      <c r="L1111"/>
      <c r="M1111"/>
      <c r="N1111"/>
      <c r="O1111"/>
      <c r="P1111"/>
    </row>
    <row r="1112" spans="1:16" s="10" customFormat="1" x14ac:dyDescent="0.25">
      <c r="A1112"/>
      <c r="B1112" s="6">
        <v>804133</v>
      </c>
      <c r="C1112" s="9" t="s">
        <v>10636</v>
      </c>
      <c r="D1112" s="6" t="s">
        <v>42</v>
      </c>
      <c r="E1112" s="464">
        <v>1981.17</v>
      </c>
      <c r="F1112" s="404"/>
      <c r="G1112" s="404"/>
      <c r="H1112" s="404" t="str">
        <f t="shared" si="19"/>
        <v>UN</v>
      </c>
      <c r="I1112"/>
      <c r="J1112"/>
      <c r="K1112"/>
      <c r="L1112"/>
      <c r="M1112"/>
      <c r="N1112"/>
      <c r="O1112"/>
      <c r="P1112"/>
    </row>
    <row r="1113" spans="1:16" s="10" customFormat="1" x14ac:dyDescent="0.25">
      <c r="A1113"/>
      <c r="B1113" s="4">
        <v>804396</v>
      </c>
      <c r="C1113" s="8" t="s">
        <v>10637</v>
      </c>
      <c r="D1113" s="4" t="s">
        <v>42</v>
      </c>
      <c r="E1113" s="463">
        <v>2739.61</v>
      </c>
      <c r="F1113" s="404"/>
      <c r="G1113" s="404"/>
      <c r="H1113" s="404" t="str">
        <f t="shared" si="19"/>
        <v>UN</v>
      </c>
      <c r="I1113"/>
      <c r="J1113"/>
      <c r="K1113"/>
      <c r="L1113"/>
      <c r="M1113"/>
      <c r="N1113"/>
      <c r="O1113"/>
      <c r="P1113"/>
    </row>
    <row r="1114" spans="1:16" s="10" customFormat="1" x14ac:dyDescent="0.25">
      <c r="A1114"/>
      <c r="B1114" s="6">
        <v>804132</v>
      </c>
      <c r="C1114" s="9" t="s">
        <v>10638</v>
      </c>
      <c r="D1114" s="6" t="s">
        <v>42</v>
      </c>
      <c r="E1114" s="464">
        <v>1611.85</v>
      </c>
      <c r="F1114" s="404"/>
      <c r="G1114" s="404"/>
      <c r="H1114" s="404" t="str">
        <f t="shared" si="19"/>
        <v>UN</v>
      </c>
      <c r="I1114"/>
      <c r="J1114"/>
      <c r="K1114"/>
      <c r="L1114"/>
      <c r="M1114"/>
      <c r="N1114"/>
      <c r="O1114"/>
      <c r="P1114"/>
    </row>
    <row r="1115" spans="1:16" s="10" customFormat="1" x14ac:dyDescent="0.25">
      <c r="A1115"/>
      <c r="B1115" s="4">
        <v>804135</v>
      </c>
      <c r="C1115" s="8" t="s">
        <v>10639</v>
      </c>
      <c r="D1115" s="4" t="s">
        <v>42</v>
      </c>
      <c r="E1115" s="463">
        <v>2010.76</v>
      </c>
      <c r="F1115" s="404"/>
      <c r="G1115" s="404"/>
      <c r="H1115" s="404" t="str">
        <f t="shared" si="19"/>
        <v>UN</v>
      </c>
      <c r="I1115"/>
      <c r="J1115"/>
      <c r="K1115"/>
      <c r="L1115"/>
      <c r="M1115"/>
      <c r="N1115"/>
      <c r="O1115"/>
      <c r="P1115"/>
    </row>
    <row r="1116" spans="1:16" s="10" customFormat="1" x14ac:dyDescent="0.25">
      <c r="A1116"/>
      <c r="B1116" s="6">
        <v>804134</v>
      </c>
      <c r="C1116" s="9" t="s">
        <v>10640</v>
      </c>
      <c r="D1116" s="6" t="s">
        <v>42</v>
      </c>
      <c r="E1116" s="464">
        <v>1640.85</v>
      </c>
      <c r="F1116" s="404"/>
      <c r="G1116" s="404"/>
      <c r="H1116" s="404" t="str">
        <f t="shared" si="19"/>
        <v>UN</v>
      </c>
      <c r="I1116"/>
      <c r="J1116"/>
      <c r="K1116"/>
      <c r="L1116"/>
      <c r="M1116"/>
      <c r="N1116"/>
      <c r="O1116"/>
      <c r="P1116"/>
    </row>
    <row r="1117" spans="1:16" s="10" customFormat="1" x14ac:dyDescent="0.25">
      <c r="A1117"/>
      <c r="B1117" s="4">
        <v>804137</v>
      </c>
      <c r="C1117" s="8" t="s">
        <v>10641</v>
      </c>
      <c r="D1117" s="4" t="s">
        <v>42</v>
      </c>
      <c r="E1117" s="463">
        <v>1977.2</v>
      </c>
      <c r="F1117" s="404"/>
      <c r="G1117" s="404"/>
      <c r="H1117" s="404" t="str">
        <f t="shared" si="19"/>
        <v>UN</v>
      </c>
      <c r="I1117"/>
      <c r="J1117"/>
      <c r="K1117"/>
      <c r="L1117"/>
      <c r="M1117"/>
      <c r="N1117"/>
      <c r="O1117"/>
      <c r="P1117"/>
    </row>
    <row r="1118" spans="1:16" s="10" customFormat="1" x14ac:dyDescent="0.25">
      <c r="A1118"/>
      <c r="B1118" s="6">
        <v>804136</v>
      </c>
      <c r="C1118" s="9" t="s">
        <v>10642</v>
      </c>
      <c r="D1118" s="6" t="s">
        <v>42</v>
      </c>
      <c r="E1118" s="464">
        <v>1606.57</v>
      </c>
      <c r="F1118" s="404"/>
      <c r="G1118" s="404"/>
      <c r="H1118" s="404" t="str">
        <f t="shared" si="19"/>
        <v>UN</v>
      </c>
      <c r="I1118"/>
      <c r="J1118"/>
      <c r="K1118"/>
      <c r="L1118"/>
      <c r="M1118"/>
      <c r="N1118"/>
      <c r="O1118"/>
      <c r="P1118"/>
    </row>
    <row r="1119" spans="1:16" s="10" customFormat="1" x14ac:dyDescent="0.25">
      <c r="A1119"/>
      <c r="B1119" s="4">
        <v>804399</v>
      </c>
      <c r="C1119" s="8" t="s">
        <v>10643</v>
      </c>
      <c r="D1119" s="4" t="s">
        <v>42</v>
      </c>
      <c r="E1119" s="463">
        <v>4177.3900000000003</v>
      </c>
      <c r="F1119" s="404"/>
      <c r="G1119" s="404"/>
      <c r="H1119" s="404" t="str">
        <f t="shared" si="19"/>
        <v>UN</v>
      </c>
      <c r="I1119"/>
      <c r="J1119"/>
      <c r="K1119"/>
      <c r="L1119"/>
      <c r="M1119"/>
      <c r="N1119"/>
      <c r="O1119"/>
      <c r="P1119"/>
    </row>
    <row r="1120" spans="1:16" s="10" customFormat="1" x14ac:dyDescent="0.25">
      <c r="A1120"/>
      <c r="B1120" s="6">
        <v>804139</v>
      </c>
      <c r="C1120" s="9" t="s">
        <v>10644</v>
      </c>
      <c r="D1120" s="6" t="s">
        <v>42</v>
      </c>
      <c r="E1120" s="464">
        <v>2108.02</v>
      </c>
      <c r="F1120" s="404"/>
      <c r="G1120" s="404"/>
      <c r="H1120" s="404" t="str">
        <f t="shared" si="19"/>
        <v>UN</v>
      </c>
      <c r="I1120"/>
      <c r="J1120"/>
      <c r="K1120"/>
      <c r="L1120"/>
      <c r="M1120"/>
      <c r="N1120"/>
      <c r="O1120"/>
      <c r="P1120"/>
    </row>
    <row r="1121" spans="1:16" s="10" customFormat="1" x14ac:dyDescent="0.25">
      <c r="A1121"/>
      <c r="B1121" s="4">
        <v>804398</v>
      </c>
      <c r="C1121" s="8" t="s">
        <v>10645</v>
      </c>
      <c r="D1121" s="4" t="s">
        <v>42</v>
      </c>
      <c r="E1121" s="463">
        <v>3403.82</v>
      </c>
      <c r="F1121" s="404"/>
      <c r="G1121" s="404"/>
      <c r="H1121" s="404" t="str">
        <f t="shared" si="19"/>
        <v>UN</v>
      </c>
      <c r="I1121"/>
      <c r="J1121"/>
      <c r="K1121"/>
      <c r="L1121"/>
      <c r="M1121"/>
      <c r="N1121"/>
      <c r="O1121"/>
      <c r="P1121"/>
    </row>
    <row r="1122" spans="1:16" s="10" customFormat="1" x14ac:dyDescent="0.25">
      <c r="A1122"/>
      <c r="B1122" s="6">
        <v>804138</v>
      </c>
      <c r="C1122" s="9" t="s">
        <v>10646</v>
      </c>
      <c r="D1122" s="6" t="s">
        <v>42</v>
      </c>
      <c r="E1122" s="464">
        <v>1736.51</v>
      </c>
      <c r="F1122" s="404"/>
      <c r="G1122" s="404"/>
      <c r="H1122" s="404" t="str">
        <f t="shared" si="19"/>
        <v>UN</v>
      </c>
      <c r="I1122"/>
      <c r="J1122"/>
      <c r="K1122"/>
      <c r="L1122"/>
      <c r="M1122"/>
      <c r="N1122"/>
      <c r="O1122"/>
      <c r="P1122"/>
    </row>
    <row r="1123" spans="1:16" s="10" customFormat="1" x14ac:dyDescent="0.25">
      <c r="A1123"/>
      <c r="B1123" s="4">
        <v>804123</v>
      </c>
      <c r="C1123" s="8" t="s">
        <v>10647</v>
      </c>
      <c r="D1123" s="4" t="s">
        <v>42</v>
      </c>
      <c r="E1123" s="463">
        <v>1916.63</v>
      </c>
      <c r="F1123" s="404"/>
      <c r="G1123" s="404"/>
      <c r="H1123" s="404" t="str">
        <f t="shared" si="19"/>
        <v>UN</v>
      </c>
      <c r="I1123"/>
      <c r="J1123"/>
      <c r="K1123"/>
      <c r="L1123"/>
      <c r="M1123"/>
      <c r="N1123"/>
      <c r="O1123"/>
      <c r="P1123"/>
    </row>
    <row r="1124" spans="1:16" s="10" customFormat="1" x14ac:dyDescent="0.25">
      <c r="A1124"/>
      <c r="B1124" s="6">
        <v>804122</v>
      </c>
      <c r="C1124" s="9" t="s">
        <v>10648</v>
      </c>
      <c r="D1124" s="6" t="s">
        <v>42</v>
      </c>
      <c r="E1124" s="464">
        <v>1549.21</v>
      </c>
      <c r="F1124" s="404"/>
      <c r="G1124" s="404"/>
      <c r="H1124" s="404" t="str">
        <f t="shared" si="19"/>
        <v>UN</v>
      </c>
      <c r="I1124"/>
      <c r="J1124"/>
      <c r="K1124"/>
      <c r="L1124"/>
      <c r="M1124"/>
      <c r="N1124"/>
      <c r="O1124"/>
      <c r="P1124"/>
    </row>
    <row r="1125" spans="1:16" s="10" customFormat="1" x14ac:dyDescent="0.25">
      <c r="A1125"/>
      <c r="B1125" s="4">
        <v>804401</v>
      </c>
      <c r="C1125" s="8" t="s">
        <v>10649</v>
      </c>
      <c r="D1125" s="4" t="s">
        <v>42</v>
      </c>
      <c r="E1125" s="463">
        <v>4154.8500000000004</v>
      </c>
      <c r="F1125" s="404"/>
      <c r="G1125" s="404"/>
      <c r="H1125" s="404" t="str">
        <f t="shared" si="19"/>
        <v>UN</v>
      </c>
      <c r="I1125"/>
      <c r="J1125"/>
      <c r="K1125"/>
      <c r="L1125"/>
      <c r="M1125"/>
      <c r="N1125"/>
      <c r="O1125"/>
      <c r="P1125"/>
    </row>
    <row r="1126" spans="1:16" s="10" customFormat="1" x14ac:dyDescent="0.25">
      <c r="A1126"/>
      <c r="B1126" s="6">
        <v>804141</v>
      </c>
      <c r="C1126" s="9" t="s">
        <v>10650</v>
      </c>
      <c r="D1126" s="6" t="s">
        <v>42</v>
      </c>
      <c r="E1126" s="464">
        <v>2667.85</v>
      </c>
      <c r="F1126" s="404"/>
      <c r="G1126" s="404"/>
      <c r="H1126" s="404" t="str">
        <f t="shared" si="19"/>
        <v>UN</v>
      </c>
      <c r="I1126"/>
      <c r="J1126"/>
      <c r="K1126"/>
      <c r="L1126"/>
      <c r="M1126"/>
      <c r="N1126"/>
      <c r="O1126"/>
      <c r="P1126"/>
    </row>
    <row r="1127" spans="1:16" s="10" customFormat="1" x14ac:dyDescent="0.25">
      <c r="A1127"/>
      <c r="B1127" s="4">
        <v>804400</v>
      </c>
      <c r="C1127" s="8" t="s">
        <v>10651</v>
      </c>
      <c r="D1127" s="4" t="s">
        <v>42</v>
      </c>
      <c r="E1127" s="463">
        <v>3350.15</v>
      </c>
      <c r="F1127" s="404"/>
      <c r="G1127" s="404"/>
      <c r="H1127" s="404" t="str">
        <f t="shared" si="19"/>
        <v>UN</v>
      </c>
      <c r="I1127"/>
      <c r="J1127"/>
      <c r="K1127"/>
      <c r="L1127"/>
      <c r="M1127"/>
      <c r="N1127"/>
      <c r="O1127"/>
      <c r="P1127"/>
    </row>
    <row r="1128" spans="1:16" s="10" customFormat="1" x14ac:dyDescent="0.25">
      <c r="A1128"/>
      <c r="B1128" s="6">
        <v>804140</v>
      </c>
      <c r="C1128" s="9" t="s">
        <v>10652</v>
      </c>
      <c r="D1128" s="6" t="s">
        <v>42</v>
      </c>
      <c r="E1128" s="464">
        <v>2136.16</v>
      </c>
      <c r="F1128" s="404"/>
      <c r="G1128" s="404"/>
      <c r="H1128" s="404" t="str">
        <f t="shared" si="19"/>
        <v>UN</v>
      </c>
      <c r="I1128"/>
      <c r="J1128"/>
      <c r="K1128"/>
      <c r="L1128"/>
      <c r="M1128"/>
      <c r="N1128"/>
      <c r="O1128"/>
      <c r="P1128"/>
    </row>
    <row r="1129" spans="1:16" s="10" customFormat="1" x14ac:dyDescent="0.25">
      <c r="A1129"/>
      <c r="B1129" s="4">
        <v>804145</v>
      </c>
      <c r="C1129" s="8" t="s">
        <v>10653</v>
      </c>
      <c r="D1129" s="4" t="s">
        <v>42</v>
      </c>
      <c r="E1129" s="463">
        <v>2677.23</v>
      </c>
      <c r="F1129" s="404"/>
      <c r="G1129" s="404"/>
      <c r="H1129" s="404" t="str">
        <f t="shared" si="19"/>
        <v>UN</v>
      </c>
      <c r="I1129"/>
      <c r="J1129"/>
      <c r="K1129"/>
      <c r="L1129"/>
      <c r="M1129"/>
      <c r="N1129"/>
      <c r="O1129"/>
      <c r="P1129"/>
    </row>
    <row r="1130" spans="1:16" s="10" customFormat="1" x14ac:dyDescent="0.25">
      <c r="A1130"/>
      <c r="B1130" s="6">
        <v>804144</v>
      </c>
      <c r="C1130" s="9" t="s">
        <v>10654</v>
      </c>
      <c r="D1130" s="6" t="s">
        <v>42</v>
      </c>
      <c r="E1130" s="464">
        <v>2144.9499999999998</v>
      </c>
      <c r="F1130" s="404"/>
      <c r="G1130" s="404"/>
      <c r="H1130" s="404" t="str">
        <f t="shared" si="19"/>
        <v>UN</v>
      </c>
      <c r="I1130"/>
      <c r="J1130"/>
      <c r="K1130"/>
      <c r="L1130"/>
      <c r="M1130"/>
      <c r="N1130"/>
      <c r="O1130"/>
      <c r="P1130"/>
    </row>
    <row r="1131" spans="1:16" s="10" customFormat="1" x14ac:dyDescent="0.25">
      <c r="A1131"/>
      <c r="B1131" s="4">
        <v>804403</v>
      </c>
      <c r="C1131" s="8" t="s">
        <v>10655</v>
      </c>
      <c r="D1131" s="4" t="s">
        <v>42</v>
      </c>
      <c r="E1131" s="463">
        <v>4376.53</v>
      </c>
      <c r="F1131" s="404"/>
      <c r="G1131" s="404"/>
      <c r="H1131" s="404" t="str">
        <f t="shared" si="19"/>
        <v>UN</v>
      </c>
      <c r="I1131"/>
      <c r="J1131"/>
      <c r="K1131"/>
      <c r="L1131"/>
      <c r="M1131"/>
      <c r="N1131"/>
      <c r="O1131"/>
      <c r="P1131"/>
    </row>
    <row r="1132" spans="1:16" s="10" customFormat="1" x14ac:dyDescent="0.25">
      <c r="A1132"/>
      <c r="B1132" s="6">
        <v>804147</v>
      </c>
      <c r="C1132" s="9" t="s">
        <v>10656</v>
      </c>
      <c r="D1132" s="6" t="s">
        <v>42</v>
      </c>
      <c r="E1132" s="464">
        <v>2688.86</v>
      </c>
      <c r="F1132" s="404"/>
      <c r="G1132" s="404"/>
      <c r="H1132" s="404" t="str">
        <f t="shared" si="19"/>
        <v>UN</v>
      </c>
      <c r="I1132"/>
      <c r="J1132"/>
      <c r="K1132"/>
      <c r="L1132"/>
      <c r="M1132"/>
      <c r="N1132"/>
      <c r="O1132"/>
      <c r="P1132"/>
    </row>
    <row r="1133" spans="1:16" s="10" customFormat="1" x14ac:dyDescent="0.25">
      <c r="A1133"/>
      <c r="B1133" s="4">
        <v>804402</v>
      </c>
      <c r="C1133" s="8" t="s">
        <v>10657</v>
      </c>
      <c r="D1133" s="4" t="s">
        <v>42</v>
      </c>
      <c r="E1133" s="463">
        <v>3526.08</v>
      </c>
      <c r="F1133" s="404"/>
      <c r="G1133" s="404"/>
      <c r="H1133" s="404" t="str">
        <f t="shared" si="19"/>
        <v>UN</v>
      </c>
      <c r="I1133"/>
      <c r="J1133"/>
      <c r="K1133"/>
      <c r="L1133"/>
      <c r="M1133"/>
      <c r="N1133"/>
      <c r="O1133"/>
      <c r="P1133"/>
    </row>
    <row r="1134" spans="1:16" s="10" customFormat="1" x14ac:dyDescent="0.25">
      <c r="A1134"/>
      <c r="B1134" s="6">
        <v>804146</v>
      </c>
      <c r="C1134" s="9" t="s">
        <v>10658</v>
      </c>
      <c r="D1134" s="6" t="s">
        <v>42</v>
      </c>
      <c r="E1134" s="464">
        <v>2156</v>
      </c>
      <c r="F1134" s="404"/>
      <c r="G1134" s="404"/>
      <c r="H1134" s="404" t="str">
        <f t="shared" si="19"/>
        <v>UN</v>
      </c>
      <c r="I1134"/>
      <c r="J1134"/>
      <c r="K1134"/>
      <c r="L1134"/>
      <c r="M1134"/>
      <c r="N1134"/>
      <c r="O1134"/>
      <c r="P1134"/>
    </row>
    <row r="1135" spans="1:16" s="10" customFormat="1" x14ac:dyDescent="0.25">
      <c r="A1135"/>
      <c r="B1135" s="4">
        <v>804149</v>
      </c>
      <c r="C1135" s="8" t="s">
        <v>10659</v>
      </c>
      <c r="D1135" s="4" t="s">
        <v>42</v>
      </c>
      <c r="E1135" s="463">
        <v>2706.4</v>
      </c>
      <c r="F1135" s="404"/>
      <c r="G1135" s="404"/>
      <c r="H1135" s="404" t="str">
        <f t="shared" si="19"/>
        <v>UN</v>
      </c>
      <c r="I1135"/>
      <c r="J1135"/>
      <c r="K1135"/>
      <c r="L1135"/>
      <c r="M1135"/>
      <c r="N1135"/>
      <c r="O1135"/>
      <c r="P1135"/>
    </row>
    <row r="1136" spans="1:16" s="10" customFormat="1" x14ac:dyDescent="0.25">
      <c r="A1136"/>
      <c r="B1136" s="6">
        <v>804148</v>
      </c>
      <c r="C1136" s="9" t="s">
        <v>10660</v>
      </c>
      <c r="D1136" s="6" t="s">
        <v>42</v>
      </c>
      <c r="E1136" s="464">
        <v>2172.5100000000002</v>
      </c>
      <c r="F1136" s="404"/>
      <c r="G1136" s="404"/>
      <c r="H1136" s="404" t="str">
        <f t="shared" si="19"/>
        <v>UN</v>
      </c>
      <c r="I1136"/>
      <c r="J1136"/>
      <c r="K1136"/>
      <c r="L1136"/>
      <c r="M1136"/>
      <c r="N1136"/>
      <c r="O1136"/>
      <c r="P1136"/>
    </row>
    <row r="1137" spans="1:16" s="10" customFormat="1" x14ac:dyDescent="0.25">
      <c r="A1137"/>
      <c r="B1137" s="4">
        <v>804151</v>
      </c>
      <c r="C1137" s="8" t="s">
        <v>10661</v>
      </c>
      <c r="D1137" s="4" t="s">
        <v>42</v>
      </c>
      <c r="E1137" s="463">
        <v>2730.39</v>
      </c>
      <c r="F1137" s="404"/>
      <c r="G1137" s="404"/>
      <c r="H1137" s="404" t="str">
        <f t="shared" si="19"/>
        <v>UN</v>
      </c>
      <c r="I1137"/>
      <c r="J1137"/>
      <c r="K1137"/>
      <c r="L1137"/>
      <c r="M1137"/>
      <c r="N1137"/>
      <c r="O1137"/>
      <c r="P1137"/>
    </row>
    <row r="1138" spans="1:16" s="10" customFormat="1" x14ac:dyDescent="0.25">
      <c r="A1138"/>
      <c r="B1138" s="6">
        <v>804150</v>
      </c>
      <c r="C1138" s="9" t="s">
        <v>10662</v>
      </c>
      <c r="D1138" s="6" t="s">
        <v>42</v>
      </c>
      <c r="E1138" s="464">
        <v>2195.34</v>
      </c>
      <c r="F1138" s="404"/>
      <c r="G1138" s="404"/>
      <c r="H1138" s="404" t="str">
        <f t="shared" si="19"/>
        <v>UN</v>
      </c>
      <c r="I1138"/>
      <c r="J1138"/>
      <c r="K1138"/>
      <c r="L1138"/>
      <c r="M1138"/>
      <c r="N1138"/>
      <c r="O1138"/>
      <c r="P1138"/>
    </row>
    <row r="1139" spans="1:16" s="10" customFormat="1" x14ac:dyDescent="0.25">
      <c r="A1139"/>
      <c r="B1139" s="4">
        <v>804405</v>
      </c>
      <c r="C1139" s="8" t="s">
        <v>10663</v>
      </c>
      <c r="D1139" s="4" t="s">
        <v>42</v>
      </c>
      <c r="E1139" s="463">
        <v>4893.7</v>
      </c>
      <c r="F1139" s="404"/>
      <c r="G1139" s="404"/>
      <c r="H1139" s="404" t="str">
        <f t="shared" si="19"/>
        <v>UN</v>
      </c>
      <c r="I1139"/>
      <c r="J1139"/>
      <c r="K1139"/>
      <c r="L1139"/>
      <c r="M1139"/>
      <c r="N1139"/>
      <c r="O1139"/>
      <c r="P1139"/>
    </row>
    <row r="1140" spans="1:16" s="10" customFormat="1" x14ac:dyDescent="0.25">
      <c r="A1140"/>
      <c r="B1140" s="6">
        <v>804153</v>
      </c>
      <c r="C1140" s="9" t="s">
        <v>10664</v>
      </c>
      <c r="D1140" s="6" t="s">
        <v>42</v>
      </c>
      <c r="E1140" s="464">
        <v>2762.82</v>
      </c>
      <c r="F1140" s="404"/>
      <c r="G1140" s="404"/>
      <c r="H1140" s="404" t="str">
        <f t="shared" si="19"/>
        <v>UN</v>
      </c>
      <c r="I1140"/>
      <c r="J1140"/>
      <c r="K1140"/>
      <c r="L1140"/>
      <c r="M1140"/>
      <c r="N1140"/>
      <c r="O1140"/>
      <c r="P1140"/>
    </row>
    <row r="1141" spans="1:16" s="10" customFormat="1" x14ac:dyDescent="0.25">
      <c r="A1141"/>
      <c r="B1141" s="4">
        <v>804404</v>
      </c>
      <c r="C1141" s="8" t="s">
        <v>10665</v>
      </c>
      <c r="D1141" s="4" t="s">
        <v>42</v>
      </c>
      <c r="E1141" s="463">
        <v>3938.46</v>
      </c>
      <c r="F1141" s="404"/>
      <c r="G1141" s="404"/>
      <c r="H1141" s="404" t="str">
        <f t="shared" si="19"/>
        <v>UN</v>
      </c>
      <c r="I1141"/>
      <c r="J1141"/>
      <c r="K1141"/>
      <c r="L1141"/>
      <c r="M1141"/>
      <c r="N1141"/>
      <c r="O1141"/>
      <c r="P1141"/>
    </row>
    <row r="1142" spans="1:16" s="10" customFormat="1" x14ac:dyDescent="0.25">
      <c r="A1142"/>
      <c r="B1142" s="6">
        <v>804152</v>
      </c>
      <c r="C1142" s="9" t="s">
        <v>10666</v>
      </c>
      <c r="D1142" s="6" t="s">
        <v>42</v>
      </c>
      <c r="E1142" s="464">
        <v>2226.31</v>
      </c>
      <c r="F1142" s="404"/>
      <c r="G1142" s="404"/>
      <c r="H1142" s="404" t="str">
        <f t="shared" si="19"/>
        <v>UN</v>
      </c>
      <c r="I1142"/>
      <c r="J1142"/>
      <c r="K1142"/>
      <c r="L1142"/>
      <c r="M1142"/>
      <c r="N1142"/>
      <c r="O1142"/>
      <c r="P1142"/>
    </row>
    <row r="1143" spans="1:16" s="10" customFormat="1" x14ac:dyDescent="0.25">
      <c r="A1143"/>
      <c r="B1143" s="4">
        <v>804155</v>
      </c>
      <c r="C1143" s="8" t="s">
        <v>10667</v>
      </c>
      <c r="D1143" s="4" t="s">
        <v>42</v>
      </c>
      <c r="E1143" s="463">
        <v>2804.71</v>
      </c>
      <c r="F1143" s="404"/>
      <c r="G1143" s="404"/>
      <c r="H1143" s="404" t="str">
        <f t="shared" si="19"/>
        <v>UN</v>
      </c>
      <c r="I1143"/>
      <c r="J1143"/>
      <c r="K1143"/>
      <c r="L1143"/>
      <c r="M1143"/>
      <c r="N1143"/>
      <c r="O1143"/>
      <c r="P1143"/>
    </row>
    <row r="1144" spans="1:16" s="10" customFormat="1" x14ac:dyDescent="0.25">
      <c r="A1144"/>
      <c r="B1144" s="6">
        <v>804154</v>
      </c>
      <c r="C1144" s="9" t="s">
        <v>10668</v>
      </c>
      <c r="D1144" s="6" t="s">
        <v>42</v>
      </c>
      <c r="E1144" s="464">
        <v>2266.58</v>
      </c>
      <c r="F1144" s="404"/>
      <c r="G1144" s="404"/>
      <c r="H1144" s="404" t="str">
        <f t="shared" si="19"/>
        <v>UN</v>
      </c>
      <c r="I1144"/>
      <c r="J1144"/>
      <c r="K1144"/>
      <c r="L1144"/>
      <c r="M1144"/>
      <c r="N1144"/>
      <c r="O1144"/>
      <c r="P1144"/>
    </row>
    <row r="1145" spans="1:16" s="10" customFormat="1" x14ac:dyDescent="0.25">
      <c r="A1145"/>
      <c r="B1145" s="4">
        <v>804157</v>
      </c>
      <c r="C1145" s="8" t="s">
        <v>10669</v>
      </c>
      <c r="D1145" s="4" t="s">
        <v>42</v>
      </c>
      <c r="E1145" s="463">
        <v>2862.51</v>
      </c>
      <c r="F1145" s="404"/>
      <c r="G1145" s="404"/>
      <c r="H1145" s="404" t="str">
        <f t="shared" si="19"/>
        <v>UN</v>
      </c>
      <c r="I1145"/>
      <c r="J1145"/>
      <c r="K1145"/>
      <c r="L1145"/>
      <c r="M1145"/>
      <c r="N1145"/>
      <c r="O1145"/>
      <c r="P1145"/>
    </row>
    <row r="1146" spans="1:16" s="10" customFormat="1" x14ac:dyDescent="0.25">
      <c r="A1146"/>
      <c r="B1146" s="6">
        <v>804156</v>
      </c>
      <c r="C1146" s="9" t="s">
        <v>10670</v>
      </c>
      <c r="D1146" s="6" t="s">
        <v>42</v>
      </c>
      <c r="E1146" s="464">
        <v>2322.48</v>
      </c>
      <c r="F1146" s="404"/>
      <c r="G1146" s="404"/>
      <c r="H1146" s="404" t="str">
        <f t="shared" si="19"/>
        <v>UN</v>
      </c>
      <c r="I1146"/>
      <c r="J1146"/>
      <c r="K1146"/>
      <c r="L1146"/>
      <c r="M1146"/>
      <c r="N1146"/>
      <c r="O1146"/>
      <c r="P1146"/>
    </row>
    <row r="1147" spans="1:16" s="10" customFormat="1" x14ac:dyDescent="0.25">
      <c r="A1147"/>
      <c r="B1147" s="4">
        <v>804407</v>
      </c>
      <c r="C1147" s="8" t="s">
        <v>10671</v>
      </c>
      <c r="D1147" s="4" t="s">
        <v>42</v>
      </c>
      <c r="E1147" s="463">
        <v>6102.33</v>
      </c>
      <c r="F1147" s="404"/>
      <c r="G1147" s="404"/>
      <c r="H1147" s="404" t="str">
        <f t="shared" si="19"/>
        <v>UN</v>
      </c>
      <c r="I1147"/>
      <c r="J1147"/>
      <c r="K1147"/>
      <c r="L1147"/>
      <c r="M1147"/>
      <c r="N1147"/>
      <c r="O1147"/>
      <c r="P1147"/>
    </row>
    <row r="1148" spans="1:16" s="10" customFormat="1" x14ac:dyDescent="0.25">
      <c r="A1148"/>
      <c r="B1148" s="6">
        <v>804159</v>
      </c>
      <c r="C1148" s="9" t="s">
        <v>10672</v>
      </c>
      <c r="D1148" s="6" t="s">
        <v>42</v>
      </c>
      <c r="E1148" s="464">
        <v>2939.49</v>
      </c>
      <c r="F1148" s="404"/>
      <c r="G1148" s="404"/>
      <c r="H1148" s="404" t="str">
        <f t="shared" si="19"/>
        <v>UN</v>
      </c>
      <c r="I1148"/>
      <c r="J1148"/>
      <c r="K1148"/>
      <c r="L1148"/>
      <c r="M1148"/>
      <c r="N1148"/>
      <c r="O1148"/>
      <c r="P1148"/>
    </row>
    <row r="1149" spans="1:16" s="10" customFormat="1" x14ac:dyDescent="0.25">
      <c r="A1149"/>
      <c r="B1149" s="4">
        <v>804406</v>
      </c>
      <c r="C1149" s="8" t="s">
        <v>10673</v>
      </c>
      <c r="D1149" s="4" t="s">
        <v>42</v>
      </c>
      <c r="E1149" s="463">
        <v>4897.6099999999997</v>
      </c>
      <c r="F1149" s="404"/>
      <c r="G1149" s="404"/>
      <c r="H1149" s="404" t="str">
        <f t="shared" si="19"/>
        <v>UN</v>
      </c>
      <c r="I1149"/>
      <c r="J1149"/>
      <c r="K1149"/>
      <c r="L1149"/>
      <c r="M1149"/>
      <c r="N1149"/>
      <c r="O1149"/>
      <c r="P1149"/>
    </row>
    <row r="1150" spans="1:16" s="10" customFormat="1" x14ac:dyDescent="0.25">
      <c r="A1150"/>
      <c r="B1150" s="6">
        <v>804158</v>
      </c>
      <c r="C1150" s="9" t="s">
        <v>10674</v>
      </c>
      <c r="D1150" s="6" t="s">
        <v>42</v>
      </c>
      <c r="E1150" s="464">
        <v>2397.42</v>
      </c>
      <c r="F1150" s="404"/>
      <c r="G1150" s="404"/>
      <c r="H1150" s="404" t="str">
        <f t="shared" si="19"/>
        <v>UN</v>
      </c>
      <c r="I1150"/>
      <c r="J1150"/>
      <c r="K1150"/>
      <c r="L1150"/>
      <c r="M1150"/>
      <c r="N1150"/>
      <c r="O1150"/>
      <c r="P1150"/>
    </row>
    <row r="1151" spans="1:16" s="10" customFormat="1" x14ac:dyDescent="0.25">
      <c r="A1151"/>
      <c r="B1151" s="4">
        <v>804143</v>
      </c>
      <c r="C1151" s="8" t="s">
        <v>10675</v>
      </c>
      <c r="D1151" s="4" t="s">
        <v>42</v>
      </c>
      <c r="E1151" s="463">
        <v>2670.57</v>
      </c>
      <c r="F1151" s="404"/>
      <c r="G1151" s="404"/>
      <c r="H1151" s="404" t="str">
        <f t="shared" si="19"/>
        <v>UN</v>
      </c>
      <c r="I1151"/>
      <c r="J1151"/>
      <c r="K1151"/>
      <c r="L1151"/>
      <c r="M1151"/>
      <c r="N1151"/>
      <c r="O1151"/>
      <c r="P1151"/>
    </row>
    <row r="1152" spans="1:16" s="10" customFormat="1" x14ac:dyDescent="0.25">
      <c r="A1152"/>
      <c r="B1152" s="6">
        <v>804142</v>
      </c>
      <c r="C1152" s="9" t="s">
        <v>10676</v>
      </c>
      <c r="D1152" s="6" t="s">
        <v>42</v>
      </c>
      <c r="E1152" s="464">
        <v>2138.73</v>
      </c>
      <c r="F1152" s="404"/>
      <c r="G1152" s="404"/>
      <c r="H1152" s="404" t="str">
        <f t="shared" si="19"/>
        <v>UN</v>
      </c>
      <c r="I1152"/>
      <c r="J1152"/>
      <c r="K1152"/>
      <c r="L1152"/>
      <c r="M1152"/>
      <c r="N1152"/>
      <c r="O1152"/>
      <c r="P1152"/>
    </row>
    <row r="1153" spans="1:16" s="10" customFormat="1" x14ac:dyDescent="0.25">
      <c r="A1153"/>
      <c r="B1153" s="4">
        <v>804409</v>
      </c>
      <c r="C1153" s="8" t="s">
        <v>10677</v>
      </c>
      <c r="D1153" s="4" t="s">
        <v>42</v>
      </c>
      <c r="E1153" s="463">
        <v>7558.37</v>
      </c>
      <c r="F1153" s="404"/>
      <c r="G1153" s="404"/>
      <c r="H1153" s="404" t="str">
        <f t="shared" si="19"/>
        <v>UN</v>
      </c>
      <c r="I1153"/>
      <c r="J1153"/>
      <c r="K1153"/>
      <c r="L1153"/>
      <c r="M1153"/>
      <c r="N1153"/>
      <c r="O1153"/>
      <c r="P1153"/>
    </row>
    <row r="1154" spans="1:16" s="10" customFormat="1" x14ac:dyDescent="0.25">
      <c r="A1154"/>
      <c r="B1154" s="6">
        <v>804161</v>
      </c>
      <c r="C1154" s="9" t="s">
        <v>10678</v>
      </c>
      <c r="D1154" s="6" t="s">
        <v>42</v>
      </c>
      <c r="E1154" s="464">
        <v>4600.3100000000004</v>
      </c>
      <c r="F1154" s="404"/>
      <c r="G1154" s="404"/>
      <c r="H1154" s="404" t="str">
        <f t="shared" si="19"/>
        <v>UN</v>
      </c>
      <c r="I1154"/>
      <c r="J1154"/>
      <c r="K1154"/>
      <c r="L1154"/>
      <c r="M1154"/>
      <c r="N1154"/>
      <c r="O1154"/>
      <c r="P1154"/>
    </row>
    <row r="1155" spans="1:16" s="10" customFormat="1" x14ac:dyDescent="0.25">
      <c r="A1155"/>
      <c r="B1155" s="4">
        <v>804408</v>
      </c>
      <c r="C1155" s="8" t="s">
        <v>10679</v>
      </c>
      <c r="D1155" s="4" t="s">
        <v>42</v>
      </c>
      <c r="E1155" s="463">
        <v>5978.49</v>
      </c>
      <c r="F1155" s="404"/>
      <c r="G1155" s="404"/>
      <c r="H1155" s="404" t="str">
        <f t="shared" si="19"/>
        <v>UN</v>
      </c>
      <c r="I1155"/>
      <c r="J1155"/>
      <c r="K1155"/>
      <c r="L1155"/>
      <c r="M1155"/>
      <c r="N1155"/>
      <c r="O1155"/>
      <c r="P1155"/>
    </row>
    <row r="1156" spans="1:16" s="10" customFormat="1" x14ac:dyDescent="0.25">
      <c r="A1156"/>
      <c r="B1156" s="6">
        <v>804160</v>
      </c>
      <c r="C1156" s="9" t="s">
        <v>10680</v>
      </c>
      <c r="D1156" s="6" t="s">
        <v>42</v>
      </c>
      <c r="E1156" s="464">
        <v>3652.23</v>
      </c>
      <c r="F1156" s="404"/>
      <c r="G1156" s="404"/>
      <c r="H1156" s="404" t="str">
        <f t="shared" si="19"/>
        <v>UN</v>
      </c>
      <c r="I1156"/>
      <c r="J1156"/>
      <c r="K1156"/>
      <c r="L1156"/>
      <c r="M1156"/>
      <c r="N1156"/>
      <c r="O1156"/>
      <c r="P1156"/>
    </row>
    <row r="1157" spans="1:16" s="10" customFormat="1" x14ac:dyDescent="0.25">
      <c r="A1157"/>
      <c r="B1157" s="4">
        <v>804165</v>
      </c>
      <c r="C1157" s="8" t="s">
        <v>10681</v>
      </c>
      <c r="D1157" s="4" t="s">
        <v>42</v>
      </c>
      <c r="E1157" s="463">
        <v>4613.1499999999996</v>
      </c>
      <c r="F1157" s="404"/>
      <c r="G1157" s="404"/>
      <c r="H1157" s="404" t="str">
        <f t="shared" si="19"/>
        <v>UN</v>
      </c>
      <c r="I1157"/>
      <c r="J1157"/>
      <c r="K1157"/>
      <c r="L1157"/>
      <c r="M1157"/>
      <c r="N1157"/>
      <c r="O1157"/>
      <c r="P1157"/>
    </row>
    <row r="1158" spans="1:16" s="10" customFormat="1" x14ac:dyDescent="0.25">
      <c r="A1158"/>
      <c r="B1158" s="6">
        <v>804164</v>
      </c>
      <c r="C1158" s="9" t="s">
        <v>10682</v>
      </c>
      <c r="D1158" s="6" t="s">
        <v>42</v>
      </c>
      <c r="E1158" s="464">
        <v>3664.35</v>
      </c>
      <c r="F1158" s="404"/>
      <c r="G1158" s="404"/>
      <c r="H1158" s="404" t="str">
        <f t="shared" si="19"/>
        <v>UN</v>
      </c>
      <c r="I1158"/>
      <c r="J1158"/>
      <c r="K1158"/>
      <c r="L1158"/>
      <c r="M1158"/>
      <c r="N1158"/>
      <c r="O1158"/>
      <c r="P1158"/>
    </row>
    <row r="1159" spans="1:16" s="10" customFormat="1" x14ac:dyDescent="0.25">
      <c r="A1159"/>
      <c r="B1159" s="4">
        <v>804411</v>
      </c>
      <c r="C1159" s="8" t="s">
        <v>10683</v>
      </c>
      <c r="D1159" s="4" t="s">
        <v>42</v>
      </c>
      <c r="E1159" s="463">
        <v>7973.17</v>
      </c>
      <c r="F1159" s="404"/>
      <c r="G1159" s="404"/>
      <c r="H1159" s="404" t="str">
        <f t="shared" si="19"/>
        <v>UN</v>
      </c>
      <c r="I1159"/>
      <c r="J1159"/>
      <c r="K1159"/>
      <c r="L1159"/>
      <c r="M1159"/>
      <c r="N1159"/>
      <c r="O1159"/>
      <c r="P1159"/>
    </row>
    <row r="1160" spans="1:16" s="10" customFormat="1" x14ac:dyDescent="0.25">
      <c r="A1160"/>
      <c r="B1160" s="6">
        <v>804167</v>
      </c>
      <c r="C1160" s="9" t="s">
        <v>10684</v>
      </c>
      <c r="D1160" s="6" t="s">
        <v>42</v>
      </c>
      <c r="E1160" s="464">
        <v>4629.9399999999996</v>
      </c>
      <c r="F1160" s="404"/>
      <c r="G1160" s="404"/>
      <c r="H1160" s="404" t="str">
        <f t="shared" si="19"/>
        <v>UN</v>
      </c>
      <c r="I1160"/>
      <c r="J1160"/>
      <c r="K1160"/>
      <c r="L1160"/>
      <c r="M1160"/>
      <c r="N1160"/>
      <c r="O1160"/>
      <c r="P1160"/>
    </row>
    <row r="1161" spans="1:16" s="10" customFormat="1" x14ac:dyDescent="0.25">
      <c r="A1161"/>
      <c r="B1161" s="4">
        <v>804410</v>
      </c>
      <c r="C1161" s="8" t="s">
        <v>10685</v>
      </c>
      <c r="D1161" s="4" t="s">
        <v>42</v>
      </c>
      <c r="E1161" s="463">
        <v>6302.52</v>
      </c>
      <c r="F1161" s="404"/>
      <c r="G1161" s="404"/>
      <c r="H1161" s="404" t="str">
        <f t="shared" si="19"/>
        <v>UN</v>
      </c>
      <c r="I1161"/>
      <c r="J1161"/>
      <c r="K1161"/>
      <c r="L1161"/>
      <c r="M1161"/>
      <c r="N1161"/>
      <c r="O1161"/>
      <c r="P1161"/>
    </row>
    <row r="1162" spans="1:16" s="10" customFormat="1" x14ac:dyDescent="0.25">
      <c r="A1162"/>
      <c r="B1162" s="6">
        <v>804166</v>
      </c>
      <c r="C1162" s="9" t="s">
        <v>10686</v>
      </c>
      <c r="D1162" s="6" t="s">
        <v>42</v>
      </c>
      <c r="E1162" s="464">
        <v>3680.11</v>
      </c>
      <c r="F1162" s="404"/>
      <c r="G1162" s="404"/>
      <c r="H1162" s="404" t="str">
        <f t="shared" si="19"/>
        <v>UN</v>
      </c>
      <c r="I1162"/>
      <c r="J1162"/>
      <c r="K1162"/>
      <c r="L1162"/>
      <c r="M1162"/>
      <c r="N1162"/>
      <c r="O1162"/>
      <c r="P1162"/>
    </row>
    <row r="1163" spans="1:16" s="10" customFormat="1" x14ac:dyDescent="0.25">
      <c r="A1163"/>
      <c r="B1163" s="4">
        <v>804169</v>
      </c>
      <c r="C1163" s="8" t="s">
        <v>10687</v>
      </c>
      <c r="D1163" s="4" t="s">
        <v>42</v>
      </c>
      <c r="E1163" s="463">
        <v>4654.41</v>
      </c>
      <c r="F1163" s="404"/>
      <c r="G1163" s="404"/>
      <c r="H1163" s="404" t="str">
        <f t="shared" si="19"/>
        <v>UN</v>
      </c>
      <c r="I1163"/>
      <c r="J1163"/>
      <c r="K1163"/>
      <c r="L1163"/>
      <c r="M1163"/>
      <c r="N1163"/>
      <c r="O1163"/>
      <c r="P1163"/>
    </row>
    <row r="1164" spans="1:16" s="10" customFormat="1" x14ac:dyDescent="0.25">
      <c r="A1164"/>
      <c r="B1164" s="6">
        <v>804168</v>
      </c>
      <c r="C1164" s="9" t="s">
        <v>10688</v>
      </c>
      <c r="D1164" s="6" t="s">
        <v>42</v>
      </c>
      <c r="E1164" s="464">
        <v>3703.27</v>
      </c>
      <c r="F1164" s="404"/>
      <c r="G1164" s="404"/>
      <c r="H1164" s="404" t="str">
        <f t="shared" si="19"/>
        <v>UN</v>
      </c>
      <c r="I1164"/>
      <c r="J1164"/>
      <c r="K1164"/>
      <c r="L1164"/>
      <c r="M1164"/>
      <c r="N1164"/>
      <c r="O1164"/>
      <c r="P1164"/>
    </row>
    <row r="1165" spans="1:16" s="10" customFormat="1" x14ac:dyDescent="0.25">
      <c r="A1165"/>
      <c r="B1165" s="4">
        <v>804171</v>
      </c>
      <c r="C1165" s="8" t="s">
        <v>10689</v>
      </c>
      <c r="D1165" s="4" t="s">
        <v>42</v>
      </c>
      <c r="E1165" s="463">
        <v>4687.79</v>
      </c>
      <c r="F1165" s="404"/>
      <c r="G1165" s="404"/>
      <c r="H1165" s="404" t="str">
        <f t="shared" si="19"/>
        <v>UN</v>
      </c>
      <c r="I1165"/>
      <c r="J1165"/>
      <c r="K1165"/>
      <c r="L1165"/>
      <c r="M1165"/>
      <c r="N1165"/>
      <c r="O1165"/>
      <c r="P1165"/>
    </row>
    <row r="1166" spans="1:16" s="10" customFormat="1" x14ac:dyDescent="0.25">
      <c r="A1166"/>
      <c r="B1166" s="6">
        <v>804170</v>
      </c>
      <c r="C1166" s="9" t="s">
        <v>10690</v>
      </c>
      <c r="D1166" s="6" t="s">
        <v>42</v>
      </c>
      <c r="E1166" s="464">
        <v>3734.89</v>
      </c>
      <c r="F1166" s="404"/>
      <c r="G1166" s="404"/>
      <c r="H1166" s="404" t="str">
        <f t="shared" si="19"/>
        <v>UN</v>
      </c>
      <c r="I1166"/>
      <c r="J1166"/>
      <c r="K1166"/>
      <c r="L1166"/>
      <c r="M1166"/>
      <c r="N1166"/>
      <c r="O1166"/>
      <c r="P1166"/>
    </row>
    <row r="1167" spans="1:16" s="10" customFormat="1" x14ac:dyDescent="0.25">
      <c r="A1167"/>
      <c r="B1167" s="4">
        <v>804413</v>
      </c>
      <c r="C1167" s="8" t="s">
        <v>10691</v>
      </c>
      <c r="D1167" s="4" t="s">
        <v>42</v>
      </c>
      <c r="E1167" s="463">
        <v>8938.58</v>
      </c>
      <c r="F1167" s="404"/>
      <c r="G1167" s="404"/>
      <c r="H1167" s="404" t="str">
        <f t="shared" si="19"/>
        <v>UN</v>
      </c>
      <c r="I1167"/>
      <c r="J1167"/>
      <c r="K1167"/>
      <c r="L1167"/>
      <c r="M1167"/>
      <c r="N1167"/>
      <c r="O1167"/>
      <c r="P1167"/>
    </row>
    <row r="1168" spans="1:16" s="10" customFormat="1" x14ac:dyDescent="0.25">
      <c r="A1168"/>
      <c r="B1168" s="6">
        <v>804173</v>
      </c>
      <c r="C1168" s="9" t="s">
        <v>10692</v>
      </c>
      <c r="D1168" s="6" t="s">
        <v>42</v>
      </c>
      <c r="E1168" s="464">
        <v>4732.6000000000004</v>
      </c>
      <c r="F1168" s="404"/>
      <c r="G1168" s="404"/>
      <c r="H1168" s="404" t="str">
        <f t="shared" si="19"/>
        <v>UN</v>
      </c>
      <c r="I1168"/>
      <c r="J1168"/>
      <c r="K1168"/>
      <c r="L1168"/>
      <c r="M1168"/>
      <c r="N1168"/>
      <c r="O1168"/>
      <c r="P1168"/>
    </row>
    <row r="1169" spans="1:16" s="10" customFormat="1" x14ac:dyDescent="0.25">
      <c r="A1169"/>
      <c r="B1169" s="4">
        <v>804412</v>
      </c>
      <c r="C1169" s="8" t="s">
        <v>10693</v>
      </c>
      <c r="D1169" s="4" t="s">
        <v>42</v>
      </c>
      <c r="E1169" s="463">
        <v>7057.92</v>
      </c>
      <c r="F1169" s="404"/>
      <c r="G1169" s="404"/>
      <c r="H1169" s="404" t="str">
        <f t="shared" ref="H1169:H1232" si="20">UPPER(D1169)</f>
        <v>UN</v>
      </c>
      <c r="I1169"/>
      <c r="J1169"/>
      <c r="K1169"/>
      <c r="L1169"/>
      <c r="M1169"/>
      <c r="N1169"/>
      <c r="O1169"/>
      <c r="P1169"/>
    </row>
    <row r="1170" spans="1:16" s="10" customFormat="1" x14ac:dyDescent="0.25">
      <c r="A1170"/>
      <c r="B1170" s="6">
        <v>804172</v>
      </c>
      <c r="C1170" s="9" t="s">
        <v>10694</v>
      </c>
      <c r="D1170" s="6" t="s">
        <v>42</v>
      </c>
      <c r="E1170" s="464">
        <v>3777.65</v>
      </c>
      <c r="F1170" s="404"/>
      <c r="G1170" s="404"/>
      <c r="H1170" s="404" t="str">
        <f t="shared" si="20"/>
        <v>UN</v>
      </c>
      <c r="I1170"/>
      <c r="J1170"/>
      <c r="K1170"/>
      <c r="L1170"/>
      <c r="M1170"/>
      <c r="N1170"/>
      <c r="O1170"/>
      <c r="P1170"/>
    </row>
    <row r="1171" spans="1:16" s="10" customFormat="1" x14ac:dyDescent="0.25">
      <c r="A1171"/>
      <c r="B1171" s="4">
        <v>804175</v>
      </c>
      <c r="C1171" s="8" t="s">
        <v>10695</v>
      </c>
      <c r="D1171" s="4" t="s">
        <v>42</v>
      </c>
      <c r="E1171" s="463">
        <v>4792.57</v>
      </c>
      <c r="F1171" s="404"/>
      <c r="G1171" s="404"/>
      <c r="H1171" s="404" t="str">
        <f t="shared" si="20"/>
        <v>UN</v>
      </c>
      <c r="I1171"/>
      <c r="J1171"/>
      <c r="K1171"/>
      <c r="L1171"/>
      <c r="M1171"/>
      <c r="N1171"/>
      <c r="O1171"/>
      <c r="P1171"/>
    </row>
    <row r="1172" spans="1:16" s="10" customFormat="1" x14ac:dyDescent="0.25">
      <c r="A1172"/>
      <c r="B1172" s="6">
        <v>804174</v>
      </c>
      <c r="C1172" s="9" t="s">
        <v>10696</v>
      </c>
      <c r="D1172" s="6" t="s">
        <v>42</v>
      </c>
      <c r="E1172" s="464">
        <v>3835.28</v>
      </c>
      <c r="F1172" s="404"/>
      <c r="G1172" s="404"/>
      <c r="H1172" s="404" t="str">
        <f t="shared" si="20"/>
        <v>UN</v>
      </c>
      <c r="I1172"/>
      <c r="J1172"/>
      <c r="K1172"/>
      <c r="L1172"/>
      <c r="M1172"/>
      <c r="N1172"/>
      <c r="O1172"/>
      <c r="P1172"/>
    </row>
    <row r="1173" spans="1:16" s="10" customFormat="1" x14ac:dyDescent="0.25">
      <c r="A1173"/>
      <c r="B1173" s="4">
        <v>804177</v>
      </c>
      <c r="C1173" s="8" t="s">
        <v>10697</v>
      </c>
      <c r="D1173" s="4" t="s">
        <v>42</v>
      </c>
      <c r="E1173" s="463">
        <v>4872.67</v>
      </c>
      <c r="F1173" s="404"/>
      <c r="G1173" s="404"/>
      <c r="H1173" s="404" t="str">
        <f t="shared" si="20"/>
        <v>UN</v>
      </c>
      <c r="I1173"/>
      <c r="J1173"/>
      <c r="K1173"/>
      <c r="L1173"/>
      <c r="M1173"/>
      <c r="N1173"/>
      <c r="O1173"/>
      <c r="P1173"/>
    </row>
    <row r="1174" spans="1:16" s="10" customFormat="1" x14ac:dyDescent="0.25">
      <c r="A1174"/>
      <c r="B1174" s="6">
        <v>804176</v>
      </c>
      <c r="C1174" s="9" t="s">
        <v>10698</v>
      </c>
      <c r="D1174" s="6" t="s">
        <v>42</v>
      </c>
      <c r="E1174" s="464">
        <v>3912.61</v>
      </c>
      <c r="F1174" s="404"/>
      <c r="G1174" s="404"/>
      <c r="H1174" s="404" t="str">
        <f t="shared" si="20"/>
        <v>UN</v>
      </c>
      <c r="I1174"/>
      <c r="J1174"/>
      <c r="K1174"/>
      <c r="L1174"/>
      <c r="M1174"/>
      <c r="N1174"/>
      <c r="O1174"/>
      <c r="P1174"/>
    </row>
    <row r="1175" spans="1:16" s="10" customFormat="1" x14ac:dyDescent="0.25">
      <c r="A1175"/>
      <c r="B1175" s="4">
        <v>804415</v>
      </c>
      <c r="C1175" s="8" t="s">
        <v>10699</v>
      </c>
      <c r="D1175" s="4" t="s">
        <v>42</v>
      </c>
      <c r="E1175" s="463">
        <v>11213.86</v>
      </c>
      <c r="F1175" s="404"/>
      <c r="G1175" s="404"/>
      <c r="H1175" s="404" t="str">
        <f t="shared" si="20"/>
        <v>UN</v>
      </c>
      <c r="I1175"/>
      <c r="J1175"/>
      <c r="K1175"/>
      <c r="L1175"/>
      <c r="M1175"/>
      <c r="N1175"/>
      <c r="O1175"/>
      <c r="P1175"/>
    </row>
    <row r="1176" spans="1:16" s="10" customFormat="1" x14ac:dyDescent="0.25">
      <c r="A1176"/>
      <c r="B1176" s="6">
        <v>804179</v>
      </c>
      <c r="C1176" s="9" t="s">
        <v>10700</v>
      </c>
      <c r="D1176" s="6" t="s">
        <v>42</v>
      </c>
      <c r="E1176" s="464">
        <v>4982.16</v>
      </c>
      <c r="F1176" s="404"/>
      <c r="G1176" s="404"/>
      <c r="H1176" s="404" t="str">
        <f t="shared" si="20"/>
        <v>UN</v>
      </c>
      <c r="I1176"/>
      <c r="J1176"/>
      <c r="K1176"/>
      <c r="L1176"/>
      <c r="M1176"/>
      <c r="N1176"/>
      <c r="O1176"/>
      <c r="P1176"/>
    </row>
    <row r="1177" spans="1:16" s="10" customFormat="1" x14ac:dyDescent="0.25">
      <c r="A1177"/>
      <c r="B1177" s="4">
        <v>804414</v>
      </c>
      <c r="C1177" s="8" t="s">
        <v>10701</v>
      </c>
      <c r="D1177" s="4" t="s">
        <v>42</v>
      </c>
      <c r="E1177" s="463">
        <v>8831.18</v>
      </c>
      <c r="F1177" s="404"/>
      <c r="G1177" s="404"/>
      <c r="H1177" s="404" t="str">
        <f t="shared" si="20"/>
        <v>UN</v>
      </c>
      <c r="I1177"/>
      <c r="J1177"/>
      <c r="K1177"/>
      <c r="L1177"/>
      <c r="M1177"/>
      <c r="N1177"/>
      <c r="O1177"/>
      <c r="P1177"/>
    </row>
    <row r="1178" spans="1:16" s="10" customFormat="1" x14ac:dyDescent="0.25">
      <c r="A1178"/>
      <c r="B1178" s="6">
        <v>804178</v>
      </c>
      <c r="C1178" s="9" t="s">
        <v>10702</v>
      </c>
      <c r="D1178" s="6" t="s">
        <v>42</v>
      </c>
      <c r="E1178" s="464">
        <v>4019.03</v>
      </c>
      <c r="F1178" s="404"/>
      <c r="G1178" s="404"/>
      <c r="H1178" s="404" t="str">
        <f t="shared" si="20"/>
        <v>UN</v>
      </c>
      <c r="I1178"/>
      <c r="J1178"/>
      <c r="K1178"/>
      <c r="L1178"/>
      <c r="M1178"/>
      <c r="N1178"/>
      <c r="O1178"/>
      <c r="P1178"/>
    </row>
    <row r="1179" spans="1:16" s="10" customFormat="1" x14ac:dyDescent="0.25">
      <c r="A1179"/>
      <c r="B1179" s="4">
        <v>804163</v>
      </c>
      <c r="C1179" s="8" t="s">
        <v>10703</v>
      </c>
      <c r="D1179" s="4" t="s">
        <v>42</v>
      </c>
      <c r="E1179" s="463">
        <v>4603.7700000000004</v>
      </c>
      <c r="F1179" s="404"/>
      <c r="G1179" s="404"/>
      <c r="H1179" s="404" t="str">
        <f t="shared" si="20"/>
        <v>UN</v>
      </c>
      <c r="I1179"/>
      <c r="J1179"/>
      <c r="K1179"/>
      <c r="L1179"/>
      <c r="M1179"/>
      <c r="N1179"/>
      <c r="O1179"/>
      <c r="P1179"/>
    </row>
    <row r="1180" spans="1:16" s="10" customFormat="1" x14ac:dyDescent="0.25">
      <c r="A1180"/>
      <c r="B1180" s="6">
        <v>804162</v>
      </c>
      <c r="C1180" s="9" t="s">
        <v>10704</v>
      </c>
      <c r="D1180" s="6" t="s">
        <v>42</v>
      </c>
      <c r="E1180" s="464">
        <v>3655.55</v>
      </c>
      <c r="F1180" s="404"/>
      <c r="G1180" s="404"/>
      <c r="H1180" s="404" t="str">
        <f t="shared" si="20"/>
        <v>UN</v>
      </c>
      <c r="I1180"/>
      <c r="J1180"/>
      <c r="K1180"/>
      <c r="L1180"/>
      <c r="M1180"/>
      <c r="N1180"/>
      <c r="O1180"/>
      <c r="P1180"/>
    </row>
    <row r="1181" spans="1:16" s="10" customFormat="1" x14ac:dyDescent="0.25">
      <c r="A1181"/>
      <c r="B1181" s="4">
        <v>804441</v>
      </c>
      <c r="C1181" s="8" t="s">
        <v>10705</v>
      </c>
      <c r="D1181" s="4" t="s">
        <v>42</v>
      </c>
      <c r="E1181" s="463">
        <v>5130.96</v>
      </c>
      <c r="F1181" s="404"/>
      <c r="G1181" s="404"/>
      <c r="H1181" s="404" t="str">
        <f t="shared" si="20"/>
        <v>UN</v>
      </c>
      <c r="I1181"/>
      <c r="J1181"/>
      <c r="K1181"/>
      <c r="L1181"/>
      <c r="M1181"/>
      <c r="N1181"/>
      <c r="O1181"/>
      <c r="P1181"/>
    </row>
    <row r="1182" spans="1:16" s="10" customFormat="1" x14ac:dyDescent="0.25">
      <c r="A1182"/>
      <c r="B1182" s="6">
        <v>804317</v>
      </c>
      <c r="C1182" s="9" t="s">
        <v>10706</v>
      </c>
      <c r="D1182" s="6" t="s">
        <v>42</v>
      </c>
      <c r="E1182" s="464">
        <v>2804.47</v>
      </c>
      <c r="F1182" s="404"/>
      <c r="G1182" s="404"/>
      <c r="H1182" s="404" t="str">
        <f t="shared" si="20"/>
        <v>UN</v>
      </c>
      <c r="I1182"/>
      <c r="J1182"/>
      <c r="K1182"/>
      <c r="L1182"/>
      <c r="M1182"/>
      <c r="N1182"/>
      <c r="O1182"/>
      <c r="P1182"/>
    </row>
    <row r="1183" spans="1:16" s="10" customFormat="1" x14ac:dyDescent="0.25">
      <c r="A1183"/>
      <c r="B1183" s="4">
        <v>804440</v>
      </c>
      <c r="C1183" s="8" t="s">
        <v>10707</v>
      </c>
      <c r="D1183" s="4" t="s">
        <v>42</v>
      </c>
      <c r="E1183" s="463">
        <v>4159.79</v>
      </c>
      <c r="F1183" s="404"/>
      <c r="G1183" s="404"/>
      <c r="H1183" s="404" t="str">
        <f t="shared" si="20"/>
        <v>UN</v>
      </c>
      <c r="I1183"/>
      <c r="J1183"/>
      <c r="K1183"/>
      <c r="L1183"/>
      <c r="M1183"/>
      <c r="N1183"/>
      <c r="O1183"/>
      <c r="P1183"/>
    </row>
    <row r="1184" spans="1:16" s="10" customFormat="1" x14ac:dyDescent="0.25">
      <c r="A1184"/>
      <c r="B1184" s="6">
        <v>804316</v>
      </c>
      <c r="C1184" s="9" t="s">
        <v>10708</v>
      </c>
      <c r="D1184" s="6" t="s">
        <v>42</v>
      </c>
      <c r="E1184" s="464">
        <v>2247.5</v>
      </c>
      <c r="F1184" s="404"/>
      <c r="G1184" s="404"/>
      <c r="H1184" s="404" t="str">
        <f t="shared" si="20"/>
        <v>UN</v>
      </c>
      <c r="I1184"/>
      <c r="J1184"/>
      <c r="K1184"/>
      <c r="L1184"/>
      <c r="M1184"/>
      <c r="N1184"/>
      <c r="O1184"/>
      <c r="P1184"/>
    </row>
    <row r="1185" spans="1:16" s="10" customFormat="1" x14ac:dyDescent="0.25">
      <c r="A1185"/>
      <c r="B1185" s="4">
        <v>804321</v>
      </c>
      <c r="C1185" s="8" t="s">
        <v>10709</v>
      </c>
      <c r="D1185" s="4" t="s">
        <v>42</v>
      </c>
      <c r="E1185" s="463">
        <v>2823.63</v>
      </c>
      <c r="F1185" s="404"/>
      <c r="G1185" s="404"/>
      <c r="H1185" s="404" t="str">
        <f t="shared" si="20"/>
        <v>UN</v>
      </c>
      <c r="I1185"/>
      <c r="J1185"/>
      <c r="K1185"/>
      <c r="L1185"/>
      <c r="M1185"/>
      <c r="N1185"/>
      <c r="O1185"/>
      <c r="P1185"/>
    </row>
    <row r="1186" spans="1:16" s="10" customFormat="1" x14ac:dyDescent="0.25">
      <c r="A1186"/>
      <c r="B1186" s="6">
        <v>804320</v>
      </c>
      <c r="C1186" s="9" t="s">
        <v>10710</v>
      </c>
      <c r="D1186" s="6" t="s">
        <v>42</v>
      </c>
      <c r="E1186" s="464">
        <v>2264.9</v>
      </c>
      <c r="F1186" s="404"/>
      <c r="G1186" s="404"/>
      <c r="H1186" s="404" t="str">
        <f t="shared" si="20"/>
        <v>UN</v>
      </c>
      <c r="I1186"/>
      <c r="J1186"/>
      <c r="K1186"/>
      <c r="L1186"/>
      <c r="M1186"/>
      <c r="N1186"/>
      <c r="O1186"/>
      <c r="P1186"/>
    </row>
    <row r="1187" spans="1:16" s="10" customFormat="1" x14ac:dyDescent="0.25">
      <c r="A1187"/>
      <c r="B1187" s="4">
        <v>804443</v>
      </c>
      <c r="C1187" s="8" t="s">
        <v>10711</v>
      </c>
      <c r="D1187" s="4" t="s">
        <v>42</v>
      </c>
      <c r="E1187" s="463">
        <v>5354.79</v>
      </c>
      <c r="F1187" s="404"/>
      <c r="G1187" s="404"/>
      <c r="H1187" s="404" t="str">
        <f t="shared" si="20"/>
        <v>UN</v>
      </c>
      <c r="I1187"/>
      <c r="J1187"/>
      <c r="K1187"/>
      <c r="L1187"/>
      <c r="M1187"/>
      <c r="N1187"/>
      <c r="O1187"/>
      <c r="P1187"/>
    </row>
    <row r="1188" spans="1:16" s="10" customFormat="1" x14ac:dyDescent="0.25">
      <c r="A1188"/>
      <c r="B1188" s="6">
        <v>804323</v>
      </c>
      <c r="C1188" s="9" t="s">
        <v>10712</v>
      </c>
      <c r="D1188" s="6" t="s">
        <v>42</v>
      </c>
      <c r="E1188" s="464">
        <v>2849.18</v>
      </c>
      <c r="F1188" s="404"/>
      <c r="G1188" s="404"/>
      <c r="H1188" s="404" t="str">
        <f t="shared" si="20"/>
        <v>UN</v>
      </c>
      <c r="I1188"/>
      <c r="J1188"/>
      <c r="K1188"/>
      <c r="L1188"/>
      <c r="M1188"/>
      <c r="N1188"/>
      <c r="O1188"/>
      <c r="P1188"/>
    </row>
    <row r="1189" spans="1:16" s="10" customFormat="1" x14ac:dyDescent="0.25">
      <c r="A1189"/>
      <c r="B1189" s="4">
        <v>804442</v>
      </c>
      <c r="C1189" s="8" t="s">
        <v>10713</v>
      </c>
      <c r="D1189" s="4" t="s">
        <v>42</v>
      </c>
      <c r="E1189" s="463">
        <v>4340.21</v>
      </c>
      <c r="F1189" s="404"/>
      <c r="G1189" s="404"/>
      <c r="H1189" s="404" t="str">
        <f t="shared" si="20"/>
        <v>UN</v>
      </c>
      <c r="I1189"/>
      <c r="J1189"/>
      <c r="K1189"/>
      <c r="L1189"/>
      <c r="M1189"/>
      <c r="N1189"/>
      <c r="O1189"/>
      <c r="P1189"/>
    </row>
    <row r="1190" spans="1:16" s="10" customFormat="1" x14ac:dyDescent="0.25">
      <c r="A1190"/>
      <c r="B1190" s="6">
        <v>804322</v>
      </c>
      <c r="C1190" s="9" t="s">
        <v>10714</v>
      </c>
      <c r="D1190" s="6" t="s">
        <v>42</v>
      </c>
      <c r="E1190" s="464">
        <v>2288.11</v>
      </c>
      <c r="F1190" s="404"/>
      <c r="G1190" s="404"/>
      <c r="H1190" s="404" t="str">
        <f t="shared" si="20"/>
        <v>UN</v>
      </c>
      <c r="I1190"/>
      <c r="J1190"/>
      <c r="K1190"/>
      <c r="L1190"/>
      <c r="M1190"/>
      <c r="N1190"/>
      <c r="O1190"/>
      <c r="P1190"/>
    </row>
    <row r="1191" spans="1:16" s="10" customFormat="1" x14ac:dyDescent="0.25">
      <c r="A1191"/>
      <c r="B1191" s="4">
        <v>804325</v>
      </c>
      <c r="C1191" s="8" t="s">
        <v>10715</v>
      </c>
      <c r="D1191" s="4" t="s">
        <v>42</v>
      </c>
      <c r="E1191" s="463">
        <v>2886.07</v>
      </c>
      <c r="F1191" s="404"/>
      <c r="G1191" s="404"/>
      <c r="H1191" s="404" t="str">
        <f t="shared" si="20"/>
        <v>UN</v>
      </c>
      <c r="I1191"/>
      <c r="J1191"/>
      <c r="K1191"/>
      <c r="L1191"/>
      <c r="M1191"/>
      <c r="N1191"/>
      <c r="O1191"/>
      <c r="P1191"/>
    </row>
    <row r="1192" spans="1:16" s="10" customFormat="1" x14ac:dyDescent="0.25">
      <c r="A1192"/>
      <c r="B1192" s="6">
        <v>804324</v>
      </c>
      <c r="C1192" s="9" t="s">
        <v>10716</v>
      </c>
      <c r="D1192" s="6" t="s">
        <v>42</v>
      </c>
      <c r="E1192" s="464">
        <v>2321.9299999999998</v>
      </c>
      <c r="F1192" s="404"/>
      <c r="G1192" s="404"/>
      <c r="H1192" s="404" t="str">
        <f t="shared" si="20"/>
        <v>UN</v>
      </c>
      <c r="I1192"/>
      <c r="J1192"/>
      <c r="K1192"/>
      <c r="L1192"/>
      <c r="M1192"/>
      <c r="N1192"/>
      <c r="O1192"/>
      <c r="P1192"/>
    </row>
    <row r="1193" spans="1:16" s="10" customFormat="1" x14ac:dyDescent="0.25">
      <c r="A1193"/>
      <c r="B1193" s="4">
        <v>804327</v>
      </c>
      <c r="C1193" s="8" t="s">
        <v>10717</v>
      </c>
      <c r="D1193" s="4" t="s">
        <v>42</v>
      </c>
      <c r="E1193" s="463">
        <v>2936.76</v>
      </c>
      <c r="F1193" s="404"/>
      <c r="G1193" s="404"/>
      <c r="H1193" s="404" t="str">
        <f t="shared" si="20"/>
        <v>UN</v>
      </c>
      <c r="I1193"/>
      <c r="J1193"/>
      <c r="K1193"/>
      <c r="L1193"/>
      <c r="M1193"/>
      <c r="N1193"/>
      <c r="O1193"/>
      <c r="P1193"/>
    </row>
    <row r="1194" spans="1:16" s="10" customFormat="1" x14ac:dyDescent="0.25">
      <c r="A1194"/>
      <c r="B1194" s="6">
        <v>804326</v>
      </c>
      <c r="C1194" s="9" t="s">
        <v>10718</v>
      </c>
      <c r="D1194" s="6" t="s">
        <v>42</v>
      </c>
      <c r="E1194" s="464">
        <v>2368.5300000000002</v>
      </c>
      <c r="F1194" s="404"/>
      <c r="G1194" s="404"/>
      <c r="H1194" s="404" t="str">
        <f t="shared" si="20"/>
        <v>UN</v>
      </c>
      <c r="I1194"/>
      <c r="J1194"/>
      <c r="K1194"/>
      <c r="L1194"/>
      <c r="M1194"/>
      <c r="N1194"/>
      <c r="O1194"/>
      <c r="P1194"/>
    </row>
    <row r="1195" spans="1:16" s="10" customFormat="1" x14ac:dyDescent="0.25">
      <c r="A1195"/>
      <c r="B1195" s="4">
        <v>804445</v>
      </c>
      <c r="C1195" s="8" t="s">
        <v>10719</v>
      </c>
      <c r="D1195" s="4" t="s">
        <v>42</v>
      </c>
      <c r="E1195" s="463">
        <v>5976.55</v>
      </c>
      <c r="F1195" s="404"/>
      <c r="G1195" s="404"/>
      <c r="H1195" s="404" t="str">
        <f t="shared" si="20"/>
        <v>UN</v>
      </c>
      <c r="I1195"/>
      <c r="J1195"/>
      <c r="K1195"/>
      <c r="L1195"/>
      <c r="M1195"/>
      <c r="N1195"/>
      <c r="O1195"/>
      <c r="P1195"/>
    </row>
    <row r="1196" spans="1:16" s="10" customFormat="1" x14ac:dyDescent="0.25">
      <c r="A1196"/>
      <c r="B1196" s="6">
        <v>804329</v>
      </c>
      <c r="C1196" s="9" t="s">
        <v>10720</v>
      </c>
      <c r="D1196" s="6" t="s">
        <v>42</v>
      </c>
      <c r="E1196" s="464">
        <v>3004.04</v>
      </c>
      <c r="F1196" s="404"/>
      <c r="G1196" s="404"/>
      <c r="H1196" s="404" t="str">
        <f t="shared" si="20"/>
        <v>UN</v>
      </c>
      <c r="I1196"/>
      <c r="J1196"/>
      <c r="K1196"/>
      <c r="L1196"/>
      <c r="M1196"/>
      <c r="N1196"/>
      <c r="O1196"/>
      <c r="P1196"/>
    </row>
    <row r="1197" spans="1:16" s="10" customFormat="1" x14ac:dyDescent="0.25">
      <c r="A1197"/>
      <c r="B1197" s="4">
        <v>804444</v>
      </c>
      <c r="C1197" s="8" t="s">
        <v>10721</v>
      </c>
      <c r="D1197" s="4" t="s">
        <v>42</v>
      </c>
      <c r="E1197" s="463">
        <v>4841.55</v>
      </c>
      <c r="F1197" s="404"/>
      <c r="G1197" s="404"/>
      <c r="H1197" s="404" t="str">
        <f t="shared" si="20"/>
        <v>UN</v>
      </c>
      <c r="I1197"/>
      <c r="J1197"/>
      <c r="K1197"/>
      <c r="L1197"/>
      <c r="M1197"/>
      <c r="N1197"/>
      <c r="O1197"/>
      <c r="P1197"/>
    </row>
    <row r="1198" spans="1:16" s="10" customFormat="1" x14ac:dyDescent="0.25">
      <c r="A1198"/>
      <c r="B1198" s="6">
        <v>804328</v>
      </c>
      <c r="C1198" s="9" t="s">
        <v>10722</v>
      </c>
      <c r="D1198" s="6" t="s">
        <v>42</v>
      </c>
      <c r="E1198" s="464">
        <v>2430.9899999999998</v>
      </c>
      <c r="F1198" s="404"/>
      <c r="G1198" s="404"/>
      <c r="H1198" s="404" t="str">
        <f t="shared" si="20"/>
        <v>UN</v>
      </c>
      <c r="I1198"/>
      <c r="J1198"/>
      <c r="K1198"/>
      <c r="L1198"/>
      <c r="M1198"/>
      <c r="N1198"/>
      <c r="O1198"/>
      <c r="P1198"/>
    </row>
    <row r="1199" spans="1:16" s="10" customFormat="1" x14ac:dyDescent="0.25">
      <c r="A1199"/>
      <c r="B1199" s="4">
        <v>804331</v>
      </c>
      <c r="C1199" s="8" t="s">
        <v>10723</v>
      </c>
      <c r="D1199" s="4" t="s">
        <v>42</v>
      </c>
      <c r="E1199" s="463">
        <v>3090.9</v>
      </c>
      <c r="F1199" s="404"/>
      <c r="G1199" s="404"/>
      <c r="H1199" s="404" t="str">
        <f t="shared" si="20"/>
        <v>UN</v>
      </c>
      <c r="I1199"/>
      <c r="J1199"/>
      <c r="K1199"/>
      <c r="L1199"/>
      <c r="M1199"/>
      <c r="N1199"/>
      <c r="O1199"/>
      <c r="P1199"/>
    </row>
    <row r="1200" spans="1:16" s="10" customFormat="1" x14ac:dyDescent="0.25">
      <c r="A1200"/>
      <c r="B1200" s="6">
        <v>804330</v>
      </c>
      <c r="C1200" s="9" t="s">
        <v>10724</v>
      </c>
      <c r="D1200" s="6" t="s">
        <v>42</v>
      </c>
      <c r="E1200" s="464">
        <v>2512.29</v>
      </c>
      <c r="F1200" s="404"/>
      <c r="G1200" s="404"/>
      <c r="H1200" s="404" t="str">
        <f t="shared" si="20"/>
        <v>UN</v>
      </c>
      <c r="I1200"/>
      <c r="J1200"/>
      <c r="K1200"/>
      <c r="L1200"/>
      <c r="M1200"/>
      <c r="N1200"/>
      <c r="O1200"/>
      <c r="P1200"/>
    </row>
    <row r="1201" spans="1:16" s="10" customFormat="1" x14ac:dyDescent="0.25">
      <c r="A1201"/>
      <c r="B1201" s="4">
        <v>804333</v>
      </c>
      <c r="C1201" s="8" t="s">
        <v>10725</v>
      </c>
      <c r="D1201" s="4" t="s">
        <v>42</v>
      </c>
      <c r="E1201" s="463">
        <v>3206.8</v>
      </c>
      <c r="F1201" s="404"/>
      <c r="G1201" s="404"/>
      <c r="H1201" s="404" t="str">
        <f t="shared" si="20"/>
        <v>UN</v>
      </c>
      <c r="I1201"/>
      <c r="J1201"/>
      <c r="K1201"/>
      <c r="L1201"/>
      <c r="M1201"/>
      <c r="N1201"/>
      <c r="O1201"/>
      <c r="P1201"/>
    </row>
    <row r="1202" spans="1:16" s="10" customFormat="1" x14ac:dyDescent="0.25">
      <c r="A1202"/>
      <c r="B1202" s="6">
        <v>804332</v>
      </c>
      <c r="C1202" s="9" t="s">
        <v>10726</v>
      </c>
      <c r="D1202" s="6" t="s">
        <v>42</v>
      </c>
      <c r="E1202" s="464">
        <v>2621.76</v>
      </c>
      <c r="F1202" s="404"/>
      <c r="G1202" s="404"/>
      <c r="H1202" s="404" t="str">
        <f t="shared" si="20"/>
        <v>UN</v>
      </c>
      <c r="I1202"/>
      <c r="J1202"/>
      <c r="K1202"/>
      <c r="L1202"/>
      <c r="M1202"/>
      <c r="N1202"/>
      <c r="O1202"/>
      <c r="P1202"/>
    </row>
    <row r="1203" spans="1:16" s="10" customFormat="1" x14ac:dyDescent="0.25">
      <c r="A1203"/>
      <c r="B1203" s="4">
        <v>804447</v>
      </c>
      <c r="C1203" s="8" t="s">
        <v>10727</v>
      </c>
      <c r="D1203" s="4" t="s">
        <v>42</v>
      </c>
      <c r="E1203" s="463">
        <v>7395.47</v>
      </c>
      <c r="F1203" s="404"/>
      <c r="G1203" s="404"/>
      <c r="H1203" s="404" t="str">
        <f t="shared" si="20"/>
        <v>UN</v>
      </c>
      <c r="I1203"/>
      <c r="J1203"/>
      <c r="K1203"/>
      <c r="L1203"/>
      <c r="M1203"/>
      <c r="N1203"/>
      <c r="O1203"/>
      <c r="P1203"/>
    </row>
    <row r="1204" spans="1:16" s="10" customFormat="1" x14ac:dyDescent="0.25">
      <c r="A1204"/>
      <c r="B1204" s="6">
        <v>804335</v>
      </c>
      <c r="C1204" s="9" t="s">
        <v>10728</v>
      </c>
      <c r="D1204" s="6" t="s">
        <v>42</v>
      </c>
      <c r="E1204" s="464">
        <v>3359.77</v>
      </c>
      <c r="F1204" s="404"/>
      <c r="G1204" s="404"/>
      <c r="H1204" s="404" t="str">
        <f t="shared" si="20"/>
        <v>UN</v>
      </c>
      <c r="I1204"/>
      <c r="J1204"/>
      <c r="K1204"/>
      <c r="L1204"/>
      <c r="M1204"/>
      <c r="N1204"/>
      <c r="O1204"/>
      <c r="P1204"/>
    </row>
    <row r="1205" spans="1:16" s="10" customFormat="1" x14ac:dyDescent="0.25">
      <c r="A1205"/>
      <c r="B1205" s="4">
        <v>804446</v>
      </c>
      <c r="C1205" s="8" t="s">
        <v>10729</v>
      </c>
      <c r="D1205" s="4" t="s">
        <v>42</v>
      </c>
      <c r="E1205" s="463">
        <v>5984.68</v>
      </c>
      <c r="F1205" s="404"/>
      <c r="G1205" s="404"/>
      <c r="H1205" s="404" t="str">
        <f t="shared" si="20"/>
        <v>UN</v>
      </c>
      <c r="I1205"/>
      <c r="J1205"/>
      <c r="K1205"/>
      <c r="L1205"/>
      <c r="M1205"/>
      <c r="N1205"/>
      <c r="O1205"/>
      <c r="P1205"/>
    </row>
    <row r="1206" spans="1:16" s="10" customFormat="1" x14ac:dyDescent="0.25">
      <c r="A1206"/>
      <c r="B1206" s="6">
        <v>804334</v>
      </c>
      <c r="C1206" s="9" t="s">
        <v>10730</v>
      </c>
      <c r="D1206" s="6" t="s">
        <v>42</v>
      </c>
      <c r="E1206" s="464">
        <v>2767.72</v>
      </c>
      <c r="F1206" s="404"/>
      <c r="G1206" s="404"/>
      <c r="H1206" s="404" t="str">
        <f t="shared" si="20"/>
        <v>UN</v>
      </c>
      <c r="I1206"/>
      <c r="J1206"/>
      <c r="K1206"/>
      <c r="L1206"/>
      <c r="M1206"/>
      <c r="N1206"/>
      <c r="O1206"/>
      <c r="P1206"/>
    </row>
    <row r="1207" spans="1:16" s="10" customFormat="1" x14ac:dyDescent="0.25">
      <c r="A1207"/>
      <c r="B1207" s="4">
        <v>804319</v>
      </c>
      <c r="C1207" s="8" t="s">
        <v>10731</v>
      </c>
      <c r="D1207" s="4" t="s">
        <v>42</v>
      </c>
      <c r="E1207" s="463">
        <v>2808.89</v>
      </c>
      <c r="F1207" s="404"/>
      <c r="G1207" s="404"/>
      <c r="H1207" s="404" t="str">
        <f t="shared" si="20"/>
        <v>UN</v>
      </c>
      <c r="I1207"/>
      <c r="J1207"/>
      <c r="K1207"/>
      <c r="L1207"/>
      <c r="M1207"/>
      <c r="N1207"/>
      <c r="O1207"/>
      <c r="P1207"/>
    </row>
    <row r="1208" spans="1:16" s="10" customFormat="1" x14ac:dyDescent="0.25">
      <c r="A1208"/>
      <c r="B1208" s="6">
        <v>804318</v>
      </c>
      <c r="C1208" s="9" t="s">
        <v>10732</v>
      </c>
      <c r="D1208" s="6" t="s">
        <v>42</v>
      </c>
      <c r="E1208" s="464">
        <v>2251.4699999999998</v>
      </c>
      <c r="F1208" s="404"/>
      <c r="G1208" s="404"/>
      <c r="H1208" s="404" t="str">
        <f t="shared" si="20"/>
        <v>UN</v>
      </c>
      <c r="I1208"/>
      <c r="J1208"/>
      <c r="K1208"/>
      <c r="L1208"/>
      <c r="M1208"/>
      <c r="N1208"/>
      <c r="O1208"/>
      <c r="P1208"/>
    </row>
    <row r="1209" spans="1:16" s="10" customFormat="1" x14ac:dyDescent="0.25">
      <c r="A1209"/>
      <c r="B1209" s="4">
        <v>804449</v>
      </c>
      <c r="C1209" s="8" t="s">
        <v>10733</v>
      </c>
      <c r="D1209" s="4" t="s">
        <v>42</v>
      </c>
      <c r="E1209" s="463">
        <v>7475.53</v>
      </c>
      <c r="F1209" s="404"/>
      <c r="G1209" s="404"/>
      <c r="H1209" s="404" t="str">
        <f t="shared" si="20"/>
        <v>UN</v>
      </c>
      <c r="I1209"/>
      <c r="J1209"/>
      <c r="K1209"/>
      <c r="L1209"/>
      <c r="M1209"/>
      <c r="N1209"/>
      <c r="O1209"/>
      <c r="P1209"/>
    </row>
    <row r="1210" spans="1:16" s="10" customFormat="1" x14ac:dyDescent="0.25">
      <c r="A1210"/>
      <c r="B1210" s="6">
        <v>804337</v>
      </c>
      <c r="C1210" s="9" t="s">
        <v>10734</v>
      </c>
      <c r="D1210" s="6" t="s">
        <v>42</v>
      </c>
      <c r="E1210" s="464">
        <v>3851.97</v>
      </c>
      <c r="F1210" s="404"/>
      <c r="G1210" s="404"/>
      <c r="H1210" s="404" t="str">
        <f t="shared" si="20"/>
        <v>UN</v>
      </c>
      <c r="I1210"/>
      <c r="J1210"/>
      <c r="K1210"/>
      <c r="L1210"/>
      <c r="M1210"/>
      <c r="N1210"/>
      <c r="O1210"/>
      <c r="P1210"/>
    </row>
    <row r="1211" spans="1:16" s="10" customFormat="1" x14ac:dyDescent="0.25">
      <c r="A1211"/>
      <c r="B1211" s="4">
        <v>804448</v>
      </c>
      <c r="C1211" s="8" t="s">
        <v>10735</v>
      </c>
      <c r="D1211" s="4" t="s">
        <v>42</v>
      </c>
      <c r="E1211" s="463">
        <v>5974.28</v>
      </c>
      <c r="F1211" s="404"/>
      <c r="G1211" s="404"/>
      <c r="H1211" s="404" t="str">
        <f t="shared" si="20"/>
        <v>UN</v>
      </c>
      <c r="I1211"/>
      <c r="J1211"/>
      <c r="K1211"/>
      <c r="L1211"/>
      <c r="M1211"/>
      <c r="N1211"/>
      <c r="O1211"/>
      <c r="P1211"/>
    </row>
    <row r="1212" spans="1:16" s="10" customFormat="1" x14ac:dyDescent="0.25">
      <c r="A1212"/>
      <c r="B1212" s="6">
        <v>804336</v>
      </c>
      <c r="C1212" s="9" t="s">
        <v>10736</v>
      </c>
      <c r="D1212" s="6" t="s">
        <v>42</v>
      </c>
      <c r="E1212" s="464">
        <v>3048.59</v>
      </c>
      <c r="F1212" s="404"/>
      <c r="G1212" s="404"/>
      <c r="H1212" s="404" t="str">
        <f t="shared" si="20"/>
        <v>UN</v>
      </c>
      <c r="I1212"/>
      <c r="J1212"/>
      <c r="K1212"/>
      <c r="L1212"/>
      <c r="M1212"/>
      <c r="N1212"/>
      <c r="O1212"/>
      <c r="P1212"/>
    </row>
    <row r="1213" spans="1:16" s="10" customFormat="1" x14ac:dyDescent="0.25">
      <c r="A1213"/>
      <c r="B1213" s="4">
        <v>804341</v>
      </c>
      <c r="C1213" s="8" t="s">
        <v>10737</v>
      </c>
      <c r="D1213" s="4" t="s">
        <v>42</v>
      </c>
      <c r="E1213" s="463">
        <v>3881.31</v>
      </c>
      <c r="F1213" s="404"/>
      <c r="G1213" s="404"/>
      <c r="H1213" s="404" t="str">
        <f t="shared" si="20"/>
        <v>UN</v>
      </c>
      <c r="I1213"/>
      <c r="J1213"/>
      <c r="K1213"/>
      <c r="L1213"/>
      <c r="M1213"/>
      <c r="N1213"/>
      <c r="O1213"/>
      <c r="P1213"/>
    </row>
    <row r="1214" spans="1:16" s="10" customFormat="1" x14ac:dyDescent="0.25">
      <c r="A1214"/>
      <c r="B1214" s="6">
        <v>804340</v>
      </c>
      <c r="C1214" s="9" t="s">
        <v>10738</v>
      </c>
      <c r="D1214" s="6" t="s">
        <v>42</v>
      </c>
      <c r="E1214" s="464">
        <v>3074.41</v>
      </c>
      <c r="F1214" s="404"/>
      <c r="G1214" s="404"/>
      <c r="H1214" s="404" t="str">
        <f t="shared" si="20"/>
        <v>UN</v>
      </c>
      <c r="I1214"/>
      <c r="J1214"/>
      <c r="K1214"/>
      <c r="L1214"/>
      <c r="M1214"/>
      <c r="N1214"/>
      <c r="O1214"/>
      <c r="P1214"/>
    </row>
    <row r="1215" spans="1:16" s="10" customFormat="1" x14ac:dyDescent="0.25">
      <c r="A1215"/>
      <c r="B1215" s="4">
        <v>804451</v>
      </c>
      <c r="C1215" s="8" t="s">
        <v>10739</v>
      </c>
      <c r="D1215" s="4" t="s">
        <v>42</v>
      </c>
      <c r="E1215" s="463">
        <v>7819.34</v>
      </c>
      <c r="F1215" s="404"/>
      <c r="G1215" s="404"/>
      <c r="H1215" s="404" t="str">
        <f t="shared" si="20"/>
        <v>UN</v>
      </c>
      <c r="I1215"/>
      <c r="J1215"/>
      <c r="K1215"/>
      <c r="L1215"/>
      <c r="M1215"/>
      <c r="N1215"/>
      <c r="O1215"/>
      <c r="P1215"/>
    </row>
    <row r="1216" spans="1:16" s="10" customFormat="1" x14ac:dyDescent="0.25">
      <c r="A1216"/>
      <c r="B1216" s="6">
        <v>804343</v>
      </c>
      <c r="C1216" s="9" t="s">
        <v>10740</v>
      </c>
      <c r="D1216" s="6" t="s">
        <v>42</v>
      </c>
      <c r="E1216" s="464">
        <v>3918.73</v>
      </c>
      <c r="F1216" s="404"/>
      <c r="G1216" s="404"/>
      <c r="H1216" s="404" t="str">
        <f t="shared" si="20"/>
        <v>UN</v>
      </c>
      <c r="I1216"/>
      <c r="J1216"/>
      <c r="K1216"/>
      <c r="L1216"/>
      <c r="M1216"/>
      <c r="N1216"/>
      <c r="O1216"/>
      <c r="P1216"/>
    </row>
    <row r="1217" spans="1:16" s="10" customFormat="1" x14ac:dyDescent="0.25">
      <c r="A1217"/>
      <c r="B1217" s="4">
        <v>804450</v>
      </c>
      <c r="C1217" s="8" t="s">
        <v>10741</v>
      </c>
      <c r="D1217" s="4" t="s">
        <v>42</v>
      </c>
      <c r="E1217" s="463">
        <v>6246.91</v>
      </c>
      <c r="F1217" s="404"/>
      <c r="G1217" s="404"/>
      <c r="H1217" s="404" t="str">
        <f t="shared" si="20"/>
        <v>UN</v>
      </c>
      <c r="I1217"/>
      <c r="J1217"/>
      <c r="K1217"/>
      <c r="L1217"/>
      <c r="M1217"/>
      <c r="N1217"/>
      <c r="O1217"/>
      <c r="P1217"/>
    </row>
    <row r="1218" spans="1:16" s="10" customFormat="1" x14ac:dyDescent="0.25">
      <c r="A1218"/>
      <c r="B1218" s="6">
        <v>804342</v>
      </c>
      <c r="C1218" s="9" t="s">
        <v>10742</v>
      </c>
      <c r="D1218" s="6" t="s">
        <v>42</v>
      </c>
      <c r="E1218" s="464">
        <v>3107.45</v>
      </c>
      <c r="F1218" s="404"/>
      <c r="G1218" s="404"/>
      <c r="H1218" s="404" t="str">
        <f t="shared" si="20"/>
        <v>UN</v>
      </c>
      <c r="I1218"/>
      <c r="J1218"/>
      <c r="K1218"/>
      <c r="L1218"/>
      <c r="M1218"/>
      <c r="N1218"/>
      <c r="O1218"/>
      <c r="P1218"/>
    </row>
    <row r="1219" spans="1:16" s="10" customFormat="1" x14ac:dyDescent="0.25">
      <c r="A1219"/>
      <c r="B1219" s="4">
        <v>804345</v>
      </c>
      <c r="C1219" s="8" t="s">
        <v>10743</v>
      </c>
      <c r="D1219" s="4" t="s">
        <v>42</v>
      </c>
      <c r="E1219" s="463">
        <v>3973.33</v>
      </c>
      <c r="F1219" s="404"/>
      <c r="G1219" s="404"/>
      <c r="H1219" s="404" t="str">
        <f t="shared" si="20"/>
        <v>UN</v>
      </c>
      <c r="I1219"/>
      <c r="J1219"/>
      <c r="K1219"/>
      <c r="L1219"/>
      <c r="M1219"/>
      <c r="N1219"/>
      <c r="O1219"/>
      <c r="P1219"/>
    </row>
    <row r="1220" spans="1:16" s="10" customFormat="1" x14ac:dyDescent="0.25">
      <c r="A1220"/>
      <c r="B1220" s="6">
        <v>804344</v>
      </c>
      <c r="C1220" s="9" t="s">
        <v>10744</v>
      </c>
      <c r="D1220" s="6" t="s">
        <v>42</v>
      </c>
      <c r="E1220" s="464">
        <v>3156.06</v>
      </c>
      <c r="F1220" s="404"/>
      <c r="G1220" s="404"/>
      <c r="H1220" s="404" t="str">
        <f t="shared" si="20"/>
        <v>UN</v>
      </c>
      <c r="I1220"/>
      <c r="J1220"/>
      <c r="K1220"/>
      <c r="L1220"/>
      <c r="M1220"/>
      <c r="N1220"/>
      <c r="O1220"/>
      <c r="P1220"/>
    </row>
    <row r="1221" spans="1:16" s="10" customFormat="1" x14ac:dyDescent="0.25">
      <c r="A1221"/>
      <c r="B1221" s="4">
        <v>804347</v>
      </c>
      <c r="C1221" s="8" t="s">
        <v>10745</v>
      </c>
      <c r="D1221" s="4" t="s">
        <v>42</v>
      </c>
      <c r="E1221" s="463">
        <v>4047.84</v>
      </c>
      <c r="F1221" s="404"/>
      <c r="G1221" s="404"/>
      <c r="H1221" s="404" t="str">
        <f t="shared" si="20"/>
        <v>UN</v>
      </c>
      <c r="I1221"/>
      <c r="J1221"/>
      <c r="K1221"/>
      <c r="L1221"/>
      <c r="M1221"/>
      <c r="N1221"/>
      <c r="O1221"/>
      <c r="P1221"/>
    </row>
    <row r="1222" spans="1:16" s="10" customFormat="1" x14ac:dyDescent="0.25">
      <c r="A1222"/>
      <c r="B1222" s="6">
        <v>804346</v>
      </c>
      <c r="C1222" s="9" t="s">
        <v>10746</v>
      </c>
      <c r="D1222" s="6" t="s">
        <v>42</v>
      </c>
      <c r="E1222" s="464">
        <v>3222.83</v>
      </c>
      <c r="F1222" s="404"/>
      <c r="G1222" s="404"/>
      <c r="H1222" s="404" t="str">
        <f t="shared" si="20"/>
        <v>UN</v>
      </c>
      <c r="I1222"/>
      <c r="J1222"/>
      <c r="K1222"/>
      <c r="L1222"/>
      <c r="M1222"/>
      <c r="N1222"/>
      <c r="O1222"/>
      <c r="P1222"/>
    </row>
    <row r="1223" spans="1:16" s="10" customFormat="1" x14ac:dyDescent="0.25">
      <c r="A1223"/>
      <c r="B1223" s="4">
        <v>804453</v>
      </c>
      <c r="C1223" s="8" t="s">
        <v>10747</v>
      </c>
      <c r="D1223" s="4" t="s">
        <v>42</v>
      </c>
      <c r="E1223" s="463">
        <v>8719.33</v>
      </c>
      <c r="F1223" s="404"/>
      <c r="G1223" s="404"/>
      <c r="H1223" s="404" t="str">
        <f t="shared" si="20"/>
        <v>UN</v>
      </c>
      <c r="I1223"/>
      <c r="J1223"/>
      <c r="K1223"/>
      <c r="L1223"/>
      <c r="M1223"/>
      <c r="N1223"/>
      <c r="O1223"/>
      <c r="P1223"/>
    </row>
    <row r="1224" spans="1:16" s="10" customFormat="1" x14ac:dyDescent="0.25">
      <c r="A1224"/>
      <c r="B1224" s="6">
        <v>804349</v>
      </c>
      <c r="C1224" s="9" t="s">
        <v>10748</v>
      </c>
      <c r="D1224" s="6" t="s">
        <v>42</v>
      </c>
      <c r="E1224" s="464">
        <v>4145.53</v>
      </c>
      <c r="F1224" s="404"/>
      <c r="G1224" s="404"/>
      <c r="H1224" s="404" t="str">
        <f t="shared" si="20"/>
        <v>UN</v>
      </c>
      <c r="I1224"/>
      <c r="J1224"/>
      <c r="K1224"/>
      <c r="L1224"/>
      <c r="M1224"/>
      <c r="N1224"/>
      <c r="O1224"/>
      <c r="P1224"/>
    </row>
    <row r="1225" spans="1:16" s="10" customFormat="1" x14ac:dyDescent="0.25">
      <c r="A1225"/>
      <c r="B1225" s="4">
        <v>804452</v>
      </c>
      <c r="C1225" s="8" t="s">
        <v>10749</v>
      </c>
      <c r="D1225" s="4" t="s">
        <v>42</v>
      </c>
      <c r="E1225" s="463">
        <v>6959.83</v>
      </c>
      <c r="F1225" s="404"/>
      <c r="G1225" s="404"/>
      <c r="H1225" s="404" t="str">
        <f t="shared" si="20"/>
        <v>UN</v>
      </c>
      <c r="I1225"/>
      <c r="J1225"/>
      <c r="K1225"/>
      <c r="L1225"/>
      <c r="M1225"/>
      <c r="N1225"/>
      <c r="O1225"/>
      <c r="P1225"/>
    </row>
    <row r="1226" spans="1:16" s="10" customFormat="1" x14ac:dyDescent="0.25">
      <c r="A1226"/>
      <c r="B1226" s="6">
        <v>804348</v>
      </c>
      <c r="C1226" s="9" t="s">
        <v>10750</v>
      </c>
      <c r="D1226" s="6" t="s">
        <v>42</v>
      </c>
      <c r="E1226" s="464">
        <v>3311.16</v>
      </c>
      <c r="F1226" s="404"/>
      <c r="G1226" s="404"/>
      <c r="H1226" s="404" t="str">
        <f t="shared" si="20"/>
        <v>UN</v>
      </c>
      <c r="I1226"/>
      <c r="J1226"/>
      <c r="K1226"/>
      <c r="L1226"/>
      <c r="M1226"/>
      <c r="N1226"/>
      <c r="O1226"/>
      <c r="P1226"/>
    </row>
    <row r="1227" spans="1:16" s="10" customFormat="1" x14ac:dyDescent="0.25">
      <c r="A1227"/>
      <c r="B1227" s="4">
        <v>804351</v>
      </c>
      <c r="C1227" s="8" t="s">
        <v>10751</v>
      </c>
      <c r="D1227" s="4" t="s">
        <v>42</v>
      </c>
      <c r="E1227" s="463">
        <v>4271.16</v>
      </c>
      <c r="F1227" s="404"/>
      <c r="G1227" s="404"/>
      <c r="H1227" s="404" t="str">
        <f t="shared" si="20"/>
        <v>UN</v>
      </c>
      <c r="I1227"/>
      <c r="J1227"/>
      <c r="K1227"/>
      <c r="L1227"/>
      <c r="M1227"/>
      <c r="N1227"/>
      <c r="O1227"/>
      <c r="P1227"/>
    </row>
    <row r="1228" spans="1:16" s="10" customFormat="1" x14ac:dyDescent="0.25">
      <c r="A1228"/>
      <c r="B1228" s="6">
        <v>804350</v>
      </c>
      <c r="C1228" s="9" t="s">
        <v>10752</v>
      </c>
      <c r="D1228" s="6" t="s">
        <v>42</v>
      </c>
      <c r="E1228" s="464">
        <v>3425.97</v>
      </c>
      <c r="F1228" s="404"/>
      <c r="G1228" s="404"/>
      <c r="H1228" s="404" t="str">
        <f t="shared" si="20"/>
        <v>UN</v>
      </c>
      <c r="I1228"/>
      <c r="J1228"/>
      <c r="K1228"/>
      <c r="L1228"/>
      <c r="M1228"/>
      <c r="N1228"/>
      <c r="O1228"/>
      <c r="P1228"/>
    </row>
    <row r="1229" spans="1:16" s="10" customFormat="1" x14ac:dyDescent="0.25">
      <c r="A1229"/>
      <c r="B1229" s="4">
        <v>804353</v>
      </c>
      <c r="C1229" s="8" t="s">
        <v>10753</v>
      </c>
      <c r="D1229" s="4" t="s">
        <v>42</v>
      </c>
      <c r="E1229" s="463">
        <v>4435.95</v>
      </c>
      <c r="F1229" s="404"/>
      <c r="G1229" s="404"/>
      <c r="H1229" s="404" t="str">
        <f t="shared" si="20"/>
        <v>UN</v>
      </c>
      <c r="I1229"/>
      <c r="J1229"/>
      <c r="K1229"/>
      <c r="L1229"/>
      <c r="M1229"/>
      <c r="N1229"/>
      <c r="O1229"/>
      <c r="P1229"/>
    </row>
    <row r="1230" spans="1:16" s="10" customFormat="1" x14ac:dyDescent="0.25">
      <c r="A1230"/>
      <c r="B1230" s="6">
        <v>804352</v>
      </c>
      <c r="C1230" s="9" t="s">
        <v>10754</v>
      </c>
      <c r="D1230" s="6" t="s">
        <v>42</v>
      </c>
      <c r="E1230" s="464">
        <v>3578.49</v>
      </c>
      <c r="F1230" s="404"/>
      <c r="G1230" s="404"/>
      <c r="H1230" s="404" t="str">
        <f t="shared" si="20"/>
        <v>UN</v>
      </c>
      <c r="I1230"/>
      <c r="J1230"/>
      <c r="K1230"/>
      <c r="L1230"/>
      <c r="M1230"/>
      <c r="N1230"/>
      <c r="O1230"/>
      <c r="P1230"/>
    </row>
    <row r="1231" spans="1:16" s="10" customFormat="1" x14ac:dyDescent="0.25">
      <c r="A1231"/>
      <c r="B1231" s="4">
        <v>804455</v>
      </c>
      <c r="C1231" s="8" t="s">
        <v>10755</v>
      </c>
      <c r="D1231" s="4" t="s">
        <v>42</v>
      </c>
      <c r="E1231" s="463">
        <v>10797.09</v>
      </c>
      <c r="F1231" s="404"/>
      <c r="G1231" s="404"/>
      <c r="H1231" s="404" t="str">
        <f t="shared" si="20"/>
        <v>UN</v>
      </c>
      <c r="I1231"/>
      <c r="J1231"/>
      <c r="K1231"/>
      <c r="L1231"/>
      <c r="M1231"/>
      <c r="N1231"/>
      <c r="O1231"/>
      <c r="P1231"/>
    </row>
    <row r="1232" spans="1:16" s="10" customFormat="1" x14ac:dyDescent="0.25">
      <c r="A1232"/>
      <c r="B1232" s="6">
        <v>804355</v>
      </c>
      <c r="C1232" s="9" t="s">
        <v>10756</v>
      </c>
      <c r="D1232" s="6" t="s">
        <v>42</v>
      </c>
      <c r="E1232" s="464">
        <v>4652.63</v>
      </c>
      <c r="F1232" s="404"/>
      <c r="G1232" s="404"/>
      <c r="H1232" s="404" t="str">
        <f t="shared" si="20"/>
        <v>UN</v>
      </c>
      <c r="I1232"/>
      <c r="J1232"/>
      <c r="K1232"/>
      <c r="L1232"/>
      <c r="M1232"/>
      <c r="N1232"/>
      <c r="O1232"/>
      <c r="P1232"/>
    </row>
    <row r="1233" spans="1:16" s="10" customFormat="1" x14ac:dyDescent="0.25">
      <c r="A1233"/>
      <c r="B1233" s="4">
        <v>804454</v>
      </c>
      <c r="C1233" s="8" t="s">
        <v>10757</v>
      </c>
      <c r="D1233" s="4" t="s">
        <v>42</v>
      </c>
      <c r="E1233" s="463">
        <v>8607.33</v>
      </c>
      <c r="F1233" s="404"/>
      <c r="G1233" s="404"/>
      <c r="H1233" s="404" t="str">
        <f t="shared" ref="H1233:H1296" si="21">UPPER(D1233)</f>
        <v>UN</v>
      </c>
      <c r="I1233"/>
      <c r="J1233"/>
      <c r="K1233"/>
      <c r="L1233"/>
      <c r="M1233"/>
      <c r="N1233"/>
      <c r="O1233"/>
      <c r="P1233"/>
    </row>
    <row r="1234" spans="1:16" s="10" customFormat="1" x14ac:dyDescent="0.25">
      <c r="A1234"/>
      <c r="B1234" s="6">
        <v>804354</v>
      </c>
      <c r="C1234" s="9" t="s">
        <v>10758</v>
      </c>
      <c r="D1234" s="6" t="s">
        <v>42</v>
      </c>
      <c r="E1234" s="464">
        <v>3781.43</v>
      </c>
      <c r="F1234" s="404"/>
      <c r="G1234" s="404"/>
      <c r="H1234" s="404" t="str">
        <f t="shared" si="21"/>
        <v>UN</v>
      </c>
      <c r="I1234"/>
      <c r="J1234"/>
      <c r="K1234"/>
      <c r="L1234"/>
      <c r="M1234"/>
      <c r="N1234"/>
      <c r="O1234"/>
      <c r="P1234"/>
    </row>
    <row r="1235" spans="1:16" s="10" customFormat="1" x14ac:dyDescent="0.25">
      <c r="A1235"/>
      <c r="B1235" s="4">
        <v>804339</v>
      </c>
      <c r="C1235" s="8" t="s">
        <v>10759</v>
      </c>
      <c r="D1235" s="4" t="s">
        <v>42</v>
      </c>
      <c r="E1235" s="463">
        <v>3859.31</v>
      </c>
      <c r="F1235" s="404"/>
      <c r="G1235" s="404"/>
      <c r="H1235" s="404" t="str">
        <f t="shared" si="21"/>
        <v>UN</v>
      </c>
      <c r="I1235"/>
      <c r="J1235"/>
      <c r="K1235"/>
      <c r="L1235"/>
      <c r="M1235"/>
      <c r="N1235"/>
      <c r="O1235"/>
      <c r="P1235"/>
    </row>
    <row r="1236" spans="1:16" s="10" customFormat="1" x14ac:dyDescent="0.25">
      <c r="A1236"/>
      <c r="B1236" s="6">
        <v>804338</v>
      </c>
      <c r="C1236" s="9" t="s">
        <v>10760</v>
      </c>
      <c r="D1236" s="6" t="s">
        <v>42</v>
      </c>
      <c r="E1236" s="464">
        <v>3055.04</v>
      </c>
      <c r="F1236" s="404"/>
      <c r="G1236" s="404"/>
      <c r="H1236" s="404" t="str">
        <f t="shared" si="21"/>
        <v>UN</v>
      </c>
      <c r="I1236"/>
      <c r="J1236"/>
      <c r="K1236"/>
      <c r="L1236"/>
      <c r="M1236"/>
      <c r="N1236"/>
      <c r="O1236"/>
      <c r="P1236"/>
    </row>
    <row r="1237" spans="1:16" s="10" customFormat="1" x14ac:dyDescent="0.25">
      <c r="A1237"/>
      <c r="B1237" s="4">
        <v>804457</v>
      </c>
      <c r="C1237" s="8" t="s">
        <v>10761</v>
      </c>
      <c r="D1237" s="4" t="s">
        <v>42</v>
      </c>
      <c r="E1237" s="463">
        <v>13145.94</v>
      </c>
      <c r="F1237" s="404"/>
      <c r="G1237" s="404"/>
      <c r="H1237" s="404" t="str">
        <f t="shared" si="21"/>
        <v>UN</v>
      </c>
      <c r="I1237"/>
      <c r="J1237"/>
      <c r="K1237"/>
      <c r="L1237"/>
      <c r="M1237"/>
      <c r="N1237"/>
      <c r="O1237"/>
      <c r="P1237"/>
    </row>
    <row r="1238" spans="1:16" s="10" customFormat="1" x14ac:dyDescent="0.25">
      <c r="A1238"/>
      <c r="B1238" s="6">
        <v>804357</v>
      </c>
      <c r="C1238" s="9" t="s">
        <v>10762</v>
      </c>
      <c r="D1238" s="6" t="s">
        <v>42</v>
      </c>
      <c r="E1238" s="464">
        <v>6516.59</v>
      </c>
      <c r="F1238" s="404"/>
      <c r="G1238" s="404"/>
      <c r="H1238" s="404" t="str">
        <f t="shared" si="21"/>
        <v>UN</v>
      </c>
      <c r="I1238"/>
      <c r="J1238"/>
      <c r="K1238"/>
      <c r="L1238"/>
      <c r="M1238"/>
      <c r="N1238"/>
      <c r="O1238"/>
      <c r="P1238"/>
    </row>
    <row r="1239" spans="1:16" s="10" customFormat="1" x14ac:dyDescent="0.25">
      <c r="A1239"/>
      <c r="B1239" s="4">
        <v>804456</v>
      </c>
      <c r="C1239" s="8" t="s">
        <v>10763</v>
      </c>
      <c r="D1239" s="4" t="s">
        <v>42</v>
      </c>
      <c r="E1239" s="463">
        <v>10293.68</v>
      </c>
      <c r="F1239" s="404"/>
      <c r="G1239" s="404"/>
      <c r="H1239" s="404" t="str">
        <f t="shared" si="21"/>
        <v>UN</v>
      </c>
      <c r="I1239"/>
      <c r="J1239"/>
      <c r="K1239"/>
      <c r="L1239"/>
      <c r="M1239"/>
      <c r="N1239"/>
      <c r="O1239"/>
      <c r="P1239"/>
    </row>
    <row r="1240" spans="1:16" s="10" customFormat="1" x14ac:dyDescent="0.25">
      <c r="A1240"/>
      <c r="B1240" s="6">
        <v>804356</v>
      </c>
      <c r="C1240" s="9" t="s">
        <v>10764</v>
      </c>
      <c r="D1240" s="6" t="s">
        <v>42</v>
      </c>
      <c r="E1240" s="464">
        <v>5094.12</v>
      </c>
      <c r="F1240" s="404"/>
      <c r="G1240" s="404"/>
      <c r="H1240" s="404" t="str">
        <f t="shared" si="21"/>
        <v>UN</v>
      </c>
      <c r="I1240"/>
      <c r="J1240"/>
      <c r="K1240"/>
      <c r="L1240"/>
      <c r="M1240"/>
      <c r="N1240"/>
      <c r="O1240"/>
      <c r="P1240"/>
    </row>
    <row r="1241" spans="1:16" s="10" customFormat="1" x14ac:dyDescent="0.25">
      <c r="A1241"/>
      <c r="B1241" s="4">
        <v>804361</v>
      </c>
      <c r="C1241" s="8" t="s">
        <v>10765</v>
      </c>
      <c r="D1241" s="4" t="s">
        <v>42</v>
      </c>
      <c r="E1241" s="463">
        <v>6561.94</v>
      </c>
      <c r="F1241" s="404"/>
      <c r="G1241" s="404"/>
      <c r="H1241" s="404" t="str">
        <f t="shared" si="21"/>
        <v>UN</v>
      </c>
      <c r="I1241"/>
      <c r="J1241"/>
      <c r="K1241"/>
      <c r="L1241"/>
      <c r="M1241"/>
      <c r="N1241"/>
      <c r="O1241"/>
      <c r="P1241"/>
    </row>
    <row r="1242" spans="1:16" s="10" customFormat="1" x14ac:dyDescent="0.25">
      <c r="A1242"/>
      <c r="B1242" s="6">
        <v>804360</v>
      </c>
      <c r="C1242" s="9" t="s">
        <v>10766</v>
      </c>
      <c r="D1242" s="6" t="s">
        <v>42</v>
      </c>
      <c r="E1242" s="464">
        <v>5133.33</v>
      </c>
      <c r="F1242" s="404"/>
      <c r="G1242" s="404"/>
      <c r="H1242" s="404" t="str">
        <f t="shared" si="21"/>
        <v>UN</v>
      </c>
      <c r="I1242"/>
      <c r="J1242"/>
      <c r="K1242"/>
      <c r="L1242"/>
      <c r="M1242"/>
      <c r="N1242"/>
      <c r="O1242"/>
      <c r="P1242"/>
    </row>
    <row r="1243" spans="1:16" s="10" customFormat="1" x14ac:dyDescent="0.25">
      <c r="A1243"/>
      <c r="B1243" s="4">
        <v>804459</v>
      </c>
      <c r="C1243" s="8" t="s">
        <v>10767</v>
      </c>
      <c r="D1243" s="4" t="s">
        <v>42</v>
      </c>
      <c r="E1243" s="463">
        <v>13758.82</v>
      </c>
      <c r="F1243" s="404"/>
      <c r="G1243" s="404"/>
      <c r="H1243" s="404" t="str">
        <f t="shared" si="21"/>
        <v>UN</v>
      </c>
      <c r="I1243"/>
      <c r="J1243"/>
      <c r="K1243"/>
      <c r="L1243"/>
      <c r="M1243"/>
      <c r="N1243"/>
      <c r="O1243"/>
      <c r="P1243"/>
    </row>
    <row r="1244" spans="1:16" s="10" customFormat="1" x14ac:dyDescent="0.25">
      <c r="A1244"/>
      <c r="B1244" s="6">
        <v>804363</v>
      </c>
      <c r="C1244" s="9" t="s">
        <v>10768</v>
      </c>
      <c r="D1244" s="6" t="s">
        <v>42</v>
      </c>
      <c r="E1244" s="464">
        <v>6619.99</v>
      </c>
      <c r="F1244" s="404"/>
      <c r="G1244" s="404"/>
      <c r="H1244" s="404" t="str">
        <f t="shared" si="21"/>
        <v>UN</v>
      </c>
      <c r="I1244"/>
      <c r="J1244"/>
      <c r="K1244"/>
      <c r="L1244"/>
      <c r="M1244"/>
      <c r="N1244"/>
      <c r="O1244"/>
      <c r="P1244"/>
    </row>
    <row r="1245" spans="1:16" s="10" customFormat="1" x14ac:dyDescent="0.25">
      <c r="A1245"/>
      <c r="B1245" s="4">
        <v>804458</v>
      </c>
      <c r="C1245" s="8" t="s">
        <v>10769</v>
      </c>
      <c r="D1245" s="4" t="s">
        <v>42</v>
      </c>
      <c r="E1245" s="463">
        <v>10770.64</v>
      </c>
      <c r="F1245" s="404"/>
      <c r="G1245" s="404"/>
      <c r="H1245" s="404" t="str">
        <f t="shared" si="21"/>
        <v>UN</v>
      </c>
      <c r="I1245"/>
      <c r="J1245"/>
      <c r="K1245"/>
      <c r="L1245"/>
      <c r="M1245"/>
      <c r="N1245"/>
      <c r="O1245"/>
      <c r="P1245"/>
    </row>
    <row r="1246" spans="1:16" s="10" customFormat="1" x14ac:dyDescent="0.25">
      <c r="A1246"/>
      <c r="B1246" s="6">
        <v>804362</v>
      </c>
      <c r="C1246" s="9" t="s">
        <v>10770</v>
      </c>
      <c r="D1246" s="6" t="s">
        <v>42</v>
      </c>
      <c r="E1246" s="464">
        <v>5183.63</v>
      </c>
      <c r="F1246" s="404"/>
      <c r="G1246" s="404"/>
      <c r="H1246" s="404" t="str">
        <f t="shared" si="21"/>
        <v>UN</v>
      </c>
      <c r="I1246"/>
      <c r="J1246"/>
      <c r="K1246"/>
      <c r="L1246"/>
      <c r="M1246"/>
      <c r="N1246"/>
      <c r="O1246"/>
      <c r="P1246"/>
    </row>
    <row r="1247" spans="1:16" s="10" customFormat="1" x14ac:dyDescent="0.25">
      <c r="A1247"/>
      <c r="B1247" s="4">
        <v>804365</v>
      </c>
      <c r="C1247" s="8" t="s">
        <v>10771</v>
      </c>
      <c r="D1247" s="4" t="s">
        <v>42</v>
      </c>
      <c r="E1247" s="463">
        <v>6703.71</v>
      </c>
      <c r="F1247" s="404"/>
      <c r="G1247" s="404"/>
      <c r="H1247" s="404" t="str">
        <f t="shared" si="21"/>
        <v>UN</v>
      </c>
      <c r="I1247"/>
      <c r="J1247"/>
      <c r="K1247"/>
      <c r="L1247"/>
      <c r="M1247"/>
      <c r="N1247"/>
      <c r="O1247"/>
      <c r="P1247"/>
    </row>
    <row r="1248" spans="1:16" s="10" customFormat="1" x14ac:dyDescent="0.25">
      <c r="A1248"/>
      <c r="B1248" s="6">
        <v>804364</v>
      </c>
      <c r="C1248" s="9" t="s">
        <v>10772</v>
      </c>
      <c r="D1248" s="6" t="s">
        <v>42</v>
      </c>
      <c r="E1248" s="464">
        <v>5256.53</v>
      </c>
      <c r="F1248" s="404"/>
      <c r="G1248" s="404"/>
      <c r="H1248" s="404" t="str">
        <f t="shared" si="21"/>
        <v>UN</v>
      </c>
      <c r="I1248"/>
      <c r="J1248"/>
      <c r="K1248"/>
      <c r="L1248"/>
      <c r="M1248"/>
      <c r="N1248"/>
      <c r="O1248"/>
      <c r="P1248"/>
    </row>
    <row r="1249" spans="1:16" s="10" customFormat="1" x14ac:dyDescent="0.25">
      <c r="A1249"/>
      <c r="B1249" s="4">
        <v>804367</v>
      </c>
      <c r="C1249" s="8" t="s">
        <v>10773</v>
      </c>
      <c r="D1249" s="4" t="s">
        <v>42</v>
      </c>
      <c r="E1249" s="463">
        <v>6817.11</v>
      </c>
      <c r="F1249" s="404"/>
      <c r="G1249" s="404"/>
      <c r="H1249" s="404" t="str">
        <f t="shared" si="21"/>
        <v>UN</v>
      </c>
      <c r="I1249"/>
      <c r="J1249"/>
      <c r="K1249"/>
      <c r="L1249"/>
      <c r="M1249"/>
      <c r="N1249"/>
      <c r="O1249"/>
      <c r="P1249"/>
    </row>
    <row r="1250" spans="1:16" s="10" customFormat="1" x14ac:dyDescent="0.25">
      <c r="A1250"/>
      <c r="B1250" s="6">
        <v>804366</v>
      </c>
      <c r="C1250" s="9" t="s">
        <v>10774</v>
      </c>
      <c r="D1250" s="6" t="s">
        <v>42</v>
      </c>
      <c r="E1250" s="464">
        <v>5356.19</v>
      </c>
      <c r="F1250" s="404"/>
      <c r="G1250" s="404"/>
      <c r="H1250" s="404" t="str">
        <f t="shared" si="21"/>
        <v>UN</v>
      </c>
      <c r="I1250"/>
      <c r="J1250"/>
      <c r="K1250"/>
      <c r="L1250"/>
      <c r="M1250"/>
      <c r="N1250"/>
      <c r="O1250"/>
      <c r="P1250"/>
    </row>
    <row r="1251" spans="1:16" s="10" customFormat="1" x14ac:dyDescent="0.25">
      <c r="A1251"/>
      <c r="B1251" s="4">
        <v>804461</v>
      </c>
      <c r="C1251" s="8" t="s">
        <v>10775</v>
      </c>
      <c r="D1251" s="4" t="s">
        <v>42</v>
      </c>
      <c r="E1251" s="463">
        <v>15386.2</v>
      </c>
      <c r="F1251" s="404"/>
      <c r="G1251" s="404"/>
      <c r="H1251" s="404" t="str">
        <f t="shared" si="21"/>
        <v>UN</v>
      </c>
      <c r="I1251"/>
      <c r="J1251"/>
      <c r="K1251"/>
      <c r="L1251"/>
      <c r="M1251"/>
      <c r="N1251"/>
      <c r="O1251"/>
      <c r="P1251"/>
    </row>
    <row r="1252" spans="1:16" s="10" customFormat="1" x14ac:dyDescent="0.25">
      <c r="A1252"/>
      <c r="B1252" s="6">
        <v>804369</v>
      </c>
      <c r="C1252" s="9" t="s">
        <v>10776</v>
      </c>
      <c r="D1252" s="6" t="s">
        <v>42</v>
      </c>
      <c r="E1252" s="464">
        <v>6964.68</v>
      </c>
      <c r="F1252" s="404"/>
      <c r="G1252" s="404"/>
      <c r="H1252" s="404" t="str">
        <f t="shared" si="21"/>
        <v>UN</v>
      </c>
      <c r="I1252"/>
      <c r="J1252"/>
      <c r="K1252"/>
      <c r="L1252"/>
      <c r="M1252"/>
      <c r="N1252"/>
      <c r="O1252"/>
      <c r="P1252"/>
    </row>
    <row r="1253" spans="1:16" s="10" customFormat="1" x14ac:dyDescent="0.25">
      <c r="A1253"/>
      <c r="B1253" s="4">
        <v>804460</v>
      </c>
      <c r="C1253" s="8" t="s">
        <v>10777</v>
      </c>
      <c r="D1253" s="4" t="s">
        <v>42</v>
      </c>
      <c r="E1253" s="463">
        <v>12037.17</v>
      </c>
      <c r="F1253" s="404"/>
      <c r="G1253" s="404"/>
      <c r="H1253" s="404" t="str">
        <f t="shared" si="21"/>
        <v>UN</v>
      </c>
      <c r="I1253"/>
      <c r="J1253"/>
      <c r="K1253"/>
      <c r="L1253"/>
      <c r="M1253"/>
      <c r="N1253"/>
      <c r="O1253"/>
      <c r="P1253"/>
    </row>
    <row r="1254" spans="1:16" s="10" customFormat="1" x14ac:dyDescent="0.25">
      <c r="A1254"/>
      <c r="B1254" s="6">
        <v>804371</v>
      </c>
      <c r="C1254" s="9" t="s">
        <v>10778</v>
      </c>
      <c r="D1254" s="6" t="s">
        <v>42</v>
      </c>
      <c r="E1254" s="464">
        <v>7154.47</v>
      </c>
      <c r="F1254" s="404"/>
      <c r="G1254" s="404"/>
      <c r="H1254" s="404" t="str">
        <f t="shared" si="21"/>
        <v>UN</v>
      </c>
      <c r="I1254"/>
      <c r="J1254"/>
      <c r="K1254"/>
      <c r="L1254"/>
      <c r="M1254"/>
      <c r="N1254"/>
      <c r="O1254"/>
      <c r="P1254"/>
    </row>
    <row r="1255" spans="1:16" s="10" customFormat="1" x14ac:dyDescent="0.25">
      <c r="A1255"/>
      <c r="B1255" s="4">
        <v>804370</v>
      </c>
      <c r="C1255" s="8" t="s">
        <v>10779</v>
      </c>
      <c r="D1255" s="4" t="s">
        <v>42</v>
      </c>
      <c r="E1255" s="463">
        <v>5657.6</v>
      </c>
      <c r="F1255" s="404"/>
      <c r="G1255" s="404"/>
      <c r="H1255" s="404" t="str">
        <f t="shared" si="21"/>
        <v>UN</v>
      </c>
      <c r="I1255"/>
      <c r="J1255"/>
      <c r="K1255"/>
      <c r="L1255"/>
      <c r="M1255"/>
      <c r="N1255"/>
      <c r="O1255"/>
      <c r="P1255"/>
    </row>
    <row r="1256" spans="1:16" s="10" customFormat="1" x14ac:dyDescent="0.25">
      <c r="A1256"/>
      <c r="B1256" s="6">
        <v>804373</v>
      </c>
      <c r="C1256" s="9" t="s">
        <v>10780</v>
      </c>
      <c r="D1256" s="6" t="s">
        <v>42</v>
      </c>
      <c r="E1256" s="464">
        <v>7398.71</v>
      </c>
      <c r="F1256" s="404"/>
      <c r="G1256" s="404"/>
      <c r="H1256" s="404" t="str">
        <f t="shared" si="21"/>
        <v>UN</v>
      </c>
      <c r="I1256"/>
      <c r="J1256"/>
      <c r="K1256"/>
      <c r="L1256"/>
      <c r="M1256"/>
      <c r="N1256"/>
      <c r="O1256"/>
      <c r="P1256"/>
    </row>
    <row r="1257" spans="1:16" s="10" customFormat="1" x14ac:dyDescent="0.25">
      <c r="A1257"/>
      <c r="B1257" s="4">
        <v>804372</v>
      </c>
      <c r="C1257" s="8" t="s">
        <v>10781</v>
      </c>
      <c r="D1257" s="4" t="s">
        <v>42</v>
      </c>
      <c r="E1257" s="463">
        <v>5880.07</v>
      </c>
      <c r="F1257" s="404"/>
      <c r="G1257" s="404"/>
      <c r="H1257" s="404" t="str">
        <f t="shared" si="21"/>
        <v>UN</v>
      </c>
      <c r="I1257"/>
      <c r="J1257"/>
      <c r="K1257"/>
      <c r="L1257"/>
      <c r="M1257"/>
      <c r="N1257"/>
      <c r="O1257"/>
      <c r="P1257"/>
    </row>
    <row r="1258" spans="1:16" s="10" customFormat="1" x14ac:dyDescent="0.25">
      <c r="A1258"/>
      <c r="B1258" s="6">
        <v>804463</v>
      </c>
      <c r="C1258" s="9" t="s">
        <v>10782</v>
      </c>
      <c r="D1258" s="6" t="s">
        <v>42</v>
      </c>
      <c r="E1258" s="464">
        <v>19116.32</v>
      </c>
      <c r="F1258" s="404"/>
      <c r="G1258" s="404"/>
      <c r="H1258" s="404" t="str">
        <f t="shared" si="21"/>
        <v>UN</v>
      </c>
      <c r="I1258"/>
      <c r="J1258"/>
      <c r="K1258"/>
      <c r="L1258"/>
      <c r="M1258"/>
      <c r="N1258"/>
      <c r="O1258"/>
      <c r="P1258"/>
    </row>
    <row r="1259" spans="1:16" s="10" customFormat="1" x14ac:dyDescent="0.25">
      <c r="A1259"/>
      <c r="B1259" s="4">
        <v>804375</v>
      </c>
      <c r="C1259" s="8" t="s">
        <v>10783</v>
      </c>
      <c r="D1259" s="4" t="s">
        <v>42</v>
      </c>
      <c r="E1259" s="463">
        <v>7719.12</v>
      </c>
      <c r="F1259" s="404"/>
      <c r="G1259" s="404"/>
      <c r="H1259" s="404" t="str">
        <f t="shared" si="21"/>
        <v>UN</v>
      </c>
      <c r="I1259"/>
      <c r="J1259"/>
      <c r="K1259"/>
      <c r="L1259"/>
      <c r="M1259"/>
      <c r="N1259"/>
      <c r="O1259"/>
      <c r="P1259"/>
    </row>
    <row r="1260" spans="1:16" s="10" customFormat="1" x14ac:dyDescent="0.25">
      <c r="A1260"/>
      <c r="B1260" s="6">
        <v>804462</v>
      </c>
      <c r="C1260" s="9" t="s">
        <v>10784</v>
      </c>
      <c r="D1260" s="6" t="s">
        <v>42</v>
      </c>
      <c r="E1260" s="464">
        <v>14934.09</v>
      </c>
      <c r="F1260" s="404"/>
      <c r="G1260" s="404"/>
      <c r="H1260" s="404" t="str">
        <f t="shared" si="21"/>
        <v>UN</v>
      </c>
      <c r="I1260"/>
      <c r="J1260"/>
      <c r="K1260"/>
      <c r="L1260"/>
      <c r="M1260"/>
      <c r="N1260"/>
      <c r="O1260"/>
      <c r="P1260"/>
    </row>
    <row r="1261" spans="1:16" s="10" customFormat="1" x14ac:dyDescent="0.25">
      <c r="A1261"/>
      <c r="B1261" s="4">
        <v>804374</v>
      </c>
      <c r="C1261" s="8" t="s">
        <v>10785</v>
      </c>
      <c r="D1261" s="4" t="s">
        <v>42</v>
      </c>
      <c r="E1261" s="463">
        <v>6176.21</v>
      </c>
      <c r="F1261" s="404"/>
      <c r="G1261" s="404"/>
      <c r="H1261" s="404" t="str">
        <f t="shared" si="21"/>
        <v>UN</v>
      </c>
      <c r="I1261"/>
      <c r="J1261"/>
      <c r="K1261"/>
      <c r="L1261"/>
      <c r="M1261"/>
      <c r="N1261"/>
      <c r="O1261"/>
      <c r="P1261"/>
    </row>
    <row r="1262" spans="1:16" s="10" customFormat="1" x14ac:dyDescent="0.25">
      <c r="A1262"/>
      <c r="B1262" s="6">
        <v>804359</v>
      </c>
      <c r="C1262" s="9" t="s">
        <v>10786</v>
      </c>
      <c r="D1262" s="6" t="s">
        <v>42</v>
      </c>
      <c r="E1262" s="464">
        <v>6528.07</v>
      </c>
      <c r="F1262" s="404"/>
      <c r="G1262" s="404"/>
      <c r="H1262" s="404" t="str">
        <f t="shared" si="21"/>
        <v>UN</v>
      </c>
      <c r="I1262"/>
      <c r="J1262"/>
      <c r="K1262"/>
      <c r="L1262"/>
      <c r="M1262"/>
      <c r="N1262"/>
      <c r="O1262"/>
      <c r="P1262"/>
    </row>
    <row r="1263" spans="1:16" s="10" customFormat="1" x14ac:dyDescent="0.25">
      <c r="A1263"/>
      <c r="B1263" s="4">
        <v>804358</v>
      </c>
      <c r="C1263" s="8" t="s">
        <v>10787</v>
      </c>
      <c r="D1263" s="4" t="s">
        <v>42</v>
      </c>
      <c r="E1263" s="463">
        <v>5104.13</v>
      </c>
      <c r="F1263" s="404"/>
      <c r="G1263" s="404"/>
      <c r="H1263" s="404" t="str">
        <f t="shared" si="21"/>
        <v>UN</v>
      </c>
      <c r="I1263"/>
      <c r="J1263"/>
      <c r="K1263"/>
      <c r="L1263"/>
      <c r="M1263"/>
      <c r="N1263"/>
      <c r="O1263"/>
      <c r="P1263"/>
    </row>
    <row r="1264" spans="1:16" s="10" customFormat="1" x14ac:dyDescent="0.25">
      <c r="A1264"/>
      <c r="B1264" s="6">
        <v>804368</v>
      </c>
      <c r="C1264" s="9" t="s">
        <v>10788</v>
      </c>
      <c r="D1264" s="6" t="s">
        <v>42</v>
      </c>
      <c r="E1264" s="464">
        <v>5487.11</v>
      </c>
      <c r="F1264" s="404"/>
      <c r="G1264" s="404"/>
      <c r="H1264" s="404" t="str">
        <f t="shared" si="21"/>
        <v>UN</v>
      </c>
      <c r="I1264"/>
      <c r="J1264"/>
      <c r="K1264"/>
      <c r="L1264"/>
      <c r="M1264"/>
      <c r="N1264"/>
      <c r="O1264"/>
      <c r="P1264"/>
    </row>
    <row r="1265" spans="1:16" s="10" customFormat="1" x14ac:dyDescent="0.25">
      <c r="A1265"/>
      <c r="B1265" s="4">
        <v>804465</v>
      </c>
      <c r="C1265" s="8" t="s">
        <v>10789</v>
      </c>
      <c r="D1265" s="4" t="s">
        <v>9</v>
      </c>
      <c r="E1265" s="406">
        <v>135.05000000000001</v>
      </c>
      <c r="F1265" s="404"/>
      <c r="G1265" s="404"/>
      <c r="H1265" s="404" t="str">
        <f t="shared" si="21"/>
        <v>M</v>
      </c>
      <c r="I1265"/>
      <c r="J1265"/>
      <c r="K1265"/>
      <c r="L1265"/>
      <c r="M1265"/>
      <c r="N1265"/>
      <c r="O1265"/>
      <c r="P1265"/>
    </row>
    <row r="1266" spans="1:16" s="10" customFormat="1" x14ac:dyDescent="0.25">
      <c r="A1266"/>
      <c r="B1266" s="6">
        <v>804464</v>
      </c>
      <c r="C1266" s="9" t="s">
        <v>10790</v>
      </c>
      <c r="D1266" s="6" t="s">
        <v>9</v>
      </c>
      <c r="E1266" s="403">
        <v>115.33</v>
      </c>
      <c r="F1266" s="404"/>
      <c r="G1266" s="404"/>
      <c r="H1266" s="404" t="str">
        <f t="shared" si="21"/>
        <v>M</v>
      </c>
      <c r="I1266"/>
      <c r="J1266"/>
      <c r="K1266"/>
      <c r="L1266"/>
      <c r="M1266"/>
      <c r="N1266"/>
      <c r="O1266"/>
      <c r="P1266"/>
    </row>
    <row r="1267" spans="1:16" s="10" customFormat="1" x14ac:dyDescent="0.25">
      <c r="A1267"/>
      <c r="B1267" s="4">
        <v>804475</v>
      </c>
      <c r="C1267" s="8" t="s">
        <v>10791</v>
      </c>
      <c r="D1267" s="4" t="s">
        <v>9</v>
      </c>
      <c r="E1267" s="406">
        <v>149.41</v>
      </c>
      <c r="F1267" s="404"/>
      <c r="G1267" s="404"/>
      <c r="H1267" s="404" t="str">
        <f t="shared" si="21"/>
        <v>M</v>
      </c>
      <c r="I1267"/>
      <c r="J1267"/>
      <c r="K1267"/>
      <c r="L1267"/>
      <c r="M1267"/>
      <c r="N1267"/>
      <c r="O1267"/>
      <c r="P1267"/>
    </row>
    <row r="1268" spans="1:16" s="10" customFormat="1" x14ac:dyDescent="0.25">
      <c r="A1268"/>
      <c r="B1268" s="6">
        <v>804474</v>
      </c>
      <c r="C1268" s="9" t="s">
        <v>10792</v>
      </c>
      <c r="D1268" s="6" t="s">
        <v>9</v>
      </c>
      <c r="E1268" s="403">
        <v>129.71</v>
      </c>
      <c r="F1268" s="404"/>
      <c r="G1268" s="404"/>
      <c r="H1268" s="404" t="str">
        <f t="shared" si="21"/>
        <v>M</v>
      </c>
      <c r="I1268"/>
      <c r="J1268"/>
      <c r="K1268"/>
      <c r="L1268"/>
      <c r="M1268"/>
      <c r="N1268"/>
      <c r="O1268"/>
      <c r="P1268"/>
    </row>
    <row r="1269" spans="1:16" s="10" customFormat="1" x14ac:dyDescent="0.25">
      <c r="A1269"/>
      <c r="B1269" s="4">
        <v>804485</v>
      </c>
      <c r="C1269" s="8" t="s">
        <v>10793</v>
      </c>
      <c r="D1269" s="4" t="s">
        <v>9</v>
      </c>
      <c r="E1269" s="406">
        <v>221.21</v>
      </c>
      <c r="F1269" s="404"/>
      <c r="G1269" s="404"/>
      <c r="H1269" s="404" t="str">
        <f t="shared" si="21"/>
        <v>M</v>
      </c>
      <c r="I1269"/>
      <c r="J1269"/>
      <c r="K1269"/>
      <c r="L1269"/>
      <c r="M1269"/>
      <c r="N1269"/>
      <c r="O1269"/>
      <c r="P1269"/>
    </row>
    <row r="1270" spans="1:16" s="10" customFormat="1" x14ac:dyDescent="0.25">
      <c r="A1270"/>
      <c r="B1270" s="6">
        <v>804484</v>
      </c>
      <c r="C1270" s="9" t="s">
        <v>10794</v>
      </c>
      <c r="D1270" s="6" t="s">
        <v>9</v>
      </c>
      <c r="E1270" s="403">
        <v>201.6</v>
      </c>
      <c r="F1270" s="404"/>
      <c r="G1270" s="404"/>
      <c r="H1270" s="404" t="str">
        <f t="shared" si="21"/>
        <v>M</v>
      </c>
      <c r="I1270"/>
      <c r="J1270"/>
      <c r="K1270"/>
      <c r="L1270"/>
      <c r="M1270"/>
      <c r="N1270"/>
      <c r="O1270"/>
      <c r="P1270"/>
    </row>
    <row r="1271" spans="1:16" s="10" customFormat="1" x14ac:dyDescent="0.25">
      <c r="A1271"/>
      <c r="B1271" s="4">
        <v>804495</v>
      </c>
      <c r="C1271" s="8" t="s">
        <v>10795</v>
      </c>
      <c r="D1271" s="4" t="s">
        <v>9</v>
      </c>
      <c r="E1271" s="406">
        <v>276.26</v>
      </c>
      <c r="F1271" s="404"/>
      <c r="G1271" s="404"/>
      <c r="H1271" s="404" t="str">
        <f t="shared" si="21"/>
        <v>M</v>
      </c>
      <c r="I1271"/>
      <c r="J1271"/>
      <c r="K1271"/>
      <c r="L1271"/>
      <c r="M1271"/>
      <c r="N1271"/>
      <c r="O1271"/>
      <c r="P1271"/>
    </row>
    <row r="1272" spans="1:16" s="10" customFormat="1" x14ac:dyDescent="0.25">
      <c r="A1272"/>
      <c r="B1272" s="6">
        <v>804494</v>
      </c>
      <c r="C1272" s="9" t="s">
        <v>10796</v>
      </c>
      <c r="D1272" s="6" t="s">
        <v>9</v>
      </c>
      <c r="E1272" s="403">
        <v>253.01</v>
      </c>
      <c r="F1272" s="404"/>
      <c r="G1272" s="404"/>
      <c r="H1272" s="404" t="str">
        <f t="shared" si="21"/>
        <v>M</v>
      </c>
      <c r="I1272"/>
      <c r="J1272"/>
      <c r="K1272"/>
      <c r="L1272"/>
      <c r="M1272"/>
      <c r="N1272"/>
      <c r="O1272"/>
      <c r="P1272"/>
    </row>
    <row r="1273" spans="1:16" s="10" customFormat="1" x14ac:dyDescent="0.25">
      <c r="A1273"/>
      <c r="B1273" s="4">
        <v>804467</v>
      </c>
      <c r="C1273" s="8" t="s">
        <v>10797</v>
      </c>
      <c r="D1273" s="4" t="s">
        <v>9</v>
      </c>
      <c r="E1273" s="406">
        <v>205.06</v>
      </c>
      <c r="F1273" s="404"/>
      <c r="G1273" s="404"/>
      <c r="H1273" s="404" t="str">
        <f t="shared" si="21"/>
        <v>M</v>
      </c>
      <c r="I1273"/>
      <c r="J1273"/>
      <c r="K1273"/>
      <c r="L1273"/>
      <c r="M1273"/>
      <c r="N1273"/>
      <c r="O1273"/>
      <c r="P1273"/>
    </row>
    <row r="1274" spans="1:16" s="10" customFormat="1" x14ac:dyDescent="0.25">
      <c r="A1274"/>
      <c r="B1274" s="6">
        <v>804466</v>
      </c>
      <c r="C1274" s="9" t="s">
        <v>10798</v>
      </c>
      <c r="D1274" s="6" t="s">
        <v>9</v>
      </c>
      <c r="E1274" s="403">
        <v>173.66</v>
      </c>
      <c r="F1274" s="404"/>
      <c r="G1274" s="404"/>
      <c r="H1274" s="404" t="str">
        <f t="shared" si="21"/>
        <v>M</v>
      </c>
      <c r="I1274"/>
      <c r="J1274"/>
      <c r="K1274"/>
      <c r="L1274"/>
      <c r="M1274"/>
      <c r="N1274"/>
      <c r="O1274"/>
      <c r="P1274"/>
    </row>
    <row r="1275" spans="1:16" s="10" customFormat="1" x14ac:dyDescent="0.25">
      <c r="A1275"/>
      <c r="B1275" s="4">
        <v>804477</v>
      </c>
      <c r="C1275" s="8" t="s">
        <v>10799</v>
      </c>
      <c r="D1275" s="4" t="s">
        <v>9</v>
      </c>
      <c r="E1275" s="406">
        <v>262.5</v>
      </c>
      <c r="F1275" s="404"/>
      <c r="G1275" s="404"/>
      <c r="H1275" s="404" t="str">
        <f t="shared" si="21"/>
        <v>M</v>
      </c>
      <c r="I1275"/>
      <c r="J1275"/>
      <c r="K1275"/>
      <c r="L1275"/>
      <c r="M1275"/>
      <c r="N1275"/>
      <c r="O1275"/>
      <c r="P1275"/>
    </row>
    <row r="1276" spans="1:16" s="10" customFormat="1" x14ac:dyDescent="0.25">
      <c r="A1276"/>
      <c r="B1276" s="6">
        <v>804476</v>
      </c>
      <c r="C1276" s="9" t="s">
        <v>10800</v>
      </c>
      <c r="D1276" s="6" t="s">
        <v>9</v>
      </c>
      <c r="E1276" s="403">
        <v>231.17</v>
      </c>
      <c r="F1276" s="404"/>
      <c r="G1276" s="404"/>
      <c r="H1276" s="404" t="str">
        <f t="shared" si="21"/>
        <v>M</v>
      </c>
      <c r="I1276"/>
      <c r="J1276"/>
      <c r="K1276"/>
      <c r="L1276"/>
      <c r="M1276"/>
      <c r="N1276"/>
      <c r="O1276"/>
      <c r="P1276"/>
    </row>
    <row r="1277" spans="1:16" s="10" customFormat="1" x14ac:dyDescent="0.25">
      <c r="A1277"/>
      <c r="B1277" s="4">
        <v>804487</v>
      </c>
      <c r="C1277" s="8" t="s">
        <v>10801</v>
      </c>
      <c r="D1277" s="4" t="s">
        <v>9</v>
      </c>
      <c r="E1277" s="406">
        <v>375.55</v>
      </c>
      <c r="F1277" s="404"/>
      <c r="G1277" s="404"/>
      <c r="H1277" s="404" t="str">
        <f t="shared" si="21"/>
        <v>M</v>
      </c>
      <c r="I1277"/>
      <c r="J1277"/>
      <c r="K1277"/>
      <c r="L1277"/>
      <c r="M1277"/>
      <c r="N1277"/>
      <c r="O1277"/>
      <c r="P1277"/>
    </row>
    <row r="1278" spans="1:16" s="10" customFormat="1" x14ac:dyDescent="0.25">
      <c r="A1278"/>
      <c r="B1278" s="6">
        <v>804486</v>
      </c>
      <c r="C1278" s="9" t="s">
        <v>10802</v>
      </c>
      <c r="D1278" s="6" t="s">
        <v>9</v>
      </c>
      <c r="E1278" s="403">
        <v>340.49</v>
      </c>
      <c r="F1278" s="404"/>
      <c r="G1278" s="404"/>
      <c r="H1278" s="404" t="str">
        <f t="shared" si="21"/>
        <v>M</v>
      </c>
      <c r="I1278"/>
      <c r="J1278"/>
      <c r="K1278"/>
      <c r="L1278"/>
      <c r="M1278"/>
      <c r="N1278"/>
      <c r="O1278"/>
      <c r="P1278"/>
    </row>
    <row r="1279" spans="1:16" s="10" customFormat="1" x14ac:dyDescent="0.25">
      <c r="A1279"/>
      <c r="B1279" s="4">
        <v>804497</v>
      </c>
      <c r="C1279" s="8" t="s">
        <v>10803</v>
      </c>
      <c r="D1279" s="4" t="s">
        <v>9</v>
      </c>
      <c r="E1279" s="406">
        <v>442.78</v>
      </c>
      <c r="F1279" s="404"/>
      <c r="G1279" s="404"/>
      <c r="H1279" s="404" t="str">
        <f t="shared" si="21"/>
        <v>M</v>
      </c>
      <c r="I1279"/>
      <c r="J1279"/>
      <c r="K1279"/>
      <c r="L1279"/>
      <c r="M1279"/>
      <c r="N1279"/>
      <c r="O1279"/>
      <c r="P1279"/>
    </row>
    <row r="1280" spans="1:16" s="10" customFormat="1" x14ac:dyDescent="0.25">
      <c r="A1280"/>
      <c r="B1280" s="6">
        <v>804496</v>
      </c>
      <c r="C1280" s="9" t="s">
        <v>10804</v>
      </c>
      <c r="D1280" s="6" t="s">
        <v>9</v>
      </c>
      <c r="E1280" s="403">
        <v>400.32</v>
      </c>
      <c r="F1280" s="404"/>
      <c r="G1280" s="404"/>
      <c r="H1280" s="404" t="str">
        <f t="shared" si="21"/>
        <v>M</v>
      </c>
      <c r="I1280"/>
      <c r="J1280"/>
      <c r="K1280"/>
      <c r="L1280"/>
      <c r="M1280"/>
      <c r="N1280"/>
      <c r="O1280"/>
      <c r="P1280"/>
    </row>
    <row r="1281" spans="1:16" s="10" customFormat="1" x14ac:dyDescent="0.25">
      <c r="A1281"/>
      <c r="B1281" s="4">
        <v>804469</v>
      </c>
      <c r="C1281" s="8" t="s">
        <v>10805</v>
      </c>
      <c r="D1281" s="4" t="s">
        <v>9</v>
      </c>
      <c r="E1281" s="406">
        <v>363.24</v>
      </c>
      <c r="F1281" s="404"/>
      <c r="G1281" s="404"/>
      <c r="H1281" s="404" t="str">
        <f t="shared" si="21"/>
        <v>M</v>
      </c>
      <c r="I1281"/>
      <c r="J1281"/>
      <c r="K1281"/>
      <c r="L1281"/>
      <c r="M1281"/>
      <c r="N1281"/>
      <c r="O1281"/>
      <c r="P1281"/>
    </row>
    <row r="1282" spans="1:16" s="10" customFormat="1" x14ac:dyDescent="0.25">
      <c r="A1282"/>
      <c r="B1282" s="6">
        <v>804468</v>
      </c>
      <c r="C1282" s="9" t="s">
        <v>10806</v>
      </c>
      <c r="D1282" s="6" t="s">
        <v>9</v>
      </c>
      <c r="E1282" s="403">
        <v>320.18</v>
      </c>
      <c r="F1282" s="404"/>
      <c r="G1282" s="404"/>
      <c r="H1282" s="404" t="str">
        <f t="shared" si="21"/>
        <v>M</v>
      </c>
      <c r="I1282"/>
      <c r="J1282"/>
      <c r="K1282"/>
      <c r="L1282"/>
      <c r="M1282"/>
      <c r="N1282"/>
      <c r="O1282"/>
      <c r="P1282"/>
    </row>
    <row r="1283" spans="1:16" s="10" customFormat="1" x14ac:dyDescent="0.25">
      <c r="A1283"/>
      <c r="B1283" s="4">
        <v>804479</v>
      </c>
      <c r="C1283" s="8" t="s">
        <v>10807</v>
      </c>
      <c r="D1283" s="4" t="s">
        <v>9</v>
      </c>
      <c r="E1283" s="406">
        <v>420.68</v>
      </c>
      <c r="F1283" s="404"/>
      <c r="G1283" s="404"/>
      <c r="H1283" s="404" t="str">
        <f t="shared" si="21"/>
        <v>M</v>
      </c>
      <c r="I1283"/>
      <c r="J1283"/>
      <c r="K1283"/>
      <c r="L1283"/>
      <c r="M1283"/>
      <c r="N1283"/>
      <c r="O1283"/>
      <c r="P1283"/>
    </row>
    <row r="1284" spans="1:16" s="10" customFormat="1" x14ac:dyDescent="0.25">
      <c r="A1284"/>
      <c r="B1284" s="6">
        <v>804478</v>
      </c>
      <c r="C1284" s="9" t="s">
        <v>10808</v>
      </c>
      <c r="D1284" s="6" t="s">
        <v>9</v>
      </c>
      <c r="E1284" s="403">
        <v>377.7</v>
      </c>
      <c r="F1284" s="404"/>
      <c r="G1284" s="404"/>
      <c r="H1284" s="404" t="str">
        <f t="shared" si="21"/>
        <v>M</v>
      </c>
      <c r="I1284"/>
      <c r="J1284"/>
      <c r="K1284"/>
      <c r="L1284"/>
      <c r="M1284"/>
      <c r="N1284"/>
      <c r="O1284"/>
      <c r="P1284"/>
    </row>
    <row r="1285" spans="1:16" s="10" customFormat="1" x14ac:dyDescent="0.25">
      <c r="A1285"/>
      <c r="B1285" s="4">
        <v>804489</v>
      </c>
      <c r="C1285" s="8" t="s">
        <v>10809</v>
      </c>
      <c r="D1285" s="4" t="s">
        <v>9</v>
      </c>
      <c r="E1285" s="406">
        <v>531.28</v>
      </c>
      <c r="F1285" s="404"/>
      <c r="G1285" s="404"/>
      <c r="H1285" s="404" t="str">
        <f t="shared" si="21"/>
        <v>M</v>
      </c>
      <c r="I1285"/>
      <c r="J1285"/>
      <c r="K1285"/>
      <c r="L1285"/>
      <c r="M1285"/>
      <c r="N1285"/>
      <c r="O1285"/>
      <c r="P1285"/>
    </row>
    <row r="1286" spans="1:16" s="10" customFormat="1" x14ac:dyDescent="0.25">
      <c r="A1286"/>
      <c r="B1286" s="6">
        <v>804488</v>
      </c>
      <c r="C1286" s="9" t="s">
        <v>10810</v>
      </c>
      <c r="D1286" s="6" t="s">
        <v>9</v>
      </c>
      <c r="E1286" s="403">
        <v>476.43</v>
      </c>
      <c r="F1286" s="404"/>
      <c r="G1286" s="404"/>
      <c r="H1286" s="404" t="str">
        <f t="shared" si="21"/>
        <v>M</v>
      </c>
      <c r="I1286"/>
      <c r="J1286"/>
      <c r="K1286"/>
      <c r="L1286"/>
      <c r="M1286"/>
      <c r="N1286"/>
      <c r="O1286"/>
      <c r="P1286"/>
    </row>
    <row r="1287" spans="1:16" s="10" customFormat="1" x14ac:dyDescent="0.25">
      <c r="A1287"/>
      <c r="B1287" s="4">
        <v>804499</v>
      </c>
      <c r="C1287" s="8" t="s">
        <v>10811</v>
      </c>
      <c r="D1287" s="4" t="s">
        <v>9</v>
      </c>
      <c r="E1287" s="406">
        <v>676.23</v>
      </c>
      <c r="F1287" s="404"/>
      <c r="G1287" s="404"/>
      <c r="H1287" s="404" t="str">
        <f t="shared" si="21"/>
        <v>M</v>
      </c>
      <c r="I1287"/>
      <c r="J1287"/>
      <c r="K1287"/>
      <c r="L1287"/>
      <c r="M1287"/>
      <c r="N1287"/>
      <c r="O1287"/>
      <c r="P1287"/>
    </row>
    <row r="1288" spans="1:16" s="10" customFormat="1" x14ac:dyDescent="0.25">
      <c r="A1288"/>
      <c r="B1288" s="6">
        <v>804498</v>
      </c>
      <c r="C1288" s="9" t="s">
        <v>10812</v>
      </c>
      <c r="D1288" s="6" t="s">
        <v>9</v>
      </c>
      <c r="E1288" s="403">
        <v>612.25</v>
      </c>
      <c r="F1288" s="404"/>
      <c r="G1288" s="404"/>
      <c r="H1288" s="404" t="str">
        <f t="shared" si="21"/>
        <v>M</v>
      </c>
      <c r="I1288"/>
      <c r="J1288"/>
      <c r="K1288"/>
      <c r="L1288"/>
      <c r="M1288"/>
      <c r="N1288"/>
      <c r="O1288"/>
      <c r="P1288"/>
    </row>
    <row r="1289" spans="1:16" s="10" customFormat="1" x14ac:dyDescent="0.25">
      <c r="A1289"/>
      <c r="B1289" s="4">
        <v>804471</v>
      </c>
      <c r="C1289" s="8" t="s">
        <v>10813</v>
      </c>
      <c r="D1289" s="4" t="s">
        <v>9</v>
      </c>
      <c r="E1289" s="406">
        <v>492.26</v>
      </c>
      <c r="F1289" s="404"/>
      <c r="G1289" s="404"/>
      <c r="H1289" s="404" t="str">
        <f t="shared" si="21"/>
        <v>M</v>
      </c>
      <c r="I1289"/>
      <c r="J1289"/>
      <c r="K1289"/>
      <c r="L1289"/>
      <c r="M1289"/>
      <c r="N1289"/>
      <c r="O1289"/>
      <c r="P1289"/>
    </row>
    <row r="1290" spans="1:16" s="10" customFormat="1" x14ac:dyDescent="0.25">
      <c r="A1290"/>
      <c r="B1290" s="6">
        <v>804470</v>
      </c>
      <c r="C1290" s="9" t="s">
        <v>10814</v>
      </c>
      <c r="D1290" s="6" t="s">
        <v>9</v>
      </c>
      <c r="E1290" s="403">
        <v>429.56</v>
      </c>
      <c r="F1290" s="404"/>
      <c r="G1290" s="404"/>
      <c r="H1290" s="404" t="str">
        <f t="shared" si="21"/>
        <v>M</v>
      </c>
      <c r="I1290"/>
      <c r="J1290"/>
      <c r="K1290"/>
      <c r="L1290"/>
      <c r="M1290"/>
      <c r="N1290"/>
      <c r="O1290"/>
      <c r="P1290"/>
    </row>
    <row r="1291" spans="1:16" s="10" customFormat="1" x14ac:dyDescent="0.25">
      <c r="A1291"/>
      <c r="B1291" s="4">
        <v>804481</v>
      </c>
      <c r="C1291" s="8" t="s">
        <v>10815</v>
      </c>
      <c r="D1291" s="4" t="s">
        <v>9</v>
      </c>
      <c r="E1291" s="406">
        <v>621.49</v>
      </c>
      <c r="F1291" s="404"/>
      <c r="G1291" s="404"/>
      <c r="H1291" s="404" t="str">
        <f t="shared" si="21"/>
        <v>M</v>
      </c>
      <c r="I1291"/>
      <c r="J1291"/>
      <c r="K1291"/>
      <c r="L1291"/>
      <c r="M1291"/>
      <c r="N1291"/>
      <c r="O1291"/>
      <c r="P1291"/>
    </row>
    <row r="1292" spans="1:16" s="10" customFormat="1" x14ac:dyDescent="0.25">
      <c r="A1292"/>
      <c r="B1292" s="6">
        <v>804480</v>
      </c>
      <c r="C1292" s="9" t="s">
        <v>10816</v>
      </c>
      <c r="D1292" s="6" t="s">
        <v>9</v>
      </c>
      <c r="E1292" s="403">
        <v>558.97</v>
      </c>
      <c r="F1292" s="404"/>
      <c r="G1292" s="404"/>
      <c r="H1292" s="404" t="str">
        <f t="shared" si="21"/>
        <v>M</v>
      </c>
      <c r="I1292"/>
      <c r="J1292"/>
      <c r="K1292"/>
      <c r="L1292"/>
      <c r="M1292"/>
      <c r="N1292"/>
      <c r="O1292"/>
      <c r="P1292"/>
    </row>
    <row r="1293" spans="1:16" s="10" customFormat="1" x14ac:dyDescent="0.25">
      <c r="A1293"/>
      <c r="B1293" s="4">
        <v>804491</v>
      </c>
      <c r="C1293" s="8" t="s">
        <v>10817</v>
      </c>
      <c r="D1293" s="4" t="s">
        <v>9</v>
      </c>
      <c r="E1293" s="406">
        <v>819.33</v>
      </c>
      <c r="F1293" s="404"/>
      <c r="G1293" s="404"/>
      <c r="H1293" s="404" t="str">
        <f t="shared" si="21"/>
        <v>M</v>
      </c>
      <c r="I1293"/>
      <c r="J1293"/>
      <c r="K1293"/>
      <c r="L1293"/>
      <c r="M1293"/>
      <c r="N1293"/>
      <c r="O1293"/>
      <c r="P1293"/>
    </row>
    <row r="1294" spans="1:16" s="10" customFormat="1" x14ac:dyDescent="0.25">
      <c r="A1294"/>
      <c r="B1294" s="6">
        <v>804490</v>
      </c>
      <c r="C1294" s="9" t="s">
        <v>10818</v>
      </c>
      <c r="D1294" s="6" t="s">
        <v>9</v>
      </c>
      <c r="E1294" s="403">
        <v>735.81</v>
      </c>
      <c r="F1294" s="404"/>
      <c r="G1294" s="404"/>
      <c r="H1294" s="404" t="str">
        <f t="shared" si="21"/>
        <v>M</v>
      </c>
      <c r="I1294"/>
      <c r="J1294"/>
      <c r="K1294"/>
      <c r="L1294"/>
      <c r="M1294"/>
      <c r="N1294"/>
      <c r="O1294"/>
      <c r="P1294"/>
    </row>
    <row r="1295" spans="1:16" s="10" customFormat="1" x14ac:dyDescent="0.25">
      <c r="A1295"/>
      <c r="B1295" s="4">
        <v>804501</v>
      </c>
      <c r="C1295" s="8" t="s">
        <v>10819</v>
      </c>
      <c r="D1295" s="4" t="s">
        <v>9</v>
      </c>
      <c r="E1295" s="463">
        <v>985.29</v>
      </c>
      <c r="F1295" s="404"/>
      <c r="G1295" s="404"/>
      <c r="H1295" s="404" t="str">
        <f t="shared" si="21"/>
        <v>M</v>
      </c>
      <c r="I1295"/>
      <c r="J1295"/>
      <c r="K1295"/>
      <c r="L1295"/>
      <c r="M1295"/>
      <c r="N1295"/>
      <c r="O1295"/>
      <c r="P1295"/>
    </row>
    <row r="1296" spans="1:16" s="10" customFormat="1" x14ac:dyDescent="0.25">
      <c r="A1296"/>
      <c r="B1296" s="6">
        <v>804500</v>
      </c>
      <c r="C1296" s="9" t="s">
        <v>10820</v>
      </c>
      <c r="D1296" s="6" t="s">
        <v>9</v>
      </c>
      <c r="E1296" s="403">
        <v>890.62</v>
      </c>
      <c r="F1296" s="404"/>
      <c r="G1296" s="404"/>
      <c r="H1296" s="404" t="str">
        <f t="shared" si="21"/>
        <v>M</v>
      </c>
      <c r="I1296"/>
      <c r="J1296"/>
      <c r="K1296"/>
      <c r="L1296"/>
      <c r="M1296"/>
      <c r="N1296"/>
      <c r="O1296"/>
      <c r="P1296"/>
    </row>
    <row r="1297" spans="1:16" s="10" customFormat="1" x14ac:dyDescent="0.25">
      <c r="A1297"/>
      <c r="B1297" s="4">
        <v>804473</v>
      </c>
      <c r="C1297" s="8" t="s">
        <v>10821</v>
      </c>
      <c r="D1297" s="4" t="s">
        <v>9</v>
      </c>
      <c r="E1297" s="406">
        <v>794.74</v>
      </c>
      <c r="F1297" s="404"/>
      <c r="G1297" s="404"/>
      <c r="H1297" s="404" t="str">
        <f t="shared" ref="H1297:H1360" si="22">UPPER(D1297)</f>
        <v>M</v>
      </c>
      <c r="I1297"/>
      <c r="J1297"/>
      <c r="K1297"/>
      <c r="L1297"/>
      <c r="M1297"/>
      <c r="N1297"/>
      <c r="O1297"/>
      <c r="P1297"/>
    </row>
    <row r="1298" spans="1:16" s="10" customFormat="1" x14ac:dyDescent="0.25">
      <c r="A1298"/>
      <c r="B1298" s="6">
        <v>804472</v>
      </c>
      <c r="C1298" s="9" t="s">
        <v>10822</v>
      </c>
      <c r="D1298" s="6" t="s">
        <v>9</v>
      </c>
      <c r="E1298" s="403">
        <v>696.82</v>
      </c>
      <c r="F1298" s="404"/>
      <c r="G1298" s="404"/>
      <c r="H1298" s="404" t="str">
        <f t="shared" si="22"/>
        <v>M</v>
      </c>
      <c r="I1298"/>
      <c r="J1298"/>
      <c r="K1298"/>
      <c r="L1298"/>
      <c r="M1298"/>
      <c r="N1298"/>
      <c r="O1298"/>
      <c r="P1298"/>
    </row>
    <row r="1299" spans="1:16" s="10" customFormat="1" x14ac:dyDescent="0.25">
      <c r="A1299"/>
      <c r="B1299" s="4">
        <v>804483</v>
      </c>
      <c r="C1299" s="8" t="s">
        <v>10823</v>
      </c>
      <c r="D1299" s="4" t="s">
        <v>9</v>
      </c>
      <c r="E1299" s="463">
        <v>995.78</v>
      </c>
      <c r="F1299" s="404"/>
      <c r="G1299" s="404"/>
      <c r="H1299" s="404" t="str">
        <f t="shared" si="22"/>
        <v>M</v>
      </c>
      <c r="I1299"/>
      <c r="J1299"/>
      <c r="K1299"/>
      <c r="L1299"/>
      <c r="M1299"/>
      <c r="N1299"/>
      <c r="O1299"/>
      <c r="P1299"/>
    </row>
    <row r="1300" spans="1:16" s="10" customFormat="1" x14ac:dyDescent="0.25">
      <c r="A1300"/>
      <c r="B1300" s="6">
        <v>804482</v>
      </c>
      <c r="C1300" s="9" t="s">
        <v>10824</v>
      </c>
      <c r="D1300" s="6" t="s">
        <v>9</v>
      </c>
      <c r="E1300" s="403">
        <v>898.12</v>
      </c>
      <c r="F1300" s="404"/>
      <c r="G1300" s="404"/>
      <c r="H1300" s="404" t="str">
        <f t="shared" si="22"/>
        <v>M</v>
      </c>
      <c r="I1300"/>
      <c r="J1300"/>
      <c r="K1300"/>
      <c r="L1300"/>
      <c r="M1300"/>
      <c r="N1300"/>
      <c r="O1300"/>
      <c r="P1300"/>
    </row>
    <row r="1301" spans="1:16" s="10" customFormat="1" x14ac:dyDescent="0.25">
      <c r="A1301"/>
      <c r="B1301" s="4">
        <v>804493</v>
      </c>
      <c r="C1301" s="8" t="s">
        <v>10825</v>
      </c>
      <c r="D1301" s="4" t="s">
        <v>9</v>
      </c>
      <c r="E1301" s="463">
        <v>1314.57</v>
      </c>
      <c r="F1301" s="404"/>
      <c r="G1301" s="404"/>
      <c r="H1301" s="404" t="str">
        <f t="shared" si="22"/>
        <v>M</v>
      </c>
      <c r="I1301"/>
      <c r="J1301"/>
      <c r="K1301"/>
      <c r="L1301"/>
      <c r="M1301"/>
      <c r="N1301"/>
      <c r="O1301"/>
      <c r="P1301"/>
    </row>
    <row r="1302" spans="1:16" s="10" customFormat="1" x14ac:dyDescent="0.25">
      <c r="A1302"/>
      <c r="B1302" s="6">
        <v>804492</v>
      </c>
      <c r="C1302" s="9" t="s">
        <v>10826</v>
      </c>
      <c r="D1302" s="6" t="s">
        <v>9</v>
      </c>
      <c r="E1302" s="464">
        <v>1185.3</v>
      </c>
      <c r="F1302" s="404"/>
      <c r="G1302" s="404"/>
      <c r="H1302" s="404" t="str">
        <f t="shared" si="22"/>
        <v>M</v>
      </c>
      <c r="I1302"/>
      <c r="J1302"/>
      <c r="K1302"/>
      <c r="L1302"/>
      <c r="M1302"/>
      <c r="N1302"/>
      <c r="O1302"/>
      <c r="P1302"/>
    </row>
    <row r="1303" spans="1:16" s="10" customFormat="1" x14ac:dyDescent="0.25">
      <c r="A1303"/>
      <c r="B1303" s="4">
        <v>804503</v>
      </c>
      <c r="C1303" s="8" t="s">
        <v>10827</v>
      </c>
      <c r="D1303" s="4" t="s">
        <v>9</v>
      </c>
      <c r="E1303" s="463">
        <v>1573.84</v>
      </c>
      <c r="F1303" s="404"/>
      <c r="G1303" s="404"/>
      <c r="H1303" s="404" t="str">
        <f t="shared" si="22"/>
        <v>M</v>
      </c>
      <c r="I1303"/>
      <c r="J1303"/>
      <c r="K1303"/>
      <c r="L1303"/>
      <c r="M1303"/>
      <c r="N1303"/>
      <c r="O1303"/>
      <c r="P1303"/>
    </row>
    <row r="1304" spans="1:16" s="10" customFormat="1" x14ac:dyDescent="0.25">
      <c r="A1304"/>
      <c r="B1304" s="6">
        <v>804502</v>
      </c>
      <c r="C1304" s="9" t="s">
        <v>10828</v>
      </c>
      <c r="D1304" s="6" t="s">
        <v>9</v>
      </c>
      <c r="E1304" s="464">
        <v>1440.21</v>
      </c>
      <c r="F1304" s="404"/>
      <c r="G1304" s="404"/>
      <c r="H1304" s="404" t="str">
        <f t="shared" si="22"/>
        <v>M</v>
      </c>
      <c r="I1304"/>
      <c r="J1304"/>
      <c r="K1304"/>
      <c r="L1304"/>
      <c r="M1304"/>
      <c r="N1304"/>
      <c r="O1304"/>
      <c r="P1304"/>
    </row>
    <row r="1305" spans="1:16" s="10" customFormat="1" x14ac:dyDescent="0.25">
      <c r="A1305"/>
      <c r="B1305" s="4">
        <v>804180</v>
      </c>
      <c r="C1305" s="8" t="s">
        <v>10829</v>
      </c>
      <c r="D1305" s="4" t="s">
        <v>9</v>
      </c>
      <c r="E1305" s="463">
        <v>1094.28</v>
      </c>
      <c r="F1305" s="404"/>
      <c r="G1305" s="404"/>
      <c r="H1305" s="404" t="str">
        <f t="shared" si="22"/>
        <v>M</v>
      </c>
      <c r="I1305"/>
      <c r="J1305"/>
      <c r="K1305"/>
      <c r="L1305"/>
      <c r="M1305"/>
      <c r="N1305"/>
      <c r="O1305"/>
      <c r="P1305"/>
    </row>
    <row r="1306" spans="1:16" s="10" customFormat="1" x14ac:dyDescent="0.25">
      <c r="A1306"/>
      <c r="B1306" s="6">
        <v>804181</v>
      </c>
      <c r="C1306" s="9" t="s">
        <v>10830</v>
      </c>
      <c r="D1306" s="6" t="s">
        <v>9</v>
      </c>
      <c r="E1306" s="464">
        <v>1190.8599999999999</v>
      </c>
      <c r="F1306" s="404"/>
      <c r="G1306" s="404"/>
      <c r="H1306" s="404" t="str">
        <f t="shared" si="22"/>
        <v>M</v>
      </c>
      <c r="I1306"/>
      <c r="J1306"/>
      <c r="K1306"/>
      <c r="L1306"/>
      <c r="M1306"/>
      <c r="N1306"/>
      <c r="O1306"/>
      <c r="P1306"/>
    </row>
    <row r="1307" spans="1:16" s="10" customFormat="1" x14ac:dyDescent="0.25">
      <c r="A1307"/>
      <c r="B1307" s="4">
        <v>804182</v>
      </c>
      <c r="C1307" s="8" t="s">
        <v>10831</v>
      </c>
      <c r="D1307" s="4" t="s">
        <v>9</v>
      </c>
      <c r="E1307" s="463">
        <v>1214.57</v>
      </c>
      <c r="F1307" s="404"/>
      <c r="G1307" s="404"/>
      <c r="H1307" s="404" t="str">
        <f t="shared" si="22"/>
        <v>M</v>
      </c>
      <c r="I1307"/>
      <c r="J1307"/>
      <c r="K1307"/>
      <c r="L1307"/>
      <c r="M1307"/>
      <c r="N1307"/>
      <c r="O1307"/>
      <c r="P1307"/>
    </row>
    <row r="1308" spans="1:16" s="10" customFormat="1" x14ac:dyDescent="0.25">
      <c r="A1308"/>
      <c r="B1308" s="6">
        <v>804183</v>
      </c>
      <c r="C1308" s="9" t="s">
        <v>10832</v>
      </c>
      <c r="D1308" s="6" t="s">
        <v>9</v>
      </c>
      <c r="E1308" s="464">
        <v>1311.15</v>
      </c>
      <c r="F1308" s="404"/>
      <c r="G1308" s="404"/>
      <c r="H1308" s="404" t="str">
        <f t="shared" si="22"/>
        <v>M</v>
      </c>
      <c r="I1308"/>
      <c r="J1308"/>
      <c r="K1308"/>
      <c r="L1308"/>
      <c r="M1308"/>
      <c r="N1308"/>
      <c r="O1308"/>
      <c r="P1308"/>
    </row>
    <row r="1309" spans="1:16" s="10" customFormat="1" x14ac:dyDescent="0.25">
      <c r="A1309"/>
      <c r="B1309" s="4">
        <v>804184</v>
      </c>
      <c r="C1309" s="8" t="s">
        <v>10833</v>
      </c>
      <c r="D1309" s="4" t="s">
        <v>9</v>
      </c>
      <c r="E1309" s="463">
        <v>1405.42</v>
      </c>
      <c r="F1309" s="404"/>
      <c r="G1309" s="404"/>
      <c r="H1309" s="404" t="str">
        <f t="shared" si="22"/>
        <v>M</v>
      </c>
      <c r="I1309"/>
      <c r="J1309"/>
      <c r="K1309"/>
      <c r="L1309"/>
      <c r="M1309"/>
      <c r="N1309"/>
      <c r="O1309"/>
      <c r="P1309"/>
    </row>
    <row r="1310" spans="1:16" s="10" customFormat="1" x14ac:dyDescent="0.25">
      <c r="A1310"/>
      <c r="B1310" s="6">
        <v>804185</v>
      </c>
      <c r="C1310" s="9" t="s">
        <v>10834</v>
      </c>
      <c r="D1310" s="6" t="s">
        <v>9</v>
      </c>
      <c r="E1310" s="464">
        <v>1502</v>
      </c>
      <c r="F1310" s="404"/>
      <c r="G1310" s="404"/>
      <c r="H1310" s="404" t="str">
        <f t="shared" si="22"/>
        <v>M</v>
      </c>
      <c r="I1310"/>
      <c r="J1310"/>
      <c r="K1310"/>
      <c r="L1310"/>
      <c r="M1310"/>
      <c r="N1310"/>
      <c r="O1310"/>
      <c r="P1310"/>
    </row>
    <row r="1311" spans="1:16" s="10" customFormat="1" x14ac:dyDescent="0.25">
      <c r="A1311"/>
      <c r="B1311" s="4">
        <v>804186</v>
      </c>
      <c r="C1311" s="8" t="s">
        <v>10835</v>
      </c>
      <c r="D1311" s="4" t="s">
        <v>9</v>
      </c>
      <c r="E1311" s="463">
        <v>1481.06</v>
      </c>
      <c r="F1311" s="404"/>
      <c r="G1311" s="404"/>
      <c r="H1311" s="404" t="str">
        <f t="shared" si="22"/>
        <v>M</v>
      </c>
      <c r="I1311"/>
      <c r="J1311"/>
      <c r="K1311"/>
      <c r="L1311"/>
      <c r="M1311"/>
      <c r="N1311"/>
      <c r="O1311"/>
      <c r="P1311"/>
    </row>
    <row r="1312" spans="1:16" s="10" customFormat="1" x14ac:dyDescent="0.25">
      <c r="A1312"/>
      <c r="B1312" s="6">
        <v>804187</v>
      </c>
      <c r="C1312" s="9" t="s">
        <v>10836</v>
      </c>
      <c r="D1312" s="6" t="s">
        <v>9</v>
      </c>
      <c r="E1312" s="464">
        <v>1577.64</v>
      </c>
      <c r="F1312" s="404"/>
      <c r="G1312" s="404"/>
      <c r="H1312" s="404" t="str">
        <f t="shared" si="22"/>
        <v>M</v>
      </c>
      <c r="I1312"/>
      <c r="J1312"/>
      <c r="K1312"/>
      <c r="L1312"/>
      <c r="M1312"/>
      <c r="N1312"/>
      <c r="O1312"/>
      <c r="P1312"/>
    </row>
    <row r="1313" spans="1:16" s="10" customFormat="1" x14ac:dyDescent="0.25">
      <c r="A1313"/>
      <c r="B1313" s="4">
        <v>804188</v>
      </c>
      <c r="C1313" s="8" t="s">
        <v>10837</v>
      </c>
      <c r="D1313" s="4" t="s">
        <v>9</v>
      </c>
      <c r="E1313" s="463">
        <v>1679.77</v>
      </c>
      <c r="F1313" s="404"/>
      <c r="G1313" s="404"/>
      <c r="H1313" s="404" t="str">
        <f t="shared" si="22"/>
        <v>M</v>
      </c>
      <c r="I1313"/>
      <c r="J1313"/>
      <c r="K1313"/>
      <c r="L1313"/>
      <c r="M1313"/>
      <c r="N1313"/>
      <c r="O1313"/>
      <c r="P1313"/>
    </row>
    <row r="1314" spans="1:16" s="10" customFormat="1" x14ac:dyDescent="0.25">
      <c r="A1314"/>
      <c r="B1314" s="6">
        <v>804189</v>
      </c>
      <c r="C1314" s="9" t="s">
        <v>10838</v>
      </c>
      <c r="D1314" s="6" t="s">
        <v>9</v>
      </c>
      <c r="E1314" s="464">
        <v>1808.96</v>
      </c>
      <c r="F1314" s="404"/>
      <c r="G1314" s="404"/>
      <c r="H1314" s="404" t="str">
        <f t="shared" si="22"/>
        <v>M</v>
      </c>
      <c r="I1314"/>
      <c r="J1314"/>
      <c r="K1314"/>
      <c r="L1314"/>
      <c r="M1314"/>
      <c r="N1314"/>
      <c r="O1314"/>
      <c r="P1314"/>
    </row>
    <row r="1315" spans="1:16" s="10" customFormat="1" x14ac:dyDescent="0.25">
      <c r="A1315"/>
      <c r="B1315" s="4">
        <v>804190</v>
      </c>
      <c r="C1315" s="8" t="s">
        <v>10839</v>
      </c>
      <c r="D1315" s="4" t="s">
        <v>9</v>
      </c>
      <c r="E1315" s="463">
        <v>1744.67</v>
      </c>
      <c r="F1315" s="404"/>
      <c r="G1315" s="404"/>
      <c r="H1315" s="404" t="str">
        <f t="shared" si="22"/>
        <v>M</v>
      </c>
      <c r="I1315"/>
      <c r="J1315"/>
      <c r="K1315"/>
      <c r="L1315"/>
      <c r="M1315"/>
      <c r="N1315"/>
      <c r="O1315"/>
      <c r="P1315"/>
    </row>
    <row r="1316" spans="1:16" s="10" customFormat="1" x14ac:dyDescent="0.25">
      <c r="A1316"/>
      <c r="B1316" s="6">
        <v>804191</v>
      </c>
      <c r="C1316" s="9" t="s">
        <v>10840</v>
      </c>
      <c r="D1316" s="6" t="s">
        <v>9</v>
      </c>
      <c r="E1316" s="464">
        <v>1873.85</v>
      </c>
      <c r="F1316" s="404"/>
      <c r="G1316" s="404"/>
      <c r="H1316" s="404" t="str">
        <f t="shared" si="22"/>
        <v>M</v>
      </c>
      <c r="I1316"/>
      <c r="J1316"/>
      <c r="K1316"/>
      <c r="L1316"/>
      <c r="M1316"/>
      <c r="N1316"/>
      <c r="O1316"/>
      <c r="P1316"/>
    </row>
    <row r="1317" spans="1:16" s="10" customFormat="1" x14ac:dyDescent="0.25">
      <c r="A1317"/>
      <c r="B1317" s="4">
        <v>804192</v>
      </c>
      <c r="C1317" s="8" t="s">
        <v>10841</v>
      </c>
      <c r="D1317" s="4" t="s">
        <v>9</v>
      </c>
      <c r="E1317" s="463">
        <v>1881.6</v>
      </c>
      <c r="F1317" s="404"/>
      <c r="G1317" s="404"/>
      <c r="H1317" s="404" t="str">
        <f t="shared" si="22"/>
        <v>M</v>
      </c>
      <c r="I1317"/>
      <c r="J1317"/>
      <c r="K1317"/>
      <c r="L1317"/>
      <c r="M1317"/>
      <c r="N1317"/>
      <c r="O1317"/>
      <c r="P1317"/>
    </row>
    <row r="1318" spans="1:16" s="10" customFormat="1" x14ac:dyDescent="0.25">
      <c r="A1318"/>
      <c r="B1318" s="6">
        <v>804193</v>
      </c>
      <c r="C1318" s="9" t="s">
        <v>10842</v>
      </c>
      <c r="D1318" s="6" t="s">
        <v>9</v>
      </c>
      <c r="E1318" s="464">
        <v>2010.79</v>
      </c>
      <c r="F1318" s="404"/>
      <c r="G1318" s="404"/>
      <c r="H1318" s="404" t="str">
        <f t="shared" si="22"/>
        <v>M</v>
      </c>
      <c r="I1318"/>
      <c r="J1318"/>
      <c r="K1318"/>
      <c r="L1318"/>
      <c r="M1318"/>
      <c r="N1318"/>
      <c r="O1318"/>
      <c r="P1318"/>
    </row>
    <row r="1319" spans="1:16" s="10" customFormat="1" x14ac:dyDescent="0.25">
      <c r="A1319"/>
      <c r="B1319" s="4">
        <v>804194</v>
      </c>
      <c r="C1319" s="8" t="s">
        <v>10843</v>
      </c>
      <c r="D1319" s="4" t="s">
        <v>9</v>
      </c>
      <c r="E1319" s="463">
        <v>1975.2</v>
      </c>
      <c r="F1319" s="404"/>
      <c r="G1319" s="404"/>
      <c r="H1319" s="404" t="str">
        <f t="shared" si="22"/>
        <v>M</v>
      </c>
      <c r="I1319"/>
      <c r="J1319"/>
      <c r="K1319"/>
      <c r="L1319"/>
      <c r="M1319"/>
      <c r="N1319"/>
      <c r="O1319"/>
      <c r="P1319"/>
    </row>
    <row r="1320" spans="1:16" s="10" customFormat="1" x14ac:dyDescent="0.25">
      <c r="A1320"/>
      <c r="B1320" s="6">
        <v>804195</v>
      </c>
      <c r="C1320" s="9" t="s">
        <v>10844</v>
      </c>
      <c r="D1320" s="6" t="s">
        <v>9</v>
      </c>
      <c r="E1320" s="464">
        <v>2104.38</v>
      </c>
      <c r="F1320" s="404"/>
      <c r="G1320" s="404"/>
      <c r="H1320" s="404" t="str">
        <f t="shared" si="22"/>
        <v>M</v>
      </c>
      <c r="I1320"/>
      <c r="J1320"/>
      <c r="K1320"/>
      <c r="L1320"/>
      <c r="M1320"/>
      <c r="N1320"/>
      <c r="O1320"/>
      <c r="P1320"/>
    </row>
    <row r="1321" spans="1:16" s="10" customFormat="1" x14ac:dyDescent="0.25">
      <c r="A1321"/>
      <c r="B1321" s="4">
        <v>804196</v>
      </c>
      <c r="C1321" s="8" t="s">
        <v>10845</v>
      </c>
      <c r="D1321" s="4" t="s">
        <v>9</v>
      </c>
      <c r="E1321" s="463">
        <v>2155.1999999999998</v>
      </c>
      <c r="F1321" s="404"/>
      <c r="G1321" s="404"/>
      <c r="H1321" s="404" t="str">
        <f t="shared" si="22"/>
        <v>M</v>
      </c>
      <c r="I1321"/>
      <c r="J1321"/>
      <c r="K1321"/>
      <c r="L1321"/>
      <c r="M1321"/>
      <c r="N1321"/>
      <c r="O1321"/>
      <c r="P1321"/>
    </row>
    <row r="1322" spans="1:16" s="10" customFormat="1" x14ac:dyDescent="0.25">
      <c r="A1322"/>
      <c r="B1322" s="6">
        <v>804197</v>
      </c>
      <c r="C1322" s="9" t="s">
        <v>10846</v>
      </c>
      <c r="D1322" s="6" t="s">
        <v>9</v>
      </c>
      <c r="E1322" s="464">
        <v>2319.73</v>
      </c>
      <c r="F1322" s="404"/>
      <c r="G1322" s="404"/>
      <c r="H1322" s="404" t="str">
        <f t="shared" si="22"/>
        <v>M</v>
      </c>
      <c r="I1322"/>
      <c r="J1322"/>
      <c r="K1322"/>
      <c r="L1322"/>
      <c r="M1322"/>
      <c r="N1322"/>
      <c r="O1322"/>
      <c r="P1322"/>
    </row>
    <row r="1323" spans="1:16" s="10" customFormat="1" x14ac:dyDescent="0.25">
      <c r="A1323"/>
      <c r="B1323" s="4">
        <v>804198</v>
      </c>
      <c r="C1323" s="8" t="s">
        <v>10847</v>
      </c>
      <c r="D1323" s="4" t="s">
        <v>9</v>
      </c>
      <c r="E1323" s="463">
        <v>2345.9299999999998</v>
      </c>
      <c r="F1323" s="404"/>
      <c r="G1323" s="404"/>
      <c r="H1323" s="404" t="str">
        <f t="shared" si="22"/>
        <v>M</v>
      </c>
      <c r="I1323"/>
      <c r="J1323"/>
      <c r="K1323"/>
      <c r="L1323"/>
      <c r="M1323"/>
      <c r="N1323"/>
      <c r="O1323"/>
      <c r="P1323"/>
    </row>
    <row r="1324" spans="1:16" s="10" customFormat="1" x14ac:dyDescent="0.25">
      <c r="A1324"/>
      <c r="B1324" s="6">
        <v>804199</v>
      </c>
      <c r="C1324" s="9" t="s">
        <v>10848</v>
      </c>
      <c r="D1324" s="6" t="s">
        <v>9</v>
      </c>
      <c r="E1324" s="464">
        <v>2510.46</v>
      </c>
      <c r="F1324" s="404"/>
      <c r="G1324" s="404"/>
      <c r="H1324" s="404" t="str">
        <f t="shared" si="22"/>
        <v>M</v>
      </c>
      <c r="I1324"/>
      <c r="J1324"/>
      <c r="K1324"/>
      <c r="L1324"/>
      <c r="M1324"/>
      <c r="N1324"/>
      <c r="O1324"/>
      <c r="P1324"/>
    </row>
    <row r="1325" spans="1:16" s="10" customFormat="1" x14ac:dyDescent="0.25">
      <c r="A1325"/>
      <c r="B1325" s="4">
        <v>804200</v>
      </c>
      <c r="C1325" s="8" t="s">
        <v>10849</v>
      </c>
      <c r="D1325" s="4" t="s">
        <v>9</v>
      </c>
      <c r="E1325" s="463">
        <v>2512.6799999999998</v>
      </c>
      <c r="F1325" s="404"/>
      <c r="G1325" s="404"/>
      <c r="H1325" s="404" t="str">
        <f t="shared" si="22"/>
        <v>M</v>
      </c>
      <c r="I1325"/>
      <c r="J1325"/>
      <c r="K1325"/>
      <c r="L1325"/>
      <c r="M1325"/>
      <c r="N1325"/>
      <c r="O1325"/>
      <c r="P1325"/>
    </row>
    <row r="1326" spans="1:16" s="10" customFormat="1" x14ac:dyDescent="0.25">
      <c r="A1326"/>
      <c r="B1326" s="6">
        <v>804201</v>
      </c>
      <c r="C1326" s="9" t="s">
        <v>10850</v>
      </c>
      <c r="D1326" s="6" t="s">
        <v>9</v>
      </c>
      <c r="E1326" s="464">
        <v>2677.21</v>
      </c>
      <c r="F1326" s="404"/>
      <c r="G1326" s="404"/>
      <c r="H1326" s="404" t="str">
        <f t="shared" si="22"/>
        <v>M</v>
      </c>
      <c r="I1326"/>
      <c r="J1326"/>
      <c r="K1326"/>
      <c r="L1326"/>
      <c r="M1326"/>
      <c r="N1326"/>
      <c r="O1326"/>
      <c r="P1326"/>
    </row>
    <row r="1327" spans="1:16" s="10" customFormat="1" x14ac:dyDescent="0.25">
      <c r="A1327"/>
      <c r="B1327" s="4">
        <v>804202</v>
      </c>
      <c r="C1327" s="8" t="s">
        <v>10851</v>
      </c>
      <c r="D1327" s="4" t="s">
        <v>9</v>
      </c>
      <c r="E1327" s="463">
        <v>2734.19</v>
      </c>
      <c r="F1327" s="404"/>
      <c r="G1327" s="404"/>
      <c r="H1327" s="404" t="str">
        <f t="shared" si="22"/>
        <v>M</v>
      </c>
      <c r="I1327"/>
      <c r="J1327"/>
      <c r="K1327"/>
      <c r="L1327"/>
      <c r="M1327"/>
      <c r="N1327"/>
      <c r="O1327"/>
      <c r="P1327"/>
    </row>
    <row r="1328" spans="1:16" s="10" customFormat="1" x14ac:dyDescent="0.25">
      <c r="A1328"/>
      <c r="B1328" s="6">
        <v>804203</v>
      </c>
      <c r="C1328" s="9" t="s">
        <v>10852</v>
      </c>
      <c r="D1328" s="6" t="s">
        <v>9</v>
      </c>
      <c r="E1328" s="464">
        <v>2898.73</v>
      </c>
      <c r="F1328" s="404"/>
      <c r="G1328" s="404"/>
      <c r="H1328" s="404" t="str">
        <f t="shared" si="22"/>
        <v>M</v>
      </c>
      <c r="I1328"/>
      <c r="J1328"/>
      <c r="K1328"/>
      <c r="L1328"/>
      <c r="M1328"/>
      <c r="N1328"/>
      <c r="O1328"/>
      <c r="P1328"/>
    </row>
    <row r="1329" spans="1:16" s="10" customFormat="1" x14ac:dyDescent="0.25">
      <c r="A1329"/>
      <c r="B1329" s="4">
        <v>804204</v>
      </c>
      <c r="C1329" s="8" t="s">
        <v>10853</v>
      </c>
      <c r="D1329" s="4" t="s">
        <v>9</v>
      </c>
      <c r="E1329" s="463">
        <v>3037.44</v>
      </c>
      <c r="F1329" s="404"/>
      <c r="G1329" s="404"/>
      <c r="H1329" s="404" t="str">
        <f t="shared" si="22"/>
        <v>M</v>
      </c>
      <c r="I1329"/>
      <c r="J1329"/>
      <c r="K1329"/>
      <c r="L1329"/>
      <c r="M1329"/>
      <c r="N1329"/>
      <c r="O1329"/>
      <c r="P1329"/>
    </row>
    <row r="1330" spans="1:16" s="10" customFormat="1" x14ac:dyDescent="0.25">
      <c r="A1330"/>
      <c r="B1330" s="6">
        <v>804205</v>
      </c>
      <c r="C1330" s="9" t="s">
        <v>10854</v>
      </c>
      <c r="D1330" s="6" t="s">
        <v>9</v>
      </c>
      <c r="E1330" s="464">
        <v>3249.67</v>
      </c>
      <c r="F1330" s="404"/>
      <c r="G1330" s="404"/>
      <c r="H1330" s="404" t="str">
        <f t="shared" si="22"/>
        <v>M</v>
      </c>
      <c r="I1330"/>
      <c r="J1330"/>
      <c r="K1330"/>
      <c r="L1330"/>
      <c r="M1330"/>
      <c r="N1330"/>
      <c r="O1330"/>
      <c r="P1330"/>
    </row>
    <row r="1331" spans="1:16" s="10" customFormat="1" x14ac:dyDescent="0.25">
      <c r="A1331"/>
      <c r="B1331" s="4">
        <v>804206</v>
      </c>
      <c r="C1331" s="8" t="s">
        <v>10855</v>
      </c>
      <c r="D1331" s="4" t="s">
        <v>9</v>
      </c>
      <c r="E1331" s="463">
        <v>3351.72</v>
      </c>
      <c r="F1331" s="404"/>
      <c r="G1331" s="404"/>
      <c r="H1331" s="404" t="str">
        <f t="shared" si="22"/>
        <v>M</v>
      </c>
      <c r="I1331"/>
      <c r="J1331"/>
      <c r="K1331"/>
      <c r="L1331"/>
      <c r="M1331"/>
      <c r="N1331"/>
      <c r="O1331"/>
      <c r="P1331"/>
    </row>
    <row r="1332" spans="1:16" s="10" customFormat="1" x14ac:dyDescent="0.25">
      <c r="A1332"/>
      <c r="B1332" s="6">
        <v>804207</v>
      </c>
      <c r="C1332" s="9" t="s">
        <v>10856</v>
      </c>
      <c r="D1332" s="6" t="s">
        <v>9</v>
      </c>
      <c r="E1332" s="464">
        <v>3563.95</v>
      </c>
      <c r="F1332" s="404"/>
      <c r="G1332" s="404"/>
      <c r="H1332" s="404" t="str">
        <f t="shared" si="22"/>
        <v>M</v>
      </c>
      <c r="I1332"/>
      <c r="J1332"/>
      <c r="K1332"/>
      <c r="L1332"/>
      <c r="M1332"/>
      <c r="N1332"/>
      <c r="O1332"/>
      <c r="P1332"/>
    </row>
    <row r="1333" spans="1:16" s="10" customFormat="1" x14ac:dyDescent="0.25">
      <c r="A1333"/>
      <c r="B1333" s="4">
        <v>804208</v>
      </c>
      <c r="C1333" s="8" t="s">
        <v>10857</v>
      </c>
      <c r="D1333" s="4" t="s">
        <v>9</v>
      </c>
      <c r="E1333" s="463">
        <v>3656.79</v>
      </c>
      <c r="F1333" s="404"/>
      <c r="G1333" s="404"/>
      <c r="H1333" s="404" t="str">
        <f t="shared" si="22"/>
        <v>M</v>
      </c>
      <c r="I1333"/>
      <c r="J1333"/>
      <c r="K1333"/>
      <c r="L1333"/>
      <c r="M1333"/>
      <c r="N1333"/>
      <c r="O1333"/>
      <c r="P1333"/>
    </row>
    <row r="1334" spans="1:16" s="10" customFormat="1" x14ac:dyDescent="0.25">
      <c r="A1334"/>
      <c r="B1334" s="6">
        <v>804209</v>
      </c>
      <c r="C1334" s="9" t="s">
        <v>10858</v>
      </c>
      <c r="D1334" s="6" t="s">
        <v>9</v>
      </c>
      <c r="E1334" s="464">
        <v>3869.02</v>
      </c>
      <c r="F1334" s="404"/>
      <c r="G1334" s="404"/>
      <c r="H1334" s="404" t="str">
        <f t="shared" si="22"/>
        <v>M</v>
      </c>
      <c r="I1334"/>
      <c r="J1334"/>
      <c r="K1334"/>
      <c r="L1334"/>
      <c r="M1334"/>
      <c r="N1334"/>
      <c r="O1334"/>
      <c r="P1334"/>
    </row>
    <row r="1335" spans="1:16" s="10" customFormat="1" x14ac:dyDescent="0.25">
      <c r="A1335"/>
      <c r="B1335" s="4">
        <v>804210</v>
      </c>
      <c r="C1335" s="8" t="s">
        <v>10859</v>
      </c>
      <c r="D1335" s="4" t="s">
        <v>9</v>
      </c>
      <c r="E1335" s="463">
        <v>3696.51</v>
      </c>
      <c r="F1335" s="404"/>
      <c r="G1335" s="404"/>
      <c r="H1335" s="404" t="str">
        <f t="shared" si="22"/>
        <v>M</v>
      </c>
      <c r="I1335"/>
      <c r="J1335"/>
      <c r="K1335"/>
      <c r="L1335"/>
      <c r="M1335"/>
      <c r="N1335"/>
      <c r="O1335"/>
      <c r="P1335"/>
    </row>
    <row r="1336" spans="1:16" s="10" customFormat="1" x14ac:dyDescent="0.25">
      <c r="A1336"/>
      <c r="B1336" s="6">
        <v>804211</v>
      </c>
      <c r="C1336" s="9" t="s">
        <v>10860</v>
      </c>
      <c r="D1336" s="6" t="s">
        <v>9</v>
      </c>
      <c r="E1336" s="464">
        <v>3908.74</v>
      </c>
      <c r="F1336" s="404"/>
      <c r="G1336" s="404"/>
      <c r="H1336" s="404" t="str">
        <f t="shared" si="22"/>
        <v>M</v>
      </c>
      <c r="I1336"/>
      <c r="J1336"/>
      <c r="K1336"/>
      <c r="L1336"/>
      <c r="M1336"/>
      <c r="N1336"/>
      <c r="O1336"/>
      <c r="P1336"/>
    </row>
    <row r="1337" spans="1:16" s="10" customFormat="1" x14ac:dyDescent="0.25">
      <c r="A1337"/>
      <c r="B1337" s="4">
        <v>804012</v>
      </c>
      <c r="C1337" s="8" t="s">
        <v>10861</v>
      </c>
      <c r="D1337" s="4" t="s">
        <v>9</v>
      </c>
      <c r="E1337" s="406">
        <v>242.01</v>
      </c>
      <c r="F1337" s="404"/>
      <c r="G1337" s="404"/>
      <c r="H1337" s="404" t="str">
        <f t="shared" si="22"/>
        <v>M</v>
      </c>
      <c r="I1337"/>
      <c r="J1337"/>
      <c r="K1337"/>
      <c r="L1337"/>
      <c r="M1337"/>
      <c r="N1337"/>
      <c r="O1337"/>
      <c r="P1337"/>
    </row>
    <row r="1338" spans="1:16" s="10" customFormat="1" x14ac:dyDescent="0.25">
      <c r="A1338"/>
      <c r="B1338" s="6">
        <v>804013</v>
      </c>
      <c r="C1338" s="9" t="s">
        <v>10862</v>
      </c>
      <c r="D1338" s="6" t="s">
        <v>9</v>
      </c>
      <c r="E1338" s="403">
        <v>265.54000000000002</v>
      </c>
      <c r="F1338" s="404"/>
      <c r="G1338" s="404"/>
      <c r="H1338" s="404" t="str">
        <f t="shared" si="22"/>
        <v>M</v>
      </c>
      <c r="I1338"/>
      <c r="J1338"/>
      <c r="K1338"/>
      <c r="L1338"/>
      <c r="M1338"/>
      <c r="N1338"/>
      <c r="O1338"/>
      <c r="P1338"/>
    </row>
    <row r="1339" spans="1:16" s="10" customFormat="1" x14ac:dyDescent="0.25">
      <c r="A1339"/>
      <c r="B1339" s="4">
        <v>804014</v>
      </c>
      <c r="C1339" s="8" t="s">
        <v>10863</v>
      </c>
      <c r="D1339" s="4" t="s">
        <v>9</v>
      </c>
      <c r="E1339" s="406">
        <v>262.77</v>
      </c>
      <c r="F1339" s="404"/>
      <c r="G1339" s="404"/>
      <c r="H1339" s="404" t="str">
        <f t="shared" si="22"/>
        <v>M</v>
      </c>
      <c r="I1339"/>
      <c r="J1339"/>
      <c r="K1339"/>
      <c r="L1339"/>
      <c r="M1339"/>
      <c r="N1339"/>
      <c r="O1339"/>
      <c r="P1339"/>
    </row>
    <row r="1340" spans="1:16" s="10" customFormat="1" x14ac:dyDescent="0.25">
      <c r="A1340"/>
      <c r="B1340" s="6">
        <v>804015</v>
      </c>
      <c r="C1340" s="9" t="s">
        <v>10864</v>
      </c>
      <c r="D1340" s="6" t="s">
        <v>9</v>
      </c>
      <c r="E1340" s="403">
        <v>286.3</v>
      </c>
      <c r="F1340" s="404"/>
      <c r="G1340" s="404"/>
      <c r="H1340" s="404" t="str">
        <f t="shared" si="22"/>
        <v>M</v>
      </c>
      <c r="I1340"/>
      <c r="J1340"/>
      <c r="K1340"/>
      <c r="L1340"/>
      <c r="M1340"/>
      <c r="N1340"/>
      <c r="O1340"/>
      <c r="P1340"/>
    </row>
    <row r="1341" spans="1:16" s="10" customFormat="1" x14ac:dyDescent="0.25">
      <c r="A1341"/>
      <c r="B1341" s="4">
        <v>804016</v>
      </c>
      <c r="C1341" s="8" t="s">
        <v>10865</v>
      </c>
      <c r="D1341" s="4" t="s">
        <v>9</v>
      </c>
      <c r="E1341" s="406">
        <v>282.36</v>
      </c>
      <c r="F1341" s="404"/>
      <c r="G1341" s="404"/>
      <c r="H1341" s="404" t="str">
        <f t="shared" si="22"/>
        <v>M</v>
      </c>
      <c r="I1341"/>
      <c r="J1341"/>
      <c r="K1341"/>
      <c r="L1341"/>
      <c r="M1341"/>
      <c r="N1341"/>
      <c r="O1341"/>
      <c r="P1341"/>
    </row>
    <row r="1342" spans="1:16" s="10" customFormat="1" x14ac:dyDescent="0.25">
      <c r="A1342"/>
      <c r="B1342" s="6">
        <v>804017</v>
      </c>
      <c r="C1342" s="9" t="s">
        <v>10866</v>
      </c>
      <c r="D1342" s="6" t="s">
        <v>9</v>
      </c>
      <c r="E1342" s="403">
        <v>305.89999999999998</v>
      </c>
      <c r="F1342" s="404"/>
      <c r="G1342" s="404"/>
      <c r="H1342" s="404" t="str">
        <f t="shared" si="22"/>
        <v>M</v>
      </c>
      <c r="I1342"/>
      <c r="J1342"/>
      <c r="K1342"/>
      <c r="L1342"/>
      <c r="M1342"/>
      <c r="N1342"/>
      <c r="O1342"/>
      <c r="P1342"/>
    </row>
    <row r="1343" spans="1:16" s="10" customFormat="1" x14ac:dyDescent="0.25">
      <c r="A1343"/>
      <c r="B1343" s="4">
        <v>804018</v>
      </c>
      <c r="C1343" s="8" t="s">
        <v>10867</v>
      </c>
      <c r="D1343" s="4" t="s">
        <v>9</v>
      </c>
      <c r="E1343" s="406">
        <v>333.45</v>
      </c>
      <c r="F1343" s="404"/>
      <c r="G1343" s="404"/>
      <c r="H1343" s="404" t="str">
        <f t="shared" si="22"/>
        <v>M</v>
      </c>
      <c r="I1343"/>
      <c r="J1343"/>
      <c r="K1343"/>
      <c r="L1343"/>
      <c r="M1343"/>
      <c r="N1343"/>
      <c r="O1343"/>
      <c r="P1343"/>
    </row>
    <row r="1344" spans="1:16" s="10" customFormat="1" x14ac:dyDescent="0.25">
      <c r="A1344"/>
      <c r="B1344" s="6">
        <v>804019</v>
      </c>
      <c r="C1344" s="9" t="s">
        <v>10868</v>
      </c>
      <c r="D1344" s="6" t="s">
        <v>9</v>
      </c>
      <c r="E1344" s="403">
        <v>356.99</v>
      </c>
      <c r="F1344" s="404"/>
      <c r="G1344" s="404"/>
      <c r="H1344" s="404" t="str">
        <f t="shared" si="22"/>
        <v>M</v>
      </c>
      <c r="I1344"/>
      <c r="J1344"/>
      <c r="K1344"/>
      <c r="L1344"/>
      <c r="M1344"/>
      <c r="N1344"/>
      <c r="O1344"/>
      <c r="P1344"/>
    </row>
    <row r="1345" spans="1:16" s="10" customFormat="1" x14ac:dyDescent="0.25">
      <c r="A1345"/>
      <c r="B1345" s="4">
        <v>804020</v>
      </c>
      <c r="C1345" s="8" t="s">
        <v>10869</v>
      </c>
      <c r="D1345" s="4" t="s">
        <v>9</v>
      </c>
      <c r="E1345" s="406">
        <v>420.54</v>
      </c>
      <c r="F1345" s="404"/>
      <c r="G1345" s="404"/>
      <c r="H1345" s="404" t="str">
        <f t="shared" si="22"/>
        <v>M</v>
      </c>
      <c r="I1345"/>
      <c r="J1345"/>
      <c r="K1345"/>
      <c r="L1345"/>
      <c r="M1345"/>
      <c r="N1345"/>
      <c r="O1345"/>
      <c r="P1345"/>
    </row>
    <row r="1346" spans="1:16" s="10" customFormat="1" x14ac:dyDescent="0.25">
      <c r="A1346"/>
      <c r="B1346" s="6">
        <v>804021</v>
      </c>
      <c r="C1346" s="9" t="s">
        <v>10870</v>
      </c>
      <c r="D1346" s="6" t="s">
        <v>9</v>
      </c>
      <c r="E1346" s="403">
        <v>455.86</v>
      </c>
      <c r="F1346" s="404"/>
      <c r="G1346" s="404"/>
      <c r="H1346" s="404" t="str">
        <f t="shared" si="22"/>
        <v>M</v>
      </c>
      <c r="I1346"/>
      <c r="J1346"/>
      <c r="K1346"/>
      <c r="L1346"/>
      <c r="M1346"/>
      <c r="N1346"/>
      <c r="O1346"/>
      <c r="P1346"/>
    </row>
    <row r="1347" spans="1:16" s="10" customFormat="1" x14ac:dyDescent="0.25">
      <c r="A1347"/>
      <c r="B1347" s="4">
        <v>804022</v>
      </c>
      <c r="C1347" s="8" t="s">
        <v>10871</v>
      </c>
      <c r="D1347" s="4" t="s">
        <v>9</v>
      </c>
      <c r="E1347" s="406">
        <v>431.32</v>
      </c>
      <c r="F1347" s="404"/>
      <c r="G1347" s="404"/>
      <c r="H1347" s="404" t="str">
        <f t="shared" si="22"/>
        <v>M</v>
      </c>
      <c r="I1347"/>
      <c r="J1347"/>
      <c r="K1347"/>
      <c r="L1347"/>
      <c r="M1347"/>
      <c r="N1347"/>
      <c r="O1347"/>
      <c r="P1347"/>
    </row>
    <row r="1348" spans="1:16" s="10" customFormat="1" x14ac:dyDescent="0.25">
      <c r="A1348"/>
      <c r="B1348" s="6">
        <v>804023</v>
      </c>
      <c r="C1348" s="9" t="s">
        <v>10872</v>
      </c>
      <c r="D1348" s="6" t="s">
        <v>9</v>
      </c>
      <c r="E1348" s="403">
        <v>466.63</v>
      </c>
      <c r="F1348" s="404"/>
      <c r="G1348" s="404"/>
      <c r="H1348" s="404" t="str">
        <f t="shared" si="22"/>
        <v>M</v>
      </c>
      <c r="I1348"/>
      <c r="J1348"/>
      <c r="K1348"/>
      <c r="L1348"/>
      <c r="M1348"/>
      <c r="N1348"/>
      <c r="O1348"/>
      <c r="P1348"/>
    </row>
    <row r="1349" spans="1:16" s="10" customFormat="1" x14ac:dyDescent="0.25">
      <c r="A1349"/>
      <c r="B1349" s="4">
        <v>804024</v>
      </c>
      <c r="C1349" s="8" t="s">
        <v>10873</v>
      </c>
      <c r="D1349" s="4" t="s">
        <v>9</v>
      </c>
      <c r="E1349" s="406">
        <v>471.4</v>
      </c>
      <c r="F1349" s="404"/>
      <c r="G1349" s="404"/>
      <c r="H1349" s="404" t="str">
        <f t="shared" si="22"/>
        <v>M</v>
      </c>
      <c r="I1349"/>
      <c r="J1349"/>
      <c r="K1349"/>
      <c r="L1349"/>
      <c r="M1349"/>
      <c r="N1349"/>
      <c r="O1349"/>
      <c r="P1349"/>
    </row>
    <row r="1350" spans="1:16" s="10" customFormat="1" x14ac:dyDescent="0.25">
      <c r="A1350"/>
      <c r="B1350" s="6">
        <v>804025</v>
      </c>
      <c r="C1350" s="9" t="s">
        <v>10874</v>
      </c>
      <c r="D1350" s="6" t="s">
        <v>9</v>
      </c>
      <c r="E1350" s="403">
        <v>506.71</v>
      </c>
      <c r="F1350" s="404"/>
      <c r="G1350" s="404"/>
      <c r="H1350" s="404" t="str">
        <f t="shared" si="22"/>
        <v>M</v>
      </c>
      <c r="I1350"/>
      <c r="J1350"/>
      <c r="K1350"/>
      <c r="L1350"/>
      <c r="M1350"/>
      <c r="N1350"/>
      <c r="O1350"/>
      <c r="P1350"/>
    </row>
    <row r="1351" spans="1:16" s="10" customFormat="1" x14ac:dyDescent="0.25">
      <c r="A1351"/>
      <c r="B1351" s="4">
        <v>804026</v>
      </c>
      <c r="C1351" s="8" t="s">
        <v>10875</v>
      </c>
      <c r="D1351" s="4" t="s">
        <v>9</v>
      </c>
      <c r="E1351" s="406">
        <v>549.16999999999996</v>
      </c>
      <c r="F1351" s="404"/>
      <c r="G1351" s="404"/>
      <c r="H1351" s="404" t="str">
        <f t="shared" si="22"/>
        <v>M</v>
      </c>
      <c r="I1351"/>
      <c r="J1351"/>
      <c r="K1351"/>
      <c r="L1351"/>
      <c r="M1351"/>
      <c r="N1351"/>
      <c r="O1351"/>
      <c r="P1351"/>
    </row>
    <row r="1352" spans="1:16" s="10" customFormat="1" x14ac:dyDescent="0.25">
      <c r="A1352"/>
      <c r="B1352" s="6">
        <v>804027</v>
      </c>
      <c r="C1352" s="9" t="s">
        <v>10876</v>
      </c>
      <c r="D1352" s="6" t="s">
        <v>9</v>
      </c>
      <c r="E1352" s="403">
        <v>584.48</v>
      </c>
      <c r="F1352" s="404"/>
      <c r="G1352" s="404"/>
      <c r="H1352" s="404" t="str">
        <f t="shared" si="22"/>
        <v>M</v>
      </c>
      <c r="I1352"/>
      <c r="J1352"/>
      <c r="K1352"/>
      <c r="L1352"/>
      <c r="M1352"/>
      <c r="N1352"/>
      <c r="O1352"/>
      <c r="P1352"/>
    </row>
    <row r="1353" spans="1:16" s="10" customFormat="1" x14ac:dyDescent="0.25">
      <c r="A1353"/>
      <c r="B1353" s="4">
        <v>804028</v>
      </c>
      <c r="C1353" s="8" t="s">
        <v>10877</v>
      </c>
      <c r="D1353" s="4" t="s">
        <v>9</v>
      </c>
      <c r="E1353" s="406">
        <v>573.33000000000004</v>
      </c>
      <c r="F1353" s="404"/>
      <c r="G1353" s="404"/>
      <c r="H1353" s="404" t="str">
        <f t="shared" si="22"/>
        <v>M</v>
      </c>
      <c r="I1353"/>
      <c r="J1353"/>
      <c r="K1353"/>
      <c r="L1353"/>
      <c r="M1353"/>
      <c r="N1353"/>
      <c r="O1353"/>
      <c r="P1353"/>
    </row>
    <row r="1354" spans="1:16" s="10" customFormat="1" x14ac:dyDescent="0.25">
      <c r="A1354"/>
      <c r="B1354" s="6">
        <v>804029</v>
      </c>
      <c r="C1354" s="9" t="s">
        <v>10878</v>
      </c>
      <c r="D1354" s="6" t="s">
        <v>9</v>
      </c>
      <c r="E1354" s="403">
        <v>621.62</v>
      </c>
      <c r="F1354" s="404"/>
      <c r="G1354" s="404"/>
      <c r="H1354" s="404" t="str">
        <f t="shared" si="22"/>
        <v>M</v>
      </c>
      <c r="I1354"/>
      <c r="J1354"/>
      <c r="K1354"/>
      <c r="L1354"/>
      <c r="M1354"/>
      <c r="N1354"/>
      <c r="O1354"/>
      <c r="P1354"/>
    </row>
    <row r="1355" spans="1:16" s="10" customFormat="1" x14ac:dyDescent="0.25">
      <c r="A1355"/>
      <c r="B1355" s="4">
        <v>804030</v>
      </c>
      <c r="C1355" s="8" t="s">
        <v>10879</v>
      </c>
      <c r="D1355" s="4" t="s">
        <v>9</v>
      </c>
      <c r="E1355" s="406">
        <v>633.48</v>
      </c>
      <c r="F1355" s="404"/>
      <c r="G1355" s="404"/>
      <c r="H1355" s="404" t="str">
        <f t="shared" si="22"/>
        <v>M</v>
      </c>
      <c r="I1355"/>
      <c r="J1355"/>
      <c r="K1355"/>
      <c r="L1355"/>
      <c r="M1355"/>
      <c r="N1355"/>
      <c r="O1355"/>
      <c r="P1355"/>
    </row>
    <row r="1356" spans="1:16" s="10" customFormat="1" x14ac:dyDescent="0.25">
      <c r="A1356"/>
      <c r="B1356" s="6">
        <v>804031</v>
      </c>
      <c r="C1356" s="9" t="s">
        <v>10880</v>
      </c>
      <c r="D1356" s="6" t="s">
        <v>9</v>
      </c>
      <c r="E1356" s="403">
        <v>681.77</v>
      </c>
      <c r="F1356" s="404"/>
      <c r="G1356" s="404"/>
      <c r="H1356" s="404" t="str">
        <f t="shared" si="22"/>
        <v>M</v>
      </c>
      <c r="I1356"/>
      <c r="J1356"/>
      <c r="K1356"/>
      <c r="L1356"/>
      <c r="M1356"/>
      <c r="N1356"/>
      <c r="O1356"/>
      <c r="P1356"/>
    </row>
    <row r="1357" spans="1:16" s="10" customFormat="1" x14ac:dyDescent="0.25">
      <c r="A1357"/>
      <c r="B1357" s="4">
        <v>804032</v>
      </c>
      <c r="C1357" s="8" t="s">
        <v>10881</v>
      </c>
      <c r="D1357" s="4" t="s">
        <v>9</v>
      </c>
      <c r="E1357" s="406">
        <v>728.9</v>
      </c>
      <c r="F1357" s="404"/>
      <c r="G1357" s="404"/>
      <c r="H1357" s="404" t="str">
        <f t="shared" si="22"/>
        <v>M</v>
      </c>
      <c r="I1357"/>
      <c r="J1357"/>
      <c r="K1357"/>
      <c r="L1357"/>
      <c r="M1357"/>
      <c r="N1357"/>
      <c r="O1357"/>
      <c r="P1357"/>
    </row>
    <row r="1358" spans="1:16" s="10" customFormat="1" x14ac:dyDescent="0.25">
      <c r="A1358"/>
      <c r="B1358" s="6">
        <v>804033</v>
      </c>
      <c r="C1358" s="9" t="s">
        <v>10882</v>
      </c>
      <c r="D1358" s="6" t="s">
        <v>9</v>
      </c>
      <c r="E1358" s="403">
        <v>777.19</v>
      </c>
      <c r="F1358" s="404"/>
      <c r="G1358" s="404"/>
      <c r="H1358" s="404" t="str">
        <f t="shared" si="22"/>
        <v>M</v>
      </c>
      <c r="I1358"/>
      <c r="J1358"/>
      <c r="K1358"/>
      <c r="L1358"/>
      <c r="M1358"/>
      <c r="N1358"/>
      <c r="O1358"/>
      <c r="P1358"/>
    </row>
    <row r="1359" spans="1:16" s="10" customFormat="1" x14ac:dyDescent="0.25">
      <c r="A1359"/>
      <c r="B1359" s="4">
        <v>804034</v>
      </c>
      <c r="C1359" s="8" t="s">
        <v>10883</v>
      </c>
      <c r="D1359" s="4" t="s">
        <v>9</v>
      </c>
      <c r="E1359" s="406">
        <v>766.72</v>
      </c>
      <c r="F1359" s="404"/>
      <c r="G1359" s="404"/>
      <c r="H1359" s="404" t="str">
        <f t="shared" si="22"/>
        <v>M</v>
      </c>
      <c r="I1359"/>
      <c r="J1359"/>
      <c r="K1359"/>
      <c r="L1359"/>
      <c r="M1359"/>
      <c r="N1359"/>
      <c r="O1359"/>
      <c r="P1359"/>
    </row>
    <row r="1360" spans="1:16" s="10" customFormat="1" x14ac:dyDescent="0.25">
      <c r="A1360"/>
      <c r="B1360" s="6">
        <v>804035</v>
      </c>
      <c r="C1360" s="9" t="s">
        <v>10884</v>
      </c>
      <c r="D1360" s="6" t="s">
        <v>9</v>
      </c>
      <c r="E1360" s="403">
        <v>815.01</v>
      </c>
      <c r="F1360" s="404"/>
      <c r="G1360" s="404"/>
      <c r="H1360" s="404" t="str">
        <f t="shared" si="22"/>
        <v>M</v>
      </c>
      <c r="I1360"/>
      <c r="J1360"/>
      <c r="K1360"/>
      <c r="L1360"/>
      <c r="M1360"/>
      <c r="N1360"/>
      <c r="O1360"/>
      <c r="P1360"/>
    </row>
    <row r="1361" spans="1:16" s="10" customFormat="1" x14ac:dyDescent="0.25">
      <c r="A1361"/>
      <c r="B1361" s="4">
        <v>804036</v>
      </c>
      <c r="C1361" s="8" t="s">
        <v>10885</v>
      </c>
      <c r="D1361" s="4" t="s">
        <v>9</v>
      </c>
      <c r="E1361" s="406">
        <v>867.17</v>
      </c>
      <c r="F1361" s="404"/>
      <c r="G1361" s="404"/>
      <c r="H1361" s="404" t="str">
        <f t="shared" ref="H1361:H1424" si="23">UPPER(D1361)</f>
        <v>M</v>
      </c>
      <c r="I1361"/>
      <c r="J1361"/>
      <c r="K1361"/>
      <c r="L1361"/>
      <c r="M1361"/>
      <c r="N1361"/>
      <c r="O1361"/>
      <c r="P1361"/>
    </row>
    <row r="1362" spans="1:16" s="10" customFormat="1" x14ac:dyDescent="0.25">
      <c r="A1362"/>
      <c r="B1362" s="6">
        <v>804037</v>
      </c>
      <c r="C1362" s="9" t="s">
        <v>10886</v>
      </c>
      <c r="D1362" s="6" t="s">
        <v>9</v>
      </c>
      <c r="E1362" s="403">
        <v>930.22</v>
      </c>
      <c r="F1362" s="404"/>
      <c r="G1362" s="404"/>
      <c r="H1362" s="404" t="str">
        <f t="shared" si="23"/>
        <v>M</v>
      </c>
      <c r="I1362"/>
      <c r="J1362"/>
      <c r="K1362"/>
      <c r="L1362"/>
      <c r="M1362"/>
      <c r="N1362"/>
      <c r="O1362"/>
      <c r="P1362"/>
    </row>
    <row r="1363" spans="1:16" s="10" customFormat="1" x14ac:dyDescent="0.25">
      <c r="A1363"/>
      <c r="B1363" s="4">
        <v>804038</v>
      </c>
      <c r="C1363" s="8" t="s">
        <v>10887</v>
      </c>
      <c r="D1363" s="4" t="s">
        <v>9</v>
      </c>
      <c r="E1363" s="406">
        <v>899.62</v>
      </c>
      <c r="F1363" s="404"/>
      <c r="G1363" s="404"/>
      <c r="H1363" s="404" t="str">
        <f t="shared" si="23"/>
        <v>M</v>
      </c>
      <c r="I1363"/>
      <c r="J1363"/>
      <c r="K1363"/>
      <c r="L1363"/>
      <c r="M1363"/>
      <c r="N1363"/>
      <c r="O1363"/>
      <c r="P1363"/>
    </row>
    <row r="1364" spans="1:16" s="10" customFormat="1" x14ac:dyDescent="0.25">
      <c r="A1364"/>
      <c r="B1364" s="6">
        <v>804039</v>
      </c>
      <c r="C1364" s="9" t="s">
        <v>10888</v>
      </c>
      <c r="D1364" s="6" t="s">
        <v>9</v>
      </c>
      <c r="E1364" s="403">
        <v>962.67</v>
      </c>
      <c r="F1364" s="404"/>
      <c r="G1364" s="404"/>
      <c r="H1364" s="404" t="str">
        <f t="shared" si="23"/>
        <v>M</v>
      </c>
      <c r="I1364"/>
      <c r="J1364"/>
      <c r="K1364"/>
      <c r="L1364"/>
      <c r="M1364"/>
      <c r="N1364"/>
      <c r="O1364"/>
      <c r="P1364"/>
    </row>
    <row r="1365" spans="1:16" s="10" customFormat="1" x14ac:dyDescent="0.25">
      <c r="A1365"/>
      <c r="B1365" s="4">
        <v>804040</v>
      </c>
      <c r="C1365" s="8" t="s">
        <v>10889</v>
      </c>
      <c r="D1365" s="4" t="s">
        <v>9</v>
      </c>
      <c r="E1365" s="406">
        <v>968.09</v>
      </c>
      <c r="F1365" s="404"/>
      <c r="G1365" s="404"/>
      <c r="H1365" s="404" t="str">
        <f t="shared" si="23"/>
        <v>M</v>
      </c>
      <c r="I1365"/>
      <c r="J1365"/>
      <c r="K1365"/>
      <c r="L1365"/>
      <c r="M1365"/>
      <c r="N1365"/>
      <c r="O1365"/>
      <c r="P1365"/>
    </row>
    <row r="1366" spans="1:16" s="10" customFormat="1" x14ac:dyDescent="0.25">
      <c r="A1366"/>
      <c r="B1366" s="6">
        <v>804041</v>
      </c>
      <c r="C1366" s="9" t="s">
        <v>10890</v>
      </c>
      <c r="D1366" s="6" t="s">
        <v>9</v>
      </c>
      <c r="E1366" s="464">
        <v>1031.1400000000001</v>
      </c>
      <c r="F1366" s="404"/>
      <c r="G1366" s="404"/>
      <c r="H1366" s="404" t="str">
        <f t="shared" si="23"/>
        <v>M</v>
      </c>
      <c r="I1366"/>
      <c r="J1366"/>
      <c r="K1366"/>
      <c r="L1366"/>
      <c r="M1366"/>
      <c r="N1366"/>
      <c r="O1366"/>
      <c r="P1366"/>
    </row>
    <row r="1367" spans="1:16" s="10" customFormat="1" x14ac:dyDescent="0.25">
      <c r="A1367"/>
      <c r="B1367" s="4">
        <v>804042</v>
      </c>
      <c r="C1367" s="8" t="s">
        <v>10891</v>
      </c>
      <c r="D1367" s="4" t="s">
        <v>9</v>
      </c>
      <c r="E1367" s="463">
        <v>1014.89</v>
      </c>
      <c r="F1367" s="404"/>
      <c r="G1367" s="404"/>
      <c r="H1367" s="404" t="str">
        <f t="shared" si="23"/>
        <v>M</v>
      </c>
      <c r="I1367"/>
      <c r="J1367"/>
      <c r="K1367"/>
      <c r="L1367"/>
      <c r="M1367"/>
      <c r="N1367"/>
      <c r="O1367"/>
      <c r="P1367"/>
    </row>
    <row r="1368" spans="1:16" s="10" customFormat="1" x14ac:dyDescent="0.25">
      <c r="A1368"/>
      <c r="B1368" s="6">
        <v>804043</v>
      </c>
      <c r="C1368" s="9" t="s">
        <v>10892</v>
      </c>
      <c r="D1368" s="6" t="s">
        <v>9</v>
      </c>
      <c r="E1368" s="464">
        <v>1077.93</v>
      </c>
      <c r="F1368" s="404"/>
      <c r="G1368" s="404"/>
      <c r="H1368" s="404" t="str">
        <f t="shared" si="23"/>
        <v>M</v>
      </c>
      <c r="I1368"/>
      <c r="J1368"/>
      <c r="K1368"/>
      <c r="L1368"/>
      <c r="M1368"/>
      <c r="N1368"/>
      <c r="O1368"/>
      <c r="P1368"/>
    </row>
    <row r="1369" spans="1:16" s="10" customFormat="1" x14ac:dyDescent="0.25">
      <c r="A1369"/>
      <c r="B1369" s="4">
        <v>804044</v>
      </c>
      <c r="C1369" s="8" t="s">
        <v>10893</v>
      </c>
      <c r="D1369" s="4" t="s">
        <v>9</v>
      </c>
      <c r="E1369" s="463">
        <v>1105.18</v>
      </c>
      <c r="F1369" s="404"/>
      <c r="G1369" s="404"/>
      <c r="H1369" s="404" t="str">
        <f t="shared" si="23"/>
        <v>M</v>
      </c>
      <c r="I1369"/>
      <c r="J1369"/>
      <c r="K1369"/>
      <c r="L1369"/>
      <c r="M1369"/>
      <c r="N1369"/>
      <c r="O1369"/>
      <c r="P1369"/>
    </row>
    <row r="1370" spans="1:16" s="10" customFormat="1" x14ac:dyDescent="0.25">
      <c r="A1370"/>
      <c r="B1370" s="6">
        <v>804045</v>
      </c>
      <c r="C1370" s="9" t="s">
        <v>10894</v>
      </c>
      <c r="D1370" s="6" t="s">
        <v>9</v>
      </c>
      <c r="E1370" s="464">
        <v>1183.9000000000001</v>
      </c>
      <c r="F1370" s="404"/>
      <c r="G1370" s="404"/>
      <c r="H1370" s="404" t="str">
        <f t="shared" si="23"/>
        <v>M</v>
      </c>
      <c r="I1370"/>
      <c r="J1370"/>
      <c r="K1370"/>
      <c r="L1370"/>
      <c r="M1370"/>
      <c r="N1370"/>
      <c r="O1370"/>
      <c r="P1370"/>
    </row>
    <row r="1371" spans="1:16" s="10" customFormat="1" x14ac:dyDescent="0.25">
      <c r="A1371"/>
      <c r="B1371" s="4">
        <v>804046</v>
      </c>
      <c r="C1371" s="8" t="s">
        <v>10895</v>
      </c>
      <c r="D1371" s="4" t="s">
        <v>9</v>
      </c>
      <c r="E1371" s="463">
        <v>1200.55</v>
      </c>
      <c r="F1371" s="404"/>
      <c r="G1371" s="404"/>
      <c r="H1371" s="404" t="str">
        <f t="shared" si="23"/>
        <v>M</v>
      </c>
      <c r="I1371"/>
      <c r="J1371"/>
      <c r="K1371"/>
      <c r="L1371"/>
      <c r="M1371"/>
      <c r="N1371"/>
      <c r="O1371"/>
      <c r="P1371"/>
    </row>
    <row r="1372" spans="1:16" s="10" customFormat="1" x14ac:dyDescent="0.25">
      <c r="A1372"/>
      <c r="B1372" s="6">
        <v>804047</v>
      </c>
      <c r="C1372" s="9" t="s">
        <v>10896</v>
      </c>
      <c r="D1372" s="6" t="s">
        <v>9</v>
      </c>
      <c r="E1372" s="464">
        <v>1279.26</v>
      </c>
      <c r="F1372" s="404"/>
      <c r="G1372" s="404"/>
      <c r="H1372" s="404" t="str">
        <f t="shared" si="23"/>
        <v>M</v>
      </c>
      <c r="I1372"/>
      <c r="J1372"/>
      <c r="K1372"/>
      <c r="L1372"/>
      <c r="M1372"/>
      <c r="N1372"/>
      <c r="O1372"/>
      <c r="P1372"/>
    </row>
    <row r="1373" spans="1:16" s="10" customFormat="1" x14ac:dyDescent="0.25">
      <c r="A1373"/>
      <c r="B1373" s="4">
        <v>804048</v>
      </c>
      <c r="C1373" s="8" t="s">
        <v>10897</v>
      </c>
      <c r="D1373" s="4" t="s">
        <v>9</v>
      </c>
      <c r="E1373" s="463">
        <v>1283.92</v>
      </c>
      <c r="F1373" s="404"/>
      <c r="G1373" s="404"/>
      <c r="H1373" s="404" t="str">
        <f t="shared" si="23"/>
        <v>M</v>
      </c>
      <c r="I1373"/>
      <c r="J1373"/>
      <c r="K1373"/>
      <c r="L1373"/>
      <c r="M1373"/>
      <c r="N1373"/>
      <c r="O1373"/>
      <c r="P1373"/>
    </row>
    <row r="1374" spans="1:16" s="10" customFormat="1" x14ac:dyDescent="0.25">
      <c r="A1374"/>
      <c r="B1374" s="6">
        <v>804049</v>
      </c>
      <c r="C1374" s="9" t="s">
        <v>10898</v>
      </c>
      <c r="D1374" s="6" t="s">
        <v>9</v>
      </c>
      <c r="E1374" s="464">
        <v>1362.64</v>
      </c>
      <c r="F1374" s="404"/>
      <c r="G1374" s="404"/>
      <c r="H1374" s="404" t="str">
        <f t="shared" si="23"/>
        <v>M</v>
      </c>
      <c r="I1374"/>
      <c r="J1374"/>
      <c r="K1374"/>
      <c r="L1374"/>
      <c r="M1374"/>
      <c r="N1374"/>
      <c r="O1374"/>
      <c r="P1374"/>
    </row>
    <row r="1375" spans="1:16" s="10" customFormat="1" x14ac:dyDescent="0.25">
      <c r="A1375"/>
      <c r="B1375" s="4">
        <v>804050</v>
      </c>
      <c r="C1375" s="8" t="s">
        <v>10899</v>
      </c>
      <c r="D1375" s="4" t="s">
        <v>9</v>
      </c>
      <c r="E1375" s="463">
        <v>1394.68</v>
      </c>
      <c r="F1375" s="404"/>
      <c r="G1375" s="404"/>
      <c r="H1375" s="404" t="str">
        <f t="shared" si="23"/>
        <v>M</v>
      </c>
      <c r="I1375"/>
      <c r="J1375"/>
      <c r="K1375"/>
      <c r="L1375"/>
      <c r="M1375"/>
      <c r="N1375"/>
      <c r="O1375"/>
      <c r="P1375"/>
    </row>
    <row r="1376" spans="1:16" s="10" customFormat="1" x14ac:dyDescent="0.25">
      <c r="A1376"/>
      <c r="B1376" s="6">
        <v>804051</v>
      </c>
      <c r="C1376" s="9" t="s">
        <v>10900</v>
      </c>
      <c r="D1376" s="6" t="s">
        <v>9</v>
      </c>
      <c r="E1376" s="464">
        <v>1473.4</v>
      </c>
      <c r="F1376" s="404"/>
      <c r="G1376" s="404"/>
      <c r="H1376" s="404" t="str">
        <f t="shared" si="23"/>
        <v>M</v>
      </c>
      <c r="I1376"/>
      <c r="J1376"/>
      <c r="K1376"/>
      <c r="L1376"/>
      <c r="M1376"/>
      <c r="N1376"/>
      <c r="O1376"/>
      <c r="P1376"/>
    </row>
    <row r="1377" spans="1:16" s="10" customFormat="1" x14ac:dyDescent="0.25">
      <c r="A1377"/>
      <c r="B1377" s="4">
        <v>804052</v>
      </c>
      <c r="C1377" s="8" t="s">
        <v>10901</v>
      </c>
      <c r="D1377" s="4" t="s">
        <v>9</v>
      </c>
      <c r="E1377" s="463">
        <v>1549.51</v>
      </c>
      <c r="F1377" s="404"/>
      <c r="G1377" s="404"/>
      <c r="H1377" s="404" t="str">
        <f t="shared" si="23"/>
        <v>M</v>
      </c>
      <c r="I1377"/>
      <c r="J1377"/>
      <c r="K1377"/>
      <c r="L1377"/>
      <c r="M1377"/>
      <c r="N1377"/>
      <c r="O1377"/>
      <c r="P1377"/>
    </row>
    <row r="1378" spans="1:16" s="10" customFormat="1" x14ac:dyDescent="0.25">
      <c r="A1378"/>
      <c r="B1378" s="6">
        <v>804053</v>
      </c>
      <c r="C1378" s="9" t="s">
        <v>10902</v>
      </c>
      <c r="D1378" s="6" t="s">
        <v>9</v>
      </c>
      <c r="E1378" s="464">
        <v>1651.77</v>
      </c>
      <c r="F1378" s="404"/>
      <c r="G1378" s="404"/>
      <c r="H1378" s="404" t="str">
        <f t="shared" si="23"/>
        <v>M</v>
      </c>
      <c r="I1378"/>
      <c r="J1378"/>
      <c r="K1378"/>
      <c r="L1378"/>
      <c r="M1378"/>
      <c r="N1378"/>
      <c r="O1378"/>
      <c r="P1378"/>
    </row>
    <row r="1379" spans="1:16" s="10" customFormat="1" x14ac:dyDescent="0.25">
      <c r="A1379"/>
      <c r="B1379" s="4">
        <v>804054</v>
      </c>
      <c r="C1379" s="8" t="s">
        <v>10903</v>
      </c>
      <c r="D1379" s="4" t="s">
        <v>9</v>
      </c>
      <c r="E1379" s="463">
        <v>1706.65</v>
      </c>
      <c r="F1379" s="404"/>
      <c r="G1379" s="404"/>
      <c r="H1379" s="404" t="str">
        <f t="shared" si="23"/>
        <v>M</v>
      </c>
      <c r="I1379"/>
      <c r="J1379"/>
      <c r="K1379"/>
      <c r="L1379"/>
      <c r="M1379"/>
      <c r="N1379"/>
      <c r="O1379"/>
      <c r="P1379"/>
    </row>
    <row r="1380" spans="1:16" s="10" customFormat="1" x14ac:dyDescent="0.25">
      <c r="A1380"/>
      <c r="B1380" s="6">
        <v>804055</v>
      </c>
      <c r="C1380" s="9" t="s">
        <v>10904</v>
      </c>
      <c r="D1380" s="6" t="s">
        <v>9</v>
      </c>
      <c r="E1380" s="464">
        <v>1808.91</v>
      </c>
      <c r="F1380" s="404"/>
      <c r="G1380" s="404"/>
      <c r="H1380" s="404" t="str">
        <f t="shared" si="23"/>
        <v>M</v>
      </c>
      <c r="I1380"/>
      <c r="J1380"/>
      <c r="K1380"/>
      <c r="L1380"/>
      <c r="M1380"/>
      <c r="N1380"/>
      <c r="O1380"/>
      <c r="P1380"/>
    </row>
    <row r="1381" spans="1:16" s="10" customFormat="1" x14ac:dyDescent="0.25">
      <c r="A1381"/>
      <c r="B1381" s="4">
        <v>804056</v>
      </c>
      <c r="C1381" s="8" t="s">
        <v>10905</v>
      </c>
      <c r="D1381" s="4" t="s">
        <v>9</v>
      </c>
      <c r="E1381" s="463">
        <v>1859.19</v>
      </c>
      <c r="F1381" s="404"/>
      <c r="G1381" s="404"/>
      <c r="H1381" s="404" t="str">
        <f t="shared" si="23"/>
        <v>M</v>
      </c>
      <c r="I1381"/>
      <c r="J1381"/>
      <c r="K1381"/>
      <c r="L1381"/>
      <c r="M1381"/>
      <c r="N1381"/>
      <c r="O1381"/>
      <c r="P1381"/>
    </row>
    <row r="1382" spans="1:16" s="10" customFormat="1" x14ac:dyDescent="0.25">
      <c r="A1382"/>
      <c r="B1382" s="6">
        <v>804057</v>
      </c>
      <c r="C1382" s="9" t="s">
        <v>10906</v>
      </c>
      <c r="D1382" s="6" t="s">
        <v>9</v>
      </c>
      <c r="E1382" s="464">
        <v>1961.45</v>
      </c>
      <c r="F1382" s="404"/>
      <c r="G1382" s="404"/>
      <c r="H1382" s="404" t="str">
        <f t="shared" si="23"/>
        <v>M</v>
      </c>
      <c r="I1382"/>
      <c r="J1382"/>
      <c r="K1382"/>
      <c r="L1382"/>
      <c r="M1382"/>
      <c r="N1382"/>
      <c r="O1382"/>
      <c r="P1382"/>
    </row>
    <row r="1383" spans="1:16" s="10" customFormat="1" x14ac:dyDescent="0.25">
      <c r="A1383"/>
      <c r="B1383" s="4">
        <v>804058</v>
      </c>
      <c r="C1383" s="8" t="s">
        <v>10907</v>
      </c>
      <c r="D1383" s="4" t="s">
        <v>9</v>
      </c>
      <c r="E1383" s="463">
        <v>1879.05</v>
      </c>
      <c r="F1383" s="404"/>
      <c r="G1383" s="404"/>
      <c r="H1383" s="404" t="str">
        <f t="shared" si="23"/>
        <v>M</v>
      </c>
      <c r="I1383"/>
      <c r="J1383"/>
      <c r="K1383"/>
      <c r="L1383"/>
      <c r="M1383"/>
      <c r="N1383"/>
      <c r="O1383"/>
      <c r="P1383"/>
    </row>
    <row r="1384" spans="1:16" s="10" customFormat="1" x14ac:dyDescent="0.25">
      <c r="A1384"/>
      <c r="B1384" s="6">
        <v>804059</v>
      </c>
      <c r="C1384" s="9" t="s">
        <v>10908</v>
      </c>
      <c r="D1384" s="6" t="s">
        <v>9</v>
      </c>
      <c r="E1384" s="464">
        <v>1981.31</v>
      </c>
      <c r="F1384" s="404"/>
      <c r="G1384" s="404"/>
      <c r="H1384" s="404" t="str">
        <f t="shared" si="23"/>
        <v>M</v>
      </c>
      <c r="I1384"/>
      <c r="J1384"/>
      <c r="K1384"/>
      <c r="L1384"/>
      <c r="M1384"/>
      <c r="N1384"/>
      <c r="O1384"/>
      <c r="P1384"/>
    </row>
    <row r="1385" spans="1:16" s="10" customFormat="1" x14ac:dyDescent="0.25">
      <c r="A1385"/>
      <c r="B1385" s="4">
        <v>804292</v>
      </c>
      <c r="C1385" s="8" t="s">
        <v>10909</v>
      </c>
      <c r="D1385" s="4" t="s">
        <v>9</v>
      </c>
      <c r="E1385" s="463">
        <v>2492.38</v>
      </c>
      <c r="F1385" s="404"/>
      <c r="G1385" s="404"/>
      <c r="H1385" s="404" t="str">
        <f t="shared" si="23"/>
        <v>M</v>
      </c>
      <c r="I1385"/>
      <c r="J1385"/>
      <c r="K1385"/>
      <c r="L1385"/>
      <c r="M1385"/>
      <c r="N1385"/>
      <c r="O1385"/>
      <c r="P1385"/>
    </row>
    <row r="1386" spans="1:16" s="10" customFormat="1" x14ac:dyDescent="0.25">
      <c r="A1386"/>
      <c r="B1386" s="6">
        <v>804293</v>
      </c>
      <c r="C1386" s="9" t="s">
        <v>10910</v>
      </c>
      <c r="D1386" s="6" t="s">
        <v>9</v>
      </c>
      <c r="E1386" s="464">
        <v>2687.7</v>
      </c>
      <c r="F1386" s="404"/>
      <c r="G1386" s="404"/>
      <c r="H1386" s="404" t="str">
        <f t="shared" si="23"/>
        <v>M</v>
      </c>
      <c r="I1386"/>
      <c r="J1386"/>
      <c r="K1386"/>
      <c r="L1386"/>
      <c r="M1386"/>
      <c r="N1386"/>
      <c r="O1386"/>
      <c r="P1386"/>
    </row>
    <row r="1387" spans="1:16" s="10" customFormat="1" x14ac:dyDescent="0.25">
      <c r="A1387"/>
      <c r="B1387" s="4">
        <v>804294</v>
      </c>
      <c r="C1387" s="8" t="s">
        <v>10911</v>
      </c>
      <c r="D1387" s="4" t="s">
        <v>9</v>
      </c>
      <c r="E1387" s="463">
        <v>2589.71</v>
      </c>
      <c r="F1387" s="404"/>
      <c r="G1387" s="404"/>
      <c r="H1387" s="404" t="str">
        <f t="shared" si="23"/>
        <v>M</v>
      </c>
      <c r="I1387"/>
      <c r="J1387"/>
      <c r="K1387"/>
      <c r="L1387"/>
      <c r="M1387"/>
      <c r="N1387"/>
      <c r="O1387"/>
      <c r="P1387"/>
    </row>
    <row r="1388" spans="1:16" s="10" customFormat="1" x14ac:dyDescent="0.25">
      <c r="A1388"/>
      <c r="B1388" s="6">
        <v>804295</v>
      </c>
      <c r="C1388" s="9" t="s">
        <v>10912</v>
      </c>
      <c r="D1388" s="6" t="s">
        <v>9</v>
      </c>
      <c r="E1388" s="464">
        <v>2785.03</v>
      </c>
      <c r="F1388" s="404"/>
      <c r="G1388" s="404"/>
      <c r="H1388" s="404" t="str">
        <f t="shared" si="23"/>
        <v>M</v>
      </c>
      <c r="I1388"/>
      <c r="J1388"/>
      <c r="K1388"/>
      <c r="L1388"/>
      <c r="M1388"/>
      <c r="N1388"/>
      <c r="O1388"/>
      <c r="P1388"/>
    </row>
    <row r="1389" spans="1:16" s="10" customFormat="1" x14ac:dyDescent="0.25">
      <c r="A1389"/>
      <c r="B1389" s="4">
        <v>804296</v>
      </c>
      <c r="C1389" s="8" t="s">
        <v>10913</v>
      </c>
      <c r="D1389" s="4" t="s">
        <v>9</v>
      </c>
      <c r="E1389" s="463">
        <v>2795.12</v>
      </c>
      <c r="F1389" s="404"/>
      <c r="G1389" s="404"/>
      <c r="H1389" s="404" t="str">
        <f t="shared" si="23"/>
        <v>M</v>
      </c>
      <c r="I1389"/>
      <c r="J1389"/>
      <c r="K1389"/>
      <c r="L1389"/>
      <c r="M1389"/>
      <c r="N1389"/>
      <c r="O1389"/>
      <c r="P1389"/>
    </row>
    <row r="1390" spans="1:16" s="10" customFormat="1" x14ac:dyDescent="0.25">
      <c r="A1390"/>
      <c r="B1390" s="6">
        <v>804297</v>
      </c>
      <c r="C1390" s="9" t="s">
        <v>10914</v>
      </c>
      <c r="D1390" s="6" t="s">
        <v>9</v>
      </c>
      <c r="E1390" s="464">
        <v>2990.44</v>
      </c>
      <c r="F1390" s="404"/>
      <c r="G1390" s="404"/>
      <c r="H1390" s="404" t="str">
        <f t="shared" si="23"/>
        <v>M</v>
      </c>
      <c r="I1390"/>
      <c r="J1390"/>
      <c r="K1390"/>
      <c r="L1390"/>
      <c r="M1390"/>
      <c r="N1390"/>
      <c r="O1390"/>
      <c r="P1390"/>
    </row>
    <row r="1391" spans="1:16" s="10" customFormat="1" x14ac:dyDescent="0.25">
      <c r="A1391"/>
      <c r="B1391" s="4">
        <v>804298</v>
      </c>
      <c r="C1391" s="8" t="s">
        <v>10915</v>
      </c>
      <c r="D1391" s="4" t="s">
        <v>9</v>
      </c>
      <c r="E1391" s="463">
        <v>2935.51</v>
      </c>
      <c r="F1391" s="404"/>
      <c r="G1391" s="404"/>
      <c r="H1391" s="404" t="str">
        <f t="shared" si="23"/>
        <v>M</v>
      </c>
      <c r="I1391"/>
      <c r="J1391"/>
      <c r="K1391"/>
      <c r="L1391"/>
      <c r="M1391"/>
      <c r="N1391"/>
      <c r="O1391"/>
      <c r="P1391"/>
    </row>
    <row r="1392" spans="1:16" s="10" customFormat="1" x14ac:dyDescent="0.25">
      <c r="A1392"/>
      <c r="B1392" s="6">
        <v>804299</v>
      </c>
      <c r="C1392" s="9" t="s">
        <v>10916</v>
      </c>
      <c r="D1392" s="6" t="s">
        <v>9</v>
      </c>
      <c r="E1392" s="464">
        <v>3130.83</v>
      </c>
      <c r="F1392" s="404"/>
      <c r="G1392" s="404"/>
      <c r="H1392" s="404" t="str">
        <f t="shared" si="23"/>
        <v>M</v>
      </c>
      <c r="I1392"/>
      <c r="J1392"/>
      <c r="K1392"/>
      <c r="L1392"/>
      <c r="M1392"/>
      <c r="N1392"/>
      <c r="O1392"/>
      <c r="P1392"/>
    </row>
    <row r="1393" spans="1:16" s="10" customFormat="1" x14ac:dyDescent="0.25">
      <c r="A1393"/>
      <c r="B1393" s="4">
        <v>804300</v>
      </c>
      <c r="C1393" s="8" t="s">
        <v>10917</v>
      </c>
      <c r="D1393" s="4" t="s">
        <v>9</v>
      </c>
      <c r="E1393" s="463">
        <v>3204.95</v>
      </c>
      <c r="F1393" s="404"/>
      <c r="G1393" s="404"/>
      <c r="H1393" s="404" t="str">
        <f t="shared" si="23"/>
        <v>M</v>
      </c>
      <c r="I1393"/>
      <c r="J1393"/>
      <c r="K1393"/>
      <c r="L1393"/>
      <c r="M1393"/>
      <c r="N1393"/>
      <c r="O1393"/>
      <c r="P1393"/>
    </row>
    <row r="1394" spans="1:16" s="10" customFormat="1" x14ac:dyDescent="0.25">
      <c r="A1394"/>
      <c r="B1394" s="6">
        <v>804301</v>
      </c>
      <c r="C1394" s="9" t="s">
        <v>10918</v>
      </c>
      <c r="D1394" s="6" t="s">
        <v>9</v>
      </c>
      <c r="E1394" s="464">
        <v>3455.15</v>
      </c>
      <c r="F1394" s="404"/>
      <c r="G1394" s="404"/>
      <c r="H1394" s="404" t="str">
        <f t="shared" si="23"/>
        <v>M</v>
      </c>
      <c r="I1394"/>
      <c r="J1394"/>
      <c r="K1394"/>
      <c r="L1394"/>
      <c r="M1394"/>
      <c r="N1394"/>
      <c r="O1394"/>
      <c r="P1394"/>
    </row>
    <row r="1395" spans="1:16" s="10" customFormat="1" x14ac:dyDescent="0.25">
      <c r="A1395"/>
      <c r="B1395" s="4">
        <v>804302</v>
      </c>
      <c r="C1395" s="8" t="s">
        <v>10919</v>
      </c>
      <c r="D1395" s="4" t="s">
        <v>9</v>
      </c>
      <c r="E1395" s="463">
        <v>3491.05</v>
      </c>
      <c r="F1395" s="404"/>
      <c r="G1395" s="404"/>
      <c r="H1395" s="404" t="str">
        <f t="shared" si="23"/>
        <v>M</v>
      </c>
      <c r="I1395"/>
      <c r="J1395"/>
      <c r="K1395"/>
      <c r="L1395"/>
      <c r="M1395"/>
      <c r="N1395"/>
      <c r="O1395"/>
      <c r="P1395"/>
    </row>
    <row r="1396" spans="1:16" s="10" customFormat="1" x14ac:dyDescent="0.25">
      <c r="A1396"/>
      <c r="B1396" s="6">
        <v>804303</v>
      </c>
      <c r="C1396" s="9" t="s">
        <v>10920</v>
      </c>
      <c r="D1396" s="6" t="s">
        <v>9</v>
      </c>
      <c r="E1396" s="464">
        <v>3741.24</v>
      </c>
      <c r="F1396" s="404"/>
      <c r="G1396" s="404"/>
      <c r="H1396" s="404" t="str">
        <f t="shared" si="23"/>
        <v>M</v>
      </c>
      <c r="I1396"/>
      <c r="J1396"/>
      <c r="K1396"/>
      <c r="L1396"/>
      <c r="M1396"/>
      <c r="N1396"/>
      <c r="O1396"/>
      <c r="P1396"/>
    </row>
    <row r="1397" spans="1:16" s="10" customFormat="1" x14ac:dyDescent="0.25">
      <c r="A1397"/>
      <c r="B1397" s="4">
        <v>804304</v>
      </c>
      <c r="C1397" s="8" t="s">
        <v>10921</v>
      </c>
      <c r="D1397" s="4" t="s">
        <v>9</v>
      </c>
      <c r="E1397" s="463">
        <v>3741.17</v>
      </c>
      <c r="F1397" s="404"/>
      <c r="G1397" s="404"/>
      <c r="H1397" s="404" t="str">
        <f t="shared" si="23"/>
        <v>M</v>
      </c>
      <c r="I1397"/>
      <c r="J1397"/>
      <c r="K1397"/>
      <c r="L1397"/>
      <c r="M1397"/>
      <c r="N1397"/>
      <c r="O1397"/>
      <c r="P1397"/>
    </row>
    <row r="1398" spans="1:16" s="10" customFormat="1" x14ac:dyDescent="0.25">
      <c r="A1398"/>
      <c r="B1398" s="6">
        <v>804305</v>
      </c>
      <c r="C1398" s="9" t="s">
        <v>10922</v>
      </c>
      <c r="D1398" s="6" t="s">
        <v>9</v>
      </c>
      <c r="E1398" s="464">
        <v>3991.36</v>
      </c>
      <c r="F1398" s="404"/>
      <c r="G1398" s="404"/>
      <c r="H1398" s="404" t="str">
        <f t="shared" si="23"/>
        <v>M</v>
      </c>
      <c r="I1398"/>
      <c r="J1398"/>
      <c r="K1398"/>
      <c r="L1398"/>
      <c r="M1398"/>
      <c r="N1398"/>
      <c r="O1398"/>
      <c r="P1398"/>
    </row>
    <row r="1399" spans="1:16" s="10" customFormat="1" x14ac:dyDescent="0.25">
      <c r="A1399"/>
      <c r="B1399" s="4">
        <v>804306</v>
      </c>
      <c r="C1399" s="8" t="s">
        <v>10923</v>
      </c>
      <c r="D1399" s="4" t="s">
        <v>9</v>
      </c>
      <c r="E1399" s="463">
        <v>4073.45</v>
      </c>
      <c r="F1399" s="404"/>
      <c r="G1399" s="404"/>
      <c r="H1399" s="404" t="str">
        <f t="shared" si="23"/>
        <v>M</v>
      </c>
      <c r="I1399"/>
      <c r="J1399"/>
      <c r="K1399"/>
      <c r="L1399"/>
      <c r="M1399"/>
      <c r="N1399"/>
      <c r="O1399"/>
      <c r="P1399"/>
    </row>
    <row r="1400" spans="1:16" s="10" customFormat="1" x14ac:dyDescent="0.25">
      <c r="A1400"/>
      <c r="B1400" s="6">
        <v>804307</v>
      </c>
      <c r="C1400" s="9" t="s">
        <v>10924</v>
      </c>
      <c r="D1400" s="6" t="s">
        <v>9</v>
      </c>
      <c r="E1400" s="464">
        <v>4323.6400000000003</v>
      </c>
      <c r="F1400" s="404"/>
      <c r="G1400" s="404"/>
      <c r="H1400" s="404" t="str">
        <f t="shared" si="23"/>
        <v>M</v>
      </c>
      <c r="I1400"/>
      <c r="J1400"/>
      <c r="K1400"/>
      <c r="L1400"/>
      <c r="M1400"/>
      <c r="N1400"/>
      <c r="O1400"/>
      <c r="P1400"/>
    </row>
    <row r="1401" spans="1:16" s="10" customFormat="1" x14ac:dyDescent="0.25">
      <c r="A1401"/>
      <c r="B1401" s="4">
        <v>804308</v>
      </c>
      <c r="C1401" s="8" t="s">
        <v>10925</v>
      </c>
      <c r="D1401" s="4" t="s">
        <v>9</v>
      </c>
      <c r="E1401" s="463">
        <v>4525.63</v>
      </c>
      <c r="F1401" s="404"/>
      <c r="G1401" s="404"/>
      <c r="H1401" s="404" t="str">
        <f t="shared" si="23"/>
        <v>M</v>
      </c>
      <c r="I1401"/>
      <c r="J1401"/>
      <c r="K1401"/>
      <c r="L1401"/>
      <c r="M1401"/>
      <c r="N1401"/>
      <c r="O1401"/>
      <c r="P1401"/>
    </row>
    <row r="1402" spans="1:16" s="10" customFormat="1" x14ac:dyDescent="0.25">
      <c r="A1402"/>
      <c r="B1402" s="6">
        <v>804309</v>
      </c>
      <c r="C1402" s="9" t="s">
        <v>10926</v>
      </c>
      <c r="D1402" s="6" t="s">
        <v>9</v>
      </c>
      <c r="E1402" s="464">
        <v>4847.99</v>
      </c>
      <c r="F1402" s="404"/>
      <c r="G1402" s="404"/>
      <c r="H1402" s="404" t="str">
        <f t="shared" si="23"/>
        <v>M</v>
      </c>
      <c r="I1402"/>
      <c r="J1402"/>
      <c r="K1402"/>
      <c r="L1402"/>
      <c r="M1402"/>
      <c r="N1402"/>
      <c r="O1402"/>
      <c r="P1402"/>
    </row>
    <row r="1403" spans="1:16" s="10" customFormat="1" x14ac:dyDescent="0.25">
      <c r="A1403"/>
      <c r="B1403" s="4">
        <v>804310</v>
      </c>
      <c r="C1403" s="8" t="s">
        <v>10927</v>
      </c>
      <c r="D1403" s="4" t="s">
        <v>9</v>
      </c>
      <c r="E1403" s="463">
        <v>4997.05</v>
      </c>
      <c r="F1403" s="404"/>
      <c r="G1403" s="404"/>
      <c r="H1403" s="404" t="str">
        <f t="shared" si="23"/>
        <v>M</v>
      </c>
      <c r="I1403"/>
      <c r="J1403"/>
      <c r="K1403"/>
      <c r="L1403"/>
      <c r="M1403"/>
      <c r="N1403"/>
      <c r="O1403"/>
      <c r="P1403"/>
    </row>
    <row r="1404" spans="1:16" s="10" customFormat="1" x14ac:dyDescent="0.25">
      <c r="A1404"/>
      <c r="B1404" s="6">
        <v>804311</v>
      </c>
      <c r="C1404" s="9" t="s">
        <v>10928</v>
      </c>
      <c r="D1404" s="6" t="s">
        <v>9</v>
      </c>
      <c r="E1404" s="464">
        <v>5319.41</v>
      </c>
      <c r="F1404" s="404"/>
      <c r="G1404" s="404"/>
      <c r="H1404" s="404" t="str">
        <f t="shared" si="23"/>
        <v>M</v>
      </c>
      <c r="I1404"/>
      <c r="J1404"/>
      <c r="K1404"/>
      <c r="L1404"/>
      <c r="M1404"/>
      <c r="N1404"/>
      <c r="O1404"/>
      <c r="P1404"/>
    </row>
    <row r="1405" spans="1:16" s="10" customFormat="1" x14ac:dyDescent="0.25">
      <c r="A1405"/>
      <c r="B1405" s="4">
        <v>804312</v>
      </c>
      <c r="C1405" s="8" t="s">
        <v>10929</v>
      </c>
      <c r="D1405" s="4" t="s">
        <v>9</v>
      </c>
      <c r="E1405" s="463">
        <v>5454.66</v>
      </c>
      <c r="F1405" s="404"/>
      <c r="G1405" s="404"/>
      <c r="H1405" s="404" t="str">
        <f t="shared" si="23"/>
        <v>M</v>
      </c>
      <c r="I1405"/>
      <c r="J1405"/>
      <c r="K1405"/>
      <c r="L1405"/>
      <c r="M1405"/>
      <c r="N1405"/>
      <c r="O1405"/>
      <c r="P1405"/>
    </row>
    <row r="1406" spans="1:16" s="10" customFormat="1" x14ac:dyDescent="0.25">
      <c r="A1406"/>
      <c r="B1406" s="6">
        <v>804313</v>
      </c>
      <c r="C1406" s="9" t="s">
        <v>10930</v>
      </c>
      <c r="D1406" s="6" t="s">
        <v>9</v>
      </c>
      <c r="E1406" s="464">
        <v>5777.02</v>
      </c>
      <c r="F1406" s="404"/>
      <c r="G1406" s="404"/>
      <c r="H1406" s="404" t="str">
        <f t="shared" si="23"/>
        <v>M</v>
      </c>
      <c r="I1406"/>
      <c r="J1406"/>
      <c r="K1406"/>
      <c r="L1406"/>
      <c r="M1406"/>
      <c r="N1406"/>
      <c r="O1406"/>
      <c r="P1406"/>
    </row>
    <row r="1407" spans="1:16" s="10" customFormat="1" x14ac:dyDescent="0.25">
      <c r="A1407"/>
      <c r="B1407" s="4">
        <v>804314</v>
      </c>
      <c r="C1407" s="8" t="s">
        <v>10931</v>
      </c>
      <c r="D1407" s="4" t="s">
        <v>9</v>
      </c>
      <c r="E1407" s="463">
        <v>5514.24</v>
      </c>
      <c r="F1407" s="404"/>
      <c r="G1407" s="404"/>
      <c r="H1407" s="404" t="str">
        <f t="shared" si="23"/>
        <v>M</v>
      </c>
      <c r="I1407"/>
      <c r="J1407"/>
      <c r="K1407"/>
      <c r="L1407"/>
      <c r="M1407"/>
      <c r="N1407"/>
      <c r="O1407"/>
      <c r="P1407"/>
    </row>
    <row r="1408" spans="1:16" s="10" customFormat="1" x14ac:dyDescent="0.25">
      <c r="A1408"/>
      <c r="B1408" s="6">
        <v>804315</v>
      </c>
      <c r="C1408" s="9" t="s">
        <v>10932</v>
      </c>
      <c r="D1408" s="6" t="s">
        <v>9</v>
      </c>
      <c r="E1408" s="464">
        <v>5836.6</v>
      </c>
      <c r="F1408" s="404"/>
      <c r="G1408" s="404"/>
      <c r="H1408" s="404" t="str">
        <f t="shared" si="23"/>
        <v>M</v>
      </c>
      <c r="I1408"/>
      <c r="J1408"/>
      <c r="K1408"/>
      <c r="L1408"/>
      <c r="M1408"/>
      <c r="N1408"/>
      <c r="O1408"/>
      <c r="P1408"/>
    </row>
    <row r="1409" spans="1:16" s="10" customFormat="1" x14ac:dyDescent="0.25">
      <c r="A1409"/>
      <c r="B1409" s="4">
        <v>805446</v>
      </c>
      <c r="C1409" s="8" t="s">
        <v>10933</v>
      </c>
      <c r="D1409" s="4" t="s">
        <v>42</v>
      </c>
      <c r="E1409" s="406">
        <v>41.7</v>
      </c>
      <c r="F1409" s="404"/>
      <c r="G1409" s="404"/>
      <c r="H1409" s="404" t="str">
        <f t="shared" si="23"/>
        <v>UN</v>
      </c>
      <c r="I1409"/>
      <c r="J1409"/>
      <c r="K1409"/>
      <c r="L1409"/>
      <c r="M1409"/>
      <c r="N1409"/>
      <c r="O1409"/>
      <c r="P1409"/>
    </row>
    <row r="1410" spans="1:16" s="10" customFormat="1" x14ac:dyDescent="0.25">
      <c r="A1410"/>
      <c r="B1410" s="6">
        <v>805447</v>
      </c>
      <c r="C1410" s="9" t="s">
        <v>10934</v>
      </c>
      <c r="D1410" s="6" t="s">
        <v>42</v>
      </c>
      <c r="E1410" s="403">
        <v>56.53</v>
      </c>
      <c r="F1410" s="404"/>
      <c r="G1410" s="404"/>
      <c r="H1410" s="404" t="str">
        <f t="shared" si="23"/>
        <v>UN</v>
      </c>
      <c r="I1410"/>
      <c r="J1410"/>
      <c r="K1410"/>
      <c r="L1410"/>
      <c r="M1410"/>
      <c r="N1410"/>
      <c r="O1410"/>
      <c r="P1410"/>
    </row>
    <row r="1411" spans="1:16" s="10" customFormat="1" x14ac:dyDescent="0.25">
      <c r="A1411"/>
      <c r="B1411" s="4">
        <v>805448</v>
      </c>
      <c r="C1411" s="8" t="s">
        <v>10935</v>
      </c>
      <c r="D1411" s="4" t="s">
        <v>42</v>
      </c>
      <c r="E1411" s="406">
        <v>49.99</v>
      </c>
      <c r="F1411" s="404"/>
      <c r="G1411" s="404"/>
      <c r="H1411" s="404" t="str">
        <f t="shared" si="23"/>
        <v>UN</v>
      </c>
      <c r="I1411"/>
      <c r="J1411"/>
      <c r="K1411"/>
      <c r="L1411"/>
      <c r="M1411"/>
      <c r="N1411"/>
      <c r="O1411"/>
      <c r="P1411"/>
    </row>
    <row r="1412" spans="1:16" s="10" customFormat="1" x14ac:dyDescent="0.25">
      <c r="A1412"/>
      <c r="B1412" s="6">
        <v>805449</v>
      </c>
      <c r="C1412" s="9" t="s">
        <v>10936</v>
      </c>
      <c r="D1412" s="6" t="s">
        <v>42</v>
      </c>
      <c r="E1412" s="403">
        <v>67.75</v>
      </c>
      <c r="F1412" s="404"/>
      <c r="G1412" s="404"/>
      <c r="H1412" s="404" t="str">
        <f t="shared" si="23"/>
        <v>UN</v>
      </c>
      <c r="I1412"/>
      <c r="J1412"/>
      <c r="K1412"/>
      <c r="L1412"/>
      <c r="M1412"/>
      <c r="N1412"/>
      <c r="O1412"/>
      <c r="P1412"/>
    </row>
    <row r="1413" spans="1:16" s="10" customFormat="1" x14ac:dyDescent="0.25">
      <c r="A1413"/>
      <c r="B1413" s="4">
        <v>805450</v>
      </c>
      <c r="C1413" s="8" t="s">
        <v>10937</v>
      </c>
      <c r="D1413" s="4" t="s">
        <v>42</v>
      </c>
      <c r="E1413" s="406">
        <v>58.01</v>
      </c>
      <c r="F1413" s="404"/>
      <c r="G1413" s="404"/>
      <c r="H1413" s="404" t="str">
        <f t="shared" si="23"/>
        <v>UN</v>
      </c>
      <c r="I1413"/>
      <c r="J1413"/>
      <c r="K1413"/>
      <c r="L1413"/>
      <c r="M1413"/>
      <c r="N1413"/>
      <c r="O1413"/>
      <c r="P1413"/>
    </row>
    <row r="1414" spans="1:16" s="10" customFormat="1" x14ac:dyDescent="0.25">
      <c r="A1414"/>
      <c r="B1414" s="6">
        <v>805451</v>
      </c>
      <c r="C1414" s="9" t="s">
        <v>10938</v>
      </c>
      <c r="D1414" s="6" t="s">
        <v>42</v>
      </c>
      <c r="E1414" s="403">
        <v>78.55</v>
      </c>
      <c r="F1414" s="404"/>
      <c r="G1414" s="404"/>
      <c r="H1414" s="404" t="str">
        <f t="shared" si="23"/>
        <v>UN</v>
      </c>
      <c r="I1414"/>
      <c r="J1414"/>
      <c r="K1414"/>
      <c r="L1414"/>
      <c r="M1414"/>
      <c r="N1414"/>
      <c r="O1414"/>
      <c r="P1414"/>
    </row>
    <row r="1415" spans="1:16" s="10" customFormat="1" x14ac:dyDescent="0.25">
      <c r="A1415"/>
      <c r="B1415" s="4">
        <v>805452</v>
      </c>
      <c r="C1415" s="8" t="s">
        <v>10939</v>
      </c>
      <c r="D1415" s="4" t="s">
        <v>42</v>
      </c>
      <c r="E1415" s="406">
        <v>67.89</v>
      </c>
      <c r="F1415" s="404"/>
      <c r="G1415" s="404"/>
      <c r="H1415" s="404" t="str">
        <f t="shared" si="23"/>
        <v>UN</v>
      </c>
      <c r="I1415"/>
      <c r="J1415"/>
      <c r="K1415"/>
      <c r="L1415"/>
      <c r="M1415"/>
      <c r="N1415"/>
      <c r="O1415"/>
      <c r="P1415"/>
    </row>
    <row r="1416" spans="1:16" s="10" customFormat="1" x14ac:dyDescent="0.25">
      <c r="A1416"/>
      <c r="B1416" s="6">
        <v>805453</v>
      </c>
      <c r="C1416" s="9" t="s">
        <v>10940</v>
      </c>
      <c r="D1416" s="6" t="s">
        <v>42</v>
      </c>
      <c r="E1416" s="403">
        <v>92.29</v>
      </c>
      <c r="F1416" s="404"/>
      <c r="G1416" s="404"/>
      <c r="H1416" s="404" t="str">
        <f t="shared" si="23"/>
        <v>UN</v>
      </c>
      <c r="I1416"/>
      <c r="J1416"/>
      <c r="K1416"/>
      <c r="L1416"/>
      <c r="M1416"/>
      <c r="N1416"/>
      <c r="O1416"/>
      <c r="P1416"/>
    </row>
    <row r="1417" spans="1:16" s="10" customFormat="1" x14ac:dyDescent="0.25">
      <c r="A1417"/>
      <c r="B1417" s="4">
        <v>805434</v>
      </c>
      <c r="C1417" s="8" t="s">
        <v>10941</v>
      </c>
      <c r="D1417" s="4" t="s">
        <v>42</v>
      </c>
      <c r="E1417" s="406">
        <v>14.19</v>
      </c>
      <c r="F1417" s="404"/>
      <c r="G1417" s="404"/>
      <c r="H1417" s="404" t="str">
        <f t="shared" si="23"/>
        <v>UN</v>
      </c>
      <c r="I1417"/>
      <c r="J1417"/>
      <c r="K1417"/>
      <c r="L1417"/>
      <c r="M1417"/>
      <c r="N1417"/>
      <c r="O1417"/>
      <c r="P1417"/>
    </row>
    <row r="1418" spans="1:16" s="10" customFormat="1" x14ac:dyDescent="0.25">
      <c r="A1418"/>
      <c r="B1418" s="6">
        <v>805435</v>
      </c>
      <c r="C1418" s="9" t="s">
        <v>10942</v>
      </c>
      <c r="D1418" s="6" t="s">
        <v>42</v>
      </c>
      <c r="E1418" s="403">
        <v>18.670000000000002</v>
      </c>
      <c r="F1418" s="404"/>
      <c r="G1418" s="404"/>
      <c r="H1418" s="404" t="str">
        <f t="shared" si="23"/>
        <v>UN</v>
      </c>
      <c r="I1418"/>
      <c r="J1418"/>
      <c r="K1418"/>
      <c r="L1418"/>
      <c r="M1418"/>
      <c r="N1418"/>
      <c r="O1418"/>
      <c r="P1418"/>
    </row>
    <row r="1419" spans="1:16" s="10" customFormat="1" x14ac:dyDescent="0.25">
      <c r="A1419"/>
      <c r="B1419" s="4">
        <v>805436</v>
      </c>
      <c r="C1419" s="8" t="s">
        <v>10943</v>
      </c>
      <c r="D1419" s="4" t="s">
        <v>42</v>
      </c>
      <c r="E1419" s="406">
        <v>16.579999999999998</v>
      </c>
      <c r="F1419" s="404"/>
      <c r="G1419" s="404"/>
      <c r="H1419" s="404" t="str">
        <f t="shared" si="23"/>
        <v>UN</v>
      </c>
      <c r="I1419"/>
      <c r="J1419"/>
      <c r="K1419"/>
      <c r="L1419"/>
      <c r="M1419"/>
      <c r="N1419"/>
      <c r="O1419"/>
      <c r="P1419"/>
    </row>
    <row r="1420" spans="1:16" s="10" customFormat="1" x14ac:dyDescent="0.25">
      <c r="A1420"/>
      <c r="B1420" s="6">
        <v>805437</v>
      </c>
      <c r="C1420" s="9" t="s">
        <v>10944</v>
      </c>
      <c r="D1420" s="6" t="s">
        <v>42</v>
      </c>
      <c r="E1420" s="403">
        <v>22.44</v>
      </c>
      <c r="F1420" s="404"/>
      <c r="G1420" s="404"/>
      <c r="H1420" s="404" t="str">
        <f t="shared" si="23"/>
        <v>UN</v>
      </c>
      <c r="I1420"/>
      <c r="J1420"/>
      <c r="K1420"/>
      <c r="L1420"/>
      <c r="M1420"/>
      <c r="N1420"/>
      <c r="O1420"/>
      <c r="P1420"/>
    </row>
    <row r="1421" spans="1:16" s="10" customFormat="1" x14ac:dyDescent="0.25">
      <c r="A1421"/>
      <c r="B1421" s="4">
        <v>805438</v>
      </c>
      <c r="C1421" s="8" t="s">
        <v>10945</v>
      </c>
      <c r="D1421" s="4" t="s">
        <v>42</v>
      </c>
      <c r="E1421" s="406">
        <v>22.48</v>
      </c>
      <c r="F1421" s="404"/>
      <c r="G1421" s="404"/>
      <c r="H1421" s="404" t="str">
        <f t="shared" si="23"/>
        <v>UN</v>
      </c>
      <c r="I1421"/>
      <c r="J1421"/>
      <c r="K1421"/>
      <c r="L1421"/>
      <c r="M1421"/>
      <c r="N1421"/>
      <c r="O1421"/>
      <c r="P1421"/>
    </row>
    <row r="1422" spans="1:16" s="10" customFormat="1" x14ac:dyDescent="0.25">
      <c r="A1422"/>
      <c r="B1422" s="6">
        <v>805439</v>
      </c>
      <c r="C1422" s="9" t="s">
        <v>10946</v>
      </c>
      <c r="D1422" s="6" t="s">
        <v>42</v>
      </c>
      <c r="E1422" s="403">
        <v>29.89</v>
      </c>
      <c r="F1422" s="404"/>
      <c r="G1422" s="404"/>
      <c r="H1422" s="404" t="str">
        <f t="shared" si="23"/>
        <v>UN</v>
      </c>
      <c r="I1422"/>
      <c r="J1422"/>
      <c r="K1422"/>
      <c r="L1422"/>
      <c r="M1422"/>
      <c r="N1422"/>
      <c r="O1422"/>
      <c r="P1422"/>
    </row>
    <row r="1423" spans="1:16" s="10" customFormat="1" x14ac:dyDescent="0.25">
      <c r="A1423"/>
      <c r="B1423" s="4">
        <v>805440</v>
      </c>
      <c r="C1423" s="8" t="s">
        <v>10947</v>
      </c>
      <c r="D1423" s="4" t="s">
        <v>42</v>
      </c>
      <c r="E1423" s="406">
        <v>25.13</v>
      </c>
      <c r="F1423" s="404"/>
      <c r="G1423" s="404"/>
      <c r="H1423" s="404" t="str">
        <f t="shared" si="23"/>
        <v>UN</v>
      </c>
      <c r="I1423"/>
      <c r="J1423"/>
      <c r="K1423"/>
      <c r="L1423"/>
      <c r="M1423"/>
      <c r="N1423"/>
      <c r="O1423"/>
      <c r="P1423"/>
    </row>
    <row r="1424" spans="1:16" s="10" customFormat="1" x14ac:dyDescent="0.25">
      <c r="A1424"/>
      <c r="B1424" s="6">
        <v>805441</v>
      </c>
      <c r="C1424" s="9" t="s">
        <v>10948</v>
      </c>
      <c r="D1424" s="6" t="s">
        <v>42</v>
      </c>
      <c r="E1424" s="403">
        <v>34.08</v>
      </c>
      <c r="F1424" s="404"/>
      <c r="G1424" s="404"/>
      <c r="H1424" s="404" t="str">
        <f t="shared" si="23"/>
        <v>UN</v>
      </c>
      <c r="I1424"/>
      <c r="J1424"/>
      <c r="K1424"/>
      <c r="L1424"/>
      <c r="M1424"/>
      <c r="N1424"/>
      <c r="O1424"/>
      <c r="P1424"/>
    </row>
    <row r="1425" spans="1:16" s="10" customFormat="1" x14ac:dyDescent="0.25">
      <c r="A1425"/>
      <c r="B1425" s="4">
        <v>805442</v>
      </c>
      <c r="C1425" s="8" t="s">
        <v>10949</v>
      </c>
      <c r="D1425" s="4" t="s">
        <v>42</v>
      </c>
      <c r="E1425" s="406">
        <v>30.5</v>
      </c>
      <c r="F1425" s="404"/>
      <c r="G1425" s="404"/>
      <c r="H1425" s="404" t="str">
        <f t="shared" ref="H1425:H1488" si="24">UPPER(D1425)</f>
        <v>UN</v>
      </c>
      <c r="I1425"/>
      <c r="J1425"/>
      <c r="K1425"/>
      <c r="L1425"/>
      <c r="M1425"/>
      <c r="N1425"/>
      <c r="O1425"/>
      <c r="P1425"/>
    </row>
    <row r="1426" spans="1:16" s="10" customFormat="1" x14ac:dyDescent="0.25">
      <c r="A1426"/>
      <c r="B1426" s="6">
        <v>805443</v>
      </c>
      <c r="C1426" s="9" t="s">
        <v>10950</v>
      </c>
      <c r="D1426" s="6" t="s">
        <v>42</v>
      </c>
      <c r="E1426" s="403">
        <v>40.69</v>
      </c>
      <c r="F1426" s="404"/>
      <c r="G1426" s="404"/>
      <c r="H1426" s="404" t="str">
        <f t="shared" si="24"/>
        <v>UN</v>
      </c>
      <c r="I1426"/>
      <c r="J1426"/>
      <c r="K1426"/>
      <c r="L1426"/>
      <c r="M1426"/>
      <c r="N1426"/>
      <c r="O1426"/>
      <c r="P1426"/>
    </row>
    <row r="1427" spans="1:16" s="10" customFormat="1" x14ac:dyDescent="0.25">
      <c r="A1427"/>
      <c r="B1427" s="4">
        <v>805444</v>
      </c>
      <c r="C1427" s="8" t="s">
        <v>10951</v>
      </c>
      <c r="D1427" s="4" t="s">
        <v>42</v>
      </c>
      <c r="E1427" s="406">
        <v>33.950000000000003</v>
      </c>
      <c r="F1427" s="404"/>
      <c r="G1427" s="404"/>
      <c r="H1427" s="404" t="str">
        <f t="shared" si="24"/>
        <v>UN</v>
      </c>
      <c r="I1427"/>
      <c r="J1427"/>
      <c r="K1427"/>
      <c r="L1427"/>
      <c r="M1427"/>
      <c r="N1427"/>
      <c r="O1427"/>
      <c r="P1427"/>
    </row>
    <row r="1428" spans="1:16" s="10" customFormat="1" x14ac:dyDescent="0.25">
      <c r="A1428"/>
      <c r="B1428" s="6">
        <v>805445</v>
      </c>
      <c r="C1428" s="9" t="s">
        <v>10952</v>
      </c>
      <c r="D1428" s="6" t="s">
        <v>42</v>
      </c>
      <c r="E1428" s="403">
        <v>46.14</v>
      </c>
      <c r="F1428" s="404"/>
      <c r="G1428" s="404"/>
      <c r="H1428" s="404" t="str">
        <f t="shared" si="24"/>
        <v>UN</v>
      </c>
      <c r="I1428"/>
      <c r="J1428"/>
      <c r="K1428"/>
      <c r="L1428"/>
      <c r="M1428"/>
      <c r="N1428"/>
      <c r="O1428"/>
      <c r="P1428"/>
    </row>
    <row r="1429" spans="1:16" s="10" customFormat="1" x14ac:dyDescent="0.25">
      <c r="A1429"/>
      <c r="B1429" s="4">
        <v>805454</v>
      </c>
      <c r="C1429" s="8" t="s">
        <v>10953</v>
      </c>
      <c r="D1429" s="4" t="s">
        <v>42</v>
      </c>
      <c r="E1429" s="406">
        <v>75.12</v>
      </c>
      <c r="F1429" s="404"/>
      <c r="G1429" s="404"/>
      <c r="H1429" s="404" t="str">
        <f t="shared" si="24"/>
        <v>UN</v>
      </c>
      <c r="I1429"/>
      <c r="J1429"/>
      <c r="K1429"/>
      <c r="L1429"/>
      <c r="M1429"/>
      <c r="N1429"/>
      <c r="O1429"/>
      <c r="P1429"/>
    </row>
    <row r="1430" spans="1:16" s="10" customFormat="1" x14ac:dyDescent="0.25">
      <c r="A1430"/>
      <c r="B1430" s="6">
        <v>805455</v>
      </c>
      <c r="C1430" s="9" t="s">
        <v>10954</v>
      </c>
      <c r="D1430" s="6" t="s">
        <v>42</v>
      </c>
      <c r="E1430" s="403">
        <v>101.83</v>
      </c>
      <c r="F1430" s="404"/>
      <c r="G1430" s="404"/>
      <c r="H1430" s="404" t="str">
        <f t="shared" si="24"/>
        <v>UN</v>
      </c>
      <c r="I1430"/>
      <c r="J1430"/>
      <c r="K1430"/>
      <c r="L1430"/>
      <c r="M1430"/>
      <c r="N1430"/>
      <c r="O1430"/>
      <c r="P1430"/>
    </row>
    <row r="1431" spans="1:16" s="10" customFormat="1" x14ac:dyDescent="0.25">
      <c r="A1431"/>
      <c r="B1431" s="4">
        <v>805456</v>
      </c>
      <c r="C1431" s="8" t="s">
        <v>10955</v>
      </c>
      <c r="D1431" s="4" t="s">
        <v>42</v>
      </c>
      <c r="E1431" s="406">
        <v>85.26</v>
      </c>
      <c r="F1431" s="404"/>
      <c r="G1431" s="404"/>
      <c r="H1431" s="404" t="str">
        <f t="shared" si="24"/>
        <v>UN</v>
      </c>
      <c r="I1431"/>
      <c r="J1431"/>
      <c r="K1431"/>
      <c r="L1431"/>
      <c r="M1431"/>
      <c r="N1431"/>
      <c r="O1431"/>
      <c r="P1431"/>
    </row>
    <row r="1432" spans="1:16" s="10" customFormat="1" x14ac:dyDescent="0.25">
      <c r="A1432"/>
      <c r="B1432" s="6">
        <v>805457</v>
      </c>
      <c r="C1432" s="9" t="s">
        <v>10956</v>
      </c>
      <c r="D1432" s="6" t="s">
        <v>42</v>
      </c>
      <c r="E1432" s="403">
        <v>115.99</v>
      </c>
      <c r="F1432" s="404"/>
      <c r="G1432" s="404"/>
      <c r="H1432" s="404" t="str">
        <f t="shared" si="24"/>
        <v>UN</v>
      </c>
      <c r="I1432"/>
      <c r="J1432"/>
      <c r="K1432"/>
      <c r="L1432"/>
      <c r="M1432"/>
      <c r="N1432"/>
      <c r="O1432"/>
      <c r="P1432"/>
    </row>
    <row r="1433" spans="1:16" s="10" customFormat="1" x14ac:dyDescent="0.25">
      <c r="A1433"/>
      <c r="B1433" s="4">
        <v>805458</v>
      </c>
      <c r="C1433" s="8" t="s">
        <v>10957</v>
      </c>
      <c r="D1433" s="4" t="s">
        <v>42</v>
      </c>
      <c r="E1433" s="406">
        <v>102.1</v>
      </c>
      <c r="F1433" s="404"/>
      <c r="G1433" s="404"/>
      <c r="H1433" s="404" t="str">
        <f t="shared" si="24"/>
        <v>UN</v>
      </c>
      <c r="I1433"/>
      <c r="J1433"/>
      <c r="K1433"/>
      <c r="L1433"/>
      <c r="M1433"/>
      <c r="N1433"/>
      <c r="O1433"/>
      <c r="P1433"/>
    </row>
    <row r="1434" spans="1:16" s="10" customFormat="1" x14ac:dyDescent="0.25">
      <c r="A1434"/>
      <c r="B1434" s="6">
        <v>805459</v>
      </c>
      <c r="C1434" s="9" t="s">
        <v>10958</v>
      </c>
      <c r="D1434" s="6" t="s">
        <v>42</v>
      </c>
      <c r="E1434" s="403">
        <v>138.85</v>
      </c>
      <c r="F1434" s="404"/>
      <c r="G1434" s="404"/>
      <c r="H1434" s="404" t="str">
        <f t="shared" si="24"/>
        <v>UN</v>
      </c>
      <c r="I1434"/>
      <c r="J1434"/>
      <c r="K1434"/>
      <c r="L1434"/>
      <c r="M1434"/>
      <c r="N1434"/>
      <c r="O1434"/>
      <c r="P1434"/>
    </row>
    <row r="1435" spans="1:16" s="10" customFormat="1" ht="30" x14ac:dyDescent="0.25">
      <c r="A1435"/>
      <c r="B1435" s="4">
        <v>909620</v>
      </c>
      <c r="C1435" s="8" t="s">
        <v>10959</v>
      </c>
      <c r="D1435" s="4" t="s">
        <v>10960</v>
      </c>
      <c r="E1435" s="406">
        <v>126.36</v>
      </c>
      <c r="F1435" s="404"/>
      <c r="G1435" s="404"/>
      <c r="H1435" s="404" t="str">
        <f t="shared" si="24"/>
        <v>M²</v>
      </c>
      <c r="I1435"/>
      <c r="J1435"/>
      <c r="K1435"/>
      <c r="L1435"/>
      <c r="M1435"/>
      <c r="N1435"/>
      <c r="O1435"/>
      <c r="P1435"/>
    </row>
    <row r="1436" spans="1:16" s="10" customFormat="1" ht="30" x14ac:dyDescent="0.25">
      <c r="A1436"/>
      <c r="B1436" s="6">
        <v>909621</v>
      </c>
      <c r="C1436" s="9" t="s">
        <v>10961</v>
      </c>
      <c r="D1436" s="6" t="s">
        <v>10960</v>
      </c>
      <c r="E1436" s="403">
        <v>124.87</v>
      </c>
      <c r="F1436" s="404"/>
      <c r="G1436" s="404"/>
      <c r="H1436" s="404" t="str">
        <f t="shared" si="24"/>
        <v>M²</v>
      </c>
      <c r="I1436"/>
      <c r="J1436"/>
      <c r="K1436"/>
      <c r="L1436"/>
      <c r="M1436"/>
      <c r="N1436"/>
      <c r="O1436"/>
      <c r="P1436"/>
    </row>
    <row r="1437" spans="1:16" s="10" customFormat="1" x14ac:dyDescent="0.25">
      <c r="A1437"/>
      <c r="B1437" s="4">
        <v>903802</v>
      </c>
      <c r="C1437" s="8" t="s">
        <v>10962</v>
      </c>
      <c r="D1437" s="4" t="s">
        <v>42</v>
      </c>
      <c r="E1437" s="463">
        <v>15073.08</v>
      </c>
      <c r="F1437" s="404"/>
      <c r="G1437" s="404"/>
      <c r="H1437" s="404" t="str">
        <f t="shared" si="24"/>
        <v>UN</v>
      </c>
      <c r="I1437"/>
      <c r="J1437"/>
      <c r="K1437"/>
      <c r="L1437"/>
      <c r="M1437"/>
      <c r="N1437"/>
      <c r="O1437"/>
      <c r="P1437"/>
    </row>
    <row r="1438" spans="1:16" s="10" customFormat="1" x14ac:dyDescent="0.25">
      <c r="A1438"/>
      <c r="B1438" s="6">
        <v>919113</v>
      </c>
      <c r="C1438" s="9" t="s">
        <v>10963</v>
      </c>
      <c r="D1438" s="6" t="s">
        <v>9</v>
      </c>
      <c r="E1438" s="403">
        <v>150.72999999999999</v>
      </c>
      <c r="F1438" s="404"/>
      <c r="G1438" s="404"/>
      <c r="H1438" s="404" t="str">
        <f t="shared" si="24"/>
        <v>M</v>
      </c>
      <c r="I1438"/>
      <c r="J1438"/>
      <c r="K1438"/>
      <c r="L1438"/>
      <c r="M1438"/>
      <c r="N1438"/>
      <c r="O1438"/>
      <c r="P1438"/>
    </row>
    <row r="1439" spans="1:16" s="10" customFormat="1" x14ac:dyDescent="0.25">
      <c r="A1439"/>
      <c r="B1439" s="4">
        <v>903788</v>
      </c>
      <c r="C1439" s="8" t="s">
        <v>10964</v>
      </c>
      <c r="D1439" s="4" t="s">
        <v>10960</v>
      </c>
      <c r="E1439" s="463">
        <v>4.62</v>
      </c>
      <c r="F1439" s="404"/>
      <c r="G1439" s="404"/>
      <c r="H1439" s="404" t="str">
        <f t="shared" si="24"/>
        <v>M²</v>
      </c>
      <c r="I1439"/>
      <c r="J1439"/>
      <c r="K1439"/>
      <c r="L1439"/>
      <c r="M1439"/>
      <c r="N1439"/>
      <c r="O1439"/>
      <c r="P1439"/>
    </row>
    <row r="1440" spans="1:16" s="10" customFormat="1" x14ac:dyDescent="0.25">
      <c r="A1440"/>
      <c r="B1440" s="6">
        <v>919247</v>
      </c>
      <c r="C1440" s="9" t="s">
        <v>10965</v>
      </c>
      <c r="D1440" s="6" t="s">
        <v>10960</v>
      </c>
      <c r="E1440" s="403">
        <v>39.42</v>
      </c>
      <c r="F1440" s="404"/>
      <c r="G1440" s="404"/>
      <c r="H1440" s="404" t="str">
        <f t="shared" si="24"/>
        <v>M²</v>
      </c>
      <c r="I1440"/>
      <c r="J1440"/>
      <c r="K1440"/>
      <c r="L1440"/>
      <c r="M1440"/>
      <c r="N1440"/>
      <c r="O1440"/>
      <c r="P1440"/>
    </row>
    <row r="1441" spans="1:16" s="10" customFormat="1" x14ac:dyDescent="0.25">
      <c r="A1441"/>
      <c r="B1441" s="4">
        <v>919016</v>
      </c>
      <c r="C1441" s="8" t="s">
        <v>10966</v>
      </c>
      <c r="D1441" s="4" t="s">
        <v>42</v>
      </c>
      <c r="E1441" s="463">
        <v>7930.27</v>
      </c>
      <c r="F1441" s="404"/>
      <c r="G1441" s="404"/>
      <c r="H1441" s="404" t="str">
        <f t="shared" si="24"/>
        <v>UN</v>
      </c>
      <c r="I1441"/>
      <c r="J1441"/>
      <c r="K1441"/>
      <c r="L1441"/>
      <c r="M1441"/>
      <c r="N1441"/>
      <c r="O1441"/>
      <c r="P1441"/>
    </row>
    <row r="1442" spans="1:16" s="10" customFormat="1" x14ac:dyDescent="0.25">
      <c r="A1442"/>
      <c r="B1442" s="6">
        <v>919078</v>
      </c>
      <c r="C1442" s="9" t="s">
        <v>10967</v>
      </c>
      <c r="D1442" s="6" t="s">
        <v>42</v>
      </c>
      <c r="E1442" s="464">
        <v>36944.1</v>
      </c>
      <c r="F1442" s="404"/>
      <c r="G1442" s="404"/>
      <c r="H1442" s="404" t="str">
        <f t="shared" si="24"/>
        <v>UN</v>
      </c>
      <c r="I1442"/>
      <c r="J1442"/>
      <c r="K1442"/>
      <c r="L1442"/>
      <c r="M1442"/>
      <c r="N1442"/>
      <c r="O1442"/>
      <c r="P1442"/>
    </row>
    <row r="1443" spans="1:16" s="10" customFormat="1" x14ac:dyDescent="0.25">
      <c r="A1443"/>
      <c r="B1443" s="4">
        <v>903789</v>
      </c>
      <c r="C1443" s="8" t="s">
        <v>10968</v>
      </c>
      <c r="D1443" s="4" t="s">
        <v>10960</v>
      </c>
      <c r="E1443" s="463">
        <v>33.15</v>
      </c>
      <c r="F1443" s="404"/>
      <c r="G1443" s="404"/>
      <c r="H1443" s="404" t="str">
        <f t="shared" si="24"/>
        <v>M²</v>
      </c>
      <c r="I1443"/>
      <c r="J1443"/>
      <c r="K1443"/>
      <c r="L1443"/>
      <c r="M1443"/>
      <c r="N1443"/>
      <c r="O1443"/>
      <c r="P1443"/>
    </row>
    <row r="1444" spans="1:16" s="10" customFormat="1" x14ac:dyDescent="0.25">
      <c r="A1444"/>
      <c r="B1444" s="6">
        <v>919250</v>
      </c>
      <c r="C1444" s="9" t="s">
        <v>10969</v>
      </c>
      <c r="D1444" s="6" t="s">
        <v>42</v>
      </c>
      <c r="E1444" s="403">
        <v>639.1</v>
      </c>
      <c r="F1444" s="404"/>
      <c r="G1444" s="404"/>
      <c r="H1444" s="404" t="str">
        <f t="shared" si="24"/>
        <v>UN</v>
      </c>
      <c r="I1444"/>
      <c r="J1444"/>
      <c r="K1444"/>
      <c r="L1444"/>
      <c r="M1444"/>
      <c r="N1444"/>
      <c r="O1444"/>
      <c r="P1444"/>
    </row>
    <row r="1445" spans="1:16" s="10" customFormat="1" x14ac:dyDescent="0.25">
      <c r="A1445"/>
      <c r="B1445" s="4">
        <v>903807</v>
      </c>
      <c r="C1445" s="8" t="s">
        <v>10970</v>
      </c>
      <c r="D1445" s="4" t="s">
        <v>42</v>
      </c>
      <c r="E1445" s="463">
        <v>107750.32</v>
      </c>
      <c r="F1445" s="404"/>
      <c r="G1445" s="404"/>
      <c r="H1445" s="404" t="str">
        <f t="shared" si="24"/>
        <v>UN</v>
      </c>
      <c r="I1445"/>
      <c r="J1445"/>
      <c r="K1445"/>
      <c r="L1445"/>
      <c r="M1445"/>
      <c r="N1445"/>
      <c r="O1445"/>
      <c r="P1445"/>
    </row>
    <row r="1446" spans="1:16" s="10" customFormat="1" x14ac:dyDescent="0.25">
      <c r="A1446"/>
      <c r="B1446" s="6">
        <v>903806</v>
      </c>
      <c r="C1446" s="9" t="s">
        <v>10971</v>
      </c>
      <c r="D1446" s="6" t="s">
        <v>42</v>
      </c>
      <c r="E1446" s="464">
        <v>181669.18</v>
      </c>
      <c r="F1446" s="404"/>
      <c r="G1446" s="404"/>
      <c r="H1446" s="404" t="str">
        <f t="shared" si="24"/>
        <v>UN</v>
      </c>
      <c r="I1446"/>
      <c r="J1446"/>
      <c r="K1446"/>
      <c r="L1446"/>
      <c r="M1446"/>
      <c r="N1446"/>
      <c r="O1446"/>
      <c r="P1446"/>
    </row>
    <row r="1447" spans="1:16" s="10" customFormat="1" x14ac:dyDescent="0.25">
      <c r="A1447"/>
      <c r="B1447" s="4">
        <v>903804</v>
      </c>
      <c r="C1447" s="8" t="s">
        <v>10972</v>
      </c>
      <c r="D1447" s="4" t="s">
        <v>42</v>
      </c>
      <c r="E1447" s="463">
        <v>67073.47</v>
      </c>
      <c r="F1447" s="404"/>
      <c r="G1447" s="404"/>
      <c r="H1447" s="404" t="str">
        <f t="shared" si="24"/>
        <v>UN</v>
      </c>
      <c r="I1447"/>
      <c r="J1447"/>
      <c r="K1447"/>
      <c r="L1447"/>
      <c r="M1447"/>
      <c r="N1447"/>
      <c r="O1447"/>
      <c r="P1447"/>
    </row>
    <row r="1448" spans="1:16" s="10" customFormat="1" x14ac:dyDescent="0.25">
      <c r="A1448"/>
      <c r="B1448" s="6">
        <v>903805</v>
      </c>
      <c r="C1448" s="9" t="s">
        <v>10973</v>
      </c>
      <c r="D1448" s="6" t="s">
        <v>42</v>
      </c>
      <c r="E1448" s="464">
        <v>78053.42</v>
      </c>
      <c r="F1448" s="404"/>
      <c r="G1448" s="404"/>
      <c r="H1448" s="404" t="str">
        <f t="shared" si="24"/>
        <v>UN</v>
      </c>
      <c r="I1448"/>
      <c r="J1448"/>
      <c r="K1448"/>
      <c r="L1448"/>
      <c r="M1448"/>
      <c r="N1448"/>
      <c r="O1448"/>
      <c r="P1448"/>
    </row>
    <row r="1449" spans="1:16" s="10" customFormat="1" x14ac:dyDescent="0.25">
      <c r="A1449"/>
      <c r="B1449" s="4">
        <v>903810</v>
      </c>
      <c r="C1449" s="8" t="s">
        <v>10974</v>
      </c>
      <c r="D1449" s="4" t="s">
        <v>42</v>
      </c>
      <c r="E1449" s="463">
        <v>192601.39</v>
      </c>
      <c r="F1449" s="404"/>
      <c r="G1449" s="404"/>
      <c r="H1449" s="404" t="str">
        <f t="shared" si="24"/>
        <v>UN</v>
      </c>
      <c r="I1449"/>
      <c r="J1449"/>
      <c r="K1449"/>
      <c r="L1449"/>
      <c r="M1449"/>
      <c r="N1449"/>
      <c r="O1449"/>
      <c r="P1449"/>
    </row>
    <row r="1450" spans="1:16" s="10" customFormat="1" x14ac:dyDescent="0.25">
      <c r="A1450"/>
      <c r="B1450" s="6">
        <v>903809</v>
      </c>
      <c r="C1450" s="9" t="s">
        <v>10975</v>
      </c>
      <c r="D1450" s="6" t="s">
        <v>42</v>
      </c>
      <c r="E1450" s="464">
        <v>124300.13</v>
      </c>
      <c r="F1450" s="404"/>
      <c r="G1450" s="404"/>
      <c r="H1450" s="404" t="str">
        <f t="shared" si="24"/>
        <v>UN</v>
      </c>
      <c r="I1450"/>
      <c r="J1450"/>
      <c r="K1450"/>
      <c r="L1450"/>
      <c r="M1450"/>
      <c r="N1450"/>
      <c r="O1450"/>
      <c r="P1450"/>
    </row>
    <row r="1451" spans="1:16" s="10" customFormat="1" x14ac:dyDescent="0.25">
      <c r="A1451"/>
      <c r="B1451" s="4">
        <v>903808</v>
      </c>
      <c r="C1451" s="8" t="s">
        <v>10976</v>
      </c>
      <c r="D1451" s="4" t="s">
        <v>42</v>
      </c>
      <c r="E1451" s="463">
        <v>113072.79</v>
      </c>
      <c r="F1451" s="404"/>
      <c r="G1451" s="404"/>
      <c r="H1451" s="404" t="str">
        <f t="shared" si="24"/>
        <v>UN</v>
      </c>
      <c r="I1451"/>
      <c r="J1451"/>
      <c r="K1451"/>
      <c r="L1451"/>
      <c r="M1451"/>
      <c r="N1451"/>
      <c r="O1451"/>
      <c r="P1451"/>
    </row>
    <row r="1452" spans="1:16" s="10" customFormat="1" x14ac:dyDescent="0.25">
      <c r="A1452"/>
      <c r="B1452" s="6">
        <v>903845</v>
      </c>
      <c r="C1452" s="9" t="s">
        <v>10977</v>
      </c>
      <c r="D1452" s="6" t="s">
        <v>9721</v>
      </c>
      <c r="E1452" s="464">
        <v>153.53</v>
      </c>
      <c r="F1452" s="404"/>
      <c r="G1452" s="404"/>
      <c r="H1452" s="404" t="str">
        <f t="shared" si="24"/>
        <v>M³</v>
      </c>
      <c r="I1452"/>
      <c r="J1452"/>
      <c r="K1452"/>
      <c r="L1452"/>
      <c r="M1452"/>
      <c r="N1452"/>
      <c r="O1452"/>
      <c r="P1452"/>
    </row>
    <row r="1453" spans="1:16" s="10" customFormat="1" ht="30" x14ac:dyDescent="0.25">
      <c r="A1453"/>
      <c r="B1453" s="4">
        <v>919009</v>
      </c>
      <c r="C1453" s="8" t="s">
        <v>10978</v>
      </c>
      <c r="D1453" s="4" t="s">
        <v>42</v>
      </c>
      <c r="E1453" s="463">
        <v>65648.88</v>
      </c>
      <c r="F1453" s="404"/>
      <c r="G1453" s="404"/>
      <c r="H1453" s="404" t="str">
        <f t="shared" si="24"/>
        <v>UN</v>
      </c>
      <c r="I1453"/>
      <c r="J1453"/>
      <c r="K1453"/>
      <c r="L1453"/>
      <c r="M1453"/>
      <c r="N1453"/>
      <c r="O1453"/>
      <c r="P1453"/>
    </row>
    <row r="1454" spans="1:16" s="10" customFormat="1" ht="30" x14ac:dyDescent="0.25">
      <c r="A1454"/>
      <c r="B1454" s="6">
        <v>919007</v>
      </c>
      <c r="C1454" s="9" t="s">
        <v>10979</v>
      </c>
      <c r="D1454" s="6" t="s">
        <v>42</v>
      </c>
      <c r="E1454" s="464">
        <v>122092.27</v>
      </c>
      <c r="F1454" s="404"/>
      <c r="G1454" s="404"/>
      <c r="H1454" s="404" t="str">
        <f t="shared" si="24"/>
        <v>UN</v>
      </c>
      <c r="I1454"/>
      <c r="J1454"/>
      <c r="K1454"/>
      <c r="L1454"/>
      <c r="M1454"/>
      <c r="N1454"/>
      <c r="O1454"/>
      <c r="P1454"/>
    </row>
    <row r="1455" spans="1:16" s="10" customFormat="1" ht="30" x14ac:dyDescent="0.25">
      <c r="A1455"/>
      <c r="B1455" s="4">
        <v>919011</v>
      </c>
      <c r="C1455" s="8" t="s">
        <v>10980</v>
      </c>
      <c r="D1455" s="4" t="s">
        <v>42</v>
      </c>
      <c r="E1455" s="463">
        <v>34672.18</v>
      </c>
      <c r="F1455" s="404"/>
      <c r="G1455" s="404"/>
      <c r="H1455" s="404" t="str">
        <f t="shared" si="24"/>
        <v>UN</v>
      </c>
      <c r="I1455"/>
      <c r="J1455"/>
      <c r="K1455"/>
      <c r="L1455"/>
      <c r="M1455"/>
      <c r="N1455"/>
      <c r="O1455"/>
      <c r="P1455"/>
    </row>
    <row r="1456" spans="1:16" s="10" customFormat="1" ht="30" x14ac:dyDescent="0.25">
      <c r="A1456"/>
      <c r="B1456" s="6">
        <v>919246</v>
      </c>
      <c r="C1456" s="9" t="s">
        <v>10981</v>
      </c>
      <c r="D1456" s="6" t="s">
        <v>42</v>
      </c>
      <c r="E1456" s="464">
        <v>47479.63</v>
      </c>
      <c r="F1456" s="404"/>
      <c r="G1456" s="404"/>
      <c r="H1456" s="404" t="str">
        <f t="shared" si="24"/>
        <v>UN</v>
      </c>
      <c r="I1456"/>
      <c r="J1456"/>
      <c r="K1456"/>
      <c r="L1456"/>
      <c r="M1456"/>
      <c r="N1456"/>
      <c r="O1456"/>
      <c r="P1456"/>
    </row>
    <row r="1457" spans="1:16" s="10" customFormat="1" ht="30" x14ac:dyDescent="0.25">
      <c r="A1457"/>
      <c r="B1457" s="4">
        <v>919013</v>
      </c>
      <c r="C1457" s="8" t="s">
        <v>10982</v>
      </c>
      <c r="D1457" s="4" t="s">
        <v>42</v>
      </c>
      <c r="E1457" s="463">
        <v>132301</v>
      </c>
      <c r="F1457" s="404"/>
      <c r="G1457" s="404"/>
      <c r="H1457" s="404" t="str">
        <f t="shared" si="24"/>
        <v>UN</v>
      </c>
      <c r="I1457"/>
      <c r="J1457"/>
      <c r="K1457"/>
      <c r="L1457"/>
      <c r="M1457"/>
      <c r="N1457"/>
      <c r="O1457"/>
      <c r="P1457"/>
    </row>
    <row r="1458" spans="1:16" s="10" customFormat="1" ht="30" x14ac:dyDescent="0.25">
      <c r="A1458"/>
      <c r="B1458" s="6">
        <v>919008</v>
      </c>
      <c r="C1458" s="9" t="s">
        <v>10983</v>
      </c>
      <c r="D1458" s="6" t="s">
        <v>42</v>
      </c>
      <c r="E1458" s="464">
        <v>95670.5</v>
      </c>
      <c r="F1458" s="404"/>
      <c r="G1458" s="404"/>
      <c r="H1458" s="404" t="str">
        <f t="shared" si="24"/>
        <v>UN</v>
      </c>
      <c r="I1458"/>
      <c r="J1458"/>
      <c r="K1458"/>
      <c r="L1458"/>
      <c r="M1458"/>
      <c r="N1458"/>
      <c r="O1458"/>
      <c r="P1458"/>
    </row>
    <row r="1459" spans="1:16" s="10" customFormat="1" ht="30" x14ac:dyDescent="0.25">
      <c r="A1459"/>
      <c r="B1459" s="4">
        <v>919012</v>
      </c>
      <c r="C1459" s="8" t="s">
        <v>10984</v>
      </c>
      <c r="D1459" s="4" t="s">
        <v>42</v>
      </c>
      <c r="E1459" s="463">
        <v>62349.49</v>
      </c>
      <c r="F1459" s="404"/>
      <c r="G1459" s="404"/>
      <c r="H1459" s="404" t="str">
        <f t="shared" si="24"/>
        <v>UN</v>
      </c>
      <c r="I1459"/>
      <c r="J1459"/>
      <c r="K1459"/>
      <c r="L1459"/>
      <c r="M1459"/>
      <c r="N1459"/>
      <c r="O1459"/>
      <c r="P1459"/>
    </row>
    <row r="1460" spans="1:16" s="10" customFormat="1" x14ac:dyDescent="0.25">
      <c r="A1460"/>
      <c r="B1460" s="6">
        <v>903848</v>
      </c>
      <c r="C1460" s="9" t="s">
        <v>10985</v>
      </c>
      <c r="D1460" s="6" t="s">
        <v>9</v>
      </c>
      <c r="E1460" s="464">
        <v>172.56</v>
      </c>
      <c r="F1460" s="404"/>
      <c r="G1460" s="404"/>
      <c r="H1460" s="404" t="str">
        <f t="shared" si="24"/>
        <v>M</v>
      </c>
      <c r="I1460"/>
      <c r="J1460"/>
      <c r="K1460"/>
      <c r="L1460"/>
      <c r="M1460"/>
      <c r="N1460"/>
      <c r="O1460"/>
      <c r="P1460"/>
    </row>
    <row r="1461" spans="1:16" s="10" customFormat="1" x14ac:dyDescent="0.25">
      <c r="A1461"/>
      <c r="B1461" s="4">
        <v>919002</v>
      </c>
      <c r="C1461" s="8" t="s">
        <v>10986</v>
      </c>
      <c r="D1461" s="4" t="s">
        <v>42</v>
      </c>
      <c r="E1461" s="463">
        <v>38284.82</v>
      </c>
      <c r="F1461" s="404"/>
      <c r="G1461" s="404"/>
      <c r="H1461" s="404" t="str">
        <f t="shared" si="24"/>
        <v>UN</v>
      </c>
      <c r="I1461"/>
      <c r="J1461"/>
      <c r="K1461"/>
      <c r="L1461"/>
      <c r="M1461"/>
      <c r="N1461"/>
      <c r="O1461"/>
      <c r="P1461"/>
    </row>
    <row r="1462" spans="1:16" s="10" customFormat="1" x14ac:dyDescent="0.25">
      <c r="A1462"/>
      <c r="B1462" s="6">
        <v>919210</v>
      </c>
      <c r="C1462" s="9" t="s">
        <v>10987</v>
      </c>
      <c r="D1462" s="6" t="s">
        <v>42</v>
      </c>
      <c r="E1462" s="464">
        <v>23126.09</v>
      </c>
      <c r="F1462" s="404"/>
      <c r="G1462" s="404"/>
      <c r="H1462" s="404" t="str">
        <f t="shared" si="24"/>
        <v>UN</v>
      </c>
      <c r="I1462"/>
      <c r="J1462"/>
      <c r="K1462"/>
      <c r="L1462"/>
      <c r="M1462"/>
      <c r="N1462"/>
      <c r="O1462"/>
      <c r="P1462"/>
    </row>
    <row r="1463" spans="1:16" s="10" customFormat="1" x14ac:dyDescent="0.25">
      <c r="A1463"/>
      <c r="B1463" s="4">
        <v>909612</v>
      </c>
      <c r="C1463" s="8" t="s">
        <v>10988</v>
      </c>
      <c r="D1463" s="4" t="s">
        <v>42</v>
      </c>
      <c r="E1463" s="463">
        <v>13299.27</v>
      </c>
      <c r="F1463" s="404"/>
      <c r="G1463" s="404"/>
      <c r="H1463" s="404" t="str">
        <f t="shared" si="24"/>
        <v>UN</v>
      </c>
      <c r="I1463"/>
      <c r="J1463"/>
      <c r="K1463"/>
      <c r="L1463"/>
      <c r="M1463"/>
      <c r="N1463"/>
      <c r="O1463"/>
      <c r="P1463"/>
    </row>
    <row r="1464" spans="1:16" s="10" customFormat="1" x14ac:dyDescent="0.25">
      <c r="A1464"/>
      <c r="B1464" s="6">
        <v>909613</v>
      </c>
      <c r="C1464" s="9" t="s">
        <v>10989</v>
      </c>
      <c r="D1464" s="6" t="s">
        <v>42</v>
      </c>
      <c r="E1464" s="464">
        <v>21867.15</v>
      </c>
      <c r="F1464" s="404"/>
      <c r="G1464" s="404"/>
      <c r="H1464" s="404" t="str">
        <f t="shared" si="24"/>
        <v>UN</v>
      </c>
      <c r="I1464"/>
      <c r="J1464"/>
      <c r="K1464"/>
      <c r="L1464"/>
      <c r="M1464"/>
      <c r="N1464"/>
      <c r="O1464"/>
      <c r="P1464"/>
    </row>
    <row r="1465" spans="1:16" s="10" customFormat="1" x14ac:dyDescent="0.25">
      <c r="A1465"/>
      <c r="B1465" s="4">
        <v>909614</v>
      </c>
      <c r="C1465" s="8" t="s">
        <v>10990</v>
      </c>
      <c r="D1465" s="4" t="s">
        <v>42</v>
      </c>
      <c r="E1465" s="463">
        <v>47893.42</v>
      </c>
      <c r="F1465" s="404"/>
      <c r="G1465" s="404"/>
      <c r="H1465" s="404" t="str">
        <f t="shared" si="24"/>
        <v>UN</v>
      </c>
      <c r="I1465"/>
      <c r="J1465"/>
      <c r="K1465"/>
      <c r="L1465"/>
      <c r="M1465"/>
      <c r="N1465"/>
      <c r="O1465"/>
      <c r="P1465"/>
    </row>
    <row r="1466" spans="1:16" s="10" customFormat="1" x14ac:dyDescent="0.25">
      <c r="A1466"/>
      <c r="B1466" s="6">
        <v>909616</v>
      </c>
      <c r="C1466" s="9" t="s">
        <v>10991</v>
      </c>
      <c r="D1466" s="6" t="s">
        <v>42</v>
      </c>
      <c r="E1466" s="464">
        <v>38109.089999999997</v>
      </c>
      <c r="F1466" s="404"/>
      <c r="G1466" s="404"/>
      <c r="H1466" s="404" t="str">
        <f t="shared" si="24"/>
        <v>UN</v>
      </c>
      <c r="I1466"/>
      <c r="J1466"/>
      <c r="K1466"/>
      <c r="L1466"/>
      <c r="M1466"/>
      <c r="N1466"/>
      <c r="O1466"/>
      <c r="P1466"/>
    </row>
    <row r="1467" spans="1:16" s="10" customFormat="1" x14ac:dyDescent="0.25">
      <c r="A1467"/>
      <c r="B1467" s="4">
        <v>909617</v>
      </c>
      <c r="C1467" s="8" t="s">
        <v>10992</v>
      </c>
      <c r="D1467" s="4" t="s">
        <v>42</v>
      </c>
      <c r="E1467" s="463">
        <v>22540.41</v>
      </c>
      <c r="F1467" s="404"/>
      <c r="G1467" s="404"/>
      <c r="H1467" s="404" t="str">
        <f t="shared" si="24"/>
        <v>UN</v>
      </c>
      <c r="I1467"/>
      <c r="J1467"/>
      <c r="K1467"/>
      <c r="L1467"/>
      <c r="M1467"/>
      <c r="N1467"/>
      <c r="O1467"/>
      <c r="P1467"/>
    </row>
    <row r="1468" spans="1:16" s="10" customFormat="1" x14ac:dyDescent="0.25">
      <c r="A1468"/>
      <c r="B1468" s="6">
        <v>909615</v>
      </c>
      <c r="C1468" s="9" t="s">
        <v>10993</v>
      </c>
      <c r="D1468" s="6" t="s">
        <v>42</v>
      </c>
      <c r="E1468" s="464">
        <v>17287.53</v>
      </c>
      <c r="F1468" s="404"/>
      <c r="G1468" s="404"/>
      <c r="H1468" s="404" t="str">
        <f t="shared" si="24"/>
        <v>UN</v>
      </c>
      <c r="I1468"/>
      <c r="J1468"/>
      <c r="K1468"/>
      <c r="L1468"/>
      <c r="M1468"/>
      <c r="N1468"/>
      <c r="O1468"/>
      <c r="P1468"/>
    </row>
    <row r="1469" spans="1:16" s="10" customFormat="1" x14ac:dyDescent="0.25">
      <c r="A1469"/>
      <c r="B1469" s="4">
        <v>903860</v>
      </c>
      <c r="C1469" s="8" t="s">
        <v>10994</v>
      </c>
      <c r="D1469" s="4" t="s">
        <v>10960</v>
      </c>
      <c r="E1469" s="463">
        <v>2.92</v>
      </c>
      <c r="F1469" s="404"/>
      <c r="G1469" s="404"/>
      <c r="H1469" s="404" t="str">
        <f t="shared" si="24"/>
        <v>M²</v>
      </c>
      <c r="I1469"/>
      <c r="J1469"/>
      <c r="K1469"/>
      <c r="L1469"/>
      <c r="M1469"/>
      <c r="N1469"/>
      <c r="O1469"/>
      <c r="P1469"/>
    </row>
    <row r="1470" spans="1:16" s="10" customFormat="1" x14ac:dyDescent="0.25">
      <c r="A1470"/>
      <c r="B1470" s="6">
        <v>919101</v>
      </c>
      <c r="C1470" s="9" t="s">
        <v>10995</v>
      </c>
      <c r="D1470" s="6" t="s">
        <v>42</v>
      </c>
      <c r="E1470" s="464">
        <v>1890.07</v>
      </c>
      <c r="F1470" s="404"/>
      <c r="G1470" s="404"/>
      <c r="H1470" s="404" t="str">
        <f t="shared" si="24"/>
        <v>UN</v>
      </c>
      <c r="I1470"/>
      <c r="J1470"/>
      <c r="K1470"/>
      <c r="L1470"/>
      <c r="M1470"/>
      <c r="N1470"/>
      <c r="O1470"/>
      <c r="P1470"/>
    </row>
    <row r="1471" spans="1:16" s="10" customFormat="1" x14ac:dyDescent="0.25">
      <c r="A1471"/>
      <c r="B1471" s="4">
        <v>903818</v>
      </c>
      <c r="C1471" s="8" t="s">
        <v>10996</v>
      </c>
      <c r="D1471" s="4" t="s">
        <v>10960</v>
      </c>
      <c r="E1471" s="463">
        <v>15.29</v>
      </c>
      <c r="F1471" s="404"/>
      <c r="G1471" s="404"/>
      <c r="H1471" s="404" t="str">
        <f t="shared" si="24"/>
        <v>M²</v>
      </c>
      <c r="I1471"/>
      <c r="J1471"/>
      <c r="K1471"/>
      <c r="L1471"/>
      <c r="M1471"/>
      <c r="N1471"/>
      <c r="O1471"/>
      <c r="P1471"/>
    </row>
    <row r="1472" spans="1:16" s="10" customFormat="1" x14ac:dyDescent="0.25">
      <c r="A1472"/>
      <c r="B1472" s="6">
        <v>1100657</v>
      </c>
      <c r="C1472" s="9" t="s">
        <v>10997</v>
      </c>
      <c r="D1472" s="6" t="s">
        <v>9721</v>
      </c>
      <c r="E1472" s="403">
        <v>3.5</v>
      </c>
      <c r="F1472" s="404"/>
      <c r="G1472" s="404"/>
      <c r="H1472" s="404" t="str">
        <f t="shared" si="24"/>
        <v>M³</v>
      </c>
      <c r="I1472"/>
      <c r="J1472"/>
      <c r="K1472"/>
      <c r="L1472"/>
      <c r="M1472"/>
      <c r="N1472"/>
      <c r="O1472"/>
      <c r="P1472"/>
    </row>
    <row r="1473" spans="1:16" s="10" customFormat="1" x14ac:dyDescent="0.25">
      <c r="A1473"/>
      <c r="B1473" s="4">
        <v>1108055</v>
      </c>
      <c r="C1473" s="8" t="s">
        <v>10998</v>
      </c>
      <c r="D1473" s="4" t="s">
        <v>9721</v>
      </c>
      <c r="E1473" s="463">
        <v>3524.19</v>
      </c>
      <c r="F1473" s="404"/>
      <c r="G1473" s="404"/>
      <c r="H1473" s="404" t="str">
        <f t="shared" si="24"/>
        <v>M³</v>
      </c>
      <c r="I1473"/>
      <c r="J1473"/>
      <c r="K1473"/>
      <c r="L1473"/>
      <c r="M1473"/>
      <c r="N1473"/>
      <c r="O1473"/>
      <c r="P1473"/>
    </row>
    <row r="1474" spans="1:16" s="10" customFormat="1" x14ac:dyDescent="0.25">
      <c r="A1474"/>
      <c r="B1474" s="6">
        <v>1109665</v>
      </c>
      <c r="C1474" s="9" t="s">
        <v>10999</v>
      </c>
      <c r="D1474" s="6" t="s">
        <v>9721</v>
      </c>
      <c r="E1474" s="403">
        <v>796.63</v>
      </c>
      <c r="F1474" s="404"/>
      <c r="G1474" s="404"/>
      <c r="H1474" s="404" t="str">
        <f t="shared" si="24"/>
        <v>M³</v>
      </c>
      <c r="I1474"/>
      <c r="J1474"/>
      <c r="K1474"/>
      <c r="L1474"/>
      <c r="M1474"/>
      <c r="N1474"/>
      <c r="O1474"/>
      <c r="P1474"/>
    </row>
    <row r="1475" spans="1:16" s="10" customFormat="1" x14ac:dyDescent="0.25">
      <c r="A1475"/>
      <c r="B1475" s="4">
        <v>1109664</v>
      </c>
      <c r="C1475" s="8" t="s">
        <v>11000</v>
      </c>
      <c r="D1475" s="4" t="s">
        <v>9721</v>
      </c>
      <c r="E1475" s="406">
        <v>738.17</v>
      </c>
      <c r="F1475" s="404"/>
      <c r="G1475" s="404"/>
      <c r="H1475" s="404" t="str">
        <f t="shared" si="24"/>
        <v>M³</v>
      </c>
      <c r="I1475"/>
      <c r="J1475"/>
      <c r="K1475"/>
      <c r="L1475"/>
      <c r="M1475"/>
      <c r="N1475"/>
      <c r="O1475"/>
      <c r="P1475"/>
    </row>
    <row r="1476" spans="1:16" s="10" customFormat="1" x14ac:dyDescent="0.25">
      <c r="A1476"/>
      <c r="B1476" s="6">
        <v>1109667</v>
      </c>
      <c r="C1476" s="9" t="s">
        <v>11001</v>
      </c>
      <c r="D1476" s="6" t="s">
        <v>9721</v>
      </c>
      <c r="E1476" s="403">
        <v>608.79999999999995</v>
      </c>
      <c r="F1476" s="404"/>
      <c r="G1476" s="404"/>
      <c r="H1476" s="404" t="str">
        <f t="shared" si="24"/>
        <v>M³</v>
      </c>
      <c r="I1476"/>
      <c r="J1476"/>
      <c r="K1476"/>
      <c r="L1476"/>
      <c r="M1476"/>
      <c r="N1476"/>
      <c r="O1476"/>
      <c r="P1476"/>
    </row>
    <row r="1477" spans="1:16" s="10" customFormat="1" x14ac:dyDescent="0.25">
      <c r="A1477"/>
      <c r="B1477" s="4">
        <v>1109666</v>
      </c>
      <c r="C1477" s="8" t="s">
        <v>11002</v>
      </c>
      <c r="D1477" s="4" t="s">
        <v>9721</v>
      </c>
      <c r="E1477" s="406">
        <v>507.47</v>
      </c>
      <c r="F1477" s="404"/>
      <c r="G1477" s="404"/>
      <c r="H1477" s="404" t="str">
        <f t="shared" si="24"/>
        <v>M³</v>
      </c>
      <c r="I1477"/>
      <c r="J1477"/>
      <c r="K1477"/>
      <c r="L1477"/>
      <c r="M1477"/>
      <c r="N1477"/>
      <c r="O1477"/>
      <c r="P1477"/>
    </row>
    <row r="1478" spans="1:16" s="10" customFormat="1" x14ac:dyDescent="0.25">
      <c r="A1478"/>
      <c r="B1478" s="6">
        <v>1109669</v>
      </c>
      <c r="C1478" s="9" t="s">
        <v>11003</v>
      </c>
      <c r="D1478" s="6" t="s">
        <v>9721</v>
      </c>
      <c r="E1478" s="403">
        <v>516.03</v>
      </c>
      <c r="F1478" s="404"/>
      <c r="G1478" s="404"/>
      <c r="H1478" s="404" t="str">
        <f t="shared" si="24"/>
        <v>M³</v>
      </c>
      <c r="I1478"/>
      <c r="J1478"/>
      <c r="K1478"/>
      <c r="L1478"/>
      <c r="M1478"/>
      <c r="N1478"/>
      <c r="O1478"/>
      <c r="P1478"/>
    </row>
    <row r="1479" spans="1:16" s="10" customFormat="1" x14ac:dyDescent="0.25">
      <c r="A1479"/>
      <c r="B1479" s="4">
        <v>1109668</v>
      </c>
      <c r="C1479" s="8" t="s">
        <v>11004</v>
      </c>
      <c r="D1479" s="4" t="s">
        <v>9721</v>
      </c>
      <c r="E1479" s="406">
        <v>394.48</v>
      </c>
      <c r="F1479" s="404"/>
      <c r="G1479" s="404"/>
      <c r="H1479" s="404" t="str">
        <f t="shared" si="24"/>
        <v>M³</v>
      </c>
      <c r="I1479"/>
      <c r="J1479"/>
      <c r="K1479"/>
      <c r="L1479"/>
      <c r="M1479"/>
      <c r="N1479"/>
      <c r="O1479"/>
      <c r="P1479"/>
    </row>
    <row r="1480" spans="1:16" s="10" customFormat="1" ht="30" x14ac:dyDescent="0.25">
      <c r="A1480"/>
      <c r="B1480" s="6">
        <v>1108060</v>
      </c>
      <c r="C1480" s="9" t="s">
        <v>11005</v>
      </c>
      <c r="D1480" s="6" t="s">
        <v>9721</v>
      </c>
      <c r="E1480" s="403">
        <v>606.51</v>
      </c>
      <c r="F1480" s="404"/>
      <c r="G1480" s="404"/>
      <c r="H1480" s="404" t="str">
        <f t="shared" si="24"/>
        <v>M³</v>
      </c>
      <c r="I1480"/>
      <c r="J1480"/>
      <c r="K1480"/>
      <c r="L1480"/>
      <c r="M1480"/>
      <c r="N1480"/>
      <c r="O1480"/>
      <c r="P1480"/>
    </row>
    <row r="1481" spans="1:16" s="10" customFormat="1" ht="30" x14ac:dyDescent="0.25">
      <c r="A1481"/>
      <c r="B1481" s="4">
        <v>1109626</v>
      </c>
      <c r="C1481" s="8" t="s">
        <v>11006</v>
      </c>
      <c r="D1481" s="4" t="s">
        <v>9721</v>
      </c>
      <c r="E1481" s="406">
        <v>482.52</v>
      </c>
      <c r="F1481" s="404"/>
      <c r="G1481" s="404"/>
      <c r="H1481" s="404" t="str">
        <f t="shared" si="24"/>
        <v>M³</v>
      </c>
      <c r="I1481"/>
      <c r="J1481"/>
      <c r="K1481"/>
      <c r="L1481"/>
      <c r="M1481"/>
      <c r="N1481"/>
      <c r="O1481"/>
      <c r="P1481"/>
    </row>
    <row r="1482" spans="1:16" s="10" customFormat="1" x14ac:dyDescent="0.25">
      <c r="A1482"/>
      <c r="B1482" s="6">
        <v>1109671</v>
      </c>
      <c r="C1482" s="9" t="s">
        <v>11007</v>
      </c>
      <c r="D1482" s="6" t="s">
        <v>9721</v>
      </c>
      <c r="E1482" s="403">
        <v>470.06</v>
      </c>
      <c r="F1482" s="404"/>
      <c r="G1482" s="404"/>
      <c r="H1482" s="404" t="str">
        <f t="shared" si="24"/>
        <v>M³</v>
      </c>
      <c r="I1482"/>
      <c r="J1482"/>
      <c r="K1482"/>
      <c r="L1482"/>
      <c r="M1482"/>
      <c r="N1482"/>
      <c r="O1482"/>
      <c r="P1482"/>
    </row>
    <row r="1483" spans="1:16" s="10" customFormat="1" x14ac:dyDescent="0.25">
      <c r="A1483"/>
      <c r="B1483" s="4">
        <v>1109670</v>
      </c>
      <c r="C1483" s="8" t="s">
        <v>11008</v>
      </c>
      <c r="D1483" s="4" t="s">
        <v>9721</v>
      </c>
      <c r="E1483" s="406">
        <v>336.73</v>
      </c>
      <c r="F1483" s="404"/>
      <c r="G1483" s="404"/>
      <c r="H1483" s="404" t="str">
        <f t="shared" si="24"/>
        <v>M³</v>
      </c>
      <c r="I1483"/>
      <c r="J1483"/>
      <c r="K1483"/>
      <c r="L1483"/>
      <c r="M1483"/>
      <c r="N1483"/>
      <c r="O1483"/>
      <c r="P1483"/>
    </row>
    <row r="1484" spans="1:16" s="10" customFormat="1" ht="30" x14ac:dyDescent="0.25">
      <c r="A1484"/>
      <c r="B1484" s="6">
        <v>1109672</v>
      </c>
      <c r="C1484" s="9" t="s">
        <v>11009</v>
      </c>
      <c r="D1484" s="6" t="s">
        <v>9721</v>
      </c>
      <c r="E1484" s="403">
        <v>379.75</v>
      </c>
      <c r="F1484" s="404"/>
      <c r="G1484" s="404"/>
      <c r="H1484" s="404" t="str">
        <f t="shared" si="24"/>
        <v>M³</v>
      </c>
      <c r="I1484"/>
      <c r="J1484"/>
      <c r="K1484"/>
      <c r="L1484"/>
      <c r="M1484"/>
      <c r="N1484"/>
      <c r="O1484"/>
      <c r="P1484"/>
    </row>
    <row r="1485" spans="1:16" s="10" customFormat="1" ht="30" x14ac:dyDescent="0.25">
      <c r="A1485"/>
      <c r="B1485" s="4">
        <v>1109624</v>
      </c>
      <c r="C1485" s="8" t="s">
        <v>11010</v>
      </c>
      <c r="D1485" s="4" t="s">
        <v>9721</v>
      </c>
      <c r="E1485" s="406">
        <v>226.13</v>
      </c>
      <c r="F1485" s="404"/>
      <c r="G1485" s="404"/>
      <c r="H1485" s="404" t="str">
        <f t="shared" si="24"/>
        <v>M³</v>
      </c>
      <c r="I1485"/>
      <c r="J1485"/>
      <c r="K1485"/>
      <c r="L1485"/>
      <c r="M1485"/>
      <c r="N1485"/>
      <c r="O1485"/>
      <c r="P1485"/>
    </row>
    <row r="1486" spans="1:16" s="10" customFormat="1" ht="30" x14ac:dyDescent="0.25">
      <c r="A1486"/>
      <c r="B1486" s="6">
        <v>1109622</v>
      </c>
      <c r="C1486" s="9" t="s">
        <v>11011</v>
      </c>
      <c r="D1486" s="6" t="s">
        <v>9721</v>
      </c>
      <c r="E1486" s="403">
        <v>461.49</v>
      </c>
      <c r="F1486" s="404"/>
      <c r="G1486" s="404"/>
      <c r="H1486" s="404" t="str">
        <f t="shared" si="24"/>
        <v>M³</v>
      </c>
      <c r="I1486"/>
      <c r="J1486"/>
      <c r="K1486"/>
      <c r="L1486"/>
      <c r="M1486"/>
      <c r="N1486"/>
      <c r="O1486"/>
      <c r="P1486"/>
    </row>
    <row r="1487" spans="1:16" s="10" customFormat="1" ht="30" x14ac:dyDescent="0.25">
      <c r="A1487"/>
      <c r="B1487" s="4">
        <v>1109623</v>
      </c>
      <c r="C1487" s="8" t="s">
        <v>11012</v>
      </c>
      <c r="D1487" s="4" t="s">
        <v>9721</v>
      </c>
      <c r="E1487" s="406">
        <v>362.16</v>
      </c>
      <c r="F1487" s="404"/>
      <c r="G1487" s="404"/>
      <c r="H1487" s="404" t="str">
        <f t="shared" si="24"/>
        <v>M³</v>
      </c>
      <c r="I1487"/>
      <c r="J1487"/>
      <c r="K1487"/>
      <c r="L1487"/>
      <c r="M1487"/>
      <c r="N1487"/>
      <c r="O1487"/>
      <c r="P1487"/>
    </row>
    <row r="1488" spans="1:16" s="10" customFormat="1" ht="30" x14ac:dyDescent="0.25">
      <c r="A1488"/>
      <c r="B1488" s="6">
        <v>1109697</v>
      </c>
      <c r="C1488" s="9" t="s">
        <v>11013</v>
      </c>
      <c r="D1488" s="6" t="s">
        <v>9721</v>
      </c>
      <c r="E1488" s="403">
        <v>348.6</v>
      </c>
      <c r="F1488" s="404"/>
      <c r="G1488" s="404"/>
      <c r="H1488" s="404" t="str">
        <f t="shared" si="24"/>
        <v>M³</v>
      </c>
      <c r="I1488"/>
      <c r="J1488"/>
      <c r="K1488"/>
      <c r="L1488"/>
      <c r="M1488"/>
      <c r="N1488"/>
      <c r="O1488"/>
      <c r="P1488"/>
    </row>
    <row r="1489" spans="1:16" s="10" customFormat="1" x14ac:dyDescent="0.25">
      <c r="A1489"/>
      <c r="B1489" s="4">
        <v>1109698</v>
      </c>
      <c r="C1489" s="8" t="s">
        <v>11014</v>
      </c>
      <c r="D1489" s="4" t="s">
        <v>9721</v>
      </c>
      <c r="E1489" s="406">
        <v>222.8</v>
      </c>
      <c r="F1489" s="404"/>
      <c r="G1489" s="404"/>
      <c r="H1489" s="404" t="str">
        <f t="shared" ref="H1489:H1552" si="25">UPPER(D1489)</f>
        <v>M³</v>
      </c>
      <c r="I1489"/>
      <c r="J1489"/>
      <c r="K1489"/>
      <c r="L1489"/>
      <c r="M1489"/>
      <c r="N1489"/>
      <c r="O1489"/>
      <c r="P1489"/>
    </row>
    <row r="1490" spans="1:16" s="10" customFormat="1" x14ac:dyDescent="0.25">
      <c r="A1490"/>
      <c r="B1490" s="6">
        <v>1109679</v>
      </c>
      <c r="C1490" s="9" t="s">
        <v>11015</v>
      </c>
      <c r="D1490" s="6" t="s">
        <v>9721</v>
      </c>
      <c r="E1490" s="403">
        <v>396.97</v>
      </c>
      <c r="F1490" s="404"/>
      <c r="G1490" s="404"/>
      <c r="H1490" s="404" t="str">
        <f t="shared" si="25"/>
        <v>M³</v>
      </c>
      <c r="I1490"/>
      <c r="J1490"/>
      <c r="K1490"/>
      <c r="L1490"/>
      <c r="M1490"/>
      <c r="N1490"/>
      <c r="O1490"/>
      <c r="P1490"/>
    </row>
    <row r="1491" spans="1:16" s="10" customFormat="1" x14ac:dyDescent="0.25">
      <c r="A1491"/>
      <c r="B1491" s="4">
        <v>1109625</v>
      </c>
      <c r="C1491" s="8" t="s">
        <v>11016</v>
      </c>
      <c r="D1491" s="4" t="s">
        <v>9721</v>
      </c>
      <c r="E1491" s="406">
        <v>282.86</v>
      </c>
      <c r="F1491" s="404"/>
      <c r="G1491" s="404"/>
      <c r="H1491" s="404" t="str">
        <f t="shared" si="25"/>
        <v>M³</v>
      </c>
      <c r="I1491"/>
      <c r="J1491"/>
      <c r="K1491"/>
      <c r="L1491"/>
      <c r="M1491"/>
      <c r="N1491"/>
      <c r="O1491"/>
      <c r="P1491"/>
    </row>
    <row r="1492" spans="1:16" s="10" customFormat="1" ht="30" x14ac:dyDescent="0.25">
      <c r="A1492"/>
      <c r="B1492" s="6">
        <v>1109678</v>
      </c>
      <c r="C1492" s="9" t="s">
        <v>11017</v>
      </c>
      <c r="D1492" s="6" t="s">
        <v>9721</v>
      </c>
      <c r="E1492" s="403">
        <v>360.78</v>
      </c>
      <c r="F1492" s="404"/>
      <c r="G1492" s="404"/>
      <c r="H1492" s="404" t="str">
        <f t="shared" si="25"/>
        <v>M³</v>
      </c>
      <c r="I1492"/>
      <c r="J1492"/>
      <c r="K1492"/>
      <c r="L1492"/>
      <c r="M1492"/>
      <c r="N1492"/>
      <c r="O1492"/>
      <c r="P1492"/>
    </row>
    <row r="1493" spans="1:16" s="10" customFormat="1" x14ac:dyDescent="0.25">
      <c r="A1493"/>
      <c r="B1493" s="4">
        <v>1109694</v>
      </c>
      <c r="C1493" s="8" t="s">
        <v>11018</v>
      </c>
      <c r="D1493" s="4" t="s">
        <v>9721</v>
      </c>
      <c r="E1493" s="406">
        <v>238.44</v>
      </c>
      <c r="F1493" s="404"/>
      <c r="G1493" s="404"/>
      <c r="H1493" s="404" t="str">
        <f t="shared" si="25"/>
        <v>M³</v>
      </c>
      <c r="I1493"/>
      <c r="J1493"/>
      <c r="K1493"/>
      <c r="L1493"/>
      <c r="M1493"/>
      <c r="N1493"/>
      <c r="O1493"/>
      <c r="P1493"/>
    </row>
    <row r="1494" spans="1:16" s="10" customFormat="1" x14ac:dyDescent="0.25">
      <c r="A1494"/>
      <c r="B1494" s="6">
        <v>1109673</v>
      </c>
      <c r="C1494" s="9" t="s">
        <v>11019</v>
      </c>
      <c r="D1494" s="6" t="s">
        <v>9721</v>
      </c>
      <c r="E1494" s="403">
        <v>426.8</v>
      </c>
      <c r="F1494" s="404"/>
      <c r="G1494" s="404"/>
      <c r="H1494" s="404" t="str">
        <f t="shared" si="25"/>
        <v>M³</v>
      </c>
      <c r="I1494"/>
      <c r="J1494"/>
      <c r="K1494"/>
      <c r="L1494"/>
      <c r="M1494"/>
      <c r="N1494"/>
      <c r="O1494"/>
      <c r="P1494"/>
    </row>
    <row r="1495" spans="1:16" s="10" customFormat="1" x14ac:dyDescent="0.25">
      <c r="A1495"/>
      <c r="B1495" s="4">
        <v>1109690</v>
      </c>
      <c r="C1495" s="8" t="s">
        <v>11020</v>
      </c>
      <c r="D1495" s="4" t="s">
        <v>9721</v>
      </c>
      <c r="E1495" s="406">
        <v>320.25</v>
      </c>
      <c r="F1495" s="404"/>
      <c r="G1495" s="404"/>
      <c r="H1495" s="404" t="str">
        <f t="shared" si="25"/>
        <v>M³</v>
      </c>
      <c r="I1495"/>
      <c r="J1495"/>
      <c r="K1495"/>
      <c r="L1495"/>
      <c r="M1495"/>
      <c r="N1495"/>
      <c r="O1495"/>
      <c r="P1495"/>
    </row>
    <row r="1496" spans="1:16" s="10" customFormat="1" x14ac:dyDescent="0.25">
      <c r="A1496"/>
      <c r="B1496" s="6">
        <v>1109674</v>
      </c>
      <c r="C1496" s="9" t="s">
        <v>11021</v>
      </c>
      <c r="D1496" s="6" t="s">
        <v>9721</v>
      </c>
      <c r="E1496" s="403">
        <v>404.58</v>
      </c>
      <c r="F1496" s="404"/>
      <c r="G1496" s="404"/>
      <c r="H1496" s="404" t="str">
        <f t="shared" si="25"/>
        <v>M³</v>
      </c>
      <c r="I1496"/>
      <c r="J1496"/>
      <c r="K1496"/>
      <c r="L1496"/>
      <c r="M1496"/>
      <c r="N1496"/>
      <c r="O1496"/>
      <c r="P1496"/>
    </row>
    <row r="1497" spans="1:16" s="10" customFormat="1" x14ac:dyDescent="0.25">
      <c r="A1497"/>
      <c r="B1497" s="4">
        <v>1109691</v>
      </c>
      <c r="C1497" s="8" t="s">
        <v>11022</v>
      </c>
      <c r="D1497" s="4" t="s">
        <v>9721</v>
      </c>
      <c r="E1497" s="406">
        <v>292.72000000000003</v>
      </c>
      <c r="F1497" s="404"/>
      <c r="G1497" s="404"/>
      <c r="H1497" s="404" t="str">
        <f t="shared" si="25"/>
        <v>M³</v>
      </c>
      <c r="I1497"/>
      <c r="J1497"/>
      <c r="K1497"/>
      <c r="L1497"/>
      <c r="M1497"/>
      <c r="N1497"/>
      <c r="O1497"/>
      <c r="P1497"/>
    </row>
    <row r="1498" spans="1:16" s="10" customFormat="1" x14ac:dyDescent="0.25">
      <c r="A1498"/>
      <c r="B1498" s="6">
        <v>1109675</v>
      </c>
      <c r="C1498" s="9" t="s">
        <v>11023</v>
      </c>
      <c r="D1498" s="6" t="s">
        <v>9721</v>
      </c>
      <c r="E1498" s="403">
        <v>386.85</v>
      </c>
      <c r="F1498" s="404"/>
      <c r="G1498" s="404"/>
      <c r="H1498" s="404" t="str">
        <f t="shared" si="25"/>
        <v>M³</v>
      </c>
      <c r="I1498"/>
      <c r="J1498"/>
      <c r="K1498"/>
      <c r="L1498"/>
      <c r="M1498"/>
      <c r="N1498"/>
      <c r="O1498"/>
      <c r="P1498"/>
    </row>
    <row r="1499" spans="1:16" s="10" customFormat="1" x14ac:dyDescent="0.25">
      <c r="A1499"/>
      <c r="B1499" s="4">
        <v>1109692</v>
      </c>
      <c r="C1499" s="8" t="s">
        <v>11024</v>
      </c>
      <c r="D1499" s="4" t="s">
        <v>9721</v>
      </c>
      <c r="E1499" s="406">
        <v>270.77</v>
      </c>
      <c r="F1499" s="404"/>
      <c r="G1499" s="404"/>
      <c r="H1499" s="404" t="str">
        <f t="shared" si="25"/>
        <v>M³</v>
      </c>
      <c r="I1499"/>
      <c r="J1499"/>
      <c r="K1499"/>
      <c r="L1499"/>
      <c r="M1499"/>
      <c r="N1499"/>
      <c r="O1499"/>
      <c r="P1499"/>
    </row>
    <row r="1500" spans="1:16" s="10" customFormat="1" x14ac:dyDescent="0.25">
      <c r="A1500"/>
      <c r="B1500" s="6">
        <v>1109676</v>
      </c>
      <c r="C1500" s="9" t="s">
        <v>11025</v>
      </c>
      <c r="D1500" s="6" t="s">
        <v>9721</v>
      </c>
      <c r="E1500" s="403">
        <v>372.51</v>
      </c>
      <c r="F1500" s="404"/>
      <c r="G1500" s="404"/>
      <c r="H1500" s="404" t="str">
        <f t="shared" si="25"/>
        <v>M³</v>
      </c>
      <c r="I1500"/>
      <c r="J1500"/>
      <c r="K1500"/>
      <c r="L1500"/>
      <c r="M1500"/>
      <c r="N1500"/>
      <c r="O1500"/>
      <c r="P1500"/>
    </row>
    <row r="1501" spans="1:16" s="10" customFormat="1" x14ac:dyDescent="0.25">
      <c r="A1501"/>
      <c r="B1501" s="4">
        <v>1109693</v>
      </c>
      <c r="C1501" s="8" t="s">
        <v>11026</v>
      </c>
      <c r="D1501" s="4" t="s">
        <v>9721</v>
      </c>
      <c r="E1501" s="406">
        <v>253.01</v>
      </c>
      <c r="F1501" s="404"/>
      <c r="G1501" s="404"/>
      <c r="H1501" s="404" t="str">
        <f t="shared" si="25"/>
        <v>M³</v>
      </c>
      <c r="I1501"/>
      <c r="J1501"/>
      <c r="K1501"/>
      <c r="L1501"/>
      <c r="M1501"/>
      <c r="N1501"/>
      <c r="O1501"/>
      <c r="P1501"/>
    </row>
    <row r="1502" spans="1:16" s="10" customFormat="1" x14ac:dyDescent="0.25">
      <c r="A1502"/>
      <c r="B1502" s="6">
        <v>1109680</v>
      </c>
      <c r="C1502" s="9" t="s">
        <v>11027</v>
      </c>
      <c r="D1502" s="6" t="s">
        <v>9721</v>
      </c>
      <c r="E1502" s="464">
        <v>4393.34</v>
      </c>
      <c r="F1502" s="404"/>
      <c r="G1502" s="404"/>
      <c r="H1502" s="404" t="str">
        <f t="shared" si="25"/>
        <v>M³</v>
      </c>
      <c r="I1502"/>
      <c r="J1502"/>
      <c r="K1502"/>
      <c r="L1502"/>
      <c r="M1502"/>
      <c r="N1502"/>
      <c r="O1502"/>
      <c r="P1502"/>
    </row>
    <row r="1503" spans="1:16" s="10" customFormat="1" ht="30" x14ac:dyDescent="0.25">
      <c r="A1503"/>
      <c r="B1503" s="4">
        <v>1107748</v>
      </c>
      <c r="C1503" s="8" t="s">
        <v>11028</v>
      </c>
      <c r="D1503" s="4" t="s">
        <v>9721</v>
      </c>
      <c r="E1503" s="463">
        <v>11272.15</v>
      </c>
      <c r="F1503" s="404"/>
      <c r="G1503" s="404"/>
      <c r="H1503" s="404" t="str">
        <f t="shared" si="25"/>
        <v>M³</v>
      </c>
      <c r="I1503"/>
      <c r="J1503"/>
      <c r="K1503"/>
      <c r="L1503"/>
      <c r="M1503"/>
      <c r="N1503"/>
      <c r="O1503"/>
      <c r="P1503"/>
    </row>
    <row r="1504" spans="1:16" s="10" customFormat="1" x14ac:dyDescent="0.25">
      <c r="A1504"/>
      <c r="B1504" s="6">
        <v>1110000</v>
      </c>
      <c r="C1504" s="9" t="s">
        <v>11029</v>
      </c>
      <c r="D1504" s="6" t="s">
        <v>9721</v>
      </c>
      <c r="E1504" s="464">
        <v>0</v>
      </c>
      <c r="F1504" s="404"/>
      <c r="G1504" s="404"/>
      <c r="H1504" s="404" t="str">
        <f t="shared" si="25"/>
        <v>M³</v>
      </c>
      <c r="I1504"/>
      <c r="J1504"/>
      <c r="K1504"/>
      <c r="L1504"/>
      <c r="M1504"/>
      <c r="N1504"/>
      <c r="O1504"/>
      <c r="P1504"/>
    </row>
    <row r="1505" spans="1:16" s="10" customFormat="1" ht="30" x14ac:dyDescent="0.25">
      <c r="A1505"/>
      <c r="B1505" s="4">
        <v>1106059</v>
      </c>
      <c r="C1505" s="8" t="s">
        <v>11030</v>
      </c>
      <c r="D1505" s="4" t="s">
        <v>9721</v>
      </c>
      <c r="E1505" s="463">
        <v>601.22</v>
      </c>
      <c r="F1505" s="404"/>
      <c r="G1505" s="404"/>
      <c r="H1505" s="404" t="str">
        <f t="shared" si="25"/>
        <v>M³</v>
      </c>
      <c r="I1505"/>
      <c r="J1505"/>
      <c r="K1505"/>
      <c r="L1505"/>
      <c r="M1505"/>
      <c r="N1505"/>
      <c r="O1505"/>
      <c r="P1505"/>
    </row>
    <row r="1506" spans="1:16" s="10" customFormat="1" ht="30" x14ac:dyDescent="0.25">
      <c r="A1506"/>
      <c r="B1506" s="6">
        <v>1106060</v>
      </c>
      <c r="C1506" s="9" t="s">
        <v>11031</v>
      </c>
      <c r="D1506" s="6" t="s">
        <v>9721</v>
      </c>
      <c r="E1506" s="403">
        <v>457.71</v>
      </c>
      <c r="F1506" s="404"/>
      <c r="G1506" s="404"/>
      <c r="H1506" s="404" t="str">
        <f t="shared" si="25"/>
        <v>M³</v>
      </c>
      <c r="I1506"/>
      <c r="J1506"/>
      <c r="K1506"/>
      <c r="L1506"/>
      <c r="M1506"/>
      <c r="N1506"/>
      <c r="O1506"/>
      <c r="P1506"/>
    </row>
    <row r="1507" spans="1:16" s="10" customFormat="1" ht="30" x14ac:dyDescent="0.25">
      <c r="A1507"/>
      <c r="B1507" s="4">
        <v>1100658</v>
      </c>
      <c r="C1507" s="8" t="s">
        <v>11032</v>
      </c>
      <c r="D1507" s="4" t="s">
        <v>9721</v>
      </c>
      <c r="E1507" s="406">
        <v>515.53</v>
      </c>
      <c r="F1507" s="404"/>
      <c r="G1507" s="404"/>
      <c r="H1507" s="404" t="str">
        <f t="shared" si="25"/>
        <v>M³</v>
      </c>
      <c r="I1507"/>
      <c r="J1507"/>
      <c r="K1507"/>
      <c r="L1507"/>
      <c r="M1507"/>
      <c r="N1507"/>
      <c r="O1507"/>
      <c r="P1507"/>
    </row>
    <row r="1508" spans="1:16" s="10" customFormat="1" ht="30" x14ac:dyDescent="0.25">
      <c r="A1508"/>
      <c r="B1508" s="6">
        <v>1106159</v>
      </c>
      <c r="C1508" s="9" t="s">
        <v>11033</v>
      </c>
      <c r="D1508" s="6" t="s">
        <v>9721</v>
      </c>
      <c r="E1508" s="403">
        <v>548.64</v>
      </c>
      <c r="F1508" s="404"/>
      <c r="G1508" s="404"/>
      <c r="H1508" s="404" t="str">
        <f t="shared" si="25"/>
        <v>M³</v>
      </c>
      <c r="I1508"/>
      <c r="J1508"/>
      <c r="K1508"/>
      <c r="L1508"/>
      <c r="M1508"/>
      <c r="N1508"/>
      <c r="O1508"/>
      <c r="P1508"/>
    </row>
    <row r="1509" spans="1:16" s="10" customFormat="1" ht="30" x14ac:dyDescent="0.25">
      <c r="A1509"/>
      <c r="B1509" s="4">
        <v>1107902</v>
      </c>
      <c r="C1509" s="8" t="s">
        <v>11034</v>
      </c>
      <c r="D1509" s="4" t="s">
        <v>9721</v>
      </c>
      <c r="E1509" s="406">
        <v>585.6</v>
      </c>
      <c r="F1509" s="404"/>
      <c r="G1509" s="404"/>
      <c r="H1509" s="404" t="str">
        <f t="shared" si="25"/>
        <v>M³</v>
      </c>
      <c r="I1509"/>
      <c r="J1509"/>
      <c r="K1509"/>
      <c r="L1509"/>
      <c r="M1509"/>
      <c r="N1509"/>
      <c r="O1509"/>
      <c r="P1509"/>
    </row>
    <row r="1510" spans="1:16" s="10" customFormat="1" ht="30" x14ac:dyDescent="0.25">
      <c r="A1510"/>
      <c r="B1510" s="6">
        <v>1107906</v>
      </c>
      <c r="C1510" s="9" t="s">
        <v>11035</v>
      </c>
      <c r="D1510" s="6" t="s">
        <v>9721</v>
      </c>
      <c r="E1510" s="403">
        <v>626.91999999999996</v>
      </c>
      <c r="F1510" s="404"/>
      <c r="G1510" s="404"/>
      <c r="H1510" s="404" t="str">
        <f t="shared" si="25"/>
        <v>M³</v>
      </c>
      <c r="I1510"/>
      <c r="J1510"/>
      <c r="K1510"/>
      <c r="L1510"/>
      <c r="M1510"/>
      <c r="N1510"/>
      <c r="O1510"/>
      <c r="P1510"/>
    </row>
    <row r="1511" spans="1:16" s="10" customFormat="1" ht="30" x14ac:dyDescent="0.25">
      <c r="A1511"/>
      <c r="B1511" s="4">
        <v>1107910</v>
      </c>
      <c r="C1511" s="8" t="s">
        <v>11036</v>
      </c>
      <c r="D1511" s="4" t="s">
        <v>9721</v>
      </c>
      <c r="E1511" s="406">
        <v>673.09</v>
      </c>
      <c r="F1511" s="404"/>
      <c r="G1511" s="404"/>
      <c r="H1511" s="404" t="str">
        <f t="shared" si="25"/>
        <v>M³</v>
      </c>
      <c r="I1511"/>
      <c r="J1511"/>
      <c r="K1511"/>
      <c r="L1511"/>
      <c r="M1511"/>
      <c r="N1511"/>
      <c r="O1511"/>
      <c r="P1511"/>
    </row>
    <row r="1512" spans="1:16" s="10" customFormat="1" ht="30" x14ac:dyDescent="0.25">
      <c r="A1512"/>
      <c r="B1512" s="6">
        <v>1107911</v>
      </c>
      <c r="C1512" s="9" t="s">
        <v>11037</v>
      </c>
      <c r="D1512" s="6" t="s">
        <v>9721</v>
      </c>
      <c r="E1512" s="403">
        <v>724.69</v>
      </c>
      <c r="F1512" s="404"/>
      <c r="G1512" s="404"/>
      <c r="H1512" s="404" t="str">
        <f t="shared" si="25"/>
        <v>M³</v>
      </c>
      <c r="I1512"/>
      <c r="J1512"/>
      <c r="K1512"/>
      <c r="L1512"/>
      <c r="M1512"/>
      <c r="N1512"/>
      <c r="O1512"/>
      <c r="P1512"/>
    </row>
    <row r="1513" spans="1:16" s="10" customFormat="1" ht="30" x14ac:dyDescent="0.25">
      <c r="A1513"/>
      <c r="B1513" s="4">
        <v>1107912</v>
      </c>
      <c r="C1513" s="8" t="s">
        <v>11038</v>
      </c>
      <c r="D1513" s="4" t="s">
        <v>9721</v>
      </c>
      <c r="E1513" s="406">
        <v>796.48</v>
      </c>
      <c r="F1513" s="404"/>
      <c r="G1513" s="404"/>
      <c r="H1513" s="404" t="str">
        <f t="shared" si="25"/>
        <v>M³</v>
      </c>
      <c r="I1513"/>
      <c r="J1513"/>
      <c r="K1513"/>
      <c r="L1513"/>
      <c r="M1513"/>
      <c r="N1513"/>
      <c r="O1513"/>
      <c r="P1513"/>
    </row>
    <row r="1514" spans="1:16" s="10" customFormat="1" ht="30" x14ac:dyDescent="0.25">
      <c r="A1514"/>
      <c r="B1514" s="6">
        <v>1106164</v>
      </c>
      <c r="C1514" s="9" t="s">
        <v>11039</v>
      </c>
      <c r="D1514" s="6" t="s">
        <v>9721</v>
      </c>
      <c r="E1514" s="403">
        <v>265.01</v>
      </c>
      <c r="F1514" s="404"/>
      <c r="G1514" s="404"/>
      <c r="H1514" s="404" t="str">
        <f t="shared" si="25"/>
        <v>M³</v>
      </c>
      <c r="I1514"/>
      <c r="J1514"/>
      <c r="K1514"/>
      <c r="L1514"/>
      <c r="M1514"/>
      <c r="N1514"/>
      <c r="O1514"/>
      <c r="P1514"/>
    </row>
    <row r="1515" spans="1:16" s="10" customFormat="1" ht="30" x14ac:dyDescent="0.25">
      <c r="A1515"/>
      <c r="B1515" s="4">
        <v>1106165</v>
      </c>
      <c r="C1515" s="8" t="s">
        <v>11040</v>
      </c>
      <c r="D1515" s="4" t="s">
        <v>9721</v>
      </c>
      <c r="E1515" s="406">
        <v>419.41</v>
      </c>
      <c r="F1515" s="404"/>
      <c r="G1515" s="404"/>
      <c r="H1515" s="404" t="str">
        <f t="shared" si="25"/>
        <v>M³</v>
      </c>
      <c r="I1515"/>
      <c r="J1515"/>
      <c r="K1515"/>
      <c r="L1515"/>
      <c r="M1515"/>
      <c r="N1515"/>
      <c r="O1515"/>
      <c r="P1515"/>
    </row>
    <row r="1516" spans="1:16" s="10" customFormat="1" ht="30" x14ac:dyDescent="0.25">
      <c r="A1516"/>
      <c r="B1516" s="6">
        <v>1106156</v>
      </c>
      <c r="C1516" s="9" t="s">
        <v>11041</v>
      </c>
      <c r="D1516" s="6" t="s">
        <v>9721</v>
      </c>
      <c r="E1516" s="403">
        <v>573.41999999999996</v>
      </c>
      <c r="F1516" s="404"/>
      <c r="G1516" s="404"/>
      <c r="H1516" s="404" t="str">
        <f t="shared" si="25"/>
        <v>M³</v>
      </c>
      <c r="I1516"/>
      <c r="J1516"/>
      <c r="K1516"/>
      <c r="L1516"/>
      <c r="M1516"/>
      <c r="N1516"/>
      <c r="O1516"/>
      <c r="P1516"/>
    </row>
    <row r="1517" spans="1:16" s="10" customFormat="1" ht="30" x14ac:dyDescent="0.25">
      <c r="A1517"/>
      <c r="B1517" s="4">
        <v>1107932</v>
      </c>
      <c r="C1517" s="8" t="s">
        <v>11042</v>
      </c>
      <c r="D1517" s="4" t="s">
        <v>9721</v>
      </c>
      <c r="E1517" s="406">
        <v>612.72</v>
      </c>
      <c r="F1517" s="404"/>
      <c r="G1517" s="404"/>
      <c r="H1517" s="404" t="str">
        <f t="shared" si="25"/>
        <v>M³</v>
      </c>
      <c r="I1517"/>
      <c r="J1517"/>
      <c r="K1517"/>
      <c r="L1517"/>
      <c r="M1517"/>
      <c r="N1517"/>
      <c r="O1517"/>
      <c r="P1517"/>
    </row>
    <row r="1518" spans="1:16" s="10" customFormat="1" x14ac:dyDescent="0.25">
      <c r="A1518"/>
      <c r="B1518" s="6">
        <v>1108111</v>
      </c>
      <c r="C1518" s="9" t="s">
        <v>11043</v>
      </c>
      <c r="D1518" s="6" t="s">
        <v>9721</v>
      </c>
      <c r="E1518" s="403">
        <v>462.23</v>
      </c>
      <c r="F1518" s="404"/>
      <c r="G1518" s="404"/>
      <c r="H1518" s="404" t="str">
        <f t="shared" si="25"/>
        <v>M³</v>
      </c>
      <c r="I1518"/>
      <c r="J1518"/>
      <c r="K1518"/>
      <c r="L1518"/>
      <c r="M1518"/>
      <c r="N1518"/>
      <c r="O1518"/>
      <c r="P1518"/>
    </row>
    <row r="1519" spans="1:16" s="10" customFormat="1" x14ac:dyDescent="0.25">
      <c r="A1519"/>
      <c r="B1519" s="4">
        <v>1108112</v>
      </c>
      <c r="C1519" s="8" t="s">
        <v>11044</v>
      </c>
      <c r="D1519" s="4" t="s">
        <v>9721</v>
      </c>
      <c r="E1519" s="406">
        <v>473.01</v>
      </c>
      <c r="F1519" s="404"/>
      <c r="G1519" s="404"/>
      <c r="H1519" s="404" t="str">
        <f t="shared" si="25"/>
        <v>M³</v>
      </c>
      <c r="I1519"/>
      <c r="J1519"/>
      <c r="K1519"/>
      <c r="L1519"/>
      <c r="M1519"/>
      <c r="N1519"/>
      <c r="O1519"/>
      <c r="P1519"/>
    </row>
    <row r="1520" spans="1:16" s="10" customFormat="1" x14ac:dyDescent="0.25">
      <c r="A1520"/>
      <c r="B1520" s="6">
        <v>1108113</v>
      </c>
      <c r="C1520" s="9" t="s">
        <v>11045</v>
      </c>
      <c r="D1520" s="6" t="s">
        <v>9721</v>
      </c>
      <c r="E1520" s="403">
        <v>500.5</v>
      </c>
      <c r="F1520" s="404"/>
      <c r="G1520" s="404"/>
      <c r="H1520" s="404" t="str">
        <f t="shared" si="25"/>
        <v>M³</v>
      </c>
      <c r="I1520"/>
      <c r="J1520"/>
      <c r="K1520"/>
      <c r="L1520"/>
      <c r="M1520"/>
      <c r="N1520"/>
      <c r="O1520"/>
      <c r="P1520"/>
    </row>
    <row r="1521" spans="1:16" s="10" customFormat="1" x14ac:dyDescent="0.25">
      <c r="A1521"/>
      <c r="B1521" s="4">
        <v>1108114</v>
      </c>
      <c r="C1521" s="8" t="s">
        <v>11046</v>
      </c>
      <c r="D1521" s="4" t="s">
        <v>9721</v>
      </c>
      <c r="E1521" s="406">
        <v>531.17999999999995</v>
      </c>
      <c r="F1521" s="404"/>
      <c r="G1521" s="404"/>
      <c r="H1521" s="404" t="str">
        <f t="shared" si="25"/>
        <v>M³</v>
      </c>
      <c r="I1521"/>
      <c r="J1521"/>
      <c r="K1521"/>
      <c r="L1521"/>
      <c r="M1521"/>
      <c r="N1521"/>
      <c r="O1521"/>
      <c r="P1521"/>
    </row>
    <row r="1522" spans="1:16" s="10" customFormat="1" x14ac:dyDescent="0.25">
      <c r="A1522"/>
      <c r="B1522" s="6">
        <v>1108061</v>
      </c>
      <c r="C1522" s="9" t="s">
        <v>11047</v>
      </c>
      <c r="D1522" s="6" t="s">
        <v>9721</v>
      </c>
      <c r="E1522" s="403">
        <v>911.38</v>
      </c>
      <c r="F1522" s="404"/>
      <c r="G1522" s="404"/>
      <c r="H1522" s="404" t="str">
        <f t="shared" si="25"/>
        <v>M³</v>
      </c>
      <c r="I1522"/>
      <c r="J1522"/>
      <c r="K1522"/>
      <c r="L1522"/>
      <c r="M1522"/>
      <c r="N1522"/>
      <c r="O1522"/>
      <c r="P1522"/>
    </row>
    <row r="1523" spans="1:16" s="10" customFormat="1" x14ac:dyDescent="0.25">
      <c r="A1523"/>
      <c r="B1523" s="4">
        <v>1108064</v>
      </c>
      <c r="C1523" s="8" t="s">
        <v>11048</v>
      </c>
      <c r="D1523" s="4" t="s">
        <v>9721</v>
      </c>
      <c r="E1523" s="406">
        <v>984.23</v>
      </c>
      <c r="F1523" s="404"/>
      <c r="G1523" s="404"/>
      <c r="H1523" s="404" t="str">
        <f t="shared" si="25"/>
        <v>M³</v>
      </c>
      <c r="I1523"/>
      <c r="J1523"/>
      <c r="K1523"/>
      <c r="L1523"/>
      <c r="M1523"/>
      <c r="N1523"/>
      <c r="O1523"/>
      <c r="P1523"/>
    </row>
    <row r="1524" spans="1:16" s="10" customFormat="1" x14ac:dyDescent="0.25">
      <c r="A1524"/>
      <c r="B1524" s="6">
        <v>1107888</v>
      </c>
      <c r="C1524" s="9" t="s">
        <v>11049</v>
      </c>
      <c r="D1524" s="6" t="s">
        <v>9721</v>
      </c>
      <c r="E1524" s="403">
        <v>454.72</v>
      </c>
      <c r="F1524" s="404"/>
      <c r="G1524" s="404"/>
      <c r="H1524" s="404" t="str">
        <f t="shared" si="25"/>
        <v>M³</v>
      </c>
      <c r="I1524"/>
      <c r="J1524"/>
      <c r="K1524"/>
      <c r="L1524"/>
      <c r="M1524"/>
      <c r="N1524"/>
      <c r="O1524"/>
      <c r="P1524"/>
    </row>
    <row r="1525" spans="1:16" s="10" customFormat="1" x14ac:dyDescent="0.25">
      <c r="A1525"/>
      <c r="B1525" s="4">
        <v>1107889</v>
      </c>
      <c r="C1525" s="8" t="s">
        <v>11050</v>
      </c>
      <c r="D1525" s="4" t="s">
        <v>9721</v>
      </c>
      <c r="E1525" s="406">
        <v>306.55</v>
      </c>
      <c r="F1525" s="404"/>
      <c r="G1525" s="404"/>
      <c r="H1525" s="404" t="str">
        <f t="shared" si="25"/>
        <v>M³</v>
      </c>
      <c r="I1525"/>
      <c r="J1525"/>
      <c r="K1525"/>
      <c r="L1525"/>
      <c r="M1525"/>
      <c r="N1525"/>
      <c r="O1525"/>
      <c r="P1525"/>
    </row>
    <row r="1526" spans="1:16" s="10" customFormat="1" x14ac:dyDescent="0.25">
      <c r="A1526"/>
      <c r="B1526" s="6">
        <v>1107892</v>
      </c>
      <c r="C1526" s="9" t="s">
        <v>11051</v>
      </c>
      <c r="D1526" s="6" t="s">
        <v>9721</v>
      </c>
      <c r="E1526" s="403">
        <v>473.92</v>
      </c>
      <c r="F1526" s="404"/>
      <c r="G1526" s="404"/>
      <c r="H1526" s="404" t="str">
        <f t="shared" si="25"/>
        <v>M³</v>
      </c>
      <c r="I1526"/>
      <c r="J1526"/>
      <c r="K1526"/>
      <c r="L1526"/>
      <c r="M1526"/>
      <c r="N1526"/>
      <c r="O1526"/>
      <c r="P1526"/>
    </row>
    <row r="1527" spans="1:16" s="10" customFormat="1" x14ac:dyDescent="0.25">
      <c r="A1527"/>
      <c r="B1527" s="4">
        <v>1107891</v>
      </c>
      <c r="C1527" s="8" t="s">
        <v>11052</v>
      </c>
      <c r="D1527" s="4" t="s">
        <v>9721</v>
      </c>
      <c r="E1527" s="406">
        <v>327.77</v>
      </c>
      <c r="F1527" s="404"/>
      <c r="G1527" s="404"/>
      <c r="H1527" s="404" t="str">
        <f t="shared" si="25"/>
        <v>M³</v>
      </c>
      <c r="I1527"/>
      <c r="J1527"/>
      <c r="K1527"/>
      <c r="L1527"/>
      <c r="M1527"/>
      <c r="N1527"/>
      <c r="O1527"/>
      <c r="P1527"/>
    </row>
    <row r="1528" spans="1:16" s="10" customFormat="1" x14ac:dyDescent="0.25">
      <c r="A1528"/>
      <c r="B1528" s="6">
        <v>1107928</v>
      </c>
      <c r="C1528" s="9" t="s">
        <v>11053</v>
      </c>
      <c r="D1528" s="6" t="s">
        <v>9721</v>
      </c>
      <c r="E1528" s="403">
        <v>408.27</v>
      </c>
      <c r="F1528" s="404"/>
      <c r="G1528" s="404"/>
      <c r="H1528" s="404" t="str">
        <f t="shared" si="25"/>
        <v>M³</v>
      </c>
      <c r="I1528"/>
      <c r="J1528"/>
      <c r="K1528"/>
      <c r="L1528"/>
      <c r="M1528"/>
      <c r="N1528"/>
      <c r="O1528"/>
      <c r="P1528"/>
    </row>
    <row r="1529" spans="1:16" s="10" customFormat="1" x14ac:dyDescent="0.25">
      <c r="A1529"/>
      <c r="B1529" s="4">
        <v>1107929</v>
      </c>
      <c r="C1529" s="8" t="s">
        <v>11054</v>
      </c>
      <c r="D1529" s="4" t="s">
        <v>9721</v>
      </c>
      <c r="E1529" s="406">
        <v>261.62</v>
      </c>
      <c r="F1529" s="404"/>
      <c r="G1529" s="404"/>
      <c r="H1529" s="404" t="str">
        <f t="shared" si="25"/>
        <v>M³</v>
      </c>
      <c r="I1529"/>
      <c r="J1529"/>
      <c r="K1529"/>
      <c r="L1529"/>
      <c r="M1529"/>
      <c r="N1529"/>
      <c r="O1529"/>
      <c r="P1529"/>
    </row>
    <row r="1530" spans="1:16" s="10" customFormat="1" x14ac:dyDescent="0.25">
      <c r="A1530"/>
      <c r="B1530" s="6">
        <v>1106109</v>
      </c>
      <c r="C1530" s="9" t="s">
        <v>11055</v>
      </c>
      <c r="D1530" s="6" t="s">
        <v>9721</v>
      </c>
      <c r="E1530" s="403">
        <v>377.26</v>
      </c>
      <c r="F1530" s="404"/>
      <c r="G1530" s="404"/>
      <c r="H1530" s="404" t="str">
        <f t="shared" si="25"/>
        <v>M³</v>
      </c>
      <c r="I1530"/>
      <c r="J1530"/>
      <c r="K1530"/>
      <c r="L1530"/>
      <c r="M1530"/>
      <c r="N1530"/>
      <c r="O1530"/>
      <c r="P1530"/>
    </row>
    <row r="1531" spans="1:16" s="10" customFormat="1" x14ac:dyDescent="0.25">
      <c r="A1531"/>
      <c r="B1531" s="4">
        <v>1106117</v>
      </c>
      <c r="C1531" s="8" t="s">
        <v>11056</v>
      </c>
      <c r="D1531" s="4" t="s">
        <v>9721</v>
      </c>
      <c r="E1531" s="406">
        <v>230.61</v>
      </c>
      <c r="F1531" s="404"/>
      <c r="G1531" s="404"/>
      <c r="H1531" s="404" t="str">
        <f t="shared" si="25"/>
        <v>M³</v>
      </c>
      <c r="I1531"/>
      <c r="J1531"/>
      <c r="K1531"/>
      <c r="L1531"/>
      <c r="M1531"/>
      <c r="N1531"/>
      <c r="O1531"/>
      <c r="P1531"/>
    </row>
    <row r="1532" spans="1:16" s="10" customFormat="1" x14ac:dyDescent="0.25">
      <c r="A1532"/>
      <c r="B1532" s="6">
        <v>1107896</v>
      </c>
      <c r="C1532" s="9" t="s">
        <v>11057</v>
      </c>
      <c r="D1532" s="6" t="s">
        <v>9721</v>
      </c>
      <c r="E1532" s="403">
        <v>495.44</v>
      </c>
      <c r="F1532" s="404"/>
      <c r="G1532" s="404"/>
      <c r="H1532" s="404" t="str">
        <f t="shared" si="25"/>
        <v>M³</v>
      </c>
      <c r="I1532"/>
      <c r="J1532"/>
      <c r="K1532"/>
      <c r="L1532"/>
      <c r="M1532"/>
      <c r="N1532"/>
      <c r="O1532"/>
      <c r="P1532"/>
    </row>
    <row r="1533" spans="1:16" s="10" customFormat="1" x14ac:dyDescent="0.25">
      <c r="A1533"/>
      <c r="B1533" s="4">
        <v>1107895</v>
      </c>
      <c r="C1533" s="8" t="s">
        <v>11058</v>
      </c>
      <c r="D1533" s="4" t="s">
        <v>9721</v>
      </c>
      <c r="E1533" s="406">
        <v>351.57</v>
      </c>
      <c r="F1533" s="404"/>
      <c r="G1533" s="404"/>
      <c r="H1533" s="404" t="str">
        <f t="shared" si="25"/>
        <v>M³</v>
      </c>
      <c r="I1533"/>
      <c r="J1533"/>
      <c r="K1533"/>
      <c r="L1533"/>
      <c r="M1533"/>
      <c r="N1533"/>
      <c r="O1533"/>
      <c r="P1533"/>
    </row>
    <row r="1534" spans="1:16" s="10" customFormat="1" x14ac:dyDescent="0.25">
      <c r="A1534"/>
      <c r="B1534" s="6">
        <v>1119528</v>
      </c>
      <c r="C1534" s="9" t="s">
        <v>11059</v>
      </c>
      <c r="D1534" s="6" t="s">
        <v>9721</v>
      </c>
      <c r="E1534" s="403">
        <v>422.62</v>
      </c>
      <c r="F1534" s="404"/>
      <c r="G1534" s="404"/>
      <c r="H1534" s="404" t="str">
        <f t="shared" si="25"/>
        <v>M³</v>
      </c>
      <c r="I1534"/>
      <c r="J1534"/>
      <c r="K1534"/>
      <c r="L1534"/>
      <c r="M1534"/>
      <c r="N1534"/>
      <c r="O1534"/>
      <c r="P1534"/>
    </row>
    <row r="1535" spans="1:16" s="10" customFormat="1" x14ac:dyDescent="0.25">
      <c r="A1535"/>
      <c r="B1535" s="4">
        <v>1106135</v>
      </c>
      <c r="C1535" s="8" t="s">
        <v>11060</v>
      </c>
      <c r="D1535" s="4" t="s">
        <v>9721</v>
      </c>
      <c r="E1535" s="406">
        <v>277.52999999999997</v>
      </c>
      <c r="F1535" s="404"/>
      <c r="G1535" s="404"/>
      <c r="H1535" s="404" t="str">
        <f t="shared" si="25"/>
        <v>M³</v>
      </c>
      <c r="I1535"/>
      <c r="J1535"/>
      <c r="K1535"/>
      <c r="L1535"/>
      <c r="M1535"/>
      <c r="N1535"/>
      <c r="O1535"/>
      <c r="P1535"/>
    </row>
    <row r="1536" spans="1:16" s="10" customFormat="1" x14ac:dyDescent="0.25">
      <c r="A1536"/>
      <c r="B1536" s="6">
        <v>1106136</v>
      </c>
      <c r="C1536" s="9" t="s">
        <v>11061</v>
      </c>
      <c r="D1536" s="6" t="s">
        <v>9721</v>
      </c>
      <c r="E1536" s="403">
        <v>389.39</v>
      </c>
      <c r="F1536" s="404"/>
      <c r="G1536" s="404"/>
      <c r="H1536" s="404" t="str">
        <f t="shared" si="25"/>
        <v>M³</v>
      </c>
      <c r="I1536"/>
      <c r="J1536"/>
      <c r="K1536"/>
      <c r="L1536"/>
      <c r="M1536"/>
      <c r="N1536"/>
      <c r="O1536"/>
      <c r="P1536"/>
    </row>
    <row r="1537" spans="1:16" s="10" customFormat="1" x14ac:dyDescent="0.25">
      <c r="A1537"/>
      <c r="B1537" s="4">
        <v>1106137</v>
      </c>
      <c r="C1537" s="8" t="s">
        <v>11062</v>
      </c>
      <c r="D1537" s="4" t="s">
        <v>9721</v>
      </c>
      <c r="E1537" s="406">
        <v>244.3</v>
      </c>
      <c r="F1537" s="404"/>
      <c r="G1537" s="404"/>
      <c r="H1537" s="404" t="str">
        <f t="shared" si="25"/>
        <v>M³</v>
      </c>
      <c r="I1537"/>
      <c r="J1537"/>
      <c r="K1537"/>
      <c r="L1537"/>
      <c r="M1537"/>
      <c r="N1537"/>
      <c r="O1537"/>
      <c r="P1537"/>
    </row>
    <row r="1538" spans="1:16" s="10" customFormat="1" ht="30" x14ac:dyDescent="0.25">
      <c r="A1538"/>
      <c r="B1538" s="6">
        <v>1116127</v>
      </c>
      <c r="C1538" s="9" t="s">
        <v>11063</v>
      </c>
      <c r="D1538" s="6" t="s">
        <v>9721</v>
      </c>
      <c r="E1538" s="403">
        <v>514.70000000000005</v>
      </c>
      <c r="F1538" s="404"/>
      <c r="G1538" s="404"/>
      <c r="H1538" s="404" t="str">
        <f t="shared" si="25"/>
        <v>M³</v>
      </c>
      <c r="I1538"/>
      <c r="J1538"/>
      <c r="K1538"/>
      <c r="L1538"/>
      <c r="M1538"/>
      <c r="N1538"/>
      <c r="O1538"/>
      <c r="P1538"/>
    </row>
    <row r="1539" spans="1:16" s="10" customFormat="1" ht="30" x14ac:dyDescent="0.25">
      <c r="A1539"/>
      <c r="B1539" s="4">
        <v>1116126</v>
      </c>
      <c r="C1539" s="8" t="s">
        <v>11064</v>
      </c>
      <c r="D1539" s="4" t="s">
        <v>9721</v>
      </c>
      <c r="E1539" s="406">
        <v>378.54</v>
      </c>
      <c r="F1539" s="404"/>
      <c r="G1539" s="404"/>
      <c r="H1539" s="404" t="str">
        <f t="shared" si="25"/>
        <v>M³</v>
      </c>
      <c r="I1539"/>
      <c r="J1539"/>
      <c r="K1539"/>
      <c r="L1539"/>
      <c r="M1539"/>
      <c r="N1539"/>
      <c r="O1539"/>
      <c r="P1539"/>
    </row>
    <row r="1540" spans="1:16" s="10" customFormat="1" x14ac:dyDescent="0.25">
      <c r="A1540"/>
      <c r="B1540" s="6">
        <v>1107900</v>
      </c>
      <c r="C1540" s="9" t="s">
        <v>11065</v>
      </c>
      <c r="D1540" s="6" t="s">
        <v>9721</v>
      </c>
      <c r="E1540" s="403">
        <v>519.41</v>
      </c>
      <c r="F1540" s="404"/>
      <c r="G1540" s="404"/>
      <c r="H1540" s="404" t="str">
        <f t="shared" si="25"/>
        <v>M³</v>
      </c>
      <c r="I1540"/>
      <c r="J1540"/>
      <c r="K1540"/>
      <c r="L1540"/>
      <c r="M1540"/>
      <c r="N1540"/>
      <c r="O1540"/>
      <c r="P1540"/>
    </row>
    <row r="1541" spans="1:16" s="10" customFormat="1" x14ac:dyDescent="0.25">
      <c r="A1541"/>
      <c r="B1541" s="4">
        <v>1107899</v>
      </c>
      <c r="C1541" s="8" t="s">
        <v>11066</v>
      </c>
      <c r="D1541" s="4" t="s">
        <v>9721</v>
      </c>
      <c r="E1541" s="406">
        <v>378.07</v>
      </c>
      <c r="F1541" s="404"/>
      <c r="G1541" s="404"/>
      <c r="H1541" s="404" t="str">
        <f t="shared" si="25"/>
        <v>M³</v>
      </c>
      <c r="I1541"/>
      <c r="J1541"/>
      <c r="K1541"/>
      <c r="L1541"/>
      <c r="M1541"/>
      <c r="N1541"/>
      <c r="O1541"/>
      <c r="P1541"/>
    </row>
    <row r="1542" spans="1:16" s="10" customFormat="1" x14ac:dyDescent="0.25">
      <c r="A1542"/>
      <c r="B1542" s="6">
        <v>1107890</v>
      </c>
      <c r="C1542" s="9" t="s">
        <v>11067</v>
      </c>
      <c r="D1542" s="6" t="s">
        <v>9721</v>
      </c>
      <c r="E1542" s="403">
        <v>441.34</v>
      </c>
      <c r="F1542" s="404"/>
      <c r="G1542" s="404"/>
      <c r="H1542" s="404" t="str">
        <f t="shared" si="25"/>
        <v>M³</v>
      </c>
      <c r="I1542"/>
      <c r="J1542"/>
      <c r="K1542"/>
      <c r="L1542"/>
      <c r="M1542"/>
      <c r="N1542"/>
      <c r="O1542"/>
      <c r="P1542"/>
    </row>
    <row r="1543" spans="1:16" s="10" customFormat="1" x14ac:dyDescent="0.25">
      <c r="A1543"/>
      <c r="B1543" s="4">
        <v>1106138</v>
      </c>
      <c r="C1543" s="8" t="s">
        <v>11068</v>
      </c>
      <c r="D1543" s="4" t="s">
        <v>9721</v>
      </c>
      <c r="E1543" s="406">
        <v>298.3</v>
      </c>
      <c r="F1543" s="404"/>
      <c r="G1543" s="404"/>
      <c r="H1543" s="404" t="str">
        <f t="shared" si="25"/>
        <v>M³</v>
      </c>
      <c r="I1543"/>
      <c r="J1543"/>
      <c r="K1543"/>
      <c r="L1543"/>
      <c r="M1543"/>
      <c r="N1543"/>
      <c r="O1543"/>
      <c r="P1543"/>
    </row>
    <row r="1544" spans="1:16" s="10" customFormat="1" x14ac:dyDescent="0.25">
      <c r="A1544"/>
      <c r="B1544" s="6">
        <v>1106139</v>
      </c>
      <c r="C1544" s="9" t="s">
        <v>11069</v>
      </c>
      <c r="D1544" s="6" t="s">
        <v>9721</v>
      </c>
      <c r="E1544" s="403">
        <v>405.28</v>
      </c>
      <c r="F1544" s="404"/>
      <c r="G1544" s="404"/>
      <c r="H1544" s="404" t="str">
        <f t="shared" si="25"/>
        <v>M³</v>
      </c>
      <c r="I1544"/>
      <c r="J1544"/>
      <c r="K1544"/>
      <c r="L1544"/>
      <c r="M1544"/>
      <c r="N1544"/>
      <c r="O1544"/>
      <c r="P1544"/>
    </row>
    <row r="1545" spans="1:16" s="10" customFormat="1" x14ac:dyDescent="0.25">
      <c r="A1545"/>
      <c r="B1545" s="4">
        <v>1106140</v>
      </c>
      <c r="C1545" s="8" t="s">
        <v>11070</v>
      </c>
      <c r="D1545" s="4" t="s">
        <v>9721</v>
      </c>
      <c r="E1545" s="406">
        <v>262.24</v>
      </c>
      <c r="F1545" s="404"/>
      <c r="G1545" s="404"/>
      <c r="H1545" s="404" t="str">
        <f t="shared" si="25"/>
        <v>M³</v>
      </c>
      <c r="I1545"/>
      <c r="J1545"/>
      <c r="K1545"/>
      <c r="L1545"/>
      <c r="M1545"/>
      <c r="N1545"/>
      <c r="O1545"/>
      <c r="P1545"/>
    </row>
    <row r="1546" spans="1:16" s="10" customFormat="1" x14ac:dyDescent="0.25">
      <c r="A1546"/>
      <c r="B1546" s="6">
        <v>1107904</v>
      </c>
      <c r="C1546" s="9" t="s">
        <v>11071</v>
      </c>
      <c r="D1546" s="6" t="s">
        <v>9721</v>
      </c>
      <c r="E1546" s="403">
        <v>546.25</v>
      </c>
      <c r="F1546" s="404"/>
      <c r="G1546" s="404"/>
      <c r="H1546" s="404" t="str">
        <f t="shared" si="25"/>
        <v>M³</v>
      </c>
      <c r="I1546"/>
      <c r="J1546"/>
      <c r="K1546"/>
      <c r="L1546"/>
      <c r="M1546"/>
      <c r="N1546"/>
      <c r="O1546"/>
      <c r="P1546"/>
    </row>
    <row r="1547" spans="1:16" s="10" customFormat="1" x14ac:dyDescent="0.25">
      <c r="A1547"/>
      <c r="B1547" s="4">
        <v>1107903</v>
      </c>
      <c r="C1547" s="8" t="s">
        <v>11072</v>
      </c>
      <c r="D1547" s="4" t="s">
        <v>9721</v>
      </c>
      <c r="E1547" s="406">
        <v>407.75</v>
      </c>
      <c r="F1547" s="404"/>
      <c r="G1547" s="404"/>
      <c r="H1547" s="404" t="str">
        <f t="shared" si="25"/>
        <v>M³</v>
      </c>
      <c r="I1547"/>
      <c r="J1547"/>
      <c r="K1547"/>
      <c r="L1547"/>
      <c r="M1547"/>
      <c r="N1547"/>
      <c r="O1547"/>
      <c r="P1547"/>
    </row>
    <row r="1548" spans="1:16" s="10" customFormat="1" x14ac:dyDescent="0.25">
      <c r="A1548"/>
      <c r="B1548" s="6">
        <v>1107908</v>
      </c>
      <c r="C1548" s="9" t="s">
        <v>11073</v>
      </c>
      <c r="D1548" s="6" t="s">
        <v>9721</v>
      </c>
      <c r="E1548" s="403">
        <v>576.15</v>
      </c>
      <c r="F1548" s="404"/>
      <c r="G1548" s="404"/>
      <c r="H1548" s="404" t="str">
        <f t="shared" si="25"/>
        <v>M³</v>
      </c>
      <c r="I1548"/>
      <c r="J1548"/>
      <c r="K1548"/>
      <c r="L1548"/>
      <c r="M1548"/>
      <c r="N1548"/>
      <c r="O1548"/>
      <c r="P1548"/>
    </row>
    <row r="1549" spans="1:16" s="10" customFormat="1" x14ac:dyDescent="0.25">
      <c r="A1549"/>
      <c r="B1549" s="4">
        <v>1107907</v>
      </c>
      <c r="C1549" s="8" t="s">
        <v>11074</v>
      </c>
      <c r="D1549" s="4" t="s">
        <v>9721</v>
      </c>
      <c r="E1549" s="406">
        <v>440.82</v>
      </c>
      <c r="F1549" s="404"/>
      <c r="G1549" s="404"/>
      <c r="H1549" s="404" t="str">
        <f t="shared" si="25"/>
        <v>M³</v>
      </c>
      <c r="I1549"/>
      <c r="J1549"/>
      <c r="K1549"/>
      <c r="L1549"/>
      <c r="M1549"/>
      <c r="N1549"/>
      <c r="O1549"/>
      <c r="P1549"/>
    </row>
    <row r="1550" spans="1:16" s="10" customFormat="1" x14ac:dyDescent="0.25">
      <c r="A1550"/>
      <c r="B1550" s="6">
        <v>1107871</v>
      </c>
      <c r="C1550" s="9" t="s">
        <v>11075</v>
      </c>
      <c r="D1550" s="6" t="s">
        <v>9721</v>
      </c>
      <c r="E1550" s="403">
        <v>474.28</v>
      </c>
      <c r="F1550" s="404"/>
      <c r="G1550" s="404"/>
      <c r="H1550" s="404" t="str">
        <f t="shared" si="25"/>
        <v>M³</v>
      </c>
      <c r="I1550"/>
      <c r="J1550"/>
      <c r="K1550"/>
      <c r="L1550"/>
      <c r="M1550"/>
      <c r="N1550"/>
      <c r="O1550"/>
      <c r="P1550"/>
    </row>
    <row r="1551" spans="1:16" s="10" customFormat="1" x14ac:dyDescent="0.25">
      <c r="A1551"/>
      <c r="B1551" s="4">
        <v>1107870</v>
      </c>
      <c r="C1551" s="8" t="s">
        <v>11076</v>
      </c>
      <c r="D1551" s="4" t="s">
        <v>9721</v>
      </c>
      <c r="E1551" s="406">
        <v>334.83</v>
      </c>
      <c r="F1551" s="404"/>
      <c r="G1551" s="404"/>
      <c r="H1551" s="404" t="str">
        <f t="shared" si="25"/>
        <v>M³</v>
      </c>
      <c r="I1551"/>
      <c r="J1551"/>
      <c r="K1551"/>
      <c r="L1551"/>
      <c r="M1551"/>
      <c r="N1551"/>
      <c r="O1551"/>
      <c r="P1551"/>
    </row>
    <row r="1552" spans="1:16" s="10" customFormat="1" x14ac:dyDescent="0.25">
      <c r="A1552"/>
      <c r="B1552" s="6">
        <v>1106057</v>
      </c>
      <c r="C1552" s="9" t="s">
        <v>11077</v>
      </c>
      <c r="D1552" s="6" t="s">
        <v>9721</v>
      </c>
      <c r="E1552" s="403">
        <v>461.55</v>
      </c>
      <c r="F1552" s="404"/>
      <c r="G1552" s="404"/>
      <c r="H1552" s="404" t="str">
        <f t="shared" si="25"/>
        <v>M³</v>
      </c>
      <c r="I1552"/>
      <c r="J1552"/>
      <c r="K1552"/>
      <c r="L1552"/>
      <c r="M1552"/>
      <c r="N1552"/>
      <c r="O1552"/>
      <c r="P1552"/>
    </row>
    <row r="1553" spans="1:16" s="10" customFormat="1" x14ac:dyDescent="0.25">
      <c r="A1553"/>
      <c r="B1553" s="4">
        <v>1106058</v>
      </c>
      <c r="C1553" s="8" t="s">
        <v>11078</v>
      </c>
      <c r="D1553" s="4" t="s">
        <v>9721</v>
      </c>
      <c r="E1553" s="406">
        <v>320.33</v>
      </c>
      <c r="F1553" s="404"/>
      <c r="G1553" s="404"/>
      <c r="H1553" s="404" t="str">
        <f t="shared" ref="H1553:H1616" si="26">UPPER(D1553)</f>
        <v>M³</v>
      </c>
      <c r="I1553"/>
      <c r="J1553"/>
      <c r="K1553"/>
      <c r="L1553"/>
      <c r="M1553"/>
      <c r="N1553"/>
      <c r="O1553"/>
      <c r="P1553"/>
    </row>
    <row r="1554" spans="1:16" s="10" customFormat="1" x14ac:dyDescent="0.25">
      <c r="A1554"/>
      <c r="B1554" s="6">
        <v>1106380</v>
      </c>
      <c r="C1554" s="9" t="s">
        <v>11079</v>
      </c>
      <c r="D1554" s="6" t="s">
        <v>9721</v>
      </c>
      <c r="E1554" s="403">
        <v>448.31</v>
      </c>
      <c r="F1554" s="404"/>
      <c r="G1554" s="404"/>
      <c r="H1554" s="404" t="str">
        <f t="shared" si="26"/>
        <v>M³</v>
      </c>
      <c r="I1554"/>
      <c r="J1554"/>
      <c r="K1554"/>
      <c r="L1554"/>
      <c r="M1554"/>
      <c r="N1554"/>
      <c r="O1554"/>
      <c r="P1554"/>
    </row>
    <row r="1555" spans="1:16" s="10" customFormat="1" ht="30" x14ac:dyDescent="0.25">
      <c r="A1555"/>
      <c r="B1555" s="4">
        <v>1106378</v>
      </c>
      <c r="C1555" s="8" t="s">
        <v>11080</v>
      </c>
      <c r="D1555" s="4" t="s">
        <v>9721</v>
      </c>
      <c r="E1555" s="406">
        <v>310.73</v>
      </c>
      <c r="F1555" s="404"/>
      <c r="G1555" s="404"/>
      <c r="H1555" s="404" t="str">
        <f t="shared" si="26"/>
        <v>M³</v>
      </c>
      <c r="I1555"/>
      <c r="J1555"/>
      <c r="K1555"/>
      <c r="L1555"/>
      <c r="M1555"/>
      <c r="N1555"/>
      <c r="O1555"/>
      <c r="P1555"/>
    </row>
    <row r="1556" spans="1:16" s="10" customFormat="1" x14ac:dyDescent="0.25">
      <c r="A1556"/>
      <c r="B1556" s="6">
        <v>1116263</v>
      </c>
      <c r="C1556" s="9" t="s">
        <v>11081</v>
      </c>
      <c r="D1556" s="6" t="s">
        <v>9721</v>
      </c>
      <c r="E1556" s="403">
        <v>410.39</v>
      </c>
      <c r="F1556" s="404"/>
      <c r="G1556" s="404"/>
      <c r="H1556" s="404" t="str">
        <f t="shared" si="26"/>
        <v>M³</v>
      </c>
      <c r="I1556"/>
      <c r="J1556"/>
      <c r="K1556"/>
      <c r="L1556"/>
      <c r="M1556"/>
      <c r="N1556"/>
      <c r="O1556"/>
      <c r="P1556"/>
    </row>
    <row r="1557" spans="1:16" s="10" customFormat="1" ht="30" x14ac:dyDescent="0.25">
      <c r="A1557"/>
      <c r="B1557" s="4">
        <v>1116267</v>
      </c>
      <c r="C1557" s="8" t="s">
        <v>11082</v>
      </c>
      <c r="D1557" s="4" t="s">
        <v>9721</v>
      </c>
      <c r="E1557" s="406">
        <v>272.82</v>
      </c>
      <c r="F1557" s="404"/>
      <c r="G1557" s="404"/>
      <c r="H1557" s="404" t="str">
        <f t="shared" si="26"/>
        <v>M³</v>
      </c>
      <c r="I1557"/>
      <c r="J1557"/>
      <c r="K1557"/>
      <c r="L1557"/>
      <c r="M1557"/>
      <c r="N1557"/>
      <c r="O1557"/>
      <c r="P1557"/>
    </row>
    <row r="1558" spans="1:16" s="10" customFormat="1" x14ac:dyDescent="0.25">
      <c r="A1558"/>
      <c r="B1558" s="6">
        <v>1106280</v>
      </c>
      <c r="C1558" s="9" t="s">
        <v>11083</v>
      </c>
      <c r="D1558" s="6" t="s">
        <v>9721</v>
      </c>
      <c r="E1558" s="403">
        <v>470.33</v>
      </c>
      <c r="F1558" s="404"/>
      <c r="G1558" s="404"/>
      <c r="H1558" s="404" t="str">
        <f t="shared" si="26"/>
        <v>M³</v>
      </c>
      <c r="I1558"/>
      <c r="J1558"/>
      <c r="K1558"/>
      <c r="L1558"/>
      <c r="M1558"/>
      <c r="N1558"/>
      <c r="O1558"/>
      <c r="P1558"/>
    </row>
    <row r="1559" spans="1:16" s="10" customFormat="1" ht="30" x14ac:dyDescent="0.25">
      <c r="A1559"/>
      <c r="B1559" s="4">
        <v>1106289</v>
      </c>
      <c r="C1559" s="8" t="s">
        <v>11084</v>
      </c>
      <c r="D1559" s="4" t="s">
        <v>9721</v>
      </c>
      <c r="E1559" s="406">
        <v>335.13</v>
      </c>
      <c r="F1559" s="404"/>
      <c r="G1559" s="404"/>
      <c r="H1559" s="404" t="str">
        <f t="shared" si="26"/>
        <v>M³</v>
      </c>
      <c r="I1559"/>
      <c r="J1559"/>
      <c r="K1559"/>
      <c r="L1559"/>
      <c r="M1559"/>
      <c r="N1559"/>
      <c r="O1559"/>
      <c r="P1559"/>
    </row>
    <row r="1560" spans="1:16" s="10" customFormat="1" x14ac:dyDescent="0.25">
      <c r="A1560"/>
      <c r="B1560" s="6">
        <v>1116264</v>
      </c>
      <c r="C1560" s="9" t="s">
        <v>11085</v>
      </c>
      <c r="D1560" s="6" t="s">
        <v>9721</v>
      </c>
      <c r="E1560" s="403">
        <v>429.11</v>
      </c>
      <c r="F1560" s="404"/>
      <c r="G1560" s="404"/>
      <c r="H1560" s="404" t="str">
        <f t="shared" si="26"/>
        <v>M³</v>
      </c>
      <c r="I1560"/>
      <c r="J1560"/>
      <c r="K1560"/>
      <c r="L1560"/>
      <c r="M1560"/>
      <c r="N1560"/>
      <c r="O1560"/>
      <c r="P1560"/>
    </row>
    <row r="1561" spans="1:16" s="10" customFormat="1" ht="30" x14ac:dyDescent="0.25">
      <c r="A1561"/>
      <c r="B1561" s="4">
        <v>1116268</v>
      </c>
      <c r="C1561" s="8" t="s">
        <v>11086</v>
      </c>
      <c r="D1561" s="4" t="s">
        <v>9721</v>
      </c>
      <c r="E1561" s="406">
        <v>293.92</v>
      </c>
      <c r="F1561" s="404"/>
      <c r="G1561" s="404"/>
      <c r="H1561" s="404" t="str">
        <f t="shared" si="26"/>
        <v>M³</v>
      </c>
      <c r="I1561"/>
      <c r="J1561"/>
      <c r="K1561"/>
      <c r="L1561"/>
      <c r="M1561"/>
      <c r="N1561"/>
      <c r="O1561"/>
      <c r="P1561"/>
    </row>
    <row r="1562" spans="1:16" s="10" customFormat="1" x14ac:dyDescent="0.25">
      <c r="A1562"/>
      <c r="B1562" s="6">
        <v>1106281</v>
      </c>
      <c r="C1562" s="9" t="s">
        <v>11087</v>
      </c>
      <c r="D1562" s="6" t="s">
        <v>9721</v>
      </c>
      <c r="E1562" s="403">
        <v>498.69</v>
      </c>
      <c r="F1562" s="404"/>
      <c r="G1562" s="404"/>
      <c r="H1562" s="404" t="str">
        <f t="shared" si="26"/>
        <v>M³</v>
      </c>
      <c r="I1562"/>
      <c r="J1562"/>
      <c r="K1562"/>
      <c r="L1562"/>
      <c r="M1562"/>
      <c r="N1562"/>
      <c r="O1562"/>
      <c r="P1562"/>
    </row>
    <row r="1563" spans="1:16" s="10" customFormat="1" ht="30" x14ac:dyDescent="0.25">
      <c r="A1563"/>
      <c r="B1563" s="4">
        <v>1106382</v>
      </c>
      <c r="C1563" s="8" t="s">
        <v>11088</v>
      </c>
      <c r="D1563" s="4" t="s">
        <v>9721</v>
      </c>
      <c r="E1563" s="406">
        <v>366.56</v>
      </c>
      <c r="F1563" s="404"/>
      <c r="G1563" s="404"/>
      <c r="H1563" s="404" t="str">
        <f t="shared" si="26"/>
        <v>M³</v>
      </c>
      <c r="I1563"/>
      <c r="J1563"/>
      <c r="K1563"/>
      <c r="L1563"/>
      <c r="M1563"/>
      <c r="N1563"/>
      <c r="O1563"/>
      <c r="P1563"/>
    </row>
    <row r="1564" spans="1:16" s="10" customFormat="1" x14ac:dyDescent="0.25">
      <c r="A1564"/>
      <c r="B1564" s="6">
        <v>1116265</v>
      </c>
      <c r="C1564" s="9" t="s">
        <v>11089</v>
      </c>
      <c r="D1564" s="6" t="s">
        <v>9721</v>
      </c>
      <c r="E1564" s="403">
        <v>453.15</v>
      </c>
      <c r="F1564" s="404"/>
      <c r="G1564" s="404"/>
      <c r="H1564" s="404" t="str">
        <f t="shared" si="26"/>
        <v>M³</v>
      </c>
      <c r="I1564"/>
      <c r="J1564"/>
      <c r="K1564"/>
      <c r="L1564"/>
      <c r="M1564"/>
      <c r="N1564"/>
      <c r="O1564"/>
      <c r="P1564"/>
    </row>
    <row r="1565" spans="1:16" s="10" customFormat="1" ht="30" x14ac:dyDescent="0.25">
      <c r="A1565"/>
      <c r="B1565" s="4">
        <v>1116269</v>
      </c>
      <c r="C1565" s="8" t="s">
        <v>11090</v>
      </c>
      <c r="D1565" s="4" t="s">
        <v>9721</v>
      </c>
      <c r="E1565" s="406">
        <v>321.02</v>
      </c>
      <c r="F1565" s="404"/>
      <c r="G1565" s="404"/>
      <c r="H1565" s="404" t="str">
        <f t="shared" si="26"/>
        <v>M³</v>
      </c>
      <c r="I1565"/>
      <c r="J1565"/>
      <c r="K1565"/>
      <c r="L1565"/>
      <c r="M1565"/>
      <c r="N1565"/>
      <c r="O1565"/>
      <c r="P1565"/>
    </row>
    <row r="1566" spans="1:16" s="10" customFormat="1" x14ac:dyDescent="0.25">
      <c r="A1566"/>
      <c r="B1566" s="6">
        <v>1106282</v>
      </c>
      <c r="C1566" s="9" t="s">
        <v>11091</v>
      </c>
      <c r="D1566" s="6" t="s">
        <v>9721</v>
      </c>
      <c r="E1566" s="403">
        <v>530.35</v>
      </c>
      <c r="F1566" s="404"/>
      <c r="G1566" s="404"/>
      <c r="H1566" s="404" t="str">
        <f t="shared" si="26"/>
        <v>M³</v>
      </c>
      <c r="I1566"/>
      <c r="J1566"/>
      <c r="K1566"/>
      <c r="L1566"/>
      <c r="M1566"/>
      <c r="N1566"/>
      <c r="O1566"/>
      <c r="P1566"/>
    </row>
    <row r="1567" spans="1:16" s="10" customFormat="1" ht="30" x14ac:dyDescent="0.25">
      <c r="A1567"/>
      <c r="B1567" s="4">
        <v>1106384</v>
      </c>
      <c r="C1567" s="8" t="s">
        <v>11092</v>
      </c>
      <c r="D1567" s="4" t="s">
        <v>9721</v>
      </c>
      <c r="E1567" s="406">
        <v>401.65</v>
      </c>
      <c r="F1567" s="404"/>
      <c r="G1567" s="404"/>
      <c r="H1567" s="404" t="str">
        <f t="shared" si="26"/>
        <v>M³</v>
      </c>
      <c r="I1567"/>
      <c r="J1567"/>
      <c r="K1567"/>
      <c r="L1567"/>
      <c r="M1567"/>
      <c r="N1567"/>
      <c r="O1567"/>
      <c r="P1567"/>
    </row>
    <row r="1568" spans="1:16" s="10" customFormat="1" x14ac:dyDescent="0.25">
      <c r="A1568"/>
      <c r="B1568" s="6">
        <v>1116266</v>
      </c>
      <c r="C1568" s="9" t="s">
        <v>11093</v>
      </c>
      <c r="D1568" s="6" t="s">
        <v>9721</v>
      </c>
      <c r="E1568" s="403">
        <v>480.02</v>
      </c>
      <c r="F1568" s="404"/>
      <c r="G1568" s="404"/>
      <c r="H1568" s="404" t="str">
        <f t="shared" si="26"/>
        <v>M³</v>
      </c>
      <c r="I1568"/>
      <c r="J1568"/>
      <c r="K1568"/>
      <c r="L1568"/>
      <c r="M1568"/>
      <c r="N1568"/>
      <c r="O1568"/>
      <c r="P1568"/>
    </row>
    <row r="1569" spans="1:16" s="10" customFormat="1" ht="30" x14ac:dyDescent="0.25">
      <c r="A1569"/>
      <c r="B1569" s="4">
        <v>1116270</v>
      </c>
      <c r="C1569" s="8" t="s">
        <v>11094</v>
      </c>
      <c r="D1569" s="4" t="s">
        <v>9721</v>
      </c>
      <c r="E1569" s="406">
        <v>351.32</v>
      </c>
      <c r="F1569" s="404"/>
      <c r="G1569" s="404"/>
      <c r="H1569" s="404" t="str">
        <f t="shared" si="26"/>
        <v>M³</v>
      </c>
      <c r="I1569"/>
      <c r="J1569"/>
      <c r="K1569"/>
      <c r="L1569"/>
      <c r="M1569"/>
      <c r="N1569"/>
      <c r="O1569"/>
      <c r="P1569"/>
    </row>
    <row r="1570" spans="1:16" s="10" customFormat="1" ht="30" x14ac:dyDescent="0.25">
      <c r="A1570"/>
      <c r="B1570" s="6">
        <v>1107868</v>
      </c>
      <c r="C1570" s="9" t="s">
        <v>11095</v>
      </c>
      <c r="D1570" s="6" t="s">
        <v>9721</v>
      </c>
      <c r="E1570" s="403">
        <v>360.65</v>
      </c>
      <c r="F1570" s="404"/>
      <c r="G1570" s="404"/>
      <c r="H1570" s="404" t="str">
        <f t="shared" si="26"/>
        <v>M³</v>
      </c>
      <c r="I1570"/>
      <c r="J1570"/>
      <c r="K1570"/>
      <c r="L1570"/>
      <c r="M1570"/>
      <c r="N1570"/>
      <c r="O1570"/>
      <c r="P1570"/>
    </row>
    <row r="1571" spans="1:16" s="10" customFormat="1" ht="30" x14ac:dyDescent="0.25">
      <c r="A1571"/>
      <c r="B1571" s="4">
        <v>1107869</v>
      </c>
      <c r="C1571" s="8" t="s">
        <v>11096</v>
      </c>
      <c r="D1571" s="4" t="s">
        <v>9721</v>
      </c>
      <c r="E1571" s="406">
        <v>208.79</v>
      </c>
      <c r="F1571" s="404"/>
      <c r="G1571" s="404"/>
      <c r="H1571" s="404" t="str">
        <f t="shared" si="26"/>
        <v>M³</v>
      </c>
      <c r="I1571"/>
      <c r="J1571"/>
      <c r="K1571"/>
      <c r="L1571"/>
      <c r="M1571"/>
      <c r="N1571"/>
      <c r="O1571"/>
      <c r="P1571"/>
    </row>
    <row r="1572" spans="1:16" s="10" customFormat="1" ht="30" x14ac:dyDescent="0.25">
      <c r="A1572"/>
      <c r="B1572" s="6">
        <v>1103853</v>
      </c>
      <c r="C1572" s="9" t="s">
        <v>11097</v>
      </c>
      <c r="D1572" s="6" t="s">
        <v>9721</v>
      </c>
      <c r="E1572" s="403">
        <v>459.45</v>
      </c>
      <c r="F1572" s="404"/>
      <c r="G1572" s="404"/>
      <c r="H1572" s="404" t="str">
        <f t="shared" si="26"/>
        <v>M³</v>
      </c>
      <c r="I1572"/>
      <c r="J1572"/>
      <c r="K1572"/>
      <c r="L1572"/>
      <c r="M1572"/>
      <c r="N1572"/>
      <c r="O1572"/>
      <c r="P1572"/>
    </row>
    <row r="1573" spans="1:16" s="10" customFormat="1" ht="30" x14ac:dyDescent="0.25">
      <c r="A1573"/>
      <c r="B1573" s="4">
        <v>1103852</v>
      </c>
      <c r="C1573" s="8" t="s">
        <v>11098</v>
      </c>
      <c r="D1573" s="4" t="s">
        <v>9721</v>
      </c>
      <c r="E1573" s="406">
        <v>363.18</v>
      </c>
      <c r="F1573" s="404"/>
      <c r="G1573" s="404"/>
      <c r="H1573" s="404" t="str">
        <f t="shared" si="26"/>
        <v>M³</v>
      </c>
      <c r="I1573"/>
      <c r="J1573"/>
      <c r="K1573"/>
      <c r="L1573"/>
      <c r="M1573"/>
      <c r="N1573"/>
      <c r="O1573"/>
      <c r="P1573"/>
    </row>
    <row r="1574" spans="1:16" s="10" customFormat="1" x14ac:dyDescent="0.25">
      <c r="A1574"/>
      <c r="B1574" s="6">
        <v>1106284</v>
      </c>
      <c r="C1574" s="9" t="s">
        <v>11099</v>
      </c>
      <c r="D1574" s="6" t="s">
        <v>9721</v>
      </c>
      <c r="E1574" s="403">
        <v>471.43</v>
      </c>
      <c r="F1574" s="404"/>
      <c r="G1574" s="404"/>
      <c r="H1574" s="404" t="str">
        <f t="shared" si="26"/>
        <v>M³</v>
      </c>
      <c r="I1574"/>
      <c r="J1574"/>
      <c r="K1574"/>
      <c r="L1574"/>
      <c r="M1574"/>
      <c r="N1574"/>
      <c r="O1574"/>
      <c r="P1574"/>
    </row>
    <row r="1575" spans="1:16" s="10" customFormat="1" x14ac:dyDescent="0.25">
      <c r="A1575"/>
      <c r="B1575" s="4">
        <v>1108116</v>
      </c>
      <c r="C1575" s="8" t="s">
        <v>11100</v>
      </c>
      <c r="D1575" s="4" t="s">
        <v>9721</v>
      </c>
      <c r="E1575" s="406">
        <v>476.49</v>
      </c>
      <c r="F1575" s="404"/>
      <c r="G1575" s="404"/>
      <c r="H1575" s="404" t="str">
        <f t="shared" si="26"/>
        <v>M³</v>
      </c>
      <c r="I1575"/>
      <c r="J1575"/>
      <c r="K1575"/>
      <c r="L1575"/>
      <c r="M1575"/>
      <c r="N1575"/>
      <c r="O1575"/>
      <c r="P1575"/>
    </row>
    <row r="1576" spans="1:16" s="10" customFormat="1" x14ac:dyDescent="0.25">
      <c r="A1576"/>
      <c r="B1576" s="6">
        <v>1108118</v>
      </c>
      <c r="C1576" s="9" t="s">
        <v>11101</v>
      </c>
      <c r="D1576" s="6" t="s">
        <v>9721</v>
      </c>
      <c r="E1576" s="403">
        <v>499.95</v>
      </c>
      <c r="F1576" s="404"/>
      <c r="G1576" s="404"/>
      <c r="H1576" s="404" t="str">
        <f t="shared" si="26"/>
        <v>M³</v>
      </c>
      <c r="I1576"/>
      <c r="J1576"/>
      <c r="K1576"/>
      <c r="L1576"/>
      <c r="M1576"/>
      <c r="N1576"/>
      <c r="O1576"/>
      <c r="P1576"/>
    </row>
    <row r="1577" spans="1:16" s="10" customFormat="1" x14ac:dyDescent="0.25">
      <c r="A1577"/>
      <c r="B1577" s="4">
        <v>1106158</v>
      </c>
      <c r="C1577" s="8" t="s">
        <v>11102</v>
      </c>
      <c r="D1577" s="4" t="s">
        <v>9721</v>
      </c>
      <c r="E1577" s="406">
        <v>531.47</v>
      </c>
      <c r="F1577" s="404"/>
      <c r="G1577" s="404"/>
      <c r="H1577" s="404" t="str">
        <f t="shared" si="26"/>
        <v>M³</v>
      </c>
      <c r="I1577"/>
      <c r="J1577"/>
      <c r="K1577"/>
      <c r="L1577"/>
      <c r="M1577"/>
      <c r="N1577"/>
      <c r="O1577"/>
      <c r="P1577"/>
    </row>
    <row r="1578" spans="1:16" s="10" customFormat="1" x14ac:dyDescent="0.25">
      <c r="A1578"/>
      <c r="B1578" s="6">
        <v>1108120</v>
      </c>
      <c r="C1578" s="9" t="s">
        <v>11103</v>
      </c>
      <c r="D1578" s="6" t="s">
        <v>9721</v>
      </c>
      <c r="E1578" s="403">
        <v>566.69000000000005</v>
      </c>
      <c r="F1578" s="404"/>
      <c r="G1578" s="404"/>
      <c r="H1578" s="404" t="str">
        <f t="shared" si="26"/>
        <v>M³</v>
      </c>
      <c r="I1578"/>
      <c r="J1578"/>
      <c r="K1578"/>
      <c r="L1578"/>
      <c r="M1578"/>
      <c r="N1578"/>
      <c r="O1578"/>
      <c r="P1578"/>
    </row>
    <row r="1579" spans="1:16" s="10" customFormat="1" ht="30" x14ac:dyDescent="0.25">
      <c r="A1579"/>
      <c r="B1579" s="4">
        <v>1106050</v>
      </c>
      <c r="C1579" s="8" t="s">
        <v>11104</v>
      </c>
      <c r="D1579" s="4" t="s">
        <v>9721</v>
      </c>
      <c r="E1579" s="406">
        <v>48.48</v>
      </c>
      <c r="F1579" s="404"/>
      <c r="G1579" s="404"/>
      <c r="H1579" s="404" t="str">
        <f t="shared" si="26"/>
        <v>M³</v>
      </c>
      <c r="I1579"/>
      <c r="J1579"/>
      <c r="K1579"/>
      <c r="L1579"/>
      <c r="M1579"/>
      <c r="N1579"/>
      <c r="O1579"/>
      <c r="P1579"/>
    </row>
    <row r="1580" spans="1:16" s="10" customFormat="1" ht="30" x14ac:dyDescent="0.25">
      <c r="A1580"/>
      <c r="B1580" s="6">
        <v>1106051</v>
      </c>
      <c r="C1580" s="9" t="s">
        <v>11105</v>
      </c>
      <c r="D1580" s="6" t="s">
        <v>9721</v>
      </c>
      <c r="E1580" s="403">
        <v>40.5</v>
      </c>
      <c r="F1580" s="404"/>
      <c r="G1580" s="404"/>
      <c r="H1580" s="404" t="str">
        <f t="shared" si="26"/>
        <v>M³</v>
      </c>
      <c r="I1580"/>
      <c r="J1580"/>
      <c r="K1580"/>
      <c r="L1580"/>
      <c r="M1580"/>
      <c r="N1580"/>
      <c r="O1580"/>
      <c r="P1580"/>
    </row>
    <row r="1581" spans="1:16" s="10" customFormat="1" x14ac:dyDescent="0.25">
      <c r="A1581"/>
      <c r="B1581" s="4">
        <v>1106061</v>
      </c>
      <c r="C1581" s="8" t="s">
        <v>11106</v>
      </c>
      <c r="D1581" s="4" t="s">
        <v>9721</v>
      </c>
      <c r="E1581" s="406">
        <v>56.43</v>
      </c>
      <c r="F1581" s="404"/>
      <c r="G1581" s="404"/>
      <c r="H1581" s="404" t="str">
        <f t="shared" si="26"/>
        <v>M³</v>
      </c>
      <c r="I1581"/>
      <c r="J1581"/>
      <c r="K1581"/>
      <c r="L1581"/>
      <c r="M1581"/>
      <c r="N1581"/>
      <c r="O1581"/>
      <c r="P1581"/>
    </row>
    <row r="1582" spans="1:16" s="10" customFormat="1" x14ac:dyDescent="0.25">
      <c r="A1582"/>
      <c r="B1582" s="6">
        <v>1106087</v>
      </c>
      <c r="C1582" s="9" t="s">
        <v>11107</v>
      </c>
      <c r="D1582" s="6" t="s">
        <v>9721</v>
      </c>
      <c r="E1582" s="403">
        <v>48.71</v>
      </c>
      <c r="F1582" s="404"/>
      <c r="G1582" s="404"/>
      <c r="H1582" s="404" t="str">
        <f t="shared" si="26"/>
        <v>M³</v>
      </c>
      <c r="I1582"/>
      <c r="J1582"/>
      <c r="K1582"/>
      <c r="L1582"/>
      <c r="M1582"/>
      <c r="N1582"/>
      <c r="O1582"/>
      <c r="P1582"/>
    </row>
    <row r="1583" spans="1:16" s="10" customFormat="1" ht="30" x14ac:dyDescent="0.25">
      <c r="A1583"/>
      <c r="B1583" s="4">
        <v>1107860</v>
      </c>
      <c r="C1583" s="8" t="s">
        <v>11108</v>
      </c>
      <c r="D1583" s="4" t="s">
        <v>9721</v>
      </c>
      <c r="E1583" s="406">
        <v>56.83</v>
      </c>
      <c r="F1583" s="404"/>
      <c r="G1583" s="404"/>
      <c r="H1583" s="404" t="str">
        <f t="shared" si="26"/>
        <v>M³</v>
      </c>
      <c r="I1583"/>
      <c r="J1583"/>
      <c r="K1583"/>
      <c r="L1583"/>
      <c r="M1583"/>
      <c r="N1583"/>
      <c r="O1583"/>
      <c r="P1583"/>
    </row>
    <row r="1584" spans="1:16" s="10" customFormat="1" ht="30" x14ac:dyDescent="0.25">
      <c r="A1584"/>
      <c r="B1584" s="6">
        <v>1106088</v>
      </c>
      <c r="C1584" s="9" t="s">
        <v>11109</v>
      </c>
      <c r="D1584" s="6" t="s">
        <v>9721</v>
      </c>
      <c r="E1584" s="403">
        <v>59.77</v>
      </c>
      <c r="F1584" s="404"/>
      <c r="G1584" s="404"/>
      <c r="H1584" s="404" t="str">
        <f t="shared" si="26"/>
        <v>M³</v>
      </c>
      <c r="I1584"/>
      <c r="J1584"/>
      <c r="K1584"/>
      <c r="L1584"/>
      <c r="M1584"/>
      <c r="N1584"/>
      <c r="O1584"/>
      <c r="P1584"/>
    </row>
    <row r="1585" spans="1:16" s="10" customFormat="1" ht="30" x14ac:dyDescent="0.25">
      <c r="A1585"/>
      <c r="B1585" s="4">
        <v>1106128</v>
      </c>
      <c r="C1585" s="8" t="s">
        <v>11110</v>
      </c>
      <c r="D1585" s="4" t="s">
        <v>9721</v>
      </c>
      <c r="E1585" s="406">
        <v>49.17</v>
      </c>
      <c r="F1585" s="404"/>
      <c r="G1585" s="404"/>
      <c r="H1585" s="404" t="str">
        <f t="shared" si="26"/>
        <v>M³</v>
      </c>
      <c r="I1585"/>
      <c r="J1585"/>
      <c r="K1585"/>
      <c r="L1585"/>
      <c r="M1585"/>
      <c r="N1585"/>
      <c r="O1585"/>
      <c r="P1585"/>
    </row>
    <row r="1586" spans="1:16" s="10" customFormat="1" x14ac:dyDescent="0.25">
      <c r="A1586"/>
      <c r="B1586" s="6">
        <v>1108056</v>
      </c>
      <c r="C1586" s="9" t="s">
        <v>11111</v>
      </c>
      <c r="D1586" s="6" t="s">
        <v>9721</v>
      </c>
      <c r="E1586" s="464">
        <v>3064.18</v>
      </c>
      <c r="F1586" s="404"/>
      <c r="G1586" s="404"/>
      <c r="H1586" s="404" t="str">
        <f t="shared" si="26"/>
        <v>M³</v>
      </c>
      <c r="I1586"/>
      <c r="J1586"/>
      <c r="K1586"/>
      <c r="L1586"/>
      <c r="M1586"/>
      <c r="N1586"/>
      <c r="O1586"/>
      <c r="P1586"/>
    </row>
    <row r="1587" spans="1:16" s="10" customFormat="1" x14ac:dyDescent="0.25">
      <c r="A1587"/>
      <c r="B1587" s="4">
        <v>1108059</v>
      </c>
      <c r="C1587" s="8" t="s">
        <v>11112</v>
      </c>
      <c r="D1587" s="4" t="s">
        <v>9721</v>
      </c>
      <c r="E1587" s="463">
        <v>3963.69</v>
      </c>
      <c r="F1587" s="404"/>
      <c r="G1587" s="404"/>
      <c r="H1587" s="404" t="str">
        <f t="shared" si="26"/>
        <v>M³</v>
      </c>
      <c r="I1587"/>
      <c r="J1587"/>
      <c r="K1587"/>
      <c r="L1587"/>
      <c r="M1587"/>
      <c r="N1587"/>
      <c r="O1587"/>
      <c r="P1587"/>
    </row>
    <row r="1588" spans="1:16" s="10" customFormat="1" x14ac:dyDescent="0.25">
      <c r="A1588"/>
      <c r="B1588" s="6">
        <v>1207700</v>
      </c>
      <c r="C1588" s="9" t="s">
        <v>11113</v>
      </c>
      <c r="D1588" s="6" t="s">
        <v>9721</v>
      </c>
      <c r="E1588" s="464">
        <v>576.91999999999996</v>
      </c>
      <c r="F1588" s="404"/>
      <c r="G1588" s="404"/>
      <c r="H1588" s="404" t="str">
        <f t="shared" si="26"/>
        <v>M³</v>
      </c>
      <c r="I1588"/>
      <c r="J1588"/>
      <c r="K1588"/>
      <c r="L1588"/>
      <c r="M1588"/>
      <c r="N1588"/>
      <c r="O1588"/>
      <c r="P1588"/>
    </row>
    <row r="1589" spans="1:16" s="10" customFormat="1" x14ac:dyDescent="0.25">
      <c r="A1589"/>
      <c r="B1589" s="4">
        <v>1207701</v>
      </c>
      <c r="C1589" s="8" t="s">
        <v>11114</v>
      </c>
      <c r="D1589" s="4" t="s">
        <v>9721</v>
      </c>
      <c r="E1589" s="463">
        <v>612.79999999999995</v>
      </c>
      <c r="F1589" s="404"/>
      <c r="G1589" s="404"/>
      <c r="H1589" s="404" t="str">
        <f t="shared" si="26"/>
        <v>M³</v>
      </c>
      <c r="I1589"/>
      <c r="J1589"/>
      <c r="K1589"/>
      <c r="L1589"/>
      <c r="M1589"/>
      <c r="N1589"/>
      <c r="O1589"/>
      <c r="P1589"/>
    </row>
    <row r="1590" spans="1:16" s="10" customFormat="1" x14ac:dyDescent="0.25">
      <c r="A1590"/>
      <c r="B1590" s="6">
        <v>1207702</v>
      </c>
      <c r="C1590" s="9" t="s">
        <v>11115</v>
      </c>
      <c r="D1590" s="6" t="s">
        <v>9721</v>
      </c>
      <c r="E1590" s="403">
        <v>652.95000000000005</v>
      </c>
      <c r="F1590" s="404"/>
      <c r="G1590" s="404"/>
      <c r="H1590" s="404" t="str">
        <f t="shared" si="26"/>
        <v>M³</v>
      </c>
      <c r="I1590"/>
      <c r="J1590"/>
      <c r="K1590"/>
      <c r="L1590"/>
      <c r="M1590"/>
      <c r="N1590"/>
      <c r="O1590"/>
      <c r="P1590"/>
    </row>
    <row r="1591" spans="1:16" s="10" customFormat="1" ht="30" x14ac:dyDescent="0.25">
      <c r="A1591"/>
      <c r="B1591" s="4">
        <v>1207708</v>
      </c>
      <c r="C1591" s="8" t="s">
        <v>11116</v>
      </c>
      <c r="D1591" s="4" t="s">
        <v>9721</v>
      </c>
      <c r="E1591" s="406">
        <v>590.88</v>
      </c>
      <c r="F1591" s="404"/>
      <c r="G1591" s="404"/>
      <c r="H1591" s="404" t="str">
        <f t="shared" si="26"/>
        <v>M³</v>
      </c>
      <c r="I1591"/>
      <c r="J1591"/>
      <c r="K1591"/>
      <c r="L1591"/>
      <c r="M1591"/>
      <c r="N1591"/>
      <c r="O1591"/>
      <c r="P1591"/>
    </row>
    <row r="1592" spans="1:16" s="10" customFormat="1" x14ac:dyDescent="0.25">
      <c r="A1592"/>
      <c r="B1592" s="6">
        <v>1207703</v>
      </c>
      <c r="C1592" s="9" t="s">
        <v>11117</v>
      </c>
      <c r="D1592" s="6" t="s">
        <v>9721</v>
      </c>
      <c r="E1592" s="403">
        <v>748.07</v>
      </c>
      <c r="F1592" s="404"/>
      <c r="G1592" s="404"/>
      <c r="H1592" s="404" t="str">
        <f t="shared" si="26"/>
        <v>M³</v>
      </c>
      <c r="I1592"/>
      <c r="J1592"/>
      <c r="K1592"/>
      <c r="L1592"/>
      <c r="M1592"/>
      <c r="N1592"/>
      <c r="O1592"/>
      <c r="P1592"/>
    </row>
    <row r="1593" spans="1:16" s="10" customFormat="1" ht="30" x14ac:dyDescent="0.25">
      <c r="A1593"/>
      <c r="B1593" s="4">
        <v>1207709</v>
      </c>
      <c r="C1593" s="8" t="s">
        <v>11118</v>
      </c>
      <c r="D1593" s="4" t="s">
        <v>9721</v>
      </c>
      <c r="E1593" s="406">
        <v>678.09</v>
      </c>
      <c r="F1593" s="404"/>
      <c r="G1593" s="404"/>
      <c r="H1593" s="404" t="str">
        <f t="shared" si="26"/>
        <v>M³</v>
      </c>
      <c r="I1593"/>
      <c r="J1593"/>
      <c r="K1593"/>
      <c r="L1593"/>
      <c r="M1593"/>
      <c r="N1593"/>
      <c r="O1593"/>
      <c r="P1593"/>
    </row>
    <row r="1594" spans="1:16" s="10" customFormat="1" x14ac:dyDescent="0.25">
      <c r="A1594"/>
      <c r="B1594" s="6">
        <v>1207710</v>
      </c>
      <c r="C1594" s="9" t="s">
        <v>11119</v>
      </c>
      <c r="D1594" s="6" t="s">
        <v>9721</v>
      </c>
      <c r="E1594" s="403">
        <v>889.62</v>
      </c>
      <c r="F1594" s="404"/>
      <c r="G1594" s="404"/>
      <c r="H1594" s="404" t="str">
        <f t="shared" si="26"/>
        <v>M³</v>
      </c>
      <c r="I1594"/>
      <c r="J1594"/>
      <c r="K1594"/>
      <c r="L1594"/>
      <c r="M1594"/>
      <c r="N1594"/>
      <c r="O1594"/>
      <c r="P1594"/>
    </row>
    <row r="1595" spans="1:16" s="10" customFormat="1" x14ac:dyDescent="0.25">
      <c r="A1595"/>
      <c r="B1595" s="4">
        <v>1207711</v>
      </c>
      <c r="C1595" s="8" t="s">
        <v>11120</v>
      </c>
      <c r="D1595" s="4" t="s">
        <v>9721</v>
      </c>
      <c r="E1595" s="463">
        <v>1110.6500000000001</v>
      </c>
      <c r="F1595" s="404"/>
      <c r="G1595" s="404"/>
      <c r="H1595" s="404" t="str">
        <f t="shared" si="26"/>
        <v>M³</v>
      </c>
      <c r="I1595"/>
      <c r="J1595"/>
      <c r="K1595"/>
      <c r="L1595"/>
      <c r="M1595"/>
      <c r="N1595"/>
      <c r="O1595"/>
      <c r="P1595"/>
    </row>
    <row r="1596" spans="1:16" s="10" customFormat="1" x14ac:dyDescent="0.25">
      <c r="A1596"/>
      <c r="B1596" s="6">
        <v>1207713</v>
      </c>
      <c r="C1596" s="9" t="s">
        <v>11121</v>
      </c>
      <c r="D1596" s="6" t="s">
        <v>9721</v>
      </c>
      <c r="E1596" s="464">
        <v>1685.74</v>
      </c>
      <c r="F1596" s="404"/>
      <c r="G1596" s="404"/>
      <c r="H1596" s="404" t="str">
        <f t="shared" si="26"/>
        <v>M³</v>
      </c>
      <c r="I1596"/>
      <c r="J1596"/>
      <c r="K1596"/>
      <c r="L1596"/>
      <c r="M1596"/>
      <c r="N1596"/>
      <c r="O1596"/>
      <c r="P1596"/>
    </row>
    <row r="1597" spans="1:16" s="10" customFormat="1" x14ac:dyDescent="0.25">
      <c r="A1597"/>
      <c r="B1597" s="4">
        <v>1207714</v>
      </c>
      <c r="C1597" s="8" t="s">
        <v>11122</v>
      </c>
      <c r="D1597" s="4" t="s">
        <v>9721</v>
      </c>
      <c r="E1597" s="406">
        <v>931.83</v>
      </c>
      <c r="F1597" s="404"/>
      <c r="G1597" s="404"/>
      <c r="H1597" s="404" t="str">
        <f t="shared" si="26"/>
        <v>M³</v>
      </c>
      <c r="I1597"/>
      <c r="J1597"/>
      <c r="K1597"/>
      <c r="L1597"/>
      <c r="M1597"/>
      <c r="N1597"/>
      <c r="O1597"/>
      <c r="P1597"/>
    </row>
    <row r="1598" spans="1:16" s="10" customFormat="1" x14ac:dyDescent="0.25">
      <c r="A1598"/>
      <c r="B1598" s="6">
        <v>1207715</v>
      </c>
      <c r="C1598" s="9" t="s">
        <v>11123</v>
      </c>
      <c r="D1598" s="6" t="s">
        <v>9721</v>
      </c>
      <c r="E1598" s="464">
        <v>1161.9100000000001</v>
      </c>
      <c r="F1598" s="404"/>
      <c r="G1598" s="404"/>
      <c r="H1598" s="404" t="str">
        <f t="shared" si="26"/>
        <v>M³</v>
      </c>
      <c r="I1598"/>
      <c r="J1598"/>
      <c r="K1598"/>
      <c r="L1598"/>
      <c r="M1598"/>
      <c r="N1598"/>
      <c r="O1598"/>
      <c r="P1598"/>
    </row>
    <row r="1599" spans="1:16" s="10" customFormat="1" x14ac:dyDescent="0.25">
      <c r="A1599"/>
      <c r="B1599" s="4">
        <v>1207717</v>
      </c>
      <c r="C1599" s="8" t="s">
        <v>11124</v>
      </c>
      <c r="D1599" s="4" t="s">
        <v>9721</v>
      </c>
      <c r="E1599" s="463">
        <v>1757.5</v>
      </c>
      <c r="F1599" s="404"/>
      <c r="G1599" s="404"/>
      <c r="H1599" s="404" t="str">
        <f t="shared" si="26"/>
        <v>M³</v>
      </c>
      <c r="I1599"/>
      <c r="J1599"/>
      <c r="K1599"/>
      <c r="L1599"/>
      <c r="M1599"/>
      <c r="N1599"/>
      <c r="O1599"/>
      <c r="P1599"/>
    </row>
    <row r="1600" spans="1:16" s="10" customFormat="1" x14ac:dyDescent="0.25">
      <c r="A1600"/>
      <c r="B1600" s="6">
        <v>1207718</v>
      </c>
      <c r="C1600" s="9" t="s">
        <v>11125</v>
      </c>
      <c r="D1600" s="6" t="s">
        <v>9721</v>
      </c>
      <c r="E1600" s="464">
        <v>979.06</v>
      </c>
      <c r="F1600" s="404"/>
      <c r="G1600" s="404"/>
      <c r="H1600" s="404" t="str">
        <f t="shared" si="26"/>
        <v>M³</v>
      </c>
      <c r="I1600"/>
      <c r="J1600"/>
      <c r="K1600"/>
      <c r="L1600"/>
      <c r="M1600"/>
      <c r="N1600"/>
      <c r="O1600"/>
      <c r="P1600"/>
    </row>
    <row r="1601" spans="1:16" s="10" customFormat="1" x14ac:dyDescent="0.25">
      <c r="A1601"/>
      <c r="B1601" s="4">
        <v>1207719</v>
      </c>
      <c r="C1601" s="8" t="s">
        <v>11126</v>
      </c>
      <c r="D1601" s="4" t="s">
        <v>9721</v>
      </c>
      <c r="E1601" s="463">
        <v>1219.27</v>
      </c>
      <c r="F1601" s="404"/>
      <c r="G1601" s="404"/>
      <c r="H1601" s="404" t="str">
        <f t="shared" si="26"/>
        <v>M³</v>
      </c>
      <c r="I1601"/>
      <c r="J1601"/>
      <c r="K1601"/>
      <c r="L1601"/>
      <c r="M1601"/>
      <c r="N1601"/>
      <c r="O1601"/>
      <c r="P1601"/>
    </row>
    <row r="1602" spans="1:16" s="10" customFormat="1" x14ac:dyDescent="0.25">
      <c r="A1602"/>
      <c r="B1602" s="6">
        <v>1207721</v>
      </c>
      <c r="C1602" s="9" t="s">
        <v>11127</v>
      </c>
      <c r="D1602" s="6" t="s">
        <v>9721</v>
      </c>
      <c r="E1602" s="464">
        <v>1837.8</v>
      </c>
      <c r="F1602" s="404"/>
      <c r="G1602" s="404"/>
      <c r="H1602" s="404" t="str">
        <f t="shared" si="26"/>
        <v>M³</v>
      </c>
      <c r="I1602"/>
      <c r="J1602"/>
      <c r="K1602"/>
      <c r="L1602"/>
      <c r="M1602"/>
      <c r="N1602"/>
      <c r="O1602"/>
      <c r="P1602"/>
    </row>
    <row r="1603" spans="1:16" s="10" customFormat="1" x14ac:dyDescent="0.25">
      <c r="A1603"/>
      <c r="B1603" s="4">
        <v>1207722</v>
      </c>
      <c r="C1603" s="8" t="s">
        <v>11128</v>
      </c>
      <c r="D1603" s="4" t="s">
        <v>9721</v>
      </c>
      <c r="E1603" s="463">
        <v>1090.97</v>
      </c>
      <c r="F1603" s="404"/>
      <c r="G1603" s="404"/>
      <c r="H1603" s="404" t="str">
        <f t="shared" si="26"/>
        <v>M³</v>
      </c>
      <c r="I1603"/>
      <c r="J1603"/>
      <c r="K1603"/>
      <c r="L1603"/>
      <c r="M1603"/>
      <c r="N1603"/>
      <c r="O1603"/>
      <c r="P1603"/>
    </row>
    <row r="1604" spans="1:16" s="10" customFormat="1" x14ac:dyDescent="0.25">
      <c r="A1604"/>
      <c r="B1604" s="6">
        <v>1207723</v>
      </c>
      <c r="C1604" s="9" t="s">
        <v>11129</v>
      </c>
      <c r="D1604" s="6" t="s">
        <v>9721</v>
      </c>
      <c r="E1604" s="464">
        <v>1355.15</v>
      </c>
      <c r="F1604" s="404"/>
      <c r="G1604" s="404"/>
      <c r="H1604" s="404" t="str">
        <f t="shared" si="26"/>
        <v>M³</v>
      </c>
      <c r="I1604"/>
      <c r="J1604"/>
      <c r="K1604"/>
      <c r="L1604"/>
      <c r="M1604"/>
      <c r="N1604"/>
      <c r="O1604"/>
      <c r="P1604"/>
    </row>
    <row r="1605" spans="1:16" s="10" customFormat="1" x14ac:dyDescent="0.25">
      <c r="A1605"/>
      <c r="B1605" s="4">
        <v>1207725</v>
      </c>
      <c r="C1605" s="8" t="s">
        <v>11130</v>
      </c>
      <c r="D1605" s="4" t="s">
        <v>9721</v>
      </c>
      <c r="E1605" s="463">
        <v>2028.04</v>
      </c>
      <c r="F1605" s="404"/>
      <c r="G1605" s="404"/>
      <c r="H1605" s="404" t="str">
        <f t="shared" si="26"/>
        <v>M³</v>
      </c>
      <c r="I1605"/>
      <c r="J1605"/>
      <c r="K1605"/>
      <c r="L1605"/>
      <c r="M1605"/>
      <c r="N1605"/>
      <c r="O1605"/>
      <c r="P1605"/>
    </row>
    <row r="1606" spans="1:16" s="10" customFormat="1" x14ac:dyDescent="0.25">
      <c r="A1606"/>
      <c r="B1606" s="6">
        <v>1207728</v>
      </c>
      <c r="C1606" s="9" t="s">
        <v>11131</v>
      </c>
      <c r="D1606" s="6" t="s">
        <v>9721</v>
      </c>
      <c r="E1606" s="464">
        <v>870.15</v>
      </c>
      <c r="F1606" s="404"/>
      <c r="G1606" s="404"/>
      <c r="H1606" s="404" t="str">
        <f t="shared" si="26"/>
        <v>M³</v>
      </c>
      <c r="I1606"/>
      <c r="J1606"/>
      <c r="K1606"/>
      <c r="L1606"/>
      <c r="M1606"/>
      <c r="N1606"/>
      <c r="O1606"/>
      <c r="P1606"/>
    </row>
    <row r="1607" spans="1:16" s="10" customFormat="1" x14ac:dyDescent="0.25">
      <c r="A1607"/>
      <c r="B1607" s="4">
        <v>1207727</v>
      </c>
      <c r="C1607" s="8" t="s">
        <v>11132</v>
      </c>
      <c r="D1607" s="4" t="s">
        <v>9721</v>
      </c>
      <c r="E1607" s="463">
        <v>850.81</v>
      </c>
      <c r="F1607" s="404"/>
      <c r="G1607" s="404"/>
      <c r="H1607" s="404" t="str">
        <f t="shared" si="26"/>
        <v>M³</v>
      </c>
      <c r="I1607"/>
      <c r="J1607"/>
      <c r="K1607"/>
      <c r="L1607"/>
      <c r="M1607"/>
      <c r="N1607"/>
      <c r="O1607"/>
      <c r="P1607"/>
    </row>
    <row r="1608" spans="1:16" s="10" customFormat="1" x14ac:dyDescent="0.25">
      <c r="A1608"/>
      <c r="B1608" s="6">
        <v>1207726</v>
      </c>
      <c r="C1608" s="9" t="s">
        <v>11133</v>
      </c>
      <c r="D1608" s="6" t="s">
        <v>9721</v>
      </c>
      <c r="E1608" s="403">
        <v>835.35</v>
      </c>
      <c r="F1608" s="404"/>
      <c r="G1608" s="404"/>
      <c r="H1608" s="404" t="str">
        <f t="shared" si="26"/>
        <v>M³</v>
      </c>
      <c r="I1608"/>
      <c r="J1608"/>
      <c r="K1608"/>
      <c r="L1608"/>
      <c r="M1608"/>
      <c r="N1608"/>
      <c r="O1608"/>
      <c r="P1608"/>
    </row>
    <row r="1609" spans="1:16" s="10" customFormat="1" x14ac:dyDescent="0.25">
      <c r="A1609"/>
      <c r="B1609" s="4">
        <v>1208329</v>
      </c>
      <c r="C1609" s="8" t="s">
        <v>11134</v>
      </c>
      <c r="D1609" s="4" t="s">
        <v>9721</v>
      </c>
      <c r="E1609" s="406">
        <v>817.55</v>
      </c>
      <c r="F1609" s="404"/>
      <c r="G1609" s="404"/>
      <c r="H1609" s="404" t="str">
        <f t="shared" si="26"/>
        <v>M³</v>
      </c>
      <c r="I1609"/>
      <c r="J1609"/>
      <c r="K1609"/>
      <c r="L1609"/>
      <c r="M1609"/>
      <c r="N1609"/>
      <c r="O1609"/>
      <c r="P1609"/>
    </row>
    <row r="1610" spans="1:16" s="10" customFormat="1" x14ac:dyDescent="0.25">
      <c r="A1610"/>
      <c r="B1610" s="6">
        <v>1207685</v>
      </c>
      <c r="C1610" s="9" t="s">
        <v>11135</v>
      </c>
      <c r="D1610" s="6" t="s">
        <v>9721</v>
      </c>
      <c r="E1610" s="403">
        <v>914.59</v>
      </c>
      <c r="F1610" s="404"/>
      <c r="G1610" s="404"/>
      <c r="H1610" s="404" t="str">
        <f t="shared" si="26"/>
        <v>M³</v>
      </c>
      <c r="I1610"/>
      <c r="J1610"/>
      <c r="K1610"/>
      <c r="L1610"/>
      <c r="M1610"/>
      <c r="N1610"/>
      <c r="O1610"/>
      <c r="P1610"/>
    </row>
    <row r="1611" spans="1:16" s="10" customFormat="1" x14ac:dyDescent="0.25">
      <c r="A1611"/>
      <c r="B1611" s="4">
        <v>1207684</v>
      </c>
      <c r="C1611" s="8" t="s">
        <v>11136</v>
      </c>
      <c r="D1611" s="4" t="s">
        <v>9721</v>
      </c>
      <c r="E1611" s="406">
        <v>889.05</v>
      </c>
      <c r="F1611" s="404"/>
      <c r="G1611" s="404"/>
      <c r="H1611" s="404" t="str">
        <f t="shared" si="26"/>
        <v>M³</v>
      </c>
      <c r="I1611"/>
      <c r="J1611"/>
      <c r="K1611"/>
      <c r="L1611"/>
      <c r="M1611"/>
      <c r="N1611"/>
      <c r="O1611"/>
      <c r="P1611"/>
    </row>
    <row r="1612" spans="1:16" s="10" customFormat="1" x14ac:dyDescent="0.25">
      <c r="A1612"/>
      <c r="B1612" s="6">
        <v>1207683</v>
      </c>
      <c r="C1612" s="9" t="s">
        <v>11137</v>
      </c>
      <c r="D1612" s="6" t="s">
        <v>9721</v>
      </c>
      <c r="E1612" s="403">
        <v>869.58</v>
      </c>
      <c r="F1612" s="404"/>
      <c r="G1612" s="404"/>
      <c r="H1612" s="404" t="str">
        <f t="shared" si="26"/>
        <v>M³</v>
      </c>
      <c r="I1612"/>
      <c r="J1612"/>
      <c r="K1612"/>
      <c r="L1612"/>
      <c r="M1612"/>
      <c r="N1612"/>
      <c r="O1612"/>
      <c r="P1612"/>
    </row>
    <row r="1613" spans="1:16" s="10" customFormat="1" x14ac:dyDescent="0.25">
      <c r="A1613"/>
      <c r="B1613" s="4">
        <v>1208337</v>
      </c>
      <c r="C1613" s="8" t="s">
        <v>11138</v>
      </c>
      <c r="D1613" s="4" t="s">
        <v>9721</v>
      </c>
      <c r="E1613" s="406">
        <v>848.89</v>
      </c>
      <c r="F1613" s="404"/>
      <c r="G1613" s="404"/>
      <c r="H1613" s="404" t="str">
        <f t="shared" si="26"/>
        <v>M³</v>
      </c>
      <c r="I1613"/>
      <c r="J1613"/>
      <c r="K1613"/>
      <c r="L1613"/>
      <c r="M1613"/>
      <c r="N1613"/>
      <c r="O1613"/>
      <c r="P1613"/>
    </row>
    <row r="1614" spans="1:16" s="10" customFormat="1" x14ac:dyDescent="0.25">
      <c r="A1614"/>
      <c r="B1614" s="6">
        <v>1207691</v>
      </c>
      <c r="C1614" s="9" t="s">
        <v>11139</v>
      </c>
      <c r="D1614" s="6" t="s">
        <v>9721</v>
      </c>
      <c r="E1614" s="403">
        <v>968.01</v>
      </c>
      <c r="F1614" s="404"/>
      <c r="G1614" s="404"/>
      <c r="H1614" s="404" t="str">
        <f t="shared" si="26"/>
        <v>M³</v>
      </c>
      <c r="I1614"/>
      <c r="J1614"/>
      <c r="K1614"/>
      <c r="L1614"/>
      <c r="M1614"/>
      <c r="N1614"/>
      <c r="O1614"/>
      <c r="P1614"/>
    </row>
    <row r="1615" spans="1:16" s="10" customFormat="1" x14ac:dyDescent="0.25">
      <c r="A1615"/>
      <c r="B1615" s="4">
        <v>1207690</v>
      </c>
      <c r="C1615" s="8" t="s">
        <v>11140</v>
      </c>
      <c r="D1615" s="4" t="s">
        <v>9721</v>
      </c>
      <c r="E1615" s="406">
        <v>933.24</v>
      </c>
      <c r="F1615" s="404"/>
      <c r="G1615" s="404"/>
      <c r="H1615" s="404" t="str">
        <f t="shared" si="26"/>
        <v>M³</v>
      </c>
      <c r="I1615"/>
      <c r="J1615"/>
      <c r="K1615"/>
      <c r="L1615"/>
      <c r="M1615"/>
      <c r="N1615"/>
      <c r="O1615"/>
      <c r="P1615"/>
    </row>
    <row r="1616" spans="1:16" s="10" customFormat="1" x14ac:dyDescent="0.25">
      <c r="A1616"/>
      <c r="B1616" s="6">
        <v>1207689</v>
      </c>
      <c r="C1616" s="9" t="s">
        <v>11141</v>
      </c>
      <c r="D1616" s="6" t="s">
        <v>9721</v>
      </c>
      <c r="E1616" s="403">
        <v>903.99</v>
      </c>
      <c r="F1616" s="404"/>
      <c r="G1616" s="404"/>
      <c r="H1616" s="404" t="str">
        <f t="shared" si="26"/>
        <v>M³</v>
      </c>
      <c r="I1616"/>
      <c r="J1616"/>
      <c r="K1616"/>
      <c r="L1616"/>
      <c r="M1616"/>
      <c r="N1616"/>
      <c r="O1616"/>
      <c r="P1616"/>
    </row>
    <row r="1617" spans="1:16" s="10" customFormat="1" x14ac:dyDescent="0.25">
      <c r="A1617"/>
      <c r="B1617" s="4">
        <v>1208345</v>
      </c>
      <c r="C1617" s="8" t="s">
        <v>11142</v>
      </c>
      <c r="D1617" s="4" t="s">
        <v>9721</v>
      </c>
      <c r="E1617" s="406">
        <v>879.89</v>
      </c>
      <c r="F1617" s="404"/>
      <c r="G1617" s="404"/>
      <c r="H1617" s="404" t="str">
        <f t="shared" ref="H1617:H1680" si="27">UPPER(D1617)</f>
        <v>M³</v>
      </c>
      <c r="I1617"/>
      <c r="J1617"/>
      <c r="K1617"/>
      <c r="L1617"/>
      <c r="M1617"/>
      <c r="N1617"/>
      <c r="O1617"/>
      <c r="P1617"/>
    </row>
    <row r="1618" spans="1:16" s="10" customFormat="1" x14ac:dyDescent="0.25">
      <c r="A1618"/>
      <c r="B1618" s="6">
        <v>1207697</v>
      </c>
      <c r="C1618" s="9" t="s">
        <v>11143</v>
      </c>
      <c r="D1618" s="6" t="s">
        <v>9721</v>
      </c>
      <c r="E1618" s="464">
        <v>1035.1300000000001</v>
      </c>
      <c r="F1618" s="404"/>
      <c r="G1618" s="404"/>
      <c r="H1618" s="404" t="str">
        <f t="shared" si="27"/>
        <v>M³</v>
      </c>
      <c r="I1618"/>
      <c r="J1618"/>
      <c r="K1618"/>
      <c r="L1618"/>
      <c r="M1618"/>
      <c r="N1618"/>
      <c r="O1618"/>
      <c r="P1618"/>
    </row>
    <row r="1619" spans="1:16" s="10" customFormat="1" x14ac:dyDescent="0.25">
      <c r="A1619"/>
      <c r="B1619" s="4">
        <v>1207696</v>
      </c>
      <c r="C1619" s="8" t="s">
        <v>11144</v>
      </c>
      <c r="D1619" s="4" t="s">
        <v>9721</v>
      </c>
      <c r="E1619" s="406">
        <v>985.43</v>
      </c>
      <c r="F1619" s="404"/>
      <c r="G1619" s="404"/>
      <c r="H1619" s="404" t="str">
        <f t="shared" si="27"/>
        <v>M³</v>
      </c>
      <c r="I1619"/>
      <c r="J1619"/>
      <c r="K1619"/>
      <c r="L1619"/>
      <c r="M1619"/>
      <c r="N1619"/>
      <c r="O1619"/>
      <c r="P1619"/>
    </row>
    <row r="1620" spans="1:16" s="10" customFormat="1" x14ac:dyDescent="0.25">
      <c r="A1620"/>
      <c r="B1620" s="6">
        <v>1207695</v>
      </c>
      <c r="C1620" s="9" t="s">
        <v>11145</v>
      </c>
      <c r="D1620" s="6" t="s">
        <v>9721</v>
      </c>
      <c r="E1620" s="403">
        <v>951.62</v>
      </c>
      <c r="F1620" s="404"/>
      <c r="G1620" s="404"/>
      <c r="H1620" s="404" t="str">
        <f t="shared" si="27"/>
        <v>M³</v>
      </c>
      <c r="I1620"/>
      <c r="J1620"/>
      <c r="K1620"/>
      <c r="L1620"/>
      <c r="M1620"/>
      <c r="N1620"/>
      <c r="O1620"/>
      <c r="P1620"/>
    </row>
    <row r="1621" spans="1:16" s="10" customFormat="1" x14ac:dyDescent="0.25">
      <c r="A1621"/>
      <c r="B1621" s="4">
        <v>1208353</v>
      </c>
      <c r="C1621" s="8" t="s">
        <v>11146</v>
      </c>
      <c r="D1621" s="4" t="s">
        <v>9721</v>
      </c>
      <c r="E1621" s="406">
        <v>917.62</v>
      </c>
      <c r="F1621" s="404"/>
      <c r="G1621" s="404"/>
      <c r="H1621" s="404" t="str">
        <f t="shared" si="27"/>
        <v>M³</v>
      </c>
      <c r="I1621"/>
      <c r="J1621"/>
      <c r="K1621"/>
      <c r="L1621"/>
      <c r="M1621"/>
      <c r="N1621"/>
      <c r="O1621"/>
      <c r="P1621"/>
    </row>
    <row r="1622" spans="1:16" s="10" customFormat="1" x14ac:dyDescent="0.25">
      <c r="A1622"/>
      <c r="B1622" s="6">
        <v>1207663</v>
      </c>
      <c r="C1622" s="9" t="s">
        <v>11147</v>
      </c>
      <c r="D1622" s="6" t="s">
        <v>9721</v>
      </c>
      <c r="E1622" s="464">
        <v>1174.8900000000001</v>
      </c>
      <c r="F1622" s="404"/>
      <c r="G1622" s="404"/>
      <c r="H1622" s="404" t="str">
        <f t="shared" si="27"/>
        <v>M³</v>
      </c>
      <c r="I1622"/>
      <c r="J1622"/>
      <c r="K1622"/>
      <c r="L1622"/>
      <c r="M1622"/>
      <c r="N1622"/>
      <c r="O1622"/>
      <c r="P1622"/>
    </row>
    <row r="1623" spans="1:16" s="10" customFormat="1" x14ac:dyDescent="0.25">
      <c r="A1623"/>
      <c r="B1623" s="4">
        <v>1207662</v>
      </c>
      <c r="C1623" s="8" t="s">
        <v>11148</v>
      </c>
      <c r="D1623" s="4" t="s">
        <v>9721</v>
      </c>
      <c r="E1623" s="463">
        <v>1145.55</v>
      </c>
      <c r="F1623" s="404"/>
      <c r="G1623" s="404"/>
      <c r="H1623" s="404" t="str">
        <f t="shared" si="27"/>
        <v>M³</v>
      </c>
      <c r="I1623"/>
      <c r="J1623"/>
      <c r="K1623"/>
      <c r="L1623"/>
      <c r="M1623"/>
      <c r="N1623"/>
      <c r="O1623"/>
      <c r="P1623"/>
    </row>
    <row r="1624" spans="1:16" s="10" customFormat="1" x14ac:dyDescent="0.25">
      <c r="A1624"/>
      <c r="B1624" s="6">
        <v>1207661</v>
      </c>
      <c r="C1624" s="9" t="s">
        <v>11149</v>
      </c>
      <c r="D1624" s="6" t="s">
        <v>9721</v>
      </c>
      <c r="E1624" s="464">
        <v>1122.0899999999999</v>
      </c>
      <c r="F1624" s="404"/>
      <c r="G1624" s="404"/>
      <c r="H1624" s="404" t="str">
        <f t="shared" si="27"/>
        <v>M³</v>
      </c>
      <c r="I1624"/>
      <c r="J1624"/>
      <c r="K1624"/>
      <c r="L1624"/>
      <c r="M1624"/>
      <c r="N1624"/>
      <c r="O1624"/>
      <c r="P1624"/>
    </row>
    <row r="1625" spans="1:16" s="10" customFormat="1" x14ac:dyDescent="0.25">
      <c r="A1625"/>
      <c r="B1625" s="4">
        <v>1208361</v>
      </c>
      <c r="C1625" s="8" t="s">
        <v>11150</v>
      </c>
      <c r="D1625" s="4" t="s">
        <v>9721</v>
      </c>
      <c r="E1625" s="463">
        <v>1086.8800000000001</v>
      </c>
      <c r="F1625" s="404"/>
      <c r="G1625" s="404"/>
      <c r="H1625" s="404" t="str">
        <f t="shared" si="27"/>
        <v>M³</v>
      </c>
      <c r="I1625"/>
      <c r="J1625"/>
      <c r="K1625"/>
      <c r="L1625"/>
      <c r="M1625"/>
      <c r="N1625"/>
      <c r="O1625"/>
      <c r="P1625"/>
    </row>
    <row r="1626" spans="1:16" s="10" customFormat="1" x14ac:dyDescent="0.25">
      <c r="A1626"/>
      <c r="B1626" s="6">
        <v>1207669</v>
      </c>
      <c r="C1626" s="9" t="s">
        <v>11151</v>
      </c>
      <c r="D1626" s="6" t="s">
        <v>9721</v>
      </c>
      <c r="E1626" s="464">
        <v>1306.44</v>
      </c>
      <c r="F1626" s="404"/>
      <c r="G1626" s="404"/>
      <c r="H1626" s="404" t="str">
        <f t="shared" si="27"/>
        <v>M³</v>
      </c>
      <c r="I1626"/>
      <c r="J1626"/>
      <c r="K1626"/>
      <c r="L1626"/>
      <c r="M1626"/>
      <c r="N1626"/>
      <c r="O1626"/>
      <c r="P1626"/>
    </row>
    <row r="1627" spans="1:16" s="10" customFormat="1" x14ac:dyDescent="0.25">
      <c r="A1627"/>
      <c r="B1627" s="4">
        <v>1207668</v>
      </c>
      <c r="C1627" s="8" t="s">
        <v>11152</v>
      </c>
      <c r="D1627" s="4" t="s">
        <v>9721</v>
      </c>
      <c r="E1627" s="463">
        <v>1270.03</v>
      </c>
      <c r="F1627" s="404"/>
      <c r="G1627" s="404"/>
      <c r="H1627" s="404" t="str">
        <f t="shared" si="27"/>
        <v>M³</v>
      </c>
      <c r="I1627"/>
      <c r="J1627"/>
      <c r="K1627"/>
      <c r="L1627"/>
      <c r="M1627"/>
      <c r="N1627"/>
      <c r="O1627"/>
      <c r="P1627"/>
    </row>
    <row r="1628" spans="1:16" s="10" customFormat="1" x14ac:dyDescent="0.25">
      <c r="A1628"/>
      <c r="B1628" s="6">
        <v>1207667</v>
      </c>
      <c r="C1628" s="9" t="s">
        <v>11153</v>
      </c>
      <c r="D1628" s="6" t="s">
        <v>9721</v>
      </c>
      <c r="E1628" s="464">
        <v>1215.4000000000001</v>
      </c>
      <c r="F1628" s="404"/>
      <c r="G1628" s="404"/>
      <c r="H1628" s="404" t="str">
        <f t="shared" si="27"/>
        <v>M³</v>
      </c>
      <c r="I1628"/>
      <c r="J1628"/>
      <c r="K1628"/>
      <c r="L1628"/>
      <c r="M1628"/>
      <c r="N1628"/>
      <c r="O1628"/>
      <c r="P1628"/>
    </row>
    <row r="1629" spans="1:16" s="10" customFormat="1" x14ac:dyDescent="0.25">
      <c r="A1629"/>
      <c r="B1629" s="4">
        <v>1208369</v>
      </c>
      <c r="C1629" s="8" t="s">
        <v>11154</v>
      </c>
      <c r="D1629" s="4" t="s">
        <v>9721</v>
      </c>
      <c r="E1629" s="463">
        <v>1160.78</v>
      </c>
      <c r="F1629" s="404"/>
      <c r="G1629" s="404"/>
      <c r="H1629" s="404" t="str">
        <f t="shared" si="27"/>
        <v>M³</v>
      </c>
      <c r="I1629"/>
      <c r="J1629"/>
      <c r="K1629"/>
      <c r="L1629"/>
      <c r="M1629"/>
      <c r="N1629"/>
      <c r="O1629"/>
      <c r="P1629"/>
    </row>
    <row r="1630" spans="1:16" s="10" customFormat="1" x14ac:dyDescent="0.25">
      <c r="A1630"/>
      <c r="B1630" s="6">
        <v>1207682</v>
      </c>
      <c r="C1630" s="9" t="s">
        <v>11155</v>
      </c>
      <c r="D1630" s="6" t="s">
        <v>9721</v>
      </c>
      <c r="E1630" s="464">
        <v>972.75</v>
      </c>
      <c r="F1630" s="404"/>
      <c r="G1630" s="404"/>
      <c r="H1630" s="404" t="str">
        <f t="shared" si="27"/>
        <v>M³</v>
      </c>
      <c r="I1630"/>
      <c r="J1630"/>
      <c r="K1630"/>
      <c r="L1630"/>
      <c r="M1630"/>
      <c r="N1630"/>
      <c r="O1630"/>
      <c r="P1630"/>
    </row>
    <row r="1631" spans="1:16" s="10" customFormat="1" x14ac:dyDescent="0.25">
      <c r="A1631"/>
      <c r="B1631" s="4">
        <v>1207681</v>
      </c>
      <c r="C1631" s="8" t="s">
        <v>11156</v>
      </c>
      <c r="D1631" s="4" t="s">
        <v>9721</v>
      </c>
      <c r="E1631" s="463">
        <v>953.41</v>
      </c>
      <c r="F1631" s="404"/>
      <c r="G1631" s="404"/>
      <c r="H1631" s="404" t="str">
        <f t="shared" si="27"/>
        <v>M³</v>
      </c>
      <c r="I1631"/>
      <c r="J1631"/>
      <c r="K1631"/>
      <c r="L1631"/>
      <c r="M1631"/>
      <c r="N1631"/>
      <c r="O1631"/>
      <c r="P1631"/>
    </row>
    <row r="1632" spans="1:16" s="10" customFormat="1" x14ac:dyDescent="0.25">
      <c r="A1632"/>
      <c r="B1632" s="6">
        <v>1207729</v>
      </c>
      <c r="C1632" s="9" t="s">
        <v>11157</v>
      </c>
      <c r="D1632" s="6" t="s">
        <v>9721</v>
      </c>
      <c r="E1632" s="403">
        <v>937.95</v>
      </c>
      <c r="F1632" s="404"/>
      <c r="G1632" s="404"/>
      <c r="H1632" s="404" t="str">
        <f t="shared" si="27"/>
        <v>M³</v>
      </c>
      <c r="I1632"/>
      <c r="J1632"/>
      <c r="K1632"/>
      <c r="L1632"/>
      <c r="M1632"/>
      <c r="N1632"/>
      <c r="O1632"/>
      <c r="P1632"/>
    </row>
    <row r="1633" spans="1:16" s="10" customFormat="1" x14ac:dyDescent="0.25">
      <c r="A1633"/>
      <c r="B1633" s="4">
        <v>1208333</v>
      </c>
      <c r="C1633" s="8" t="s">
        <v>11158</v>
      </c>
      <c r="D1633" s="4" t="s">
        <v>9721</v>
      </c>
      <c r="E1633" s="406">
        <v>920.15</v>
      </c>
      <c r="F1633" s="404"/>
      <c r="G1633" s="404"/>
      <c r="H1633" s="404" t="str">
        <f t="shared" si="27"/>
        <v>M³</v>
      </c>
      <c r="I1633"/>
      <c r="J1633"/>
      <c r="K1633"/>
      <c r="L1633"/>
      <c r="M1633"/>
      <c r="N1633"/>
      <c r="O1633"/>
      <c r="P1633"/>
    </row>
    <row r="1634" spans="1:16" s="10" customFormat="1" x14ac:dyDescent="0.25">
      <c r="A1634"/>
      <c r="B1634" s="6">
        <v>1207688</v>
      </c>
      <c r="C1634" s="9" t="s">
        <v>11159</v>
      </c>
      <c r="D1634" s="6" t="s">
        <v>9721</v>
      </c>
      <c r="E1634" s="464">
        <v>1020.3</v>
      </c>
      <c r="F1634" s="404"/>
      <c r="G1634" s="404"/>
      <c r="H1634" s="404" t="str">
        <f t="shared" si="27"/>
        <v>M³</v>
      </c>
      <c r="I1634"/>
      <c r="J1634"/>
      <c r="K1634"/>
      <c r="L1634"/>
      <c r="M1634"/>
      <c r="N1634"/>
      <c r="O1634"/>
      <c r="P1634"/>
    </row>
    <row r="1635" spans="1:16" s="10" customFormat="1" x14ac:dyDescent="0.25">
      <c r="A1635"/>
      <c r="B1635" s="4">
        <v>1207687</v>
      </c>
      <c r="C1635" s="8" t="s">
        <v>11160</v>
      </c>
      <c r="D1635" s="4" t="s">
        <v>9721</v>
      </c>
      <c r="E1635" s="406">
        <v>994.76</v>
      </c>
      <c r="F1635" s="404"/>
      <c r="G1635" s="404"/>
      <c r="H1635" s="404" t="str">
        <f t="shared" si="27"/>
        <v>M³</v>
      </c>
      <c r="I1635"/>
      <c r="J1635"/>
      <c r="K1635"/>
      <c r="L1635"/>
      <c r="M1635"/>
      <c r="N1635"/>
      <c r="O1635"/>
      <c r="P1635"/>
    </row>
    <row r="1636" spans="1:16" s="10" customFormat="1" x14ac:dyDescent="0.25">
      <c r="A1636"/>
      <c r="B1636" s="6">
        <v>1207686</v>
      </c>
      <c r="C1636" s="9" t="s">
        <v>11161</v>
      </c>
      <c r="D1636" s="6" t="s">
        <v>9721</v>
      </c>
      <c r="E1636" s="403">
        <v>975.29</v>
      </c>
      <c r="F1636" s="404"/>
      <c r="G1636" s="404"/>
      <c r="H1636" s="404" t="str">
        <f t="shared" si="27"/>
        <v>M³</v>
      </c>
      <c r="I1636"/>
      <c r="J1636"/>
      <c r="K1636"/>
      <c r="L1636"/>
      <c r="M1636"/>
      <c r="N1636"/>
      <c r="O1636"/>
      <c r="P1636"/>
    </row>
    <row r="1637" spans="1:16" s="10" customFormat="1" x14ac:dyDescent="0.25">
      <c r="A1637"/>
      <c r="B1637" s="4">
        <v>1208341</v>
      </c>
      <c r="C1637" s="8" t="s">
        <v>11162</v>
      </c>
      <c r="D1637" s="4" t="s">
        <v>9721</v>
      </c>
      <c r="E1637" s="406">
        <v>954.59</v>
      </c>
      <c r="F1637" s="404"/>
      <c r="G1637" s="404"/>
      <c r="H1637" s="404" t="str">
        <f t="shared" si="27"/>
        <v>M³</v>
      </c>
      <c r="I1637"/>
      <c r="J1637"/>
      <c r="K1637"/>
      <c r="L1637"/>
      <c r="M1637"/>
      <c r="N1637"/>
      <c r="O1637"/>
      <c r="P1637"/>
    </row>
    <row r="1638" spans="1:16" s="10" customFormat="1" x14ac:dyDescent="0.25">
      <c r="A1638"/>
      <c r="B1638" s="6">
        <v>1207694</v>
      </c>
      <c r="C1638" s="9" t="s">
        <v>11163</v>
      </c>
      <c r="D1638" s="6" t="s">
        <v>9721</v>
      </c>
      <c r="E1638" s="464">
        <v>1077.02</v>
      </c>
      <c r="F1638" s="404"/>
      <c r="G1638" s="404"/>
      <c r="H1638" s="404" t="str">
        <f t="shared" si="27"/>
        <v>M³</v>
      </c>
      <c r="I1638"/>
      <c r="J1638"/>
      <c r="K1638"/>
      <c r="L1638"/>
      <c r="M1638"/>
      <c r="N1638"/>
      <c r="O1638"/>
      <c r="P1638"/>
    </row>
    <row r="1639" spans="1:16" s="10" customFormat="1" x14ac:dyDescent="0.25">
      <c r="A1639"/>
      <c r="B1639" s="4">
        <v>1207693</v>
      </c>
      <c r="C1639" s="8" t="s">
        <v>11164</v>
      </c>
      <c r="D1639" s="4" t="s">
        <v>9721</v>
      </c>
      <c r="E1639" s="463">
        <v>1042.25</v>
      </c>
      <c r="F1639" s="404"/>
      <c r="G1639" s="404"/>
      <c r="H1639" s="404" t="str">
        <f t="shared" si="27"/>
        <v>M³</v>
      </c>
      <c r="I1639"/>
      <c r="J1639"/>
      <c r="K1639"/>
      <c r="L1639"/>
      <c r="M1639"/>
      <c r="N1639"/>
      <c r="O1639"/>
      <c r="P1639"/>
    </row>
    <row r="1640" spans="1:16" s="10" customFormat="1" x14ac:dyDescent="0.25">
      <c r="A1640"/>
      <c r="B1640" s="6">
        <v>1207692</v>
      </c>
      <c r="C1640" s="9" t="s">
        <v>11165</v>
      </c>
      <c r="D1640" s="6" t="s">
        <v>9721</v>
      </c>
      <c r="E1640" s="464">
        <v>1013.01</v>
      </c>
      <c r="F1640" s="404"/>
      <c r="G1640" s="404"/>
      <c r="H1640" s="404" t="str">
        <f t="shared" si="27"/>
        <v>M³</v>
      </c>
      <c r="I1640"/>
      <c r="J1640"/>
      <c r="K1640"/>
      <c r="L1640"/>
      <c r="M1640"/>
      <c r="N1640"/>
      <c r="O1640"/>
      <c r="P1640"/>
    </row>
    <row r="1641" spans="1:16" s="10" customFormat="1" x14ac:dyDescent="0.25">
      <c r="A1641"/>
      <c r="B1641" s="4">
        <v>1208349</v>
      </c>
      <c r="C1641" s="8" t="s">
        <v>11166</v>
      </c>
      <c r="D1641" s="4" t="s">
        <v>9721</v>
      </c>
      <c r="E1641" s="406">
        <v>988.9</v>
      </c>
      <c r="F1641" s="404"/>
      <c r="G1641" s="404"/>
      <c r="H1641" s="404" t="str">
        <f t="shared" si="27"/>
        <v>M³</v>
      </c>
      <c r="I1641"/>
      <c r="J1641"/>
      <c r="K1641"/>
      <c r="L1641"/>
      <c r="M1641"/>
      <c r="N1641"/>
      <c r="O1641"/>
      <c r="P1641"/>
    </row>
    <row r="1642" spans="1:16" s="10" customFormat="1" x14ac:dyDescent="0.25">
      <c r="A1642"/>
      <c r="B1642" s="6">
        <v>1207660</v>
      </c>
      <c r="C1642" s="9" t="s">
        <v>11167</v>
      </c>
      <c r="D1642" s="6" t="s">
        <v>9721</v>
      </c>
      <c r="E1642" s="464">
        <v>1147.6600000000001</v>
      </c>
      <c r="F1642" s="404"/>
      <c r="G1642" s="404"/>
      <c r="H1642" s="404" t="str">
        <f t="shared" si="27"/>
        <v>M³</v>
      </c>
      <c r="I1642"/>
      <c r="J1642"/>
      <c r="K1642"/>
      <c r="L1642"/>
      <c r="M1642"/>
      <c r="N1642"/>
      <c r="O1642"/>
      <c r="P1642"/>
    </row>
    <row r="1643" spans="1:16" s="10" customFormat="1" x14ac:dyDescent="0.25">
      <c r="A1643"/>
      <c r="B1643" s="4">
        <v>1207699</v>
      </c>
      <c r="C1643" s="8" t="s">
        <v>11168</v>
      </c>
      <c r="D1643" s="4" t="s">
        <v>9721</v>
      </c>
      <c r="E1643" s="463">
        <v>1097.96</v>
      </c>
      <c r="F1643" s="404"/>
      <c r="G1643" s="404"/>
      <c r="H1643" s="404" t="str">
        <f t="shared" si="27"/>
        <v>M³</v>
      </c>
      <c r="I1643"/>
      <c r="J1643"/>
      <c r="K1643"/>
      <c r="L1643"/>
      <c r="M1643"/>
      <c r="N1643"/>
      <c r="O1643"/>
      <c r="P1643"/>
    </row>
    <row r="1644" spans="1:16" s="10" customFormat="1" x14ac:dyDescent="0.25">
      <c r="A1644"/>
      <c r="B1644" s="6">
        <v>1207698</v>
      </c>
      <c r="C1644" s="9" t="s">
        <v>11169</v>
      </c>
      <c r="D1644" s="6" t="s">
        <v>9721</v>
      </c>
      <c r="E1644" s="464">
        <v>1064.1500000000001</v>
      </c>
      <c r="F1644" s="404"/>
      <c r="G1644" s="404"/>
      <c r="H1644" s="404" t="str">
        <f t="shared" si="27"/>
        <v>M³</v>
      </c>
      <c r="I1644"/>
      <c r="J1644"/>
      <c r="K1644"/>
      <c r="L1644"/>
      <c r="M1644"/>
      <c r="N1644"/>
      <c r="O1644"/>
      <c r="P1644"/>
    </row>
    <row r="1645" spans="1:16" s="10" customFormat="1" x14ac:dyDescent="0.25">
      <c r="A1645"/>
      <c r="B1645" s="4">
        <v>1208357</v>
      </c>
      <c r="C1645" s="8" t="s">
        <v>11170</v>
      </c>
      <c r="D1645" s="4" t="s">
        <v>9721</v>
      </c>
      <c r="E1645" s="463">
        <v>1030.1500000000001</v>
      </c>
      <c r="F1645" s="404"/>
      <c r="G1645" s="404"/>
      <c r="H1645" s="404" t="str">
        <f t="shared" si="27"/>
        <v>M³</v>
      </c>
      <c r="I1645"/>
      <c r="J1645"/>
      <c r="K1645"/>
      <c r="L1645"/>
      <c r="M1645"/>
      <c r="N1645"/>
      <c r="O1645"/>
      <c r="P1645"/>
    </row>
    <row r="1646" spans="1:16" s="10" customFormat="1" x14ac:dyDescent="0.25">
      <c r="A1646"/>
      <c r="B1646" s="6">
        <v>1207666</v>
      </c>
      <c r="C1646" s="9" t="s">
        <v>11171</v>
      </c>
      <c r="D1646" s="6" t="s">
        <v>9721</v>
      </c>
      <c r="E1646" s="464">
        <v>1291.17</v>
      </c>
      <c r="F1646" s="404"/>
      <c r="G1646" s="404"/>
      <c r="H1646" s="404" t="str">
        <f t="shared" si="27"/>
        <v>M³</v>
      </c>
      <c r="I1646"/>
      <c r="J1646"/>
      <c r="K1646"/>
      <c r="L1646"/>
      <c r="M1646"/>
      <c r="N1646"/>
      <c r="O1646"/>
      <c r="P1646"/>
    </row>
    <row r="1647" spans="1:16" s="10" customFormat="1" x14ac:dyDescent="0.25">
      <c r="A1647"/>
      <c r="B1647" s="4">
        <v>1207665</v>
      </c>
      <c r="C1647" s="8" t="s">
        <v>11172</v>
      </c>
      <c r="D1647" s="4" t="s">
        <v>9721</v>
      </c>
      <c r="E1647" s="463">
        <v>1261.83</v>
      </c>
      <c r="F1647" s="404"/>
      <c r="G1647" s="404"/>
      <c r="H1647" s="404" t="str">
        <f t="shared" si="27"/>
        <v>M³</v>
      </c>
      <c r="I1647"/>
      <c r="J1647"/>
      <c r="K1647"/>
      <c r="L1647"/>
      <c r="M1647"/>
      <c r="N1647"/>
      <c r="O1647"/>
      <c r="P1647"/>
    </row>
    <row r="1648" spans="1:16" s="10" customFormat="1" x14ac:dyDescent="0.25">
      <c r="A1648"/>
      <c r="B1648" s="6">
        <v>1207664</v>
      </c>
      <c r="C1648" s="9" t="s">
        <v>11173</v>
      </c>
      <c r="D1648" s="6" t="s">
        <v>9721</v>
      </c>
      <c r="E1648" s="464">
        <v>1238.3699999999999</v>
      </c>
      <c r="F1648" s="404"/>
      <c r="G1648" s="404"/>
      <c r="H1648" s="404" t="str">
        <f t="shared" si="27"/>
        <v>M³</v>
      </c>
      <c r="I1648"/>
      <c r="J1648"/>
      <c r="K1648"/>
      <c r="L1648"/>
      <c r="M1648"/>
      <c r="N1648"/>
      <c r="O1648"/>
      <c r="P1648"/>
    </row>
    <row r="1649" spans="1:16" s="10" customFormat="1" x14ac:dyDescent="0.25">
      <c r="A1649"/>
      <c r="B1649" s="4">
        <v>1208365</v>
      </c>
      <c r="C1649" s="8" t="s">
        <v>11174</v>
      </c>
      <c r="D1649" s="4" t="s">
        <v>9721</v>
      </c>
      <c r="E1649" s="463">
        <v>1203.1600000000001</v>
      </c>
      <c r="F1649" s="404"/>
      <c r="G1649" s="404"/>
      <c r="H1649" s="404" t="str">
        <f t="shared" si="27"/>
        <v>M³</v>
      </c>
      <c r="I1649"/>
      <c r="J1649"/>
      <c r="K1649"/>
      <c r="L1649"/>
      <c r="M1649"/>
      <c r="N1649"/>
      <c r="O1649"/>
      <c r="P1649"/>
    </row>
    <row r="1650" spans="1:16" s="10" customFormat="1" x14ac:dyDescent="0.25">
      <c r="A1650"/>
      <c r="B1650" s="6">
        <v>1207672</v>
      </c>
      <c r="C1650" s="9" t="s">
        <v>11175</v>
      </c>
      <c r="D1650" s="6" t="s">
        <v>9721</v>
      </c>
      <c r="E1650" s="464">
        <v>1426.73</v>
      </c>
      <c r="F1650" s="404"/>
      <c r="G1650" s="404"/>
      <c r="H1650" s="404" t="str">
        <f t="shared" si="27"/>
        <v>M³</v>
      </c>
      <c r="I1650"/>
      <c r="J1650"/>
      <c r="K1650"/>
      <c r="L1650"/>
      <c r="M1650"/>
      <c r="N1650"/>
      <c r="O1650"/>
      <c r="P1650"/>
    </row>
    <row r="1651" spans="1:16" s="10" customFormat="1" x14ac:dyDescent="0.25">
      <c r="A1651"/>
      <c r="B1651" s="4">
        <v>1207671</v>
      </c>
      <c r="C1651" s="8" t="s">
        <v>11176</v>
      </c>
      <c r="D1651" s="4" t="s">
        <v>9721</v>
      </c>
      <c r="E1651" s="463">
        <v>1390.32</v>
      </c>
      <c r="F1651" s="404"/>
      <c r="G1651" s="404"/>
      <c r="H1651" s="404" t="str">
        <f t="shared" si="27"/>
        <v>M³</v>
      </c>
      <c r="I1651"/>
      <c r="J1651"/>
      <c r="K1651"/>
      <c r="L1651"/>
      <c r="M1651"/>
      <c r="N1651"/>
      <c r="O1651"/>
      <c r="P1651"/>
    </row>
    <row r="1652" spans="1:16" s="10" customFormat="1" x14ac:dyDescent="0.25">
      <c r="A1652"/>
      <c r="B1652" s="6">
        <v>1207670</v>
      </c>
      <c r="C1652" s="9" t="s">
        <v>11177</v>
      </c>
      <c r="D1652" s="6" t="s">
        <v>9721</v>
      </c>
      <c r="E1652" s="464">
        <v>1335.69</v>
      </c>
      <c r="F1652" s="404"/>
      <c r="G1652" s="404"/>
      <c r="H1652" s="404" t="str">
        <f t="shared" si="27"/>
        <v>M³</v>
      </c>
      <c r="I1652"/>
      <c r="J1652"/>
      <c r="K1652"/>
      <c r="L1652"/>
      <c r="M1652"/>
      <c r="N1652"/>
      <c r="O1652"/>
      <c r="P1652"/>
    </row>
    <row r="1653" spans="1:16" s="10" customFormat="1" x14ac:dyDescent="0.25">
      <c r="A1653"/>
      <c r="B1653" s="4">
        <v>1208373</v>
      </c>
      <c r="C1653" s="8" t="s">
        <v>11178</v>
      </c>
      <c r="D1653" s="4" t="s">
        <v>9721</v>
      </c>
      <c r="E1653" s="463">
        <v>1281.07</v>
      </c>
      <c r="F1653" s="404"/>
      <c r="G1653" s="404"/>
      <c r="H1653" s="404" t="str">
        <f t="shared" si="27"/>
        <v>M³</v>
      </c>
      <c r="I1653"/>
      <c r="J1653"/>
      <c r="K1653"/>
      <c r="L1653"/>
      <c r="M1653"/>
      <c r="N1653"/>
      <c r="O1653"/>
      <c r="P1653"/>
    </row>
    <row r="1654" spans="1:16" s="10" customFormat="1" x14ac:dyDescent="0.25">
      <c r="A1654"/>
      <c r="B1654" s="6">
        <v>1400976</v>
      </c>
      <c r="C1654" s="9" t="s">
        <v>11179</v>
      </c>
      <c r="D1654" s="6" t="s">
        <v>9</v>
      </c>
      <c r="E1654" s="464">
        <v>4.8499999999999996</v>
      </c>
      <c r="F1654" s="404"/>
      <c r="G1654" s="404"/>
      <c r="H1654" s="404" t="str">
        <f t="shared" si="27"/>
        <v>M</v>
      </c>
      <c r="I1654"/>
      <c r="J1654"/>
      <c r="K1654"/>
      <c r="L1654"/>
      <c r="M1654"/>
      <c r="N1654"/>
      <c r="O1654"/>
      <c r="P1654"/>
    </row>
    <row r="1655" spans="1:16" s="10" customFormat="1" x14ac:dyDescent="0.25">
      <c r="A1655"/>
      <c r="B1655" s="4">
        <v>1400970</v>
      </c>
      <c r="C1655" s="8" t="s">
        <v>11180</v>
      </c>
      <c r="D1655" s="4" t="s">
        <v>9</v>
      </c>
      <c r="E1655" s="463">
        <v>2.2400000000000002</v>
      </c>
      <c r="F1655" s="404"/>
      <c r="G1655" s="404"/>
      <c r="H1655" s="404" t="str">
        <f t="shared" si="27"/>
        <v>M</v>
      </c>
      <c r="I1655"/>
      <c r="J1655"/>
      <c r="K1655"/>
      <c r="L1655"/>
      <c r="M1655"/>
      <c r="N1655"/>
      <c r="O1655"/>
      <c r="P1655"/>
    </row>
    <row r="1656" spans="1:16" s="10" customFormat="1" x14ac:dyDescent="0.25">
      <c r="A1656"/>
      <c r="B1656" s="6">
        <v>1400971</v>
      </c>
      <c r="C1656" s="9" t="s">
        <v>11181</v>
      </c>
      <c r="D1656" s="6" t="s">
        <v>9</v>
      </c>
      <c r="E1656" s="403">
        <v>9.7799999999999994</v>
      </c>
      <c r="F1656" s="404"/>
      <c r="G1656" s="404"/>
      <c r="H1656" s="404" t="str">
        <f t="shared" si="27"/>
        <v>M</v>
      </c>
      <c r="I1656"/>
      <c r="J1656"/>
      <c r="K1656"/>
      <c r="L1656"/>
      <c r="M1656"/>
      <c r="N1656"/>
      <c r="O1656"/>
      <c r="P1656"/>
    </row>
    <row r="1657" spans="1:16" s="10" customFormat="1" x14ac:dyDescent="0.25">
      <c r="A1657"/>
      <c r="B1657" s="4">
        <v>1400972</v>
      </c>
      <c r="C1657" s="8" t="s">
        <v>11182</v>
      </c>
      <c r="D1657" s="4" t="s">
        <v>9</v>
      </c>
      <c r="E1657" s="406">
        <v>2.1800000000000002</v>
      </c>
      <c r="F1657" s="404"/>
      <c r="G1657" s="404"/>
      <c r="H1657" s="404" t="str">
        <f t="shared" si="27"/>
        <v>M</v>
      </c>
      <c r="I1657"/>
      <c r="J1657"/>
      <c r="K1657"/>
      <c r="L1657"/>
      <c r="M1657"/>
      <c r="N1657"/>
      <c r="O1657"/>
      <c r="P1657"/>
    </row>
    <row r="1658" spans="1:16" s="10" customFormat="1" x14ac:dyDescent="0.25">
      <c r="A1658"/>
      <c r="B1658" s="6">
        <v>1416201</v>
      </c>
      <c r="C1658" s="9" t="s">
        <v>11183</v>
      </c>
      <c r="D1658" s="6" t="s">
        <v>11184</v>
      </c>
      <c r="E1658" s="403">
        <v>0.19</v>
      </c>
      <c r="F1658" s="404"/>
      <c r="G1658" s="404"/>
      <c r="H1658" s="404" t="str">
        <f t="shared" si="27"/>
        <v>CM²</v>
      </c>
      <c r="I1658"/>
      <c r="J1658"/>
      <c r="K1658"/>
      <c r="L1658"/>
      <c r="M1658"/>
      <c r="N1658"/>
      <c r="O1658"/>
      <c r="P1658"/>
    </row>
    <row r="1659" spans="1:16" s="10" customFormat="1" x14ac:dyDescent="0.25">
      <c r="A1659"/>
      <c r="B1659" s="4">
        <v>1400969</v>
      </c>
      <c r="C1659" s="8" t="s">
        <v>11185</v>
      </c>
      <c r="D1659" s="4" t="s">
        <v>42</v>
      </c>
      <c r="E1659" s="406">
        <v>0.15</v>
      </c>
      <c r="F1659" s="404"/>
      <c r="G1659" s="404"/>
      <c r="H1659" s="404" t="str">
        <f t="shared" si="27"/>
        <v>UN</v>
      </c>
      <c r="I1659"/>
      <c r="J1659"/>
      <c r="K1659"/>
      <c r="L1659"/>
      <c r="M1659"/>
      <c r="N1659"/>
      <c r="O1659"/>
      <c r="P1659"/>
    </row>
    <row r="1660" spans="1:16" s="10" customFormat="1" x14ac:dyDescent="0.25">
      <c r="A1660"/>
      <c r="B1660" s="6">
        <v>1400975</v>
      </c>
      <c r="C1660" s="9" t="s">
        <v>11186</v>
      </c>
      <c r="D1660" s="6" t="s">
        <v>9</v>
      </c>
      <c r="E1660" s="403">
        <v>4.16</v>
      </c>
      <c r="F1660" s="404"/>
      <c r="G1660" s="404"/>
      <c r="H1660" s="404" t="str">
        <f t="shared" si="27"/>
        <v>M</v>
      </c>
      <c r="I1660"/>
      <c r="J1660"/>
      <c r="K1660"/>
      <c r="L1660"/>
      <c r="M1660"/>
      <c r="N1660"/>
      <c r="O1660"/>
      <c r="P1660"/>
    </row>
    <row r="1661" spans="1:16" s="10" customFormat="1" x14ac:dyDescent="0.25">
      <c r="A1661"/>
      <c r="B1661" s="4">
        <v>1416141</v>
      </c>
      <c r="C1661" s="8" t="s">
        <v>11187</v>
      </c>
      <c r="D1661" s="4" t="s">
        <v>9</v>
      </c>
      <c r="E1661" s="406">
        <v>3.17</v>
      </c>
      <c r="F1661" s="404"/>
      <c r="G1661" s="404"/>
      <c r="H1661" s="404" t="str">
        <f t="shared" si="27"/>
        <v>M</v>
      </c>
      <c r="I1661"/>
      <c r="J1661"/>
      <c r="K1661"/>
      <c r="L1661"/>
      <c r="M1661"/>
      <c r="N1661"/>
      <c r="O1661"/>
      <c r="P1661"/>
    </row>
    <row r="1662" spans="1:16" s="10" customFormat="1" x14ac:dyDescent="0.25">
      <c r="A1662"/>
      <c r="B1662" s="6">
        <v>1416142</v>
      </c>
      <c r="C1662" s="9" t="s">
        <v>11188</v>
      </c>
      <c r="D1662" s="6" t="s">
        <v>9</v>
      </c>
      <c r="E1662" s="403">
        <v>4.8600000000000003</v>
      </c>
      <c r="F1662" s="404"/>
      <c r="G1662" s="404"/>
      <c r="H1662" s="404" t="str">
        <f t="shared" si="27"/>
        <v>M</v>
      </c>
      <c r="I1662"/>
      <c r="J1662"/>
      <c r="K1662"/>
      <c r="L1662"/>
      <c r="M1662"/>
      <c r="N1662"/>
      <c r="O1662"/>
      <c r="P1662"/>
    </row>
    <row r="1663" spans="1:16" s="10" customFormat="1" x14ac:dyDescent="0.25">
      <c r="A1663"/>
      <c r="B1663" s="4">
        <v>1400973</v>
      </c>
      <c r="C1663" s="8" t="s">
        <v>11189</v>
      </c>
      <c r="D1663" s="4" t="s">
        <v>9</v>
      </c>
      <c r="E1663" s="406">
        <v>1.38</v>
      </c>
      <c r="F1663" s="404"/>
      <c r="G1663" s="404"/>
      <c r="H1663" s="404" t="str">
        <f t="shared" si="27"/>
        <v>M</v>
      </c>
      <c r="I1663"/>
      <c r="J1663"/>
      <c r="K1663"/>
      <c r="L1663"/>
      <c r="M1663"/>
      <c r="N1663"/>
      <c r="O1663"/>
      <c r="P1663"/>
    </row>
    <row r="1664" spans="1:16" s="10" customFormat="1" x14ac:dyDescent="0.25">
      <c r="A1664"/>
      <c r="B1664" s="6">
        <v>1400974</v>
      </c>
      <c r="C1664" s="9" t="s">
        <v>11190</v>
      </c>
      <c r="D1664" s="6" t="s">
        <v>9</v>
      </c>
      <c r="E1664" s="403">
        <v>1.61</v>
      </c>
      <c r="F1664" s="404"/>
      <c r="G1664" s="404"/>
      <c r="H1664" s="404" t="str">
        <f t="shared" si="27"/>
        <v>M</v>
      </c>
      <c r="I1664"/>
      <c r="J1664"/>
      <c r="K1664"/>
      <c r="L1664"/>
      <c r="M1664"/>
      <c r="N1664"/>
      <c r="O1664"/>
      <c r="P1664"/>
    </row>
    <row r="1665" spans="1:16" s="10" customFormat="1" x14ac:dyDescent="0.25">
      <c r="A1665"/>
      <c r="B1665" s="4">
        <v>1416139</v>
      </c>
      <c r="C1665" s="8" t="s">
        <v>11191</v>
      </c>
      <c r="D1665" s="4" t="s">
        <v>9</v>
      </c>
      <c r="E1665" s="406">
        <v>1.79</v>
      </c>
      <c r="F1665" s="404"/>
      <c r="G1665" s="404"/>
      <c r="H1665" s="404" t="str">
        <f t="shared" si="27"/>
        <v>M</v>
      </c>
      <c r="I1665"/>
      <c r="J1665"/>
      <c r="K1665"/>
      <c r="L1665"/>
      <c r="M1665"/>
      <c r="N1665"/>
      <c r="O1665"/>
      <c r="P1665"/>
    </row>
    <row r="1666" spans="1:16" s="10" customFormat="1" x14ac:dyDescent="0.25">
      <c r="A1666"/>
      <c r="B1666" s="6">
        <v>1416202</v>
      </c>
      <c r="C1666" s="9" t="s">
        <v>11192</v>
      </c>
      <c r="D1666" s="6" t="s">
        <v>9</v>
      </c>
      <c r="E1666" s="403">
        <v>2.06</v>
      </c>
      <c r="F1666" s="404"/>
      <c r="G1666" s="404"/>
      <c r="H1666" s="404" t="str">
        <f t="shared" si="27"/>
        <v>M</v>
      </c>
      <c r="I1666"/>
      <c r="J1666"/>
      <c r="K1666"/>
      <c r="L1666"/>
      <c r="M1666"/>
      <c r="N1666"/>
      <c r="O1666"/>
      <c r="P1666"/>
    </row>
    <row r="1667" spans="1:16" s="10" customFormat="1" x14ac:dyDescent="0.25">
      <c r="A1667"/>
      <c r="B1667" s="4">
        <v>1416140</v>
      </c>
      <c r="C1667" s="8" t="s">
        <v>11193</v>
      </c>
      <c r="D1667" s="4" t="s">
        <v>9</v>
      </c>
      <c r="E1667" s="406">
        <v>2.36</v>
      </c>
      <c r="F1667" s="404"/>
      <c r="G1667" s="404"/>
      <c r="H1667" s="404" t="str">
        <f t="shared" si="27"/>
        <v>M</v>
      </c>
      <c r="I1667"/>
      <c r="J1667"/>
      <c r="K1667"/>
      <c r="L1667"/>
      <c r="M1667"/>
      <c r="N1667"/>
      <c r="O1667"/>
      <c r="P1667"/>
    </row>
    <row r="1668" spans="1:16" s="10" customFormat="1" x14ac:dyDescent="0.25">
      <c r="A1668"/>
      <c r="B1668" s="6">
        <v>1419543</v>
      </c>
      <c r="C1668" s="9" t="s">
        <v>11194</v>
      </c>
      <c r="D1668" s="6" t="s">
        <v>42</v>
      </c>
      <c r="E1668" s="403">
        <v>0.18</v>
      </c>
      <c r="F1668" s="404"/>
      <c r="G1668" s="404"/>
      <c r="H1668" s="404" t="str">
        <f t="shared" si="27"/>
        <v>UN</v>
      </c>
      <c r="I1668"/>
      <c r="J1668"/>
      <c r="K1668"/>
      <c r="L1668"/>
      <c r="M1668"/>
      <c r="N1668"/>
      <c r="O1668"/>
      <c r="P1668"/>
    </row>
    <row r="1669" spans="1:16" s="10" customFormat="1" x14ac:dyDescent="0.25">
      <c r="A1669"/>
      <c r="B1669" s="4">
        <v>1408173</v>
      </c>
      <c r="C1669" s="8" t="s">
        <v>11195</v>
      </c>
      <c r="D1669" s="4" t="s">
        <v>11184</v>
      </c>
      <c r="E1669" s="406">
        <v>0.05</v>
      </c>
      <c r="F1669" s="404"/>
      <c r="G1669" s="404"/>
      <c r="H1669" s="404" t="str">
        <f t="shared" si="27"/>
        <v>CM²</v>
      </c>
      <c r="I1669"/>
      <c r="J1669"/>
      <c r="K1669"/>
      <c r="L1669"/>
      <c r="M1669"/>
      <c r="N1669"/>
      <c r="O1669"/>
      <c r="P1669"/>
    </row>
    <row r="1670" spans="1:16" s="10" customFormat="1" x14ac:dyDescent="0.25">
      <c r="A1670"/>
      <c r="B1670" s="6">
        <v>1407063</v>
      </c>
      <c r="C1670" s="9" t="s">
        <v>11196</v>
      </c>
      <c r="D1670" s="6" t="s">
        <v>42</v>
      </c>
      <c r="E1670" s="403">
        <v>7.55</v>
      </c>
      <c r="F1670" s="404"/>
      <c r="G1670" s="404"/>
      <c r="H1670" s="404" t="str">
        <f t="shared" si="27"/>
        <v>UN</v>
      </c>
      <c r="I1670"/>
      <c r="J1670"/>
      <c r="K1670"/>
      <c r="L1670"/>
      <c r="M1670"/>
      <c r="N1670"/>
      <c r="O1670"/>
      <c r="P1670"/>
    </row>
    <row r="1671" spans="1:16" s="10" customFormat="1" x14ac:dyDescent="0.25">
      <c r="A1671"/>
      <c r="B1671" s="4">
        <v>1407064</v>
      </c>
      <c r="C1671" s="8" t="s">
        <v>11197</v>
      </c>
      <c r="D1671" s="4" t="s">
        <v>42</v>
      </c>
      <c r="E1671" s="406">
        <v>7.8</v>
      </c>
      <c r="F1671" s="404"/>
      <c r="G1671" s="404"/>
      <c r="H1671" s="404" t="str">
        <f t="shared" si="27"/>
        <v>UN</v>
      </c>
      <c r="I1671"/>
      <c r="J1671"/>
      <c r="K1671"/>
      <c r="L1671"/>
      <c r="M1671"/>
      <c r="N1671"/>
      <c r="O1671"/>
      <c r="P1671"/>
    </row>
    <row r="1672" spans="1:16" s="10" customFormat="1" x14ac:dyDescent="0.25">
      <c r="A1672"/>
      <c r="B1672" s="6">
        <v>1407065</v>
      </c>
      <c r="C1672" s="9" t="s">
        <v>11198</v>
      </c>
      <c r="D1672" s="6" t="s">
        <v>42</v>
      </c>
      <c r="E1672" s="403">
        <v>7.98</v>
      </c>
      <c r="F1672" s="404"/>
      <c r="G1672" s="404"/>
      <c r="H1672" s="404" t="str">
        <f t="shared" si="27"/>
        <v>UN</v>
      </c>
      <c r="I1672"/>
      <c r="J1672"/>
      <c r="K1672"/>
      <c r="L1672"/>
      <c r="M1672"/>
      <c r="N1672"/>
      <c r="O1672"/>
      <c r="P1672"/>
    </row>
    <row r="1673" spans="1:16" s="10" customFormat="1" x14ac:dyDescent="0.25">
      <c r="A1673"/>
      <c r="B1673" s="4">
        <v>1407066</v>
      </c>
      <c r="C1673" s="8" t="s">
        <v>11199</v>
      </c>
      <c r="D1673" s="4" t="s">
        <v>42</v>
      </c>
      <c r="E1673" s="406">
        <v>7.85</v>
      </c>
      <c r="F1673" s="404"/>
      <c r="G1673" s="404"/>
      <c r="H1673" s="404" t="str">
        <f t="shared" si="27"/>
        <v>UN</v>
      </c>
      <c r="I1673"/>
      <c r="J1673"/>
      <c r="K1673"/>
      <c r="L1673"/>
      <c r="M1673"/>
      <c r="N1673"/>
      <c r="O1673"/>
      <c r="P1673"/>
    </row>
    <row r="1674" spans="1:16" s="10" customFormat="1" x14ac:dyDescent="0.25">
      <c r="A1674"/>
      <c r="B1674" s="6">
        <v>1400977</v>
      </c>
      <c r="C1674" s="9" t="s">
        <v>11200</v>
      </c>
      <c r="D1674" s="6" t="s">
        <v>9</v>
      </c>
      <c r="E1674" s="403">
        <v>3.48</v>
      </c>
      <c r="F1674" s="404"/>
      <c r="G1674" s="404"/>
      <c r="H1674" s="404" t="str">
        <f t="shared" si="27"/>
        <v>M</v>
      </c>
      <c r="I1674"/>
      <c r="J1674"/>
      <c r="K1674"/>
      <c r="L1674"/>
      <c r="M1674"/>
      <c r="N1674"/>
      <c r="O1674"/>
      <c r="P1674"/>
    </row>
    <row r="1675" spans="1:16" s="10" customFormat="1" x14ac:dyDescent="0.25">
      <c r="A1675"/>
      <c r="B1675" s="4">
        <v>1407067</v>
      </c>
      <c r="C1675" s="8" t="s">
        <v>11201</v>
      </c>
      <c r="D1675" s="4" t="s">
        <v>42</v>
      </c>
      <c r="E1675" s="406">
        <v>2.4500000000000002</v>
      </c>
      <c r="F1675" s="404"/>
      <c r="G1675" s="404"/>
      <c r="H1675" s="404" t="str">
        <f t="shared" si="27"/>
        <v>UN</v>
      </c>
      <c r="I1675"/>
      <c r="J1675"/>
      <c r="K1675"/>
      <c r="L1675"/>
      <c r="M1675"/>
      <c r="N1675"/>
      <c r="O1675"/>
      <c r="P1675"/>
    </row>
    <row r="1676" spans="1:16" s="10" customFormat="1" x14ac:dyDescent="0.25">
      <c r="A1676"/>
      <c r="B1676" s="6">
        <v>1407068</v>
      </c>
      <c r="C1676" s="9" t="s">
        <v>11202</v>
      </c>
      <c r="D1676" s="6" t="s">
        <v>42</v>
      </c>
      <c r="E1676" s="403">
        <v>2.76</v>
      </c>
      <c r="F1676" s="404"/>
      <c r="G1676" s="404"/>
      <c r="H1676" s="404" t="str">
        <f t="shared" si="27"/>
        <v>UN</v>
      </c>
      <c r="I1676"/>
      <c r="J1676"/>
      <c r="K1676"/>
      <c r="L1676"/>
      <c r="M1676"/>
      <c r="N1676"/>
      <c r="O1676"/>
      <c r="P1676"/>
    </row>
    <row r="1677" spans="1:16" s="10" customFormat="1" x14ac:dyDescent="0.25">
      <c r="A1677"/>
      <c r="B1677" s="4">
        <v>1407069</v>
      </c>
      <c r="C1677" s="8" t="s">
        <v>11203</v>
      </c>
      <c r="D1677" s="4" t="s">
        <v>42</v>
      </c>
      <c r="E1677" s="406">
        <v>2.99</v>
      </c>
      <c r="F1677" s="404"/>
      <c r="G1677" s="404"/>
      <c r="H1677" s="404" t="str">
        <f t="shared" si="27"/>
        <v>UN</v>
      </c>
      <c r="I1677"/>
      <c r="J1677"/>
      <c r="K1677"/>
      <c r="L1677"/>
      <c r="M1677"/>
      <c r="N1677"/>
      <c r="O1677"/>
      <c r="P1677"/>
    </row>
    <row r="1678" spans="1:16" s="10" customFormat="1" x14ac:dyDescent="0.25">
      <c r="A1678"/>
      <c r="B1678" s="6">
        <v>1407070</v>
      </c>
      <c r="C1678" s="9" t="s">
        <v>11204</v>
      </c>
      <c r="D1678" s="6" t="s">
        <v>42</v>
      </c>
      <c r="E1678" s="403">
        <v>2.85</v>
      </c>
      <c r="F1678" s="404"/>
      <c r="G1678" s="404"/>
      <c r="H1678" s="404" t="str">
        <f t="shared" si="27"/>
        <v>UN</v>
      </c>
      <c r="I1678"/>
      <c r="J1678"/>
      <c r="K1678"/>
      <c r="L1678"/>
      <c r="M1678"/>
      <c r="N1678"/>
      <c r="O1678"/>
      <c r="P1678"/>
    </row>
    <row r="1679" spans="1:16" s="10" customFormat="1" x14ac:dyDescent="0.25">
      <c r="A1679"/>
      <c r="B1679" s="4">
        <v>1416257</v>
      </c>
      <c r="C1679" s="8" t="s">
        <v>11205</v>
      </c>
      <c r="D1679" s="4" t="s">
        <v>9</v>
      </c>
      <c r="E1679" s="406">
        <v>232.78</v>
      </c>
      <c r="F1679" s="404"/>
      <c r="G1679" s="404"/>
      <c r="H1679" s="404" t="str">
        <f t="shared" si="27"/>
        <v>M</v>
      </c>
      <c r="I1679"/>
      <c r="J1679"/>
      <c r="K1679"/>
      <c r="L1679"/>
      <c r="M1679"/>
      <c r="N1679"/>
      <c r="O1679"/>
      <c r="P1679"/>
    </row>
    <row r="1680" spans="1:16" s="10" customFormat="1" x14ac:dyDescent="0.25">
      <c r="A1680"/>
      <c r="B1680" s="6">
        <v>1416253</v>
      </c>
      <c r="C1680" s="9" t="s">
        <v>11206</v>
      </c>
      <c r="D1680" s="6" t="s">
        <v>9</v>
      </c>
      <c r="E1680" s="403">
        <v>525.84</v>
      </c>
      <c r="F1680" s="404"/>
      <c r="G1680" s="404"/>
      <c r="H1680" s="404" t="str">
        <f t="shared" si="27"/>
        <v>M</v>
      </c>
      <c r="I1680"/>
      <c r="J1680"/>
      <c r="K1680"/>
      <c r="L1680"/>
      <c r="M1680"/>
      <c r="N1680"/>
      <c r="O1680"/>
      <c r="P1680"/>
    </row>
    <row r="1681" spans="1:16" s="10" customFormat="1" x14ac:dyDescent="0.25">
      <c r="A1681"/>
      <c r="B1681" s="4">
        <v>1416254</v>
      </c>
      <c r="C1681" s="8" t="s">
        <v>11207</v>
      </c>
      <c r="D1681" s="4" t="s">
        <v>9</v>
      </c>
      <c r="E1681" s="406">
        <v>45.28</v>
      </c>
      <c r="F1681" s="404"/>
      <c r="G1681" s="404"/>
      <c r="H1681" s="404" t="str">
        <f t="shared" ref="H1681:H1744" si="28">UPPER(D1681)</f>
        <v>M</v>
      </c>
      <c r="I1681"/>
      <c r="J1681"/>
      <c r="K1681"/>
      <c r="L1681"/>
      <c r="M1681"/>
      <c r="N1681"/>
      <c r="O1681"/>
      <c r="P1681"/>
    </row>
    <row r="1682" spans="1:16" s="10" customFormat="1" x14ac:dyDescent="0.25">
      <c r="A1682"/>
      <c r="B1682" s="6">
        <v>1416255</v>
      </c>
      <c r="C1682" s="9" t="s">
        <v>11208</v>
      </c>
      <c r="D1682" s="6" t="s">
        <v>9</v>
      </c>
      <c r="E1682" s="403">
        <v>79.25</v>
      </c>
      <c r="F1682" s="404"/>
      <c r="G1682" s="404"/>
      <c r="H1682" s="404" t="str">
        <f t="shared" si="28"/>
        <v>M</v>
      </c>
      <c r="I1682"/>
      <c r="J1682"/>
      <c r="K1682"/>
      <c r="L1682"/>
      <c r="M1682"/>
      <c r="N1682"/>
      <c r="O1682"/>
      <c r="P1682"/>
    </row>
    <row r="1683" spans="1:16" s="10" customFormat="1" x14ac:dyDescent="0.25">
      <c r="A1683"/>
      <c r="B1683" s="4">
        <v>1416256</v>
      </c>
      <c r="C1683" s="8" t="s">
        <v>11209</v>
      </c>
      <c r="D1683" s="4" t="s">
        <v>9</v>
      </c>
      <c r="E1683" s="406">
        <v>121.76</v>
      </c>
      <c r="F1683" s="404"/>
      <c r="G1683" s="404"/>
      <c r="H1683" s="404" t="str">
        <f t="shared" si="28"/>
        <v>M</v>
      </c>
      <c r="I1683"/>
      <c r="J1683"/>
      <c r="K1683"/>
      <c r="L1683"/>
      <c r="M1683"/>
      <c r="N1683"/>
      <c r="O1683"/>
      <c r="P1683"/>
    </row>
    <row r="1684" spans="1:16" s="10" customFormat="1" x14ac:dyDescent="0.25">
      <c r="A1684"/>
      <c r="B1684" s="6">
        <v>1408028</v>
      </c>
      <c r="C1684" s="9" t="s">
        <v>11210</v>
      </c>
      <c r="D1684" s="6" t="s">
        <v>49</v>
      </c>
      <c r="E1684" s="403">
        <v>216.53</v>
      </c>
      <c r="F1684" s="404"/>
      <c r="G1684" s="404"/>
      <c r="H1684" s="404" t="str">
        <f t="shared" si="28"/>
        <v>KG</v>
      </c>
      <c r="I1684"/>
      <c r="J1684"/>
      <c r="K1684"/>
      <c r="L1684"/>
      <c r="M1684"/>
      <c r="N1684"/>
      <c r="O1684"/>
      <c r="P1684"/>
    </row>
    <row r="1685" spans="1:16" s="10" customFormat="1" x14ac:dyDescent="0.25">
      <c r="A1685"/>
      <c r="B1685" s="4">
        <v>1408027</v>
      </c>
      <c r="C1685" s="8" t="s">
        <v>11211</v>
      </c>
      <c r="D1685" s="4" t="s">
        <v>49</v>
      </c>
      <c r="E1685" s="406">
        <v>121.56</v>
      </c>
      <c r="F1685" s="404"/>
      <c r="G1685" s="404"/>
      <c r="H1685" s="404" t="str">
        <f t="shared" si="28"/>
        <v>KG</v>
      </c>
      <c r="I1685"/>
      <c r="J1685"/>
      <c r="K1685"/>
      <c r="L1685"/>
      <c r="M1685"/>
      <c r="N1685"/>
      <c r="O1685"/>
      <c r="P1685"/>
    </row>
    <row r="1686" spans="1:16" s="10" customFormat="1" x14ac:dyDescent="0.25">
      <c r="A1686"/>
      <c r="B1686" s="6">
        <v>1400978</v>
      </c>
      <c r="C1686" s="9" t="s">
        <v>11212</v>
      </c>
      <c r="D1686" s="6" t="s">
        <v>49</v>
      </c>
      <c r="E1686" s="403">
        <v>193.9</v>
      </c>
      <c r="F1686" s="404"/>
      <c r="G1686" s="404"/>
      <c r="H1686" s="404" t="str">
        <f t="shared" si="28"/>
        <v>KG</v>
      </c>
      <c r="I1686"/>
      <c r="J1686"/>
      <c r="K1686"/>
      <c r="L1686"/>
      <c r="M1686"/>
      <c r="N1686"/>
      <c r="O1686"/>
      <c r="P1686"/>
    </row>
    <row r="1687" spans="1:16" s="10" customFormat="1" x14ac:dyDescent="0.25">
      <c r="A1687"/>
      <c r="B1687" s="4">
        <v>1513941</v>
      </c>
      <c r="C1687" s="8" t="s">
        <v>11213</v>
      </c>
      <c r="D1687" s="4" t="s">
        <v>9721</v>
      </c>
      <c r="E1687" s="406">
        <v>503.53</v>
      </c>
      <c r="F1687" s="404"/>
      <c r="G1687" s="404"/>
      <c r="H1687" s="404" t="str">
        <f t="shared" si="28"/>
        <v>M³</v>
      </c>
      <c r="I1687"/>
      <c r="J1687"/>
      <c r="K1687"/>
      <c r="L1687"/>
      <c r="M1687"/>
      <c r="N1687"/>
      <c r="O1687"/>
      <c r="P1687"/>
    </row>
    <row r="1688" spans="1:16" s="10" customFormat="1" ht="30" x14ac:dyDescent="0.25">
      <c r="A1688"/>
      <c r="B1688" s="6">
        <v>1513940</v>
      </c>
      <c r="C1688" s="9" t="s">
        <v>11214</v>
      </c>
      <c r="D1688" s="6" t="s">
        <v>9721</v>
      </c>
      <c r="E1688" s="403">
        <v>367.7</v>
      </c>
      <c r="F1688" s="404"/>
      <c r="G1688" s="404"/>
      <c r="H1688" s="404" t="str">
        <f t="shared" si="28"/>
        <v>M³</v>
      </c>
      <c r="I1688"/>
      <c r="J1688"/>
      <c r="K1688"/>
      <c r="L1688"/>
      <c r="M1688"/>
      <c r="N1688"/>
      <c r="O1688"/>
      <c r="P1688"/>
    </row>
    <row r="1689" spans="1:16" s="10" customFormat="1" x14ac:dyDescent="0.25">
      <c r="A1689"/>
      <c r="B1689" s="4">
        <v>1505879</v>
      </c>
      <c r="C1689" s="8" t="s">
        <v>11215</v>
      </c>
      <c r="D1689" s="4" t="s">
        <v>9721</v>
      </c>
      <c r="E1689" s="406">
        <v>304.87</v>
      </c>
      <c r="F1689" s="404"/>
      <c r="G1689" s="404"/>
      <c r="H1689" s="404" t="str">
        <f t="shared" si="28"/>
        <v>M³</v>
      </c>
      <c r="I1689"/>
      <c r="J1689"/>
      <c r="K1689"/>
      <c r="L1689"/>
      <c r="M1689"/>
      <c r="N1689"/>
      <c r="O1689"/>
      <c r="P1689"/>
    </row>
    <row r="1690" spans="1:16" s="10" customFormat="1" x14ac:dyDescent="0.25">
      <c r="A1690"/>
      <c r="B1690" s="6">
        <v>1505878</v>
      </c>
      <c r="C1690" s="9" t="s">
        <v>11216</v>
      </c>
      <c r="D1690" s="6" t="s">
        <v>9721</v>
      </c>
      <c r="E1690" s="403">
        <v>186.01</v>
      </c>
      <c r="F1690" s="404"/>
      <c r="G1690" s="404"/>
      <c r="H1690" s="404" t="str">
        <f t="shared" si="28"/>
        <v>M³</v>
      </c>
      <c r="I1690"/>
      <c r="J1690"/>
      <c r="K1690"/>
      <c r="L1690"/>
      <c r="M1690"/>
      <c r="N1690"/>
      <c r="O1690"/>
      <c r="P1690"/>
    </row>
    <row r="1691" spans="1:16" s="10" customFormat="1" ht="30" x14ac:dyDescent="0.25">
      <c r="A1691"/>
      <c r="B1691" s="4">
        <v>1505877</v>
      </c>
      <c r="C1691" s="8" t="s">
        <v>11217</v>
      </c>
      <c r="D1691" s="4" t="s">
        <v>9721</v>
      </c>
      <c r="E1691" s="406">
        <v>191.99</v>
      </c>
      <c r="F1691" s="404"/>
      <c r="G1691" s="404"/>
      <c r="H1691" s="404" t="str">
        <f t="shared" si="28"/>
        <v>M³</v>
      </c>
      <c r="I1691"/>
      <c r="J1691"/>
      <c r="K1691"/>
      <c r="L1691"/>
      <c r="M1691"/>
      <c r="N1691"/>
      <c r="O1691"/>
      <c r="P1691"/>
    </row>
    <row r="1692" spans="1:16" s="10" customFormat="1" x14ac:dyDescent="0.25">
      <c r="A1692"/>
      <c r="B1692" s="6">
        <v>1505860</v>
      </c>
      <c r="C1692" s="9" t="s">
        <v>11218</v>
      </c>
      <c r="D1692" s="6" t="s">
        <v>9721</v>
      </c>
      <c r="E1692" s="403">
        <v>198.46</v>
      </c>
      <c r="F1692" s="404"/>
      <c r="G1692" s="404"/>
      <c r="H1692" s="404" t="str">
        <f t="shared" si="28"/>
        <v>M³</v>
      </c>
      <c r="I1692"/>
      <c r="J1692"/>
      <c r="K1692"/>
      <c r="L1692"/>
      <c r="M1692"/>
      <c r="N1692"/>
      <c r="O1692"/>
      <c r="P1692"/>
    </row>
    <row r="1693" spans="1:16" s="10" customFormat="1" x14ac:dyDescent="0.25">
      <c r="A1693"/>
      <c r="B1693" s="4">
        <v>1505859</v>
      </c>
      <c r="C1693" s="8" t="s">
        <v>11219</v>
      </c>
      <c r="D1693" s="4" t="s">
        <v>9721</v>
      </c>
      <c r="E1693" s="406">
        <v>99.41</v>
      </c>
      <c r="F1693" s="404"/>
      <c r="G1693" s="404"/>
      <c r="H1693" s="404" t="str">
        <f t="shared" si="28"/>
        <v>M³</v>
      </c>
      <c r="I1693"/>
      <c r="J1693"/>
      <c r="K1693"/>
      <c r="L1693"/>
      <c r="M1693"/>
      <c r="N1693"/>
      <c r="O1693"/>
      <c r="P1693"/>
    </row>
    <row r="1694" spans="1:16" s="10" customFormat="1" x14ac:dyDescent="0.25">
      <c r="A1694"/>
      <c r="B1694" s="6">
        <v>1516204</v>
      </c>
      <c r="C1694" s="9" t="s">
        <v>11220</v>
      </c>
      <c r="D1694" s="6" t="s">
        <v>42</v>
      </c>
      <c r="E1694" s="403">
        <v>6.08</v>
      </c>
      <c r="F1694" s="404"/>
      <c r="G1694" s="404"/>
      <c r="H1694" s="404" t="str">
        <f t="shared" si="28"/>
        <v>UN</v>
      </c>
      <c r="I1694"/>
      <c r="J1694"/>
      <c r="K1694"/>
      <c r="L1694"/>
      <c r="M1694"/>
      <c r="N1694"/>
      <c r="O1694"/>
      <c r="P1694"/>
    </row>
    <row r="1695" spans="1:16" s="10" customFormat="1" ht="30" x14ac:dyDescent="0.25">
      <c r="A1695"/>
      <c r="B1695" s="4">
        <v>1516312</v>
      </c>
      <c r="C1695" s="8" t="s">
        <v>11221</v>
      </c>
      <c r="D1695" s="4" t="s">
        <v>10960</v>
      </c>
      <c r="E1695" s="406">
        <v>41.47</v>
      </c>
      <c r="F1695" s="404"/>
      <c r="G1695" s="404"/>
      <c r="H1695" s="404" t="str">
        <f t="shared" si="28"/>
        <v>M²</v>
      </c>
      <c r="I1695"/>
      <c r="J1695"/>
      <c r="K1695"/>
      <c r="L1695"/>
      <c r="M1695"/>
      <c r="N1695"/>
      <c r="O1695"/>
      <c r="P1695"/>
    </row>
    <row r="1696" spans="1:16" s="10" customFormat="1" ht="30" x14ac:dyDescent="0.25">
      <c r="A1696"/>
      <c r="B1696" s="6">
        <v>1516304</v>
      </c>
      <c r="C1696" s="9" t="s">
        <v>11222</v>
      </c>
      <c r="D1696" s="6" t="s">
        <v>10960</v>
      </c>
      <c r="E1696" s="403">
        <v>53.14</v>
      </c>
      <c r="F1696" s="404"/>
      <c r="G1696" s="404"/>
      <c r="H1696" s="404" t="str">
        <f t="shared" si="28"/>
        <v>M²</v>
      </c>
      <c r="I1696"/>
      <c r="J1696"/>
      <c r="K1696"/>
      <c r="L1696"/>
      <c r="M1696"/>
      <c r="N1696"/>
      <c r="O1696"/>
      <c r="P1696"/>
    </row>
    <row r="1697" spans="1:16" s="10" customFormat="1" ht="30" x14ac:dyDescent="0.25">
      <c r="A1697"/>
      <c r="B1697" s="4">
        <v>1516308</v>
      </c>
      <c r="C1697" s="8" t="s">
        <v>11223</v>
      </c>
      <c r="D1697" s="4" t="s">
        <v>10960</v>
      </c>
      <c r="E1697" s="406">
        <v>43.91</v>
      </c>
      <c r="F1697" s="404"/>
      <c r="G1697" s="404"/>
      <c r="H1697" s="404" t="str">
        <f t="shared" si="28"/>
        <v>M²</v>
      </c>
      <c r="I1697"/>
      <c r="J1697"/>
      <c r="K1697"/>
      <c r="L1697"/>
      <c r="M1697"/>
      <c r="N1697"/>
      <c r="O1697"/>
      <c r="P1697"/>
    </row>
    <row r="1698" spans="1:16" s="10" customFormat="1" ht="30" x14ac:dyDescent="0.25">
      <c r="A1698"/>
      <c r="B1698" s="6">
        <v>1516313</v>
      </c>
      <c r="C1698" s="9" t="s">
        <v>11224</v>
      </c>
      <c r="D1698" s="6" t="s">
        <v>10960</v>
      </c>
      <c r="E1698" s="403">
        <v>49.44</v>
      </c>
      <c r="F1698" s="404"/>
      <c r="G1698" s="404"/>
      <c r="H1698" s="404" t="str">
        <f t="shared" si="28"/>
        <v>M²</v>
      </c>
      <c r="I1698"/>
      <c r="J1698"/>
      <c r="K1698"/>
      <c r="L1698"/>
      <c r="M1698"/>
      <c r="N1698"/>
      <c r="O1698"/>
      <c r="P1698"/>
    </row>
    <row r="1699" spans="1:16" s="10" customFormat="1" ht="30" x14ac:dyDescent="0.25">
      <c r="A1699"/>
      <c r="B1699" s="4">
        <v>1516305</v>
      </c>
      <c r="C1699" s="8" t="s">
        <v>11225</v>
      </c>
      <c r="D1699" s="4" t="s">
        <v>10960</v>
      </c>
      <c r="E1699" s="406">
        <v>63.93</v>
      </c>
      <c r="F1699" s="404"/>
      <c r="G1699" s="404"/>
      <c r="H1699" s="404" t="str">
        <f t="shared" si="28"/>
        <v>M²</v>
      </c>
      <c r="I1699"/>
      <c r="J1699"/>
      <c r="K1699"/>
      <c r="L1699"/>
      <c r="M1699"/>
      <c r="N1699"/>
      <c r="O1699"/>
      <c r="P1699"/>
    </row>
    <row r="1700" spans="1:16" s="10" customFormat="1" ht="30" x14ac:dyDescent="0.25">
      <c r="A1700"/>
      <c r="B1700" s="6">
        <v>1516309</v>
      </c>
      <c r="C1700" s="9" t="s">
        <v>11226</v>
      </c>
      <c r="D1700" s="6" t="s">
        <v>10960</v>
      </c>
      <c r="E1700" s="403">
        <v>52.34</v>
      </c>
      <c r="F1700" s="404"/>
      <c r="G1700" s="404"/>
      <c r="H1700" s="404" t="str">
        <f t="shared" si="28"/>
        <v>M²</v>
      </c>
      <c r="I1700"/>
      <c r="J1700"/>
      <c r="K1700"/>
      <c r="L1700"/>
      <c r="M1700"/>
      <c r="N1700"/>
      <c r="O1700"/>
      <c r="P1700"/>
    </row>
    <row r="1701" spans="1:16" s="10" customFormat="1" ht="30" x14ac:dyDescent="0.25">
      <c r="A1701"/>
      <c r="B1701" s="4">
        <v>1516314</v>
      </c>
      <c r="C1701" s="8" t="s">
        <v>11227</v>
      </c>
      <c r="D1701" s="4" t="s">
        <v>10960</v>
      </c>
      <c r="E1701" s="406">
        <v>57.66</v>
      </c>
      <c r="F1701" s="404"/>
      <c r="G1701" s="404"/>
      <c r="H1701" s="404" t="str">
        <f t="shared" si="28"/>
        <v>M²</v>
      </c>
      <c r="I1701"/>
      <c r="J1701"/>
      <c r="K1701"/>
      <c r="L1701"/>
      <c r="M1701"/>
      <c r="N1701"/>
      <c r="O1701"/>
      <c r="P1701"/>
    </row>
    <row r="1702" spans="1:16" s="10" customFormat="1" ht="30" x14ac:dyDescent="0.25">
      <c r="A1702"/>
      <c r="B1702" s="6">
        <v>1516306</v>
      </c>
      <c r="C1702" s="9" t="s">
        <v>11228</v>
      </c>
      <c r="D1702" s="6" t="s">
        <v>10960</v>
      </c>
      <c r="E1702" s="403">
        <v>75.34</v>
      </c>
      <c r="F1702" s="404"/>
      <c r="G1702" s="404"/>
      <c r="H1702" s="404" t="str">
        <f t="shared" si="28"/>
        <v>M²</v>
      </c>
      <c r="I1702"/>
      <c r="J1702"/>
      <c r="K1702"/>
      <c r="L1702"/>
      <c r="M1702"/>
      <c r="N1702"/>
      <c r="O1702"/>
      <c r="P1702"/>
    </row>
    <row r="1703" spans="1:16" s="10" customFormat="1" ht="30" x14ac:dyDescent="0.25">
      <c r="A1703"/>
      <c r="B1703" s="4">
        <v>1516310</v>
      </c>
      <c r="C1703" s="8" t="s">
        <v>11229</v>
      </c>
      <c r="D1703" s="4" t="s">
        <v>10960</v>
      </c>
      <c r="E1703" s="406">
        <v>61.37</v>
      </c>
      <c r="F1703" s="404"/>
      <c r="G1703" s="404"/>
      <c r="H1703" s="404" t="str">
        <f t="shared" si="28"/>
        <v>M²</v>
      </c>
      <c r="I1703"/>
      <c r="J1703"/>
      <c r="K1703"/>
      <c r="L1703"/>
      <c r="M1703"/>
      <c r="N1703"/>
      <c r="O1703"/>
      <c r="P1703"/>
    </row>
    <row r="1704" spans="1:16" s="10" customFormat="1" ht="30" x14ac:dyDescent="0.25">
      <c r="A1704"/>
      <c r="B1704" s="6">
        <v>1516311</v>
      </c>
      <c r="C1704" s="9" t="s">
        <v>11230</v>
      </c>
      <c r="D1704" s="6" t="s">
        <v>10960</v>
      </c>
      <c r="E1704" s="403">
        <v>31.84</v>
      </c>
      <c r="F1704" s="404"/>
      <c r="G1704" s="404"/>
      <c r="H1704" s="404" t="str">
        <f t="shared" si="28"/>
        <v>M²</v>
      </c>
      <c r="I1704"/>
      <c r="J1704"/>
      <c r="K1704"/>
      <c r="L1704"/>
      <c r="M1704"/>
      <c r="N1704"/>
      <c r="O1704"/>
      <c r="P1704"/>
    </row>
    <row r="1705" spans="1:16" s="10" customFormat="1" ht="30" x14ac:dyDescent="0.25">
      <c r="A1705"/>
      <c r="B1705" s="4">
        <v>1516303</v>
      </c>
      <c r="C1705" s="8" t="s">
        <v>11231</v>
      </c>
      <c r="D1705" s="4" t="s">
        <v>10960</v>
      </c>
      <c r="E1705" s="406">
        <v>42.43</v>
      </c>
      <c r="F1705" s="404"/>
      <c r="G1705" s="404"/>
      <c r="H1705" s="404" t="str">
        <f t="shared" si="28"/>
        <v>M²</v>
      </c>
      <c r="I1705"/>
      <c r="J1705"/>
      <c r="K1705"/>
      <c r="L1705"/>
      <c r="M1705"/>
      <c r="N1705"/>
      <c r="O1705"/>
      <c r="P1705"/>
    </row>
    <row r="1706" spans="1:16" s="10" customFormat="1" ht="30" x14ac:dyDescent="0.25">
      <c r="A1706"/>
      <c r="B1706" s="6">
        <v>1516307</v>
      </c>
      <c r="C1706" s="9" t="s">
        <v>11232</v>
      </c>
      <c r="D1706" s="6" t="s">
        <v>10960</v>
      </c>
      <c r="E1706" s="403">
        <v>35.159999999999997</v>
      </c>
      <c r="F1706" s="404"/>
      <c r="G1706" s="404"/>
      <c r="H1706" s="404" t="str">
        <f t="shared" si="28"/>
        <v>M²</v>
      </c>
      <c r="I1706"/>
      <c r="J1706"/>
      <c r="K1706"/>
      <c r="L1706"/>
      <c r="M1706"/>
      <c r="N1706"/>
      <c r="O1706"/>
      <c r="P1706"/>
    </row>
    <row r="1707" spans="1:16" s="10" customFormat="1" x14ac:dyDescent="0.25">
      <c r="A1707"/>
      <c r="B1707" s="4">
        <v>1516298</v>
      </c>
      <c r="C1707" s="8" t="s">
        <v>11233</v>
      </c>
      <c r="D1707" s="4" t="s">
        <v>10960</v>
      </c>
      <c r="E1707" s="406">
        <v>28.01</v>
      </c>
      <c r="F1707" s="404"/>
      <c r="G1707" s="404"/>
      <c r="H1707" s="404" t="str">
        <f t="shared" si="28"/>
        <v>M²</v>
      </c>
      <c r="I1707"/>
      <c r="J1707"/>
      <c r="K1707"/>
      <c r="L1707"/>
      <c r="M1707"/>
      <c r="N1707"/>
      <c r="O1707"/>
      <c r="P1707"/>
    </row>
    <row r="1708" spans="1:16" s="10" customFormat="1" x14ac:dyDescent="0.25">
      <c r="A1708"/>
      <c r="B1708" s="6">
        <v>1516299</v>
      </c>
      <c r="C1708" s="9" t="s">
        <v>11234</v>
      </c>
      <c r="D1708" s="6" t="s">
        <v>10960</v>
      </c>
      <c r="E1708" s="403">
        <v>30</v>
      </c>
      <c r="F1708" s="404"/>
      <c r="G1708" s="404"/>
      <c r="H1708" s="404" t="str">
        <f t="shared" si="28"/>
        <v>M²</v>
      </c>
      <c r="I1708"/>
      <c r="J1708"/>
      <c r="K1708"/>
      <c r="L1708"/>
      <c r="M1708"/>
      <c r="N1708"/>
      <c r="O1708"/>
      <c r="P1708"/>
    </row>
    <row r="1709" spans="1:16" s="10" customFormat="1" x14ac:dyDescent="0.25">
      <c r="A1709"/>
      <c r="B1709" s="4">
        <v>1516300</v>
      </c>
      <c r="C1709" s="8" t="s">
        <v>11235</v>
      </c>
      <c r="D1709" s="4" t="s">
        <v>10960</v>
      </c>
      <c r="E1709" s="406">
        <v>39.49</v>
      </c>
      <c r="F1709" s="404"/>
      <c r="G1709" s="404"/>
      <c r="H1709" s="404" t="str">
        <f t="shared" si="28"/>
        <v>M²</v>
      </c>
      <c r="I1709"/>
      <c r="J1709"/>
      <c r="K1709"/>
      <c r="L1709"/>
      <c r="M1709"/>
      <c r="N1709"/>
      <c r="O1709"/>
      <c r="P1709"/>
    </row>
    <row r="1710" spans="1:16" s="10" customFormat="1" x14ac:dyDescent="0.25">
      <c r="A1710"/>
      <c r="B1710" s="6">
        <v>1516301</v>
      </c>
      <c r="C1710" s="9" t="s">
        <v>11236</v>
      </c>
      <c r="D1710" s="6" t="s">
        <v>10960</v>
      </c>
      <c r="E1710" s="403">
        <v>58.56</v>
      </c>
      <c r="F1710" s="404"/>
      <c r="G1710" s="404"/>
      <c r="H1710" s="404" t="str">
        <f t="shared" si="28"/>
        <v>M²</v>
      </c>
      <c r="I1710"/>
      <c r="J1710"/>
      <c r="K1710"/>
      <c r="L1710"/>
      <c r="M1710"/>
      <c r="N1710"/>
      <c r="O1710"/>
      <c r="P1710"/>
    </row>
    <row r="1711" spans="1:16" s="10" customFormat="1" x14ac:dyDescent="0.25">
      <c r="A1711"/>
      <c r="B1711" s="4">
        <v>1516302</v>
      </c>
      <c r="C1711" s="8" t="s">
        <v>11237</v>
      </c>
      <c r="D1711" s="4" t="s">
        <v>10960</v>
      </c>
      <c r="E1711" s="406">
        <v>77.5</v>
      </c>
      <c r="F1711" s="404"/>
      <c r="G1711" s="404"/>
      <c r="H1711" s="404" t="str">
        <f t="shared" si="28"/>
        <v>M²</v>
      </c>
      <c r="I1711"/>
      <c r="J1711"/>
      <c r="K1711"/>
      <c r="L1711"/>
      <c r="M1711"/>
      <c r="N1711"/>
      <c r="O1711"/>
      <c r="P1711"/>
    </row>
    <row r="1712" spans="1:16" s="10" customFormat="1" x14ac:dyDescent="0.25">
      <c r="A1712"/>
      <c r="B1712" s="6">
        <v>1516296</v>
      </c>
      <c r="C1712" s="9" t="s">
        <v>11238</v>
      </c>
      <c r="D1712" s="6" t="s">
        <v>10960</v>
      </c>
      <c r="E1712" s="403">
        <v>20.95</v>
      </c>
      <c r="F1712" s="404"/>
      <c r="G1712" s="404"/>
      <c r="H1712" s="404" t="str">
        <f t="shared" si="28"/>
        <v>M²</v>
      </c>
      <c r="I1712"/>
      <c r="J1712"/>
      <c r="K1712"/>
      <c r="L1712"/>
      <c r="M1712"/>
      <c r="N1712"/>
      <c r="O1712"/>
      <c r="P1712"/>
    </row>
    <row r="1713" spans="1:16" s="10" customFormat="1" x14ac:dyDescent="0.25">
      <c r="A1713"/>
      <c r="B1713" s="4">
        <v>1516297</v>
      </c>
      <c r="C1713" s="8" t="s">
        <v>11239</v>
      </c>
      <c r="D1713" s="4" t="s">
        <v>10960</v>
      </c>
      <c r="E1713" s="406">
        <v>27.06</v>
      </c>
      <c r="F1713" s="404"/>
      <c r="G1713" s="404"/>
      <c r="H1713" s="404" t="str">
        <f t="shared" si="28"/>
        <v>M²</v>
      </c>
      <c r="I1713"/>
      <c r="J1713"/>
      <c r="K1713"/>
      <c r="L1713"/>
      <c r="M1713"/>
      <c r="N1713"/>
      <c r="O1713"/>
      <c r="P1713"/>
    </row>
    <row r="1714" spans="1:16" s="10" customFormat="1" ht="30" x14ac:dyDescent="0.25">
      <c r="A1714"/>
      <c r="B1714" s="6">
        <v>1505847</v>
      </c>
      <c r="C1714" s="9" t="s">
        <v>11240</v>
      </c>
      <c r="D1714" s="6" t="s">
        <v>10960</v>
      </c>
      <c r="E1714" s="403">
        <v>190.47</v>
      </c>
      <c r="F1714" s="404"/>
      <c r="G1714" s="404"/>
      <c r="H1714" s="404" t="str">
        <f t="shared" si="28"/>
        <v>M²</v>
      </c>
      <c r="I1714"/>
      <c r="J1714"/>
      <c r="K1714"/>
      <c r="L1714"/>
      <c r="M1714"/>
      <c r="N1714"/>
      <c r="O1714"/>
      <c r="P1714"/>
    </row>
    <row r="1715" spans="1:16" s="10" customFormat="1" ht="30" x14ac:dyDescent="0.25">
      <c r="A1715"/>
      <c r="B1715" s="4">
        <v>1505848</v>
      </c>
      <c r="C1715" s="8" t="s">
        <v>11241</v>
      </c>
      <c r="D1715" s="4" t="s">
        <v>10960</v>
      </c>
      <c r="E1715" s="406">
        <v>185.81</v>
      </c>
      <c r="F1715" s="404"/>
      <c r="G1715" s="404"/>
      <c r="H1715" s="404" t="str">
        <f t="shared" si="28"/>
        <v>M²</v>
      </c>
      <c r="I1715"/>
      <c r="J1715"/>
      <c r="K1715"/>
      <c r="L1715"/>
      <c r="M1715"/>
      <c r="N1715"/>
      <c r="O1715"/>
      <c r="P1715"/>
    </row>
    <row r="1716" spans="1:16" s="10" customFormat="1" ht="30" x14ac:dyDescent="0.25">
      <c r="A1716"/>
      <c r="B1716" s="6">
        <v>1505849</v>
      </c>
      <c r="C1716" s="9" t="s">
        <v>11242</v>
      </c>
      <c r="D1716" s="6" t="s">
        <v>10960</v>
      </c>
      <c r="E1716" s="403">
        <v>183.22</v>
      </c>
      <c r="F1716" s="404"/>
      <c r="G1716" s="404"/>
      <c r="H1716" s="404" t="str">
        <f t="shared" si="28"/>
        <v>M²</v>
      </c>
      <c r="I1716"/>
      <c r="J1716"/>
      <c r="K1716"/>
      <c r="L1716"/>
      <c r="M1716"/>
      <c r="N1716"/>
      <c r="O1716"/>
      <c r="P1716"/>
    </row>
    <row r="1717" spans="1:16" s="10" customFormat="1" ht="30" x14ac:dyDescent="0.25">
      <c r="A1717"/>
      <c r="B1717" s="4">
        <v>1505930</v>
      </c>
      <c r="C1717" s="8" t="s">
        <v>11243</v>
      </c>
      <c r="D1717" s="4" t="s">
        <v>10960</v>
      </c>
      <c r="E1717" s="406">
        <v>214.97</v>
      </c>
      <c r="F1717" s="404"/>
      <c r="G1717" s="404"/>
      <c r="H1717" s="404" t="str">
        <f t="shared" si="28"/>
        <v>M²</v>
      </c>
      <c r="I1717"/>
      <c r="J1717"/>
      <c r="K1717"/>
      <c r="L1717"/>
      <c r="M1717"/>
      <c r="N1717"/>
      <c r="O1717"/>
      <c r="P1717"/>
    </row>
    <row r="1718" spans="1:16" s="10" customFormat="1" x14ac:dyDescent="0.25">
      <c r="A1718"/>
      <c r="B1718" s="6">
        <v>1506055</v>
      </c>
      <c r="C1718" s="9" t="s">
        <v>11244</v>
      </c>
      <c r="D1718" s="6" t="s">
        <v>9721</v>
      </c>
      <c r="E1718" s="403">
        <v>460.01</v>
      </c>
      <c r="F1718" s="404"/>
      <c r="G1718" s="404"/>
      <c r="H1718" s="404" t="str">
        <f t="shared" si="28"/>
        <v>M³</v>
      </c>
      <c r="I1718"/>
      <c r="J1718"/>
      <c r="K1718"/>
      <c r="L1718"/>
      <c r="M1718"/>
      <c r="N1718"/>
      <c r="O1718"/>
      <c r="P1718"/>
    </row>
    <row r="1719" spans="1:16" s="10" customFormat="1" x14ac:dyDescent="0.25">
      <c r="A1719"/>
      <c r="B1719" s="4">
        <v>1506056</v>
      </c>
      <c r="C1719" s="8" t="s">
        <v>11245</v>
      </c>
      <c r="D1719" s="4" t="s">
        <v>9721</v>
      </c>
      <c r="E1719" s="406">
        <v>302.79000000000002</v>
      </c>
      <c r="F1719" s="404"/>
      <c r="G1719" s="404"/>
      <c r="H1719" s="404" t="str">
        <f t="shared" si="28"/>
        <v>M³</v>
      </c>
      <c r="I1719"/>
      <c r="J1719"/>
      <c r="K1719"/>
      <c r="L1719"/>
      <c r="M1719"/>
      <c r="N1719"/>
      <c r="O1719"/>
      <c r="P1719"/>
    </row>
    <row r="1720" spans="1:16" s="10" customFormat="1" ht="30" x14ac:dyDescent="0.25">
      <c r="A1720"/>
      <c r="B1720" s="6">
        <v>1516318</v>
      </c>
      <c r="C1720" s="9" t="s">
        <v>11246</v>
      </c>
      <c r="D1720" s="6" t="s">
        <v>10960</v>
      </c>
      <c r="E1720" s="403">
        <v>607.76</v>
      </c>
      <c r="F1720" s="404"/>
      <c r="G1720" s="404"/>
      <c r="H1720" s="404" t="str">
        <f t="shared" si="28"/>
        <v>M²</v>
      </c>
      <c r="I1720"/>
      <c r="J1720"/>
      <c r="K1720"/>
      <c r="L1720"/>
      <c r="M1720"/>
      <c r="N1720"/>
      <c r="O1720"/>
      <c r="P1720"/>
    </row>
    <row r="1721" spans="1:16" s="10" customFormat="1" ht="30" x14ac:dyDescent="0.25">
      <c r="A1721"/>
      <c r="B1721" s="4">
        <v>1516317</v>
      </c>
      <c r="C1721" s="8" t="s">
        <v>11247</v>
      </c>
      <c r="D1721" s="4" t="s">
        <v>10960</v>
      </c>
      <c r="E1721" s="406">
        <v>555.11</v>
      </c>
      <c r="F1721" s="404"/>
      <c r="G1721" s="404"/>
      <c r="H1721" s="404" t="str">
        <f t="shared" si="28"/>
        <v>M²</v>
      </c>
      <c r="I1721"/>
      <c r="J1721"/>
      <c r="K1721"/>
      <c r="L1721"/>
      <c r="M1721"/>
      <c r="N1721"/>
      <c r="O1721"/>
      <c r="P1721"/>
    </row>
    <row r="1722" spans="1:16" s="10" customFormat="1" x14ac:dyDescent="0.25">
      <c r="A1722"/>
      <c r="B1722" s="6">
        <v>1600965</v>
      </c>
      <c r="C1722" s="9" t="s">
        <v>11248</v>
      </c>
      <c r="D1722" s="6" t="s">
        <v>9721</v>
      </c>
      <c r="E1722" s="403">
        <v>102.23</v>
      </c>
      <c r="F1722" s="404"/>
      <c r="G1722" s="404"/>
      <c r="H1722" s="404" t="str">
        <f t="shared" si="28"/>
        <v>M³</v>
      </c>
      <c r="I1722"/>
      <c r="J1722"/>
      <c r="K1722"/>
      <c r="L1722"/>
      <c r="M1722"/>
      <c r="N1722"/>
      <c r="O1722"/>
      <c r="P1722"/>
    </row>
    <row r="1723" spans="1:16" s="10" customFormat="1" x14ac:dyDescent="0.25">
      <c r="A1723"/>
      <c r="B1723" s="4">
        <v>1600408</v>
      </c>
      <c r="C1723" s="8" t="s">
        <v>11249</v>
      </c>
      <c r="D1723" s="4" t="s">
        <v>10960</v>
      </c>
      <c r="E1723" s="406">
        <v>19.920000000000002</v>
      </c>
      <c r="F1723" s="404"/>
      <c r="G1723" s="404"/>
      <c r="H1723" s="404" t="str">
        <f t="shared" si="28"/>
        <v>M²</v>
      </c>
      <c r="I1723"/>
      <c r="J1723"/>
      <c r="K1723"/>
      <c r="L1723"/>
      <c r="M1723"/>
      <c r="N1723"/>
      <c r="O1723"/>
      <c r="P1723"/>
    </row>
    <row r="1724" spans="1:16" s="10" customFormat="1" x14ac:dyDescent="0.25">
      <c r="A1724"/>
      <c r="B1724" s="6">
        <v>1600990</v>
      </c>
      <c r="C1724" s="9" t="s">
        <v>11250</v>
      </c>
      <c r="D1724" s="6" t="s">
        <v>9721</v>
      </c>
      <c r="E1724" s="403">
        <v>762.71</v>
      </c>
      <c r="F1724" s="404"/>
      <c r="G1724" s="404"/>
      <c r="H1724" s="404" t="str">
        <f t="shared" si="28"/>
        <v>M³</v>
      </c>
      <c r="I1724"/>
      <c r="J1724"/>
      <c r="K1724"/>
      <c r="L1724"/>
      <c r="M1724"/>
      <c r="N1724"/>
      <c r="O1724"/>
      <c r="P1724"/>
    </row>
    <row r="1725" spans="1:16" s="10" customFormat="1" x14ac:dyDescent="0.25">
      <c r="A1725"/>
      <c r="B1725" s="4">
        <v>1600989</v>
      </c>
      <c r="C1725" s="8" t="s">
        <v>11251</v>
      </c>
      <c r="D1725" s="4" t="s">
        <v>9721</v>
      </c>
      <c r="E1725" s="406">
        <v>407.88</v>
      </c>
      <c r="F1725" s="404"/>
      <c r="G1725" s="404"/>
      <c r="H1725" s="404" t="str">
        <f t="shared" si="28"/>
        <v>M³</v>
      </c>
      <c r="I1725"/>
      <c r="J1725"/>
      <c r="K1725"/>
      <c r="L1725"/>
      <c r="M1725"/>
      <c r="N1725"/>
      <c r="O1725"/>
      <c r="P1725"/>
    </row>
    <row r="1726" spans="1:16" s="10" customFormat="1" x14ac:dyDescent="0.25">
      <c r="A1726"/>
      <c r="B1726" s="6">
        <v>1600438</v>
      </c>
      <c r="C1726" s="9" t="s">
        <v>11252</v>
      </c>
      <c r="D1726" s="6" t="s">
        <v>9721</v>
      </c>
      <c r="E1726" s="403">
        <v>628.75</v>
      </c>
      <c r="F1726" s="404"/>
      <c r="G1726" s="404"/>
      <c r="H1726" s="404" t="str">
        <f t="shared" si="28"/>
        <v>M³</v>
      </c>
      <c r="I1726"/>
      <c r="J1726"/>
      <c r="K1726"/>
      <c r="L1726"/>
      <c r="M1726"/>
      <c r="N1726"/>
      <c r="O1726"/>
      <c r="P1726"/>
    </row>
    <row r="1727" spans="1:16" s="10" customFormat="1" x14ac:dyDescent="0.25">
      <c r="A1727"/>
      <c r="B1727" s="4">
        <v>1600436</v>
      </c>
      <c r="C1727" s="8" t="s">
        <v>11253</v>
      </c>
      <c r="D1727" s="4" t="s">
        <v>9721</v>
      </c>
      <c r="E1727" s="406">
        <v>429.2</v>
      </c>
      <c r="F1727" s="404"/>
      <c r="G1727" s="404"/>
      <c r="H1727" s="404" t="str">
        <f t="shared" si="28"/>
        <v>M³</v>
      </c>
      <c r="I1727"/>
      <c r="J1727"/>
      <c r="K1727"/>
      <c r="L1727"/>
      <c r="M1727"/>
      <c r="N1727"/>
      <c r="O1727"/>
      <c r="P1727"/>
    </row>
    <row r="1728" spans="1:16" s="10" customFormat="1" x14ac:dyDescent="0.25">
      <c r="A1728"/>
      <c r="B1728" s="6">
        <v>1600895</v>
      </c>
      <c r="C1728" s="9" t="s">
        <v>11254</v>
      </c>
      <c r="D1728" s="6" t="s">
        <v>10960</v>
      </c>
      <c r="E1728" s="403">
        <v>15.54</v>
      </c>
      <c r="F1728" s="404"/>
      <c r="G1728" s="404"/>
      <c r="H1728" s="404" t="str">
        <f t="shared" si="28"/>
        <v>M²</v>
      </c>
      <c r="I1728"/>
      <c r="J1728"/>
      <c r="K1728"/>
      <c r="L1728"/>
      <c r="M1728"/>
      <c r="N1728"/>
      <c r="O1728"/>
      <c r="P1728"/>
    </row>
    <row r="1729" spans="1:16" s="10" customFormat="1" x14ac:dyDescent="0.25">
      <c r="A1729"/>
      <c r="B1729" s="4">
        <v>1600897</v>
      </c>
      <c r="C1729" s="8" t="s">
        <v>11255</v>
      </c>
      <c r="D1729" s="4" t="s">
        <v>10960</v>
      </c>
      <c r="E1729" s="406">
        <v>4.1399999999999997</v>
      </c>
      <c r="F1729" s="404"/>
      <c r="G1729" s="404"/>
      <c r="H1729" s="404" t="str">
        <f t="shared" si="28"/>
        <v>M²</v>
      </c>
      <c r="I1729"/>
      <c r="J1729"/>
      <c r="K1729"/>
      <c r="L1729"/>
      <c r="M1729"/>
      <c r="N1729"/>
      <c r="O1729"/>
      <c r="P1729"/>
    </row>
    <row r="1730" spans="1:16" s="10" customFormat="1" x14ac:dyDescent="0.25">
      <c r="A1730"/>
      <c r="B1730" s="6">
        <v>1619004</v>
      </c>
      <c r="C1730" s="9" t="s">
        <v>11256</v>
      </c>
      <c r="D1730" s="6" t="s">
        <v>9721</v>
      </c>
      <c r="E1730" s="403">
        <v>7.44</v>
      </c>
      <c r="F1730" s="404"/>
      <c r="G1730" s="404"/>
      <c r="H1730" s="404" t="str">
        <f t="shared" si="28"/>
        <v>M³</v>
      </c>
      <c r="I1730"/>
      <c r="J1730"/>
      <c r="K1730"/>
      <c r="L1730"/>
      <c r="M1730"/>
      <c r="N1730"/>
      <c r="O1730"/>
      <c r="P1730"/>
    </row>
    <row r="1731" spans="1:16" s="10" customFormat="1" x14ac:dyDescent="0.25">
      <c r="A1731"/>
      <c r="B1731" s="4">
        <v>1600896</v>
      </c>
      <c r="C1731" s="8" t="s">
        <v>11257</v>
      </c>
      <c r="D1731" s="4" t="s">
        <v>10960</v>
      </c>
      <c r="E1731" s="406">
        <v>16.579999999999998</v>
      </c>
      <c r="F1731" s="404"/>
      <c r="G1731" s="404"/>
      <c r="H1731" s="404" t="str">
        <f t="shared" si="28"/>
        <v>M²</v>
      </c>
      <c r="I1731"/>
      <c r="J1731"/>
      <c r="K1731"/>
      <c r="L1731"/>
      <c r="M1731"/>
      <c r="N1731"/>
      <c r="O1731"/>
      <c r="P1731"/>
    </row>
    <row r="1732" spans="1:16" s="10" customFormat="1" x14ac:dyDescent="0.25">
      <c r="A1732"/>
      <c r="B1732" s="6">
        <v>1619003</v>
      </c>
      <c r="C1732" s="9" t="s">
        <v>11258</v>
      </c>
      <c r="D1732" s="6" t="s">
        <v>9721</v>
      </c>
      <c r="E1732" s="403">
        <v>70.510000000000005</v>
      </c>
      <c r="F1732" s="404"/>
      <c r="G1732" s="404"/>
      <c r="H1732" s="404" t="str">
        <f t="shared" si="28"/>
        <v>M³</v>
      </c>
      <c r="I1732"/>
      <c r="J1732"/>
      <c r="K1732"/>
      <c r="L1732"/>
      <c r="M1732"/>
      <c r="N1732"/>
      <c r="O1732"/>
      <c r="P1732"/>
    </row>
    <row r="1733" spans="1:16" s="10" customFormat="1" x14ac:dyDescent="0.25">
      <c r="A1733"/>
      <c r="B1733" s="4">
        <v>1619006</v>
      </c>
      <c r="C1733" s="8" t="s">
        <v>11259</v>
      </c>
      <c r="D1733" s="4" t="s">
        <v>9721</v>
      </c>
      <c r="E1733" s="406">
        <v>53.19</v>
      </c>
      <c r="F1733" s="404"/>
      <c r="G1733" s="404"/>
      <c r="H1733" s="404" t="str">
        <f t="shared" si="28"/>
        <v>M³</v>
      </c>
      <c r="I1733"/>
      <c r="J1733"/>
      <c r="K1733"/>
      <c r="L1733"/>
      <c r="M1733"/>
      <c r="N1733"/>
      <c r="O1733"/>
      <c r="P1733"/>
    </row>
    <row r="1734" spans="1:16" s="10" customFormat="1" x14ac:dyDescent="0.25">
      <c r="A1734"/>
      <c r="B1734" s="6">
        <v>1600414</v>
      </c>
      <c r="C1734" s="9" t="s">
        <v>11260</v>
      </c>
      <c r="D1734" s="6" t="s">
        <v>10960</v>
      </c>
      <c r="E1734" s="403">
        <v>1.1599999999999999</v>
      </c>
      <c r="F1734" s="404"/>
      <c r="G1734" s="404"/>
      <c r="H1734" s="404" t="str">
        <f t="shared" si="28"/>
        <v>M²</v>
      </c>
      <c r="I1734"/>
      <c r="J1734"/>
      <c r="K1734"/>
      <c r="L1734"/>
      <c r="M1734"/>
      <c r="N1734"/>
      <c r="O1734"/>
      <c r="P1734"/>
    </row>
    <row r="1735" spans="1:16" s="10" customFormat="1" x14ac:dyDescent="0.25">
      <c r="A1735"/>
      <c r="B1735" s="4">
        <v>1608148</v>
      </c>
      <c r="C1735" s="8" t="s">
        <v>11261</v>
      </c>
      <c r="D1735" s="4" t="s">
        <v>9</v>
      </c>
      <c r="E1735" s="406">
        <v>318.79000000000002</v>
      </c>
      <c r="F1735" s="404"/>
      <c r="G1735" s="404"/>
      <c r="H1735" s="404" t="str">
        <f t="shared" si="28"/>
        <v>M</v>
      </c>
      <c r="I1735"/>
      <c r="J1735"/>
      <c r="K1735"/>
      <c r="L1735"/>
      <c r="M1735"/>
      <c r="N1735"/>
      <c r="O1735"/>
      <c r="P1735"/>
    </row>
    <row r="1736" spans="1:16" s="10" customFormat="1" x14ac:dyDescent="0.25">
      <c r="A1736"/>
      <c r="B1736" s="6">
        <v>1608021</v>
      </c>
      <c r="C1736" s="9" t="s">
        <v>11262</v>
      </c>
      <c r="D1736" s="6" t="s">
        <v>9</v>
      </c>
      <c r="E1736" s="403">
        <v>87.88</v>
      </c>
      <c r="F1736" s="404"/>
      <c r="G1736" s="404"/>
      <c r="H1736" s="404" t="str">
        <f t="shared" si="28"/>
        <v>M</v>
      </c>
      <c r="I1736"/>
      <c r="J1736"/>
      <c r="K1736"/>
      <c r="L1736"/>
      <c r="M1736"/>
      <c r="N1736"/>
      <c r="O1736"/>
      <c r="P1736"/>
    </row>
    <row r="1737" spans="1:16" s="10" customFormat="1" x14ac:dyDescent="0.25">
      <c r="A1737"/>
      <c r="B1737" s="4">
        <v>1608024</v>
      </c>
      <c r="C1737" s="8" t="s">
        <v>11263</v>
      </c>
      <c r="D1737" s="4" t="s">
        <v>9</v>
      </c>
      <c r="E1737" s="406">
        <v>91.32</v>
      </c>
      <c r="F1737" s="404"/>
      <c r="G1737" s="404"/>
      <c r="H1737" s="404" t="str">
        <f t="shared" si="28"/>
        <v>M</v>
      </c>
      <c r="I1737"/>
      <c r="J1737"/>
      <c r="K1737"/>
      <c r="L1737"/>
      <c r="M1737"/>
      <c r="N1737"/>
      <c r="O1737"/>
      <c r="P1737"/>
    </row>
    <row r="1738" spans="1:16" s="10" customFormat="1" x14ac:dyDescent="0.25">
      <c r="A1738"/>
      <c r="B1738" s="6">
        <v>1608026</v>
      </c>
      <c r="C1738" s="9" t="s">
        <v>11264</v>
      </c>
      <c r="D1738" s="6" t="s">
        <v>9</v>
      </c>
      <c r="E1738" s="403">
        <v>109.17</v>
      </c>
      <c r="F1738" s="404"/>
      <c r="G1738" s="404"/>
      <c r="H1738" s="404" t="str">
        <f t="shared" si="28"/>
        <v>M</v>
      </c>
      <c r="I1738"/>
      <c r="J1738"/>
      <c r="K1738"/>
      <c r="L1738"/>
      <c r="M1738"/>
      <c r="N1738"/>
      <c r="O1738"/>
      <c r="P1738"/>
    </row>
    <row r="1739" spans="1:16" s="10" customFormat="1" x14ac:dyDescent="0.25">
      <c r="A1739"/>
      <c r="B1739" s="4">
        <v>1608142</v>
      </c>
      <c r="C1739" s="8" t="s">
        <v>11265</v>
      </c>
      <c r="D1739" s="4" t="s">
        <v>9</v>
      </c>
      <c r="E1739" s="406">
        <v>129.9</v>
      </c>
      <c r="F1739" s="404"/>
      <c r="G1739" s="404"/>
      <c r="H1739" s="404" t="str">
        <f t="shared" si="28"/>
        <v>M</v>
      </c>
      <c r="I1739"/>
      <c r="J1739"/>
      <c r="K1739"/>
      <c r="L1739"/>
      <c r="M1739"/>
      <c r="N1739"/>
      <c r="O1739"/>
      <c r="P1739"/>
    </row>
    <row r="1740" spans="1:16" s="10" customFormat="1" x14ac:dyDescent="0.25">
      <c r="A1740"/>
      <c r="B1740" s="6">
        <v>1608143</v>
      </c>
      <c r="C1740" s="9" t="s">
        <v>11266</v>
      </c>
      <c r="D1740" s="6" t="s">
        <v>9</v>
      </c>
      <c r="E1740" s="403">
        <v>133.44</v>
      </c>
      <c r="F1740" s="404"/>
      <c r="G1740" s="404"/>
      <c r="H1740" s="404" t="str">
        <f t="shared" si="28"/>
        <v>M</v>
      </c>
      <c r="I1740"/>
      <c r="J1740"/>
      <c r="K1740"/>
      <c r="L1740"/>
      <c r="M1740"/>
      <c r="N1740"/>
      <c r="O1740"/>
      <c r="P1740"/>
    </row>
    <row r="1741" spans="1:16" s="10" customFormat="1" x14ac:dyDescent="0.25">
      <c r="A1741"/>
      <c r="B1741" s="4">
        <v>1608144</v>
      </c>
      <c r="C1741" s="8" t="s">
        <v>11267</v>
      </c>
      <c r="D1741" s="4" t="s">
        <v>9</v>
      </c>
      <c r="E1741" s="406">
        <v>144.4</v>
      </c>
      <c r="F1741" s="404"/>
      <c r="G1741" s="404"/>
      <c r="H1741" s="404" t="str">
        <f t="shared" si="28"/>
        <v>M</v>
      </c>
      <c r="I1741"/>
      <c r="J1741"/>
      <c r="K1741"/>
      <c r="L1741"/>
      <c r="M1741"/>
      <c r="N1741"/>
      <c r="O1741"/>
      <c r="P1741"/>
    </row>
    <row r="1742" spans="1:16" s="10" customFormat="1" x14ac:dyDescent="0.25">
      <c r="A1742"/>
      <c r="B1742" s="6">
        <v>1608145</v>
      </c>
      <c r="C1742" s="9" t="s">
        <v>11268</v>
      </c>
      <c r="D1742" s="6" t="s">
        <v>9</v>
      </c>
      <c r="E1742" s="403">
        <v>150.54</v>
      </c>
      <c r="F1742" s="404"/>
      <c r="G1742" s="404"/>
      <c r="H1742" s="404" t="str">
        <f t="shared" si="28"/>
        <v>M</v>
      </c>
      <c r="I1742"/>
      <c r="J1742"/>
      <c r="K1742"/>
      <c r="L1742"/>
      <c r="M1742"/>
      <c r="N1742"/>
      <c r="O1742"/>
      <c r="P1742"/>
    </row>
    <row r="1743" spans="1:16" s="10" customFormat="1" x14ac:dyDescent="0.25">
      <c r="A1743"/>
      <c r="B1743" s="4">
        <v>1608146</v>
      </c>
      <c r="C1743" s="8" t="s">
        <v>11269</v>
      </c>
      <c r="D1743" s="4" t="s">
        <v>9</v>
      </c>
      <c r="E1743" s="406">
        <v>168.36</v>
      </c>
      <c r="F1743" s="404"/>
      <c r="G1743" s="404"/>
      <c r="H1743" s="404" t="str">
        <f t="shared" si="28"/>
        <v>M</v>
      </c>
      <c r="I1743"/>
      <c r="J1743"/>
      <c r="K1743"/>
      <c r="L1743"/>
      <c r="M1743"/>
      <c r="N1743"/>
      <c r="O1743"/>
      <c r="P1743"/>
    </row>
    <row r="1744" spans="1:16" s="10" customFormat="1" x14ac:dyDescent="0.25">
      <c r="A1744"/>
      <c r="B1744" s="6">
        <v>1608147</v>
      </c>
      <c r="C1744" s="9" t="s">
        <v>11270</v>
      </c>
      <c r="D1744" s="6" t="s">
        <v>9</v>
      </c>
      <c r="E1744" s="403">
        <v>235.82</v>
      </c>
      <c r="F1744" s="404"/>
      <c r="G1744" s="404"/>
      <c r="H1744" s="404" t="str">
        <f t="shared" si="28"/>
        <v>M</v>
      </c>
      <c r="I1744"/>
      <c r="J1744"/>
      <c r="K1744"/>
      <c r="L1744"/>
      <c r="M1744"/>
      <c r="N1744"/>
      <c r="O1744"/>
      <c r="P1744"/>
    </row>
    <row r="1745" spans="1:16" s="10" customFormat="1" x14ac:dyDescent="0.25">
      <c r="A1745"/>
      <c r="B1745" s="4">
        <v>1608019</v>
      </c>
      <c r="C1745" s="8" t="s">
        <v>11271</v>
      </c>
      <c r="D1745" s="4" t="s">
        <v>9</v>
      </c>
      <c r="E1745" s="406">
        <v>20.03</v>
      </c>
      <c r="F1745" s="404"/>
      <c r="G1745" s="404"/>
      <c r="H1745" s="404" t="str">
        <f t="shared" ref="H1745:H1808" si="29">UPPER(D1745)</f>
        <v>M</v>
      </c>
      <c r="I1745"/>
      <c r="J1745"/>
      <c r="K1745"/>
      <c r="L1745"/>
      <c r="M1745"/>
      <c r="N1745"/>
      <c r="O1745"/>
      <c r="P1745"/>
    </row>
    <row r="1746" spans="1:16" s="10" customFormat="1" x14ac:dyDescent="0.25">
      <c r="A1746"/>
      <c r="B1746" s="6">
        <v>1608020</v>
      </c>
      <c r="C1746" s="9" t="s">
        <v>11272</v>
      </c>
      <c r="D1746" s="6" t="s">
        <v>9</v>
      </c>
      <c r="E1746" s="403">
        <v>30.89</v>
      </c>
      <c r="F1746" s="404"/>
      <c r="G1746" s="404"/>
      <c r="H1746" s="404" t="str">
        <f t="shared" si="29"/>
        <v>M</v>
      </c>
      <c r="I1746"/>
      <c r="J1746"/>
      <c r="K1746"/>
      <c r="L1746"/>
      <c r="M1746"/>
      <c r="N1746"/>
      <c r="O1746"/>
      <c r="P1746"/>
    </row>
    <row r="1747" spans="1:16" s="10" customFormat="1" x14ac:dyDescent="0.25">
      <c r="A1747"/>
      <c r="B1747" s="4">
        <v>1608025</v>
      </c>
      <c r="C1747" s="8" t="s">
        <v>11273</v>
      </c>
      <c r="D1747" s="4" t="s">
        <v>9</v>
      </c>
      <c r="E1747" s="406">
        <v>37.630000000000003</v>
      </c>
      <c r="F1747" s="404"/>
      <c r="G1747" s="404"/>
      <c r="H1747" s="404" t="str">
        <f t="shared" si="29"/>
        <v>M</v>
      </c>
      <c r="I1747"/>
      <c r="J1747"/>
      <c r="K1747"/>
      <c r="L1747"/>
      <c r="M1747"/>
      <c r="N1747"/>
      <c r="O1747"/>
      <c r="P1747"/>
    </row>
    <row r="1748" spans="1:16" s="10" customFormat="1" x14ac:dyDescent="0.25">
      <c r="A1748"/>
      <c r="B1748" s="6">
        <v>1600966</v>
      </c>
      <c r="C1748" s="9" t="s">
        <v>11274</v>
      </c>
      <c r="D1748" s="6" t="s">
        <v>9</v>
      </c>
      <c r="E1748" s="403">
        <v>0.81</v>
      </c>
      <c r="F1748" s="404"/>
      <c r="G1748" s="404"/>
      <c r="H1748" s="404" t="str">
        <f t="shared" si="29"/>
        <v>M</v>
      </c>
      <c r="I1748"/>
      <c r="J1748"/>
      <c r="K1748"/>
      <c r="L1748"/>
      <c r="M1748"/>
      <c r="N1748"/>
      <c r="O1748"/>
      <c r="P1748"/>
    </row>
    <row r="1749" spans="1:16" s="10" customFormat="1" x14ac:dyDescent="0.25">
      <c r="A1749"/>
      <c r="B1749" s="4">
        <v>1600898</v>
      </c>
      <c r="C1749" s="8" t="s">
        <v>11275</v>
      </c>
      <c r="D1749" s="4" t="s">
        <v>10960</v>
      </c>
      <c r="E1749" s="406">
        <v>11.78</v>
      </c>
      <c r="F1749" s="404"/>
      <c r="G1749" s="404"/>
      <c r="H1749" s="404" t="str">
        <f t="shared" si="29"/>
        <v>M²</v>
      </c>
      <c r="I1749"/>
      <c r="J1749"/>
      <c r="K1749"/>
      <c r="L1749"/>
      <c r="M1749"/>
      <c r="N1749"/>
      <c r="O1749"/>
      <c r="P1749"/>
    </row>
    <row r="1750" spans="1:16" s="10" customFormat="1" x14ac:dyDescent="0.25">
      <c r="A1750"/>
      <c r="B1750" s="6">
        <v>1600441</v>
      </c>
      <c r="C1750" s="9" t="s">
        <v>11276</v>
      </c>
      <c r="D1750" s="6" t="s">
        <v>10960</v>
      </c>
      <c r="E1750" s="403">
        <v>4.3099999999999996</v>
      </c>
      <c r="F1750" s="404"/>
      <c r="G1750" s="404"/>
      <c r="H1750" s="404" t="str">
        <f t="shared" si="29"/>
        <v>M²</v>
      </c>
      <c r="I1750"/>
      <c r="J1750"/>
      <c r="K1750"/>
      <c r="L1750"/>
      <c r="M1750"/>
      <c r="N1750"/>
      <c r="O1750"/>
      <c r="P1750"/>
    </row>
    <row r="1751" spans="1:16" s="10" customFormat="1" x14ac:dyDescent="0.25">
      <c r="A1751"/>
      <c r="B1751" s="4">
        <v>1600404</v>
      </c>
      <c r="C1751" s="8" t="s">
        <v>11277</v>
      </c>
      <c r="D1751" s="4" t="s">
        <v>9</v>
      </c>
      <c r="E1751" s="406">
        <v>10.29</v>
      </c>
      <c r="F1751" s="404"/>
      <c r="G1751" s="404"/>
      <c r="H1751" s="404" t="str">
        <f t="shared" si="29"/>
        <v>M</v>
      </c>
      <c r="I1751"/>
      <c r="J1751"/>
      <c r="K1751"/>
      <c r="L1751"/>
      <c r="M1751"/>
      <c r="N1751"/>
      <c r="O1751"/>
      <c r="P1751"/>
    </row>
    <row r="1752" spans="1:16" s="10" customFormat="1" x14ac:dyDescent="0.25">
      <c r="A1752"/>
      <c r="B1752" s="6">
        <v>1600405</v>
      </c>
      <c r="C1752" s="9" t="s">
        <v>11278</v>
      </c>
      <c r="D1752" s="6" t="s">
        <v>9</v>
      </c>
      <c r="E1752" s="403">
        <v>11.49</v>
      </c>
      <c r="F1752" s="404"/>
      <c r="G1752" s="404"/>
      <c r="H1752" s="404" t="str">
        <f t="shared" si="29"/>
        <v>M</v>
      </c>
      <c r="I1752"/>
      <c r="J1752"/>
      <c r="K1752"/>
      <c r="L1752"/>
      <c r="M1752"/>
      <c r="N1752"/>
      <c r="O1752"/>
      <c r="P1752"/>
    </row>
    <row r="1753" spans="1:16" s="10" customFormat="1" ht="30" x14ac:dyDescent="0.25">
      <c r="A1753"/>
      <c r="B1753" s="4">
        <v>1716605</v>
      </c>
      <c r="C1753" s="8" t="s">
        <v>11279</v>
      </c>
      <c r="D1753" s="4" t="s">
        <v>9721</v>
      </c>
      <c r="E1753" s="406">
        <v>113.53</v>
      </c>
      <c r="F1753" s="404"/>
      <c r="G1753" s="404"/>
      <c r="H1753" s="404" t="str">
        <f t="shared" si="29"/>
        <v>M³</v>
      </c>
      <c r="I1753"/>
      <c r="J1753"/>
      <c r="K1753"/>
      <c r="L1753"/>
      <c r="M1753"/>
      <c r="N1753"/>
      <c r="O1753"/>
      <c r="P1753"/>
    </row>
    <row r="1754" spans="1:16" s="10" customFormat="1" ht="30" x14ac:dyDescent="0.25">
      <c r="A1754"/>
      <c r="B1754" s="6">
        <v>1716610</v>
      </c>
      <c r="C1754" s="9" t="s">
        <v>11280</v>
      </c>
      <c r="D1754" s="6" t="s">
        <v>9721</v>
      </c>
      <c r="E1754" s="403">
        <v>118.08</v>
      </c>
      <c r="F1754" s="404"/>
      <c r="G1754" s="404"/>
      <c r="H1754" s="404" t="str">
        <f t="shared" si="29"/>
        <v>M³</v>
      </c>
      <c r="I1754"/>
      <c r="J1754"/>
      <c r="K1754"/>
      <c r="L1754"/>
      <c r="M1754"/>
      <c r="N1754"/>
      <c r="O1754"/>
      <c r="P1754"/>
    </row>
    <row r="1755" spans="1:16" s="10" customFormat="1" ht="30" x14ac:dyDescent="0.25">
      <c r="A1755"/>
      <c r="B1755" s="4">
        <v>1716611</v>
      </c>
      <c r="C1755" s="8" t="s">
        <v>11281</v>
      </c>
      <c r="D1755" s="4" t="s">
        <v>9721</v>
      </c>
      <c r="E1755" s="406">
        <v>118.65</v>
      </c>
      <c r="F1755" s="404"/>
      <c r="G1755" s="404"/>
      <c r="H1755" s="404" t="str">
        <f t="shared" si="29"/>
        <v>M³</v>
      </c>
      <c r="I1755"/>
      <c r="J1755"/>
      <c r="K1755"/>
      <c r="L1755"/>
      <c r="M1755"/>
      <c r="N1755"/>
      <c r="O1755"/>
      <c r="P1755"/>
    </row>
    <row r="1756" spans="1:16" s="10" customFormat="1" ht="30" x14ac:dyDescent="0.25">
      <c r="A1756"/>
      <c r="B1756" s="6">
        <v>1716612</v>
      </c>
      <c r="C1756" s="9" t="s">
        <v>11282</v>
      </c>
      <c r="D1756" s="6" t="s">
        <v>9721</v>
      </c>
      <c r="E1756" s="403">
        <v>119.22</v>
      </c>
      <c r="F1756" s="404"/>
      <c r="G1756" s="404"/>
      <c r="H1756" s="404" t="str">
        <f t="shared" si="29"/>
        <v>M³</v>
      </c>
      <c r="I1756"/>
      <c r="J1756"/>
      <c r="K1756"/>
      <c r="L1756"/>
      <c r="M1756"/>
      <c r="N1756"/>
      <c r="O1756"/>
      <c r="P1756"/>
    </row>
    <row r="1757" spans="1:16" s="10" customFormat="1" ht="30" x14ac:dyDescent="0.25">
      <c r="A1757"/>
      <c r="B1757" s="4">
        <v>1716613</v>
      </c>
      <c r="C1757" s="8" t="s">
        <v>11283</v>
      </c>
      <c r="D1757" s="4" t="s">
        <v>9721</v>
      </c>
      <c r="E1757" s="406">
        <v>119.79</v>
      </c>
      <c r="F1757" s="404"/>
      <c r="G1757" s="404"/>
      <c r="H1757" s="404" t="str">
        <f t="shared" si="29"/>
        <v>M³</v>
      </c>
      <c r="I1757"/>
      <c r="J1757"/>
      <c r="K1757"/>
      <c r="L1757"/>
      <c r="M1757"/>
      <c r="N1757"/>
      <c r="O1757"/>
      <c r="P1757"/>
    </row>
    <row r="1758" spans="1:16" s="10" customFormat="1" ht="30" x14ac:dyDescent="0.25">
      <c r="A1758"/>
      <c r="B1758" s="6">
        <v>1716614</v>
      </c>
      <c r="C1758" s="9" t="s">
        <v>11284</v>
      </c>
      <c r="D1758" s="6" t="s">
        <v>9721</v>
      </c>
      <c r="E1758" s="403">
        <v>120.93</v>
      </c>
      <c r="F1758" s="404"/>
      <c r="G1758" s="404"/>
      <c r="H1758" s="404" t="str">
        <f t="shared" si="29"/>
        <v>M³</v>
      </c>
      <c r="I1758"/>
      <c r="J1758"/>
      <c r="K1758"/>
      <c r="L1758"/>
      <c r="M1758"/>
      <c r="N1758"/>
      <c r="O1758"/>
      <c r="P1758"/>
    </row>
    <row r="1759" spans="1:16" s="10" customFormat="1" ht="30" x14ac:dyDescent="0.25">
      <c r="A1759"/>
      <c r="B1759" s="4">
        <v>1716615</v>
      </c>
      <c r="C1759" s="8" t="s">
        <v>11285</v>
      </c>
      <c r="D1759" s="4" t="s">
        <v>9721</v>
      </c>
      <c r="E1759" s="406">
        <v>122.06</v>
      </c>
      <c r="F1759" s="404"/>
      <c r="G1759" s="404"/>
      <c r="H1759" s="404" t="str">
        <f t="shared" si="29"/>
        <v>M³</v>
      </c>
      <c r="I1759"/>
      <c r="J1759"/>
      <c r="K1759"/>
      <c r="L1759"/>
      <c r="M1759"/>
      <c r="N1759"/>
      <c r="O1759"/>
      <c r="P1759"/>
    </row>
    <row r="1760" spans="1:16" s="10" customFormat="1" ht="30" x14ac:dyDescent="0.25">
      <c r="A1760"/>
      <c r="B1760" s="6">
        <v>1716616</v>
      </c>
      <c r="C1760" s="9" t="s">
        <v>11286</v>
      </c>
      <c r="D1760" s="6" t="s">
        <v>9721</v>
      </c>
      <c r="E1760" s="403">
        <v>123.77</v>
      </c>
      <c r="F1760" s="404"/>
      <c r="G1760" s="404"/>
      <c r="H1760" s="404" t="str">
        <f t="shared" si="29"/>
        <v>M³</v>
      </c>
      <c r="I1760"/>
      <c r="J1760"/>
      <c r="K1760"/>
      <c r="L1760"/>
      <c r="M1760"/>
      <c r="N1760"/>
      <c r="O1760"/>
      <c r="P1760"/>
    </row>
    <row r="1761" spans="1:16" s="10" customFormat="1" ht="30" x14ac:dyDescent="0.25">
      <c r="A1761"/>
      <c r="B1761" s="4">
        <v>1716606</v>
      </c>
      <c r="C1761" s="8" t="s">
        <v>11287</v>
      </c>
      <c r="D1761" s="4" t="s">
        <v>9721</v>
      </c>
      <c r="E1761" s="406">
        <v>115.24</v>
      </c>
      <c r="F1761" s="404"/>
      <c r="G1761" s="404"/>
      <c r="H1761" s="404" t="str">
        <f t="shared" si="29"/>
        <v>M³</v>
      </c>
      <c r="I1761"/>
      <c r="J1761"/>
      <c r="K1761"/>
      <c r="L1761"/>
      <c r="M1761"/>
      <c r="N1761"/>
      <c r="O1761"/>
      <c r="P1761"/>
    </row>
    <row r="1762" spans="1:16" s="10" customFormat="1" ht="30" x14ac:dyDescent="0.25">
      <c r="A1762"/>
      <c r="B1762" s="6">
        <v>1716617</v>
      </c>
      <c r="C1762" s="9" t="s">
        <v>11288</v>
      </c>
      <c r="D1762" s="6" t="s">
        <v>9721</v>
      </c>
      <c r="E1762" s="403">
        <v>124.91</v>
      </c>
      <c r="F1762" s="404"/>
      <c r="G1762" s="404"/>
      <c r="H1762" s="404" t="str">
        <f t="shared" si="29"/>
        <v>M³</v>
      </c>
      <c r="I1762"/>
      <c r="J1762"/>
      <c r="K1762"/>
      <c r="L1762"/>
      <c r="M1762"/>
      <c r="N1762"/>
      <c r="O1762"/>
      <c r="P1762"/>
    </row>
    <row r="1763" spans="1:16" s="10" customFormat="1" ht="30" x14ac:dyDescent="0.25">
      <c r="A1763"/>
      <c r="B1763" s="4">
        <v>1716607</v>
      </c>
      <c r="C1763" s="8" t="s">
        <v>11289</v>
      </c>
      <c r="D1763" s="4" t="s">
        <v>9721</v>
      </c>
      <c r="E1763" s="406">
        <v>115.81</v>
      </c>
      <c r="F1763" s="404"/>
      <c r="G1763" s="404"/>
      <c r="H1763" s="404" t="str">
        <f t="shared" si="29"/>
        <v>M³</v>
      </c>
      <c r="I1763"/>
      <c r="J1763"/>
      <c r="K1763"/>
      <c r="L1763"/>
      <c r="M1763"/>
      <c r="N1763"/>
      <c r="O1763"/>
      <c r="P1763"/>
    </row>
    <row r="1764" spans="1:16" s="10" customFormat="1" ht="30" x14ac:dyDescent="0.25">
      <c r="A1764"/>
      <c r="B1764" s="6">
        <v>1716608</v>
      </c>
      <c r="C1764" s="9" t="s">
        <v>11290</v>
      </c>
      <c r="D1764" s="6" t="s">
        <v>9721</v>
      </c>
      <c r="E1764" s="403">
        <v>116.95</v>
      </c>
      <c r="F1764" s="404"/>
      <c r="G1764" s="404"/>
      <c r="H1764" s="404" t="str">
        <f t="shared" si="29"/>
        <v>M³</v>
      </c>
      <c r="I1764"/>
      <c r="J1764"/>
      <c r="K1764"/>
      <c r="L1764"/>
      <c r="M1764"/>
      <c r="N1764"/>
      <c r="O1764"/>
      <c r="P1764"/>
    </row>
    <row r="1765" spans="1:16" s="10" customFormat="1" ht="30" x14ac:dyDescent="0.25">
      <c r="A1765"/>
      <c r="B1765" s="4">
        <v>1716609</v>
      </c>
      <c r="C1765" s="8" t="s">
        <v>11291</v>
      </c>
      <c r="D1765" s="4" t="s">
        <v>9721</v>
      </c>
      <c r="E1765" s="406">
        <v>117.51</v>
      </c>
      <c r="F1765" s="404"/>
      <c r="G1765" s="404"/>
      <c r="H1765" s="404" t="str">
        <f t="shared" si="29"/>
        <v>M³</v>
      </c>
      <c r="I1765"/>
      <c r="J1765"/>
      <c r="K1765"/>
      <c r="L1765"/>
      <c r="M1765"/>
      <c r="N1765"/>
      <c r="O1765"/>
      <c r="P1765"/>
    </row>
    <row r="1766" spans="1:16" s="10" customFormat="1" ht="30" x14ac:dyDescent="0.25">
      <c r="A1766"/>
      <c r="B1766" s="6">
        <v>1716604</v>
      </c>
      <c r="C1766" s="9" t="s">
        <v>11292</v>
      </c>
      <c r="D1766" s="6" t="s">
        <v>9721</v>
      </c>
      <c r="E1766" s="403">
        <v>64.02</v>
      </c>
      <c r="F1766" s="404"/>
      <c r="G1766" s="404"/>
      <c r="H1766" s="404" t="str">
        <f t="shared" si="29"/>
        <v>M³</v>
      </c>
      <c r="I1766"/>
      <c r="J1766"/>
      <c r="K1766"/>
      <c r="L1766"/>
      <c r="M1766"/>
      <c r="N1766"/>
      <c r="O1766"/>
      <c r="P1766"/>
    </row>
    <row r="1767" spans="1:16" s="10" customFormat="1" ht="30" x14ac:dyDescent="0.25">
      <c r="A1767"/>
      <c r="B1767" s="4">
        <v>1716623</v>
      </c>
      <c r="C1767" s="8" t="s">
        <v>11293</v>
      </c>
      <c r="D1767" s="4" t="s">
        <v>9721</v>
      </c>
      <c r="E1767" s="406">
        <v>62.82</v>
      </c>
      <c r="F1767" s="404"/>
      <c r="G1767" s="404"/>
      <c r="H1767" s="404" t="str">
        <f t="shared" si="29"/>
        <v>M³</v>
      </c>
      <c r="I1767"/>
      <c r="J1767"/>
      <c r="K1767"/>
      <c r="L1767"/>
      <c r="M1767"/>
      <c r="N1767"/>
      <c r="O1767"/>
      <c r="P1767"/>
    </row>
    <row r="1768" spans="1:16" s="10" customFormat="1" ht="30" x14ac:dyDescent="0.25">
      <c r="A1768"/>
      <c r="B1768" s="6">
        <v>1716624</v>
      </c>
      <c r="C1768" s="9" t="s">
        <v>11294</v>
      </c>
      <c r="D1768" s="6" t="s">
        <v>9721</v>
      </c>
      <c r="E1768" s="403">
        <v>112.33</v>
      </c>
      <c r="F1768" s="404"/>
      <c r="G1768" s="404"/>
      <c r="H1768" s="404" t="str">
        <f t="shared" si="29"/>
        <v>M³</v>
      </c>
      <c r="I1768"/>
      <c r="J1768"/>
      <c r="K1768"/>
      <c r="L1768"/>
      <c r="M1768"/>
      <c r="N1768"/>
      <c r="O1768"/>
      <c r="P1768"/>
    </row>
    <row r="1769" spans="1:16" s="10" customFormat="1" ht="30" x14ac:dyDescent="0.25">
      <c r="A1769"/>
      <c r="B1769" s="4">
        <v>1716629</v>
      </c>
      <c r="C1769" s="8" t="s">
        <v>11295</v>
      </c>
      <c r="D1769" s="4" t="s">
        <v>9721</v>
      </c>
      <c r="E1769" s="406">
        <v>116.88</v>
      </c>
      <c r="F1769" s="404"/>
      <c r="G1769" s="404"/>
      <c r="H1769" s="404" t="str">
        <f t="shared" si="29"/>
        <v>M³</v>
      </c>
      <c r="I1769"/>
      <c r="J1769"/>
      <c r="K1769"/>
      <c r="L1769"/>
      <c r="M1769"/>
      <c r="N1769"/>
      <c r="O1769"/>
      <c r="P1769"/>
    </row>
    <row r="1770" spans="1:16" s="10" customFormat="1" ht="30" x14ac:dyDescent="0.25">
      <c r="A1770"/>
      <c r="B1770" s="6">
        <v>1716630</v>
      </c>
      <c r="C1770" s="9" t="s">
        <v>11296</v>
      </c>
      <c r="D1770" s="6" t="s">
        <v>9721</v>
      </c>
      <c r="E1770" s="403">
        <v>117.45</v>
      </c>
      <c r="F1770" s="404"/>
      <c r="G1770" s="404"/>
      <c r="H1770" s="404" t="str">
        <f t="shared" si="29"/>
        <v>M³</v>
      </c>
      <c r="I1770"/>
      <c r="J1770"/>
      <c r="K1770"/>
      <c r="L1770"/>
      <c r="M1770"/>
      <c r="N1770"/>
      <c r="O1770"/>
      <c r="P1770"/>
    </row>
    <row r="1771" spans="1:16" s="10" customFormat="1" ht="30" x14ac:dyDescent="0.25">
      <c r="A1771"/>
      <c r="B1771" s="4">
        <v>1716631</v>
      </c>
      <c r="C1771" s="8" t="s">
        <v>11297</v>
      </c>
      <c r="D1771" s="4" t="s">
        <v>9721</v>
      </c>
      <c r="E1771" s="406">
        <v>118.02</v>
      </c>
      <c r="F1771" s="404"/>
      <c r="G1771" s="404"/>
      <c r="H1771" s="404" t="str">
        <f t="shared" si="29"/>
        <v>M³</v>
      </c>
      <c r="I1771"/>
      <c r="J1771"/>
      <c r="K1771"/>
      <c r="L1771"/>
      <c r="M1771"/>
      <c r="N1771"/>
      <c r="O1771"/>
      <c r="P1771"/>
    </row>
    <row r="1772" spans="1:16" s="10" customFormat="1" ht="30" x14ac:dyDescent="0.25">
      <c r="A1772"/>
      <c r="B1772" s="6">
        <v>1716632</v>
      </c>
      <c r="C1772" s="9" t="s">
        <v>11298</v>
      </c>
      <c r="D1772" s="6" t="s">
        <v>9721</v>
      </c>
      <c r="E1772" s="403">
        <v>118.59</v>
      </c>
      <c r="F1772" s="404"/>
      <c r="G1772" s="404"/>
      <c r="H1772" s="404" t="str">
        <f t="shared" si="29"/>
        <v>M³</v>
      </c>
      <c r="I1772"/>
      <c r="J1772"/>
      <c r="K1772"/>
      <c r="L1772"/>
      <c r="M1772"/>
      <c r="N1772"/>
      <c r="O1772"/>
      <c r="P1772"/>
    </row>
    <row r="1773" spans="1:16" s="10" customFormat="1" ht="30" x14ac:dyDescent="0.25">
      <c r="A1773"/>
      <c r="B1773" s="4">
        <v>1716633</v>
      </c>
      <c r="C1773" s="8" t="s">
        <v>11299</v>
      </c>
      <c r="D1773" s="4" t="s">
        <v>9721</v>
      </c>
      <c r="E1773" s="406">
        <v>119.73</v>
      </c>
      <c r="F1773" s="404"/>
      <c r="G1773" s="404"/>
      <c r="H1773" s="404" t="str">
        <f t="shared" si="29"/>
        <v>M³</v>
      </c>
      <c r="I1773"/>
      <c r="J1773"/>
      <c r="K1773"/>
      <c r="L1773"/>
      <c r="M1773"/>
      <c r="N1773"/>
      <c r="O1773"/>
      <c r="P1773"/>
    </row>
    <row r="1774" spans="1:16" s="10" customFormat="1" ht="30" x14ac:dyDescent="0.25">
      <c r="A1774"/>
      <c r="B1774" s="6">
        <v>1716634</v>
      </c>
      <c r="C1774" s="9" t="s">
        <v>11300</v>
      </c>
      <c r="D1774" s="6" t="s">
        <v>9721</v>
      </c>
      <c r="E1774" s="403">
        <v>120.86</v>
      </c>
      <c r="F1774" s="404"/>
      <c r="G1774" s="404"/>
      <c r="H1774" s="404" t="str">
        <f t="shared" si="29"/>
        <v>M³</v>
      </c>
      <c r="I1774"/>
      <c r="J1774"/>
      <c r="K1774"/>
      <c r="L1774"/>
      <c r="M1774"/>
      <c r="N1774"/>
      <c r="O1774"/>
      <c r="P1774"/>
    </row>
    <row r="1775" spans="1:16" s="10" customFormat="1" ht="30" x14ac:dyDescent="0.25">
      <c r="A1775"/>
      <c r="B1775" s="4">
        <v>1716635</v>
      </c>
      <c r="C1775" s="8" t="s">
        <v>11301</v>
      </c>
      <c r="D1775" s="4" t="s">
        <v>9721</v>
      </c>
      <c r="E1775" s="406">
        <v>122.57</v>
      </c>
      <c r="F1775" s="404"/>
      <c r="G1775" s="404"/>
      <c r="H1775" s="404" t="str">
        <f t="shared" si="29"/>
        <v>M³</v>
      </c>
      <c r="I1775"/>
      <c r="J1775"/>
      <c r="K1775"/>
      <c r="L1775"/>
      <c r="M1775"/>
      <c r="N1775"/>
      <c r="O1775"/>
      <c r="P1775"/>
    </row>
    <row r="1776" spans="1:16" s="10" customFormat="1" ht="30" x14ac:dyDescent="0.25">
      <c r="A1776"/>
      <c r="B1776" s="6">
        <v>1716625</v>
      </c>
      <c r="C1776" s="9" t="s">
        <v>11302</v>
      </c>
      <c r="D1776" s="6" t="s">
        <v>9721</v>
      </c>
      <c r="E1776" s="403">
        <v>114.04</v>
      </c>
      <c r="F1776" s="404"/>
      <c r="G1776" s="404"/>
      <c r="H1776" s="404" t="str">
        <f t="shared" si="29"/>
        <v>M³</v>
      </c>
      <c r="I1776"/>
      <c r="J1776"/>
      <c r="K1776"/>
      <c r="L1776"/>
      <c r="M1776"/>
      <c r="N1776"/>
      <c r="O1776"/>
      <c r="P1776"/>
    </row>
    <row r="1777" spans="1:16" s="10" customFormat="1" ht="30" x14ac:dyDescent="0.25">
      <c r="A1777"/>
      <c r="B1777" s="4">
        <v>1716636</v>
      </c>
      <c r="C1777" s="8" t="s">
        <v>11303</v>
      </c>
      <c r="D1777" s="4" t="s">
        <v>9721</v>
      </c>
      <c r="E1777" s="406">
        <v>123.71</v>
      </c>
      <c r="F1777" s="404"/>
      <c r="G1777" s="404"/>
      <c r="H1777" s="404" t="str">
        <f t="shared" si="29"/>
        <v>M³</v>
      </c>
      <c r="I1777"/>
      <c r="J1777"/>
      <c r="K1777"/>
      <c r="L1777"/>
      <c r="M1777"/>
      <c r="N1777"/>
      <c r="O1777"/>
      <c r="P1777"/>
    </row>
    <row r="1778" spans="1:16" s="10" customFormat="1" ht="30" x14ac:dyDescent="0.25">
      <c r="A1778"/>
      <c r="B1778" s="6">
        <v>1716626</v>
      </c>
      <c r="C1778" s="9" t="s">
        <v>11304</v>
      </c>
      <c r="D1778" s="6" t="s">
        <v>9721</v>
      </c>
      <c r="E1778" s="403">
        <v>114.61</v>
      </c>
      <c r="F1778" s="404"/>
      <c r="G1778" s="404"/>
      <c r="H1778" s="404" t="str">
        <f t="shared" si="29"/>
        <v>M³</v>
      </c>
      <c r="I1778"/>
      <c r="J1778"/>
      <c r="K1778"/>
      <c r="L1778"/>
      <c r="M1778"/>
      <c r="N1778"/>
      <c r="O1778"/>
      <c r="P1778"/>
    </row>
    <row r="1779" spans="1:16" s="10" customFormat="1" ht="30" x14ac:dyDescent="0.25">
      <c r="A1779"/>
      <c r="B1779" s="4">
        <v>1716627</v>
      </c>
      <c r="C1779" s="8" t="s">
        <v>11305</v>
      </c>
      <c r="D1779" s="4" t="s">
        <v>9721</v>
      </c>
      <c r="E1779" s="406">
        <v>115.74</v>
      </c>
      <c r="F1779" s="404"/>
      <c r="G1779" s="404"/>
      <c r="H1779" s="404" t="str">
        <f t="shared" si="29"/>
        <v>M³</v>
      </c>
      <c r="I1779"/>
      <c r="J1779"/>
      <c r="K1779"/>
      <c r="L1779"/>
      <c r="M1779"/>
      <c r="N1779"/>
      <c r="O1779"/>
      <c r="P1779"/>
    </row>
    <row r="1780" spans="1:16" s="10" customFormat="1" ht="30" x14ac:dyDescent="0.25">
      <c r="A1780"/>
      <c r="B1780" s="6">
        <v>1716628</v>
      </c>
      <c r="C1780" s="9" t="s">
        <v>11306</v>
      </c>
      <c r="D1780" s="6" t="s">
        <v>9721</v>
      </c>
      <c r="E1780" s="403">
        <v>116.31</v>
      </c>
      <c r="F1780" s="404"/>
      <c r="G1780" s="404"/>
      <c r="H1780" s="404" t="str">
        <f t="shared" si="29"/>
        <v>M³</v>
      </c>
      <c r="I1780"/>
      <c r="J1780"/>
      <c r="K1780"/>
      <c r="L1780"/>
      <c r="M1780"/>
      <c r="N1780"/>
      <c r="O1780"/>
      <c r="P1780"/>
    </row>
    <row r="1781" spans="1:16" s="10" customFormat="1" x14ac:dyDescent="0.25">
      <c r="A1781"/>
      <c r="B1781" s="4">
        <v>1716640</v>
      </c>
      <c r="C1781" s="8" t="s">
        <v>11307</v>
      </c>
      <c r="D1781" s="4" t="s">
        <v>9721</v>
      </c>
      <c r="E1781" s="406">
        <v>31</v>
      </c>
      <c r="F1781" s="404"/>
      <c r="G1781" s="404"/>
      <c r="H1781" s="404" t="str">
        <f t="shared" si="29"/>
        <v>M³</v>
      </c>
      <c r="I1781"/>
      <c r="J1781"/>
      <c r="K1781"/>
      <c r="L1781"/>
      <c r="M1781"/>
      <c r="N1781"/>
      <c r="O1781"/>
      <c r="P1781"/>
    </row>
    <row r="1782" spans="1:16" s="10" customFormat="1" ht="30" x14ac:dyDescent="0.25">
      <c r="A1782"/>
      <c r="B1782" s="6">
        <v>1716641</v>
      </c>
      <c r="C1782" s="9" t="s">
        <v>11308</v>
      </c>
      <c r="D1782" s="6" t="s">
        <v>9721</v>
      </c>
      <c r="E1782" s="403">
        <v>39.869999999999997</v>
      </c>
      <c r="F1782" s="404"/>
      <c r="G1782" s="404"/>
      <c r="H1782" s="404" t="str">
        <f t="shared" si="29"/>
        <v>M³</v>
      </c>
      <c r="I1782"/>
      <c r="J1782"/>
      <c r="K1782"/>
      <c r="L1782"/>
      <c r="M1782"/>
      <c r="N1782"/>
      <c r="O1782"/>
      <c r="P1782"/>
    </row>
    <row r="1783" spans="1:16" s="10" customFormat="1" ht="30" x14ac:dyDescent="0.25">
      <c r="A1783"/>
      <c r="B1783" s="4">
        <v>1716646</v>
      </c>
      <c r="C1783" s="8" t="s">
        <v>11309</v>
      </c>
      <c r="D1783" s="4" t="s">
        <v>9721</v>
      </c>
      <c r="E1783" s="406">
        <v>40.44</v>
      </c>
      <c r="F1783" s="404"/>
      <c r="G1783" s="404"/>
      <c r="H1783" s="404" t="str">
        <f t="shared" si="29"/>
        <v>M³</v>
      </c>
      <c r="I1783"/>
      <c r="J1783"/>
      <c r="K1783"/>
      <c r="L1783"/>
      <c r="M1783"/>
      <c r="N1783"/>
      <c r="O1783"/>
      <c r="P1783"/>
    </row>
    <row r="1784" spans="1:16" s="10" customFormat="1" ht="30" x14ac:dyDescent="0.25">
      <c r="A1784"/>
      <c r="B1784" s="6">
        <v>1716647</v>
      </c>
      <c r="C1784" s="9" t="s">
        <v>11310</v>
      </c>
      <c r="D1784" s="6" t="s">
        <v>9721</v>
      </c>
      <c r="E1784" s="403">
        <v>40.49</v>
      </c>
      <c r="F1784" s="404"/>
      <c r="G1784" s="404"/>
      <c r="H1784" s="404" t="str">
        <f t="shared" si="29"/>
        <v>M³</v>
      </c>
      <c r="I1784"/>
      <c r="J1784"/>
      <c r="K1784"/>
      <c r="L1784"/>
      <c r="M1784"/>
      <c r="N1784"/>
      <c r="O1784"/>
      <c r="P1784"/>
    </row>
    <row r="1785" spans="1:16" s="10" customFormat="1" ht="30" x14ac:dyDescent="0.25">
      <c r="A1785"/>
      <c r="B1785" s="4">
        <v>1716648</v>
      </c>
      <c r="C1785" s="8" t="s">
        <v>11311</v>
      </c>
      <c r="D1785" s="4" t="s">
        <v>9721</v>
      </c>
      <c r="E1785" s="406">
        <v>40.61</v>
      </c>
      <c r="F1785" s="404"/>
      <c r="G1785" s="404"/>
      <c r="H1785" s="404" t="str">
        <f t="shared" si="29"/>
        <v>M³</v>
      </c>
      <c r="I1785"/>
      <c r="J1785"/>
      <c r="K1785"/>
      <c r="L1785"/>
      <c r="M1785"/>
      <c r="N1785"/>
      <c r="O1785"/>
      <c r="P1785"/>
    </row>
    <row r="1786" spans="1:16" s="10" customFormat="1" ht="30" x14ac:dyDescent="0.25">
      <c r="A1786"/>
      <c r="B1786" s="6">
        <v>1716649</v>
      </c>
      <c r="C1786" s="9" t="s">
        <v>11312</v>
      </c>
      <c r="D1786" s="6" t="s">
        <v>9721</v>
      </c>
      <c r="E1786" s="403">
        <v>40.659999999999997</v>
      </c>
      <c r="F1786" s="404"/>
      <c r="G1786" s="404"/>
      <c r="H1786" s="404" t="str">
        <f t="shared" si="29"/>
        <v>M³</v>
      </c>
      <c r="I1786"/>
      <c r="J1786"/>
      <c r="K1786"/>
      <c r="L1786"/>
      <c r="M1786"/>
      <c r="N1786"/>
      <c r="O1786"/>
      <c r="P1786"/>
    </row>
    <row r="1787" spans="1:16" s="10" customFormat="1" ht="30" x14ac:dyDescent="0.25">
      <c r="A1787"/>
      <c r="B1787" s="4">
        <v>1716650</v>
      </c>
      <c r="C1787" s="8" t="s">
        <v>11313</v>
      </c>
      <c r="D1787" s="4" t="s">
        <v>9721</v>
      </c>
      <c r="E1787" s="406">
        <v>40.78</v>
      </c>
      <c r="F1787" s="404"/>
      <c r="G1787" s="404"/>
      <c r="H1787" s="404" t="str">
        <f t="shared" si="29"/>
        <v>M³</v>
      </c>
      <c r="I1787"/>
      <c r="J1787"/>
      <c r="K1787"/>
      <c r="L1787"/>
      <c r="M1787"/>
      <c r="N1787"/>
      <c r="O1787"/>
      <c r="P1787"/>
    </row>
    <row r="1788" spans="1:16" s="10" customFormat="1" ht="30" x14ac:dyDescent="0.25">
      <c r="A1788"/>
      <c r="B1788" s="6">
        <v>1716651</v>
      </c>
      <c r="C1788" s="9" t="s">
        <v>11314</v>
      </c>
      <c r="D1788" s="6" t="s">
        <v>9721</v>
      </c>
      <c r="E1788" s="403">
        <v>40.89</v>
      </c>
      <c r="F1788" s="404"/>
      <c r="G1788" s="404"/>
      <c r="H1788" s="404" t="str">
        <f t="shared" si="29"/>
        <v>M³</v>
      </c>
      <c r="I1788"/>
      <c r="J1788"/>
      <c r="K1788"/>
      <c r="L1788"/>
      <c r="M1788"/>
      <c r="N1788"/>
      <c r="O1788"/>
      <c r="P1788"/>
    </row>
    <row r="1789" spans="1:16" s="10" customFormat="1" ht="30" x14ac:dyDescent="0.25">
      <c r="A1789"/>
      <c r="B1789" s="4">
        <v>1716652</v>
      </c>
      <c r="C1789" s="8" t="s">
        <v>11315</v>
      </c>
      <c r="D1789" s="4" t="s">
        <v>9721</v>
      </c>
      <c r="E1789" s="406">
        <v>41.12</v>
      </c>
      <c r="F1789" s="404"/>
      <c r="G1789" s="404"/>
      <c r="H1789" s="404" t="str">
        <f t="shared" si="29"/>
        <v>M³</v>
      </c>
      <c r="I1789"/>
      <c r="J1789"/>
      <c r="K1789"/>
      <c r="L1789"/>
      <c r="M1789"/>
      <c r="N1789"/>
      <c r="O1789"/>
      <c r="P1789"/>
    </row>
    <row r="1790" spans="1:16" s="10" customFormat="1" ht="30" x14ac:dyDescent="0.25">
      <c r="A1790"/>
      <c r="B1790" s="6">
        <v>1716642</v>
      </c>
      <c r="C1790" s="9" t="s">
        <v>11316</v>
      </c>
      <c r="D1790" s="6" t="s">
        <v>9721</v>
      </c>
      <c r="E1790" s="403">
        <v>40.04</v>
      </c>
      <c r="F1790" s="404"/>
      <c r="G1790" s="404"/>
      <c r="H1790" s="404" t="str">
        <f t="shared" si="29"/>
        <v>M³</v>
      </c>
      <c r="I1790"/>
      <c r="J1790"/>
      <c r="K1790"/>
      <c r="L1790"/>
      <c r="M1790"/>
      <c r="N1790"/>
      <c r="O1790"/>
      <c r="P1790"/>
    </row>
    <row r="1791" spans="1:16" s="10" customFormat="1" ht="30" x14ac:dyDescent="0.25">
      <c r="A1791"/>
      <c r="B1791" s="4">
        <v>1716653</v>
      </c>
      <c r="C1791" s="8" t="s">
        <v>11317</v>
      </c>
      <c r="D1791" s="4" t="s">
        <v>9721</v>
      </c>
      <c r="E1791" s="406">
        <v>41.28</v>
      </c>
      <c r="F1791" s="404"/>
      <c r="G1791" s="404"/>
      <c r="H1791" s="404" t="str">
        <f t="shared" si="29"/>
        <v>M³</v>
      </c>
      <c r="I1791"/>
      <c r="J1791"/>
      <c r="K1791"/>
      <c r="L1791"/>
      <c r="M1791"/>
      <c r="N1791"/>
      <c r="O1791"/>
      <c r="P1791"/>
    </row>
    <row r="1792" spans="1:16" s="10" customFormat="1" ht="30" x14ac:dyDescent="0.25">
      <c r="A1792"/>
      <c r="B1792" s="6">
        <v>1716643</v>
      </c>
      <c r="C1792" s="9" t="s">
        <v>11318</v>
      </c>
      <c r="D1792" s="6" t="s">
        <v>9721</v>
      </c>
      <c r="E1792" s="403">
        <v>40.159999999999997</v>
      </c>
      <c r="F1792" s="404"/>
      <c r="G1792" s="404"/>
      <c r="H1792" s="404" t="str">
        <f t="shared" si="29"/>
        <v>M³</v>
      </c>
      <c r="I1792"/>
      <c r="J1792"/>
      <c r="K1792"/>
      <c r="L1792"/>
      <c r="M1792"/>
      <c r="N1792"/>
      <c r="O1792"/>
      <c r="P1792"/>
    </row>
    <row r="1793" spans="1:16" s="10" customFormat="1" ht="30" x14ac:dyDescent="0.25">
      <c r="A1793"/>
      <c r="B1793" s="4">
        <v>1716644</v>
      </c>
      <c r="C1793" s="8" t="s">
        <v>11319</v>
      </c>
      <c r="D1793" s="4" t="s">
        <v>9721</v>
      </c>
      <c r="E1793" s="406">
        <v>40.270000000000003</v>
      </c>
      <c r="F1793" s="404"/>
      <c r="G1793" s="404"/>
      <c r="H1793" s="404" t="str">
        <f t="shared" si="29"/>
        <v>M³</v>
      </c>
      <c r="I1793"/>
      <c r="J1793"/>
      <c r="K1793"/>
      <c r="L1793"/>
      <c r="M1793"/>
      <c r="N1793"/>
      <c r="O1793"/>
      <c r="P1793"/>
    </row>
    <row r="1794" spans="1:16" s="10" customFormat="1" ht="30" x14ac:dyDescent="0.25">
      <c r="A1794"/>
      <c r="B1794" s="6">
        <v>1716645</v>
      </c>
      <c r="C1794" s="9" t="s">
        <v>11320</v>
      </c>
      <c r="D1794" s="6" t="s">
        <v>9721</v>
      </c>
      <c r="E1794" s="403">
        <v>40.33</v>
      </c>
      <c r="F1794" s="404"/>
      <c r="G1794" s="404"/>
      <c r="H1794" s="404" t="str">
        <f t="shared" si="29"/>
        <v>M³</v>
      </c>
      <c r="I1794"/>
      <c r="J1794"/>
      <c r="K1794"/>
      <c r="L1794"/>
      <c r="M1794"/>
      <c r="N1794"/>
      <c r="O1794"/>
      <c r="P1794"/>
    </row>
    <row r="1795" spans="1:16" s="10" customFormat="1" ht="30" x14ac:dyDescent="0.25">
      <c r="A1795"/>
      <c r="B1795" s="4">
        <v>1716622</v>
      </c>
      <c r="C1795" s="8" t="s">
        <v>11321</v>
      </c>
      <c r="D1795" s="4" t="s">
        <v>9721</v>
      </c>
      <c r="E1795" s="406">
        <v>85.97</v>
      </c>
      <c r="F1795" s="404"/>
      <c r="G1795" s="404"/>
      <c r="H1795" s="404" t="str">
        <f t="shared" si="29"/>
        <v>M³</v>
      </c>
      <c r="I1795"/>
      <c r="J1795"/>
      <c r="K1795"/>
      <c r="L1795"/>
      <c r="M1795"/>
      <c r="N1795"/>
      <c r="O1795"/>
      <c r="P1795"/>
    </row>
    <row r="1796" spans="1:16" s="10" customFormat="1" ht="30" x14ac:dyDescent="0.25">
      <c r="A1796"/>
      <c r="B1796" s="6">
        <v>1716603</v>
      </c>
      <c r="C1796" s="9" t="s">
        <v>11322</v>
      </c>
      <c r="D1796" s="6" t="s">
        <v>9721</v>
      </c>
      <c r="E1796" s="403">
        <v>85.97</v>
      </c>
      <c r="F1796" s="404"/>
      <c r="G1796" s="404"/>
      <c r="H1796" s="404" t="str">
        <f t="shared" si="29"/>
        <v>M³</v>
      </c>
      <c r="I1796"/>
      <c r="J1796"/>
      <c r="K1796"/>
      <c r="L1796"/>
      <c r="M1796"/>
      <c r="N1796"/>
      <c r="O1796"/>
      <c r="P1796"/>
    </row>
    <row r="1797" spans="1:16" s="10" customFormat="1" ht="30" x14ac:dyDescent="0.25">
      <c r="A1797"/>
      <c r="B1797" s="4">
        <v>1716620</v>
      </c>
      <c r="C1797" s="8" t="s">
        <v>11323</v>
      </c>
      <c r="D1797" s="4" t="s">
        <v>9721</v>
      </c>
      <c r="E1797" s="406">
        <v>117.88</v>
      </c>
      <c r="F1797" s="404"/>
      <c r="G1797" s="404"/>
      <c r="H1797" s="404" t="str">
        <f t="shared" si="29"/>
        <v>M³</v>
      </c>
      <c r="I1797"/>
      <c r="J1797"/>
      <c r="K1797"/>
      <c r="L1797"/>
      <c r="M1797"/>
      <c r="N1797"/>
      <c r="O1797"/>
      <c r="P1797"/>
    </row>
    <row r="1798" spans="1:16" s="10" customFormat="1" ht="30" x14ac:dyDescent="0.25">
      <c r="A1798"/>
      <c r="B1798" s="6">
        <v>1716621</v>
      </c>
      <c r="C1798" s="9" t="s">
        <v>11324</v>
      </c>
      <c r="D1798" s="6" t="s">
        <v>9721</v>
      </c>
      <c r="E1798" s="403">
        <v>92.47</v>
      </c>
      <c r="F1798" s="404"/>
      <c r="G1798" s="404"/>
      <c r="H1798" s="404" t="str">
        <f t="shared" si="29"/>
        <v>M³</v>
      </c>
      <c r="I1798"/>
      <c r="J1798"/>
      <c r="K1798"/>
      <c r="L1798"/>
      <c r="M1798"/>
      <c r="N1798"/>
      <c r="O1798"/>
      <c r="P1798"/>
    </row>
    <row r="1799" spans="1:16" s="10" customFormat="1" ht="30" x14ac:dyDescent="0.25">
      <c r="A1799"/>
      <c r="B1799" s="4">
        <v>1716619</v>
      </c>
      <c r="C1799" s="8" t="s">
        <v>11325</v>
      </c>
      <c r="D1799" s="4" t="s">
        <v>9721</v>
      </c>
      <c r="E1799" s="406">
        <v>194.18</v>
      </c>
      <c r="F1799" s="404"/>
      <c r="G1799" s="404"/>
      <c r="H1799" s="404" t="str">
        <f t="shared" si="29"/>
        <v>M³</v>
      </c>
      <c r="I1799"/>
      <c r="J1799"/>
      <c r="K1799"/>
      <c r="L1799"/>
      <c r="M1799"/>
      <c r="N1799"/>
      <c r="O1799"/>
      <c r="P1799"/>
    </row>
    <row r="1800" spans="1:16" s="10" customFormat="1" ht="30" x14ac:dyDescent="0.25">
      <c r="A1800"/>
      <c r="B1800" s="6">
        <v>1716601</v>
      </c>
      <c r="C1800" s="9" t="s">
        <v>11326</v>
      </c>
      <c r="D1800" s="6" t="s">
        <v>9721</v>
      </c>
      <c r="E1800" s="403">
        <v>119.49</v>
      </c>
      <c r="F1800" s="404"/>
      <c r="G1800" s="404"/>
      <c r="H1800" s="404" t="str">
        <f t="shared" si="29"/>
        <v>M³</v>
      </c>
      <c r="I1800"/>
      <c r="J1800"/>
      <c r="K1800"/>
      <c r="L1800"/>
      <c r="M1800"/>
      <c r="N1800"/>
      <c r="O1800"/>
      <c r="P1800"/>
    </row>
    <row r="1801" spans="1:16" s="10" customFormat="1" ht="30" x14ac:dyDescent="0.25">
      <c r="A1801"/>
      <c r="B1801" s="4">
        <v>1716602</v>
      </c>
      <c r="C1801" s="8" t="s">
        <v>11327</v>
      </c>
      <c r="D1801" s="4" t="s">
        <v>9721</v>
      </c>
      <c r="E1801" s="406">
        <v>93.54</v>
      </c>
      <c r="F1801" s="404"/>
      <c r="G1801" s="404"/>
      <c r="H1801" s="404" t="str">
        <f t="shared" si="29"/>
        <v>M³</v>
      </c>
      <c r="I1801"/>
      <c r="J1801"/>
      <c r="K1801"/>
      <c r="L1801"/>
      <c r="M1801"/>
      <c r="N1801"/>
      <c r="O1801"/>
      <c r="P1801"/>
    </row>
    <row r="1802" spans="1:16" s="10" customFormat="1" ht="30" x14ac:dyDescent="0.25">
      <c r="A1802"/>
      <c r="B1802" s="6">
        <v>1716600</v>
      </c>
      <c r="C1802" s="9" t="s">
        <v>11328</v>
      </c>
      <c r="D1802" s="6" t="s">
        <v>9721</v>
      </c>
      <c r="E1802" s="403">
        <v>197.4</v>
      </c>
      <c r="F1802" s="404"/>
      <c r="G1802" s="404"/>
      <c r="H1802" s="404" t="str">
        <f t="shared" si="29"/>
        <v>M³</v>
      </c>
      <c r="I1802"/>
      <c r="J1802"/>
      <c r="K1802"/>
      <c r="L1802"/>
      <c r="M1802"/>
      <c r="N1802"/>
      <c r="O1802"/>
      <c r="P1802"/>
    </row>
    <row r="1803" spans="1:16" s="10" customFormat="1" ht="30" x14ac:dyDescent="0.25">
      <c r="A1803"/>
      <c r="B1803" s="4">
        <v>1716655</v>
      </c>
      <c r="C1803" s="8" t="s">
        <v>11329</v>
      </c>
      <c r="D1803" s="4" t="s">
        <v>9721</v>
      </c>
      <c r="E1803" s="406">
        <v>69.290000000000006</v>
      </c>
      <c r="F1803" s="404"/>
      <c r="G1803" s="404"/>
      <c r="H1803" s="404" t="str">
        <f t="shared" si="29"/>
        <v>M³</v>
      </c>
      <c r="I1803"/>
      <c r="J1803"/>
      <c r="K1803"/>
      <c r="L1803"/>
      <c r="M1803"/>
      <c r="N1803"/>
      <c r="O1803"/>
      <c r="P1803"/>
    </row>
    <row r="1804" spans="1:16" s="10" customFormat="1" ht="30" x14ac:dyDescent="0.25">
      <c r="A1804"/>
      <c r="B1804" s="6">
        <v>1716639</v>
      </c>
      <c r="C1804" s="9" t="s">
        <v>11330</v>
      </c>
      <c r="D1804" s="6" t="s">
        <v>9721</v>
      </c>
      <c r="E1804" s="403">
        <v>48.71</v>
      </c>
      <c r="F1804" s="404"/>
      <c r="G1804" s="404"/>
      <c r="H1804" s="404" t="str">
        <f t="shared" si="29"/>
        <v>M³</v>
      </c>
      <c r="I1804"/>
      <c r="J1804"/>
      <c r="K1804"/>
      <c r="L1804"/>
      <c r="M1804"/>
      <c r="N1804"/>
      <c r="O1804"/>
      <c r="P1804"/>
    </row>
    <row r="1805" spans="1:16" s="10" customFormat="1" x14ac:dyDescent="0.25">
      <c r="A1805"/>
      <c r="B1805" s="4">
        <v>1801636</v>
      </c>
      <c r="C1805" s="8" t="s">
        <v>11331</v>
      </c>
      <c r="D1805" s="4" t="s">
        <v>11332</v>
      </c>
      <c r="E1805" s="406">
        <v>18.64</v>
      </c>
      <c r="F1805" s="404"/>
      <c r="G1805" s="404"/>
      <c r="H1805" s="404" t="str">
        <f t="shared" si="29"/>
        <v>KM</v>
      </c>
      <c r="I1805"/>
      <c r="J1805"/>
      <c r="K1805"/>
      <c r="L1805"/>
      <c r="M1805"/>
      <c r="N1805"/>
      <c r="O1805"/>
      <c r="P1805"/>
    </row>
    <row r="1806" spans="1:16" s="10" customFormat="1" x14ac:dyDescent="0.25">
      <c r="A1806"/>
      <c r="B1806" s="6">
        <v>1801637</v>
      </c>
      <c r="C1806" s="9" t="s">
        <v>11333</v>
      </c>
      <c r="D1806" s="6" t="s">
        <v>11332</v>
      </c>
      <c r="E1806" s="403">
        <v>24.86</v>
      </c>
      <c r="F1806" s="404"/>
      <c r="G1806" s="404"/>
      <c r="H1806" s="404" t="str">
        <f t="shared" si="29"/>
        <v>KM</v>
      </c>
      <c r="I1806"/>
      <c r="J1806"/>
      <c r="K1806"/>
      <c r="L1806"/>
      <c r="M1806"/>
      <c r="N1806"/>
      <c r="O1806"/>
      <c r="P1806"/>
    </row>
    <row r="1807" spans="1:16" s="10" customFormat="1" x14ac:dyDescent="0.25">
      <c r="A1807"/>
      <c r="B1807" s="4">
        <v>1817720</v>
      </c>
      <c r="C1807" s="8" t="s">
        <v>11334</v>
      </c>
      <c r="D1807" s="4" t="s">
        <v>11332</v>
      </c>
      <c r="E1807" s="406">
        <v>92.98</v>
      </c>
      <c r="F1807" s="404"/>
      <c r="G1807" s="404"/>
      <c r="H1807" s="404" t="str">
        <f t="shared" si="29"/>
        <v>KM</v>
      </c>
      <c r="I1807"/>
      <c r="J1807"/>
      <c r="K1807"/>
      <c r="L1807"/>
      <c r="M1807"/>
      <c r="N1807"/>
      <c r="O1807"/>
      <c r="P1807"/>
    </row>
    <row r="1808" spans="1:16" s="10" customFormat="1" x14ac:dyDescent="0.25">
      <c r="A1808"/>
      <c r="B1808" s="6">
        <v>1817723</v>
      </c>
      <c r="C1808" s="9" t="s">
        <v>11335</v>
      </c>
      <c r="D1808" s="6" t="s">
        <v>11332</v>
      </c>
      <c r="E1808" s="403">
        <v>45.56</v>
      </c>
      <c r="F1808" s="404"/>
      <c r="G1808" s="404"/>
      <c r="H1808" s="404" t="str">
        <f t="shared" si="29"/>
        <v>KM</v>
      </c>
      <c r="I1808"/>
      <c r="J1808"/>
      <c r="K1808"/>
      <c r="L1808"/>
      <c r="M1808"/>
      <c r="N1808"/>
      <c r="O1808"/>
      <c r="P1808"/>
    </row>
    <row r="1809" spans="1:16" s="10" customFormat="1" x14ac:dyDescent="0.25">
      <c r="A1809"/>
      <c r="B1809" s="4">
        <v>1817721</v>
      </c>
      <c r="C1809" s="8" t="s">
        <v>11336</v>
      </c>
      <c r="D1809" s="4" t="s">
        <v>11332</v>
      </c>
      <c r="E1809" s="406">
        <v>136.69</v>
      </c>
      <c r="F1809" s="404"/>
      <c r="G1809" s="404"/>
      <c r="H1809" s="404" t="str">
        <f t="shared" ref="H1809:H1872" si="30">UPPER(D1809)</f>
        <v>KM</v>
      </c>
      <c r="I1809"/>
      <c r="J1809"/>
      <c r="K1809"/>
      <c r="L1809"/>
      <c r="M1809"/>
      <c r="N1809"/>
      <c r="O1809"/>
      <c r="P1809"/>
    </row>
    <row r="1810" spans="1:16" s="10" customFormat="1" x14ac:dyDescent="0.25">
      <c r="A1810"/>
      <c r="B1810" s="6">
        <v>1817722</v>
      </c>
      <c r="C1810" s="9" t="s">
        <v>11337</v>
      </c>
      <c r="D1810" s="6" t="s">
        <v>11332</v>
      </c>
      <c r="E1810" s="403">
        <v>68.349999999999994</v>
      </c>
      <c r="F1810" s="404"/>
      <c r="G1810" s="404"/>
      <c r="H1810" s="404" t="str">
        <f t="shared" si="30"/>
        <v>KM</v>
      </c>
      <c r="I1810"/>
      <c r="J1810"/>
      <c r="K1810"/>
      <c r="L1810"/>
      <c r="M1810"/>
      <c r="N1810"/>
      <c r="O1810"/>
      <c r="P1810"/>
    </row>
    <row r="1811" spans="1:16" s="10" customFormat="1" ht="30" x14ac:dyDescent="0.25">
      <c r="A1811"/>
      <c r="B1811" s="4">
        <v>1917483</v>
      </c>
      <c r="C1811" s="8" t="s">
        <v>11338</v>
      </c>
      <c r="D1811" s="4" t="s">
        <v>9721</v>
      </c>
      <c r="E1811" s="406">
        <v>4.6100000000000003</v>
      </c>
      <c r="F1811" s="404"/>
      <c r="G1811" s="404"/>
      <c r="H1811" s="404" t="str">
        <f t="shared" si="30"/>
        <v>M³</v>
      </c>
      <c r="I1811"/>
      <c r="J1811"/>
      <c r="K1811"/>
      <c r="L1811"/>
      <c r="M1811"/>
      <c r="N1811"/>
      <c r="O1811"/>
      <c r="P1811"/>
    </row>
    <row r="1812" spans="1:16" s="10" customFormat="1" ht="30" x14ac:dyDescent="0.25">
      <c r="A1812"/>
      <c r="B1812" s="6">
        <v>1917484</v>
      </c>
      <c r="C1812" s="9" t="s">
        <v>11339</v>
      </c>
      <c r="D1812" s="6" t="s">
        <v>9721</v>
      </c>
      <c r="E1812" s="403">
        <v>4.8</v>
      </c>
      <c r="F1812" s="404"/>
      <c r="G1812" s="404"/>
      <c r="H1812" s="404" t="str">
        <f t="shared" si="30"/>
        <v>M³</v>
      </c>
      <c r="I1812"/>
      <c r="J1812"/>
      <c r="K1812"/>
      <c r="L1812"/>
      <c r="M1812"/>
      <c r="N1812"/>
      <c r="O1812"/>
      <c r="P1812"/>
    </row>
    <row r="1813" spans="1:16" s="10" customFormat="1" ht="30" x14ac:dyDescent="0.25">
      <c r="A1813"/>
      <c r="B1813" s="4">
        <v>1917485</v>
      </c>
      <c r="C1813" s="8" t="s">
        <v>11340</v>
      </c>
      <c r="D1813" s="4" t="s">
        <v>9721</v>
      </c>
      <c r="E1813" s="406">
        <v>5.34</v>
      </c>
      <c r="F1813" s="404"/>
      <c r="G1813" s="404"/>
      <c r="H1813" s="404" t="str">
        <f t="shared" si="30"/>
        <v>M³</v>
      </c>
      <c r="I1813"/>
      <c r="J1813"/>
      <c r="K1813"/>
      <c r="L1813"/>
      <c r="M1813"/>
      <c r="N1813"/>
      <c r="O1813"/>
      <c r="P1813"/>
    </row>
    <row r="1814" spans="1:16" s="10" customFormat="1" ht="30" x14ac:dyDescent="0.25">
      <c r="A1814"/>
      <c r="B1814" s="6">
        <v>1917486</v>
      </c>
      <c r="C1814" s="9" t="s">
        <v>11341</v>
      </c>
      <c r="D1814" s="6" t="s">
        <v>9721</v>
      </c>
      <c r="E1814" s="403">
        <v>5.55</v>
      </c>
      <c r="F1814" s="404"/>
      <c r="G1814" s="404"/>
      <c r="H1814" s="404" t="str">
        <f t="shared" si="30"/>
        <v>M³</v>
      </c>
      <c r="I1814"/>
      <c r="J1814"/>
      <c r="K1814"/>
      <c r="L1814"/>
      <c r="M1814"/>
      <c r="N1814"/>
      <c r="O1814"/>
      <c r="P1814"/>
    </row>
    <row r="1815" spans="1:16" s="10" customFormat="1" ht="30" x14ac:dyDescent="0.25">
      <c r="A1815"/>
      <c r="B1815" s="4">
        <v>1917487</v>
      </c>
      <c r="C1815" s="8" t="s">
        <v>11342</v>
      </c>
      <c r="D1815" s="4" t="s">
        <v>9721</v>
      </c>
      <c r="E1815" s="406">
        <v>5.85</v>
      </c>
      <c r="F1815" s="404"/>
      <c r="G1815" s="404"/>
      <c r="H1815" s="404" t="str">
        <f t="shared" si="30"/>
        <v>M³</v>
      </c>
      <c r="I1815"/>
      <c r="J1815"/>
      <c r="K1815"/>
      <c r="L1815"/>
      <c r="M1815"/>
      <c r="N1815"/>
      <c r="O1815"/>
      <c r="P1815"/>
    </row>
    <row r="1816" spans="1:16" s="10" customFormat="1" ht="30" x14ac:dyDescent="0.25">
      <c r="A1816"/>
      <c r="B1816" s="6">
        <v>1917528</v>
      </c>
      <c r="C1816" s="9" t="s">
        <v>11343</v>
      </c>
      <c r="D1816" s="6" t="s">
        <v>9721</v>
      </c>
      <c r="E1816" s="403">
        <v>30.49</v>
      </c>
      <c r="F1816" s="404"/>
      <c r="G1816" s="404"/>
      <c r="H1816" s="404" t="str">
        <f t="shared" si="30"/>
        <v>M³</v>
      </c>
      <c r="I1816"/>
      <c r="J1816"/>
      <c r="K1816"/>
      <c r="L1816"/>
      <c r="M1816"/>
      <c r="N1816"/>
      <c r="O1816"/>
      <c r="P1816"/>
    </row>
    <row r="1817" spans="1:16" s="10" customFormat="1" ht="30" x14ac:dyDescent="0.25">
      <c r="A1817"/>
      <c r="B1817" s="4">
        <v>1917529</v>
      </c>
      <c r="C1817" s="8" t="s">
        <v>11344</v>
      </c>
      <c r="D1817" s="4" t="s">
        <v>9721</v>
      </c>
      <c r="E1817" s="406">
        <v>31.49</v>
      </c>
      <c r="F1817" s="404"/>
      <c r="G1817" s="404"/>
      <c r="H1817" s="404" t="str">
        <f t="shared" si="30"/>
        <v>M³</v>
      </c>
      <c r="I1817"/>
      <c r="J1817"/>
      <c r="K1817"/>
      <c r="L1817"/>
      <c r="M1817"/>
      <c r="N1817"/>
      <c r="O1817"/>
      <c r="P1817"/>
    </row>
    <row r="1818" spans="1:16" s="10" customFormat="1" ht="30" x14ac:dyDescent="0.25">
      <c r="A1818"/>
      <c r="B1818" s="6">
        <v>1917530</v>
      </c>
      <c r="C1818" s="9" t="s">
        <v>11345</v>
      </c>
      <c r="D1818" s="6" t="s">
        <v>9721</v>
      </c>
      <c r="E1818" s="403">
        <v>33.130000000000003</v>
      </c>
      <c r="F1818" s="404"/>
      <c r="G1818" s="404"/>
      <c r="H1818" s="404" t="str">
        <f t="shared" si="30"/>
        <v>M³</v>
      </c>
      <c r="I1818"/>
      <c r="J1818"/>
      <c r="K1818"/>
      <c r="L1818"/>
      <c r="M1818"/>
      <c r="N1818"/>
      <c r="O1818"/>
      <c r="P1818"/>
    </row>
    <row r="1819" spans="1:16" s="10" customFormat="1" ht="30" x14ac:dyDescent="0.25">
      <c r="A1819"/>
      <c r="B1819" s="4">
        <v>1917531</v>
      </c>
      <c r="C1819" s="8" t="s">
        <v>11346</v>
      </c>
      <c r="D1819" s="4" t="s">
        <v>9721</v>
      </c>
      <c r="E1819" s="406">
        <v>34.83</v>
      </c>
      <c r="F1819" s="404"/>
      <c r="G1819" s="404"/>
      <c r="H1819" s="404" t="str">
        <f t="shared" si="30"/>
        <v>M³</v>
      </c>
      <c r="I1819"/>
      <c r="J1819"/>
      <c r="K1819"/>
      <c r="L1819"/>
      <c r="M1819"/>
      <c r="N1819"/>
      <c r="O1819"/>
      <c r="P1819"/>
    </row>
    <row r="1820" spans="1:16" s="10" customFormat="1" ht="30" x14ac:dyDescent="0.25">
      <c r="A1820"/>
      <c r="B1820" s="6">
        <v>1917532</v>
      </c>
      <c r="C1820" s="9" t="s">
        <v>11347</v>
      </c>
      <c r="D1820" s="6" t="s">
        <v>9721</v>
      </c>
      <c r="E1820" s="403">
        <v>36.74</v>
      </c>
      <c r="F1820" s="404"/>
      <c r="G1820" s="404"/>
      <c r="H1820" s="404" t="str">
        <f t="shared" si="30"/>
        <v>M³</v>
      </c>
      <c r="I1820"/>
      <c r="J1820"/>
      <c r="K1820"/>
      <c r="L1820"/>
      <c r="M1820"/>
      <c r="N1820"/>
      <c r="O1820"/>
      <c r="P1820"/>
    </row>
    <row r="1821" spans="1:16" s="10" customFormat="1" ht="30" x14ac:dyDescent="0.25">
      <c r="A1821"/>
      <c r="B1821" s="4">
        <v>1917533</v>
      </c>
      <c r="C1821" s="8" t="s">
        <v>11348</v>
      </c>
      <c r="D1821" s="4" t="s">
        <v>9721</v>
      </c>
      <c r="E1821" s="406">
        <v>37.78</v>
      </c>
      <c r="F1821" s="404"/>
      <c r="G1821" s="404"/>
      <c r="H1821" s="404" t="str">
        <f t="shared" si="30"/>
        <v>M³</v>
      </c>
      <c r="I1821"/>
      <c r="J1821"/>
      <c r="K1821"/>
      <c r="L1821"/>
      <c r="M1821"/>
      <c r="N1821"/>
      <c r="O1821"/>
      <c r="P1821"/>
    </row>
    <row r="1822" spans="1:16" s="10" customFormat="1" ht="30" x14ac:dyDescent="0.25">
      <c r="A1822"/>
      <c r="B1822" s="6">
        <v>1917534</v>
      </c>
      <c r="C1822" s="9" t="s">
        <v>11349</v>
      </c>
      <c r="D1822" s="6" t="s">
        <v>9721</v>
      </c>
      <c r="E1822" s="403">
        <v>38.85</v>
      </c>
      <c r="F1822" s="404"/>
      <c r="G1822" s="404"/>
      <c r="H1822" s="404" t="str">
        <f t="shared" si="30"/>
        <v>M³</v>
      </c>
      <c r="I1822"/>
      <c r="J1822"/>
      <c r="K1822"/>
      <c r="L1822"/>
      <c r="M1822"/>
      <c r="N1822"/>
      <c r="O1822"/>
      <c r="P1822"/>
    </row>
    <row r="1823" spans="1:16" s="10" customFormat="1" ht="30" x14ac:dyDescent="0.25">
      <c r="A1823"/>
      <c r="B1823" s="4">
        <v>1917535</v>
      </c>
      <c r="C1823" s="8" t="s">
        <v>11350</v>
      </c>
      <c r="D1823" s="4" t="s">
        <v>9721</v>
      </c>
      <c r="E1823" s="406">
        <v>40.299999999999997</v>
      </c>
      <c r="F1823" s="404"/>
      <c r="G1823" s="404"/>
      <c r="H1823" s="404" t="str">
        <f t="shared" si="30"/>
        <v>M³</v>
      </c>
      <c r="I1823"/>
      <c r="J1823"/>
      <c r="K1823"/>
      <c r="L1823"/>
      <c r="M1823"/>
      <c r="N1823"/>
      <c r="O1823"/>
      <c r="P1823"/>
    </row>
    <row r="1824" spans="1:16" s="10" customFormat="1" ht="30" x14ac:dyDescent="0.25">
      <c r="A1824"/>
      <c r="B1824" s="6">
        <v>1917536</v>
      </c>
      <c r="C1824" s="9" t="s">
        <v>11351</v>
      </c>
      <c r="D1824" s="6" t="s">
        <v>9721</v>
      </c>
      <c r="E1824" s="403">
        <v>41.52</v>
      </c>
      <c r="F1824" s="404"/>
      <c r="G1824" s="404"/>
      <c r="H1824" s="404" t="str">
        <f t="shared" si="30"/>
        <v>M³</v>
      </c>
      <c r="I1824"/>
      <c r="J1824"/>
      <c r="K1824"/>
      <c r="L1824"/>
      <c r="M1824"/>
      <c r="N1824"/>
      <c r="O1824"/>
      <c r="P1824"/>
    </row>
    <row r="1825" spans="1:16" s="10" customFormat="1" ht="30" x14ac:dyDescent="0.25">
      <c r="A1825"/>
      <c r="B1825" s="4">
        <v>1917537</v>
      </c>
      <c r="C1825" s="8" t="s">
        <v>11352</v>
      </c>
      <c r="D1825" s="4" t="s">
        <v>9721</v>
      </c>
      <c r="E1825" s="406">
        <v>42.77</v>
      </c>
      <c r="F1825" s="404"/>
      <c r="G1825" s="404"/>
      <c r="H1825" s="404" t="str">
        <f t="shared" si="30"/>
        <v>M³</v>
      </c>
      <c r="I1825"/>
      <c r="J1825"/>
      <c r="K1825"/>
      <c r="L1825"/>
      <c r="M1825"/>
      <c r="N1825"/>
      <c r="O1825"/>
      <c r="P1825"/>
    </row>
    <row r="1826" spans="1:16" s="10" customFormat="1" ht="30" x14ac:dyDescent="0.25">
      <c r="A1826"/>
      <c r="B1826" s="6">
        <v>1917488</v>
      </c>
      <c r="C1826" s="9" t="s">
        <v>11353</v>
      </c>
      <c r="D1826" s="6" t="s">
        <v>9721</v>
      </c>
      <c r="E1826" s="403">
        <v>6.08</v>
      </c>
      <c r="F1826" s="404"/>
      <c r="G1826" s="404"/>
      <c r="H1826" s="404" t="str">
        <f t="shared" si="30"/>
        <v>M³</v>
      </c>
      <c r="I1826"/>
      <c r="J1826"/>
      <c r="K1826"/>
      <c r="L1826"/>
      <c r="M1826"/>
      <c r="N1826"/>
      <c r="O1826"/>
      <c r="P1826"/>
    </row>
    <row r="1827" spans="1:16" s="10" customFormat="1" ht="30" x14ac:dyDescent="0.25">
      <c r="A1827"/>
      <c r="B1827" s="4">
        <v>1917489</v>
      </c>
      <c r="C1827" s="8" t="s">
        <v>11354</v>
      </c>
      <c r="D1827" s="4" t="s">
        <v>9721</v>
      </c>
      <c r="E1827" s="406">
        <v>6.37</v>
      </c>
      <c r="F1827" s="404"/>
      <c r="G1827" s="404"/>
      <c r="H1827" s="404" t="str">
        <f t="shared" si="30"/>
        <v>M³</v>
      </c>
      <c r="I1827"/>
      <c r="J1827"/>
      <c r="K1827"/>
      <c r="L1827"/>
      <c r="M1827"/>
      <c r="N1827"/>
      <c r="O1827"/>
      <c r="P1827"/>
    </row>
    <row r="1828" spans="1:16" s="10" customFormat="1" ht="30" x14ac:dyDescent="0.25">
      <c r="A1828"/>
      <c r="B1828" s="6">
        <v>1917490</v>
      </c>
      <c r="C1828" s="9" t="s">
        <v>11355</v>
      </c>
      <c r="D1828" s="6" t="s">
        <v>9721</v>
      </c>
      <c r="E1828" s="403">
        <v>6.86</v>
      </c>
      <c r="F1828" s="404"/>
      <c r="G1828" s="404"/>
      <c r="H1828" s="404" t="str">
        <f t="shared" si="30"/>
        <v>M³</v>
      </c>
      <c r="I1828"/>
      <c r="J1828"/>
      <c r="K1828"/>
      <c r="L1828"/>
      <c r="M1828"/>
      <c r="N1828"/>
      <c r="O1828"/>
      <c r="P1828"/>
    </row>
    <row r="1829" spans="1:16" s="10" customFormat="1" ht="30" x14ac:dyDescent="0.25">
      <c r="A1829"/>
      <c r="B1829" s="4">
        <v>1917491</v>
      </c>
      <c r="C1829" s="8" t="s">
        <v>11356</v>
      </c>
      <c r="D1829" s="4" t="s">
        <v>9721</v>
      </c>
      <c r="E1829" s="406">
        <v>7.18</v>
      </c>
      <c r="F1829" s="404"/>
      <c r="G1829" s="404"/>
      <c r="H1829" s="404" t="str">
        <f t="shared" si="30"/>
        <v>M³</v>
      </c>
      <c r="I1829"/>
      <c r="J1829"/>
      <c r="K1829"/>
      <c r="L1829"/>
      <c r="M1829"/>
      <c r="N1829"/>
      <c r="O1829"/>
      <c r="P1829"/>
    </row>
    <row r="1830" spans="1:16" s="10" customFormat="1" ht="30" x14ac:dyDescent="0.25">
      <c r="A1830"/>
      <c r="B1830" s="6">
        <v>1917492</v>
      </c>
      <c r="C1830" s="9" t="s">
        <v>11357</v>
      </c>
      <c r="D1830" s="6" t="s">
        <v>9721</v>
      </c>
      <c r="E1830" s="403">
        <v>7.42</v>
      </c>
      <c r="F1830" s="404"/>
      <c r="G1830" s="404"/>
      <c r="H1830" s="404" t="str">
        <f t="shared" si="30"/>
        <v>M³</v>
      </c>
      <c r="I1830"/>
      <c r="J1830"/>
      <c r="K1830"/>
      <c r="L1830"/>
      <c r="M1830"/>
      <c r="N1830"/>
      <c r="O1830"/>
      <c r="P1830"/>
    </row>
    <row r="1831" spans="1:16" s="10" customFormat="1" ht="30" x14ac:dyDescent="0.25">
      <c r="A1831"/>
      <c r="B1831" s="4">
        <v>1917493</v>
      </c>
      <c r="C1831" s="8" t="s">
        <v>11358</v>
      </c>
      <c r="D1831" s="4" t="s">
        <v>9721</v>
      </c>
      <c r="E1831" s="406">
        <v>7.75</v>
      </c>
      <c r="F1831" s="404"/>
      <c r="G1831" s="404"/>
      <c r="H1831" s="404" t="str">
        <f t="shared" si="30"/>
        <v>M³</v>
      </c>
      <c r="I1831"/>
      <c r="J1831"/>
      <c r="K1831"/>
      <c r="L1831"/>
      <c r="M1831"/>
      <c r="N1831"/>
      <c r="O1831"/>
      <c r="P1831"/>
    </row>
    <row r="1832" spans="1:16" s="10" customFormat="1" ht="30" x14ac:dyDescent="0.25">
      <c r="A1832"/>
      <c r="B1832" s="6">
        <v>1917494</v>
      </c>
      <c r="C1832" s="9" t="s">
        <v>11359</v>
      </c>
      <c r="D1832" s="6" t="s">
        <v>9721</v>
      </c>
      <c r="E1832" s="403">
        <v>8.09</v>
      </c>
      <c r="F1832" s="404"/>
      <c r="G1832" s="404"/>
      <c r="H1832" s="404" t="str">
        <f t="shared" si="30"/>
        <v>M³</v>
      </c>
      <c r="I1832"/>
      <c r="J1832"/>
      <c r="K1832"/>
      <c r="L1832"/>
      <c r="M1832"/>
      <c r="N1832"/>
      <c r="O1832"/>
      <c r="P1832"/>
    </row>
    <row r="1833" spans="1:16" s="10" customFormat="1" ht="30" x14ac:dyDescent="0.25">
      <c r="A1833"/>
      <c r="B1833" s="4">
        <v>1917495</v>
      </c>
      <c r="C1833" s="8" t="s">
        <v>11360</v>
      </c>
      <c r="D1833" s="4" t="s">
        <v>9721</v>
      </c>
      <c r="E1833" s="406">
        <v>8.64</v>
      </c>
      <c r="F1833" s="404"/>
      <c r="G1833" s="404"/>
      <c r="H1833" s="404" t="str">
        <f t="shared" si="30"/>
        <v>M³</v>
      </c>
      <c r="I1833"/>
      <c r="J1833"/>
      <c r="K1833"/>
      <c r="L1833"/>
      <c r="M1833"/>
      <c r="N1833"/>
      <c r="O1833"/>
      <c r="P1833"/>
    </row>
    <row r="1834" spans="1:16" s="10" customFormat="1" ht="30" x14ac:dyDescent="0.25">
      <c r="A1834"/>
      <c r="B1834" s="6">
        <v>1917496</v>
      </c>
      <c r="C1834" s="9" t="s">
        <v>11361</v>
      </c>
      <c r="D1834" s="6" t="s">
        <v>9721</v>
      </c>
      <c r="E1834" s="403">
        <v>8.9600000000000009</v>
      </c>
      <c r="F1834" s="404"/>
      <c r="G1834" s="404"/>
      <c r="H1834" s="404" t="str">
        <f t="shared" si="30"/>
        <v>M³</v>
      </c>
      <c r="I1834"/>
      <c r="J1834"/>
      <c r="K1834"/>
      <c r="L1834"/>
      <c r="M1834"/>
      <c r="N1834"/>
      <c r="O1834"/>
      <c r="P1834"/>
    </row>
    <row r="1835" spans="1:16" s="10" customFormat="1" ht="30" x14ac:dyDescent="0.25">
      <c r="A1835"/>
      <c r="B1835" s="4">
        <v>1917497</v>
      </c>
      <c r="C1835" s="8" t="s">
        <v>11362</v>
      </c>
      <c r="D1835" s="4" t="s">
        <v>9721</v>
      </c>
      <c r="E1835" s="406">
        <v>9.2799999999999994</v>
      </c>
      <c r="F1835" s="404"/>
      <c r="G1835" s="404"/>
      <c r="H1835" s="404" t="str">
        <f t="shared" si="30"/>
        <v>M³</v>
      </c>
      <c r="I1835"/>
      <c r="J1835"/>
      <c r="K1835"/>
      <c r="L1835"/>
      <c r="M1835"/>
      <c r="N1835"/>
      <c r="O1835"/>
      <c r="P1835"/>
    </row>
    <row r="1836" spans="1:16" s="10" customFormat="1" ht="30" x14ac:dyDescent="0.25">
      <c r="A1836"/>
      <c r="B1836" s="6">
        <v>1917498</v>
      </c>
      <c r="C1836" s="9" t="s">
        <v>11363</v>
      </c>
      <c r="D1836" s="6" t="s">
        <v>9721</v>
      </c>
      <c r="E1836" s="403">
        <v>9.6199999999999992</v>
      </c>
      <c r="F1836" s="404"/>
      <c r="G1836" s="404"/>
      <c r="H1836" s="404" t="str">
        <f t="shared" si="30"/>
        <v>M³</v>
      </c>
      <c r="I1836"/>
      <c r="J1836"/>
      <c r="K1836"/>
      <c r="L1836"/>
      <c r="M1836"/>
      <c r="N1836"/>
      <c r="O1836"/>
      <c r="P1836"/>
    </row>
    <row r="1837" spans="1:16" s="10" customFormat="1" ht="30" x14ac:dyDescent="0.25">
      <c r="A1837"/>
      <c r="B1837" s="4">
        <v>1917499</v>
      </c>
      <c r="C1837" s="8" t="s">
        <v>11364</v>
      </c>
      <c r="D1837" s="4" t="s">
        <v>9721</v>
      </c>
      <c r="E1837" s="406">
        <v>9.8800000000000008</v>
      </c>
      <c r="F1837" s="404"/>
      <c r="G1837" s="404"/>
      <c r="H1837" s="404" t="str">
        <f t="shared" si="30"/>
        <v>M³</v>
      </c>
      <c r="I1837"/>
      <c r="J1837"/>
      <c r="K1837"/>
      <c r="L1837"/>
      <c r="M1837"/>
      <c r="N1837"/>
      <c r="O1837"/>
      <c r="P1837"/>
    </row>
    <row r="1838" spans="1:16" s="10" customFormat="1" ht="30" x14ac:dyDescent="0.25">
      <c r="A1838"/>
      <c r="B1838" s="6">
        <v>1917500</v>
      </c>
      <c r="C1838" s="9" t="s">
        <v>11365</v>
      </c>
      <c r="D1838" s="6" t="s">
        <v>9721</v>
      </c>
      <c r="E1838" s="403">
        <v>10.49</v>
      </c>
      <c r="F1838" s="404"/>
      <c r="G1838" s="404"/>
      <c r="H1838" s="404" t="str">
        <f t="shared" si="30"/>
        <v>M³</v>
      </c>
      <c r="I1838"/>
      <c r="J1838"/>
      <c r="K1838"/>
      <c r="L1838"/>
      <c r="M1838"/>
      <c r="N1838"/>
      <c r="O1838"/>
      <c r="P1838"/>
    </row>
    <row r="1839" spans="1:16" s="10" customFormat="1" ht="30" x14ac:dyDescent="0.25">
      <c r="A1839"/>
      <c r="B1839" s="4">
        <v>1917501</v>
      </c>
      <c r="C1839" s="8" t="s">
        <v>11366</v>
      </c>
      <c r="D1839" s="4" t="s">
        <v>9721</v>
      </c>
      <c r="E1839" s="406">
        <v>10.83</v>
      </c>
      <c r="F1839" s="404"/>
      <c r="G1839" s="404"/>
      <c r="H1839" s="404" t="str">
        <f t="shared" si="30"/>
        <v>M³</v>
      </c>
      <c r="I1839"/>
      <c r="J1839"/>
      <c r="K1839"/>
      <c r="L1839"/>
      <c r="M1839"/>
      <c r="N1839"/>
      <c r="O1839"/>
      <c r="P1839"/>
    </row>
    <row r="1840" spans="1:16" s="10" customFormat="1" ht="30" x14ac:dyDescent="0.25">
      <c r="A1840"/>
      <c r="B1840" s="6">
        <v>1917502</v>
      </c>
      <c r="C1840" s="9" t="s">
        <v>11367</v>
      </c>
      <c r="D1840" s="6" t="s">
        <v>9721</v>
      </c>
      <c r="E1840" s="403">
        <v>11.17</v>
      </c>
      <c r="F1840" s="404"/>
      <c r="G1840" s="404"/>
      <c r="H1840" s="404" t="str">
        <f t="shared" si="30"/>
        <v>M³</v>
      </c>
      <c r="I1840"/>
      <c r="J1840"/>
      <c r="K1840"/>
      <c r="L1840"/>
      <c r="M1840"/>
      <c r="N1840"/>
      <c r="O1840"/>
      <c r="P1840"/>
    </row>
    <row r="1841" spans="1:16" s="10" customFormat="1" ht="30" x14ac:dyDescent="0.25">
      <c r="A1841"/>
      <c r="B1841" s="4">
        <v>1917503</v>
      </c>
      <c r="C1841" s="8" t="s">
        <v>11368</v>
      </c>
      <c r="D1841" s="4" t="s">
        <v>9721</v>
      </c>
      <c r="E1841" s="406">
        <v>11.51</v>
      </c>
      <c r="F1841" s="404"/>
      <c r="G1841" s="404"/>
      <c r="H1841" s="404" t="str">
        <f t="shared" si="30"/>
        <v>M³</v>
      </c>
      <c r="I1841"/>
      <c r="J1841"/>
      <c r="K1841"/>
      <c r="L1841"/>
      <c r="M1841"/>
      <c r="N1841"/>
      <c r="O1841"/>
      <c r="P1841"/>
    </row>
    <row r="1842" spans="1:16" s="10" customFormat="1" ht="30" x14ac:dyDescent="0.25">
      <c r="A1842"/>
      <c r="B1842" s="6">
        <v>1917504</v>
      </c>
      <c r="C1842" s="9" t="s">
        <v>11369</v>
      </c>
      <c r="D1842" s="6" t="s">
        <v>9721</v>
      </c>
      <c r="E1842" s="403">
        <v>11.87</v>
      </c>
      <c r="F1842" s="404"/>
      <c r="G1842" s="404"/>
      <c r="H1842" s="404" t="str">
        <f t="shared" si="30"/>
        <v>M³</v>
      </c>
      <c r="I1842"/>
      <c r="J1842"/>
      <c r="K1842"/>
      <c r="L1842"/>
      <c r="M1842"/>
      <c r="N1842"/>
      <c r="O1842"/>
      <c r="P1842"/>
    </row>
    <row r="1843" spans="1:16" s="10" customFormat="1" ht="30" x14ac:dyDescent="0.25">
      <c r="A1843"/>
      <c r="B1843" s="4">
        <v>1917505</v>
      </c>
      <c r="C1843" s="8" t="s">
        <v>11370</v>
      </c>
      <c r="D1843" s="4" t="s">
        <v>9721</v>
      </c>
      <c r="E1843" s="406">
        <v>12.5</v>
      </c>
      <c r="F1843" s="404"/>
      <c r="G1843" s="404"/>
      <c r="H1843" s="404" t="str">
        <f t="shared" si="30"/>
        <v>M³</v>
      </c>
      <c r="I1843"/>
      <c r="J1843"/>
      <c r="K1843"/>
      <c r="L1843"/>
      <c r="M1843"/>
      <c r="N1843"/>
      <c r="O1843"/>
      <c r="P1843"/>
    </row>
    <row r="1844" spans="1:16" s="10" customFormat="1" ht="30" x14ac:dyDescent="0.25">
      <c r="A1844"/>
      <c r="B1844" s="6">
        <v>1917506</v>
      </c>
      <c r="C1844" s="9" t="s">
        <v>11371</v>
      </c>
      <c r="D1844" s="6" t="s">
        <v>9721</v>
      </c>
      <c r="E1844" s="403">
        <v>12.85</v>
      </c>
      <c r="F1844" s="404"/>
      <c r="G1844" s="404"/>
      <c r="H1844" s="404" t="str">
        <f t="shared" si="30"/>
        <v>M³</v>
      </c>
      <c r="I1844"/>
      <c r="J1844"/>
      <c r="K1844"/>
      <c r="L1844"/>
      <c r="M1844"/>
      <c r="N1844"/>
      <c r="O1844"/>
      <c r="P1844"/>
    </row>
    <row r="1845" spans="1:16" s="10" customFormat="1" ht="30" x14ac:dyDescent="0.25">
      <c r="A1845"/>
      <c r="B1845" s="4">
        <v>1917507</v>
      </c>
      <c r="C1845" s="8" t="s">
        <v>11372</v>
      </c>
      <c r="D1845" s="4" t="s">
        <v>9721</v>
      </c>
      <c r="E1845" s="406">
        <v>13.21</v>
      </c>
      <c r="F1845" s="404"/>
      <c r="G1845" s="404"/>
      <c r="H1845" s="404" t="str">
        <f t="shared" si="30"/>
        <v>M³</v>
      </c>
      <c r="I1845"/>
      <c r="J1845"/>
      <c r="K1845"/>
      <c r="L1845"/>
      <c r="M1845"/>
      <c r="N1845"/>
      <c r="O1845"/>
      <c r="P1845"/>
    </row>
    <row r="1846" spans="1:16" s="10" customFormat="1" ht="30" x14ac:dyDescent="0.25">
      <c r="A1846"/>
      <c r="B1846" s="6">
        <v>1917480</v>
      </c>
      <c r="C1846" s="9" t="s">
        <v>11373</v>
      </c>
      <c r="D1846" s="6" t="s">
        <v>9721</v>
      </c>
      <c r="E1846" s="403">
        <v>4</v>
      </c>
      <c r="F1846" s="404"/>
      <c r="G1846" s="404"/>
      <c r="H1846" s="404" t="str">
        <f t="shared" si="30"/>
        <v>M³</v>
      </c>
      <c r="I1846"/>
      <c r="J1846"/>
      <c r="K1846"/>
      <c r="L1846"/>
      <c r="M1846"/>
      <c r="N1846"/>
      <c r="O1846"/>
      <c r="P1846"/>
    </row>
    <row r="1847" spans="1:16" s="10" customFormat="1" ht="30" x14ac:dyDescent="0.25">
      <c r="A1847"/>
      <c r="B1847" s="4">
        <v>1917508</v>
      </c>
      <c r="C1847" s="8" t="s">
        <v>11374</v>
      </c>
      <c r="D1847" s="4" t="s">
        <v>9721</v>
      </c>
      <c r="E1847" s="406">
        <v>13.57</v>
      </c>
      <c r="F1847" s="404"/>
      <c r="G1847" s="404"/>
      <c r="H1847" s="404" t="str">
        <f t="shared" si="30"/>
        <v>M³</v>
      </c>
      <c r="I1847"/>
      <c r="J1847"/>
      <c r="K1847"/>
      <c r="L1847"/>
      <c r="M1847"/>
      <c r="N1847"/>
      <c r="O1847"/>
      <c r="P1847"/>
    </row>
    <row r="1848" spans="1:16" s="10" customFormat="1" ht="30" x14ac:dyDescent="0.25">
      <c r="A1848"/>
      <c r="B1848" s="6">
        <v>1917509</v>
      </c>
      <c r="C1848" s="9" t="s">
        <v>11375</v>
      </c>
      <c r="D1848" s="6" t="s">
        <v>9721</v>
      </c>
      <c r="E1848" s="403">
        <v>14.02</v>
      </c>
      <c r="F1848" s="404"/>
      <c r="G1848" s="404"/>
      <c r="H1848" s="404" t="str">
        <f t="shared" si="30"/>
        <v>M³</v>
      </c>
      <c r="I1848"/>
      <c r="J1848"/>
      <c r="K1848"/>
      <c r="L1848"/>
      <c r="M1848"/>
      <c r="N1848"/>
      <c r="O1848"/>
      <c r="P1848"/>
    </row>
    <row r="1849" spans="1:16" s="10" customFormat="1" ht="30" x14ac:dyDescent="0.25">
      <c r="A1849"/>
      <c r="B1849" s="4">
        <v>1917510</v>
      </c>
      <c r="C1849" s="8" t="s">
        <v>11376</v>
      </c>
      <c r="D1849" s="4" t="s">
        <v>9721</v>
      </c>
      <c r="E1849" s="406">
        <v>14.69</v>
      </c>
      <c r="F1849" s="404"/>
      <c r="G1849" s="404"/>
      <c r="H1849" s="404" t="str">
        <f t="shared" si="30"/>
        <v>M³</v>
      </c>
      <c r="I1849"/>
      <c r="J1849"/>
      <c r="K1849"/>
      <c r="L1849"/>
      <c r="M1849"/>
      <c r="N1849"/>
      <c r="O1849"/>
      <c r="P1849"/>
    </row>
    <row r="1850" spans="1:16" s="10" customFormat="1" ht="30" x14ac:dyDescent="0.25">
      <c r="A1850"/>
      <c r="B1850" s="6">
        <v>1917511</v>
      </c>
      <c r="C1850" s="9" t="s">
        <v>11377</v>
      </c>
      <c r="D1850" s="6" t="s">
        <v>9721</v>
      </c>
      <c r="E1850" s="403">
        <v>15.09</v>
      </c>
      <c r="F1850" s="404"/>
      <c r="G1850" s="404"/>
      <c r="H1850" s="404" t="str">
        <f t="shared" si="30"/>
        <v>M³</v>
      </c>
      <c r="I1850"/>
      <c r="J1850"/>
      <c r="K1850"/>
      <c r="L1850"/>
      <c r="M1850"/>
      <c r="N1850"/>
      <c r="O1850"/>
      <c r="P1850"/>
    </row>
    <row r="1851" spans="1:16" s="10" customFormat="1" ht="30" x14ac:dyDescent="0.25">
      <c r="A1851"/>
      <c r="B1851" s="4">
        <v>1917512</v>
      </c>
      <c r="C1851" s="8" t="s">
        <v>11378</v>
      </c>
      <c r="D1851" s="4" t="s">
        <v>9721</v>
      </c>
      <c r="E1851" s="406">
        <v>15.57</v>
      </c>
      <c r="F1851" s="404"/>
      <c r="G1851" s="404"/>
      <c r="H1851" s="404" t="str">
        <f t="shared" si="30"/>
        <v>M³</v>
      </c>
      <c r="I1851"/>
      <c r="J1851"/>
      <c r="K1851"/>
      <c r="L1851"/>
      <c r="M1851"/>
      <c r="N1851"/>
      <c r="O1851"/>
      <c r="P1851"/>
    </row>
    <row r="1852" spans="1:16" s="10" customFormat="1" ht="30" x14ac:dyDescent="0.25">
      <c r="A1852"/>
      <c r="B1852" s="6">
        <v>1917513</v>
      </c>
      <c r="C1852" s="9" t="s">
        <v>11379</v>
      </c>
      <c r="D1852" s="6" t="s">
        <v>9721</v>
      </c>
      <c r="E1852" s="403">
        <v>16.010000000000002</v>
      </c>
      <c r="F1852" s="404"/>
      <c r="G1852" s="404"/>
      <c r="H1852" s="404" t="str">
        <f t="shared" si="30"/>
        <v>M³</v>
      </c>
      <c r="I1852"/>
      <c r="J1852"/>
      <c r="K1852"/>
      <c r="L1852"/>
      <c r="M1852"/>
      <c r="N1852"/>
      <c r="O1852"/>
      <c r="P1852"/>
    </row>
    <row r="1853" spans="1:16" s="10" customFormat="1" ht="30" x14ac:dyDescent="0.25">
      <c r="A1853"/>
      <c r="B1853" s="4">
        <v>1917514</v>
      </c>
      <c r="C1853" s="8" t="s">
        <v>11380</v>
      </c>
      <c r="D1853" s="4" t="s">
        <v>9721</v>
      </c>
      <c r="E1853" s="406">
        <v>16.55</v>
      </c>
      <c r="F1853" s="404"/>
      <c r="G1853" s="404"/>
      <c r="H1853" s="404" t="str">
        <f t="shared" si="30"/>
        <v>M³</v>
      </c>
      <c r="I1853"/>
      <c r="J1853"/>
      <c r="K1853"/>
      <c r="L1853"/>
      <c r="M1853"/>
      <c r="N1853"/>
      <c r="O1853"/>
      <c r="P1853"/>
    </row>
    <row r="1854" spans="1:16" s="10" customFormat="1" ht="30" x14ac:dyDescent="0.25">
      <c r="A1854"/>
      <c r="B1854" s="6">
        <v>1917515</v>
      </c>
      <c r="C1854" s="9" t="s">
        <v>11381</v>
      </c>
      <c r="D1854" s="6" t="s">
        <v>9721</v>
      </c>
      <c r="E1854" s="403">
        <v>17.38</v>
      </c>
      <c r="F1854" s="404"/>
      <c r="G1854" s="404"/>
      <c r="H1854" s="404" t="str">
        <f t="shared" si="30"/>
        <v>M³</v>
      </c>
      <c r="I1854"/>
      <c r="J1854"/>
      <c r="K1854"/>
      <c r="L1854"/>
      <c r="M1854"/>
      <c r="N1854"/>
      <c r="O1854"/>
      <c r="P1854"/>
    </row>
    <row r="1855" spans="1:16" s="10" customFormat="1" ht="30" x14ac:dyDescent="0.25">
      <c r="A1855"/>
      <c r="B1855" s="4">
        <v>1917516</v>
      </c>
      <c r="C1855" s="8" t="s">
        <v>11382</v>
      </c>
      <c r="D1855" s="4" t="s">
        <v>9721</v>
      </c>
      <c r="E1855" s="406">
        <v>17.95</v>
      </c>
      <c r="F1855" s="404"/>
      <c r="G1855" s="404"/>
      <c r="H1855" s="404" t="str">
        <f t="shared" si="30"/>
        <v>M³</v>
      </c>
      <c r="I1855"/>
      <c r="J1855"/>
      <c r="K1855"/>
      <c r="L1855"/>
      <c r="M1855"/>
      <c r="N1855"/>
      <c r="O1855"/>
      <c r="P1855"/>
    </row>
    <row r="1856" spans="1:16" s="10" customFormat="1" ht="30" x14ac:dyDescent="0.25">
      <c r="A1856"/>
      <c r="B1856" s="6">
        <v>1917517</v>
      </c>
      <c r="C1856" s="9" t="s">
        <v>11383</v>
      </c>
      <c r="D1856" s="6" t="s">
        <v>9721</v>
      </c>
      <c r="E1856" s="403">
        <v>18.739999999999998</v>
      </c>
      <c r="F1856" s="404"/>
      <c r="G1856" s="404"/>
      <c r="H1856" s="404" t="str">
        <f t="shared" si="30"/>
        <v>M³</v>
      </c>
      <c r="I1856"/>
      <c r="J1856"/>
      <c r="K1856"/>
      <c r="L1856"/>
      <c r="M1856"/>
      <c r="N1856"/>
      <c r="O1856"/>
      <c r="P1856"/>
    </row>
    <row r="1857" spans="1:16" s="10" customFormat="1" ht="30" x14ac:dyDescent="0.25">
      <c r="A1857"/>
      <c r="B1857" s="4">
        <v>1917481</v>
      </c>
      <c r="C1857" s="8" t="s">
        <v>11384</v>
      </c>
      <c r="D1857" s="4" t="s">
        <v>9721</v>
      </c>
      <c r="E1857" s="406">
        <v>4.18</v>
      </c>
      <c r="F1857" s="404"/>
      <c r="G1857" s="404"/>
      <c r="H1857" s="404" t="str">
        <f t="shared" si="30"/>
        <v>M³</v>
      </c>
      <c r="I1857"/>
      <c r="J1857"/>
      <c r="K1857"/>
      <c r="L1857"/>
      <c r="M1857"/>
      <c r="N1857"/>
      <c r="O1857"/>
      <c r="P1857"/>
    </row>
    <row r="1858" spans="1:16" s="10" customFormat="1" ht="30" x14ac:dyDescent="0.25">
      <c r="A1858"/>
      <c r="B1858" s="6">
        <v>1917518</v>
      </c>
      <c r="C1858" s="9" t="s">
        <v>11385</v>
      </c>
      <c r="D1858" s="6" t="s">
        <v>9721</v>
      </c>
      <c r="E1858" s="403">
        <v>19.5</v>
      </c>
      <c r="F1858" s="404"/>
      <c r="G1858" s="404"/>
      <c r="H1858" s="404" t="str">
        <f t="shared" si="30"/>
        <v>M³</v>
      </c>
      <c r="I1858"/>
      <c r="J1858"/>
      <c r="K1858"/>
      <c r="L1858"/>
      <c r="M1858"/>
      <c r="N1858"/>
      <c r="O1858"/>
      <c r="P1858"/>
    </row>
    <row r="1859" spans="1:16" s="10" customFormat="1" ht="30" x14ac:dyDescent="0.25">
      <c r="A1859"/>
      <c r="B1859" s="4">
        <v>1917519</v>
      </c>
      <c r="C1859" s="8" t="s">
        <v>11386</v>
      </c>
      <c r="D1859" s="4" t="s">
        <v>9721</v>
      </c>
      <c r="E1859" s="406">
        <v>20.46</v>
      </c>
      <c r="F1859" s="404"/>
      <c r="G1859" s="404"/>
      <c r="H1859" s="404" t="str">
        <f t="shared" si="30"/>
        <v>M³</v>
      </c>
      <c r="I1859"/>
      <c r="J1859"/>
      <c r="K1859"/>
      <c r="L1859"/>
      <c r="M1859"/>
      <c r="N1859"/>
      <c r="O1859"/>
      <c r="P1859"/>
    </row>
    <row r="1860" spans="1:16" s="10" customFormat="1" ht="30" x14ac:dyDescent="0.25">
      <c r="A1860"/>
      <c r="B1860" s="6">
        <v>1917520</v>
      </c>
      <c r="C1860" s="9" t="s">
        <v>11387</v>
      </c>
      <c r="D1860" s="6" t="s">
        <v>9721</v>
      </c>
      <c r="E1860" s="403">
        <v>21.6</v>
      </c>
      <c r="F1860" s="404"/>
      <c r="G1860" s="404"/>
      <c r="H1860" s="404" t="str">
        <f t="shared" si="30"/>
        <v>M³</v>
      </c>
      <c r="I1860"/>
      <c r="J1860"/>
      <c r="K1860"/>
      <c r="L1860"/>
      <c r="M1860"/>
      <c r="N1860"/>
      <c r="O1860"/>
      <c r="P1860"/>
    </row>
    <row r="1861" spans="1:16" s="10" customFormat="1" ht="30" x14ac:dyDescent="0.25">
      <c r="A1861"/>
      <c r="B1861" s="4">
        <v>1917521</v>
      </c>
      <c r="C1861" s="8" t="s">
        <v>11388</v>
      </c>
      <c r="D1861" s="4" t="s">
        <v>9721</v>
      </c>
      <c r="E1861" s="406">
        <v>22.52</v>
      </c>
      <c r="F1861" s="404"/>
      <c r="G1861" s="404"/>
      <c r="H1861" s="404" t="str">
        <f t="shared" si="30"/>
        <v>M³</v>
      </c>
      <c r="I1861"/>
      <c r="J1861"/>
      <c r="K1861"/>
      <c r="L1861"/>
      <c r="M1861"/>
      <c r="N1861"/>
      <c r="O1861"/>
      <c r="P1861"/>
    </row>
    <row r="1862" spans="1:16" s="10" customFormat="1" ht="30" x14ac:dyDescent="0.25">
      <c r="A1862"/>
      <c r="B1862" s="6">
        <v>1917522</v>
      </c>
      <c r="C1862" s="9" t="s">
        <v>11389</v>
      </c>
      <c r="D1862" s="6" t="s">
        <v>9721</v>
      </c>
      <c r="E1862" s="403">
        <v>23.54</v>
      </c>
      <c r="F1862" s="404"/>
      <c r="G1862" s="404"/>
      <c r="H1862" s="404" t="str">
        <f t="shared" si="30"/>
        <v>M³</v>
      </c>
      <c r="I1862"/>
      <c r="J1862"/>
      <c r="K1862"/>
      <c r="L1862"/>
      <c r="M1862"/>
      <c r="N1862"/>
      <c r="O1862"/>
      <c r="P1862"/>
    </row>
    <row r="1863" spans="1:16" s="10" customFormat="1" ht="30" x14ac:dyDescent="0.25">
      <c r="A1863"/>
      <c r="B1863" s="4">
        <v>1917523</v>
      </c>
      <c r="C1863" s="8" t="s">
        <v>11390</v>
      </c>
      <c r="D1863" s="4" t="s">
        <v>9721</v>
      </c>
      <c r="E1863" s="406">
        <v>24.58</v>
      </c>
      <c r="F1863" s="404"/>
      <c r="G1863" s="404"/>
      <c r="H1863" s="404" t="str">
        <f t="shared" si="30"/>
        <v>M³</v>
      </c>
      <c r="I1863"/>
      <c r="J1863"/>
      <c r="K1863"/>
      <c r="L1863"/>
      <c r="M1863"/>
      <c r="N1863"/>
      <c r="O1863"/>
      <c r="P1863"/>
    </row>
    <row r="1864" spans="1:16" s="10" customFormat="1" ht="30" x14ac:dyDescent="0.25">
      <c r="A1864"/>
      <c r="B1864" s="6">
        <v>1917524</v>
      </c>
      <c r="C1864" s="9" t="s">
        <v>11391</v>
      </c>
      <c r="D1864" s="6" t="s">
        <v>9721</v>
      </c>
      <c r="E1864" s="403">
        <v>25.69</v>
      </c>
      <c r="F1864" s="404"/>
      <c r="G1864" s="404"/>
      <c r="H1864" s="404" t="str">
        <f t="shared" si="30"/>
        <v>M³</v>
      </c>
      <c r="I1864"/>
      <c r="J1864"/>
      <c r="K1864"/>
      <c r="L1864"/>
      <c r="M1864"/>
      <c r="N1864"/>
      <c r="O1864"/>
      <c r="P1864"/>
    </row>
    <row r="1865" spans="1:16" s="10" customFormat="1" ht="30" x14ac:dyDescent="0.25">
      <c r="A1865"/>
      <c r="B1865" s="4">
        <v>1917525</v>
      </c>
      <c r="C1865" s="8" t="s">
        <v>11392</v>
      </c>
      <c r="D1865" s="4" t="s">
        <v>9721</v>
      </c>
      <c r="E1865" s="406">
        <v>27.07</v>
      </c>
      <c r="F1865" s="404"/>
      <c r="G1865" s="404"/>
      <c r="H1865" s="404" t="str">
        <f t="shared" si="30"/>
        <v>M³</v>
      </c>
      <c r="I1865"/>
      <c r="J1865"/>
      <c r="K1865"/>
      <c r="L1865"/>
      <c r="M1865"/>
      <c r="N1865"/>
      <c r="O1865"/>
      <c r="P1865"/>
    </row>
    <row r="1866" spans="1:16" s="10" customFormat="1" ht="30" x14ac:dyDescent="0.25">
      <c r="A1866"/>
      <c r="B1866" s="6">
        <v>1917526</v>
      </c>
      <c r="C1866" s="9" t="s">
        <v>11393</v>
      </c>
      <c r="D1866" s="6" t="s">
        <v>9721</v>
      </c>
      <c r="E1866" s="403">
        <v>28.1</v>
      </c>
      <c r="F1866" s="404"/>
      <c r="G1866" s="404"/>
      <c r="H1866" s="404" t="str">
        <f t="shared" si="30"/>
        <v>M³</v>
      </c>
      <c r="I1866"/>
      <c r="J1866"/>
      <c r="K1866"/>
      <c r="L1866"/>
      <c r="M1866"/>
      <c r="N1866"/>
      <c r="O1866"/>
      <c r="P1866"/>
    </row>
    <row r="1867" spans="1:16" s="10" customFormat="1" ht="30" x14ac:dyDescent="0.25">
      <c r="A1867"/>
      <c r="B1867" s="4">
        <v>1917527</v>
      </c>
      <c r="C1867" s="8" t="s">
        <v>11394</v>
      </c>
      <c r="D1867" s="4" t="s">
        <v>9721</v>
      </c>
      <c r="E1867" s="406">
        <v>29.13</v>
      </c>
      <c r="F1867" s="404"/>
      <c r="G1867" s="404"/>
      <c r="H1867" s="404" t="str">
        <f t="shared" si="30"/>
        <v>M³</v>
      </c>
      <c r="I1867"/>
      <c r="J1867"/>
      <c r="K1867"/>
      <c r="L1867"/>
      <c r="M1867"/>
      <c r="N1867"/>
      <c r="O1867"/>
      <c r="P1867"/>
    </row>
    <row r="1868" spans="1:16" s="10" customFormat="1" ht="30" x14ac:dyDescent="0.25">
      <c r="A1868"/>
      <c r="B1868" s="6">
        <v>1917482</v>
      </c>
      <c r="C1868" s="9" t="s">
        <v>11395</v>
      </c>
      <c r="D1868" s="6" t="s">
        <v>9721</v>
      </c>
      <c r="E1868" s="403">
        <v>4.3600000000000003</v>
      </c>
      <c r="F1868" s="404"/>
      <c r="G1868" s="404"/>
      <c r="H1868" s="404" t="str">
        <f t="shared" si="30"/>
        <v>M³</v>
      </c>
      <c r="I1868"/>
      <c r="J1868"/>
      <c r="K1868"/>
      <c r="L1868"/>
      <c r="M1868"/>
      <c r="N1868"/>
      <c r="O1868"/>
      <c r="P1868"/>
    </row>
    <row r="1869" spans="1:16" s="10" customFormat="1" ht="30" x14ac:dyDescent="0.25">
      <c r="A1869"/>
      <c r="B1869" s="4">
        <v>1917737</v>
      </c>
      <c r="C1869" s="8" t="s">
        <v>11396</v>
      </c>
      <c r="D1869" s="4" t="s">
        <v>9721</v>
      </c>
      <c r="E1869" s="406">
        <v>3.97</v>
      </c>
      <c r="F1869" s="404"/>
      <c r="G1869" s="404"/>
      <c r="H1869" s="404" t="str">
        <f t="shared" si="30"/>
        <v>M³</v>
      </c>
      <c r="I1869"/>
      <c r="J1869"/>
      <c r="K1869"/>
      <c r="L1869"/>
      <c r="M1869"/>
      <c r="N1869"/>
      <c r="O1869"/>
      <c r="P1869"/>
    </row>
    <row r="1870" spans="1:16" s="10" customFormat="1" ht="30" x14ac:dyDescent="0.25">
      <c r="A1870"/>
      <c r="B1870" s="6">
        <v>1917220</v>
      </c>
      <c r="C1870" s="9" t="s">
        <v>11397</v>
      </c>
      <c r="D1870" s="6" t="s">
        <v>9721</v>
      </c>
      <c r="E1870" s="403">
        <v>6.63</v>
      </c>
      <c r="F1870" s="404"/>
      <c r="G1870" s="404"/>
      <c r="H1870" s="404" t="str">
        <f t="shared" si="30"/>
        <v>M³</v>
      </c>
      <c r="I1870"/>
      <c r="J1870"/>
      <c r="K1870"/>
      <c r="L1870"/>
      <c r="M1870"/>
      <c r="N1870"/>
      <c r="O1870"/>
      <c r="P1870"/>
    </row>
    <row r="1871" spans="1:16" s="10" customFormat="1" ht="30" x14ac:dyDescent="0.25">
      <c r="A1871"/>
      <c r="B1871" s="4">
        <v>1917221</v>
      </c>
      <c r="C1871" s="8" t="s">
        <v>11398</v>
      </c>
      <c r="D1871" s="4" t="s">
        <v>9721</v>
      </c>
      <c r="E1871" s="406">
        <v>7.09</v>
      </c>
      <c r="F1871" s="404"/>
      <c r="G1871" s="404"/>
      <c r="H1871" s="404" t="str">
        <f t="shared" si="30"/>
        <v>M³</v>
      </c>
      <c r="I1871"/>
      <c r="J1871"/>
      <c r="K1871"/>
      <c r="L1871"/>
      <c r="M1871"/>
      <c r="N1871"/>
      <c r="O1871"/>
      <c r="P1871"/>
    </row>
    <row r="1872" spans="1:16" s="10" customFormat="1" ht="30" x14ac:dyDescent="0.25">
      <c r="A1872"/>
      <c r="B1872" s="6">
        <v>1917222</v>
      </c>
      <c r="C1872" s="9" t="s">
        <v>11399</v>
      </c>
      <c r="D1872" s="6" t="s">
        <v>9721</v>
      </c>
      <c r="E1872" s="403">
        <v>7.67</v>
      </c>
      <c r="F1872" s="404"/>
      <c r="G1872" s="404"/>
      <c r="H1872" s="404" t="str">
        <f t="shared" si="30"/>
        <v>M³</v>
      </c>
      <c r="I1872"/>
      <c r="J1872"/>
      <c r="K1872"/>
      <c r="L1872"/>
      <c r="M1872"/>
      <c r="N1872"/>
      <c r="O1872"/>
      <c r="P1872"/>
    </row>
    <row r="1873" spans="1:16" s="10" customFormat="1" ht="30" x14ac:dyDescent="0.25">
      <c r="A1873"/>
      <c r="B1873" s="4">
        <v>1917223</v>
      </c>
      <c r="C1873" s="8" t="s">
        <v>11400</v>
      </c>
      <c r="D1873" s="4" t="s">
        <v>9721</v>
      </c>
      <c r="E1873" s="406">
        <v>8.0299999999999994</v>
      </c>
      <c r="F1873" s="404"/>
      <c r="G1873" s="404"/>
      <c r="H1873" s="404" t="str">
        <f t="shared" ref="H1873:H1936" si="31">UPPER(D1873)</f>
        <v>M³</v>
      </c>
      <c r="I1873"/>
      <c r="J1873"/>
      <c r="K1873"/>
      <c r="L1873"/>
      <c r="M1873"/>
      <c r="N1873"/>
      <c r="O1873"/>
      <c r="P1873"/>
    </row>
    <row r="1874" spans="1:16" s="10" customFormat="1" ht="30" x14ac:dyDescent="0.25">
      <c r="A1874"/>
      <c r="B1874" s="6">
        <v>1917224</v>
      </c>
      <c r="C1874" s="9" t="s">
        <v>11401</v>
      </c>
      <c r="D1874" s="6" t="s">
        <v>9721</v>
      </c>
      <c r="E1874" s="403">
        <v>8.4</v>
      </c>
      <c r="F1874" s="404"/>
      <c r="G1874" s="404"/>
      <c r="H1874" s="404" t="str">
        <f t="shared" si="31"/>
        <v>M³</v>
      </c>
      <c r="I1874"/>
      <c r="J1874"/>
      <c r="K1874"/>
      <c r="L1874"/>
      <c r="M1874"/>
      <c r="N1874"/>
      <c r="O1874"/>
      <c r="P1874"/>
    </row>
    <row r="1875" spans="1:16" s="10" customFormat="1" ht="30" x14ac:dyDescent="0.25">
      <c r="A1875"/>
      <c r="B1875" s="4">
        <v>1917225</v>
      </c>
      <c r="C1875" s="8" t="s">
        <v>11402</v>
      </c>
      <c r="D1875" s="4" t="s">
        <v>9721</v>
      </c>
      <c r="E1875" s="406">
        <v>8.84</v>
      </c>
      <c r="F1875" s="404"/>
      <c r="G1875" s="404"/>
      <c r="H1875" s="404" t="str">
        <f t="shared" si="31"/>
        <v>M³</v>
      </c>
      <c r="I1875"/>
      <c r="J1875"/>
      <c r="K1875"/>
      <c r="L1875"/>
      <c r="M1875"/>
      <c r="N1875"/>
      <c r="O1875"/>
      <c r="P1875"/>
    </row>
    <row r="1876" spans="1:16" s="10" customFormat="1" ht="30" x14ac:dyDescent="0.25">
      <c r="A1876"/>
      <c r="B1876" s="6">
        <v>1917226</v>
      </c>
      <c r="C1876" s="9" t="s">
        <v>11403</v>
      </c>
      <c r="D1876" s="6" t="s">
        <v>9721</v>
      </c>
      <c r="E1876" s="403">
        <v>9.26</v>
      </c>
      <c r="F1876" s="404"/>
      <c r="G1876" s="404"/>
      <c r="H1876" s="404" t="str">
        <f t="shared" si="31"/>
        <v>M³</v>
      </c>
      <c r="I1876"/>
      <c r="J1876"/>
      <c r="K1876"/>
      <c r="L1876"/>
      <c r="M1876"/>
      <c r="N1876"/>
      <c r="O1876"/>
      <c r="P1876"/>
    </row>
    <row r="1877" spans="1:16" s="10" customFormat="1" ht="30" x14ac:dyDescent="0.25">
      <c r="A1877"/>
      <c r="B1877" s="4">
        <v>1917227</v>
      </c>
      <c r="C1877" s="8" t="s">
        <v>11404</v>
      </c>
      <c r="D1877" s="4" t="s">
        <v>9721</v>
      </c>
      <c r="E1877" s="406">
        <v>9.8699999999999992</v>
      </c>
      <c r="F1877" s="404"/>
      <c r="G1877" s="404"/>
      <c r="H1877" s="404" t="str">
        <f t="shared" si="31"/>
        <v>M³</v>
      </c>
      <c r="I1877"/>
      <c r="J1877"/>
      <c r="K1877"/>
      <c r="L1877"/>
      <c r="M1877"/>
      <c r="N1877"/>
      <c r="O1877"/>
      <c r="P1877"/>
    </row>
    <row r="1878" spans="1:16" s="10" customFormat="1" ht="30" x14ac:dyDescent="0.25">
      <c r="A1878"/>
      <c r="B1878" s="6">
        <v>1917228</v>
      </c>
      <c r="C1878" s="9" t="s">
        <v>11405</v>
      </c>
      <c r="D1878" s="6" t="s">
        <v>9721</v>
      </c>
      <c r="E1878" s="403">
        <v>10.37</v>
      </c>
      <c r="F1878" s="404"/>
      <c r="G1878" s="404"/>
      <c r="H1878" s="404" t="str">
        <f t="shared" si="31"/>
        <v>M³</v>
      </c>
      <c r="I1878"/>
      <c r="J1878"/>
      <c r="K1878"/>
      <c r="L1878"/>
      <c r="M1878"/>
      <c r="N1878"/>
      <c r="O1878"/>
      <c r="P1878"/>
    </row>
    <row r="1879" spans="1:16" s="10" customFormat="1" ht="30" x14ac:dyDescent="0.25">
      <c r="A1879"/>
      <c r="B1879" s="4">
        <v>1917229</v>
      </c>
      <c r="C1879" s="8" t="s">
        <v>11406</v>
      </c>
      <c r="D1879" s="4" t="s">
        <v>9721</v>
      </c>
      <c r="E1879" s="406">
        <v>10.8</v>
      </c>
      <c r="F1879" s="404"/>
      <c r="G1879" s="404"/>
      <c r="H1879" s="404" t="str">
        <f t="shared" si="31"/>
        <v>M³</v>
      </c>
      <c r="I1879"/>
      <c r="J1879"/>
      <c r="K1879"/>
      <c r="L1879"/>
      <c r="M1879"/>
      <c r="N1879"/>
      <c r="O1879"/>
      <c r="P1879"/>
    </row>
    <row r="1880" spans="1:16" s="10" customFormat="1" ht="30" x14ac:dyDescent="0.25">
      <c r="A1880"/>
      <c r="B1880" s="6">
        <v>1917230</v>
      </c>
      <c r="C1880" s="9" t="s">
        <v>11407</v>
      </c>
      <c r="D1880" s="6" t="s">
        <v>9721</v>
      </c>
      <c r="E1880" s="403">
        <v>11.3</v>
      </c>
      <c r="F1880" s="404"/>
      <c r="G1880" s="404"/>
      <c r="H1880" s="404" t="str">
        <f t="shared" si="31"/>
        <v>M³</v>
      </c>
      <c r="I1880"/>
      <c r="J1880"/>
      <c r="K1880"/>
      <c r="L1880"/>
      <c r="M1880"/>
      <c r="N1880"/>
      <c r="O1880"/>
      <c r="P1880"/>
    </row>
    <row r="1881" spans="1:16" s="10" customFormat="1" ht="30" x14ac:dyDescent="0.25">
      <c r="A1881"/>
      <c r="B1881" s="4">
        <v>1917231</v>
      </c>
      <c r="C1881" s="8" t="s">
        <v>11408</v>
      </c>
      <c r="D1881" s="4" t="s">
        <v>9721</v>
      </c>
      <c r="E1881" s="406">
        <v>11.81</v>
      </c>
      <c r="F1881" s="404"/>
      <c r="G1881" s="404"/>
      <c r="H1881" s="404" t="str">
        <f t="shared" si="31"/>
        <v>M³</v>
      </c>
      <c r="I1881"/>
      <c r="J1881"/>
      <c r="K1881"/>
      <c r="L1881"/>
      <c r="M1881"/>
      <c r="N1881"/>
      <c r="O1881"/>
      <c r="P1881"/>
    </row>
    <row r="1882" spans="1:16" s="10" customFormat="1" ht="30" x14ac:dyDescent="0.25">
      <c r="A1882"/>
      <c r="B1882" s="6">
        <v>1917232</v>
      </c>
      <c r="C1882" s="9" t="s">
        <v>11409</v>
      </c>
      <c r="D1882" s="6" t="s">
        <v>9721</v>
      </c>
      <c r="E1882" s="403">
        <v>12.52</v>
      </c>
      <c r="F1882" s="404"/>
      <c r="G1882" s="404"/>
      <c r="H1882" s="404" t="str">
        <f t="shared" si="31"/>
        <v>M³</v>
      </c>
      <c r="I1882"/>
      <c r="J1882"/>
      <c r="K1882"/>
      <c r="L1882"/>
      <c r="M1882"/>
      <c r="N1882"/>
      <c r="O1882"/>
      <c r="P1882"/>
    </row>
    <row r="1883" spans="1:16" s="10" customFormat="1" ht="30" x14ac:dyDescent="0.25">
      <c r="A1883"/>
      <c r="B1883" s="4">
        <v>1917233</v>
      </c>
      <c r="C1883" s="8" t="s">
        <v>11410</v>
      </c>
      <c r="D1883" s="4" t="s">
        <v>9721</v>
      </c>
      <c r="E1883" s="406">
        <v>13.06</v>
      </c>
      <c r="F1883" s="404"/>
      <c r="G1883" s="404"/>
      <c r="H1883" s="404" t="str">
        <f t="shared" si="31"/>
        <v>M³</v>
      </c>
      <c r="I1883"/>
      <c r="J1883"/>
      <c r="K1883"/>
      <c r="L1883"/>
      <c r="M1883"/>
      <c r="N1883"/>
      <c r="O1883"/>
      <c r="P1883"/>
    </row>
    <row r="1884" spans="1:16" s="10" customFormat="1" ht="30" x14ac:dyDescent="0.25">
      <c r="A1884"/>
      <c r="B1884" s="6">
        <v>1917234</v>
      </c>
      <c r="C1884" s="9" t="s">
        <v>11411</v>
      </c>
      <c r="D1884" s="6" t="s">
        <v>9721</v>
      </c>
      <c r="E1884" s="403">
        <v>13.7</v>
      </c>
      <c r="F1884" s="404"/>
      <c r="G1884" s="404"/>
      <c r="H1884" s="404" t="str">
        <f t="shared" si="31"/>
        <v>M³</v>
      </c>
      <c r="I1884"/>
      <c r="J1884"/>
      <c r="K1884"/>
      <c r="L1884"/>
      <c r="M1884"/>
      <c r="N1884"/>
      <c r="O1884"/>
      <c r="P1884"/>
    </row>
    <row r="1885" spans="1:16" s="10" customFormat="1" ht="30" x14ac:dyDescent="0.25">
      <c r="A1885"/>
      <c r="B1885" s="4">
        <v>1917217</v>
      </c>
      <c r="C1885" s="8" t="s">
        <v>11412</v>
      </c>
      <c r="D1885" s="4" t="s">
        <v>9721</v>
      </c>
      <c r="E1885" s="406">
        <v>5.4</v>
      </c>
      <c r="F1885" s="404"/>
      <c r="G1885" s="404"/>
      <c r="H1885" s="404" t="str">
        <f t="shared" si="31"/>
        <v>M³</v>
      </c>
      <c r="I1885"/>
      <c r="J1885"/>
      <c r="K1885"/>
      <c r="L1885"/>
      <c r="M1885"/>
      <c r="N1885"/>
      <c r="O1885"/>
      <c r="P1885"/>
    </row>
    <row r="1886" spans="1:16" s="10" customFormat="1" ht="30" x14ac:dyDescent="0.25">
      <c r="A1886"/>
      <c r="B1886" s="6">
        <v>1917218</v>
      </c>
      <c r="C1886" s="9" t="s">
        <v>11413</v>
      </c>
      <c r="D1886" s="6" t="s">
        <v>9721</v>
      </c>
      <c r="E1886" s="403">
        <v>5.63</v>
      </c>
      <c r="F1886" s="404"/>
      <c r="G1886" s="404"/>
      <c r="H1886" s="404" t="str">
        <f t="shared" si="31"/>
        <v>M³</v>
      </c>
      <c r="I1886"/>
      <c r="J1886"/>
      <c r="K1886"/>
      <c r="L1886"/>
      <c r="M1886"/>
      <c r="N1886"/>
      <c r="O1886"/>
      <c r="P1886"/>
    </row>
    <row r="1887" spans="1:16" s="10" customFormat="1" ht="30" x14ac:dyDescent="0.25">
      <c r="A1887"/>
      <c r="B1887" s="4">
        <v>1917219</v>
      </c>
      <c r="C1887" s="8" t="s">
        <v>11414</v>
      </c>
      <c r="D1887" s="4" t="s">
        <v>9721</v>
      </c>
      <c r="E1887" s="406">
        <v>6.07</v>
      </c>
      <c r="F1887" s="404"/>
      <c r="G1887" s="404"/>
      <c r="H1887" s="404" t="str">
        <f t="shared" si="31"/>
        <v>M³</v>
      </c>
      <c r="I1887"/>
      <c r="J1887"/>
      <c r="K1887"/>
      <c r="L1887"/>
      <c r="M1887"/>
      <c r="N1887"/>
      <c r="O1887"/>
      <c r="P1887"/>
    </row>
    <row r="1888" spans="1:16" s="10" customFormat="1" ht="30" x14ac:dyDescent="0.25">
      <c r="A1888"/>
      <c r="B1888" s="6">
        <v>1917724</v>
      </c>
      <c r="C1888" s="9" t="s">
        <v>11415</v>
      </c>
      <c r="D1888" s="6" t="s">
        <v>9721</v>
      </c>
      <c r="E1888" s="403">
        <v>5.28</v>
      </c>
      <c r="F1888" s="404"/>
      <c r="G1888" s="404"/>
      <c r="H1888" s="404" t="str">
        <f t="shared" si="31"/>
        <v>M³</v>
      </c>
      <c r="I1888"/>
      <c r="J1888"/>
      <c r="K1888"/>
      <c r="L1888"/>
      <c r="M1888"/>
      <c r="N1888"/>
      <c r="O1888"/>
      <c r="P1888"/>
    </row>
    <row r="1889" spans="1:16" s="10" customFormat="1" ht="30" x14ac:dyDescent="0.25">
      <c r="A1889"/>
      <c r="B1889" s="4">
        <v>1917274</v>
      </c>
      <c r="C1889" s="8" t="s">
        <v>11416</v>
      </c>
      <c r="D1889" s="4" t="s">
        <v>9721</v>
      </c>
      <c r="E1889" s="406">
        <v>4.9000000000000004</v>
      </c>
      <c r="F1889" s="404"/>
      <c r="G1889" s="404"/>
      <c r="H1889" s="404" t="str">
        <f t="shared" si="31"/>
        <v>M³</v>
      </c>
      <c r="I1889"/>
      <c r="J1889"/>
      <c r="K1889"/>
      <c r="L1889"/>
      <c r="M1889"/>
      <c r="N1889"/>
      <c r="O1889"/>
      <c r="P1889"/>
    </row>
    <row r="1890" spans="1:16" s="10" customFormat="1" ht="30" x14ac:dyDescent="0.25">
      <c r="A1890"/>
      <c r="B1890" s="6">
        <v>1917275</v>
      </c>
      <c r="C1890" s="9" t="s">
        <v>11417</v>
      </c>
      <c r="D1890" s="6" t="s">
        <v>9721</v>
      </c>
      <c r="E1890" s="403">
        <v>5.22</v>
      </c>
      <c r="F1890" s="404"/>
      <c r="G1890" s="404"/>
      <c r="H1890" s="404" t="str">
        <f t="shared" si="31"/>
        <v>M³</v>
      </c>
      <c r="I1890"/>
      <c r="J1890"/>
      <c r="K1890"/>
      <c r="L1890"/>
      <c r="M1890"/>
      <c r="N1890"/>
      <c r="O1890"/>
      <c r="P1890"/>
    </row>
    <row r="1891" spans="1:16" s="10" customFormat="1" ht="30" x14ac:dyDescent="0.25">
      <c r="A1891"/>
      <c r="B1891" s="4">
        <v>1917276</v>
      </c>
      <c r="C1891" s="8" t="s">
        <v>11418</v>
      </c>
      <c r="D1891" s="4" t="s">
        <v>9721</v>
      </c>
      <c r="E1891" s="406">
        <v>5.76</v>
      </c>
      <c r="F1891" s="404"/>
      <c r="G1891" s="404"/>
      <c r="H1891" s="404" t="str">
        <f t="shared" si="31"/>
        <v>M³</v>
      </c>
      <c r="I1891"/>
      <c r="J1891"/>
      <c r="K1891"/>
      <c r="L1891"/>
      <c r="M1891"/>
      <c r="N1891"/>
      <c r="O1891"/>
      <c r="P1891"/>
    </row>
    <row r="1892" spans="1:16" s="10" customFormat="1" ht="30" x14ac:dyDescent="0.25">
      <c r="A1892"/>
      <c r="B1892" s="6">
        <v>1917277</v>
      </c>
      <c r="C1892" s="9" t="s">
        <v>11419</v>
      </c>
      <c r="D1892" s="6" t="s">
        <v>9721</v>
      </c>
      <c r="E1892" s="403">
        <v>6.16</v>
      </c>
      <c r="F1892" s="404"/>
      <c r="G1892" s="404"/>
      <c r="H1892" s="404" t="str">
        <f t="shared" si="31"/>
        <v>M³</v>
      </c>
      <c r="I1892"/>
      <c r="J1892"/>
      <c r="K1892"/>
      <c r="L1892"/>
      <c r="M1892"/>
      <c r="N1892"/>
      <c r="O1892"/>
      <c r="P1892"/>
    </row>
    <row r="1893" spans="1:16" s="10" customFormat="1" ht="30" x14ac:dyDescent="0.25">
      <c r="A1893"/>
      <c r="B1893" s="4">
        <v>1917278</v>
      </c>
      <c r="C1893" s="8" t="s">
        <v>11420</v>
      </c>
      <c r="D1893" s="4" t="s">
        <v>9721</v>
      </c>
      <c r="E1893" s="406">
        <v>6.37</v>
      </c>
      <c r="F1893" s="404"/>
      <c r="G1893" s="404"/>
      <c r="H1893" s="404" t="str">
        <f t="shared" si="31"/>
        <v>M³</v>
      </c>
      <c r="I1893"/>
      <c r="J1893"/>
      <c r="K1893"/>
      <c r="L1893"/>
      <c r="M1893"/>
      <c r="N1893"/>
      <c r="O1893"/>
      <c r="P1893"/>
    </row>
    <row r="1894" spans="1:16" s="10" customFormat="1" ht="30" x14ac:dyDescent="0.25">
      <c r="A1894"/>
      <c r="B1894" s="6">
        <v>1917279</v>
      </c>
      <c r="C1894" s="9" t="s">
        <v>11421</v>
      </c>
      <c r="D1894" s="6" t="s">
        <v>9721</v>
      </c>
      <c r="E1894" s="403">
        <v>6.79</v>
      </c>
      <c r="F1894" s="404"/>
      <c r="G1894" s="404"/>
      <c r="H1894" s="404" t="str">
        <f t="shared" si="31"/>
        <v>M³</v>
      </c>
      <c r="I1894"/>
      <c r="J1894"/>
      <c r="K1894"/>
      <c r="L1894"/>
      <c r="M1894"/>
      <c r="N1894"/>
      <c r="O1894"/>
      <c r="P1894"/>
    </row>
    <row r="1895" spans="1:16" s="10" customFormat="1" ht="30" x14ac:dyDescent="0.25">
      <c r="A1895"/>
      <c r="B1895" s="4">
        <v>1917280</v>
      </c>
      <c r="C1895" s="8" t="s">
        <v>11422</v>
      </c>
      <c r="D1895" s="4" t="s">
        <v>9721</v>
      </c>
      <c r="E1895" s="406">
        <v>7.18</v>
      </c>
      <c r="F1895" s="404"/>
      <c r="G1895" s="404"/>
      <c r="H1895" s="404" t="str">
        <f t="shared" si="31"/>
        <v>M³</v>
      </c>
      <c r="I1895"/>
      <c r="J1895"/>
      <c r="K1895"/>
      <c r="L1895"/>
      <c r="M1895"/>
      <c r="N1895"/>
      <c r="O1895"/>
      <c r="P1895"/>
    </row>
    <row r="1896" spans="1:16" s="10" customFormat="1" ht="30" x14ac:dyDescent="0.25">
      <c r="A1896"/>
      <c r="B1896" s="6">
        <v>1917281</v>
      </c>
      <c r="C1896" s="9" t="s">
        <v>11423</v>
      </c>
      <c r="D1896" s="6" t="s">
        <v>9721</v>
      </c>
      <c r="E1896" s="403">
        <v>7.74</v>
      </c>
      <c r="F1896" s="404"/>
      <c r="G1896" s="404"/>
      <c r="H1896" s="404" t="str">
        <f t="shared" si="31"/>
        <v>M³</v>
      </c>
      <c r="I1896"/>
      <c r="J1896"/>
      <c r="K1896"/>
      <c r="L1896"/>
      <c r="M1896"/>
      <c r="N1896"/>
      <c r="O1896"/>
      <c r="P1896"/>
    </row>
    <row r="1897" spans="1:16" s="10" customFormat="1" ht="30" x14ac:dyDescent="0.25">
      <c r="A1897"/>
      <c r="B1897" s="4">
        <v>1917282</v>
      </c>
      <c r="C1897" s="8" t="s">
        <v>11424</v>
      </c>
      <c r="D1897" s="4" t="s">
        <v>9721</v>
      </c>
      <c r="E1897" s="406">
        <v>8.1300000000000008</v>
      </c>
      <c r="F1897" s="404"/>
      <c r="G1897" s="404"/>
      <c r="H1897" s="404" t="str">
        <f t="shared" si="31"/>
        <v>M³</v>
      </c>
      <c r="I1897"/>
      <c r="J1897"/>
      <c r="K1897"/>
      <c r="L1897"/>
      <c r="M1897"/>
      <c r="N1897"/>
      <c r="O1897"/>
      <c r="P1897"/>
    </row>
    <row r="1898" spans="1:16" s="10" customFormat="1" ht="30" x14ac:dyDescent="0.25">
      <c r="A1898"/>
      <c r="B1898" s="6">
        <v>1917283</v>
      </c>
      <c r="C1898" s="9" t="s">
        <v>11425</v>
      </c>
      <c r="D1898" s="6" t="s">
        <v>9721</v>
      </c>
      <c r="E1898" s="403">
        <v>8.5299999999999994</v>
      </c>
      <c r="F1898" s="404"/>
      <c r="G1898" s="404"/>
      <c r="H1898" s="404" t="str">
        <f t="shared" si="31"/>
        <v>M³</v>
      </c>
      <c r="I1898"/>
      <c r="J1898"/>
      <c r="K1898"/>
      <c r="L1898"/>
      <c r="M1898"/>
      <c r="N1898"/>
      <c r="O1898"/>
      <c r="P1898"/>
    </row>
    <row r="1899" spans="1:16" s="10" customFormat="1" ht="30" x14ac:dyDescent="0.25">
      <c r="A1899"/>
      <c r="B1899" s="4">
        <v>1917284</v>
      </c>
      <c r="C1899" s="8" t="s">
        <v>11426</v>
      </c>
      <c r="D1899" s="4" t="s">
        <v>9721</v>
      </c>
      <c r="E1899" s="406">
        <v>8.8800000000000008</v>
      </c>
      <c r="F1899" s="404"/>
      <c r="G1899" s="404"/>
      <c r="H1899" s="404" t="str">
        <f t="shared" si="31"/>
        <v>M³</v>
      </c>
      <c r="I1899"/>
      <c r="J1899"/>
      <c r="K1899"/>
      <c r="L1899"/>
      <c r="M1899"/>
      <c r="N1899"/>
      <c r="O1899"/>
      <c r="P1899"/>
    </row>
    <row r="1900" spans="1:16" s="10" customFormat="1" ht="30" x14ac:dyDescent="0.25">
      <c r="A1900"/>
      <c r="B1900" s="6">
        <v>1917285</v>
      </c>
      <c r="C1900" s="9" t="s">
        <v>11427</v>
      </c>
      <c r="D1900" s="6" t="s">
        <v>9721</v>
      </c>
      <c r="E1900" s="403">
        <v>9.3000000000000007</v>
      </c>
      <c r="F1900" s="404"/>
      <c r="G1900" s="404"/>
      <c r="H1900" s="404" t="str">
        <f t="shared" si="31"/>
        <v>M³</v>
      </c>
      <c r="I1900"/>
      <c r="J1900"/>
      <c r="K1900"/>
      <c r="L1900"/>
      <c r="M1900"/>
      <c r="N1900"/>
      <c r="O1900"/>
      <c r="P1900"/>
    </row>
    <row r="1901" spans="1:16" s="10" customFormat="1" ht="30" x14ac:dyDescent="0.25">
      <c r="A1901"/>
      <c r="B1901" s="4">
        <v>1917286</v>
      </c>
      <c r="C1901" s="8" t="s">
        <v>11428</v>
      </c>
      <c r="D1901" s="4" t="s">
        <v>9721</v>
      </c>
      <c r="E1901" s="406">
        <v>10</v>
      </c>
      <c r="F1901" s="404"/>
      <c r="G1901" s="404"/>
      <c r="H1901" s="404" t="str">
        <f t="shared" si="31"/>
        <v>M³</v>
      </c>
      <c r="I1901"/>
      <c r="J1901"/>
      <c r="K1901"/>
      <c r="L1901"/>
      <c r="M1901"/>
      <c r="N1901"/>
      <c r="O1901"/>
      <c r="P1901"/>
    </row>
    <row r="1902" spans="1:16" s="10" customFormat="1" ht="30" x14ac:dyDescent="0.25">
      <c r="A1902"/>
      <c r="B1902" s="6">
        <v>1917287</v>
      </c>
      <c r="C1902" s="9" t="s">
        <v>11429</v>
      </c>
      <c r="D1902" s="6" t="s">
        <v>9721</v>
      </c>
      <c r="E1902" s="403">
        <v>10.45</v>
      </c>
      <c r="F1902" s="404"/>
      <c r="G1902" s="404"/>
      <c r="H1902" s="404" t="str">
        <f t="shared" si="31"/>
        <v>M³</v>
      </c>
      <c r="I1902"/>
      <c r="J1902"/>
      <c r="K1902"/>
      <c r="L1902"/>
      <c r="M1902"/>
      <c r="N1902"/>
      <c r="O1902"/>
      <c r="P1902"/>
    </row>
    <row r="1903" spans="1:16" s="10" customFormat="1" ht="30" x14ac:dyDescent="0.25">
      <c r="A1903"/>
      <c r="B1903" s="4">
        <v>1917288</v>
      </c>
      <c r="C1903" s="8" t="s">
        <v>11430</v>
      </c>
      <c r="D1903" s="4" t="s">
        <v>9721</v>
      </c>
      <c r="E1903" s="406">
        <v>10.91</v>
      </c>
      <c r="F1903" s="404"/>
      <c r="G1903" s="404"/>
      <c r="H1903" s="404" t="str">
        <f t="shared" si="31"/>
        <v>M³</v>
      </c>
      <c r="I1903"/>
      <c r="J1903"/>
      <c r="K1903"/>
      <c r="L1903"/>
      <c r="M1903"/>
      <c r="N1903"/>
      <c r="O1903"/>
      <c r="P1903"/>
    </row>
    <row r="1904" spans="1:16" s="10" customFormat="1" ht="30" x14ac:dyDescent="0.25">
      <c r="A1904"/>
      <c r="B1904" s="6">
        <v>1917289</v>
      </c>
      <c r="C1904" s="9" t="s">
        <v>11431</v>
      </c>
      <c r="D1904" s="6" t="s">
        <v>9721</v>
      </c>
      <c r="E1904" s="403">
        <v>11.43</v>
      </c>
      <c r="F1904" s="404"/>
      <c r="G1904" s="404"/>
      <c r="H1904" s="404" t="str">
        <f t="shared" si="31"/>
        <v>M³</v>
      </c>
      <c r="I1904"/>
      <c r="J1904"/>
      <c r="K1904"/>
      <c r="L1904"/>
      <c r="M1904"/>
      <c r="N1904"/>
      <c r="O1904"/>
      <c r="P1904"/>
    </row>
    <row r="1905" spans="1:16" s="10" customFormat="1" ht="30" x14ac:dyDescent="0.25">
      <c r="A1905"/>
      <c r="B1905" s="4">
        <v>1917290</v>
      </c>
      <c r="C1905" s="8" t="s">
        <v>11432</v>
      </c>
      <c r="D1905" s="4" t="s">
        <v>9721</v>
      </c>
      <c r="E1905" s="406">
        <v>11.97</v>
      </c>
      <c r="F1905" s="404"/>
      <c r="G1905" s="404"/>
      <c r="H1905" s="404" t="str">
        <f t="shared" si="31"/>
        <v>M³</v>
      </c>
      <c r="I1905"/>
      <c r="J1905"/>
      <c r="K1905"/>
      <c r="L1905"/>
      <c r="M1905"/>
      <c r="N1905"/>
      <c r="O1905"/>
      <c r="P1905"/>
    </row>
    <row r="1906" spans="1:16" s="10" customFormat="1" ht="30" x14ac:dyDescent="0.25">
      <c r="A1906"/>
      <c r="B1906" s="6">
        <v>1917291</v>
      </c>
      <c r="C1906" s="9" t="s">
        <v>11433</v>
      </c>
      <c r="D1906" s="6" t="s">
        <v>9721</v>
      </c>
      <c r="E1906" s="403">
        <v>12.75</v>
      </c>
      <c r="F1906" s="404"/>
      <c r="G1906" s="404"/>
      <c r="H1906" s="404" t="str">
        <f t="shared" si="31"/>
        <v>M³</v>
      </c>
      <c r="I1906"/>
      <c r="J1906"/>
      <c r="K1906"/>
      <c r="L1906"/>
      <c r="M1906"/>
      <c r="N1906"/>
      <c r="O1906"/>
      <c r="P1906"/>
    </row>
    <row r="1907" spans="1:16" s="10" customFormat="1" ht="30" x14ac:dyDescent="0.25">
      <c r="A1907"/>
      <c r="B1907" s="4">
        <v>1917292</v>
      </c>
      <c r="C1907" s="8" t="s">
        <v>11434</v>
      </c>
      <c r="D1907" s="4" t="s">
        <v>9721</v>
      </c>
      <c r="E1907" s="406">
        <v>13.33</v>
      </c>
      <c r="F1907" s="404"/>
      <c r="G1907" s="404"/>
      <c r="H1907" s="404" t="str">
        <f t="shared" si="31"/>
        <v>M³</v>
      </c>
      <c r="I1907"/>
      <c r="J1907"/>
      <c r="K1907"/>
      <c r="L1907"/>
      <c r="M1907"/>
      <c r="N1907"/>
      <c r="O1907"/>
      <c r="P1907"/>
    </row>
    <row r="1908" spans="1:16" s="10" customFormat="1" ht="30" x14ac:dyDescent="0.25">
      <c r="A1908"/>
      <c r="B1908" s="6">
        <v>1917293</v>
      </c>
      <c r="C1908" s="9" t="s">
        <v>11435</v>
      </c>
      <c r="D1908" s="6" t="s">
        <v>9721</v>
      </c>
      <c r="E1908" s="403">
        <v>13.95</v>
      </c>
      <c r="F1908" s="404"/>
      <c r="G1908" s="404"/>
      <c r="H1908" s="404" t="str">
        <f t="shared" si="31"/>
        <v>M³</v>
      </c>
      <c r="I1908"/>
      <c r="J1908"/>
      <c r="K1908"/>
      <c r="L1908"/>
      <c r="M1908"/>
      <c r="N1908"/>
      <c r="O1908"/>
      <c r="P1908"/>
    </row>
    <row r="1909" spans="1:16" s="10" customFormat="1" ht="30" x14ac:dyDescent="0.25">
      <c r="A1909"/>
      <c r="B1909" s="4">
        <v>1917294</v>
      </c>
      <c r="C1909" s="8" t="s">
        <v>11436</v>
      </c>
      <c r="D1909" s="4" t="s">
        <v>9721</v>
      </c>
      <c r="E1909" s="406">
        <v>14.76</v>
      </c>
      <c r="F1909" s="404"/>
      <c r="G1909" s="404"/>
      <c r="H1909" s="404" t="str">
        <f t="shared" si="31"/>
        <v>M³</v>
      </c>
      <c r="I1909"/>
      <c r="J1909"/>
      <c r="K1909"/>
      <c r="L1909"/>
      <c r="M1909"/>
      <c r="N1909"/>
      <c r="O1909"/>
      <c r="P1909"/>
    </row>
    <row r="1910" spans="1:16" s="10" customFormat="1" ht="30" x14ac:dyDescent="0.25">
      <c r="A1910"/>
      <c r="B1910" s="6">
        <v>1917295</v>
      </c>
      <c r="C1910" s="9" t="s">
        <v>11437</v>
      </c>
      <c r="D1910" s="6" t="s">
        <v>9721</v>
      </c>
      <c r="E1910" s="403">
        <v>15.56</v>
      </c>
      <c r="F1910" s="404"/>
      <c r="G1910" s="404"/>
      <c r="H1910" s="404" t="str">
        <f t="shared" si="31"/>
        <v>M³</v>
      </c>
      <c r="I1910"/>
      <c r="J1910"/>
      <c r="K1910"/>
      <c r="L1910"/>
      <c r="M1910"/>
      <c r="N1910"/>
      <c r="O1910"/>
      <c r="P1910"/>
    </row>
    <row r="1911" spans="1:16" s="10" customFormat="1" ht="30" x14ac:dyDescent="0.25">
      <c r="A1911"/>
      <c r="B1911" s="4">
        <v>1917296</v>
      </c>
      <c r="C1911" s="8" t="s">
        <v>11438</v>
      </c>
      <c r="D1911" s="4" t="s">
        <v>9721</v>
      </c>
      <c r="E1911" s="406">
        <v>16.7</v>
      </c>
      <c r="F1911" s="404"/>
      <c r="G1911" s="404"/>
      <c r="H1911" s="404" t="str">
        <f t="shared" si="31"/>
        <v>M³</v>
      </c>
      <c r="I1911"/>
      <c r="J1911"/>
      <c r="K1911"/>
      <c r="L1911"/>
      <c r="M1911"/>
      <c r="N1911"/>
      <c r="O1911"/>
      <c r="P1911"/>
    </row>
    <row r="1912" spans="1:16" s="10" customFormat="1" ht="30" x14ac:dyDescent="0.25">
      <c r="A1912"/>
      <c r="B1912" s="6">
        <v>1917297</v>
      </c>
      <c r="C1912" s="9" t="s">
        <v>11439</v>
      </c>
      <c r="D1912" s="6" t="s">
        <v>9721</v>
      </c>
      <c r="E1912" s="403">
        <v>17.739999999999998</v>
      </c>
      <c r="F1912" s="404"/>
      <c r="G1912" s="404"/>
      <c r="H1912" s="404" t="str">
        <f t="shared" si="31"/>
        <v>M³</v>
      </c>
      <c r="I1912"/>
      <c r="J1912"/>
      <c r="K1912"/>
      <c r="L1912"/>
      <c r="M1912"/>
      <c r="N1912"/>
      <c r="O1912"/>
      <c r="P1912"/>
    </row>
    <row r="1913" spans="1:16" s="10" customFormat="1" ht="30" x14ac:dyDescent="0.25">
      <c r="A1913"/>
      <c r="B1913" s="4">
        <v>1917298</v>
      </c>
      <c r="C1913" s="8" t="s">
        <v>11440</v>
      </c>
      <c r="D1913" s="4" t="s">
        <v>9721</v>
      </c>
      <c r="E1913" s="406">
        <v>18.87</v>
      </c>
      <c r="F1913" s="404"/>
      <c r="G1913" s="404"/>
      <c r="H1913" s="404" t="str">
        <f t="shared" si="31"/>
        <v>M³</v>
      </c>
      <c r="I1913"/>
      <c r="J1913"/>
      <c r="K1913"/>
      <c r="L1913"/>
      <c r="M1913"/>
      <c r="N1913"/>
      <c r="O1913"/>
      <c r="P1913"/>
    </row>
    <row r="1914" spans="1:16" s="10" customFormat="1" ht="30" x14ac:dyDescent="0.25">
      <c r="A1914"/>
      <c r="B1914" s="6">
        <v>1917271</v>
      </c>
      <c r="C1914" s="9" t="s">
        <v>11441</v>
      </c>
      <c r="D1914" s="6" t="s">
        <v>9721</v>
      </c>
      <c r="E1914" s="403">
        <v>4.1100000000000003</v>
      </c>
      <c r="F1914" s="404"/>
      <c r="G1914" s="404"/>
      <c r="H1914" s="404" t="str">
        <f t="shared" si="31"/>
        <v>M³</v>
      </c>
      <c r="I1914"/>
      <c r="J1914"/>
      <c r="K1914"/>
      <c r="L1914"/>
      <c r="M1914"/>
      <c r="N1914"/>
      <c r="O1914"/>
      <c r="P1914"/>
    </row>
    <row r="1915" spans="1:16" s="10" customFormat="1" ht="30" x14ac:dyDescent="0.25">
      <c r="A1915"/>
      <c r="B1915" s="4">
        <v>1917299</v>
      </c>
      <c r="C1915" s="8" t="s">
        <v>11442</v>
      </c>
      <c r="D1915" s="4" t="s">
        <v>9721</v>
      </c>
      <c r="E1915" s="406">
        <v>20.21</v>
      </c>
      <c r="F1915" s="404"/>
      <c r="G1915" s="404"/>
      <c r="H1915" s="404" t="str">
        <f t="shared" si="31"/>
        <v>M³</v>
      </c>
      <c r="I1915"/>
      <c r="J1915"/>
      <c r="K1915"/>
      <c r="L1915"/>
      <c r="M1915"/>
      <c r="N1915"/>
      <c r="O1915"/>
      <c r="P1915"/>
    </row>
    <row r="1916" spans="1:16" s="10" customFormat="1" ht="30" x14ac:dyDescent="0.25">
      <c r="A1916"/>
      <c r="B1916" s="6">
        <v>1917300</v>
      </c>
      <c r="C1916" s="9" t="s">
        <v>11443</v>
      </c>
      <c r="D1916" s="6" t="s">
        <v>9721</v>
      </c>
      <c r="E1916" s="403">
        <v>21.67</v>
      </c>
      <c r="F1916" s="404"/>
      <c r="G1916" s="404"/>
      <c r="H1916" s="404" t="str">
        <f t="shared" si="31"/>
        <v>M³</v>
      </c>
      <c r="I1916"/>
      <c r="J1916"/>
      <c r="K1916"/>
      <c r="L1916"/>
      <c r="M1916"/>
      <c r="N1916"/>
      <c r="O1916"/>
      <c r="P1916"/>
    </row>
    <row r="1917" spans="1:16" s="10" customFormat="1" ht="30" x14ac:dyDescent="0.25">
      <c r="A1917"/>
      <c r="B1917" s="4">
        <v>1917301</v>
      </c>
      <c r="C1917" s="8" t="s">
        <v>11444</v>
      </c>
      <c r="D1917" s="4" t="s">
        <v>9721</v>
      </c>
      <c r="E1917" s="406">
        <v>23.62</v>
      </c>
      <c r="F1917" s="404"/>
      <c r="G1917" s="404"/>
      <c r="H1917" s="404" t="str">
        <f t="shared" si="31"/>
        <v>M³</v>
      </c>
      <c r="I1917"/>
      <c r="J1917"/>
      <c r="K1917"/>
      <c r="L1917"/>
      <c r="M1917"/>
      <c r="N1917"/>
      <c r="O1917"/>
      <c r="P1917"/>
    </row>
    <row r="1918" spans="1:16" s="10" customFormat="1" ht="30" x14ac:dyDescent="0.25">
      <c r="A1918"/>
      <c r="B1918" s="6">
        <v>1917302</v>
      </c>
      <c r="C1918" s="9" t="s">
        <v>11445</v>
      </c>
      <c r="D1918" s="6" t="s">
        <v>9721</v>
      </c>
      <c r="E1918" s="403">
        <v>25.47</v>
      </c>
      <c r="F1918" s="404"/>
      <c r="G1918" s="404"/>
      <c r="H1918" s="404" t="str">
        <f t="shared" si="31"/>
        <v>M³</v>
      </c>
      <c r="I1918"/>
      <c r="J1918"/>
      <c r="K1918"/>
      <c r="L1918"/>
      <c r="M1918"/>
      <c r="N1918"/>
      <c r="O1918"/>
      <c r="P1918"/>
    </row>
    <row r="1919" spans="1:16" s="10" customFormat="1" ht="30" x14ac:dyDescent="0.25">
      <c r="A1919"/>
      <c r="B1919" s="4">
        <v>1917303</v>
      </c>
      <c r="C1919" s="8" t="s">
        <v>11446</v>
      </c>
      <c r="D1919" s="4" t="s">
        <v>9721</v>
      </c>
      <c r="E1919" s="406">
        <v>27.21</v>
      </c>
      <c r="F1919" s="404"/>
      <c r="G1919" s="404"/>
      <c r="H1919" s="404" t="str">
        <f t="shared" si="31"/>
        <v>M³</v>
      </c>
      <c r="I1919"/>
      <c r="J1919"/>
      <c r="K1919"/>
      <c r="L1919"/>
      <c r="M1919"/>
      <c r="N1919"/>
      <c r="O1919"/>
      <c r="P1919"/>
    </row>
    <row r="1920" spans="1:16" s="10" customFormat="1" ht="30" x14ac:dyDescent="0.25">
      <c r="A1920"/>
      <c r="B1920" s="6">
        <v>1917304</v>
      </c>
      <c r="C1920" s="9" t="s">
        <v>11447</v>
      </c>
      <c r="D1920" s="6" t="s">
        <v>9721</v>
      </c>
      <c r="E1920" s="403">
        <v>28.91</v>
      </c>
      <c r="F1920" s="404"/>
      <c r="G1920" s="404"/>
      <c r="H1920" s="404" t="str">
        <f t="shared" si="31"/>
        <v>M³</v>
      </c>
      <c r="I1920"/>
      <c r="J1920"/>
      <c r="K1920"/>
      <c r="L1920"/>
      <c r="M1920"/>
      <c r="N1920"/>
      <c r="O1920"/>
      <c r="P1920"/>
    </row>
    <row r="1921" spans="1:16" s="10" customFormat="1" ht="30" x14ac:dyDescent="0.25">
      <c r="A1921"/>
      <c r="B1921" s="4">
        <v>1917305</v>
      </c>
      <c r="C1921" s="8" t="s">
        <v>11448</v>
      </c>
      <c r="D1921" s="4" t="s">
        <v>9721</v>
      </c>
      <c r="E1921" s="406">
        <v>30.81</v>
      </c>
      <c r="F1921" s="404"/>
      <c r="G1921" s="404"/>
      <c r="H1921" s="404" t="str">
        <f t="shared" si="31"/>
        <v>M³</v>
      </c>
      <c r="I1921"/>
      <c r="J1921"/>
      <c r="K1921"/>
      <c r="L1921"/>
      <c r="M1921"/>
      <c r="N1921"/>
      <c r="O1921"/>
      <c r="P1921"/>
    </row>
    <row r="1922" spans="1:16" s="10" customFormat="1" ht="30" x14ac:dyDescent="0.25">
      <c r="A1922"/>
      <c r="B1922" s="6">
        <v>1917306</v>
      </c>
      <c r="C1922" s="9" t="s">
        <v>11449</v>
      </c>
      <c r="D1922" s="6" t="s">
        <v>9721</v>
      </c>
      <c r="E1922" s="403">
        <v>33.130000000000003</v>
      </c>
      <c r="F1922" s="404"/>
      <c r="G1922" s="404"/>
      <c r="H1922" s="404" t="str">
        <f t="shared" si="31"/>
        <v>M³</v>
      </c>
      <c r="I1922"/>
      <c r="J1922"/>
      <c r="K1922"/>
      <c r="L1922"/>
      <c r="M1922"/>
      <c r="N1922"/>
      <c r="O1922"/>
      <c r="P1922"/>
    </row>
    <row r="1923" spans="1:16" s="10" customFormat="1" ht="30" x14ac:dyDescent="0.25">
      <c r="A1923"/>
      <c r="B1923" s="4">
        <v>1917307</v>
      </c>
      <c r="C1923" s="8" t="s">
        <v>11450</v>
      </c>
      <c r="D1923" s="4" t="s">
        <v>9721</v>
      </c>
      <c r="E1923" s="406">
        <v>34.86</v>
      </c>
      <c r="F1923" s="404"/>
      <c r="G1923" s="404"/>
      <c r="H1923" s="404" t="str">
        <f t="shared" si="31"/>
        <v>M³</v>
      </c>
      <c r="I1923"/>
      <c r="J1923"/>
      <c r="K1923"/>
      <c r="L1923"/>
      <c r="M1923"/>
      <c r="N1923"/>
      <c r="O1923"/>
      <c r="P1923"/>
    </row>
    <row r="1924" spans="1:16" s="10" customFormat="1" ht="30" x14ac:dyDescent="0.25">
      <c r="A1924"/>
      <c r="B1924" s="6">
        <v>1917272</v>
      </c>
      <c r="C1924" s="9" t="s">
        <v>11451</v>
      </c>
      <c r="D1924" s="6" t="s">
        <v>9721</v>
      </c>
      <c r="E1924" s="403">
        <v>4.32</v>
      </c>
      <c r="F1924" s="404"/>
      <c r="G1924" s="404"/>
      <c r="H1924" s="404" t="str">
        <f t="shared" si="31"/>
        <v>M³</v>
      </c>
      <c r="I1924"/>
      <c r="J1924"/>
      <c r="K1924"/>
      <c r="L1924"/>
      <c r="M1924"/>
      <c r="N1924"/>
      <c r="O1924"/>
      <c r="P1924"/>
    </row>
    <row r="1925" spans="1:16" s="10" customFormat="1" ht="30" x14ac:dyDescent="0.25">
      <c r="A1925"/>
      <c r="B1925" s="4">
        <v>1917273</v>
      </c>
      <c r="C1925" s="8" t="s">
        <v>11452</v>
      </c>
      <c r="D1925" s="4" t="s">
        <v>9721</v>
      </c>
      <c r="E1925" s="406">
        <v>4.55</v>
      </c>
      <c r="F1925" s="404"/>
      <c r="G1925" s="404"/>
      <c r="H1925" s="404" t="str">
        <f t="shared" si="31"/>
        <v>M³</v>
      </c>
      <c r="I1925"/>
      <c r="J1925"/>
      <c r="K1925"/>
      <c r="L1925"/>
      <c r="M1925"/>
      <c r="N1925"/>
      <c r="O1925"/>
      <c r="P1925"/>
    </row>
    <row r="1926" spans="1:16" s="10" customFormat="1" ht="30" x14ac:dyDescent="0.25">
      <c r="A1926"/>
      <c r="B1926" s="6">
        <v>1917729</v>
      </c>
      <c r="C1926" s="9" t="s">
        <v>11453</v>
      </c>
      <c r="D1926" s="6" t="s">
        <v>9721</v>
      </c>
      <c r="E1926" s="403">
        <v>4.05</v>
      </c>
      <c r="F1926" s="404"/>
      <c r="G1926" s="404"/>
      <c r="H1926" s="404" t="str">
        <f t="shared" si="31"/>
        <v>M³</v>
      </c>
      <c r="I1926"/>
      <c r="J1926"/>
      <c r="K1926"/>
      <c r="L1926"/>
      <c r="M1926"/>
      <c r="N1926"/>
      <c r="O1926"/>
      <c r="P1926"/>
    </row>
    <row r="1927" spans="1:16" s="10" customFormat="1" ht="30" x14ac:dyDescent="0.25">
      <c r="A1927"/>
      <c r="B1927" s="4">
        <v>1917367</v>
      </c>
      <c r="C1927" s="8" t="s">
        <v>11454</v>
      </c>
      <c r="D1927" s="4" t="s">
        <v>9721</v>
      </c>
      <c r="E1927" s="406">
        <v>4.59</v>
      </c>
      <c r="F1927" s="404"/>
      <c r="G1927" s="404"/>
      <c r="H1927" s="404" t="str">
        <f t="shared" si="31"/>
        <v>M³</v>
      </c>
      <c r="I1927"/>
      <c r="J1927"/>
      <c r="K1927"/>
      <c r="L1927"/>
      <c r="M1927"/>
      <c r="N1927"/>
      <c r="O1927"/>
      <c r="P1927"/>
    </row>
    <row r="1928" spans="1:16" s="10" customFormat="1" ht="30" x14ac:dyDescent="0.25">
      <c r="A1928"/>
      <c r="B1928" s="6">
        <v>1917368</v>
      </c>
      <c r="C1928" s="9" t="s">
        <v>11455</v>
      </c>
      <c r="D1928" s="6" t="s">
        <v>9721</v>
      </c>
      <c r="E1928" s="403">
        <v>4.92</v>
      </c>
      <c r="F1928" s="404"/>
      <c r="G1928" s="404"/>
      <c r="H1928" s="404" t="str">
        <f t="shared" si="31"/>
        <v>M³</v>
      </c>
      <c r="I1928"/>
      <c r="J1928"/>
      <c r="K1928"/>
      <c r="L1928"/>
      <c r="M1928"/>
      <c r="N1928"/>
      <c r="O1928"/>
      <c r="P1928"/>
    </row>
    <row r="1929" spans="1:16" s="10" customFormat="1" ht="30" x14ac:dyDescent="0.25">
      <c r="A1929"/>
      <c r="B1929" s="4">
        <v>1917369</v>
      </c>
      <c r="C1929" s="8" t="s">
        <v>11456</v>
      </c>
      <c r="D1929" s="4" t="s">
        <v>9721</v>
      </c>
      <c r="E1929" s="406">
        <v>5.4</v>
      </c>
      <c r="F1929" s="404"/>
      <c r="G1929" s="404"/>
      <c r="H1929" s="404" t="str">
        <f t="shared" si="31"/>
        <v>M³</v>
      </c>
      <c r="I1929"/>
      <c r="J1929"/>
      <c r="K1929"/>
      <c r="L1929"/>
      <c r="M1929"/>
      <c r="N1929"/>
      <c r="O1929"/>
      <c r="P1929"/>
    </row>
    <row r="1930" spans="1:16" s="10" customFormat="1" ht="30" x14ac:dyDescent="0.25">
      <c r="A1930"/>
      <c r="B1930" s="6">
        <v>1917370</v>
      </c>
      <c r="C1930" s="9" t="s">
        <v>11457</v>
      </c>
      <c r="D1930" s="6" t="s">
        <v>9721</v>
      </c>
      <c r="E1930" s="403">
        <v>5.7</v>
      </c>
      <c r="F1930" s="404"/>
      <c r="G1930" s="404"/>
      <c r="H1930" s="404" t="str">
        <f t="shared" si="31"/>
        <v>M³</v>
      </c>
      <c r="I1930"/>
      <c r="J1930"/>
      <c r="K1930"/>
      <c r="L1930"/>
      <c r="M1930"/>
      <c r="N1930"/>
      <c r="O1930"/>
      <c r="P1930"/>
    </row>
    <row r="1931" spans="1:16" s="10" customFormat="1" ht="30" x14ac:dyDescent="0.25">
      <c r="A1931"/>
      <c r="B1931" s="4">
        <v>1917371</v>
      </c>
      <c r="C1931" s="8" t="s">
        <v>11458</v>
      </c>
      <c r="D1931" s="4" t="s">
        <v>9721</v>
      </c>
      <c r="E1931" s="406">
        <v>5.98</v>
      </c>
      <c r="F1931" s="404"/>
      <c r="G1931" s="404"/>
      <c r="H1931" s="404" t="str">
        <f t="shared" si="31"/>
        <v>M³</v>
      </c>
      <c r="I1931"/>
      <c r="J1931"/>
      <c r="K1931"/>
      <c r="L1931"/>
      <c r="M1931"/>
      <c r="N1931"/>
      <c r="O1931"/>
      <c r="P1931"/>
    </row>
    <row r="1932" spans="1:16" s="10" customFormat="1" ht="30" x14ac:dyDescent="0.25">
      <c r="A1932"/>
      <c r="B1932" s="6">
        <v>1917372</v>
      </c>
      <c r="C1932" s="9" t="s">
        <v>11459</v>
      </c>
      <c r="D1932" s="6" t="s">
        <v>9721</v>
      </c>
      <c r="E1932" s="403">
        <v>6.26</v>
      </c>
      <c r="F1932" s="404"/>
      <c r="G1932" s="404"/>
      <c r="H1932" s="404" t="str">
        <f t="shared" si="31"/>
        <v>M³</v>
      </c>
      <c r="I1932"/>
      <c r="J1932"/>
      <c r="K1932"/>
      <c r="L1932"/>
      <c r="M1932"/>
      <c r="N1932"/>
      <c r="O1932"/>
      <c r="P1932"/>
    </row>
    <row r="1933" spans="1:16" s="10" customFormat="1" ht="30" x14ac:dyDescent="0.25">
      <c r="A1933"/>
      <c r="B1933" s="4">
        <v>1917373</v>
      </c>
      <c r="C1933" s="8" t="s">
        <v>11460</v>
      </c>
      <c r="D1933" s="4" t="s">
        <v>9721</v>
      </c>
      <c r="E1933" s="406">
        <v>6.48</v>
      </c>
      <c r="F1933" s="404"/>
      <c r="G1933" s="404"/>
      <c r="H1933" s="404" t="str">
        <f t="shared" si="31"/>
        <v>M³</v>
      </c>
      <c r="I1933"/>
      <c r="J1933"/>
      <c r="K1933"/>
      <c r="L1933"/>
      <c r="M1933"/>
      <c r="N1933"/>
      <c r="O1933"/>
      <c r="P1933"/>
    </row>
    <row r="1934" spans="1:16" s="10" customFormat="1" ht="30" x14ac:dyDescent="0.25">
      <c r="A1934"/>
      <c r="B1934" s="6">
        <v>1917374</v>
      </c>
      <c r="C1934" s="9" t="s">
        <v>11461</v>
      </c>
      <c r="D1934" s="6" t="s">
        <v>9721</v>
      </c>
      <c r="E1934" s="403">
        <v>7.04</v>
      </c>
      <c r="F1934" s="404"/>
      <c r="G1934" s="404"/>
      <c r="H1934" s="404" t="str">
        <f t="shared" si="31"/>
        <v>M³</v>
      </c>
      <c r="I1934"/>
      <c r="J1934"/>
      <c r="K1934"/>
      <c r="L1934"/>
      <c r="M1934"/>
      <c r="N1934"/>
      <c r="O1934"/>
      <c r="P1934"/>
    </row>
    <row r="1935" spans="1:16" s="10" customFormat="1" ht="30" x14ac:dyDescent="0.25">
      <c r="A1935"/>
      <c r="B1935" s="4">
        <v>1917375</v>
      </c>
      <c r="C1935" s="8" t="s">
        <v>11462</v>
      </c>
      <c r="D1935" s="4" t="s">
        <v>9721</v>
      </c>
      <c r="E1935" s="406">
        <v>7.3</v>
      </c>
      <c r="F1935" s="404"/>
      <c r="G1935" s="404"/>
      <c r="H1935" s="404" t="str">
        <f t="shared" si="31"/>
        <v>M³</v>
      </c>
      <c r="I1935"/>
      <c r="J1935"/>
      <c r="K1935"/>
      <c r="L1935"/>
      <c r="M1935"/>
      <c r="N1935"/>
      <c r="O1935"/>
      <c r="P1935"/>
    </row>
    <row r="1936" spans="1:16" s="10" customFormat="1" ht="30" x14ac:dyDescent="0.25">
      <c r="A1936"/>
      <c r="B1936" s="6">
        <v>1917376</v>
      </c>
      <c r="C1936" s="9" t="s">
        <v>11463</v>
      </c>
      <c r="D1936" s="6" t="s">
        <v>9721</v>
      </c>
      <c r="E1936" s="403">
        <v>7.56</v>
      </c>
      <c r="F1936" s="404"/>
      <c r="G1936" s="404"/>
      <c r="H1936" s="404" t="str">
        <f t="shared" si="31"/>
        <v>M³</v>
      </c>
      <c r="I1936"/>
      <c r="J1936"/>
      <c r="K1936"/>
      <c r="L1936"/>
      <c r="M1936"/>
      <c r="N1936"/>
      <c r="O1936"/>
      <c r="P1936"/>
    </row>
    <row r="1937" spans="1:16" s="10" customFormat="1" ht="30" x14ac:dyDescent="0.25">
      <c r="A1937"/>
      <c r="B1937" s="4">
        <v>1917377</v>
      </c>
      <c r="C1937" s="8" t="s">
        <v>11464</v>
      </c>
      <c r="D1937" s="4" t="s">
        <v>9721</v>
      </c>
      <c r="E1937" s="406">
        <v>7.83</v>
      </c>
      <c r="F1937" s="404"/>
      <c r="G1937" s="404"/>
      <c r="H1937" s="404" t="str">
        <f t="shared" ref="H1937:H2000" si="32">UPPER(D1937)</f>
        <v>M³</v>
      </c>
      <c r="I1937"/>
      <c r="J1937"/>
      <c r="K1937"/>
      <c r="L1937"/>
      <c r="M1937"/>
      <c r="N1937"/>
      <c r="O1937"/>
      <c r="P1937"/>
    </row>
    <row r="1938" spans="1:16" s="10" customFormat="1" ht="30" x14ac:dyDescent="0.25">
      <c r="A1938"/>
      <c r="B1938" s="6">
        <v>1917378</v>
      </c>
      <c r="C1938" s="9" t="s">
        <v>11465</v>
      </c>
      <c r="D1938" s="6" t="s">
        <v>9721</v>
      </c>
      <c r="E1938" s="403">
        <v>8.11</v>
      </c>
      <c r="F1938" s="404"/>
      <c r="G1938" s="404"/>
      <c r="H1938" s="404" t="str">
        <f t="shared" si="32"/>
        <v>M³</v>
      </c>
      <c r="I1938"/>
      <c r="J1938"/>
      <c r="K1938"/>
      <c r="L1938"/>
      <c r="M1938"/>
      <c r="N1938"/>
      <c r="O1938"/>
      <c r="P1938"/>
    </row>
    <row r="1939" spans="1:16" s="10" customFormat="1" ht="30" x14ac:dyDescent="0.25">
      <c r="A1939"/>
      <c r="B1939" s="4">
        <v>1917379</v>
      </c>
      <c r="C1939" s="8" t="s">
        <v>11466</v>
      </c>
      <c r="D1939" s="4" t="s">
        <v>9721</v>
      </c>
      <c r="E1939" s="406">
        <v>8.68</v>
      </c>
      <c r="F1939" s="404"/>
      <c r="G1939" s="404"/>
      <c r="H1939" s="404" t="str">
        <f t="shared" si="32"/>
        <v>M³</v>
      </c>
      <c r="I1939"/>
      <c r="J1939"/>
      <c r="K1939"/>
      <c r="L1939"/>
      <c r="M1939"/>
      <c r="N1939"/>
      <c r="O1939"/>
      <c r="P1939"/>
    </row>
    <row r="1940" spans="1:16" s="10" customFormat="1" ht="30" x14ac:dyDescent="0.25">
      <c r="A1940"/>
      <c r="B1940" s="6">
        <v>1917380</v>
      </c>
      <c r="C1940" s="9" t="s">
        <v>11467</v>
      </c>
      <c r="D1940" s="6" t="s">
        <v>9721</v>
      </c>
      <c r="E1940" s="403">
        <v>9.01</v>
      </c>
      <c r="F1940" s="404"/>
      <c r="G1940" s="404"/>
      <c r="H1940" s="404" t="str">
        <f t="shared" si="32"/>
        <v>M³</v>
      </c>
      <c r="I1940"/>
      <c r="J1940"/>
      <c r="K1940"/>
      <c r="L1940"/>
      <c r="M1940"/>
      <c r="N1940"/>
      <c r="O1940"/>
      <c r="P1940"/>
    </row>
    <row r="1941" spans="1:16" s="10" customFormat="1" ht="30" x14ac:dyDescent="0.25">
      <c r="A1941"/>
      <c r="B1941" s="4">
        <v>1917381</v>
      </c>
      <c r="C1941" s="8" t="s">
        <v>11468</v>
      </c>
      <c r="D1941" s="4" t="s">
        <v>9721</v>
      </c>
      <c r="E1941" s="406">
        <v>9.35</v>
      </c>
      <c r="F1941" s="404"/>
      <c r="G1941" s="404"/>
      <c r="H1941" s="404" t="str">
        <f t="shared" si="32"/>
        <v>M³</v>
      </c>
      <c r="I1941"/>
      <c r="J1941"/>
      <c r="K1941"/>
      <c r="L1941"/>
      <c r="M1941"/>
      <c r="N1941"/>
      <c r="O1941"/>
      <c r="P1941"/>
    </row>
    <row r="1942" spans="1:16" s="10" customFormat="1" ht="30" x14ac:dyDescent="0.25">
      <c r="A1942"/>
      <c r="B1942" s="6">
        <v>1917382</v>
      </c>
      <c r="C1942" s="9" t="s">
        <v>11469</v>
      </c>
      <c r="D1942" s="6" t="s">
        <v>9721</v>
      </c>
      <c r="E1942" s="403">
        <v>9.77</v>
      </c>
      <c r="F1942" s="404"/>
      <c r="G1942" s="404"/>
      <c r="H1942" s="404" t="str">
        <f t="shared" si="32"/>
        <v>M³</v>
      </c>
      <c r="I1942"/>
      <c r="J1942"/>
      <c r="K1942"/>
      <c r="L1942"/>
      <c r="M1942"/>
      <c r="N1942"/>
      <c r="O1942"/>
      <c r="P1942"/>
    </row>
    <row r="1943" spans="1:16" s="10" customFormat="1" ht="30" x14ac:dyDescent="0.25">
      <c r="A1943"/>
      <c r="B1943" s="4">
        <v>1917383</v>
      </c>
      <c r="C1943" s="8" t="s">
        <v>11470</v>
      </c>
      <c r="D1943" s="4" t="s">
        <v>9721</v>
      </c>
      <c r="E1943" s="406">
        <v>10.130000000000001</v>
      </c>
      <c r="F1943" s="404"/>
      <c r="G1943" s="404"/>
      <c r="H1943" s="404" t="str">
        <f t="shared" si="32"/>
        <v>M³</v>
      </c>
      <c r="I1943"/>
      <c r="J1943"/>
      <c r="K1943"/>
      <c r="L1943"/>
      <c r="M1943"/>
      <c r="N1943"/>
      <c r="O1943"/>
      <c r="P1943"/>
    </row>
    <row r="1944" spans="1:16" s="10" customFormat="1" ht="30" x14ac:dyDescent="0.25">
      <c r="A1944"/>
      <c r="B1944" s="6">
        <v>1917384</v>
      </c>
      <c r="C1944" s="9" t="s">
        <v>11471</v>
      </c>
      <c r="D1944" s="6" t="s">
        <v>9721</v>
      </c>
      <c r="E1944" s="403">
        <v>10.76</v>
      </c>
      <c r="F1944" s="404"/>
      <c r="G1944" s="404"/>
      <c r="H1944" s="404" t="str">
        <f t="shared" si="32"/>
        <v>M³</v>
      </c>
      <c r="I1944"/>
      <c r="J1944"/>
      <c r="K1944"/>
      <c r="L1944"/>
      <c r="M1944"/>
      <c r="N1944"/>
      <c r="O1944"/>
      <c r="P1944"/>
    </row>
    <row r="1945" spans="1:16" s="10" customFormat="1" ht="30" x14ac:dyDescent="0.25">
      <c r="A1945"/>
      <c r="B1945" s="4">
        <v>1917385</v>
      </c>
      <c r="C1945" s="8" t="s">
        <v>11472</v>
      </c>
      <c r="D1945" s="4" t="s">
        <v>9721</v>
      </c>
      <c r="E1945" s="406">
        <v>11.22</v>
      </c>
      <c r="F1945" s="404"/>
      <c r="G1945" s="404"/>
      <c r="H1945" s="404" t="str">
        <f t="shared" si="32"/>
        <v>M³</v>
      </c>
      <c r="I1945"/>
      <c r="J1945"/>
      <c r="K1945"/>
      <c r="L1945"/>
      <c r="M1945"/>
      <c r="N1945"/>
      <c r="O1945"/>
      <c r="P1945"/>
    </row>
    <row r="1946" spans="1:16" s="10" customFormat="1" ht="30" x14ac:dyDescent="0.25">
      <c r="A1946"/>
      <c r="B1946" s="6">
        <v>1917386</v>
      </c>
      <c r="C1946" s="9" t="s">
        <v>11473</v>
      </c>
      <c r="D1946" s="6" t="s">
        <v>9721</v>
      </c>
      <c r="E1946" s="403">
        <v>11.7</v>
      </c>
      <c r="F1946" s="404"/>
      <c r="G1946" s="404"/>
      <c r="H1946" s="404" t="str">
        <f t="shared" si="32"/>
        <v>M³</v>
      </c>
      <c r="I1946"/>
      <c r="J1946"/>
      <c r="K1946"/>
      <c r="L1946"/>
      <c r="M1946"/>
      <c r="N1946"/>
      <c r="O1946"/>
      <c r="P1946"/>
    </row>
    <row r="1947" spans="1:16" s="10" customFormat="1" ht="30" x14ac:dyDescent="0.25">
      <c r="A1947"/>
      <c r="B1947" s="4">
        <v>1917387</v>
      </c>
      <c r="C1947" s="8" t="s">
        <v>11474</v>
      </c>
      <c r="D1947" s="4" t="s">
        <v>9721</v>
      </c>
      <c r="E1947" s="406">
        <v>12.2</v>
      </c>
      <c r="F1947" s="404"/>
      <c r="G1947" s="404"/>
      <c r="H1947" s="404" t="str">
        <f t="shared" si="32"/>
        <v>M³</v>
      </c>
      <c r="I1947"/>
      <c r="J1947"/>
      <c r="K1947"/>
      <c r="L1947"/>
      <c r="M1947"/>
      <c r="N1947"/>
      <c r="O1947"/>
      <c r="P1947"/>
    </row>
    <row r="1948" spans="1:16" s="10" customFormat="1" ht="30" x14ac:dyDescent="0.25">
      <c r="A1948"/>
      <c r="B1948" s="6">
        <v>1917388</v>
      </c>
      <c r="C1948" s="9" t="s">
        <v>11475</v>
      </c>
      <c r="D1948" s="6" t="s">
        <v>9721</v>
      </c>
      <c r="E1948" s="403">
        <v>12.72</v>
      </c>
      <c r="F1948" s="404"/>
      <c r="G1948" s="404"/>
      <c r="H1948" s="404" t="str">
        <f t="shared" si="32"/>
        <v>M³</v>
      </c>
      <c r="I1948"/>
      <c r="J1948"/>
      <c r="K1948"/>
      <c r="L1948"/>
      <c r="M1948"/>
      <c r="N1948"/>
      <c r="O1948"/>
      <c r="P1948"/>
    </row>
    <row r="1949" spans="1:16" s="10" customFormat="1" ht="30" x14ac:dyDescent="0.25">
      <c r="A1949"/>
      <c r="B1949" s="4">
        <v>1917389</v>
      </c>
      <c r="C1949" s="8" t="s">
        <v>11476</v>
      </c>
      <c r="D1949" s="4" t="s">
        <v>9721</v>
      </c>
      <c r="E1949" s="406">
        <v>13.52</v>
      </c>
      <c r="F1949" s="404"/>
      <c r="G1949" s="404"/>
      <c r="H1949" s="404" t="str">
        <f t="shared" si="32"/>
        <v>M³</v>
      </c>
      <c r="I1949"/>
      <c r="J1949"/>
      <c r="K1949"/>
      <c r="L1949"/>
      <c r="M1949"/>
      <c r="N1949"/>
      <c r="O1949"/>
      <c r="P1949"/>
    </row>
    <row r="1950" spans="1:16" s="10" customFormat="1" ht="30" x14ac:dyDescent="0.25">
      <c r="A1950"/>
      <c r="B1950" s="6">
        <v>1917390</v>
      </c>
      <c r="C1950" s="9" t="s">
        <v>11477</v>
      </c>
      <c r="D1950" s="6" t="s">
        <v>9721</v>
      </c>
      <c r="E1950" s="403">
        <v>14.23</v>
      </c>
      <c r="F1950" s="404"/>
      <c r="G1950" s="404"/>
      <c r="H1950" s="404" t="str">
        <f t="shared" si="32"/>
        <v>M³</v>
      </c>
      <c r="I1950"/>
      <c r="J1950"/>
      <c r="K1950"/>
      <c r="L1950"/>
      <c r="M1950"/>
      <c r="N1950"/>
      <c r="O1950"/>
      <c r="P1950"/>
    </row>
    <row r="1951" spans="1:16" s="10" customFormat="1" ht="30" x14ac:dyDescent="0.25">
      <c r="A1951"/>
      <c r="B1951" s="4">
        <v>1917391</v>
      </c>
      <c r="C1951" s="8" t="s">
        <v>11478</v>
      </c>
      <c r="D1951" s="4" t="s">
        <v>9721</v>
      </c>
      <c r="E1951" s="406">
        <v>14.99</v>
      </c>
      <c r="F1951" s="404"/>
      <c r="G1951" s="404"/>
      <c r="H1951" s="404" t="str">
        <f t="shared" si="32"/>
        <v>M³</v>
      </c>
      <c r="I1951"/>
      <c r="J1951"/>
      <c r="K1951"/>
      <c r="L1951"/>
      <c r="M1951"/>
      <c r="N1951"/>
      <c r="O1951"/>
      <c r="P1951"/>
    </row>
    <row r="1952" spans="1:16" s="10" customFormat="1" ht="30" x14ac:dyDescent="0.25">
      <c r="A1952"/>
      <c r="B1952" s="6">
        <v>1917364</v>
      </c>
      <c r="C1952" s="9" t="s">
        <v>11479</v>
      </c>
      <c r="D1952" s="6" t="s">
        <v>9721</v>
      </c>
      <c r="E1952" s="403">
        <v>3.66</v>
      </c>
      <c r="F1952" s="404"/>
      <c r="G1952" s="404"/>
      <c r="H1952" s="404" t="str">
        <f t="shared" si="32"/>
        <v>M³</v>
      </c>
      <c r="I1952"/>
      <c r="J1952"/>
      <c r="K1952"/>
      <c r="L1952"/>
      <c r="M1952"/>
      <c r="N1952"/>
      <c r="O1952"/>
      <c r="P1952"/>
    </row>
    <row r="1953" spans="1:16" s="10" customFormat="1" ht="30" x14ac:dyDescent="0.25">
      <c r="A1953"/>
      <c r="B1953" s="4">
        <v>1917392</v>
      </c>
      <c r="C1953" s="8" t="s">
        <v>11480</v>
      </c>
      <c r="D1953" s="4" t="s">
        <v>9721</v>
      </c>
      <c r="E1953" s="406">
        <v>15.94</v>
      </c>
      <c r="F1953" s="404"/>
      <c r="G1953" s="404"/>
      <c r="H1953" s="404" t="str">
        <f t="shared" si="32"/>
        <v>M³</v>
      </c>
      <c r="I1953"/>
      <c r="J1953"/>
      <c r="K1953"/>
      <c r="L1953"/>
      <c r="M1953"/>
      <c r="N1953"/>
      <c r="O1953"/>
      <c r="P1953"/>
    </row>
    <row r="1954" spans="1:16" s="10" customFormat="1" ht="30" x14ac:dyDescent="0.25">
      <c r="A1954"/>
      <c r="B1954" s="6">
        <v>1917393</v>
      </c>
      <c r="C1954" s="9" t="s">
        <v>11481</v>
      </c>
      <c r="D1954" s="6" t="s">
        <v>9721</v>
      </c>
      <c r="E1954" s="403">
        <v>16.940000000000001</v>
      </c>
      <c r="F1954" s="404"/>
      <c r="G1954" s="404"/>
      <c r="H1954" s="404" t="str">
        <f t="shared" si="32"/>
        <v>M³</v>
      </c>
      <c r="I1954"/>
      <c r="J1954"/>
      <c r="K1954"/>
      <c r="L1954"/>
      <c r="M1954"/>
      <c r="N1954"/>
      <c r="O1954"/>
      <c r="P1954"/>
    </row>
    <row r="1955" spans="1:16" s="10" customFormat="1" ht="30" x14ac:dyDescent="0.25">
      <c r="A1955"/>
      <c r="B1955" s="4">
        <v>1917394</v>
      </c>
      <c r="C1955" s="8" t="s">
        <v>11482</v>
      </c>
      <c r="D1955" s="4" t="s">
        <v>9721</v>
      </c>
      <c r="E1955" s="406">
        <v>18.36</v>
      </c>
      <c r="F1955" s="404"/>
      <c r="G1955" s="404"/>
      <c r="H1955" s="404" t="str">
        <f t="shared" si="32"/>
        <v>M³</v>
      </c>
      <c r="I1955"/>
      <c r="J1955"/>
      <c r="K1955"/>
      <c r="L1955"/>
      <c r="M1955"/>
      <c r="N1955"/>
      <c r="O1955"/>
      <c r="P1955"/>
    </row>
    <row r="1956" spans="1:16" s="10" customFormat="1" ht="30" x14ac:dyDescent="0.25">
      <c r="A1956"/>
      <c r="B1956" s="6">
        <v>1917395</v>
      </c>
      <c r="C1956" s="9" t="s">
        <v>11483</v>
      </c>
      <c r="D1956" s="6" t="s">
        <v>9721</v>
      </c>
      <c r="E1956" s="403">
        <v>19.350000000000001</v>
      </c>
      <c r="F1956" s="404"/>
      <c r="G1956" s="404"/>
      <c r="H1956" s="404" t="str">
        <f t="shared" si="32"/>
        <v>M³</v>
      </c>
      <c r="I1956"/>
      <c r="J1956"/>
      <c r="K1956"/>
      <c r="L1956"/>
      <c r="M1956"/>
      <c r="N1956"/>
      <c r="O1956"/>
      <c r="P1956"/>
    </row>
    <row r="1957" spans="1:16" s="10" customFormat="1" ht="30" x14ac:dyDescent="0.25">
      <c r="A1957"/>
      <c r="B1957" s="4">
        <v>1917396</v>
      </c>
      <c r="C1957" s="8" t="s">
        <v>11484</v>
      </c>
      <c r="D1957" s="4" t="s">
        <v>9721</v>
      </c>
      <c r="E1957" s="406">
        <v>20.48</v>
      </c>
      <c r="F1957" s="404"/>
      <c r="G1957" s="404"/>
      <c r="H1957" s="404" t="str">
        <f t="shared" si="32"/>
        <v>M³</v>
      </c>
      <c r="I1957"/>
      <c r="J1957"/>
      <c r="K1957"/>
      <c r="L1957"/>
      <c r="M1957"/>
      <c r="N1957"/>
      <c r="O1957"/>
      <c r="P1957"/>
    </row>
    <row r="1958" spans="1:16" s="10" customFormat="1" ht="30" x14ac:dyDescent="0.25">
      <c r="A1958"/>
      <c r="B1958" s="6">
        <v>1917397</v>
      </c>
      <c r="C1958" s="9" t="s">
        <v>11485</v>
      </c>
      <c r="D1958" s="6" t="s">
        <v>9721</v>
      </c>
      <c r="E1958" s="403">
        <v>21.78</v>
      </c>
      <c r="F1958" s="404"/>
      <c r="G1958" s="404"/>
      <c r="H1958" s="404" t="str">
        <f t="shared" si="32"/>
        <v>M³</v>
      </c>
      <c r="I1958"/>
      <c r="J1958"/>
      <c r="K1958"/>
      <c r="L1958"/>
      <c r="M1958"/>
      <c r="N1958"/>
      <c r="O1958"/>
      <c r="P1958"/>
    </row>
    <row r="1959" spans="1:16" s="10" customFormat="1" ht="30" x14ac:dyDescent="0.25">
      <c r="A1959"/>
      <c r="B1959" s="4">
        <v>1917398</v>
      </c>
      <c r="C1959" s="8" t="s">
        <v>11486</v>
      </c>
      <c r="D1959" s="4" t="s">
        <v>9721</v>
      </c>
      <c r="E1959" s="406">
        <v>22.93</v>
      </c>
      <c r="F1959" s="404"/>
      <c r="G1959" s="404"/>
      <c r="H1959" s="404" t="str">
        <f t="shared" si="32"/>
        <v>M³</v>
      </c>
      <c r="I1959"/>
      <c r="J1959"/>
      <c r="K1959"/>
      <c r="L1959"/>
      <c r="M1959"/>
      <c r="N1959"/>
      <c r="O1959"/>
      <c r="P1959"/>
    </row>
    <row r="1960" spans="1:16" s="10" customFormat="1" ht="30" x14ac:dyDescent="0.25">
      <c r="A1960"/>
      <c r="B1960" s="6">
        <v>1917399</v>
      </c>
      <c r="C1960" s="9" t="s">
        <v>11487</v>
      </c>
      <c r="D1960" s="6" t="s">
        <v>9721</v>
      </c>
      <c r="E1960" s="403">
        <v>24.55</v>
      </c>
      <c r="F1960" s="404"/>
      <c r="G1960" s="404"/>
      <c r="H1960" s="404" t="str">
        <f t="shared" si="32"/>
        <v>M³</v>
      </c>
      <c r="I1960"/>
      <c r="J1960"/>
      <c r="K1960"/>
      <c r="L1960"/>
      <c r="M1960"/>
      <c r="N1960"/>
      <c r="O1960"/>
      <c r="P1960"/>
    </row>
    <row r="1961" spans="1:16" s="10" customFormat="1" ht="30" x14ac:dyDescent="0.25">
      <c r="A1961"/>
      <c r="B1961" s="4">
        <v>1917400</v>
      </c>
      <c r="C1961" s="8" t="s">
        <v>11488</v>
      </c>
      <c r="D1961" s="4" t="s">
        <v>9721</v>
      </c>
      <c r="E1961" s="406">
        <v>26.02</v>
      </c>
      <c r="F1961" s="404"/>
      <c r="G1961" s="404"/>
      <c r="H1961" s="404" t="str">
        <f t="shared" si="32"/>
        <v>M³</v>
      </c>
      <c r="I1961"/>
      <c r="J1961"/>
      <c r="K1961"/>
      <c r="L1961"/>
      <c r="M1961"/>
      <c r="N1961"/>
      <c r="O1961"/>
      <c r="P1961"/>
    </row>
    <row r="1962" spans="1:16" s="10" customFormat="1" ht="30" x14ac:dyDescent="0.25">
      <c r="A1962"/>
      <c r="B1962" s="6">
        <v>1917401</v>
      </c>
      <c r="C1962" s="9" t="s">
        <v>11489</v>
      </c>
      <c r="D1962" s="6" t="s">
        <v>9721</v>
      </c>
      <c r="E1962" s="403">
        <v>27.36</v>
      </c>
      <c r="F1962" s="404"/>
      <c r="G1962" s="404"/>
      <c r="H1962" s="404" t="str">
        <f t="shared" si="32"/>
        <v>M³</v>
      </c>
      <c r="I1962"/>
      <c r="J1962"/>
      <c r="K1962"/>
      <c r="L1962"/>
      <c r="M1962"/>
      <c r="N1962"/>
      <c r="O1962"/>
      <c r="P1962"/>
    </row>
    <row r="1963" spans="1:16" s="10" customFormat="1" ht="30" x14ac:dyDescent="0.25">
      <c r="A1963"/>
      <c r="B1963" s="4">
        <v>1917365</v>
      </c>
      <c r="C1963" s="8" t="s">
        <v>11490</v>
      </c>
      <c r="D1963" s="4" t="s">
        <v>9721</v>
      </c>
      <c r="E1963" s="406">
        <v>4.0199999999999996</v>
      </c>
      <c r="F1963" s="404"/>
      <c r="G1963" s="404"/>
      <c r="H1963" s="404" t="str">
        <f t="shared" si="32"/>
        <v>M³</v>
      </c>
      <c r="I1963"/>
      <c r="J1963"/>
      <c r="K1963"/>
      <c r="L1963"/>
      <c r="M1963"/>
      <c r="N1963"/>
      <c r="O1963"/>
      <c r="P1963"/>
    </row>
    <row r="1964" spans="1:16" s="10" customFormat="1" ht="30" x14ac:dyDescent="0.25">
      <c r="A1964"/>
      <c r="B1964" s="6">
        <v>1917402</v>
      </c>
      <c r="C1964" s="9" t="s">
        <v>11491</v>
      </c>
      <c r="D1964" s="6" t="s">
        <v>9721</v>
      </c>
      <c r="E1964" s="403">
        <v>28.93</v>
      </c>
      <c r="F1964" s="404"/>
      <c r="G1964" s="404"/>
      <c r="H1964" s="404" t="str">
        <f t="shared" si="32"/>
        <v>M³</v>
      </c>
      <c r="I1964"/>
      <c r="J1964"/>
      <c r="K1964"/>
      <c r="L1964"/>
      <c r="M1964"/>
      <c r="N1964"/>
      <c r="O1964"/>
      <c r="P1964"/>
    </row>
    <row r="1965" spans="1:16" s="10" customFormat="1" ht="30" x14ac:dyDescent="0.25">
      <c r="A1965"/>
      <c r="B1965" s="4">
        <v>1917403</v>
      </c>
      <c r="C1965" s="8" t="s">
        <v>11492</v>
      </c>
      <c r="D1965" s="4" t="s">
        <v>9721</v>
      </c>
      <c r="E1965" s="406">
        <v>30.69</v>
      </c>
      <c r="F1965" s="404"/>
      <c r="G1965" s="404"/>
      <c r="H1965" s="404" t="str">
        <f t="shared" si="32"/>
        <v>M³</v>
      </c>
      <c r="I1965"/>
      <c r="J1965"/>
      <c r="K1965"/>
      <c r="L1965"/>
      <c r="M1965"/>
      <c r="N1965"/>
      <c r="O1965"/>
      <c r="P1965"/>
    </row>
    <row r="1966" spans="1:16" s="10" customFormat="1" ht="30" x14ac:dyDescent="0.25">
      <c r="A1966"/>
      <c r="B1966" s="6">
        <v>1917404</v>
      </c>
      <c r="C1966" s="9" t="s">
        <v>11493</v>
      </c>
      <c r="D1966" s="6" t="s">
        <v>9721</v>
      </c>
      <c r="E1966" s="403">
        <v>32.5</v>
      </c>
      <c r="F1966" s="404"/>
      <c r="G1966" s="404"/>
      <c r="H1966" s="404" t="str">
        <f t="shared" si="32"/>
        <v>M³</v>
      </c>
      <c r="I1966"/>
      <c r="J1966"/>
      <c r="K1966"/>
      <c r="L1966"/>
      <c r="M1966"/>
      <c r="N1966"/>
      <c r="O1966"/>
      <c r="P1966"/>
    </row>
    <row r="1967" spans="1:16" s="10" customFormat="1" ht="30" x14ac:dyDescent="0.25">
      <c r="A1967"/>
      <c r="B1967" s="4">
        <v>1917405</v>
      </c>
      <c r="C1967" s="8" t="s">
        <v>11494</v>
      </c>
      <c r="D1967" s="4" t="s">
        <v>9721</v>
      </c>
      <c r="E1967" s="406">
        <v>34.229999999999997</v>
      </c>
      <c r="F1967" s="404"/>
      <c r="G1967" s="404"/>
      <c r="H1967" s="404" t="str">
        <f t="shared" si="32"/>
        <v>M³</v>
      </c>
      <c r="I1967"/>
      <c r="J1967"/>
      <c r="K1967"/>
      <c r="L1967"/>
      <c r="M1967"/>
      <c r="N1967"/>
      <c r="O1967"/>
      <c r="P1967"/>
    </row>
    <row r="1968" spans="1:16" s="10" customFormat="1" ht="30" x14ac:dyDescent="0.25">
      <c r="A1968"/>
      <c r="B1968" s="6">
        <v>1917406</v>
      </c>
      <c r="C1968" s="9" t="s">
        <v>11495</v>
      </c>
      <c r="D1968" s="6" t="s">
        <v>9721</v>
      </c>
      <c r="E1968" s="403">
        <v>36.15</v>
      </c>
      <c r="F1968" s="404"/>
      <c r="G1968" s="404"/>
      <c r="H1968" s="404" t="str">
        <f t="shared" si="32"/>
        <v>M³</v>
      </c>
      <c r="I1968"/>
      <c r="J1968"/>
      <c r="K1968"/>
      <c r="L1968"/>
      <c r="M1968"/>
      <c r="N1968"/>
      <c r="O1968"/>
      <c r="P1968"/>
    </row>
    <row r="1969" spans="1:16" s="10" customFormat="1" ht="30" x14ac:dyDescent="0.25">
      <c r="A1969"/>
      <c r="B1969" s="4">
        <v>1917407</v>
      </c>
      <c r="C1969" s="8" t="s">
        <v>11496</v>
      </c>
      <c r="D1969" s="4" t="s">
        <v>9721</v>
      </c>
      <c r="E1969" s="406">
        <v>38.340000000000003</v>
      </c>
      <c r="F1969" s="404"/>
      <c r="G1969" s="404"/>
      <c r="H1969" s="404" t="str">
        <f t="shared" si="32"/>
        <v>M³</v>
      </c>
      <c r="I1969"/>
      <c r="J1969"/>
      <c r="K1969"/>
      <c r="L1969"/>
      <c r="M1969"/>
      <c r="N1969"/>
      <c r="O1969"/>
      <c r="P1969"/>
    </row>
    <row r="1970" spans="1:16" s="10" customFormat="1" ht="30" x14ac:dyDescent="0.25">
      <c r="A1970"/>
      <c r="B1970" s="6">
        <v>1917408</v>
      </c>
      <c r="C1970" s="9" t="s">
        <v>11497</v>
      </c>
      <c r="D1970" s="6" t="s">
        <v>9721</v>
      </c>
      <c r="E1970" s="403">
        <v>40.78</v>
      </c>
      <c r="F1970" s="404"/>
      <c r="G1970" s="404"/>
      <c r="H1970" s="404" t="str">
        <f t="shared" si="32"/>
        <v>M³</v>
      </c>
      <c r="I1970"/>
      <c r="J1970"/>
      <c r="K1970"/>
      <c r="L1970"/>
      <c r="M1970"/>
      <c r="N1970"/>
      <c r="O1970"/>
      <c r="P1970"/>
    </row>
    <row r="1971" spans="1:16" s="10" customFormat="1" ht="30" x14ac:dyDescent="0.25">
      <c r="A1971"/>
      <c r="B1971" s="4">
        <v>1917409</v>
      </c>
      <c r="C1971" s="8" t="s">
        <v>11498</v>
      </c>
      <c r="D1971" s="4" t="s">
        <v>9721</v>
      </c>
      <c r="E1971" s="406">
        <v>42.73</v>
      </c>
      <c r="F1971" s="404"/>
      <c r="G1971" s="404"/>
      <c r="H1971" s="404" t="str">
        <f t="shared" si="32"/>
        <v>M³</v>
      </c>
      <c r="I1971"/>
      <c r="J1971"/>
      <c r="K1971"/>
      <c r="L1971"/>
      <c r="M1971"/>
      <c r="N1971"/>
      <c r="O1971"/>
      <c r="P1971"/>
    </row>
    <row r="1972" spans="1:16" s="10" customFormat="1" ht="30" x14ac:dyDescent="0.25">
      <c r="A1972"/>
      <c r="B1972" s="6">
        <v>1917410</v>
      </c>
      <c r="C1972" s="9" t="s">
        <v>11499</v>
      </c>
      <c r="D1972" s="6" t="s">
        <v>9721</v>
      </c>
      <c r="E1972" s="403">
        <v>44.51</v>
      </c>
      <c r="F1972" s="404"/>
      <c r="G1972" s="404"/>
      <c r="H1972" s="404" t="str">
        <f t="shared" si="32"/>
        <v>M³</v>
      </c>
      <c r="I1972"/>
      <c r="J1972"/>
      <c r="K1972"/>
      <c r="L1972"/>
      <c r="M1972"/>
      <c r="N1972"/>
      <c r="O1972"/>
      <c r="P1972"/>
    </row>
    <row r="1973" spans="1:16" s="10" customFormat="1" ht="30" x14ac:dyDescent="0.25">
      <c r="A1973"/>
      <c r="B1973" s="4">
        <v>1917411</v>
      </c>
      <c r="C1973" s="8" t="s">
        <v>11500</v>
      </c>
      <c r="D1973" s="4" t="s">
        <v>9721</v>
      </c>
      <c r="E1973" s="406">
        <v>46.51</v>
      </c>
      <c r="F1973" s="404"/>
      <c r="G1973" s="404"/>
      <c r="H1973" s="404" t="str">
        <f t="shared" si="32"/>
        <v>M³</v>
      </c>
      <c r="I1973"/>
      <c r="J1973"/>
      <c r="K1973"/>
      <c r="L1973"/>
      <c r="M1973"/>
      <c r="N1973"/>
      <c r="O1973"/>
      <c r="P1973"/>
    </row>
    <row r="1974" spans="1:16" s="10" customFormat="1" ht="30" x14ac:dyDescent="0.25">
      <c r="A1974"/>
      <c r="B1974" s="6">
        <v>1917366</v>
      </c>
      <c r="C1974" s="9" t="s">
        <v>11501</v>
      </c>
      <c r="D1974" s="6" t="s">
        <v>9721</v>
      </c>
      <c r="E1974" s="403">
        <v>4.2699999999999996</v>
      </c>
      <c r="F1974" s="404"/>
      <c r="G1974" s="404"/>
      <c r="H1974" s="404" t="str">
        <f t="shared" si="32"/>
        <v>M³</v>
      </c>
      <c r="I1974"/>
      <c r="J1974"/>
      <c r="K1974"/>
      <c r="L1974"/>
      <c r="M1974"/>
      <c r="N1974"/>
      <c r="O1974"/>
      <c r="P1974"/>
    </row>
    <row r="1975" spans="1:16" s="10" customFormat="1" ht="30" x14ac:dyDescent="0.25">
      <c r="A1975"/>
      <c r="B1975" s="4">
        <v>1917732</v>
      </c>
      <c r="C1975" s="8" t="s">
        <v>11502</v>
      </c>
      <c r="D1975" s="4" t="s">
        <v>9721</v>
      </c>
      <c r="E1975" s="406">
        <v>3.43</v>
      </c>
      <c r="F1975" s="404"/>
      <c r="G1975" s="404"/>
      <c r="H1975" s="404" t="str">
        <f t="shared" si="32"/>
        <v>M³</v>
      </c>
      <c r="I1975"/>
      <c r="J1975"/>
      <c r="K1975"/>
      <c r="L1975"/>
      <c r="M1975"/>
      <c r="N1975"/>
      <c r="O1975"/>
      <c r="P1975"/>
    </row>
    <row r="1976" spans="1:16" s="10" customFormat="1" x14ac:dyDescent="0.25">
      <c r="A1976"/>
      <c r="B1976" s="6">
        <v>1917043</v>
      </c>
      <c r="C1976" s="9" t="s">
        <v>11503</v>
      </c>
      <c r="D1976" s="6" t="s">
        <v>9721</v>
      </c>
      <c r="E1976" s="403">
        <v>12.32</v>
      </c>
      <c r="F1976" s="404"/>
      <c r="G1976" s="404"/>
      <c r="H1976" s="404" t="str">
        <f t="shared" si="32"/>
        <v>M³</v>
      </c>
      <c r="I1976"/>
      <c r="J1976"/>
      <c r="K1976"/>
      <c r="L1976"/>
      <c r="M1976"/>
      <c r="N1976"/>
      <c r="O1976"/>
      <c r="P1976"/>
    </row>
    <row r="1977" spans="1:16" s="10" customFormat="1" x14ac:dyDescent="0.25">
      <c r="A1977"/>
      <c r="B1977" s="4">
        <v>1917044</v>
      </c>
      <c r="C1977" s="8" t="s">
        <v>11504</v>
      </c>
      <c r="D1977" s="4" t="s">
        <v>9721</v>
      </c>
      <c r="E1977" s="406">
        <v>12.53</v>
      </c>
      <c r="F1977" s="404"/>
      <c r="G1977" s="404"/>
      <c r="H1977" s="404" t="str">
        <f t="shared" si="32"/>
        <v>M³</v>
      </c>
      <c r="I1977"/>
      <c r="J1977"/>
      <c r="K1977"/>
      <c r="L1977"/>
      <c r="M1977"/>
      <c r="N1977"/>
      <c r="O1977"/>
      <c r="P1977"/>
    </row>
    <row r="1978" spans="1:16" s="10" customFormat="1" x14ac:dyDescent="0.25">
      <c r="A1978"/>
      <c r="B1978" s="6">
        <v>1917045</v>
      </c>
      <c r="C1978" s="9" t="s">
        <v>11505</v>
      </c>
      <c r="D1978" s="6" t="s">
        <v>9721</v>
      </c>
      <c r="E1978" s="403">
        <v>12.75</v>
      </c>
      <c r="F1978" s="404"/>
      <c r="G1978" s="404"/>
      <c r="H1978" s="404" t="str">
        <f t="shared" si="32"/>
        <v>M³</v>
      </c>
      <c r="I1978"/>
      <c r="J1978"/>
      <c r="K1978"/>
      <c r="L1978"/>
      <c r="M1978"/>
      <c r="N1978"/>
      <c r="O1978"/>
      <c r="P1978"/>
    </row>
    <row r="1979" spans="1:16" s="10" customFormat="1" x14ac:dyDescent="0.25">
      <c r="A1979"/>
      <c r="B1979" s="4">
        <v>1917046</v>
      </c>
      <c r="C1979" s="8" t="s">
        <v>11506</v>
      </c>
      <c r="D1979" s="4" t="s">
        <v>9721</v>
      </c>
      <c r="E1979" s="406">
        <v>12.98</v>
      </c>
      <c r="F1979" s="404"/>
      <c r="G1979" s="404"/>
      <c r="H1979" s="404" t="str">
        <f t="shared" si="32"/>
        <v>M³</v>
      </c>
      <c r="I1979"/>
      <c r="J1979"/>
      <c r="K1979"/>
      <c r="L1979"/>
      <c r="M1979"/>
      <c r="N1979"/>
      <c r="O1979"/>
      <c r="P1979"/>
    </row>
    <row r="1980" spans="1:16" s="10" customFormat="1" x14ac:dyDescent="0.25">
      <c r="A1980"/>
      <c r="B1980" s="6">
        <v>1917047</v>
      </c>
      <c r="C1980" s="9" t="s">
        <v>11507</v>
      </c>
      <c r="D1980" s="6" t="s">
        <v>9721</v>
      </c>
      <c r="E1980" s="403">
        <v>13.23</v>
      </c>
      <c r="F1980" s="404"/>
      <c r="G1980" s="404"/>
      <c r="H1980" s="404" t="str">
        <f t="shared" si="32"/>
        <v>M³</v>
      </c>
      <c r="I1980"/>
      <c r="J1980"/>
      <c r="K1980"/>
      <c r="L1980"/>
      <c r="M1980"/>
      <c r="N1980"/>
      <c r="O1980"/>
      <c r="P1980"/>
    </row>
    <row r="1981" spans="1:16" s="10" customFormat="1" x14ac:dyDescent="0.25">
      <c r="A1981"/>
      <c r="B1981" s="4">
        <v>1917048</v>
      </c>
      <c r="C1981" s="8" t="s">
        <v>11508</v>
      </c>
      <c r="D1981" s="4" t="s">
        <v>9721</v>
      </c>
      <c r="E1981" s="406">
        <v>13.36</v>
      </c>
      <c r="F1981" s="404"/>
      <c r="G1981" s="404"/>
      <c r="H1981" s="404" t="str">
        <f t="shared" si="32"/>
        <v>M³</v>
      </c>
      <c r="I1981"/>
      <c r="J1981"/>
      <c r="K1981"/>
      <c r="L1981"/>
      <c r="M1981"/>
      <c r="N1981"/>
      <c r="O1981"/>
      <c r="P1981"/>
    </row>
    <row r="1982" spans="1:16" s="10" customFormat="1" x14ac:dyDescent="0.25">
      <c r="A1982"/>
      <c r="B1982" s="6">
        <v>1901518</v>
      </c>
      <c r="C1982" s="9" t="s">
        <v>11509</v>
      </c>
      <c r="D1982" s="6" t="s">
        <v>9721</v>
      </c>
      <c r="E1982" s="403">
        <v>8.39</v>
      </c>
      <c r="F1982" s="404"/>
      <c r="G1982" s="404"/>
      <c r="H1982" s="404" t="str">
        <f t="shared" si="32"/>
        <v>M³</v>
      </c>
      <c r="I1982"/>
      <c r="J1982"/>
      <c r="K1982"/>
      <c r="L1982"/>
      <c r="M1982"/>
      <c r="N1982"/>
      <c r="O1982"/>
      <c r="P1982"/>
    </row>
    <row r="1983" spans="1:16" s="10" customFormat="1" x14ac:dyDescent="0.25">
      <c r="A1983"/>
      <c r="B1983" s="4">
        <v>1901519</v>
      </c>
      <c r="C1983" s="8" t="s">
        <v>11510</v>
      </c>
      <c r="D1983" s="4" t="s">
        <v>9721</v>
      </c>
      <c r="E1983" s="406">
        <v>8.4499999999999993</v>
      </c>
      <c r="F1983" s="404"/>
      <c r="G1983" s="404"/>
      <c r="H1983" s="404" t="str">
        <f t="shared" si="32"/>
        <v>M³</v>
      </c>
      <c r="I1983"/>
      <c r="J1983"/>
      <c r="K1983"/>
      <c r="L1983"/>
      <c r="M1983"/>
      <c r="N1983"/>
      <c r="O1983"/>
      <c r="P1983"/>
    </row>
    <row r="1984" spans="1:16" s="10" customFormat="1" x14ac:dyDescent="0.25">
      <c r="A1984"/>
      <c r="B1984" s="6">
        <v>1901520</v>
      </c>
      <c r="C1984" s="9" t="s">
        <v>11511</v>
      </c>
      <c r="D1984" s="6" t="s">
        <v>9721</v>
      </c>
      <c r="E1984" s="403">
        <v>8.52</v>
      </c>
      <c r="F1984" s="404"/>
      <c r="G1984" s="404"/>
      <c r="H1984" s="404" t="str">
        <f t="shared" si="32"/>
        <v>M³</v>
      </c>
      <c r="I1984"/>
      <c r="J1984"/>
      <c r="K1984"/>
      <c r="L1984"/>
      <c r="M1984"/>
      <c r="N1984"/>
      <c r="O1984"/>
      <c r="P1984"/>
    </row>
    <row r="1985" spans="1:16" s="10" customFormat="1" x14ac:dyDescent="0.25">
      <c r="A1985"/>
      <c r="B1985" s="4">
        <v>1901521</v>
      </c>
      <c r="C1985" s="8" t="s">
        <v>11512</v>
      </c>
      <c r="D1985" s="4" t="s">
        <v>9721</v>
      </c>
      <c r="E1985" s="406">
        <v>8.58</v>
      </c>
      <c r="F1985" s="404"/>
      <c r="G1985" s="404"/>
      <c r="H1985" s="404" t="str">
        <f t="shared" si="32"/>
        <v>M³</v>
      </c>
      <c r="I1985"/>
      <c r="J1985"/>
      <c r="K1985"/>
      <c r="L1985"/>
      <c r="M1985"/>
      <c r="N1985"/>
      <c r="O1985"/>
      <c r="P1985"/>
    </row>
    <row r="1986" spans="1:16" s="10" customFormat="1" x14ac:dyDescent="0.25">
      <c r="A1986"/>
      <c r="B1986" s="6">
        <v>1901522</v>
      </c>
      <c r="C1986" s="9" t="s">
        <v>11513</v>
      </c>
      <c r="D1986" s="6" t="s">
        <v>9721</v>
      </c>
      <c r="E1986" s="403">
        <v>8.66</v>
      </c>
      <c r="F1986" s="404"/>
      <c r="G1986" s="404"/>
      <c r="H1986" s="404" t="str">
        <f t="shared" si="32"/>
        <v>M³</v>
      </c>
      <c r="I1986"/>
      <c r="J1986"/>
      <c r="K1986"/>
      <c r="L1986"/>
      <c r="M1986"/>
      <c r="N1986"/>
      <c r="O1986"/>
      <c r="P1986"/>
    </row>
    <row r="1987" spans="1:16" s="10" customFormat="1" x14ac:dyDescent="0.25">
      <c r="A1987"/>
      <c r="B1987" s="4">
        <v>1901517</v>
      </c>
      <c r="C1987" s="8" t="s">
        <v>11514</v>
      </c>
      <c r="D1987" s="4" t="s">
        <v>9721</v>
      </c>
      <c r="E1987" s="406">
        <v>8.6999999999999993</v>
      </c>
      <c r="F1987" s="404"/>
      <c r="G1987" s="404"/>
      <c r="H1987" s="404" t="str">
        <f t="shared" si="32"/>
        <v>M³</v>
      </c>
      <c r="I1987"/>
      <c r="J1987"/>
      <c r="K1987"/>
      <c r="L1987"/>
      <c r="M1987"/>
      <c r="N1987"/>
      <c r="O1987"/>
      <c r="P1987"/>
    </row>
    <row r="1988" spans="1:16" s="10" customFormat="1" x14ac:dyDescent="0.25">
      <c r="A1988"/>
      <c r="B1988" s="6">
        <v>1901523</v>
      </c>
      <c r="C1988" s="9" t="s">
        <v>11515</v>
      </c>
      <c r="D1988" s="6" t="s">
        <v>9721</v>
      </c>
      <c r="E1988" s="403">
        <v>11.15</v>
      </c>
      <c r="F1988" s="404"/>
      <c r="G1988" s="404"/>
      <c r="H1988" s="404" t="str">
        <f t="shared" si="32"/>
        <v>M³</v>
      </c>
      <c r="I1988"/>
      <c r="J1988"/>
      <c r="K1988"/>
      <c r="L1988"/>
      <c r="M1988"/>
      <c r="N1988"/>
      <c r="O1988"/>
      <c r="P1988"/>
    </row>
    <row r="1989" spans="1:16" s="10" customFormat="1" x14ac:dyDescent="0.25">
      <c r="A1989"/>
      <c r="B1989" s="4">
        <v>1901524</v>
      </c>
      <c r="C1989" s="8" t="s">
        <v>11516</v>
      </c>
      <c r="D1989" s="4" t="s">
        <v>9721</v>
      </c>
      <c r="E1989" s="406">
        <v>11.21</v>
      </c>
      <c r="F1989" s="404"/>
      <c r="G1989" s="404"/>
      <c r="H1989" s="404" t="str">
        <f t="shared" si="32"/>
        <v>M³</v>
      </c>
      <c r="I1989"/>
      <c r="J1989"/>
      <c r="K1989"/>
      <c r="L1989"/>
      <c r="M1989"/>
      <c r="N1989"/>
      <c r="O1989"/>
      <c r="P1989"/>
    </row>
    <row r="1990" spans="1:16" s="10" customFormat="1" x14ac:dyDescent="0.25">
      <c r="A1990"/>
      <c r="B1990" s="6">
        <v>1901525</v>
      </c>
      <c r="C1990" s="9" t="s">
        <v>11517</v>
      </c>
      <c r="D1990" s="6" t="s">
        <v>9721</v>
      </c>
      <c r="E1990" s="403">
        <v>11.27</v>
      </c>
      <c r="F1990" s="404"/>
      <c r="G1990" s="404"/>
      <c r="H1990" s="404" t="str">
        <f t="shared" si="32"/>
        <v>M³</v>
      </c>
      <c r="I1990"/>
      <c r="J1990"/>
      <c r="K1990"/>
      <c r="L1990"/>
      <c r="M1990"/>
      <c r="N1990"/>
      <c r="O1990"/>
      <c r="P1990"/>
    </row>
    <row r="1991" spans="1:16" s="10" customFormat="1" x14ac:dyDescent="0.25">
      <c r="A1991"/>
      <c r="B1991" s="4">
        <v>1901526</v>
      </c>
      <c r="C1991" s="8" t="s">
        <v>11518</v>
      </c>
      <c r="D1991" s="4" t="s">
        <v>9721</v>
      </c>
      <c r="E1991" s="406">
        <v>11.34</v>
      </c>
      <c r="F1991" s="404"/>
      <c r="G1991" s="404"/>
      <c r="H1991" s="404" t="str">
        <f t="shared" si="32"/>
        <v>M³</v>
      </c>
      <c r="I1991"/>
      <c r="J1991"/>
      <c r="K1991"/>
      <c r="L1991"/>
      <c r="M1991"/>
      <c r="N1991"/>
      <c r="O1991"/>
      <c r="P1991"/>
    </row>
    <row r="1992" spans="1:16" s="10" customFormat="1" x14ac:dyDescent="0.25">
      <c r="A1992"/>
      <c r="B1992" s="6">
        <v>1901527</v>
      </c>
      <c r="C1992" s="9" t="s">
        <v>11519</v>
      </c>
      <c r="D1992" s="6" t="s">
        <v>9721</v>
      </c>
      <c r="E1992" s="403">
        <v>11.4</v>
      </c>
      <c r="F1992" s="404"/>
      <c r="G1992" s="404"/>
      <c r="H1992" s="404" t="str">
        <f t="shared" si="32"/>
        <v>M³</v>
      </c>
      <c r="I1992"/>
      <c r="J1992"/>
      <c r="K1992"/>
      <c r="L1992"/>
      <c r="M1992"/>
      <c r="N1992"/>
      <c r="O1992"/>
      <c r="P1992"/>
    </row>
    <row r="1993" spans="1:16" s="10" customFormat="1" x14ac:dyDescent="0.25">
      <c r="A1993"/>
      <c r="B1993" s="4">
        <v>1901528</v>
      </c>
      <c r="C1993" s="8" t="s">
        <v>11520</v>
      </c>
      <c r="D1993" s="4" t="s">
        <v>9721</v>
      </c>
      <c r="E1993" s="406">
        <v>11.44</v>
      </c>
      <c r="F1993" s="404"/>
      <c r="G1993" s="404"/>
      <c r="H1993" s="404" t="str">
        <f t="shared" si="32"/>
        <v>M³</v>
      </c>
      <c r="I1993"/>
      <c r="J1993"/>
      <c r="K1993"/>
      <c r="L1993"/>
      <c r="M1993"/>
      <c r="N1993"/>
      <c r="O1993"/>
      <c r="P1993"/>
    </row>
    <row r="1994" spans="1:16" s="10" customFormat="1" x14ac:dyDescent="0.25">
      <c r="A1994"/>
      <c r="B1994" s="6">
        <v>1917079</v>
      </c>
      <c r="C1994" s="9" t="s">
        <v>11521</v>
      </c>
      <c r="D1994" s="6" t="s">
        <v>9721</v>
      </c>
      <c r="E1994" s="403">
        <v>8.74</v>
      </c>
      <c r="F1994" s="404"/>
      <c r="G1994" s="404"/>
      <c r="H1994" s="404" t="str">
        <f t="shared" si="32"/>
        <v>M³</v>
      </c>
      <c r="I1994"/>
      <c r="J1994"/>
      <c r="K1994"/>
      <c r="L1994"/>
      <c r="M1994"/>
      <c r="N1994"/>
      <c r="O1994"/>
      <c r="P1994"/>
    </row>
    <row r="1995" spans="1:16" s="10" customFormat="1" x14ac:dyDescent="0.25">
      <c r="A1995"/>
      <c r="B1995" s="4">
        <v>1917080</v>
      </c>
      <c r="C1995" s="8" t="s">
        <v>11522</v>
      </c>
      <c r="D1995" s="4" t="s">
        <v>9721</v>
      </c>
      <c r="E1995" s="406">
        <v>8.8699999999999992</v>
      </c>
      <c r="F1995" s="404"/>
      <c r="G1995" s="404"/>
      <c r="H1995" s="404" t="str">
        <f t="shared" si="32"/>
        <v>M³</v>
      </c>
      <c r="I1995"/>
      <c r="J1995"/>
      <c r="K1995"/>
      <c r="L1995"/>
      <c r="M1995"/>
      <c r="N1995"/>
      <c r="O1995"/>
      <c r="P1995"/>
    </row>
    <row r="1996" spans="1:16" s="10" customFormat="1" x14ac:dyDescent="0.25">
      <c r="A1996"/>
      <c r="B1996" s="6">
        <v>1917081</v>
      </c>
      <c r="C1996" s="9" t="s">
        <v>11523</v>
      </c>
      <c r="D1996" s="6" t="s">
        <v>9721</v>
      </c>
      <c r="E1996" s="403">
        <v>9.01</v>
      </c>
      <c r="F1996" s="404"/>
      <c r="G1996" s="404"/>
      <c r="H1996" s="404" t="str">
        <f t="shared" si="32"/>
        <v>M³</v>
      </c>
      <c r="I1996"/>
      <c r="J1996"/>
      <c r="K1996"/>
      <c r="L1996"/>
      <c r="M1996"/>
      <c r="N1996"/>
      <c r="O1996"/>
      <c r="P1996"/>
    </row>
    <row r="1997" spans="1:16" s="10" customFormat="1" x14ac:dyDescent="0.25">
      <c r="A1997"/>
      <c r="B1997" s="4">
        <v>1917082</v>
      </c>
      <c r="C1997" s="8" t="s">
        <v>11524</v>
      </c>
      <c r="D1997" s="4" t="s">
        <v>9721</v>
      </c>
      <c r="E1997" s="406">
        <v>9.15</v>
      </c>
      <c r="F1997" s="404"/>
      <c r="G1997" s="404"/>
      <c r="H1997" s="404" t="str">
        <f t="shared" si="32"/>
        <v>M³</v>
      </c>
      <c r="I1997"/>
      <c r="J1997"/>
      <c r="K1997"/>
      <c r="L1997"/>
      <c r="M1997"/>
      <c r="N1997"/>
      <c r="O1997"/>
      <c r="P1997"/>
    </row>
    <row r="1998" spans="1:16" s="10" customFormat="1" x14ac:dyDescent="0.25">
      <c r="A1998"/>
      <c r="B1998" s="6">
        <v>1917083</v>
      </c>
      <c r="C1998" s="9" t="s">
        <v>11525</v>
      </c>
      <c r="D1998" s="6" t="s">
        <v>9721</v>
      </c>
      <c r="E1998" s="403">
        <v>9.31</v>
      </c>
      <c r="F1998" s="404"/>
      <c r="G1998" s="404"/>
      <c r="H1998" s="404" t="str">
        <f t="shared" si="32"/>
        <v>M³</v>
      </c>
      <c r="I1998"/>
      <c r="J1998"/>
      <c r="K1998"/>
      <c r="L1998"/>
      <c r="M1998"/>
      <c r="N1998"/>
      <c r="O1998"/>
      <c r="P1998"/>
    </row>
    <row r="1999" spans="1:16" s="10" customFormat="1" x14ac:dyDescent="0.25">
      <c r="A1999"/>
      <c r="B1999" s="4">
        <v>1917084</v>
      </c>
      <c r="C1999" s="8" t="s">
        <v>11526</v>
      </c>
      <c r="D1999" s="4" t="s">
        <v>9721</v>
      </c>
      <c r="E1999" s="406">
        <v>9.39</v>
      </c>
      <c r="F1999" s="404"/>
      <c r="G1999" s="404"/>
      <c r="H1999" s="404" t="str">
        <f t="shared" si="32"/>
        <v>M³</v>
      </c>
      <c r="I1999"/>
      <c r="J1999"/>
      <c r="K1999"/>
      <c r="L1999"/>
      <c r="M1999"/>
      <c r="N1999"/>
      <c r="O1999"/>
      <c r="P1999"/>
    </row>
    <row r="2000" spans="1:16" s="10" customFormat="1" x14ac:dyDescent="0.25">
      <c r="A2000"/>
      <c r="B2000" s="6">
        <v>1901529</v>
      </c>
      <c r="C2000" s="9" t="s">
        <v>11527</v>
      </c>
      <c r="D2000" s="6" t="s">
        <v>9721</v>
      </c>
      <c r="E2000" s="403">
        <v>13.98</v>
      </c>
      <c r="F2000" s="404"/>
      <c r="G2000" s="404"/>
      <c r="H2000" s="404" t="str">
        <f t="shared" si="32"/>
        <v>M³</v>
      </c>
      <c r="I2000"/>
      <c r="J2000"/>
      <c r="K2000"/>
      <c r="L2000"/>
      <c r="M2000"/>
      <c r="N2000"/>
      <c r="O2000"/>
      <c r="P2000"/>
    </row>
    <row r="2001" spans="1:16" s="10" customFormat="1" x14ac:dyDescent="0.25">
      <c r="A2001"/>
      <c r="B2001" s="4">
        <v>1901530</v>
      </c>
      <c r="C2001" s="8" t="s">
        <v>11528</v>
      </c>
      <c r="D2001" s="4" t="s">
        <v>9721</v>
      </c>
      <c r="E2001" s="406">
        <v>14.03</v>
      </c>
      <c r="F2001" s="404"/>
      <c r="G2001" s="404"/>
      <c r="H2001" s="404" t="str">
        <f t="shared" ref="H2001:H2064" si="33">UPPER(D2001)</f>
        <v>M³</v>
      </c>
      <c r="I2001"/>
      <c r="J2001"/>
      <c r="K2001"/>
      <c r="L2001"/>
      <c r="M2001"/>
      <c r="N2001"/>
      <c r="O2001"/>
      <c r="P2001"/>
    </row>
    <row r="2002" spans="1:16" s="10" customFormat="1" x14ac:dyDescent="0.25">
      <c r="A2002"/>
      <c r="B2002" s="6">
        <v>1901531</v>
      </c>
      <c r="C2002" s="9" t="s">
        <v>11529</v>
      </c>
      <c r="D2002" s="6" t="s">
        <v>9721</v>
      </c>
      <c r="E2002" s="403">
        <v>14.1</v>
      </c>
      <c r="F2002" s="404"/>
      <c r="G2002" s="404"/>
      <c r="H2002" s="404" t="str">
        <f t="shared" si="33"/>
        <v>M³</v>
      </c>
      <c r="I2002"/>
      <c r="J2002"/>
      <c r="K2002"/>
      <c r="L2002"/>
      <c r="M2002"/>
      <c r="N2002"/>
      <c r="O2002"/>
      <c r="P2002"/>
    </row>
    <row r="2003" spans="1:16" s="10" customFormat="1" x14ac:dyDescent="0.25">
      <c r="A2003"/>
      <c r="B2003" s="4">
        <v>1901532</v>
      </c>
      <c r="C2003" s="8" t="s">
        <v>11530</v>
      </c>
      <c r="D2003" s="4" t="s">
        <v>9721</v>
      </c>
      <c r="E2003" s="406">
        <v>14.16</v>
      </c>
      <c r="F2003" s="404"/>
      <c r="G2003" s="404"/>
      <c r="H2003" s="404" t="str">
        <f t="shared" si="33"/>
        <v>M³</v>
      </c>
      <c r="I2003"/>
      <c r="J2003"/>
      <c r="K2003"/>
      <c r="L2003"/>
      <c r="M2003"/>
      <c r="N2003"/>
      <c r="O2003"/>
      <c r="P2003"/>
    </row>
    <row r="2004" spans="1:16" s="10" customFormat="1" x14ac:dyDescent="0.25">
      <c r="A2004"/>
      <c r="B2004" s="6">
        <v>1901533</v>
      </c>
      <c r="C2004" s="9" t="s">
        <v>11531</v>
      </c>
      <c r="D2004" s="6" t="s">
        <v>9721</v>
      </c>
      <c r="E2004" s="403">
        <v>14.23</v>
      </c>
      <c r="F2004" s="404"/>
      <c r="G2004" s="404"/>
      <c r="H2004" s="404" t="str">
        <f t="shared" si="33"/>
        <v>M³</v>
      </c>
      <c r="I2004"/>
      <c r="J2004"/>
      <c r="K2004"/>
      <c r="L2004"/>
      <c r="M2004"/>
      <c r="N2004"/>
      <c r="O2004"/>
      <c r="P2004"/>
    </row>
    <row r="2005" spans="1:16" s="10" customFormat="1" x14ac:dyDescent="0.25">
      <c r="A2005"/>
      <c r="B2005" s="4">
        <v>1901534</v>
      </c>
      <c r="C2005" s="8" t="s">
        <v>11532</v>
      </c>
      <c r="D2005" s="4" t="s">
        <v>9721</v>
      </c>
      <c r="E2005" s="406">
        <v>14.26</v>
      </c>
      <c r="F2005" s="404"/>
      <c r="G2005" s="404"/>
      <c r="H2005" s="404" t="str">
        <f t="shared" si="33"/>
        <v>M³</v>
      </c>
      <c r="I2005"/>
      <c r="J2005"/>
      <c r="K2005"/>
      <c r="L2005"/>
      <c r="M2005"/>
      <c r="N2005"/>
      <c r="O2005"/>
      <c r="P2005"/>
    </row>
    <row r="2006" spans="1:16" s="10" customFormat="1" x14ac:dyDescent="0.25">
      <c r="A2006"/>
      <c r="B2006" s="6">
        <v>1917115</v>
      </c>
      <c r="C2006" s="9" t="s">
        <v>11533</v>
      </c>
      <c r="D2006" s="6" t="s">
        <v>9721</v>
      </c>
      <c r="E2006" s="403">
        <v>8.4</v>
      </c>
      <c r="F2006" s="404"/>
      <c r="G2006" s="404"/>
      <c r="H2006" s="404" t="str">
        <f t="shared" si="33"/>
        <v>M³</v>
      </c>
      <c r="I2006"/>
      <c r="J2006"/>
      <c r="K2006"/>
      <c r="L2006"/>
      <c r="M2006"/>
      <c r="N2006"/>
      <c r="O2006"/>
      <c r="P2006"/>
    </row>
    <row r="2007" spans="1:16" s="10" customFormat="1" x14ac:dyDescent="0.25">
      <c r="A2007"/>
      <c r="B2007" s="4">
        <v>1917116</v>
      </c>
      <c r="C2007" s="8" t="s">
        <v>11534</v>
      </c>
      <c r="D2007" s="4" t="s">
        <v>9721</v>
      </c>
      <c r="E2007" s="406">
        <v>8.51</v>
      </c>
      <c r="F2007" s="404"/>
      <c r="G2007" s="404"/>
      <c r="H2007" s="404" t="str">
        <f t="shared" si="33"/>
        <v>M³</v>
      </c>
      <c r="I2007"/>
      <c r="J2007"/>
      <c r="K2007"/>
      <c r="L2007"/>
      <c r="M2007"/>
      <c r="N2007"/>
      <c r="O2007"/>
      <c r="P2007"/>
    </row>
    <row r="2008" spans="1:16" s="10" customFormat="1" x14ac:dyDescent="0.25">
      <c r="A2008"/>
      <c r="B2008" s="6">
        <v>1917117</v>
      </c>
      <c r="C2008" s="9" t="s">
        <v>11535</v>
      </c>
      <c r="D2008" s="6" t="s">
        <v>9721</v>
      </c>
      <c r="E2008" s="403">
        <v>8.6199999999999992</v>
      </c>
      <c r="F2008" s="404"/>
      <c r="G2008" s="404"/>
      <c r="H2008" s="404" t="str">
        <f t="shared" si="33"/>
        <v>M³</v>
      </c>
      <c r="I2008"/>
      <c r="J2008"/>
      <c r="K2008"/>
      <c r="L2008"/>
      <c r="M2008"/>
      <c r="N2008"/>
      <c r="O2008"/>
      <c r="P2008"/>
    </row>
    <row r="2009" spans="1:16" s="10" customFormat="1" x14ac:dyDescent="0.25">
      <c r="A2009"/>
      <c r="B2009" s="4">
        <v>1917118</v>
      </c>
      <c r="C2009" s="8" t="s">
        <v>11536</v>
      </c>
      <c r="D2009" s="4" t="s">
        <v>9721</v>
      </c>
      <c r="E2009" s="406">
        <v>8.74</v>
      </c>
      <c r="F2009" s="404"/>
      <c r="G2009" s="404"/>
      <c r="H2009" s="404" t="str">
        <f t="shared" si="33"/>
        <v>M³</v>
      </c>
      <c r="I2009"/>
      <c r="J2009"/>
      <c r="K2009"/>
      <c r="L2009"/>
      <c r="M2009"/>
      <c r="N2009"/>
      <c r="O2009"/>
      <c r="P2009"/>
    </row>
    <row r="2010" spans="1:16" s="10" customFormat="1" x14ac:dyDescent="0.25">
      <c r="A2010"/>
      <c r="B2010" s="6">
        <v>1917119</v>
      </c>
      <c r="C2010" s="9" t="s">
        <v>11537</v>
      </c>
      <c r="D2010" s="6" t="s">
        <v>9721</v>
      </c>
      <c r="E2010" s="403">
        <v>8.8699999999999992</v>
      </c>
      <c r="F2010" s="404"/>
      <c r="G2010" s="404"/>
      <c r="H2010" s="404" t="str">
        <f t="shared" si="33"/>
        <v>M³</v>
      </c>
      <c r="I2010"/>
      <c r="J2010"/>
      <c r="K2010"/>
      <c r="L2010"/>
      <c r="M2010"/>
      <c r="N2010"/>
      <c r="O2010"/>
      <c r="P2010"/>
    </row>
    <row r="2011" spans="1:16" s="10" customFormat="1" x14ac:dyDescent="0.25">
      <c r="A2011"/>
      <c r="B2011" s="4">
        <v>1917120</v>
      </c>
      <c r="C2011" s="8" t="s">
        <v>11538</v>
      </c>
      <c r="D2011" s="4" t="s">
        <v>9721</v>
      </c>
      <c r="E2011" s="406">
        <v>8.93</v>
      </c>
      <c r="F2011" s="404"/>
      <c r="G2011" s="404"/>
      <c r="H2011" s="404" t="str">
        <f t="shared" si="33"/>
        <v>M³</v>
      </c>
      <c r="I2011"/>
      <c r="J2011"/>
      <c r="K2011"/>
      <c r="L2011"/>
      <c r="M2011"/>
      <c r="N2011"/>
      <c r="O2011"/>
      <c r="P2011"/>
    </row>
    <row r="2012" spans="1:16" s="10" customFormat="1" x14ac:dyDescent="0.25">
      <c r="A2012"/>
      <c r="B2012" s="6">
        <v>1917151</v>
      </c>
      <c r="C2012" s="9" t="s">
        <v>11539</v>
      </c>
      <c r="D2012" s="6" t="s">
        <v>9721</v>
      </c>
      <c r="E2012" s="403">
        <v>8.02</v>
      </c>
      <c r="F2012" s="404"/>
      <c r="G2012" s="404"/>
      <c r="H2012" s="404" t="str">
        <f t="shared" si="33"/>
        <v>M³</v>
      </c>
      <c r="I2012"/>
      <c r="J2012"/>
      <c r="K2012"/>
      <c r="L2012"/>
      <c r="M2012"/>
      <c r="N2012"/>
      <c r="O2012"/>
      <c r="P2012"/>
    </row>
    <row r="2013" spans="1:16" s="10" customFormat="1" x14ac:dyDescent="0.25">
      <c r="A2013"/>
      <c r="B2013" s="4">
        <v>1917152</v>
      </c>
      <c r="C2013" s="8" t="s">
        <v>11540</v>
      </c>
      <c r="D2013" s="4" t="s">
        <v>9721</v>
      </c>
      <c r="E2013" s="406">
        <v>8.1199999999999992</v>
      </c>
      <c r="F2013" s="404"/>
      <c r="G2013" s="404"/>
      <c r="H2013" s="404" t="str">
        <f t="shared" si="33"/>
        <v>M³</v>
      </c>
      <c r="I2013"/>
      <c r="J2013"/>
      <c r="K2013"/>
      <c r="L2013"/>
      <c r="M2013"/>
      <c r="N2013"/>
      <c r="O2013"/>
      <c r="P2013"/>
    </row>
    <row r="2014" spans="1:16" s="10" customFormat="1" x14ac:dyDescent="0.25">
      <c r="A2014"/>
      <c r="B2014" s="6">
        <v>1917153</v>
      </c>
      <c r="C2014" s="9" t="s">
        <v>11541</v>
      </c>
      <c r="D2014" s="6" t="s">
        <v>9721</v>
      </c>
      <c r="E2014" s="403">
        <v>8.2200000000000006</v>
      </c>
      <c r="F2014" s="404"/>
      <c r="G2014" s="404"/>
      <c r="H2014" s="404" t="str">
        <f t="shared" si="33"/>
        <v>M³</v>
      </c>
      <c r="I2014"/>
      <c r="J2014"/>
      <c r="K2014"/>
      <c r="L2014"/>
      <c r="M2014"/>
      <c r="N2014"/>
      <c r="O2014"/>
      <c r="P2014"/>
    </row>
    <row r="2015" spans="1:16" s="10" customFormat="1" x14ac:dyDescent="0.25">
      <c r="A2015"/>
      <c r="B2015" s="4">
        <v>1917154</v>
      </c>
      <c r="C2015" s="8" t="s">
        <v>11542</v>
      </c>
      <c r="D2015" s="4" t="s">
        <v>9721</v>
      </c>
      <c r="E2015" s="406">
        <v>8.32</v>
      </c>
      <c r="F2015" s="404"/>
      <c r="G2015" s="404"/>
      <c r="H2015" s="404" t="str">
        <f t="shared" si="33"/>
        <v>M³</v>
      </c>
      <c r="I2015"/>
      <c r="J2015"/>
      <c r="K2015"/>
      <c r="L2015"/>
      <c r="M2015"/>
      <c r="N2015"/>
      <c r="O2015"/>
      <c r="P2015"/>
    </row>
    <row r="2016" spans="1:16" s="10" customFormat="1" x14ac:dyDescent="0.25">
      <c r="A2016"/>
      <c r="B2016" s="6">
        <v>1917155</v>
      </c>
      <c r="C2016" s="9" t="s">
        <v>11543</v>
      </c>
      <c r="D2016" s="6" t="s">
        <v>9721</v>
      </c>
      <c r="E2016" s="403">
        <v>8.43</v>
      </c>
      <c r="F2016" s="404"/>
      <c r="G2016" s="404"/>
      <c r="H2016" s="404" t="str">
        <f t="shared" si="33"/>
        <v>M³</v>
      </c>
      <c r="I2016"/>
      <c r="J2016"/>
      <c r="K2016"/>
      <c r="L2016"/>
      <c r="M2016"/>
      <c r="N2016"/>
      <c r="O2016"/>
      <c r="P2016"/>
    </row>
    <row r="2017" spans="1:16" s="10" customFormat="1" x14ac:dyDescent="0.25">
      <c r="A2017"/>
      <c r="B2017" s="4">
        <v>1917156</v>
      </c>
      <c r="C2017" s="8" t="s">
        <v>11544</v>
      </c>
      <c r="D2017" s="4" t="s">
        <v>9721</v>
      </c>
      <c r="E2017" s="406">
        <v>8.49</v>
      </c>
      <c r="F2017" s="404"/>
      <c r="G2017" s="404"/>
      <c r="H2017" s="404" t="str">
        <f t="shared" si="33"/>
        <v>M³</v>
      </c>
      <c r="I2017"/>
      <c r="J2017"/>
      <c r="K2017"/>
      <c r="L2017"/>
      <c r="M2017"/>
      <c r="N2017"/>
      <c r="O2017"/>
      <c r="P2017"/>
    </row>
    <row r="2018" spans="1:16" s="10" customFormat="1" x14ac:dyDescent="0.25">
      <c r="A2018"/>
      <c r="B2018" s="6">
        <v>1917187</v>
      </c>
      <c r="C2018" s="9" t="s">
        <v>11545</v>
      </c>
      <c r="D2018" s="6" t="s">
        <v>9721</v>
      </c>
      <c r="E2018" s="403">
        <v>8.94</v>
      </c>
      <c r="F2018" s="404"/>
      <c r="G2018" s="404"/>
      <c r="H2018" s="404" t="str">
        <f t="shared" si="33"/>
        <v>M³</v>
      </c>
      <c r="I2018"/>
      <c r="J2018"/>
      <c r="K2018"/>
      <c r="L2018"/>
      <c r="M2018"/>
      <c r="N2018"/>
      <c r="O2018"/>
      <c r="P2018"/>
    </row>
    <row r="2019" spans="1:16" s="10" customFormat="1" x14ac:dyDescent="0.25">
      <c r="A2019"/>
      <c r="B2019" s="4">
        <v>1917188</v>
      </c>
      <c r="C2019" s="8" t="s">
        <v>11546</v>
      </c>
      <c r="D2019" s="4" t="s">
        <v>9721</v>
      </c>
      <c r="E2019" s="406">
        <v>9.02</v>
      </c>
      <c r="F2019" s="404"/>
      <c r="G2019" s="404"/>
      <c r="H2019" s="404" t="str">
        <f t="shared" si="33"/>
        <v>M³</v>
      </c>
      <c r="I2019"/>
      <c r="J2019"/>
      <c r="K2019"/>
      <c r="L2019"/>
      <c r="M2019"/>
      <c r="N2019"/>
      <c r="O2019"/>
      <c r="P2019"/>
    </row>
    <row r="2020" spans="1:16" s="10" customFormat="1" x14ac:dyDescent="0.25">
      <c r="A2020"/>
      <c r="B2020" s="6">
        <v>1917189</v>
      </c>
      <c r="C2020" s="9" t="s">
        <v>11547</v>
      </c>
      <c r="D2020" s="6" t="s">
        <v>9721</v>
      </c>
      <c r="E2020" s="403">
        <v>9.11</v>
      </c>
      <c r="F2020" s="404"/>
      <c r="G2020" s="404"/>
      <c r="H2020" s="404" t="str">
        <f t="shared" si="33"/>
        <v>M³</v>
      </c>
      <c r="I2020"/>
      <c r="J2020"/>
      <c r="K2020"/>
      <c r="L2020"/>
      <c r="M2020"/>
      <c r="N2020"/>
      <c r="O2020"/>
      <c r="P2020"/>
    </row>
    <row r="2021" spans="1:16" s="10" customFormat="1" x14ac:dyDescent="0.25">
      <c r="A2021"/>
      <c r="B2021" s="4">
        <v>1917190</v>
      </c>
      <c r="C2021" s="8" t="s">
        <v>11548</v>
      </c>
      <c r="D2021" s="4" t="s">
        <v>9721</v>
      </c>
      <c r="E2021" s="406">
        <v>9.2100000000000009</v>
      </c>
      <c r="F2021" s="404"/>
      <c r="G2021" s="404"/>
      <c r="H2021" s="404" t="str">
        <f t="shared" si="33"/>
        <v>M³</v>
      </c>
      <c r="I2021"/>
      <c r="J2021"/>
      <c r="K2021"/>
      <c r="L2021"/>
      <c r="M2021"/>
      <c r="N2021"/>
      <c r="O2021"/>
      <c r="P2021"/>
    </row>
    <row r="2022" spans="1:16" s="10" customFormat="1" x14ac:dyDescent="0.25">
      <c r="A2022"/>
      <c r="B2022" s="6">
        <v>1917191</v>
      </c>
      <c r="C2022" s="9" t="s">
        <v>11549</v>
      </c>
      <c r="D2022" s="6" t="s">
        <v>9721</v>
      </c>
      <c r="E2022" s="403">
        <v>9.3000000000000007</v>
      </c>
      <c r="F2022" s="404"/>
      <c r="G2022" s="404"/>
      <c r="H2022" s="404" t="str">
        <f t="shared" si="33"/>
        <v>M³</v>
      </c>
      <c r="I2022"/>
      <c r="J2022"/>
      <c r="K2022"/>
      <c r="L2022"/>
      <c r="M2022"/>
      <c r="N2022"/>
      <c r="O2022"/>
      <c r="P2022"/>
    </row>
    <row r="2023" spans="1:16" s="10" customFormat="1" x14ac:dyDescent="0.25">
      <c r="A2023"/>
      <c r="B2023" s="4">
        <v>1917192</v>
      </c>
      <c r="C2023" s="8" t="s">
        <v>11550</v>
      </c>
      <c r="D2023" s="4" t="s">
        <v>9721</v>
      </c>
      <c r="E2023" s="406">
        <v>9.36</v>
      </c>
      <c r="F2023" s="404"/>
      <c r="G2023" s="404"/>
      <c r="H2023" s="404" t="str">
        <f t="shared" si="33"/>
        <v>M³</v>
      </c>
      <c r="I2023"/>
      <c r="J2023"/>
      <c r="K2023"/>
      <c r="L2023"/>
      <c r="M2023"/>
      <c r="N2023"/>
      <c r="O2023"/>
      <c r="P2023"/>
    </row>
    <row r="2024" spans="1:16" s="10" customFormat="1" x14ac:dyDescent="0.25">
      <c r="A2024"/>
      <c r="B2024" s="6">
        <v>1917007</v>
      </c>
      <c r="C2024" s="9" t="s">
        <v>11551</v>
      </c>
      <c r="D2024" s="6" t="s">
        <v>9721</v>
      </c>
      <c r="E2024" s="403">
        <v>16.72</v>
      </c>
      <c r="F2024" s="404"/>
      <c r="G2024" s="404"/>
      <c r="H2024" s="404" t="str">
        <f t="shared" si="33"/>
        <v>M³</v>
      </c>
      <c r="I2024"/>
      <c r="J2024"/>
      <c r="K2024"/>
      <c r="L2024"/>
      <c r="M2024"/>
      <c r="N2024"/>
      <c r="O2024"/>
      <c r="P2024"/>
    </row>
    <row r="2025" spans="1:16" s="10" customFormat="1" x14ac:dyDescent="0.25">
      <c r="A2025"/>
      <c r="B2025" s="4">
        <v>1917008</v>
      </c>
      <c r="C2025" s="8" t="s">
        <v>11552</v>
      </c>
      <c r="D2025" s="4" t="s">
        <v>9721</v>
      </c>
      <c r="E2025" s="406">
        <v>17.03</v>
      </c>
      <c r="F2025" s="404"/>
      <c r="G2025" s="404"/>
      <c r="H2025" s="404" t="str">
        <f t="shared" si="33"/>
        <v>M³</v>
      </c>
      <c r="I2025"/>
      <c r="J2025"/>
      <c r="K2025"/>
      <c r="L2025"/>
      <c r="M2025"/>
      <c r="N2025"/>
      <c r="O2025"/>
      <c r="P2025"/>
    </row>
    <row r="2026" spans="1:16" s="10" customFormat="1" x14ac:dyDescent="0.25">
      <c r="A2026"/>
      <c r="B2026" s="6">
        <v>1917009</v>
      </c>
      <c r="C2026" s="9" t="s">
        <v>11553</v>
      </c>
      <c r="D2026" s="6" t="s">
        <v>9721</v>
      </c>
      <c r="E2026" s="403">
        <v>17.34</v>
      </c>
      <c r="F2026" s="404"/>
      <c r="G2026" s="404"/>
      <c r="H2026" s="404" t="str">
        <f t="shared" si="33"/>
        <v>M³</v>
      </c>
      <c r="I2026"/>
      <c r="J2026"/>
      <c r="K2026"/>
      <c r="L2026"/>
      <c r="M2026"/>
      <c r="N2026"/>
      <c r="O2026"/>
      <c r="P2026"/>
    </row>
    <row r="2027" spans="1:16" s="10" customFormat="1" x14ac:dyDescent="0.25">
      <c r="A2027"/>
      <c r="B2027" s="4">
        <v>1917010</v>
      </c>
      <c r="C2027" s="8" t="s">
        <v>11554</v>
      </c>
      <c r="D2027" s="4" t="s">
        <v>9721</v>
      </c>
      <c r="E2027" s="406">
        <v>17.670000000000002</v>
      </c>
      <c r="F2027" s="404"/>
      <c r="G2027" s="404"/>
      <c r="H2027" s="404" t="str">
        <f t="shared" si="33"/>
        <v>M³</v>
      </c>
      <c r="I2027"/>
      <c r="J2027"/>
      <c r="K2027"/>
      <c r="L2027"/>
      <c r="M2027"/>
      <c r="N2027"/>
      <c r="O2027"/>
      <c r="P2027"/>
    </row>
    <row r="2028" spans="1:16" s="10" customFormat="1" x14ac:dyDescent="0.25">
      <c r="A2028"/>
      <c r="B2028" s="6">
        <v>1917011</v>
      </c>
      <c r="C2028" s="9" t="s">
        <v>11555</v>
      </c>
      <c r="D2028" s="6" t="s">
        <v>9721</v>
      </c>
      <c r="E2028" s="403">
        <v>18.02</v>
      </c>
      <c r="F2028" s="404"/>
      <c r="G2028" s="404"/>
      <c r="H2028" s="404" t="str">
        <f t="shared" si="33"/>
        <v>M³</v>
      </c>
      <c r="I2028"/>
      <c r="J2028"/>
      <c r="K2028"/>
      <c r="L2028"/>
      <c r="M2028"/>
      <c r="N2028"/>
      <c r="O2028"/>
      <c r="P2028"/>
    </row>
    <row r="2029" spans="1:16" s="10" customFormat="1" x14ac:dyDescent="0.25">
      <c r="A2029"/>
      <c r="B2029" s="4">
        <v>1917012</v>
      </c>
      <c r="C2029" s="8" t="s">
        <v>11556</v>
      </c>
      <c r="D2029" s="4" t="s">
        <v>9721</v>
      </c>
      <c r="E2029" s="406">
        <v>18.21</v>
      </c>
      <c r="F2029" s="404"/>
      <c r="G2029" s="404"/>
      <c r="H2029" s="404" t="str">
        <f t="shared" si="33"/>
        <v>M³</v>
      </c>
      <c r="I2029"/>
      <c r="J2029"/>
      <c r="K2029"/>
      <c r="L2029"/>
      <c r="M2029"/>
      <c r="N2029"/>
      <c r="O2029"/>
      <c r="P2029"/>
    </row>
    <row r="2030" spans="1:16" s="10" customFormat="1" ht="30" x14ac:dyDescent="0.25">
      <c r="A2030"/>
      <c r="B2030" s="6">
        <v>1917578</v>
      </c>
      <c r="C2030" s="9" t="s">
        <v>11557</v>
      </c>
      <c r="D2030" s="6" t="s">
        <v>9721</v>
      </c>
      <c r="E2030" s="403">
        <v>6.52</v>
      </c>
      <c r="F2030" s="404"/>
      <c r="G2030" s="404"/>
      <c r="H2030" s="404" t="str">
        <f t="shared" si="33"/>
        <v>M³</v>
      </c>
      <c r="I2030"/>
      <c r="J2030"/>
      <c r="K2030"/>
      <c r="L2030"/>
      <c r="M2030"/>
      <c r="N2030"/>
      <c r="O2030"/>
      <c r="P2030"/>
    </row>
    <row r="2031" spans="1:16" s="10" customFormat="1" ht="30" x14ac:dyDescent="0.25">
      <c r="A2031"/>
      <c r="B2031" s="4">
        <v>1917579</v>
      </c>
      <c r="C2031" s="8" t="s">
        <v>11558</v>
      </c>
      <c r="D2031" s="4" t="s">
        <v>9721</v>
      </c>
      <c r="E2031" s="406">
        <v>6.99</v>
      </c>
      <c r="F2031" s="404"/>
      <c r="G2031" s="404"/>
      <c r="H2031" s="404" t="str">
        <f t="shared" si="33"/>
        <v>M³</v>
      </c>
      <c r="I2031"/>
      <c r="J2031"/>
      <c r="K2031"/>
      <c r="L2031"/>
      <c r="M2031"/>
      <c r="N2031"/>
      <c r="O2031"/>
      <c r="P2031"/>
    </row>
    <row r="2032" spans="1:16" s="10" customFormat="1" ht="30" x14ac:dyDescent="0.25">
      <c r="A2032"/>
      <c r="B2032" s="6">
        <v>1917580</v>
      </c>
      <c r="C2032" s="9" t="s">
        <v>11559</v>
      </c>
      <c r="D2032" s="6" t="s">
        <v>9721</v>
      </c>
      <c r="E2032" s="403">
        <v>7.38</v>
      </c>
      <c r="F2032" s="404"/>
      <c r="G2032" s="404"/>
      <c r="H2032" s="404" t="str">
        <f t="shared" si="33"/>
        <v>M³</v>
      </c>
      <c r="I2032"/>
      <c r="J2032"/>
      <c r="K2032"/>
      <c r="L2032"/>
      <c r="M2032"/>
      <c r="N2032"/>
      <c r="O2032"/>
      <c r="P2032"/>
    </row>
    <row r="2033" spans="1:16" s="10" customFormat="1" ht="30" x14ac:dyDescent="0.25">
      <c r="A2033"/>
      <c r="B2033" s="4">
        <v>1917581</v>
      </c>
      <c r="C2033" s="8" t="s">
        <v>11560</v>
      </c>
      <c r="D2033" s="4" t="s">
        <v>9721</v>
      </c>
      <c r="E2033" s="406">
        <v>7.83</v>
      </c>
      <c r="F2033" s="404"/>
      <c r="G2033" s="404"/>
      <c r="H2033" s="404" t="str">
        <f t="shared" si="33"/>
        <v>M³</v>
      </c>
      <c r="I2033"/>
      <c r="J2033"/>
      <c r="K2033"/>
      <c r="L2033"/>
      <c r="M2033"/>
      <c r="N2033"/>
      <c r="O2033"/>
      <c r="P2033"/>
    </row>
    <row r="2034" spans="1:16" s="10" customFormat="1" ht="30" x14ac:dyDescent="0.25">
      <c r="A2034"/>
      <c r="B2034" s="6">
        <v>1917582</v>
      </c>
      <c r="C2034" s="9" t="s">
        <v>11561</v>
      </c>
      <c r="D2034" s="6" t="s">
        <v>9721</v>
      </c>
      <c r="E2034" s="403">
        <v>8.49</v>
      </c>
      <c r="F2034" s="404"/>
      <c r="G2034" s="404"/>
      <c r="H2034" s="404" t="str">
        <f t="shared" si="33"/>
        <v>M³</v>
      </c>
      <c r="I2034"/>
      <c r="J2034"/>
      <c r="K2034"/>
      <c r="L2034"/>
      <c r="M2034"/>
      <c r="N2034"/>
      <c r="O2034"/>
      <c r="P2034"/>
    </row>
    <row r="2035" spans="1:16" s="10" customFormat="1" ht="30" x14ac:dyDescent="0.25">
      <c r="A2035"/>
      <c r="B2035" s="4">
        <v>1917583</v>
      </c>
      <c r="C2035" s="8" t="s">
        <v>11562</v>
      </c>
      <c r="D2035" s="4" t="s">
        <v>9721</v>
      </c>
      <c r="E2035" s="406">
        <v>8.99</v>
      </c>
      <c r="F2035" s="404"/>
      <c r="G2035" s="404"/>
      <c r="H2035" s="404" t="str">
        <f t="shared" si="33"/>
        <v>M³</v>
      </c>
      <c r="I2035"/>
      <c r="J2035"/>
      <c r="K2035"/>
      <c r="L2035"/>
      <c r="M2035"/>
      <c r="N2035"/>
      <c r="O2035"/>
      <c r="P2035"/>
    </row>
    <row r="2036" spans="1:16" s="10" customFormat="1" ht="30" x14ac:dyDescent="0.25">
      <c r="A2036"/>
      <c r="B2036" s="6">
        <v>1917584</v>
      </c>
      <c r="C2036" s="9" t="s">
        <v>11563</v>
      </c>
      <c r="D2036" s="6" t="s">
        <v>9721</v>
      </c>
      <c r="E2036" s="403">
        <v>9.43</v>
      </c>
      <c r="F2036" s="404"/>
      <c r="G2036" s="404"/>
      <c r="H2036" s="404" t="str">
        <f t="shared" si="33"/>
        <v>M³</v>
      </c>
      <c r="I2036"/>
      <c r="J2036"/>
      <c r="K2036"/>
      <c r="L2036"/>
      <c r="M2036"/>
      <c r="N2036"/>
      <c r="O2036"/>
      <c r="P2036"/>
    </row>
    <row r="2037" spans="1:16" s="10" customFormat="1" ht="30" x14ac:dyDescent="0.25">
      <c r="A2037"/>
      <c r="B2037" s="4">
        <v>1917585</v>
      </c>
      <c r="C2037" s="8" t="s">
        <v>11564</v>
      </c>
      <c r="D2037" s="4" t="s">
        <v>9721</v>
      </c>
      <c r="E2037" s="406">
        <v>10.07</v>
      </c>
      <c r="F2037" s="404"/>
      <c r="G2037" s="404"/>
      <c r="H2037" s="404" t="str">
        <f t="shared" si="33"/>
        <v>M³</v>
      </c>
      <c r="I2037"/>
      <c r="J2037"/>
      <c r="K2037"/>
      <c r="L2037"/>
      <c r="M2037"/>
      <c r="N2037"/>
      <c r="O2037"/>
      <c r="P2037"/>
    </row>
    <row r="2038" spans="1:16" s="10" customFormat="1" ht="30" x14ac:dyDescent="0.25">
      <c r="A2038"/>
      <c r="B2038" s="6">
        <v>1917586</v>
      </c>
      <c r="C2038" s="9" t="s">
        <v>11565</v>
      </c>
      <c r="D2038" s="6" t="s">
        <v>9721</v>
      </c>
      <c r="E2038" s="403">
        <v>11.02</v>
      </c>
      <c r="F2038" s="404"/>
      <c r="G2038" s="404"/>
      <c r="H2038" s="404" t="str">
        <f t="shared" si="33"/>
        <v>M³</v>
      </c>
      <c r="I2038"/>
      <c r="J2038"/>
      <c r="K2038"/>
      <c r="L2038"/>
      <c r="M2038"/>
      <c r="N2038"/>
      <c r="O2038"/>
      <c r="P2038"/>
    </row>
    <row r="2039" spans="1:16" s="10" customFormat="1" ht="30" x14ac:dyDescent="0.25">
      <c r="A2039"/>
      <c r="B2039" s="4">
        <v>1917587</v>
      </c>
      <c r="C2039" s="8" t="s">
        <v>11566</v>
      </c>
      <c r="D2039" s="4" t="s">
        <v>9721</v>
      </c>
      <c r="E2039" s="406">
        <v>11.74</v>
      </c>
      <c r="F2039" s="404"/>
      <c r="G2039" s="404"/>
      <c r="H2039" s="404" t="str">
        <f t="shared" si="33"/>
        <v>M³</v>
      </c>
      <c r="I2039"/>
      <c r="J2039"/>
      <c r="K2039"/>
      <c r="L2039"/>
      <c r="M2039"/>
      <c r="N2039"/>
      <c r="O2039"/>
      <c r="P2039"/>
    </row>
    <row r="2040" spans="1:16" s="10" customFormat="1" ht="30" x14ac:dyDescent="0.25">
      <c r="A2040"/>
      <c r="B2040" s="6">
        <v>1917588</v>
      </c>
      <c r="C2040" s="9" t="s">
        <v>11567</v>
      </c>
      <c r="D2040" s="6" t="s">
        <v>9721</v>
      </c>
      <c r="E2040" s="403">
        <v>12.54</v>
      </c>
      <c r="F2040" s="404"/>
      <c r="G2040" s="404"/>
      <c r="H2040" s="404" t="str">
        <f t="shared" si="33"/>
        <v>M³</v>
      </c>
      <c r="I2040"/>
      <c r="J2040"/>
      <c r="K2040"/>
      <c r="L2040"/>
      <c r="M2040"/>
      <c r="N2040"/>
      <c r="O2040"/>
      <c r="P2040"/>
    </row>
    <row r="2041" spans="1:16" s="10" customFormat="1" ht="30" x14ac:dyDescent="0.25">
      <c r="A2041"/>
      <c r="B2041" s="4">
        <v>1917589</v>
      </c>
      <c r="C2041" s="8" t="s">
        <v>11568</v>
      </c>
      <c r="D2041" s="4" t="s">
        <v>9721</v>
      </c>
      <c r="E2041" s="406">
        <v>14.12</v>
      </c>
      <c r="F2041" s="404"/>
      <c r="G2041" s="404"/>
      <c r="H2041" s="404" t="str">
        <f t="shared" si="33"/>
        <v>M³</v>
      </c>
      <c r="I2041"/>
      <c r="J2041"/>
      <c r="K2041"/>
      <c r="L2041"/>
      <c r="M2041"/>
      <c r="N2041"/>
      <c r="O2041"/>
      <c r="P2041"/>
    </row>
    <row r="2042" spans="1:16" s="10" customFormat="1" ht="30" x14ac:dyDescent="0.25">
      <c r="A2042"/>
      <c r="B2042" s="6">
        <v>1917590</v>
      </c>
      <c r="C2042" s="9" t="s">
        <v>11569</v>
      </c>
      <c r="D2042" s="6" t="s">
        <v>9721</v>
      </c>
      <c r="E2042" s="403">
        <v>16.34</v>
      </c>
      <c r="F2042" s="404"/>
      <c r="G2042" s="404"/>
      <c r="H2042" s="404" t="str">
        <f t="shared" si="33"/>
        <v>M³</v>
      </c>
      <c r="I2042"/>
      <c r="J2042"/>
      <c r="K2042"/>
      <c r="L2042"/>
      <c r="M2042"/>
      <c r="N2042"/>
      <c r="O2042"/>
      <c r="P2042"/>
    </row>
    <row r="2043" spans="1:16" s="10" customFormat="1" ht="30" x14ac:dyDescent="0.25">
      <c r="A2043"/>
      <c r="B2043" s="4">
        <v>1917591</v>
      </c>
      <c r="C2043" s="8" t="s">
        <v>11570</v>
      </c>
      <c r="D2043" s="4" t="s">
        <v>9721</v>
      </c>
      <c r="E2043" s="406">
        <v>18.3</v>
      </c>
      <c r="F2043" s="404"/>
      <c r="G2043" s="404"/>
      <c r="H2043" s="404" t="str">
        <f t="shared" si="33"/>
        <v>M³</v>
      </c>
      <c r="I2043"/>
      <c r="J2043"/>
      <c r="K2043"/>
      <c r="L2043"/>
      <c r="M2043"/>
      <c r="N2043"/>
      <c r="O2043"/>
      <c r="P2043"/>
    </row>
    <row r="2044" spans="1:16" s="10" customFormat="1" ht="30" x14ac:dyDescent="0.25">
      <c r="A2044"/>
      <c r="B2044" s="6">
        <v>1917592</v>
      </c>
      <c r="C2044" s="9" t="s">
        <v>11571</v>
      </c>
      <c r="D2044" s="6" t="s">
        <v>9721</v>
      </c>
      <c r="E2044" s="403">
        <v>20.79</v>
      </c>
      <c r="F2044" s="404"/>
      <c r="G2044" s="404"/>
      <c r="H2044" s="404" t="str">
        <f t="shared" si="33"/>
        <v>M³</v>
      </c>
      <c r="I2044"/>
      <c r="J2044"/>
      <c r="K2044"/>
      <c r="L2044"/>
      <c r="M2044"/>
      <c r="N2044"/>
      <c r="O2044"/>
      <c r="P2044"/>
    </row>
    <row r="2045" spans="1:16" s="10" customFormat="1" ht="30" x14ac:dyDescent="0.25">
      <c r="A2045"/>
      <c r="B2045" s="4">
        <v>1917593</v>
      </c>
      <c r="C2045" s="8" t="s">
        <v>11572</v>
      </c>
      <c r="D2045" s="4" t="s">
        <v>9721</v>
      </c>
      <c r="E2045" s="406">
        <v>23.37</v>
      </c>
      <c r="F2045" s="404"/>
      <c r="G2045" s="404"/>
      <c r="H2045" s="404" t="str">
        <f t="shared" si="33"/>
        <v>M³</v>
      </c>
      <c r="I2045"/>
      <c r="J2045"/>
      <c r="K2045"/>
      <c r="L2045"/>
      <c r="M2045"/>
      <c r="N2045"/>
      <c r="O2045"/>
      <c r="P2045"/>
    </row>
    <row r="2046" spans="1:16" s="10" customFormat="1" ht="30" x14ac:dyDescent="0.25">
      <c r="A2046"/>
      <c r="B2046" s="6">
        <v>1917594</v>
      </c>
      <c r="C2046" s="9" t="s">
        <v>11573</v>
      </c>
      <c r="D2046" s="6" t="s">
        <v>9721</v>
      </c>
      <c r="E2046" s="403">
        <v>26.53</v>
      </c>
      <c r="F2046" s="404"/>
      <c r="G2046" s="404"/>
      <c r="H2046" s="404" t="str">
        <f t="shared" si="33"/>
        <v>M³</v>
      </c>
      <c r="I2046"/>
      <c r="J2046"/>
      <c r="K2046"/>
      <c r="L2046"/>
      <c r="M2046"/>
      <c r="N2046"/>
      <c r="O2046"/>
      <c r="P2046"/>
    </row>
    <row r="2047" spans="1:16" s="10" customFormat="1" ht="30" x14ac:dyDescent="0.25">
      <c r="A2047"/>
      <c r="B2047" s="4">
        <v>1917595</v>
      </c>
      <c r="C2047" s="8" t="s">
        <v>11574</v>
      </c>
      <c r="D2047" s="4" t="s">
        <v>9721</v>
      </c>
      <c r="E2047" s="406">
        <v>29.89</v>
      </c>
      <c r="F2047" s="404"/>
      <c r="G2047" s="404"/>
      <c r="H2047" s="404" t="str">
        <f t="shared" si="33"/>
        <v>M³</v>
      </c>
      <c r="I2047"/>
      <c r="J2047"/>
      <c r="K2047"/>
      <c r="L2047"/>
      <c r="M2047"/>
      <c r="N2047"/>
      <c r="O2047"/>
      <c r="P2047"/>
    </row>
    <row r="2048" spans="1:16" s="10" customFormat="1" ht="30" x14ac:dyDescent="0.25">
      <c r="A2048"/>
      <c r="B2048" s="6">
        <v>1917596</v>
      </c>
      <c r="C2048" s="9" t="s">
        <v>11575</v>
      </c>
      <c r="D2048" s="6" t="s">
        <v>9721</v>
      </c>
      <c r="E2048" s="403">
        <v>32.950000000000003</v>
      </c>
      <c r="F2048" s="404"/>
      <c r="G2048" s="404"/>
      <c r="H2048" s="404" t="str">
        <f t="shared" si="33"/>
        <v>M³</v>
      </c>
      <c r="I2048"/>
      <c r="J2048"/>
      <c r="K2048"/>
      <c r="L2048"/>
      <c r="M2048"/>
      <c r="N2048"/>
      <c r="O2048"/>
      <c r="P2048"/>
    </row>
    <row r="2049" spans="1:16" s="10" customFormat="1" ht="30" x14ac:dyDescent="0.25">
      <c r="A2049"/>
      <c r="B2049" s="4">
        <v>1917597</v>
      </c>
      <c r="C2049" s="8" t="s">
        <v>11576</v>
      </c>
      <c r="D2049" s="4" t="s">
        <v>9721</v>
      </c>
      <c r="E2049" s="406">
        <v>37.159999999999997</v>
      </c>
      <c r="F2049" s="404"/>
      <c r="G2049" s="404"/>
      <c r="H2049" s="404" t="str">
        <f t="shared" si="33"/>
        <v>M³</v>
      </c>
      <c r="I2049"/>
      <c r="J2049"/>
      <c r="K2049"/>
      <c r="L2049"/>
      <c r="M2049"/>
      <c r="N2049"/>
      <c r="O2049"/>
      <c r="P2049"/>
    </row>
    <row r="2050" spans="1:16" s="10" customFormat="1" ht="30" x14ac:dyDescent="0.25">
      <c r="A2050"/>
      <c r="B2050" s="6">
        <v>1917598</v>
      </c>
      <c r="C2050" s="9" t="s">
        <v>11577</v>
      </c>
      <c r="D2050" s="6" t="s">
        <v>9721</v>
      </c>
      <c r="E2050" s="403">
        <v>41.05</v>
      </c>
      <c r="F2050" s="404"/>
      <c r="G2050" s="404"/>
      <c r="H2050" s="404" t="str">
        <f t="shared" si="33"/>
        <v>M³</v>
      </c>
      <c r="I2050"/>
      <c r="J2050"/>
      <c r="K2050"/>
      <c r="L2050"/>
      <c r="M2050"/>
      <c r="N2050"/>
      <c r="O2050"/>
      <c r="P2050"/>
    </row>
    <row r="2051" spans="1:16" s="10" customFormat="1" ht="30" x14ac:dyDescent="0.25">
      <c r="A2051"/>
      <c r="B2051" s="4">
        <v>1917599</v>
      </c>
      <c r="C2051" s="8" t="s">
        <v>11578</v>
      </c>
      <c r="D2051" s="4" t="s">
        <v>9721</v>
      </c>
      <c r="E2051" s="406">
        <v>45.48</v>
      </c>
      <c r="F2051" s="404"/>
      <c r="G2051" s="404"/>
      <c r="H2051" s="404" t="str">
        <f t="shared" si="33"/>
        <v>M³</v>
      </c>
      <c r="I2051"/>
      <c r="J2051"/>
      <c r="K2051"/>
      <c r="L2051"/>
      <c r="M2051"/>
      <c r="N2051"/>
      <c r="O2051"/>
      <c r="P2051"/>
    </row>
    <row r="2052" spans="1:16" s="10" customFormat="1" ht="30" x14ac:dyDescent="0.25">
      <c r="A2052"/>
      <c r="B2052" s="6">
        <v>1917600</v>
      </c>
      <c r="C2052" s="9" t="s">
        <v>11579</v>
      </c>
      <c r="D2052" s="6" t="s">
        <v>9721</v>
      </c>
      <c r="E2052" s="403">
        <v>51.16</v>
      </c>
      <c r="F2052" s="404"/>
      <c r="G2052" s="404"/>
      <c r="H2052" s="404" t="str">
        <f t="shared" si="33"/>
        <v>M³</v>
      </c>
      <c r="I2052"/>
      <c r="J2052"/>
      <c r="K2052"/>
      <c r="L2052"/>
      <c r="M2052"/>
      <c r="N2052"/>
      <c r="O2052"/>
      <c r="P2052"/>
    </row>
    <row r="2053" spans="1:16" s="10" customFormat="1" ht="30" x14ac:dyDescent="0.25">
      <c r="A2053"/>
      <c r="B2053" s="4">
        <v>1917601</v>
      </c>
      <c r="C2053" s="8" t="s">
        <v>11580</v>
      </c>
      <c r="D2053" s="4" t="s">
        <v>9721</v>
      </c>
      <c r="E2053" s="406">
        <v>53.75</v>
      </c>
      <c r="F2053" s="404"/>
      <c r="G2053" s="404"/>
      <c r="H2053" s="404" t="str">
        <f t="shared" si="33"/>
        <v>M³</v>
      </c>
      <c r="I2053"/>
      <c r="J2053"/>
      <c r="K2053"/>
      <c r="L2053"/>
      <c r="M2053"/>
      <c r="N2053"/>
      <c r="O2053"/>
      <c r="P2053"/>
    </row>
    <row r="2054" spans="1:16" s="10" customFormat="1" ht="30" x14ac:dyDescent="0.25">
      <c r="A2054"/>
      <c r="B2054" s="6">
        <v>1917575</v>
      </c>
      <c r="C2054" s="9" t="s">
        <v>11581</v>
      </c>
      <c r="D2054" s="6" t="s">
        <v>9721</v>
      </c>
      <c r="E2054" s="403">
        <v>5.03</v>
      </c>
      <c r="F2054" s="404"/>
      <c r="G2054" s="404"/>
      <c r="H2054" s="404" t="str">
        <f t="shared" si="33"/>
        <v>M³</v>
      </c>
      <c r="I2054"/>
      <c r="J2054"/>
      <c r="K2054"/>
      <c r="L2054"/>
      <c r="M2054"/>
      <c r="N2054"/>
      <c r="O2054"/>
      <c r="P2054"/>
    </row>
    <row r="2055" spans="1:16" s="10" customFormat="1" ht="30" x14ac:dyDescent="0.25">
      <c r="A2055"/>
      <c r="B2055" s="4">
        <v>1917576</v>
      </c>
      <c r="C2055" s="8" t="s">
        <v>11582</v>
      </c>
      <c r="D2055" s="4" t="s">
        <v>9721</v>
      </c>
      <c r="E2055" s="406">
        <v>5.4</v>
      </c>
      <c r="F2055" s="404"/>
      <c r="G2055" s="404"/>
      <c r="H2055" s="404" t="str">
        <f t="shared" si="33"/>
        <v>M³</v>
      </c>
      <c r="I2055"/>
      <c r="J2055"/>
      <c r="K2055"/>
      <c r="L2055"/>
      <c r="M2055"/>
      <c r="N2055"/>
      <c r="O2055"/>
      <c r="P2055"/>
    </row>
    <row r="2056" spans="1:16" s="10" customFormat="1" ht="30" x14ac:dyDescent="0.25">
      <c r="A2056"/>
      <c r="B2056" s="6">
        <v>1917577</v>
      </c>
      <c r="C2056" s="9" t="s">
        <v>11583</v>
      </c>
      <c r="D2056" s="6" t="s">
        <v>9721</v>
      </c>
      <c r="E2056" s="403">
        <v>5.85</v>
      </c>
      <c r="F2056" s="404"/>
      <c r="G2056" s="404"/>
      <c r="H2056" s="404" t="str">
        <f t="shared" si="33"/>
        <v>M³</v>
      </c>
      <c r="I2056"/>
      <c r="J2056"/>
      <c r="K2056"/>
      <c r="L2056"/>
      <c r="M2056"/>
      <c r="N2056"/>
      <c r="O2056"/>
      <c r="P2056"/>
    </row>
    <row r="2057" spans="1:16" s="10" customFormat="1" ht="30" x14ac:dyDescent="0.25">
      <c r="A2057"/>
      <c r="B2057" s="4">
        <v>1917739</v>
      </c>
      <c r="C2057" s="8" t="s">
        <v>11584</v>
      </c>
      <c r="D2057" s="4" t="s">
        <v>9721</v>
      </c>
      <c r="E2057" s="406">
        <v>4.95</v>
      </c>
      <c r="F2057" s="404"/>
      <c r="G2057" s="404"/>
      <c r="H2057" s="404" t="str">
        <f t="shared" si="33"/>
        <v>M³</v>
      </c>
      <c r="I2057"/>
      <c r="J2057"/>
      <c r="K2057"/>
      <c r="L2057"/>
      <c r="M2057"/>
      <c r="N2057"/>
      <c r="O2057"/>
      <c r="P2057"/>
    </row>
    <row r="2058" spans="1:16" s="10" customFormat="1" ht="30" x14ac:dyDescent="0.25">
      <c r="A2058"/>
      <c r="B2058" s="6">
        <v>1917253</v>
      </c>
      <c r="C2058" s="9" t="s">
        <v>11585</v>
      </c>
      <c r="D2058" s="6" t="s">
        <v>9721</v>
      </c>
      <c r="E2058" s="403">
        <v>7.92</v>
      </c>
      <c r="F2058" s="404"/>
      <c r="G2058" s="404"/>
      <c r="H2058" s="404" t="str">
        <f t="shared" si="33"/>
        <v>M³</v>
      </c>
      <c r="I2058"/>
      <c r="J2058"/>
      <c r="K2058"/>
      <c r="L2058"/>
      <c r="M2058"/>
      <c r="N2058"/>
      <c r="O2058"/>
      <c r="P2058"/>
    </row>
    <row r="2059" spans="1:16" s="10" customFormat="1" ht="30" x14ac:dyDescent="0.25">
      <c r="A2059"/>
      <c r="B2059" s="4">
        <v>1917254</v>
      </c>
      <c r="C2059" s="8" t="s">
        <v>11586</v>
      </c>
      <c r="D2059" s="4" t="s">
        <v>9721</v>
      </c>
      <c r="E2059" s="406">
        <v>8.49</v>
      </c>
      <c r="F2059" s="404"/>
      <c r="G2059" s="404"/>
      <c r="H2059" s="404" t="str">
        <f t="shared" si="33"/>
        <v>M³</v>
      </c>
      <c r="I2059"/>
      <c r="J2059"/>
      <c r="K2059"/>
      <c r="L2059"/>
      <c r="M2059"/>
      <c r="N2059"/>
      <c r="O2059"/>
      <c r="P2059"/>
    </row>
    <row r="2060" spans="1:16" s="10" customFormat="1" ht="30" x14ac:dyDescent="0.25">
      <c r="A2060"/>
      <c r="B2060" s="6">
        <v>1917255</v>
      </c>
      <c r="C2060" s="9" t="s">
        <v>11587</v>
      </c>
      <c r="D2060" s="6" t="s">
        <v>9721</v>
      </c>
      <c r="E2060" s="403">
        <v>9.2100000000000009</v>
      </c>
      <c r="F2060" s="404"/>
      <c r="G2060" s="404"/>
      <c r="H2060" s="404" t="str">
        <f t="shared" si="33"/>
        <v>M³</v>
      </c>
      <c r="I2060"/>
      <c r="J2060"/>
      <c r="K2060"/>
      <c r="L2060"/>
      <c r="M2060"/>
      <c r="N2060"/>
      <c r="O2060"/>
      <c r="P2060"/>
    </row>
    <row r="2061" spans="1:16" s="10" customFormat="1" ht="30" x14ac:dyDescent="0.25">
      <c r="A2061"/>
      <c r="B2061" s="4">
        <v>1917256</v>
      </c>
      <c r="C2061" s="8" t="s">
        <v>11588</v>
      </c>
      <c r="D2061" s="4" t="s">
        <v>9721</v>
      </c>
      <c r="E2061" s="406">
        <v>9.9700000000000006</v>
      </c>
      <c r="F2061" s="404"/>
      <c r="G2061" s="404"/>
      <c r="H2061" s="404" t="str">
        <f t="shared" si="33"/>
        <v>M³</v>
      </c>
      <c r="I2061"/>
      <c r="J2061"/>
      <c r="K2061"/>
      <c r="L2061"/>
      <c r="M2061"/>
      <c r="N2061"/>
      <c r="O2061"/>
      <c r="P2061"/>
    </row>
    <row r="2062" spans="1:16" s="10" customFormat="1" ht="30" x14ac:dyDescent="0.25">
      <c r="A2062"/>
      <c r="B2062" s="6">
        <v>1917257</v>
      </c>
      <c r="C2062" s="9" t="s">
        <v>11589</v>
      </c>
      <c r="D2062" s="6" t="s">
        <v>9721</v>
      </c>
      <c r="E2062" s="403">
        <v>11</v>
      </c>
      <c r="F2062" s="404"/>
      <c r="G2062" s="404"/>
      <c r="H2062" s="404" t="str">
        <f t="shared" si="33"/>
        <v>M³</v>
      </c>
      <c r="I2062"/>
      <c r="J2062"/>
      <c r="K2062"/>
      <c r="L2062"/>
      <c r="M2062"/>
      <c r="N2062"/>
      <c r="O2062"/>
      <c r="P2062"/>
    </row>
    <row r="2063" spans="1:16" s="10" customFormat="1" ht="30" x14ac:dyDescent="0.25">
      <c r="A2063"/>
      <c r="B2063" s="4">
        <v>1917258</v>
      </c>
      <c r="C2063" s="8" t="s">
        <v>11590</v>
      </c>
      <c r="D2063" s="4" t="s">
        <v>9721</v>
      </c>
      <c r="E2063" s="406">
        <v>12.05</v>
      </c>
      <c r="F2063" s="404"/>
      <c r="G2063" s="404"/>
      <c r="H2063" s="404" t="str">
        <f t="shared" si="33"/>
        <v>M³</v>
      </c>
      <c r="I2063"/>
      <c r="J2063"/>
      <c r="K2063"/>
      <c r="L2063"/>
      <c r="M2063"/>
      <c r="N2063"/>
      <c r="O2063"/>
      <c r="P2063"/>
    </row>
    <row r="2064" spans="1:16" s="10" customFormat="1" ht="30" x14ac:dyDescent="0.25">
      <c r="A2064"/>
      <c r="B2064" s="6">
        <v>1917259</v>
      </c>
      <c r="C2064" s="9" t="s">
        <v>11591</v>
      </c>
      <c r="D2064" s="6" t="s">
        <v>9721</v>
      </c>
      <c r="E2064" s="403">
        <v>15.02</v>
      </c>
      <c r="F2064" s="404"/>
      <c r="G2064" s="404"/>
      <c r="H2064" s="404" t="str">
        <f t="shared" si="33"/>
        <v>M³</v>
      </c>
      <c r="I2064"/>
      <c r="J2064"/>
      <c r="K2064"/>
      <c r="L2064"/>
      <c r="M2064"/>
      <c r="N2064"/>
      <c r="O2064"/>
      <c r="P2064"/>
    </row>
    <row r="2065" spans="1:16" s="10" customFormat="1" ht="30" x14ac:dyDescent="0.25">
      <c r="A2065"/>
      <c r="B2065" s="4">
        <v>1917250</v>
      </c>
      <c r="C2065" s="8" t="s">
        <v>11592</v>
      </c>
      <c r="D2065" s="4" t="s">
        <v>9721</v>
      </c>
      <c r="E2065" s="406">
        <v>5.93</v>
      </c>
      <c r="F2065" s="404"/>
      <c r="G2065" s="404"/>
      <c r="H2065" s="404" t="str">
        <f t="shared" ref="H2065:H2128" si="34">UPPER(D2065)</f>
        <v>M³</v>
      </c>
      <c r="I2065"/>
      <c r="J2065"/>
      <c r="K2065"/>
      <c r="L2065"/>
      <c r="M2065"/>
      <c r="N2065"/>
      <c r="O2065"/>
      <c r="P2065"/>
    </row>
    <row r="2066" spans="1:16" s="10" customFormat="1" ht="30" x14ac:dyDescent="0.25">
      <c r="A2066"/>
      <c r="B2066" s="6">
        <v>1917251</v>
      </c>
      <c r="C2066" s="9" t="s">
        <v>11593</v>
      </c>
      <c r="D2066" s="6" t="s">
        <v>9721</v>
      </c>
      <c r="E2066" s="403">
        <v>6.28</v>
      </c>
      <c r="F2066" s="404"/>
      <c r="G2066" s="404"/>
      <c r="H2066" s="404" t="str">
        <f t="shared" si="34"/>
        <v>M³</v>
      </c>
      <c r="I2066"/>
      <c r="J2066"/>
      <c r="K2066"/>
      <c r="L2066"/>
      <c r="M2066"/>
      <c r="N2066"/>
      <c r="O2066"/>
      <c r="P2066"/>
    </row>
    <row r="2067" spans="1:16" s="10" customFormat="1" ht="30" x14ac:dyDescent="0.25">
      <c r="A2067"/>
      <c r="B2067" s="4">
        <v>1917252</v>
      </c>
      <c r="C2067" s="8" t="s">
        <v>11594</v>
      </c>
      <c r="D2067" s="4" t="s">
        <v>9721</v>
      </c>
      <c r="E2067" s="406">
        <v>7.03</v>
      </c>
      <c r="F2067" s="404"/>
      <c r="G2067" s="404"/>
      <c r="H2067" s="404" t="str">
        <f t="shared" si="34"/>
        <v>M³</v>
      </c>
      <c r="I2067"/>
      <c r="J2067"/>
      <c r="K2067"/>
      <c r="L2067"/>
      <c r="M2067"/>
      <c r="N2067"/>
      <c r="O2067"/>
      <c r="P2067"/>
    </row>
    <row r="2068" spans="1:16" s="10" customFormat="1" ht="30" x14ac:dyDescent="0.25">
      <c r="A2068"/>
      <c r="B2068" s="6">
        <v>1917726</v>
      </c>
      <c r="C2068" s="9" t="s">
        <v>11595</v>
      </c>
      <c r="D2068" s="6" t="s">
        <v>9721</v>
      </c>
      <c r="E2068" s="403">
        <v>5.79</v>
      </c>
      <c r="F2068" s="404"/>
      <c r="G2068" s="404"/>
      <c r="H2068" s="404" t="str">
        <f t="shared" si="34"/>
        <v>M³</v>
      </c>
      <c r="I2068"/>
      <c r="J2068"/>
      <c r="K2068"/>
      <c r="L2068"/>
      <c r="M2068"/>
      <c r="N2068"/>
      <c r="O2068"/>
      <c r="P2068"/>
    </row>
    <row r="2069" spans="1:16" s="10" customFormat="1" ht="30" x14ac:dyDescent="0.25">
      <c r="A2069"/>
      <c r="B2069" s="4">
        <v>1917335</v>
      </c>
      <c r="C2069" s="8" t="s">
        <v>11596</v>
      </c>
      <c r="D2069" s="4" t="s">
        <v>9721</v>
      </c>
      <c r="E2069" s="406">
        <v>5.84</v>
      </c>
      <c r="F2069" s="404"/>
      <c r="G2069" s="404"/>
      <c r="H2069" s="404" t="str">
        <f t="shared" si="34"/>
        <v>M³</v>
      </c>
      <c r="I2069"/>
      <c r="J2069"/>
      <c r="K2069"/>
      <c r="L2069"/>
      <c r="M2069"/>
      <c r="N2069"/>
      <c r="O2069"/>
      <c r="P2069"/>
    </row>
    <row r="2070" spans="1:16" s="10" customFormat="1" ht="30" x14ac:dyDescent="0.25">
      <c r="A2070"/>
      <c r="B2070" s="6">
        <v>1917336</v>
      </c>
      <c r="C2070" s="9" t="s">
        <v>11597</v>
      </c>
      <c r="D2070" s="6" t="s">
        <v>9721</v>
      </c>
      <c r="E2070" s="403">
        <v>6.65</v>
      </c>
      <c r="F2070" s="404"/>
      <c r="G2070" s="404"/>
      <c r="H2070" s="404" t="str">
        <f t="shared" si="34"/>
        <v>M³</v>
      </c>
      <c r="I2070"/>
      <c r="J2070"/>
      <c r="K2070"/>
      <c r="L2070"/>
      <c r="M2070"/>
      <c r="N2070"/>
      <c r="O2070"/>
      <c r="P2070"/>
    </row>
    <row r="2071" spans="1:16" s="10" customFormat="1" ht="30" x14ac:dyDescent="0.25">
      <c r="A2071"/>
      <c r="B2071" s="4">
        <v>1917337</v>
      </c>
      <c r="C2071" s="8" t="s">
        <v>11598</v>
      </c>
      <c r="D2071" s="4" t="s">
        <v>9721</v>
      </c>
      <c r="E2071" s="406">
        <v>7.25</v>
      </c>
      <c r="F2071" s="404"/>
      <c r="G2071" s="404"/>
      <c r="H2071" s="404" t="str">
        <f t="shared" si="34"/>
        <v>M³</v>
      </c>
      <c r="I2071"/>
      <c r="J2071"/>
      <c r="K2071"/>
      <c r="L2071"/>
      <c r="M2071"/>
      <c r="N2071"/>
      <c r="O2071"/>
      <c r="P2071"/>
    </row>
    <row r="2072" spans="1:16" s="10" customFormat="1" ht="30" x14ac:dyDescent="0.25">
      <c r="A2072"/>
      <c r="B2072" s="6">
        <v>1917338</v>
      </c>
      <c r="C2072" s="9" t="s">
        <v>11599</v>
      </c>
      <c r="D2072" s="6" t="s">
        <v>9721</v>
      </c>
      <c r="E2072" s="403">
        <v>8.02</v>
      </c>
      <c r="F2072" s="404"/>
      <c r="G2072" s="404"/>
      <c r="H2072" s="404" t="str">
        <f t="shared" si="34"/>
        <v>M³</v>
      </c>
      <c r="I2072"/>
      <c r="J2072"/>
      <c r="K2072"/>
      <c r="L2072"/>
      <c r="M2072"/>
      <c r="N2072"/>
      <c r="O2072"/>
      <c r="P2072"/>
    </row>
    <row r="2073" spans="1:16" s="10" customFormat="1" ht="30" x14ac:dyDescent="0.25">
      <c r="A2073"/>
      <c r="B2073" s="4">
        <v>1917339</v>
      </c>
      <c r="C2073" s="8" t="s">
        <v>11600</v>
      </c>
      <c r="D2073" s="4" t="s">
        <v>9721</v>
      </c>
      <c r="E2073" s="406">
        <v>8.9600000000000009</v>
      </c>
      <c r="F2073" s="404"/>
      <c r="G2073" s="404"/>
      <c r="H2073" s="404" t="str">
        <f t="shared" si="34"/>
        <v>M³</v>
      </c>
      <c r="I2073"/>
      <c r="J2073"/>
      <c r="K2073"/>
      <c r="L2073"/>
      <c r="M2073"/>
      <c r="N2073"/>
      <c r="O2073"/>
      <c r="P2073"/>
    </row>
    <row r="2074" spans="1:16" s="10" customFormat="1" ht="30" x14ac:dyDescent="0.25">
      <c r="A2074"/>
      <c r="B2074" s="6">
        <v>1917340</v>
      </c>
      <c r="C2074" s="9" t="s">
        <v>11601</v>
      </c>
      <c r="D2074" s="6" t="s">
        <v>9721</v>
      </c>
      <c r="E2074" s="403">
        <v>10.42</v>
      </c>
      <c r="F2074" s="404"/>
      <c r="G2074" s="404"/>
      <c r="H2074" s="404" t="str">
        <f t="shared" si="34"/>
        <v>M³</v>
      </c>
      <c r="I2074"/>
      <c r="J2074"/>
      <c r="K2074"/>
      <c r="L2074"/>
      <c r="M2074"/>
      <c r="N2074"/>
      <c r="O2074"/>
      <c r="P2074"/>
    </row>
    <row r="2075" spans="1:16" s="10" customFormat="1" ht="30" x14ac:dyDescent="0.25">
      <c r="A2075"/>
      <c r="B2075" s="4">
        <v>1917341</v>
      </c>
      <c r="C2075" s="8" t="s">
        <v>11602</v>
      </c>
      <c r="D2075" s="4" t="s">
        <v>9721</v>
      </c>
      <c r="E2075" s="406">
        <v>13.25</v>
      </c>
      <c r="F2075" s="404"/>
      <c r="G2075" s="404"/>
      <c r="H2075" s="404" t="str">
        <f t="shared" si="34"/>
        <v>M³</v>
      </c>
      <c r="I2075"/>
      <c r="J2075"/>
      <c r="K2075"/>
      <c r="L2075"/>
      <c r="M2075"/>
      <c r="N2075"/>
      <c r="O2075"/>
      <c r="P2075"/>
    </row>
    <row r="2076" spans="1:16" s="10" customFormat="1" ht="30" x14ac:dyDescent="0.25">
      <c r="A2076"/>
      <c r="B2076" s="6">
        <v>1917342</v>
      </c>
      <c r="C2076" s="9" t="s">
        <v>11603</v>
      </c>
      <c r="D2076" s="6" t="s">
        <v>9721</v>
      </c>
      <c r="E2076" s="403">
        <v>16.46</v>
      </c>
      <c r="F2076" s="404"/>
      <c r="G2076" s="404"/>
      <c r="H2076" s="404" t="str">
        <f t="shared" si="34"/>
        <v>M³</v>
      </c>
      <c r="I2076"/>
      <c r="J2076"/>
      <c r="K2076"/>
      <c r="L2076"/>
      <c r="M2076"/>
      <c r="N2076"/>
      <c r="O2076"/>
      <c r="P2076"/>
    </row>
    <row r="2077" spans="1:16" s="10" customFormat="1" ht="30" x14ac:dyDescent="0.25">
      <c r="A2077"/>
      <c r="B2077" s="4">
        <v>1917343</v>
      </c>
      <c r="C2077" s="8" t="s">
        <v>11604</v>
      </c>
      <c r="D2077" s="4" t="s">
        <v>9721</v>
      </c>
      <c r="E2077" s="406">
        <v>20.55</v>
      </c>
      <c r="F2077" s="404"/>
      <c r="G2077" s="404"/>
      <c r="H2077" s="404" t="str">
        <f t="shared" si="34"/>
        <v>M³</v>
      </c>
      <c r="I2077"/>
      <c r="J2077"/>
      <c r="K2077"/>
      <c r="L2077"/>
      <c r="M2077"/>
      <c r="N2077"/>
      <c r="O2077"/>
      <c r="P2077"/>
    </row>
    <row r="2078" spans="1:16" s="10" customFormat="1" ht="30" x14ac:dyDescent="0.25">
      <c r="A2078"/>
      <c r="B2078" s="6">
        <v>1917344</v>
      </c>
      <c r="C2078" s="9" t="s">
        <v>11605</v>
      </c>
      <c r="D2078" s="6" t="s">
        <v>9721</v>
      </c>
      <c r="E2078" s="403">
        <v>24.87</v>
      </c>
      <c r="F2078" s="404"/>
      <c r="G2078" s="404"/>
      <c r="H2078" s="404" t="str">
        <f t="shared" si="34"/>
        <v>M³</v>
      </c>
      <c r="I2078"/>
      <c r="J2078"/>
      <c r="K2078"/>
      <c r="L2078"/>
      <c r="M2078"/>
      <c r="N2078"/>
      <c r="O2078"/>
      <c r="P2078"/>
    </row>
    <row r="2079" spans="1:16" s="10" customFormat="1" ht="30" x14ac:dyDescent="0.25">
      <c r="A2079"/>
      <c r="B2079" s="4">
        <v>1917345</v>
      </c>
      <c r="C2079" s="8" t="s">
        <v>11606</v>
      </c>
      <c r="D2079" s="4" t="s">
        <v>9721</v>
      </c>
      <c r="E2079" s="406">
        <v>30.96</v>
      </c>
      <c r="F2079" s="404"/>
      <c r="G2079" s="404"/>
      <c r="H2079" s="404" t="str">
        <f t="shared" si="34"/>
        <v>M³</v>
      </c>
      <c r="I2079"/>
      <c r="J2079"/>
      <c r="K2079"/>
      <c r="L2079"/>
      <c r="M2079"/>
      <c r="N2079"/>
      <c r="O2079"/>
      <c r="P2079"/>
    </row>
    <row r="2080" spans="1:16" s="10" customFormat="1" ht="30" x14ac:dyDescent="0.25">
      <c r="A2080"/>
      <c r="B2080" s="6">
        <v>1917346</v>
      </c>
      <c r="C2080" s="9" t="s">
        <v>11607</v>
      </c>
      <c r="D2080" s="6" t="s">
        <v>9721</v>
      </c>
      <c r="E2080" s="403">
        <v>36.950000000000003</v>
      </c>
      <c r="F2080" s="404"/>
      <c r="G2080" s="404"/>
      <c r="H2080" s="404" t="str">
        <f t="shared" si="34"/>
        <v>M³</v>
      </c>
      <c r="I2080"/>
      <c r="J2080"/>
      <c r="K2080"/>
      <c r="L2080"/>
      <c r="M2080"/>
      <c r="N2080"/>
      <c r="O2080"/>
      <c r="P2080"/>
    </row>
    <row r="2081" spans="1:16" s="10" customFormat="1" ht="30" x14ac:dyDescent="0.25">
      <c r="A2081"/>
      <c r="B2081" s="4">
        <v>1917347</v>
      </c>
      <c r="C2081" s="8" t="s">
        <v>11608</v>
      </c>
      <c r="D2081" s="4" t="s">
        <v>9721</v>
      </c>
      <c r="E2081" s="406">
        <v>48.43</v>
      </c>
      <c r="F2081" s="404"/>
      <c r="G2081" s="404"/>
      <c r="H2081" s="404" t="str">
        <f t="shared" si="34"/>
        <v>M³</v>
      </c>
      <c r="I2081"/>
      <c r="J2081"/>
      <c r="K2081"/>
      <c r="L2081"/>
      <c r="M2081"/>
      <c r="N2081"/>
      <c r="O2081"/>
      <c r="P2081"/>
    </row>
    <row r="2082" spans="1:16" s="10" customFormat="1" ht="30" x14ac:dyDescent="0.25">
      <c r="A2082"/>
      <c r="B2082" s="6">
        <v>1917332</v>
      </c>
      <c r="C2082" s="9" t="s">
        <v>11609</v>
      </c>
      <c r="D2082" s="6" t="s">
        <v>9721</v>
      </c>
      <c r="E2082" s="403">
        <v>4.75</v>
      </c>
      <c r="F2082" s="404"/>
      <c r="G2082" s="404"/>
      <c r="H2082" s="404" t="str">
        <f t="shared" si="34"/>
        <v>M³</v>
      </c>
      <c r="I2082"/>
      <c r="J2082"/>
      <c r="K2082"/>
      <c r="L2082"/>
      <c r="M2082"/>
      <c r="N2082"/>
      <c r="O2082"/>
      <c r="P2082"/>
    </row>
    <row r="2083" spans="1:16" s="10" customFormat="1" ht="30" x14ac:dyDescent="0.25">
      <c r="A2083"/>
      <c r="B2083" s="4">
        <v>1917333</v>
      </c>
      <c r="C2083" s="8" t="s">
        <v>11610</v>
      </c>
      <c r="D2083" s="4" t="s">
        <v>9721</v>
      </c>
      <c r="E2083" s="406">
        <v>5.07</v>
      </c>
      <c r="F2083" s="404"/>
      <c r="G2083" s="404"/>
      <c r="H2083" s="404" t="str">
        <f t="shared" si="34"/>
        <v>M³</v>
      </c>
      <c r="I2083"/>
      <c r="J2083"/>
      <c r="K2083"/>
      <c r="L2083"/>
      <c r="M2083"/>
      <c r="N2083"/>
      <c r="O2083"/>
      <c r="P2083"/>
    </row>
    <row r="2084" spans="1:16" s="10" customFormat="1" ht="30" x14ac:dyDescent="0.25">
      <c r="A2084"/>
      <c r="B2084" s="6">
        <v>1917334</v>
      </c>
      <c r="C2084" s="9" t="s">
        <v>11611</v>
      </c>
      <c r="D2084" s="6" t="s">
        <v>9721</v>
      </c>
      <c r="E2084" s="403">
        <v>5.4</v>
      </c>
      <c r="F2084" s="404"/>
      <c r="G2084" s="404"/>
      <c r="H2084" s="404" t="str">
        <f t="shared" si="34"/>
        <v>M³</v>
      </c>
      <c r="I2084"/>
      <c r="J2084"/>
      <c r="K2084"/>
      <c r="L2084"/>
      <c r="M2084"/>
      <c r="N2084"/>
      <c r="O2084"/>
      <c r="P2084"/>
    </row>
    <row r="2085" spans="1:16" s="10" customFormat="1" ht="30" x14ac:dyDescent="0.25">
      <c r="A2085"/>
      <c r="B2085" s="4">
        <v>1917331</v>
      </c>
      <c r="C2085" s="8" t="s">
        <v>11612</v>
      </c>
      <c r="D2085" s="4" t="s">
        <v>9721</v>
      </c>
      <c r="E2085" s="406">
        <v>4.33</v>
      </c>
      <c r="F2085" s="404"/>
      <c r="G2085" s="404"/>
      <c r="H2085" s="404" t="str">
        <f t="shared" si="34"/>
        <v>M³</v>
      </c>
      <c r="I2085"/>
      <c r="J2085"/>
      <c r="K2085"/>
      <c r="L2085"/>
      <c r="M2085"/>
      <c r="N2085"/>
      <c r="O2085"/>
      <c r="P2085"/>
    </row>
    <row r="2086" spans="1:16" s="10" customFormat="1" ht="30" x14ac:dyDescent="0.25">
      <c r="A2086"/>
      <c r="B2086" s="6">
        <v>1917443</v>
      </c>
      <c r="C2086" s="9" t="s">
        <v>11613</v>
      </c>
      <c r="D2086" s="6" t="s">
        <v>9721</v>
      </c>
      <c r="E2086" s="403">
        <v>6.46</v>
      </c>
      <c r="F2086" s="404"/>
      <c r="G2086" s="404"/>
      <c r="H2086" s="404" t="str">
        <f t="shared" si="34"/>
        <v>M³</v>
      </c>
      <c r="I2086"/>
      <c r="J2086"/>
      <c r="K2086"/>
      <c r="L2086"/>
      <c r="M2086"/>
      <c r="N2086"/>
      <c r="O2086"/>
      <c r="P2086"/>
    </row>
    <row r="2087" spans="1:16" s="10" customFormat="1" ht="30" x14ac:dyDescent="0.25">
      <c r="A2087"/>
      <c r="B2087" s="4">
        <v>1917444</v>
      </c>
      <c r="C2087" s="8" t="s">
        <v>11614</v>
      </c>
      <c r="D2087" s="4" t="s">
        <v>9721</v>
      </c>
      <c r="E2087" s="406">
        <v>6.99</v>
      </c>
      <c r="F2087" s="404"/>
      <c r="G2087" s="404"/>
      <c r="H2087" s="404" t="str">
        <f t="shared" si="34"/>
        <v>M³</v>
      </c>
      <c r="I2087"/>
      <c r="J2087"/>
      <c r="K2087"/>
      <c r="L2087"/>
      <c r="M2087"/>
      <c r="N2087"/>
      <c r="O2087"/>
      <c r="P2087"/>
    </row>
    <row r="2088" spans="1:16" s="10" customFormat="1" ht="30" x14ac:dyDescent="0.25">
      <c r="A2088"/>
      <c r="B2088" s="6">
        <v>1917445</v>
      </c>
      <c r="C2088" s="9" t="s">
        <v>11615</v>
      </c>
      <c r="D2088" s="6" t="s">
        <v>9721</v>
      </c>
      <c r="E2088" s="403">
        <v>7.58</v>
      </c>
      <c r="F2088" s="404"/>
      <c r="G2088" s="404"/>
      <c r="H2088" s="404" t="str">
        <f t="shared" si="34"/>
        <v>M³</v>
      </c>
      <c r="I2088"/>
      <c r="J2088"/>
      <c r="K2088"/>
      <c r="L2088"/>
      <c r="M2088"/>
      <c r="N2088"/>
      <c r="O2088"/>
      <c r="P2088"/>
    </row>
    <row r="2089" spans="1:16" s="10" customFormat="1" ht="30" x14ac:dyDescent="0.25">
      <c r="A2089"/>
      <c r="B2089" s="4">
        <v>1917446</v>
      </c>
      <c r="C2089" s="8" t="s">
        <v>11616</v>
      </c>
      <c r="D2089" s="4" t="s">
        <v>9721</v>
      </c>
      <c r="E2089" s="406">
        <v>8.17</v>
      </c>
      <c r="F2089" s="404"/>
      <c r="G2089" s="404"/>
      <c r="H2089" s="404" t="str">
        <f t="shared" si="34"/>
        <v>M³</v>
      </c>
      <c r="I2089"/>
      <c r="J2089"/>
      <c r="K2089"/>
      <c r="L2089"/>
      <c r="M2089"/>
      <c r="N2089"/>
      <c r="O2089"/>
      <c r="P2089"/>
    </row>
    <row r="2090" spans="1:16" s="10" customFormat="1" ht="30" x14ac:dyDescent="0.25">
      <c r="A2090"/>
      <c r="B2090" s="6">
        <v>1917447</v>
      </c>
      <c r="C2090" s="9" t="s">
        <v>11617</v>
      </c>
      <c r="D2090" s="6" t="s">
        <v>9721</v>
      </c>
      <c r="E2090" s="403">
        <v>9.1</v>
      </c>
      <c r="F2090" s="404"/>
      <c r="G2090" s="404"/>
      <c r="H2090" s="404" t="str">
        <f t="shared" si="34"/>
        <v>M³</v>
      </c>
      <c r="I2090"/>
      <c r="J2090"/>
      <c r="K2090"/>
      <c r="L2090"/>
      <c r="M2090"/>
      <c r="N2090"/>
      <c r="O2090"/>
      <c r="P2090"/>
    </row>
    <row r="2091" spans="1:16" s="10" customFormat="1" ht="30" x14ac:dyDescent="0.25">
      <c r="A2091"/>
      <c r="B2091" s="4">
        <v>1917448</v>
      </c>
      <c r="C2091" s="8" t="s">
        <v>11618</v>
      </c>
      <c r="D2091" s="4" t="s">
        <v>9721</v>
      </c>
      <c r="E2091" s="406">
        <v>9.8699999999999992</v>
      </c>
      <c r="F2091" s="404"/>
      <c r="G2091" s="404"/>
      <c r="H2091" s="404" t="str">
        <f t="shared" si="34"/>
        <v>M³</v>
      </c>
      <c r="I2091"/>
      <c r="J2091"/>
      <c r="K2091"/>
      <c r="L2091"/>
      <c r="M2091"/>
      <c r="N2091"/>
      <c r="O2091"/>
      <c r="P2091"/>
    </row>
    <row r="2092" spans="1:16" s="10" customFormat="1" ht="30" x14ac:dyDescent="0.25">
      <c r="A2092"/>
      <c r="B2092" s="6">
        <v>1917449</v>
      </c>
      <c r="C2092" s="9" t="s">
        <v>11619</v>
      </c>
      <c r="D2092" s="6" t="s">
        <v>9721</v>
      </c>
      <c r="E2092" s="403">
        <v>10.88</v>
      </c>
      <c r="F2092" s="404"/>
      <c r="G2092" s="404"/>
      <c r="H2092" s="404" t="str">
        <f t="shared" si="34"/>
        <v>M³</v>
      </c>
      <c r="I2092"/>
      <c r="J2092"/>
      <c r="K2092"/>
      <c r="L2092"/>
      <c r="M2092"/>
      <c r="N2092"/>
      <c r="O2092"/>
      <c r="P2092"/>
    </row>
    <row r="2093" spans="1:16" s="10" customFormat="1" ht="30" x14ac:dyDescent="0.25">
      <c r="A2093"/>
      <c r="B2093" s="4">
        <v>1917450</v>
      </c>
      <c r="C2093" s="8" t="s">
        <v>11620</v>
      </c>
      <c r="D2093" s="4" t="s">
        <v>9721</v>
      </c>
      <c r="E2093" s="406">
        <v>12.09</v>
      </c>
      <c r="F2093" s="404"/>
      <c r="G2093" s="404"/>
      <c r="H2093" s="404" t="str">
        <f t="shared" si="34"/>
        <v>M³</v>
      </c>
      <c r="I2093"/>
      <c r="J2093"/>
      <c r="K2093"/>
      <c r="L2093"/>
      <c r="M2093"/>
      <c r="N2093"/>
      <c r="O2093"/>
      <c r="P2093"/>
    </row>
    <row r="2094" spans="1:16" s="10" customFormat="1" ht="30" x14ac:dyDescent="0.25">
      <c r="A2094"/>
      <c r="B2094" s="6">
        <v>1917451</v>
      </c>
      <c r="C2094" s="9" t="s">
        <v>11621</v>
      </c>
      <c r="D2094" s="6" t="s">
        <v>9721</v>
      </c>
      <c r="E2094" s="403">
        <v>14.76</v>
      </c>
      <c r="F2094" s="404"/>
      <c r="G2094" s="404"/>
      <c r="H2094" s="404" t="str">
        <f t="shared" si="34"/>
        <v>M³</v>
      </c>
      <c r="I2094"/>
      <c r="J2094"/>
      <c r="K2094"/>
      <c r="L2094"/>
      <c r="M2094"/>
      <c r="N2094"/>
      <c r="O2094"/>
      <c r="P2094"/>
    </row>
    <row r="2095" spans="1:16" s="10" customFormat="1" ht="30" x14ac:dyDescent="0.25">
      <c r="A2095"/>
      <c r="B2095" s="4">
        <v>1917452</v>
      </c>
      <c r="C2095" s="8" t="s">
        <v>11622</v>
      </c>
      <c r="D2095" s="4" t="s">
        <v>9721</v>
      </c>
      <c r="E2095" s="406">
        <v>17.37</v>
      </c>
      <c r="F2095" s="404"/>
      <c r="G2095" s="404"/>
      <c r="H2095" s="404" t="str">
        <f t="shared" si="34"/>
        <v>M³</v>
      </c>
      <c r="I2095"/>
      <c r="J2095"/>
      <c r="K2095"/>
      <c r="L2095"/>
      <c r="M2095"/>
      <c r="N2095"/>
      <c r="O2095"/>
      <c r="P2095"/>
    </row>
    <row r="2096" spans="1:16" s="10" customFormat="1" ht="30" x14ac:dyDescent="0.25">
      <c r="A2096"/>
      <c r="B2096" s="6">
        <v>1917453</v>
      </c>
      <c r="C2096" s="9" t="s">
        <v>11623</v>
      </c>
      <c r="D2096" s="6" t="s">
        <v>9721</v>
      </c>
      <c r="E2096" s="403">
        <v>20.51</v>
      </c>
      <c r="F2096" s="404"/>
      <c r="G2096" s="404"/>
      <c r="H2096" s="404" t="str">
        <f t="shared" si="34"/>
        <v>M³</v>
      </c>
      <c r="I2096"/>
      <c r="J2096"/>
      <c r="K2096"/>
      <c r="L2096"/>
      <c r="M2096"/>
      <c r="N2096"/>
      <c r="O2096"/>
      <c r="P2096"/>
    </row>
    <row r="2097" spans="1:16" s="10" customFormat="1" ht="30" x14ac:dyDescent="0.25">
      <c r="A2097"/>
      <c r="B2097" s="4">
        <v>1917454</v>
      </c>
      <c r="C2097" s="8" t="s">
        <v>11624</v>
      </c>
      <c r="D2097" s="4" t="s">
        <v>9721</v>
      </c>
      <c r="E2097" s="406">
        <v>23.96</v>
      </c>
      <c r="F2097" s="404"/>
      <c r="G2097" s="404"/>
      <c r="H2097" s="404" t="str">
        <f t="shared" si="34"/>
        <v>M³</v>
      </c>
      <c r="I2097"/>
      <c r="J2097"/>
      <c r="K2097"/>
      <c r="L2097"/>
      <c r="M2097"/>
      <c r="N2097"/>
      <c r="O2097"/>
      <c r="P2097"/>
    </row>
    <row r="2098" spans="1:16" s="10" customFormat="1" ht="30" x14ac:dyDescent="0.25">
      <c r="A2098"/>
      <c r="B2098" s="6">
        <v>1917455</v>
      </c>
      <c r="C2098" s="9" t="s">
        <v>11625</v>
      </c>
      <c r="D2098" s="6" t="s">
        <v>9721</v>
      </c>
      <c r="E2098" s="403">
        <v>28.4</v>
      </c>
      <c r="F2098" s="404"/>
      <c r="G2098" s="404"/>
      <c r="H2098" s="404" t="str">
        <f t="shared" si="34"/>
        <v>M³</v>
      </c>
      <c r="I2098"/>
      <c r="J2098"/>
      <c r="K2098"/>
      <c r="L2098"/>
      <c r="M2098"/>
      <c r="N2098"/>
      <c r="O2098"/>
      <c r="P2098"/>
    </row>
    <row r="2099" spans="1:16" s="10" customFormat="1" ht="30" x14ac:dyDescent="0.25">
      <c r="A2099"/>
      <c r="B2099" s="4">
        <v>1917456</v>
      </c>
      <c r="C2099" s="8" t="s">
        <v>11626</v>
      </c>
      <c r="D2099" s="4" t="s">
        <v>9721</v>
      </c>
      <c r="E2099" s="406">
        <v>33.18</v>
      </c>
      <c r="F2099" s="404"/>
      <c r="G2099" s="404"/>
      <c r="H2099" s="404" t="str">
        <f t="shared" si="34"/>
        <v>M³</v>
      </c>
      <c r="I2099"/>
      <c r="J2099"/>
      <c r="K2099"/>
      <c r="L2099"/>
      <c r="M2099"/>
      <c r="N2099"/>
      <c r="O2099"/>
      <c r="P2099"/>
    </row>
    <row r="2100" spans="1:16" s="10" customFormat="1" ht="30" x14ac:dyDescent="0.25">
      <c r="A2100"/>
      <c r="B2100" s="6">
        <v>1917457</v>
      </c>
      <c r="C2100" s="9" t="s">
        <v>11627</v>
      </c>
      <c r="D2100" s="6" t="s">
        <v>9721</v>
      </c>
      <c r="E2100" s="403">
        <v>37.46</v>
      </c>
      <c r="F2100" s="404"/>
      <c r="G2100" s="404"/>
      <c r="H2100" s="404" t="str">
        <f t="shared" si="34"/>
        <v>M³</v>
      </c>
      <c r="I2100"/>
      <c r="J2100"/>
      <c r="K2100"/>
      <c r="L2100"/>
      <c r="M2100"/>
      <c r="N2100"/>
      <c r="O2100"/>
      <c r="P2100"/>
    </row>
    <row r="2101" spans="1:16" s="10" customFormat="1" ht="30" x14ac:dyDescent="0.25">
      <c r="A2101"/>
      <c r="B2101" s="4">
        <v>1917458</v>
      </c>
      <c r="C2101" s="8" t="s">
        <v>11628</v>
      </c>
      <c r="D2101" s="4" t="s">
        <v>9721</v>
      </c>
      <c r="E2101" s="406">
        <v>43.14</v>
      </c>
      <c r="F2101" s="404"/>
      <c r="G2101" s="404"/>
      <c r="H2101" s="404" t="str">
        <f t="shared" si="34"/>
        <v>M³</v>
      </c>
      <c r="I2101"/>
      <c r="J2101"/>
      <c r="K2101"/>
      <c r="L2101"/>
      <c r="M2101"/>
      <c r="N2101"/>
      <c r="O2101"/>
      <c r="P2101"/>
    </row>
    <row r="2102" spans="1:16" s="10" customFormat="1" ht="30" x14ac:dyDescent="0.25">
      <c r="A2102"/>
      <c r="B2102" s="6">
        <v>1917459</v>
      </c>
      <c r="C2102" s="9" t="s">
        <v>11629</v>
      </c>
      <c r="D2102" s="6" t="s">
        <v>9721</v>
      </c>
      <c r="E2102" s="403">
        <v>45.45</v>
      </c>
      <c r="F2102" s="404"/>
      <c r="G2102" s="404"/>
      <c r="H2102" s="404" t="str">
        <f t="shared" si="34"/>
        <v>M³</v>
      </c>
      <c r="I2102"/>
      <c r="J2102"/>
      <c r="K2102"/>
      <c r="L2102"/>
      <c r="M2102"/>
      <c r="N2102"/>
      <c r="O2102"/>
      <c r="P2102"/>
    </row>
    <row r="2103" spans="1:16" s="10" customFormat="1" ht="30" x14ac:dyDescent="0.25">
      <c r="A2103"/>
      <c r="B2103" s="4">
        <v>1917440</v>
      </c>
      <c r="C2103" s="8" t="s">
        <v>11630</v>
      </c>
      <c r="D2103" s="4" t="s">
        <v>9721</v>
      </c>
      <c r="E2103" s="406">
        <v>4.4800000000000004</v>
      </c>
      <c r="F2103" s="404"/>
      <c r="G2103" s="404"/>
      <c r="H2103" s="404" t="str">
        <f t="shared" si="34"/>
        <v>M³</v>
      </c>
      <c r="I2103"/>
      <c r="J2103"/>
      <c r="K2103"/>
      <c r="L2103"/>
      <c r="M2103"/>
      <c r="N2103"/>
      <c r="O2103"/>
      <c r="P2103"/>
    </row>
    <row r="2104" spans="1:16" s="10" customFormat="1" ht="30" x14ac:dyDescent="0.25">
      <c r="A2104"/>
      <c r="B2104" s="6">
        <v>1917441</v>
      </c>
      <c r="C2104" s="9" t="s">
        <v>11631</v>
      </c>
      <c r="D2104" s="6" t="s">
        <v>9721</v>
      </c>
      <c r="E2104" s="403">
        <v>5.0599999999999996</v>
      </c>
      <c r="F2104" s="404"/>
      <c r="G2104" s="404"/>
      <c r="H2104" s="404" t="str">
        <f t="shared" si="34"/>
        <v>M³</v>
      </c>
      <c r="I2104"/>
      <c r="J2104"/>
      <c r="K2104"/>
      <c r="L2104"/>
      <c r="M2104"/>
      <c r="N2104"/>
      <c r="O2104"/>
      <c r="P2104"/>
    </row>
    <row r="2105" spans="1:16" s="10" customFormat="1" ht="30" x14ac:dyDescent="0.25">
      <c r="A2105"/>
      <c r="B2105" s="4">
        <v>1917442</v>
      </c>
      <c r="C2105" s="8" t="s">
        <v>11632</v>
      </c>
      <c r="D2105" s="4" t="s">
        <v>9721</v>
      </c>
      <c r="E2105" s="406">
        <v>5.65</v>
      </c>
      <c r="F2105" s="404"/>
      <c r="G2105" s="404"/>
      <c r="H2105" s="404" t="str">
        <f t="shared" si="34"/>
        <v>M³</v>
      </c>
      <c r="I2105"/>
      <c r="J2105"/>
      <c r="K2105"/>
      <c r="L2105"/>
      <c r="M2105"/>
      <c r="N2105"/>
      <c r="O2105"/>
      <c r="P2105"/>
    </row>
    <row r="2106" spans="1:16" s="10" customFormat="1" ht="30" x14ac:dyDescent="0.25">
      <c r="A2106"/>
      <c r="B2106" s="6">
        <v>1917734</v>
      </c>
      <c r="C2106" s="9" t="s">
        <v>11633</v>
      </c>
      <c r="D2106" s="6" t="s">
        <v>9721</v>
      </c>
      <c r="E2106" s="403">
        <v>4.1500000000000004</v>
      </c>
      <c r="F2106" s="404"/>
      <c r="G2106" s="404"/>
      <c r="H2106" s="404" t="str">
        <f t="shared" si="34"/>
        <v>M³</v>
      </c>
      <c r="I2106"/>
      <c r="J2106"/>
      <c r="K2106"/>
      <c r="L2106"/>
      <c r="M2106"/>
      <c r="N2106"/>
      <c r="O2106"/>
      <c r="P2106"/>
    </row>
    <row r="2107" spans="1:16" s="10" customFormat="1" x14ac:dyDescent="0.25">
      <c r="A2107"/>
      <c r="B2107" s="4">
        <v>1917055</v>
      </c>
      <c r="C2107" s="8" t="s">
        <v>11634</v>
      </c>
      <c r="D2107" s="4" t="s">
        <v>9721</v>
      </c>
      <c r="E2107" s="406">
        <v>11.22</v>
      </c>
      <c r="F2107" s="404"/>
      <c r="G2107" s="404"/>
      <c r="H2107" s="404" t="str">
        <f t="shared" si="34"/>
        <v>M³</v>
      </c>
      <c r="I2107"/>
      <c r="J2107"/>
      <c r="K2107"/>
      <c r="L2107"/>
      <c r="M2107"/>
      <c r="N2107"/>
      <c r="O2107"/>
      <c r="P2107"/>
    </row>
    <row r="2108" spans="1:16" s="10" customFormat="1" x14ac:dyDescent="0.25">
      <c r="A2108"/>
      <c r="B2108" s="6">
        <v>1917056</v>
      </c>
      <c r="C2108" s="9" t="s">
        <v>11635</v>
      </c>
      <c r="D2108" s="6" t="s">
        <v>9721</v>
      </c>
      <c r="E2108" s="403">
        <v>11.43</v>
      </c>
      <c r="F2108" s="404"/>
      <c r="G2108" s="404"/>
      <c r="H2108" s="404" t="str">
        <f t="shared" si="34"/>
        <v>M³</v>
      </c>
      <c r="I2108"/>
      <c r="J2108"/>
      <c r="K2108"/>
      <c r="L2108"/>
      <c r="M2108"/>
      <c r="N2108"/>
      <c r="O2108"/>
      <c r="P2108"/>
    </row>
    <row r="2109" spans="1:16" s="10" customFormat="1" x14ac:dyDescent="0.25">
      <c r="A2109"/>
      <c r="B2109" s="4">
        <v>1917057</v>
      </c>
      <c r="C2109" s="8" t="s">
        <v>11636</v>
      </c>
      <c r="D2109" s="4" t="s">
        <v>9721</v>
      </c>
      <c r="E2109" s="406">
        <v>11.65</v>
      </c>
      <c r="F2109" s="404"/>
      <c r="G2109" s="404"/>
      <c r="H2109" s="404" t="str">
        <f t="shared" si="34"/>
        <v>M³</v>
      </c>
      <c r="I2109"/>
      <c r="J2109"/>
      <c r="K2109"/>
      <c r="L2109"/>
      <c r="M2109"/>
      <c r="N2109"/>
      <c r="O2109"/>
      <c r="P2109"/>
    </row>
    <row r="2110" spans="1:16" s="10" customFormat="1" x14ac:dyDescent="0.25">
      <c r="A2110"/>
      <c r="B2110" s="6">
        <v>1917058</v>
      </c>
      <c r="C2110" s="9" t="s">
        <v>11637</v>
      </c>
      <c r="D2110" s="6" t="s">
        <v>9721</v>
      </c>
      <c r="E2110" s="403">
        <v>11.87</v>
      </c>
      <c r="F2110" s="404"/>
      <c r="G2110" s="404"/>
      <c r="H2110" s="404" t="str">
        <f t="shared" si="34"/>
        <v>M³</v>
      </c>
      <c r="I2110"/>
      <c r="J2110"/>
      <c r="K2110"/>
      <c r="L2110"/>
      <c r="M2110"/>
      <c r="N2110"/>
      <c r="O2110"/>
      <c r="P2110"/>
    </row>
    <row r="2111" spans="1:16" s="10" customFormat="1" x14ac:dyDescent="0.25">
      <c r="A2111"/>
      <c r="B2111" s="4">
        <v>1917059</v>
      </c>
      <c r="C2111" s="8" t="s">
        <v>11638</v>
      </c>
      <c r="D2111" s="4" t="s">
        <v>9721</v>
      </c>
      <c r="E2111" s="406">
        <v>12.11</v>
      </c>
      <c r="F2111" s="404"/>
      <c r="G2111" s="404"/>
      <c r="H2111" s="404" t="str">
        <f t="shared" si="34"/>
        <v>M³</v>
      </c>
      <c r="I2111"/>
      <c r="J2111"/>
      <c r="K2111"/>
      <c r="L2111"/>
      <c r="M2111"/>
      <c r="N2111"/>
      <c r="O2111"/>
      <c r="P2111"/>
    </row>
    <row r="2112" spans="1:16" s="10" customFormat="1" x14ac:dyDescent="0.25">
      <c r="A2112"/>
      <c r="B2112" s="6">
        <v>1917060</v>
      </c>
      <c r="C2112" s="9" t="s">
        <v>11639</v>
      </c>
      <c r="D2112" s="6" t="s">
        <v>9721</v>
      </c>
      <c r="E2112" s="403">
        <v>12.24</v>
      </c>
      <c r="F2112" s="404"/>
      <c r="G2112" s="404"/>
      <c r="H2112" s="404" t="str">
        <f t="shared" si="34"/>
        <v>M³</v>
      </c>
      <c r="I2112"/>
      <c r="J2112"/>
      <c r="K2112"/>
      <c r="L2112"/>
      <c r="M2112"/>
      <c r="N2112"/>
      <c r="O2112"/>
      <c r="P2112"/>
    </row>
    <row r="2113" spans="1:16" s="10" customFormat="1" x14ac:dyDescent="0.25">
      <c r="A2113"/>
      <c r="B2113" s="4">
        <v>1901536</v>
      </c>
      <c r="C2113" s="8" t="s">
        <v>11640</v>
      </c>
      <c r="D2113" s="4" t="s">
        <v>9721</v>
      </c>
      <c r="E2113" s="406">
        <v>7.53</v>
      </c>
      <c r="F2113" s="404"/>
      <c r="G2113" s="404"/>
      <c r="H2113" s="404" t="str">
        <f t="shared" si="34"/>
        <v>M³</v>
      </c>
      <c r="I2113"/>
      <c r="J2113"/>
      <c r="K2113"/>
      <c r="L2113"/>
      <c r="M2113"/>
      <c r="N2113"/>
      <c r="O2113"/>
      <c r="P2113"/>
    </row>
    <row r="2114" spans="1:16" s="10" customFormat="1" x14ac:dyDescent="0.25">
      <c r="A2114"/>
      <c r="B2114" s="6">
        <v>1901537</v>
      </c>
      <c r="C2114" s="9" t="s">
        <v>11641</v>
      </c>
      <c r="D2114" s="6" t="s">
        <v>9721</v>
      </c>
      <c r="E2114" s="403">
        <v>7.6</v>
      </c>
      <c r="F2114" s="404"/>
      <c r="G2114" s="404"/>
      <c r="H2114" s="404" t="str">
        <f t="shared" si="34"/>
        <v>M³</v>
      </c>
      <c r="I2114"/>
      <c r="J2114"/>
      <c r="K2114"/>
      <c r="L2114"/>
      <c r="M2114"/>
      <c r="N2114"/>
      <c r="O2114"/>
      <c r="P2114"/>
    </row>
    <row r="2115" spans="1:16" s="10" customFormat="1" x14ac:dyDescent="0.25">
      <c r="A2115"/>
      <c r="B2115" s="4">
        <v>1901538</v>
      </c>
      <c r="C2115" s="8" t="s">
        <v>11642</v>
      </c>
      <c r="D2115" s="4" t="s">
        <v>9721</v>
      </c>
      <c r="E2115" s="406">
        <v>7.66</v>
      </c>
      <c r="F2115" s="404"/>
      <c r="G2115" s="404"/>
      <c r="H2115" s="404" t="str">
        <f t="shared" si="34"/>
        <v>M³</v>
      </c>
      <c r="I2115"/>
      <c r="J2115"/>
      <c r="K2115"/>
      <c r="L2115"/>
      <c r="M2115"/>
      <c r="N2115"/>
      <c r="O2115"/>
      <c r="P2115"/>
    </row>
    <row r="2116" spans="1:16" s="10" customFormat="1" x14ac:dyDescent="0.25">
      <c r="A2116"/>
      <c r="B2116" s="6">
        <v>1901539</v>
      </c>
      <c r="C2116" s="9" t="s">
        <v>11643</v>
      </c>
      <c r="D2116" s="6" t="s">
        <v>9721</v>
      </c>
      <c r="E2116" s="403">
        <v>7.73</v>
      </c>
      <c r="F2116" s="404"/>
      <c r="G2116" s="404"/>
      <c r="H2116" s="404" t="str">
        <f t="shared" si="34"/>
        <v>M³</v>
      </c>
      <c r="I2116"/>
      <c r="J2116"/>
      <c r="K2116"/>
      <c r="L2116"/>
      <c r="M2116"/>
      <c r="N2116"/>
      <c r="O2116"/>
      <c r="P2116"/>
    </row>
    <row r="2117" spans="1:16" s="10" customFormat="1" x14ac:dyDescent="0.25">
      <c r="A2117"/>
      <c r="B2117" s="4">
        <v>1901540</v>
      </c>
      <c r="C2117" s="8" t="s">
        <v>11644</v>
      </c>
      <c r="D2117" s="4" t="s">
        <v>9721</v>
      </c>
      <c r="E2117" s="406">
        <v>7.8</v>
      </c>
      <c r="F2117" s="404"/>
      <c r="G2117" s="404"/>
      <c r="H2117" s="404" t="str">
        <f t="shared" si="34"/>
        <v>M³</v>
      </c>
      <c r="I2117"/>
      <c r="J2117"/>
      <c r="K2117"/>
      <c r="L2117"/>
      <c r="M2117"/>
      <c r="N2117"/>
      <c r="O2117"/>
      <c r="P2117"/>
    </row>
    <row r="2118" spans="1:16" s="10" customFormat="1" x14ac:dyDescent="0.25">
      <c r="A2118"/>
      <c r="B2118" s="6">
        <v>1901535</v>
      </c>
      <c r="C2118" s="9" t="s">
        <v>11645</v>
      </c>
      <c r="D2118" s="6" t="s">
        <v>9721</v>
      </c>
      <c r="E2118" s="403">
        <v>7.84</v>
      </c>
      <c r="F2118" s="404"/>
      <c r="G2118" s="404"/>
      <c r="H2118" s="404" t="str">
        <f t="shared" si="34"/>
        <v>M³</v>
      </c>
      <c r="I2118"/>
      <c r="J2118"/>
      <c r="K2118"/>
      <c r="L2118"/>
      <c r="M2118"/>
      <c r="N2118"/>
      <c r="O2118"/>
      <c r="P2118"/>
    </row>
    <row r="2119" spans="1:16" s="10" customFormat="1" x14ac:dyDescent="0.25">
      <c r="A2119"/>
      <c r="B2119" s="4">
        <v>1901542</v>
      </c>
      <c r="C2119" s="8" t="s">
        <v>11646</v>
      </c>
      <c r="D2119" s="4" t="s">
        <v>9721</v>
      </c>
      <c r="E2119" s="406">
        <v>9.9600000000000009</v>
      </c>
      <c r="F2119" s="404"/>
      <c r="G2119" s="404"/>
      <c r="H2119" s="404" t="str">
        <f t="shared" si="34"/>
        <v>M³</v>
      </c>
      <c r="I2119"/>
      <c r="J2119"/>
      <c r="K2119"/>
      <c r="L2119"/>
      <c r="M2119"/>
      <c r="N2119"/>
      <c r="O2119"/>
      <c r="P2119"/>
    </row>
    <row r="2120" spans="1:16" s="10" customFormat="1" x14ac:dyDescent="0.25">
      <c r="A2120"/>
      <c r="B2120" s="6">
        <v>1901543</v>
      </c>
      <c r="C2120" s="9" t="s">
        <v>11647</v>
      </c>
      <c r="D2120" s="6" t="s">
        <v>9721</v>
      </c>
      <c r="E2120" s="403">
        <v>10.02</v>
      </c>
      <c r="F2120" s="404"/>
      <c r="G2120" s="404"/>
      <c r="H2120" s="404" t="str">
        <f t="shared" si="34"/>
        <v>M³</v>
      </c>
      <c r="I2120"/>
      <c r="J2120"/>
      <c r="K2120"/>
      <c r="L2120"/>
      <c r="M2120"/>
      <c r="N2120"/>
      <c r="O2120"/>
      <c r="P2120"/>
    </row>
    <row r="2121" spans="1:16" s="10" customFormat="1" x14ac:dyDescent="0.25">
      <c r="A2121"/>
      <c r="B2121" s="4">
        <v>1901544</v>
      </c>
      <c r="C2121" s="8" t="s">
        <v>11648</v>
      </c>
      <c r="D2121" s="4" t="s">
        <v>9721</v>
      </c>
      <c r="E2121" s="406">
        <v>10.08</v>
      </c>
      <c r="F2121" s="404"/>
      <c r="G2121" s="404"/>
      <c r="H2121" s="404" t="str">
        <f t="shared" si="34"/>
        <v>M³</v>
      </c>
      <c r="I2121"/>
      <c r="J2121"/>
      <c r="K2121"/>
      <c r="L2121"/>
      <c r="M2121"/>
      <c r="N2121"/>
      <c r="O2121"/>
      <c r="P2121"/>
    </row>
    <row r="2122" spans="1:16" s="10" customFormat="1" x14ac:dyDescent="0.25">
      <c r="A2122"/>
      <c r="B2122" s="6">
        <v>1901545</v>
      </c>
      <c r="C2122" s="9" t="s">
        <v>11649</v>
      </c>
      <c r="D2122" s="6" t="s">
        <v>9721</v>
      </c>
      <c r="E2122" s="403">
        <v>10.14</v>
      </c>
      <c r="F2122" s="404"/>
      <c r="G2122" s="404"/>
      <c r="H2122" s="404" t="str">
        <f t="shared" si="34"/>
        <v>M³</v>
      </c>
      <c r="I2122"/>
      <c r="J2122"/>
      <c r="K2122"/>
      <c r="L2122"/>
      <c r="M2122"/>
      <c r="N2122"/>
      <c r="O2122"/>
      <c r="P2122"/>
    </row>
    <row r="2123" spans="1:16" s="10" customFormat="1" x14ac:dyDescent="0.25">
      <c r="A2123"/>
      <c r="B2123" s="4">
        <v>1901546</v>
      </c>
      <c r="C2123" s="8" t="s">
        <v>11650</v>
      </c>
      <c r="D2123" s="4" t="s">
        <v>9721</v>
      </c>
      <c r="E2123" s="406">
        <v>10.210000000000001</v>
      </c>
      <c r="F2123" s="404"/>
      <c r="G2123" s="404"/>
      <c r="H2123" s="404" t="str">
        <f t="shared" si="34"/>
        <v>M³</v>
      </c>
      <c r="I2123"/>
      <c r="J2123"/>
      <c r="K2123"/>
      <c r="L2123"/>
      <c r="M2123"/>
      <c r="N2123"/>
      <c r="O2123"/>
      <c r="P2123"/>
    </row>
    <row r="2124" spans="1:16" s="10" customFormat="1" x14ac:dyDescent="0.25">
      <c r="A2124"/>
      <c r="B2124" s="6">
        <v>1901541</v>
      </c>
      <c r="C2124" s="9" t="s">
        <v>11651</v>
      </c>
      <c r="D2124" s="6" t="s">
        <v>9721</v>
      </c>
      <c r="E2124" s="403">
        <v>10.24</v>
      </c>
      <c r="F2124" s="404"/>
      <c r="G2124" s="404"/>
      <c r="H2124" s="404" t="str">
        <f t="shared" si="34"/>
        <v>M³</v>
      </c>
      <c r="I2124"/>
      <c r="J2124"/>
      <c r="K2124"/>
      <c r="L2124"/>
      <c r="M2124"/>
      <c r="N2124"/>
      <c r="O2124"/>
      <c r="P2124"/>
    </row>
    <row r="2125" spans="1:16" s="10" customFormat="1" x14ac:dyDescent="0.25">
      <c r="A2125"/>
      <c r="B2125" s="4">
        <v>1917091</v>
      </c>
      <c r="C2125" s="8" t="s">
        <v>11652</v>
      </c>
      <c r="D2125" s="4" t="s">
        <v>9721</v>
      </c>
      <c r="E2125" s="406">
        <v>7.95</v>
      </c>
      <c r="F2125" s="404"/>
      <c r="G2125" s="404"/>
      <c r="H2125" s="404" t="str">
        <f t="shared" si="34"/>
        <v>M³</v>
      </c>
      <c r="I2125"/>
      <c r="J2125"/>
      <c r="K2125"/>
      <c r="L2125"/>
      <c r="M2125"/>
      <c r="N2125"/>
      <c r="O2125"/>
      <c r="P2125"/>
    </row>
    <row r="2126" spans="1:16" s="10" customFormat="1" x14ac:dyDescent="0.25">
      <c r="A2126"/>
      <c r="B2126" s="6">
        <v>1917092</v>
      </c>
      <c r="C2126" s="9" t="s">
        <v>11653</v>
      </c>
      <c r="D2126" s="6" t="s">
        <v>9721</v>
      </c>
      <c r="E2126" s="403">
        <v>8.08</v>
      </c>
      <c r="F2126" s="404"/>
      <c r="G2126" s="404"/>
      <c r="H2126" s="404" t="str">
        <f t="shared" si="34"/>
        <v>M³</v>
      </c>
      <c r="I2126"/>
      <c r="J2126"/>
      <c r="K2126"/>
      <c r="L2126"/>
      <c r="M2126"/>
      <c r="N2126"/>
      <c r="O2126"/>
      <c r="P2126"/>
    </row>
    <row r="2127" spans="1:16" s="10" customFormat="1" x14ac:dyDescent="0.25">
      <c r="A2127"/>
      <c r="B2127" s="4">
        <v>1917093</v>
      </c>
      <c r="C2127" s="8" t="s">
        <v>11654</v>
      </c>
      <c r="D2127" s="4" t="s">
        <v>9721</v>
      </c>
      <c r="E2127" s="406">
        <v>8.2200000000000006</v>
      </c>
      <c r="F2127" s="404"/>
      <c r="G2127" s="404"/>
      <c r="H2127" s="404" t="str">
        <f t="shared" si="34"/>
        <v>M³</v>
      </c>
      <c r="I2127"/>
      <c r="J2127"/>
      <c r="K2127"/>
      <c r="L2127"/>
      <c r="M2127"/>
      <c r="N2127"/>
      <c r="O2127"/>
      <c r="P2127"/>
    </row>
    <row r="2128" spans="1:16" s="10" customFormat="1" x14ac:dyDescent="0.25">
      <c r="A2128"/>
      <c r="B2128" s="6">
        <v>1917094</v>
      </c>
      <c r="C2128" s="9" t="s">
        <v>11655</v>
      </c>
      <c r="D2128" s="6" t="s">
        <v>9721</v>
      </c>
      <c r="E2128" s="403">
        <v>8.35</v>
      </c>
      <c r="F2128" s="404"/>
      <c r="G2128" s="404"/>
      <c r="H2128" s="404" t="str">
        <f t="shared" si="34"/>
        <v>M³</v>
      </c>
      <c r="I2128"/>
      <c r="J2128"/>
      <c r="K2128"/>
      <c r="L2128"/>
      <c r="M2128"/>
      <c r="N2128"/>
      <c r="O2128"/>
      <c r="P2128"/>
    </row>
    <row r="2129" spans="1:16" s="10" customFormat="1" x14ac:dyDescent="0.25">
      <c r="A2129"/>
      <c r="B2129" s="4">
        <v>1917095</v>
      </c>
      <c r="C2129" s="8" t="s">
        <v>11656</v>
      </c>
      <c r="D2129" s="4" t="s">
        <v>9721</v>
      </c>
      <c r="E2129" s="406">
        <v>8.5</v>
      </c>
      <c r="F2129" s="404"/>
      <c r="G2129" s="404"/>
      <c r="H2129" s="404" t="str">
        <f t="shared" ref="H2129:H2192" si="35">UPPER(D2129)</f>
        <v>M³</v>
      </c>
      <c r="I2129"/>
      <c r="J2129"/>
      <c r="K2129"/>
      <c r="L2129"/>
      <c r="M2129"/>
      <c r="N2129"/>
      <c r="O2129"/>
      <c r="P2129"/>
    </row>
    <row r="2130" spans="1:16" s="10" customFormat="1" x14ac:dyDescent="0.25">
      <c r="A2130"/>
      <c r="B2130" s="6">
        <v>1917096</v>
      </c>
      <c r="C2130" s="9" t="s">
        <v>11657</v>
      </c>
      <c r="D2130" s="6" t="s">
        <v>9721</v>
      </c>
      <c r="E2130" s="403">
        <v>8.58</v>
      </c>
      <c r="F2130" s="404"/>
      <c r="G2130" s="404"/>
      <c r="H2130" s="404" t="str">
        <f t="shared" si="35"/>
        <v>M³</v>
      </c>
      <c r="I2130"/>
      <c r="J2130"/>
      <c r="K2130"/>
      <c r="L2130"/>
      <c r="M2130"/>
      <c r="N2130"/>
      <c r="O2130"/>
      <c r="P2130"/>
    </row>
    <row r="2131" spans="1:16" s="10" customFormat="1" x14ac:dyDescent="0.25">
      <c r="A2131"/>
      <c r="B2131" s="4">
        <v>1901548</v>
      </c>
      <c r="C2131" s="8" t="s">
        <v>11658</v>
      </c>
      <c r="D2131" s="4" t="s">
        <v>9721</v>
      </c>
      <c r="E2131" s="406">
        <v>12.44</v>
      </c>
      <c r="F2131" s="404"/>
      <c r="G2131" s="404"/>
      <c r="H2131" s="404" t="str">
        <f t="shared" si="35"/>
        <v>M³</v>
      </c>
      <c r="I2131"/>
      <c r="J2131"/>
      <c r="K2131"/>
      <c r="L2131"/>
      <c r="M2131"/>
      <c r="N2131"/>
      <c r="O2131"/>
      <c r="P2131"/>
    </row>
    <row r="2132" spans="1:16" s="10" customFormat="1" x14ac:dyDescent="0.25">
      <c r="A2132"/>
      <c r="B2132" s="6">
        <v>1901549</v>
      </c>
      <c r="C2132" s="9" t="s">
        <v>11659</v>
      </c>
      <c r="D2132" s="6" t="s">
        <v>9721</v>
      </c>
      <c r="E2132" s="403">
        <v>12.5</v>
      </c>
      <c r="F2132" s="404"/>
      <c r="G2132" s="404"/>
      <c r="H2132" s="404" t="str">
        <f t="shared" si="35"/>
        <v>M³</v>
      </c>
      <c r="I2132"/>
      <c r="J2132"/>
      <c r="K2132"/>
      <c r="L2132"/>
      <c r="M2132"/>
      <c r="N2132"/>
      <c r="O2132"/>
      <c r="P2132"/>
    </row>
    <row r="2133" spans="1:16" s="10" customFormat="1" x14ac:dyDescent="0.25">
      <c r="A2133"/>
      <c r="B2133" s="4">
        <v>1901550</v>
      </c>
      <c r="C2133" s="8" t="s">
        <v>11660</v>
      </c>
      <c r="D2133" s="4" t="s">
        <v>9721</v>
      </c>
      <c r="E2133" s="406">
        <v>12.56</v>
      </c>
      <c r="F2133" s="404"/>
      <c r="G2133" s="404"/>
      <c r="H2133" s="404" t="str">
        <f t="shared" si="35"/>
        <v>M³</v>
      </c>
      <c r="I2133"/>
      <c r="J2133"/>
      <c r="K2133"/>
      <c r="L2133"/>
      <c r="M2133"/>
      <c r="N2133"/>
      <c r="O2133"/>
      <c r="P2133"/>
    </row>
    <row r="2134" spans="1:16" s="10" customFormat="1" x14ac:dyDescent="0.25">
      <c r="A2134"/>
      <c r="B2134" s="6">
        <v>1901551</v>
      </c>
      <c r="C2134" s="9" t="s">
        <v>11661</v>
      </c>
      <c r="D2134" s="6" t="s">
        <v>9721</v>
      </c>
      <c r="E2134" s="403">
        <v>12.62</v>
      </c>
      <c r="F2134" s="404"/>
      <c r="G2134" s="404"/>
      <c r="H2134" s="404" t="str">
        <f t="shared" si="35"/>
        <v>M³</v>
      </c>
      <c r="I2134"/>
      <c r="J2134"/>
      <c r="K2134"/>
      <c r="L2134"/>
      <c r="M2134"/>
      <c r="N2134"/>
      <c r="O2134"/>
      <c r="P2134"/>
    </row>
    <row r="2135" spans="1:16" s="10" customFormat="1" x14ac:dyDescent="0.25">
      <c r="A2135"/>
      <c r="B2135" s="4">
        <v>1901552</v>
      </c>
      <c r="C2135" s="8" t="s">
        <v>11662</v>
      </c>
      <c r="D2135" s="4" t="s">
        <v>9721</v>
      </c>
      <c r="E2135" s="406">
        <v>12.69</v>
      </c>
      <c r="F2135" s="404"/>
      <c r="G2135" s="404"/>
      <c r="H2135" s="404" t="str">
        <f t="shared" si="35"/>
        <v>M³</v>
      </c>
      <c r="I2135"/>
      <c r="J2135"/>
      <c r="K2135"/>
      <c r="L2135"/>
      <c r="M2135"/>
      <c r="N2135"/>
      <c r="O2135"/>
      <c r="P2135"/>
    </row>
    <row r="2136" spans="1:16" s="10" customFormat="1" x14ac:dyDescent="0.25">
      <c r="A2136"/>
      <c r="B2136" s="6">
        <v>1901547</v>
      </c>
      <c r="C2136" s="9" t="s">
        <v>11663</v>
      </c>
      <c r="D2136" s="6" t="s">
        <v>9721</v>
      </c>
      <c r="E2136" s="403">
        <v>12.72</v>
      </c>
      <c r="F2136" s="404"/>
      <c r="G2136" s="404"/>
      <c r="H2136" s="404" t="str">
        <f t="shared" si="35"/>
        <v>M³</v>
      </c>
      <c r="I2136"/>
      <c r="J2136"/>
      <c r="K2136"/>
      <c r="L2136"/>
      <c r="M2136"/>
      <c r="N2136"/>
      <c r="O2136"/>
      <c r="P2136"/>
    </row>
    <row r="2137" spans="1:16" s="10" customFormat="1" x14ac:dyDescent="0.25">
      <c r="A2137"/>
      <c r="B2137" s="4">
        <v>1917127</v>
      </c>
      <c r="C2137" s="8" t="s">
        <v>11664</v>
      </c>
      <c r="D2137" s="4" t="s">
        <v>9721</v>
      </c>
      <c r="E2137" s="406">
        <v>7.62</v>
      </c>
      <c r="F2137" s="404"/>
      <c r="G2137" s="404"/>
      <c r="H2137" s="404" t="str">
        <f t="shared" si="35"/>
        <v>M³</v>
      </c>
      <c r="I2137"/>
      <c r="J2137"/>
      <c r="K2137"/>
      <c r="L2137"/>
      <c r="M2137"/>
      <c r="N2137"/>
      <c r="O2137"/>
      <c r="P2137"/>
    </row>
    <row r="2138" spans="1:16" s="10" customFormat="1" x14ac:dyDescent="0.25">
      <c r="A2138"/>
      <c r="B2138" s="6">
        <v>1917128</v>
      </c>
      <c r="C2138" s="9" t="s">
        <v>11665</v>
      </c>
      <c r="D2138" s="6" t="s">
        <v>9721</v>
      </c>
      <c r="E2138" s="403">
        <v>7.72</v>
      </c>
      <c r="F2138" s="404"/>
      <c r="G2138" s="404"/>
      <c r="H2138" s="404" t="str">
        <f t="shared" si="35"/>
        <v>M³</v>
      </c>
      <c r="I2138"/>
      <c r="J2138"/>
      <c r="K2138"/>
      <c r="L2138"/>
      <c r="M2138"/>
      <c r="N2138"/>
      <c r="O2138"/>
      <c r="P2138"/>
    </row>
    <row r="2139" spans="1:16" s="10" customFormat="1" x14ac:dyDescent="0.25">
      <c r="A2139"/>
      <c r="B2139" s="4">
        <v>1917129</v>
      </c>
      <c r="C2139" s="8" t="s">
        <v>11666</v>
      </c>
      <c r="D2139" s="4" t="s">
        <v>9721</v>
      </c>
      <c r="E2139" s="406">
        <v>7.83</v>
      </c>
      <c r="F2139" s="404"/>
      <c r="G2139" s="404"/>
      <c r="H2139" s="404" t="str">
        <f t="shared" si="35"/>
        <v>M³</v>
      </c>
      <c r="I2139"/>
      <c r="J2139"/>
      <c r="K2139"/>
      <c r="L2139"/>
      <c r="M2139"/>
      <c r="N2139"/>
      <c r="O2139"/>
      <c r="P2139"/>
    </row>
    <row r="2140" spans="1:16" s="10" customFormat="1" x14ac:dyDescent="0.25">
      <c r="A2140"/>
      <c r="B2140" s="6">
        <v>1917130</v>
      </c>
      <c r="C2140" s="9" t="s">
        <v>11667</v>
      </c>
      <c r="D2140" s="6" t="s">
        <v>9721</v>
      </c>
      <c r="E2140" s="403">
        <v>7.95</v>
      </c>
      <c r="F2140" s="404"/>
      <c r="G2140" s="404"/>
      <c r="H2140" s="404" t="str">
        <f t="shared" si="35"/>
        <v>M³</v>
      </c>
      <c r="I2140"/>
      <c r="J2140"/>
      <c r="K2140"/>
      <c r="L2140"/>
      <c r="M2140"/>
      <c r="N2140"/>
      <c r="O2140"/>
      <c r="P2140"/>
    </row>
    <row r="2141" spans="1:16" s="10" customFormat="1" x14ac:dyDescent="0.25">
      <c r="A2141"/>
      <c r="B2141" s="4">
        <v>1917131</v>
      </c>
      <c r="C2141" s="8" t="s">
        <v>11668</v>
      </c>
      <c r="D2141" s="4" t="s">
        <v>9721</v>
      </c>
      <c r="E2141" s="406">
        <v>8.07</v>
      </c>
      <c r="F2141" s="404"/>
      <c r="G2141" s="404"/>
      <c r="H2141" s="404" t="str">
        <f t="shared" si="35"/>
        <v>M³</v>
      </c>
      <c r="I2141"/>
      <c r="J2141"/>
      <c r="K2141"/>
      <c r="L2141"/>
      <c r="M2141"/>
      <c r="N2141"/>
      <c r="O2141"/>
      <c r="P2141"/>
    </row>
    <row r="2142" spans="1:16" s="10" customFormat="1" x14ac:dyDescent="0.25">
      <c r="A2142"/>
      <c r="B2142" s="6">
        <v>1917132</v>
      </c>
      <c r="C2142" s="9" t="s">
        <v>11669</v>
      </c>
      <c r="D2142" s="6" t="s">
        <v>9721</v>
      </c>
      <c r="E2142" s="403">
        <v>8.1300000000000008</v>
      </c>
      <c r="F2142" s="404"/>
      <c r="G2142" s="404"/>
      <c r="H2142" s="404" t="str">
        <f t="shared" si="35"/>
        <v>M³</v>
      </c>
      <c r="I2142"/>
      <c r="J2142"/>
      <c r="K2142"/>
      <c r="L2142"/>
      <c r="M2142"/>
      <c r="N2142"/>
      <c r="O2142"/>
      <c r="P2142"/>
    </row>
    <row r="2143" spans="1:16" s="10" customFormat="1" x14ac:dyDescent="0.25">
      <c r="A2143"/>
      <c r="B2143" s="4">
        <v>1917163</v>
      </c>
      <c r="C2143" s="8" t="s">
        <v>11670</v>
      </c>
      <c r="D2143" s="4" t="s">
        <v>9721</v>
      </c>
      <c r="E2143" s="406">
        <v>7.26</v>
      </c>
      <c r="F2143" s="404"/>
      <c r="G2143" s="404"/>
      <c r="H2143" s="404" t="str">
        <f t="shared" si="35"/>
        <v>M³</v>
      </c>
      <c r="I2143"/>
      <c r="J2143"/>
      <c r="K2143"/>
      <c r="L2143"/>
      <c r="M2143"/>
      <c r="N2143"/>
      <c r="O2143"/>
      <c r="P2143"/>
    </row>
    <row r="2144" spans="1:16" s="10" customFormat="1" x14ac:dyDescent="0.25">
      <c r="A2144"/>
      <c r="B2144" s="6">
        <v>1917164</v>
      </c>
      <c r="C2144" s="9" t="s">
        <v>11671</v>
      </c>
      <c r="D2144" s="6" t="s">
        <v>9721</v>
      </c>
      <c r="E2144" s="403">
        <v>7.36</v>
      </c>
      <c r="F2144" s="404"/>
      <c r="G2144" s="404"/>
      <c r="H2144" s="404" t="str">
        <f t="shared" si="35"/>
        <v>M³</v>
      </c>
      <c r="I2144"/>
      <c r="J2144"/>
      <c r="K2144"/>
      <c r="L2144"/>
      <c r="M2144"/>
      <c r="N2144"/>
      <c r="O2144"/>
      <c r="P2144"/>
    </row>
    <row r="2145" spans="1:16" s="10" customFormat="1" x14ac:dyDescent="0.25">
      <c r="A2145"/>
      <c r="B2145" s="4">
        <v>1917165</v>
      </c>
      <c r="C2145" s="8" t="s">
        <v>11672</v>
      </c>
      <c r="D2145" s="4" t="s">
        <v>9721</v>
      </c>
      <c r="E2145" s="406">
        <v>7.45</v>
      </c>
      <c r="F2145" s="404"/>
      <c r="G2145" s="404"/>
      <c r="H2145" s="404" t="str">
        <f t="shared" si="35"/>
        <v>M³</v>
      </c>
      <c r="I2145"/>
      <c r="J2145"/>
      <c r="K2145"/>
      <c r="L2145"/>
      <c r="M2145"/>
      <c r="N2145"/>
      <c r="O2145"/>
      <c r="P2145"/>
    </row>
    <row r="2146" spans="1:16" s="10" customFormat="1" x14ac:dyDescent="0.25">
      <c r="A2146"/>
      <c r="B2146" s="6">
        <v>1917166</v>
      </c>
      <c r="C2146" s="9" t="s">
        <v>11673</v>
      </c>
      <c r="D2146" s="6" t="s">
        <v>9721</v>
      </c>
      <c r="E2146" s="403">
        <v>7.55</v>
      </c>
      <c r="F2146" s="404"/>
      <c r="G2146" s="404"/>
      <c r="H2146" s="404" t="str">
        <f t="shared" si="35"/>
        <v>M³</v>
      </c>
      <c r="I2146"/>
      <c r="J2146"/>
      <c r="K2146"/>
      <c r="L2146"/>
      <c r="M2146"/>
      <c r="N2146"/>
      <c r="O2146"/>
      <c r="P2146"/>
    </row>
    <row r="2147" spans="1:16" s="10" customFormat="1" x14ac:dyDescent="0.25">
      <c r="A2147"/>
      <c r="B2147" s="4">
        <v>1917167</v>
      </c>
      <c r="C2147" s="8" t="s">
        <v>11674</v>
      </c>
      <c r="D2147" s="4" t="s">
        <v>9721</v>
      </c>
      <c r="E2147" s="406">
        <v>7.66</v>
      </c>
      <c r="F2147" s="404"/>
      <c r="G2147" s="404"/>
      <c r="H2147" s="404" t="str">
        <f t="shared" si="35"/>
        <v>M³</v>
      </c>
      <c r="I2147"/>
      <c r="J2147"/>
      <c r="K2147"/>
      <c r="L2147"/>
      <c r="M2147"/>
      <c r="N2147"/>
      <c r="O2147"/>
      <c r="P2147"/>
    </row>
    <row r="2148" spans="1:16" s="10" customFormat="1" x14ac:dyDescent="0.25">
      <c r="A2148"/>
      <c r="B2148" s="6">
        <v>1917168</v>
      </c>
      <c r="C2148" s="9" t="s">
        <v>11675</v>
      </c>
      <c r="D2148" s="6" t="s">
        <v>9721</v>
      </c>
      <c r="E2148" s="403">
        <v>7.72</v>
      </c>
      <c r="F2148" s="404"/>
      <c r="G2148" s="404"/>
      <c r="H2148" s="404" t="str">
        <f t="shared" si="35"/>
        <v>M³</v>
      </c>
      <c r="I2148"/>
      <c r="J2148"/>
      <c r="K2148"/>
      <c r="L2148"/>
      <c r="M2148"/>
      <c r="N2148"/>
      <c r="O2148"/>
      <c r="P2148"/>
    </row>
    <row r="2149" spans="1:16" s="10" customFormat="1" x14ac:dyDescent="0.25">
      <c r="A2149"/>
      <c r="B2149" s="4">
        <v>1917199</v>
      </c>
      <c r="C2149" s="8" t="s">
        <v>11676</v>
      </c>
      <c r="D2149" s="4" t="s">
        <v>9721</v>
      </c>
      <c r="E2149" s="406">
        <v>8.0500000000000007</v>
      </c>
      <c r="F2149" s="404"/>
      <c r="G2149" s="404"/>
      <c r="H2149" s="404" t="str">
        <f t="shared" si="35"/>
        <v>M³</v>
      </c>
      <c r="I2149"/>
      <c r="J2149"/>
      <c r="K2149"/>
      <c r="L2149"/>
      <c r="M2149"/>
      <c r="N2149"/>
      <c r="O2149"/>
      <c r="P2149"/>
    </row>
    <row r="2150" spans="1:16" s="10" customFormat="1" x14ac:dyDescent="0.25">
      <c r="A2150"/>
      <c r="B2150" s="6">
        <v>1917200</v>
      </c>
      <c r="C2150" s="9" t="s">
        <v>11677</v>
      </c>
      <c r="D2150" s="6" t="s">
        <v>9721</v>
      </c>
      <c r="E2150" s="403">
        <v>8.14</v>
      </c>
      <c r="F2150" s="404"/>
      <c r="G2150" s="404"/>
      <c r="H2150" s="404" t="str">
        <f t="shared" si="35"/>
        <v>M³</v>
      </c>
      <c r="I2150"/>
      <c r="J2150"/>
      <c r="K2150"/>
      <c r="L2150"/>
      <c r="M2150"/>
      <c r="N2150"/>
      <c r="O2150"/>
      <c r="P2150"/>
    </row>
    <row r="2151" spans="1:16" s="10" customFormat="1" x14ac:dyDescent="0.25">
      <c r="A2151"/>
      <c r="B2151" s="4">
        <v>1917201</v>
      </c>
      <c r="C2151" s="8" t="s">
        <v>11678</v>
      </c>
      <c r="D2151" s="4" t="s">
        <v>9721</v>
      </c>
      <c r="E2151" s="406">
        <v>8.2200000000000006</v>
      </c>
      <c r="F2151" s="404"/>
      <c r="G2151" s="404"/>
      <c r="H2151" s="404" t="str">
        <f t="shared" si="35"/>
        <v>M³</v>
      </c>
      <c r="I2151"/>
      <c r="J2151"/>
      <c r="K2151"/>
      <c r="L2151"/>
      <c r="M2151"/>
      <c r="N2151"/>
      <c r="O2151"/>
      <c r="P2151"/>
    </row>
    <row r="2152" spans="1:16" s="10" customFormat="1" x14ac:dyDescent="0.25">
      <c r="A2152"/>
      <c r="B2152" s="6">
        <v>1917202</v>
      </c>
      <c r="C2152" s="9" t="s">
        <v>11679</v>
      </c>
      <c r="D2152" s="6" t="s">
        <v>9721</v>
      </c>
      <c r="E2152" s="403">
        <v>8.31</v>
      </c>
      <c r="F2152" s="404"/>
      <c r="G2152" s="404"/>
      <c r="H2152" s="404" t="str">
        <f t="shared" si="35"/>
        <v>M³</v>
      </c>
      <c r="I2152"/>
      <c r="J2152"/>
      <c r="K2152"/>
      <c r="L2152"/>
      <c r="M2152"/>
      <c r="N2152"/>
      <c r="O2152"/>
      <c r="P2152"/>
    </row>
    <row r="2153" spans="1:16" x14ac:dyDescent="0.25">
      <c r="B2153" s="4">
        <v>1917203</v>
      </c>
      <c r="C2153" s="8" t="s">
        <v>11680</v>
      </c>
      <c r="D2153" s="4" t="s">
        <v>9721</v>
      </c>
      <c r="E2153" s="406">
        <v>8.41</v>
      </c>
      <c r="F2153" s="404"/>
      <c r="G2153" s="404"/>
      <c r="H2153" s="404" t="str">
        <f t="shared" si="35"/>
        <v>M³</v>
      </c>
    </row>
    <row r="2154" spans="1:16" x14ac:dyDescent="0.25">
      <c r="B2154" s="6">
        <v>1917204</v>
      </c>
      <c r="C2154" s="9" t="s">
        <v>11681</v>
      </c>
      <c r="D2154" s="6" t="s">
        <v>9721</v>
      </c>
      <c r="E2154" s="403">
        <v>8.4600000000000009</v>
      </c>
      <c r="F2154" s="404"/>
      <c r="G2154" s="404"/>
      <c r="H2154" s="404" t="str">
        <f t="shared" si="35"/>
        <v>M³</v>
      </c>
    </row>
    <row r="2155" spans="1:16" x14ac:dyDescent="0.25">
      <c r="B2155" s="4">
        <v>1917019</v>
      </c>
      <c r="C2155" s="8" t="s">
        <v>11682</v>
      </c>
      <c r="D2155" s="4" t="s">
        <v>9721</v>
      </c>
      <c r="E2155" s="406">
        <v>15.21</v>
      </c>
      <c r="F2155" s="404"/>
      <c r="G2155" s="404"/>
      <c r="H2155" s="404" t="str">
        <f t="shared" si="35"/>
        <v>M³</v>
      </c>
    </row>
    <row r="2156" spans="1:16" x14ac:dyDescent="0.25">
      <c r="B2156" s="6">
        <v>1917020</v>
      </c>
      <c r="C2156" s="9" t="s">
        <v>11683</v>
      </c>
      <c r="D2156" s="6" t="s">
        <v>9721</v>
      </c>
      <c r="E2156" s="403">
        <v>15.51</v>
      </c>
      <c r="F2156" s="404"/>
      <c r="G2156" s="404"/>
      <c r="H2156" s="404" t="str">
        <f t="shared" si="35"/>
        <v>M³</v>
      </c>
    </row>
    <row r="2157" spans="1:16" x14ac:dyDescent="0.25">
      <c r="B2157" s="4">
        <v>1917021</v>
      </c>
      <c r="C2157" s="8" t="s">
        <v>11684</v>
      </c>
      <c r="D2157" s="4" t="s">
        <v>9721</v>
      </c>
      <c r="E2157" s="406">
        <v>15.81</v>
      </c>
      <c r="F2157" s="404"/>
      <c r="G2157" s="404"/>
      <c r="H2157" s="404" t="str">
        <f t="shared" si="35"/>
        <v>M³</v>
      </c>
    </row>
    <row r="2158" spans="1:16" x14ac:dyDescent="0.25">
      <c r="B2158" s="6">
        <v>1917022</v>
      </c>
      <c r="C2158" s="9" t="s">
        <v>11685</v>
      </c>
      <c r="D2158" s="6" t="s">
        <v>9721</v>
      </c>
      <c r="E2158" s="403">
        <v>16.13</v>
      </c>
      <c r="F2158" s="404"/>
      <c r="G2158" s="404"/>
      <c r="H2158" s="404" t="str">
        <f t="shared" si="35"/>
        <v>M³</v>
      </c>
    </row>
    <row r="2159" spans="1:16" x14ac:dyDescent="0.25">
      <c r="B2159" s="4">
        <v>1917023</v>
      </c>
      <c r="C2159" s="8" t="s">
        <v>11686</v>
      </c>
      <c r="D2159" s="4" t="s">
        <v>9721</v>
      </c>
      <c r="E2159" s="406">
        <v>16.47</v>
      </c>
      <c r="F2159" s="404"/>
      <c r="G2159" s="404"/>
      <c r="H2159" s="404" t="str">
        <f t="shared" si="35"/>
        <v>M³</v>
      </c>
    </row>
    <row r="2160" spans="1:16" x14ac:dyDescent="0.25">
      <c r="B2160" s="6">
        <v>1917024</v>
      </c>
      <c r="C2160" s="9" t="s">
        <v>11687</v>
      </c>
      <c r="D2160" s="6" t="s">
        <v>9721</v>
      </c>
      <c r="E2160" s="403">
        <v>16.649999999999999</v>
      </c>
      <c r="F2160" s="404"/>
      <c r="G2160" s="404"/>
      <c r="H2160" s="404" t="str">
        <f t="shared" si="35"/>
        <v>M³</v>
      </c>
    </row>
    <row r="2161" spans="2:8" ht="30" x14ac:dyDescent="0.25">
      <c r="B2161" s="4">
        <v>1917541</v>
      </c>
      <c r="C2161" s="8" t="s">
        <v>11688</v>
      </c>
      <c r="D2161" s="4" t="s">
        <v>9721</v>
      </c>
      <c r="E2161" s="406">
        <v>5.53</v>
      </c>
      <c r="F2161" s="404"/>
      <c r="G2161" s="404"/>
      <c r="H2161" s="404" t="str">
        <f t="shared" si="35"/>
        <v>M³</v>
      </c>
    </row>
    <row r="2162" spans="2:8" ht="30" x14ac:dyDescent="0.25">
      <c r="B2162" s="6">
        <v>1917542</v>
      </c>
      <c r="C2162" s="9" t="s">
        <v>11689</v>
      </c>
      <c r="D2162" s="6" t="s">
        <v>9721</v>
      </c>
      <c r="E2162" s="403">
        <v>6.19</v>
      </c>
      <c r="F2162" s="404"/>
      <c r="G2162" s="404"/>
      <c r="H2162" s="404" t="str">
        <f t="shared" si="35"/>
        <v>M³</v>
      </c>
    </row>
    <row r="2163" spans="2:8" ht="30" x14ac:dyDescent="0.25">
      <c r="B2163" s="4">
        <v>1917543</v>
      </c>
      <c r="C2163" s="8" t="s">
        <v>11690</v>
      </c>
      <c r="D2163" s="4" t="s">
        <v>9721</v>
      </c>
      <c r="E2163" s="406">
        <v>6.51</v>
      </c>
      <c r="F2163" s="404"/>
      <c r="G2163" s="404"/>
      <c r="H2163" s="404" t="str">
        <f t="shared" si="35"/>
        <v>M³</v>
      </c>
    </row>
    <row r="2164" spans="2:8" ht="30" x14ac:dyDescent="0.25">
      <c r="B2164" s="6">
        <v>1917544</v>
      </c>
      <c r="C2164" s="9" t="s">
        <v>11691</v>
      </c>
      <c r="D2164" s="6" t="s">
        <v>9721</v>
      </c>
      <c r="E2164" s="403">
        <v>6.83</v>
      </c>
      <c r="F2164" s="404"/>
      <c r="G2164" s="404"/>
      <c r="H2164" s="404" t="str">
        <f t="shared" si="35"/>
        <v>M³</v>
      </c>
    </row>
    <row r="2165" spans="2:8" ht="30" x14ac:dyDescent="0.25">
      <c r="B2165" s="4">
        <v>1917545</v>
      </c>
      <c r="C2165" s="8" t="s">
        <v>11692</v>
      </c>
      <c r="D2165" s="4" t="s">
        <v>9721</v>
      </c>
      <c r="E2165" s="406">
        <v>7.23</v>
      </c>
      <c r="F2165" s="404"/>
      <c r="G2165" s="404"/>
      <c r="H2165" s="404" t="str">
        <f t="shared" si="35"/>
        <v>M³</v>
      </c>
    </row>
    <row r="2166" spans="2:8" ht="30" x14ac:dyDescent="0.25">
      <c r="B2166" s="6">
        <v>1917546</v>
      </c>
      <c r="C2166" s="9" t="s">
        <v>11693</v>
      </c>
      <c r="D2166" s="6" t="s">
        <v>9721</v>
      </c>
      <c r="E2166" s="403">
        <v>7.58</v>
      </c>
      <c r="F2166" s="404"/>
      <c r="G2166" s="404"/>
      <c r="H2166" s="404" t="str">
        <f t="shared" si="35"/>
        <v>M³</v>
      </c>
    </row>
    <row r="2167" spans="2:8" ht="30" x14ac:dyDescent="0.25">
      <c r="B2167" s="4">
        <v>1917547</v>
      </c>
      <c r="C2167" s="8" t="s">
        <v>11694</v>
      </c>
      <c r="D2167" s="4" t="s">
        <v>9721</v>
      </c>
      <c r="E2167" s="406">
        <v>8.27</v>
      </c>
      <c r="F2167" s="404"/>
      <c r="G2167" s="404"/>
      <c r="H2167" s="404" t="str">
        <f t="shared" si="35"/>
        <v>M³</v>
      </c>
    </row>
    <row r="2168" spans="2:8" ht="30" x14ac:dyDescent="0.25">
      <c r="B2168" s="6">
        <v>1917548</v>
      </c>
      <c r="C2168" s="9" t="s">
        <v>11695</v>
      </c>
      <c r="D2168" s="6" t="s">
        <v>9721</v>
      </c>
      <c r="E2168" s="403">
        <v>8.7100000000000009</v>
      </c>
      <c r="F2168" s="404"/>
      <c r="G2168" s="404"/>
      <c r="H2168" s="404" t="str">
        <f t="shared" si="35"/>
        <v>M³</v>
      </c>
    </row>
    <row r="2169" spans="2:8" ht="30" x14ac:dyDescent="0.25">
      <c r="B2169" s="4">
        <v>1917549</v>
      </c>
      <c r="C2169" s="8" t="s">
        <v>11696</v>
      </c>
      <c r="D2169" s="4" t="s">
        <v>9721</v>
      </c>
      <c r="E2169" s="406">
        <v>9.15</v>
      </c>
      <c r="F2169" s="404"/>
      <c r="G2169" s="404"/>
      <c r="H2169" s="404" t="str">
        <f t="shared" si="35"/>
        <v>M³</v>
      </c>
    </row>
    <row r="2170" spans="2:8" ht="30" x14ac:dyDescent="0.25">
      <c r="B2170" s="6">
        <v>1917550</v>
      </c>
      <c r="C2170" s="9" t="s">
        <v>11697</v>
      </c>
      <c r="D2170" s="6" t="s">
        <v>9721</v>
      </c>
      <c r="E2170" s="403">
        <v>9.6300000000000008</v>
      </c>
      <c r="F2170" s="404"/>
      <c r="G2170" s="404"/>
      <c r="H2170" s="404" t="str">
        <f t="shared" si="35"/>
        <v>M³</v>
      </c>
    </row>
    <row r="2171" spans="2:8" ht="30" x14ac:dyDescent="0.25">
      <c r="B2171" s="4">
        <v>1917551</v>
      </c>
      <c r="C2171" s="8" t="s">
        <v>11698</v>
      </c>
      <c r="D2171" s="4" t="s">
        <v>9721</v>
      </c>
      <c r="E2171" s="406">
        <v>10.41</v>
      </c>
      <c r="F2171" s="404"/>
      <c r="G2171" s="404"/>
      <c r="H2171" s="404" t="str">
        <f t="shared" si="35"/>
        <v>M³</v>
      </c>
    </row>
    <row r="2172" spans="2:8" ht="30" x14ac:dyDescent="0.25">
      <c r="B2172" s="6">
        <v>1917552</v>
      </c>
      <c r="C2172" s="9" t="s">
        <v>11699</v>
      </c>
      <c r="D2172" s="6" t="s">
        <v>9721</v>
      </c>
      <c r="E2172" s="403">
        <v>10.93</v>
      </c>
      <c r="F2172" s="404"/>
      <c r="G2172" s="404"/>
      <c r="H2172" s="404" t="str">
        <f t="shared" si="35"/>
        <v>M³</v>
      </c>
    </row>
    <row r="2173" spans="2:8" ht="30" x14ac:dyDescent="0.25">
      <c r="B2173" s="4">
        <v>1917553</v>
      </c>
      <c r="C2173" s="8" t="s">
        <v>11700</v>
      </c>
      <c r="D2173" s="4" t="s">
        <v>9721</v>
      </c>
      <c r="E2173" s="406">
        <v>10.79</v>
      </c>
      <c r="F2173" s="404"/>
      <c r="G2173" s="404"/>
      <c r="H2173" s="404" t="str">
        <f t="shared" si="35"/>
        <v>M³</v>
      </c>
    </row>
    <row r="2174" spans="2:8" ht="30" x14ac:dyDescent="0.25">
      <c r="B2174" s="6">
        <v>1917554</v>
      </c>
      <c r="C2174" s="9" t="s">
        <v>11701</v>
      </c>
      <c r="D2174" s="6" t="s">
        <v>9721</v>
      </c>
      <c r="E2174" s="403">
        <v>11.91</v>
      </c>
      <c r="F2174" s="404"/>
      <c r="G2174" s="404"/>
      <c r="H2174" s="404" t="str">
        <f t="shared" si="35"/>
        <v>M³</v>
      </c>
    </row>
    <row r="2175" spans="2:8" ht="30" x14ac:dyDescent="0.25">
      <c r="B2175" s="4">
        <v>1917555</v>
      </c>
      <c r="C2175" s="8" t="s">
        <v>11702</v>
      </c>
      <c r="D2175" s="4" t="s">
        <v>9721</v>
      </c>
      <c r="E2175" s="406">
        <v>12.47</v>
      </c>
      <c r="F2175" s="404"/>
      <c r="G2175" s="404"/>
      <c r="H2175" s="404" t="str">
        <f t="shared" si="35"/>
        <v>M³</v>
      </c>
    </row>
    <row r="2176" spans="2:8" ht="30" x14ac:dyDescent="0.25">
      <c r="B2176" s="6">
        <v>1917556</v>
      </c>
      <c r="C2176" s="9" t="s">
        <v>11703</v>
      </c>
      <c r="D2176" s="6" t="s">
        <v>9721</v>
      </c>
      <c r="E2176" s="403">
        <v>13.4</v>
      </c>
      <c r="F2176" s="404"/>
      <c r="G2176" s="404"/>
      <c r="H2176" s="404" t="str">
        <f t="shared" si="35"/>
        <v>M³</v>
      </c>
    </row>
    <row r="2177" spans="2:8" ht="30" x14ac:dyDescent="0.25">
      <c r="B2177" s="4">
        <v>1917557</v>
      </c>
      <c r="C2177" s="8" t="s">
        <v>11704</v>
      </c>
      <c r="D2177" s="4" t="s">
        <v>9721</v>
      </c>
      <c r="E2177" s="406">
        <v>14.01</v>
      </c>
      <c r="F2177" s="404"/>
      <c r="G2177" s="404"/>
      <c r="H2177" s="404" t="str">
        <f t="shared" si="35"/>
        <v>M³</v>
      </c>
    </row>
    <row r="2178" spans="2:8" ht="30" x14ac:dyDescent="0.25">
      <c r="B2178" s="6">
        <v>1917558</v>
      </c>
      <c r="C2178" s="9" t="s">
        <v>11705</v>
      </c>
      <c r="D2178" s="6" t="s">
        <v>9721</v>
      </c>
      <c r="E2178" s="403">
        <v>14.89</v>
      </c>
      <c r="F2178" s="404"/>
      <c r="G2178" s="404"/>
      <c r="H2178" s="404" t="str">
        <f t="shared" si="35"/>
        <v>M³</v>
      </c>
    </row>
    <row r="2179" spans="2:8" ht="30" x14ac:dyDescent="0.25">
      <c r="B2179" s="4">
        <v>1917559</v>
      </c>
      <c r="C2179" s="8" t="s">
        <v>11706</v>
      </c>
      <c r="D2179" s="4" t="s">
        <v>9721</v>
      </c>
      <c r="E2179" s="406">
        <v>16.350000000000001</v>
      </c>
      <c r="F2179" s="404"/>
      <c r="G2179" s="404"/>
      <c r="H2179" s="404" t="str">
        <f t="shared" si="35"/>
        <v>M³</v>
      </c>
    </row>
    <row r="2180" spans="2:8" ht="30" x14ac:dyDescent="0.25">
      <c r="B2180" s="6">
        <v>1917560</v>
      </c>
      <c r="C2180" s="9" t="s">
        <v>11707</v>
      </c>
      <c r="D2180" s="6" t="s">
        <v>9721</v>
      </c>
      <c r="E2180" s="403">
        <v>18.22</v>
      </c>
      <c r="F2180" s="404"/>
      <c r="G2180" s="404"/>
      <c r="H2180" s="404" t="str">
        <f t="shared" si="35"/>
        <v>M³</v>
      </c>
    </row>
    <row r="2181" spans="2:8" ht="30" x14ac:dyDescent="0.25">
      <c r="B2181" s="4">
        <v>1917561</v>
      </c>
      <c r="C2181" s="8" t="s">
        <v>11708</v>
      </c>
      <c r="D2181" s="4" t="s">
        <v>9721</v>
      </c>
      <c r="E2181" s="406">
        <v>20.04</v>
      </c>
      <c r="F2181" s="404"/>
      <c r="G2181" s="404"/>
      <c r="H2181" s="404" t="str">
        <f t="shared" si="35"/>
        <v>M³</v>
      </c>
    </row>
    <row r="2182" spans="2:8" ht="30" x14ac:dyDescent="0.25">
      <c r="B2182" s="6">
        <v>1917562</v>
      </c>
      <c r="C2182" s="9" t="s">
        <v>11709</v>
      </c>
      <c r="D2182" s="6" t="s">
        <v>9721</v>
      </c>
      <c r="E2182" s="403">
        <v>22.12</v>
      </c>
      <c r="F2182" s="404"/>
      <c r="G2182" s="404"/>
      <c r="H2182" s="404" t="str">
        <f t="shared" si="35"/>
        <v>M³</v>
      </c>
    </row>
    <row r="2183" spans="2:8" ht="30" x14ac:dyDescent="0.25">
      <c r="B2183" s="4">
        <v>1917563</v>
      </c>
      <c r="C2183" s="8" t="s">
        <v>11710</v>
      </c>
      <c r="D2183" s="4" t="s">
        <v>9721</v>
      </c>
      <c r="E2183" s="406">
        <v>24.04</v>
      </c>
      <c r="F2183" s="404"/>
      <c r="G2183" s="404"/>
      <c r="H2183" s="404" t="str">
        <f t="shared" si="35"/>
        <v>M³</v>
      </c>
    </row>
    <row r="2184" spans="2:8" ht="30" x14ac:dyDescent="0.25">
      <c r="B2184" s="6">
        <v>1917564</v>
      </c>
      <c r="C2184" s="9" t="s">
        <v>11711</v>
      </c>
      <c r="D2184" s="6" t="s">
        <v>9721</v>
      </c>
      <c r="E2184" s="403">
        <v>26.09</v>
      </c>
      <c r="F2184" s="404"/>
      <c r="G2184" s="404"/>
      <c r="H2184" s="404" t="str">
        <f t="shared" si="35"/>
        <v>M³</v>
      </c>
    </row>
    <row r="2185" spans="2:8" ht="30" x14ac:dyDescent="0.25">
      <c r="B2185" s="4">
        <v>1917565</v>
      </c>
      <c r="C2185" s="8" t="s">
        <v>11712</v>
      </c>
      <c r="D2185" s="4" t="s">
        <v>9721</v>
      </c>
      <c r="E2185" s="406">
        <v>28.86</v>
      </c>
      <c r="F2185" s="404"/>
      <c r="G2185" s="404"/>
      <c r="H2185" s="404" t="str">
        <f t="shared" si="35"/>
        <v>M³</v>
      </c>
    </row>
    <row r="2186" spans="2:8" ht="30" x14ac:dyDescent="0.25">
      <c r="B2186" s="6">
        <v>1917538</v>
      </c>
      <c r="C2186" s="9" t="s">
        <v>11713</v>
      </c>
      <c r="D2186" s="6" t="s">
        <v>9721</v>
      </c>
      <c r="E2186" s="403">
        <v>4.5599999999999996</v>
      </c>
      <c r="F2186" s="404"/>
      <c r="G2186" s="404"/>
      <c r="H2186" s="404" t="str">
        <f t="shared" si="35"/>
        <v>M³</v>
      </c>
    </row>
    <row r="2187" spans="2:8" ht="30" x14ac:dyDescent="0.25">
      <c r="B2187" s="4">
        <v>1917566</v>
      </c>
      <c r="C2187" s="8" t="s">
        <v>11714</v>
      </c>
      <c r="D2187" s="4" t="s">
        <v>9721</v>
      </c>
      <c r="E2187" s="406">
        <v>31.63</v>
      </c>
      <c r="F2187" s="404"/>
      <c r="G2187" s="404"/>
      <c r="H2187" s="404" t="str">
        <f t="shared" si="35"/>
        <v>M³</v>
      </c>
    </row>
    <row r="2188" spans="2:8" ht="30" x14ac:dyDescent="0.25">
      <c r="B2188" s="6">
        <v>1917567</v>
      </c>
      <c r="C2188" s="9" t="s">
        <v>11715</v>
      </c>
      <c r="D2188" s="6" t="s">
        <v>9721</v>
      </c>
      <c r="E2188" s="403">
        <v>34.56</v>
      </c>
      <c r="F2188" s="404"/>
      <c r="G2188" s="404"/>
      <c r="H2188" s="404" t="str">
        <f t="shared" si="35"/>
        <v>M³</v>
      </c>
    </row>
    <row r="2189" spans="2:8" ht="30" x14ac:dyDescent="0.25">
      <c r="B2189" s="4">
        <v>1917568</v>
      </c>
      <c r="C2189" s="8" t="s">
        <v>11716</v>
      </c>
      <c r="D2189" s="4" t="s">
        <v>9721</v>
      </c>
      <c r="E2189" s="406">
        <v>37.380000000000003</v>
      </c>
      <c r="F2189" s="404"/>
      <c r="G2189" s="404"/>
      <c r="H2189" s="404" t="str">
        <f t="shared" si="35"/>
        <v>M³</v>
      </c>
    </row>
    <row r="2190" spans="2:8" ht="30" x14ac:dyDescent="0.25">
      <c r="B2190" s="6">
        <v>1917569</v>
      </c>
      <c r="C2190" s="9" t="s">
        <v>11717</v>
      </c>
      <c r="D2190" s="6" t="s">
        <v>9721</v>
      </c>
      <c r="E2190" s="403">
        <v>40.869999999999997</v>
      </c>
      <c r="F2190" s="404"/>
      <c r="G2190" s="404"/>
      <c r="H2190" s="404" t="str">
        <f t="shared" si="35"/>
        <v>M³</v>
      </c>
    </row>
    <row r="2191" spans="2:8" ht="30" x14ac:dyDescent="0.25">
      <c r="B2191" s="4">
        <v>1917570</v>
      </c>
      <c r="C2191" s="8" t="s">
        <v>11718</v>
      </c>
      <c r="D2191" s="4" t="s">
        <v>9721</v>
      </c>
      <c r="E2191" s="406">
        <v>44.08</v>
      </c>
      <c r="F2191" s="404"/>
      <c r="G2191" s="404"/>
      <c r="H2191" s="404" t="str">
        <f t="shared" si="35"/>
        <v>M³</v>
      </c>
    </row>
    <row r="2192" spans="2:8" ht="30" x14ac:dyDescent="0.25">
      <c r="B2192" s="6">
        <v>1917571</v>
      </c>
      <c r="C2192" s="9" t="s">
        <v>11719</v>
      </c>
      <c r="D2192" s="6" t="s">
        <v>9721</v>
      </c>
      <c r="E2192" s="403">
        <v>47.88</v>
      </c>
      <c r="F2192" s="404"/>
      <c r="G2192" s="404"/>
      <c r="H2192" s="404" t="str">
        <f t="shared" si="35"/>
        <v>M³</v>
      </c>
    </row>
    <row r="2193" spans="2:8" ht="30" x14ac:dyDescent="0.25">
      <c r="B2193" s="4">
        <v>1917572</v>
      </c>
      <c r="C2193" s="8" t="s">
        <v>11720</v>
      </c>
      <c r="D2193" s="4" t="s">
        <v>9721</v>
      </c>
      <c r="E2193" s="406">
        <v>52.11</v>
      </c>
      <c r="F2193" s="404"/>
      <c r="G2193" s="404"/>
      <c r="H2193" s="404" t="str">
        <f t="shared" ref="H2193:H2256" si="36">UPPER(D2193)</f>
        <v>M³</v>
      </c>
    </row>
    <row r="2194" spans="2:8" ht="30" x14ac:dyDescent="0.25">
      <c r="B2194" s="6">
        <v>1917573</v>
      </c>
      <c r="C2194" s="9" t="s">
        <v>11721</v>
      </c>
      <c r="D2194" s="6" t="s">
        <v>9721</v>
      </c>
      <c r="E2194" s="403">
        <v>56.71</v>
      </c>
      <c r="F2194" s="404"/>
      <c r="G2194" s="404"/>
      <c r="H2194" s="404" t="str">
        <f t="shared" si="36"/>
        <v>M³</v>
      </c>
    </row>
    <row r="2195" spans="2:8" ht="30" x14ac:dyDescent="0.25">
      <c r="B2195" s="4">
        <v>1917574</v>
      </c>
      <c r="C2195" s="8" t="s">
        <v>11722</v>
      </c>
      <c r="D2195" s="4" t="s">
        <v>9721</v>
      </c>
      <c r="E2195" s="406">
        <v>60.96</v>
      </c>
      <c r="F2195" s="404"/>
      <c r="G2195" s="404"/>
      <c r="H2195" s="404" t="str">
        <f t="shared" si="36"/>
        <v>M³</v>
      </c>
    </row>
    <row r="2196" spans="2:8" ht="30" x14ac:dyDescent="0.25">
      <c r="B2196" s="6">
        <v>1917539</v>
      </c>
      <c r="C2196" s="9" t="s">
        <v>11723</v>
      </c>
      <c r="D2196" s="6" t="s">
        <v>9721</v>
      </c>
      <c r="E2196" s="403">
        <v>4.8499999999999996</v>
      </c>
      <c r="F2196" s="404"/>
      <c r="G2196" s="404"/>
      <c r="H2196" s="404" t="str">
        <f t="shared" si="36"/>
        <v>M³</v>
      </c>
    </row>
    <row r="2197" spans="2:8" ht="30" x14ac:dyDescent="0.25">
      <c r="B2197" s="4">
        <v>1917540</v>
      </c>
      <c r="C2197" s="8" t="s">
        <v>11724</v>
      </c>
      <c r="D2197" s="4" t="s">
        <v>9721</v>
      </c>
      <c r="E2197" s="406">
        <v>5.23</v>
      </c>
      <c r="F2197" s="404"/>
      <c r="G2197" s="404"/>
      <c r="H2197" s="404" t="str">
        <f t="shared" si="36"/>
        <v>M³</v>
      </c>
    </row>
    <row r="2198" spans="2:8" ht="30" x14ac:dyDescent="0.25">
      <c r="B2198" s="6">
        <v>1917738</v>
      </c>
      <c r="C2198" s="9" t="s">
        <v>11725</v>
      </c>
      <c r="D2198" s="6" t="s">
        <v>9721</v>
      </c>
      <c r="E2198" s="403">
        <v>4.49</v>
      </c>
      <c r="F2198" s="404"/>
      <c r="G2198" s="404"/>
      <c r="H2198" s="404" t="str">
        <f t="shared" si="36"/>
        <v>M³</v>
      </c>
    </row>
    <row r="2199" spans="2:8" ht="30" x14ac:dyDescent="0.25">
      <c r="B2199" s="4">
        <v>1917238</v>
      </c>
      <c r="C2199" s="8" t="s">
        <v>11726</v>
      </c>
      <c r="D2199" s="4" t="s">
        <v>9721</v>
      </c>
      <c r="E2199" s="406">
        <v>7.05</v>
      </c>
      <c r="F2199" s="404"/>
      <c r="G2199" s="404"/>
      <c r="H2199" s="404" t="str">
        <f t="shared" si="36"/>
        <v>M³</v>
      </c>
    </row>
    <row r="2200" spans="2:8" ht="30" x14ac:dyDescent="0.25">
      <c r="B2200" s="6">
        <v>1917239</v>
      </c>
      <c r="C2200" s="9" t="s">
        <v>11727</v>
      </c>
      <c r="D2200" s="6" t="s">
        <v>9721</v>
      </c>
      <c r="E2200" s="403">
        <v>7.73</v>
      </c>
      <c r="F2200" s="404"/>
      <c r="G2200" s="404"/>
      <c r="H2200" s="404" t="str">
        <f t="shared" si="36"/>
        <v>M³</v>
      </c>
    </row>
    <row r="2201" spans="2:8" ht="30" x14ac:dyDescent="0.25">
      <c r="B2201" s="4">
        <v>1917240</v>
      </c>
      <c r="C2201" s="8" t="s">
        <v>11728</v>
      </c>
      <c r="D2201" s="4" t="s">
        <v>9721</v>
      </c>
      <c r="E2201" s="406">
        <v>8.27</v>
      </c>
      <c r="F2201" s="404"/>
      <c r="G2201" s="404"/>
      <c r="H2201" s="404" t="str">
        <f t="shared" si="36"/>
        <v>M³</v>
      </c>
    </row>
    <row r="2202" spans="2:8" ht="30" x14ac:dyDescent="0.25">
      <c r="B2202" s="6">
        <v>1917241</v>
      </c>
      <c r="C2202" s="9" t="s">
        <v>11729</v>
      </c>
      <c r="D2202" s="6" t="s">
        <v>9721</v>
      </c>
      <c r="E2202" s="403">
        <v>8.76</v>
      </c>
      <c r="F2202" s="404"/>
      <c r="G2202" s="404"/>
      <c r="H2202" s="404" t="str">
        <f t="shared" si="36"/>
        <v>M³</v>
      </c>
    </row>
    <row r="2203" spans="2:8" ht="30" x14ac:dyDescent="0.25">
      <c r="B2203" s="4">
        <v>1917242</v>
      </c>
      <c r="C2203" s="8" t="s">
        <v>11730</v>
      </c>
      <c r="D2203" s="4" t="s">
        <v>9721</v>
      </c>
      <c r="E2203" s="406">
        <v>9.24</v>
      </c>
      <c r="F2203" s="404"/>
      <c r="G2203" s="404"/>
      <c r="H2203" s="404" t="str">
        <f t="shared" si="36"/>
        <v>M³</v>
      </c>
    </row>
    <row r="2204" spans="2:8" ht="30" x14ac:dyDescent="0.25">
      <c r="B2204" s="6">
        <v>1917243</v>
      </c>
      <c r="C2204" s="9" t="s">
        <v>11731</v>
      </c>
      <c r="D2204" s="6" t="s">
        <v>9721</v>
      </c>
      <c r="E2204" s="403">
        <v>9.69</v>
      </c>
      <c r="F2204" s="404"/>
      <c r="G2204" s="404"/>
      <c r="H2204" s="404" t="str">
        <f t="shared" si="36"/>
        <v>M³</v>
      </c>
    </row>
    <row r="2205" spans="2:8" ht="30" x14ac:dyDescent="0.25">
      <c r="B2205" s="4">
        <v>1917244</v>
      </c>
      <c r="C2205" s="8" t="s">
        <v>11732</v>
      </c>
      <c r="D2205" s="4" t="s">
        <v>9721</v>
      </c>
      <c r="E2205" s="406">
        <v>10.34</v>
      </c>
      <c r="F2205" s="404"/>
      <c r="G2205" s="404"/>
      <c r="H2205" s="404" t="str">
        <f t="shared" si="36"/>
        <v>M³</v>
      </c>
    </row>
    <row r="2206" spans="2:8" ht="30" x14ac:dyDescent="0.25">
      <c r="B2206" s="6">
        <v>1917245</v>
      </c>
      <c r="C2206" s="9" t="s">
        <v>11733</v>
      </c>
      <c r="D2206" s="6" t="s">
        <v>9721</v>
      </c>
      <c r="E2206" s="403">
        <v>10.89</v>
      </c>
      <c r="F2206" s="404"/>
      <c r="G2206" s="404"/>
      <c r="H2206" s="404" t="str">
        <f t="shared" si="36"/>
        <v>M³</v>
      </c>
    </row>
    <row r="2207" spans="2:8" ht="30" x14ac:dyDescent="0.25">
      <c r="B2207" s="4">
        <v>1917246</v>
      </c>
      <c r="C2207" s="8" t="s">
        <v>11734</v>
      </c>
      <c r="D2207" s="4" t="s">
        <v>9721</v>
      </c>
      <c r="E2207" s="406">
        <v>11.47</v>
      </c>
      <c r="F2207" s="404"/>
      <c r="G2207" s="404"/>
      <c r="H2207" s="404" t="str">
        <f t="shared" si="36"/>
        <v>M³</v>
      </c>
    </row>
    <row r="2208" spans="2:8" ht="30" x14ac:dyDescent="0.25">
      <c r="B2208" s="6">
        <v>1917247</v>
      </c>
      <c r="C2208" s="9" t="s">
        <v>11735</v>
      </c>
      <c r="D2208" s="6" t="s">
        <v>9721</v>
      </c>
      <c r="E2208" s="403">
        <v>12.43</v>
      </c>
      <c r="F2208" s="404"/>
      <c r="G2208" s="404"/>
      <c r="H2208" s="404" t="str">
        <f t="shared" si="36"/>
        <v>M³</v>
      </c>
    </row>
    <row r="2209" spans="2:8" ht="30" x14ac:dyDescent="0.25">
      <c r="B2209" s="4">
        <v>1917248</v>
      </c>
      <c r="C2209" s="8" t="s">
        <v>11736</v>
      </c>
      <c r="D2209" s="4" t="s">
        <v>9721</v>
      </c>
      <c r="E2209" s="406">
        <v>14.24</v>
      </c>
      <c r="F2209" s="404"/>
      <c r="G2209" s="404"/>
      <c r="H2209" s="404" t="str">
        <f t="shared" si="36"/>
        <v>M³</v>
      </c>
    </row>
    <row r="2210" spans="2:8" ht="30" x14ac:dyDescent="0.25">
      <c r="B2210" s="6">
        <v>1917249</v>
      </c>
      <c r="C2210" s="9" t="s">
        <v>11737</v>
      </c>
      <c r="D2210" s="6" t="s">
        <v>9721</v>
      </c>
      <c r="E2210" s="403">
        <v>17.07</v>
      </c>
      <c r="F2210" s="404"/>
      <c r="G2210" s="404"/>
      <c r="H2210" s="404" t="str">
        <f t="shared" si="36"/>
        <v>M³</v>
      </c>
    </row>
    <row r="2211" spans="2:8" ht="30" x14ac:dyDescent="0.25">
      <c r="B2211" s="4">
        <v>1917235</v>
      </c>
      <c r="C2211" s="8" t="s">
        <v>11738</v>
      </c>
      <c r="D2211" s="4" t="s">
        <v>9721</v>
      </c>
      <c r="E2211" s="406">
        <v>5.59</v>
      </c>
      <c r="F2211" s="404"/>
      <c r="G2211" s="404"/>
      <c r="H2211" s="404" t="str">
        <f t="shared" si="36"/>
        <v>M³</v>
      </c>
    </row>
    <row r="2212" spans="2:8" ht="30" x14ac:dyDescent="0.25">
      <c r="B2212" s="6">
        <v>1917236</v>
      </c>
      <c r="C2212" s="9" t="s">
        <v>11739</v>
      </c>
      <c r="D2212" s="6" t="s">
        <v>9721</v>
      </c>
      <c r="E2212" s="403">
        <v>5.98</v>
      </c>
      <c r="F2212" s="404"/>
      <c r="G2212" s="404"/>
      <c r="H2212" s="404" t="str">
        <f t="shared" si="36"/>
        <v>M³</v>
      </c>
    </row>
    <row r="2213" spans="2:8" ht="30" x14ac:dyDescent="0.25">
      <c r="B2213" s="4">
        <v>1917237</v>
      </c>
      <c r="C2213" s="8" t="s">
        <v>11740</v>
      </c>
      <c r="D2213" s="4" t="s">
        <v>9721</v>
      </c>
      <c r="E2213" s="406">
        <v>6.45</v>
      </c>
      <c r="F2213" s="404"/>
      <c r="G2213" s="404"/>
      <c r="H2213" s="404" t="str">
        <f t="shared" si="36"/>
        <v>M³</v>
      </c>
    </row>
    <row r="2214" spans="2:8" ht="30" x14ac:dyDescent="0.25">
      <c r="B2214" s="6">
        <v>1917725</v>
      </c>
      <c r="C2214" s="9" t="s">
        <v>11741</v>
      </c>
      <c r="D2214" s="6" t="s">
        <v>9721</v>
      </c>
      <c r="E2214" s="403">
        <v>5.44</v>
      </c>
      <c r="F2214" s="404"/>
      <c r="G2214" s="404"/>
      <c r="H2214" s="404" t="str">
        <f t="shared" si="36"/>
        <v>M³</v>
      </c>
    </row>
    <row r="2215" spans="2:8" ht="30" x14ac:dyDescent="0.25">
      <c r="B2215" s="4">
        <v>1917311</v>
      </c>
      <c r="C2215" s="8" t="s">
        <v>11742</v>
      </c>
      <c r="D2215" s="4" t="s">
        <v>9721</v>
      </c>
      <c r="E2215" s="406">
        <v>5.55</v>
      </c>
      <c r="F2215" s="404"/>
      <c r="G2215" s="404"/>
      <c r="H2215" s="404" t="str">
        <f t="shared" si="36"/>
        <v>M³</v>
      </c>
    </row>
    <row r="2216" spans="2:8" ht="30" x14ac:dyDescent="0.25">
      <c r="B2216" s="6">
        <v>1917312</v>
      </c>
      <c r="C2216" s="9" t="s">
        <v>11743</v>
      </c>
      <c r="D2216" s="6" t="s">
        <v>9721</v>
      </c>
      <c r="E2216" s="403">
        <v>6.28</v>
      </c>
      <c r="F2216" s="404"/>
      <c r="G2216" s="404"/>
      <c r="H2216" s="404" t="str">
        <f t="shared" si="36"/>
        <v>M³</v>
      </c>
    </row>
    <row r="2217" spans="2:8" ht="30" x14ac:dyDescent="0.25">
      <c r="B2217" s="4">
        <v>1917313</v>
      </c>
      <c r="C2217" s="8" t="s">
        <v>11744</v>
      </c>
      <c r="D2217" s="4" t="s">
        <v>9721</v>
      </c>
      <c r="E2217" s="406">
        <v>6.76</v>
      </c>
      <c r="F2217" s="404"/>
      <c r="G2217" s="404"/>
      <c r="H2217" s="404" t="str">
        <f t="shared" si="36"/>
        <v>M³</v>
      </c>
    </row>
    <row r="2218" spans="2:8" ht="30" x14ac:dyDescent="0.25">
      <c r="B2218" s="6">
        <v>1917314</v>
      </c>
      <c r="C2218" s="9" t="s">
        <v>11745</v>
      </c>
      <c r="D2218" s="6" t="s">
        <v>9721</v>
      </c>
      <c r="E2218" s="403">
        <v>7.2</v>
      </c>
      <c r="F2218" s="404"/>
      <c r="G2218" s="404"/>
      <c r="H2218" s="404" t="str">
        <f t="shared" si="36"/>
        <v>M³</v>
      </c>
    </row>
    <row r="2219" spans="2:8" ht="30" x14ac:dyDescent="0.25">
      <c r="B2219" s="4">
        <v>1917315</v>
      </c>
      <c r="C2219" s="8" t="s">
        <v>11746</v>
      </c>
      <c r="D2219" s="4" t="s">
        <v>9721</v>
      </c>
      <c r="E2219" s="406">
        <v>7.75</v>
      </c>
      <c r="F2219" s="404"/>
      <c r="G2219" s="404"/>
      <c r="H2219" s="404" t="str">
        <f t="shared" si="36"/>
        <v>M³</v>
      </c>
    </row>
    <row r="2220" spans="2:8" ht="30" x14ac:dyDescent="0.25">
      <c r="B2220" s="6">
        <v>1917316</v>
      </c>
      <c r="C2220" s="9" t="s">
        <v>11747</v>
      </c>
      <c r="D2220" s="6" t="s">
        <v>9721</v>
      </c>
      <c r="E2220" s="403">
        <v>8.2799999999999994</v>
      </c>
      <c r="F2220" s="404"/>
      <c r="G2220" s="404"/>
      <c r="H2220" s="404" t="str">
        <f t="shared" si="36"/>
        <v>M³</v>
      </c>
    </row>
    <row r="2221" spans="2:8" ht="30" x14ac:dyDescent="0.25">
      <c r="B2221" s="4">
        <v>1917317</v>
      </c>
      <c r="C2221" s="8" t="s">
        <v>11748</v>
      </c>
      <c r="D2221" s="4" t="s">
        <v>9721</v>
      </c>
      <c r="E2221" s="406">
        <v>9.1300000000000008</v>
      </c>
      <c r="F2221" s="404"/>
      <c r="G2221" s="404"/>
      <c r="H2221" s="404" t="str">
        <f t="shared" si="36"/>
        <v>M³</v>
      </c>
    </row>
    <row r="2222" spans="2:8" ht="30" x14ac:dyDescent="0.25">
      <c r="B2222" s="6">
        <v>1917318</v>
      </c>
      <c r="C2222" s="9" t="s">
        <v>11749</v>
      </c>
      <c r="D2222" s="6" t="s">
        <v>9721</v>
      </c>
      <c r="E2222" s="403">
        <v>9.8699999999999992</v>
      </c>
      <c r="F2222" s="404"/>
      <c r="G2222" s="404"/>
      <c r="H2222" s="404" t="str">
        <f t="shared" si="36"/>
        <v>M³</v>
      </c>
    </row>
    <row r="2223" spans="2:8" ht="30" x14ac:dyDescent="0.25">
      <c r="B2223" s="4">
        <v>1917319</v>
      </c>
      <c r="C2223" s="8" t="s">
        <v>11750</v>
      </c>
      <c r="D2223" s="4" t="s">
        <v>9721</v>
      </c>
      <c r="E2223" s="406">
        <v>10.55</v>
      </c>
      <c r="F2223" s="404"/>
      <c r="G2223" s="404"/>
      <c r="H2223" s="404" t="str">
        <f t="shared" si="36"/>
        <v>M³</v>
      </c>
    </row>
    <row r="2224" spans="2:8" ht="30" x14ac:dyDescent="0.25">
      <c r="B2224" s="6">
        <v>1917320</v>
      </c>
      <c r="C2224" s="9" t="s">
        <v>11751</v>
      </c>
      <c r="D2224" s="6" t="s">
        <v>9721</v>
      </c>
      <c r="E2224" s="403">
        <v>11.3</v>
      </c>
      <c r="F2224" s="404"/>
      <c r="G2224" s="404"/>
      <c r="H2224" s="404" t="str">
        <f t="shared" si="36"/>
        <v>M³</v>
      </c>
    </row>
    <row r="2225" spans="2:8" ht="30" x14ac:dyDescent="0.25">
      <c r="B2225" s="4">
        <v>1917321</v>
      </c>
      <c r="C2225" s="8" t="s">
        <v>11752</v>
      </c>
      <c r="D2225" s="4" t="s">
        <v>9721</v>
      </c>
      <c r="E2225" s="406">
        <v>13.82</v>
      </c>
      <c r="F2225" s="404"/>
      <c r="G2225" s="404"/>
      <c r="H2225" s="404" t="str">
        <f t="shared" si="36"/>
        <v>M³</v>
      </c>
    </row>
    <row r="2226" spans="2:8" ht="30" x14ac:dyDescent="0.25">
      <c r="B2226" s="6">
        <v>1917322</v>
      </c>
      <c r="C2226" s="9" t="s">
        <v>11753</v>
      </c>
      <c r="D2226" s="6" t="s">
        <v>9721</v>
      </c>
      <c r="E2226" s="403">
        <v>15.99</v>
      </c>
      <c r="F2226" s="404"/>
      <c r="G2226" s="404"/>
      <c r="H2226" s="404" t="str">
        <f t="shared" si="36"/>
        <v>M³</v>
      </c>
    </row>
    <row r="2227" spans="2:8" ht="30" x14ac:dyDescent="0.25">
      <c r="B2227" s="4">
        <v>1917323</v>
      </c>
      <c r="C2227" s="8" t="s">
        <v>11754</v>
      </c>
      <c r="D2227" s="4" t="s">
        <v>9721</v>
      </c>
      <c r="E2227" s="406">
        <v>18.78</v>
      </c>
      <c r="F2227" s="404"/>
      <c r="G2227" s="404"/>
      <c r="H2227" s="404" t="str">
        <f t="shared" si="36"/>
        <v>M³</v>
      </c>
    </row>
    <row r="2228" spans="2:8" ht="30" x14ac:dyDescent="0.25">
      <c r="B2228" s="6">
        <v>1917324</v>
      </c>
      <c r="C2228" s="9" t="s">
        <v>11755</v>
      </c>
      <c r="D2228" s="6" t="s">
        <v>9721</v>
      </c>
      <c r="E2228" s="403">
        <v>21.72</v>
      </c>
      <c r="F2228" s="404"/>
      <c r="G2228" s="404"/>
      <c r="H2228" s="404" t="str">
        <f t="shared" si="36"/>
        <v>M³</v>
      </c>
    </row>
    <row r="2229" spans="2:8" ht="30" x14ac:dyDescent="0.25">
      <c r="B2229" s="4">
        <v>1917325</v>
      </c>
      <c r="C2229" s="8" t="s">
        <v>11756</v>
      </c>
      <c r="D2229" s="4" t="s">
        <v>9721</v>
      </c>
      <c r="E2229" s="406">
        <v>25.2</v>
      </c>
      <c r="F2229" s="404"/>
      <c r="G2229" s="404"/>
      <c r="H2229" s="404" t="str">
        <f t="shared" si="36"/>
        <v>M³</v>
      </c>
    </row>
    <row r="2230" spans="2:8" ht="30" x14ac:dyDescent="0.25">
      <c r="B2230" s="6">
        <v>1917326</v>
      </c>
      <c r="C2230" s="9" t="s">
        <v>11757</v>
      </c>
      <c r="D2230" s="6" t="s">
        <v>9721</v>
      </c>
      <c r="E2230" s="403">
        <v>29.93</v>
      </c>
      <c r="F2230" s="404"/>
      <c r="G2230" s="404"/>
      <c r="H2230" s="404" t="str">
        <f t="shared" si="36"/>
        <v>M³</v>
      </c>
    </row>
    <row r="2231" spans="2:8" ht="30" x14ac:dyDescent="0.25">
      <c r="B2231" s="4">
        <v>1917327</v>
      </c>
      <c r="C2231" s="8" t="s">
        <v>11758</v>
      </c>
      <c r="D2231" s="4" t="s">
        <v>9721</v>
      </c>
      <c r="E2231" s="406">
        <v>34.729999999999997</v>
      </c>
      <c r="F2231" s="404"/>
      <c r="G2231" s="404"/>
      <c r="H2231" s="404" t="str">
        <f t="shared" si="36"/>
        <v>M³</v>
      </c>
    </row>
    <row r="2232" spans="2:8" ht="30" x14ac:dyDescent="0.25">
      <c r="B2232" s="6">
        <v>1917328</v>
      </c>
      <c r="C2232" s="9" t="s">
        <v>11759</v>
      </c>
      <c r="D2232" s="6" t="s">
        <v>9721</v>
      </c>
      <c r="E2232" s="403">
        <v>40.24</v>
      </c>
      <c r="F2232" s="404"/>
      <c r="G2232" s="404"/>
      <c r="H2232" s="404" t="str">
        <f t="shared" si="36"/>
        <v>M³</v>
      </c>
    </row>
    <row r="2233" spans="2:8" ht="30" x14ac:dyDescent="0.25">
      <c r="B2233" s="4">
        <v>1917329</v>
      </c>
      <c r="C2233" s="8" t="s">
        <v>11760</v>
      </c>
      <c r="D2233" s="4" t="s">
        <v>9721</v>
      </c>
      <c r="E2233" s="406">
        <v>44.03</v>
      </c>
      <c r="F2233" s="404"/>
      <c r="G2233" s="404"/>
      <c r="H2233" s="404" t="str">
        <f t="shared" si="36"/>
        <v>M³</v>
      </c>
    </row>
    <row r="2234" spans="2:8" ht="30" x14ac:dyDescent="0.25">
      <c r="B2234" s="6">
        <v>1917330</v>
      </c>
      <c r="C2234" s="9" t="s">
        <v>11761</v>
      </c>
      <c r="D2234" s="6" t="s">
        <v>9721</v>
      </c>
      <c r="E2234" s="403">
        <v>48.71</v>
      </c>
      <c r="F2234" s="404"/>
      <c r="G2234" s="404"/>
      <c r="H2234" s="404" t="str">
        <f t="shared" si="36"/>
        <v>M³</v>
      </c>
    </row>
    <row r="2235" spans="2:8" ht="30" x14ac:dyDescent="0.25">
      <c r="B2235" s="4">
        <v>1917308</v>
      </c>
      <c r="C2235" s="8" t="s">
        <v>11762</v>
      </c>
      <c r="D2235" s="4" t="s">
        <v>9721</v>
      </c>
      <c r="E2235" s="406">
        <v>4.53</v>
      </c>
      <c r="F2235" s="404"/>
      <c r="G2235" s="404"/>
      <c r="H2235" s="404" t="str">
        <f t="shared" si="36"/>
        <v>M³</v>
      </c>
    </row>
    <row r="2236" spans="2:8" ht="30" x14ac:dyDescent="0.25">
      <c r="B2236" s="6">
        <v>1917309</v>
      </c>
      <c r="C2236" s="9" t="s">
        <v>11763</v>
      </c>
      <c r="D2236" s="6" t="s">
        <v>9721</v>
      </c>
      <c r="E2236" s="403">
        <v>4.82</v>
      </c>
      <c r="F2236" s="404"/>
      <c r="G2236" s="404"/>
      <c r="H2236" s="404" t="str">
        <f t="shared" si="36"/>
        <v>M³</v>
      </c>
    </row>
    <row r="2237" spans="2:8" ht="30" x14ac:dyDescent="0.25">
      <c r="B2237" s="4">
        <v>1917310</v>
      </c>
      <c r="C2237" s="8" t="s">
        <v>11764</v>
      </c>
      <c r="D2237" s="4" t="s">
        <v>9721</v>
      </c>
      <c r="E2237" s="406">
        <v>5.14</v>
      </c>
      <c r="F2237" s="404"/>
      <c r="G2237" s="404"/>
      <c r="H2237" s="404" t="str">
        <f t="shared" si="36"/>
        <v>M³</v>
      </c>
    </row>
    <row r="2238" spans="2:8" ht="30" x14ac:dyDescent="0.25">
      <c r="B2238" s="6">
        <v>1917730</v>
      </c>
      <c r="C2238" s="9" t="s">
        <v>11765</v>
      </c>
      <c r="D2238" s="6" t="s">
        <v>9721</v>
      </c>
      <c r="E2238" s="403">
        <v>4.4800000000000004</v>
      </c>
      <c r="F2238" s="404"/>
      <c r="G2238" s="404"/>
      <c r="H2238" s="404" t="str">
        <f t="shared" si="36"/>
        <v>M³</v>
      </c>
    </row>
    <row r="2239" spans="2:8" ht="30" x14ac:dyDescent="0.25">
      <c r="B2239" s="4">
        <v>1917415</v>
      </c>
      <c r="C2239" s="8" t="s">
        <v>11766</v>
      </c>
      <c r="D2239" s="4" t="s">
        <v>9721</v>
      </c>
      <c r="E2239" s="406">
        <v>5.48</v>
      </c>
      <c r="F2239" s="404"/>
      <c r="G2239" s="404"/>
      <c r="H2239" s="404" t="str">
        <f t="shared" si="36"/>
        <v>M³</v>
      </c>
    </row>
    <row r="2240" spans="2:8" ht="30" x14ac:dyDescent="0.25">
      <c r="B2240" s="6">
        <v>1917416</v>
      </c>
      <c r="C2240" s="9" t="s">
        <v>11767</v>
      </c>
      <c r="D2240" s="6" t="s">
        <v>9721</v>
      </c>
      <c r="E2240" s="403">
        <v>6.17</v>
      </c>
      <c r="F2240" s="404"/>
      <c r="G2240" s="404"/>
      <c r="H2240" s="404" t="str">
        <f t="shared" si="36"/>
        <v>M³</v>
      </c>
    </row>
    <row r="2241" spans="2:8" ht="30" x14ac:dyDescent="0.25">
      <c r="B2241" s="4">
        <v>1917417</v>
      </c>
      <c r="C2241" s="8" t="s">
        <v>11768</v>
      </c>
      <c r="D2241" s="4" t="s">
        <v>9721</v>
      </c>
      <c r="E2241" s="406">
        <v>6.62</v>
      </c>
      <c r="F2241" s="404"/>
      <c r="G2241" s="404"/>
      <c r="H2241" s="404" t="str">
        <f t="shared" si="36"/>
        <v>M³</v>
      </c>
    </row>
    <row r="2242" spans="2:8" ht="30" x14ac:dyDescent="0.25">
      <c r="B2242" s="6">
        <v>1917418</v>
      </c>
      <c r="C2242" s="9" t="s">
        <v>11769</v>
      </c>
      <c r="D2242" s="6" t="s">
        <v>9721</v>
      </c>
      <c r="E2242" s="403">
        <v>7.04</v>
      </c>
      <c r="F2242" s="404"/>
      <c r="G2242" s="404"/>
      <c r="H2242" s="404" t="str">
        <f t="shared" si="36"/>
        <v>M³</v>
      </c>
    </row>
    <row r="2243" spans="2:8" ht="30" x14ac:dyDescent="0.25">
      <c r="B2243" s="4">
        <v>1917419</v>
      </c>
      <c r="C2243" s="8" t="s">
        <v>11770</v>
      </c>
      <c r="D2243" s="4" t="s">
        <v>9721</v>
      </c>
      <c r="E2243" s="406">
        <v>7.4</v>
      </c>
      <c r="F2243" s="404"/>
      <c r="G2243" s="404"/>
      <c r="H2243" s="404" t="str">
        <f t="shared" si="36"/>
        <v>M³</v>
      </c>
    </row>
    <row r="2244" spans="2:8" ht="30" x14ac:dyDescent="0.25">
      <c r="B2244" s="6">
        <v>1917420</v>
      </c>
      <c r="C2244" s="9" t="s">
        <v>11771</v>
      </c>
      <c r="D2244" s="6" t="s">
        <v>9721</v>
      </c>
      <c r="E2244" s="403">
        <v>7.85</v>
      </c>
      <c r="F2244" s="404"/>
      <c r="G2244" s="404"/>
      <c r="H2244" s="404" t="str">
        <f t="shared" si="36"/>
        <v>M³</v>
      </c>
    </row>
    <row r="2245" spans="2:8" ht="30" x14ac:dyDescent="0.25">
      <c r="B2245" s="4">
        <v>1917421</v>
      </c>
      <c r="C2245" s="8" t="s">
        <v>11772</v>
      </c>
      <c r="D2245" s="4" t="s">
        <v>9721</v>
      </c>
      <c r="E2245" s="406">
        <v>8.56</v>
      </c>
      <c r="F2245" s="404"/>
      <c r="G2245" s="404"/>
      <c r="H2245" s="404" t="str">
        <f t="shared" si="36"/>
        <v>M³</v>
      </c>
    </row>
    <row r="2246" spans="2:8" ht="30" x14ac:dyDescent="0.25">
      <c r="B2246" s="6">
        <v>1917422</v>
      </c>
      <c r="C2246" s="9" t="s">
        <v>11773</v>
      </c>
      <c r="D2246" s="6" t="s">
        <v>9721</v>
      </c>
      <c r="E2246" s="403">
        <v>8.98</v>
      </c>
      <c r="F2246" s="404"/>
      <c r="G2246" s="404"/>
      <c r="H2246" s="404" t="str">
        <f t="shared" si="36"/>
        <v>M³</v>
      </c>
    </row>
    <row r="2247" spans="2:8" ht="30" x14ac:dyDescent="0.25">
      <c r="B2247" s="4">
        <v>1917423</v>
      </c>
      <c r="C2247" s="8" t="s">
        <v>11774</v>
      </c>
      <c r="D2247" s="4" t="s">
        <v>9721</v>
      </c>
      <c r="E2247" s="406">
        <v>9.42</v>
      </c>
      <c r="F2247" s="404"/>
      <c r="G2247" s="404"/>
      <c r="H2247" s="404" t="str">
        <f t="shared" si="36"/>
        <v>M³</v>
      </c>
    </row>
    <row r="2248" spans="2:8" ht="30" x14ac:dyDescent="0.25">
      <c r="B2248" s="6">
        <v>1917424</v>
      </c>
      <c r="C2248" s="9" t="s">
        <v>11775</v>
      </c>
      <c r="D2248" s="6" t="s">
        <v>9721</v>
      </c>
      <c r="E2248" s="403">
        <v>9.86</v>
      </c>
      <c r="F2248" s="404"/>
      <c r="G2248" s="404"/>
      <c r="H2248" s="404" t="str">
        <f t="shared" si="36"/>
        <v>M³</v>
      </c>
    </row>
    <row r="2249" spans="2:8" ht="30" x14ac:dyDescent="0.25">
      <c r="B2249" s="4">
        <v>1917425</v>
      </c>
      <c r="C2249" s="8" t="s">
        <v>11776</v>
      </c>
      <c r="D2249" s="4" t="s">
        <v>9721</v>
      </c>
      <c r="E2249" s="406">
        <v>10.74</v>
      </c>
      <c r="F2249" s="404"/>
      <c r="G2249" s="404"/>
      <c r="H2249" s="404" t="str">
        <f t="shared" si="36"/>
        <v>M³</v>
      </c>
    </row>
    <row r="2250" spans="2:8" ht="30" x14ac:dyDescent="0.25">
      <c r="B2250" s="6">
        <v>1917426</v>
      </c>
      <c r="C2250" s="9" t="s">
        <v>11777</v>
      </c>
      <c r="D2250" s="6" t="s">
        <v>9721</v>
      </c>
      <c r="E2250" s="403">
        <v>11.64</v>
      </c>
      <c r="F2250" s="404"/>
      <c r="G2250" s="404"/>
      <c r="H2250" s="404" t="str">
        <f t="shared" si="36"/>
        <v>M³</v>
      </c>
    </row>
    <row r="2251" spans="2:8" ht="30" x14ac:dyDescent="0.25">
      <c r="B2251" s="4">
        <v>1917427</v>
      </c>
      <c r="C2251" s="8" t="s">
        <v>11778</v>
      </c>
      <c r="D2251" s="4" t="s">
        <v>9721</v>
      </c>
      <c r="E2251" s="406">
        <v>13.26</v>
      </c>
      <c r="F2251" s="404"/>
      <c r="G2251" s="404"/>
      <c r="H2251" s="404" t="str">
        <f t="shared" si="36"/>
        <v>M³</v>
      </c>
    </row>
    <row r="2252" spans="2:8" ht="30" x14ac:dyDescent="0.25">
      <c r="B2252" s="6">
        <v>1917428</v>
      </c>
      <c r="C2252" s="9" t="s">
        <v>11779</v>
      </c>
      <c r="D2252" s="6" t="s">
        <v>9721</v>
      </c>
      <c r="E2252" s="403">
        <v>15.16</v>
      </c>
      <c r="F2252" s="404"/>
      <c r="G2252" s="404"/>
      <c r="H2252" s="404" t="str">
        <f t="shared" si="36"/>
        <v>M³</v>
      </c>
    </row>
    <row r="2253" spans="2:8" ht="30" x14ac:dyDescent="0.25">
      <c r="B2253" s="4">
        <v>1917429</v>
      </c>
      <c r="C2253" s="8" t="s">
        <v>11780</v>
      </c>
      <c r="D2253" s="4" t="s">
        <v>9721</v>
      </c>
      <c r="E2253" s="406">
        <v>17.149999999999999</v>
      </c>
      <c r="F2253" s="404"/>
      <c r="G2253" s="404"/>
      <c r="H2253" s="404" t="str">
        <f t="shared" si="36"/>
        <v>M³</v>
      </c>
    </row>
    <row r="2254" spans="2:8" ht="30" x14ac:dyDescent="0.25">
      <c r="B2254" s="6">
        <v>1917430</v>
      </c>
      <c r="C2254" s="9" t="s">
        <v>11781</v>
      </c>
      <c r="D2254" s="6" t="s">
        <v>9721</v>
      </c>
      <c r="E2254" s="403">
        <v>19.82</v>
      </c>
      <c r="F2254" s="404"/>
      <c r="G2254" s="404"/>
      <c r="H2254" s="404" t="str">
        <f t="shared" si="36"/>
        <v>M³</v>
      </c>
    </row>
    <row r="2255" spans="2:8" ht="30" x14ac:dyDescent="0.25">
      <c r="B2255" s="4">
        <v>1917431</v>
      </c>
      <c r="C2255" s="8" t="s">
        <v>11782</v>
      </c>
      <c r="D2255" s="4" t="s">
        <v>9721</v>
      </c>
      <c r="E2255" s="406">
        <v>22.15</v>
      </c>
      <c r="F2255" s="404"/>
      <c r="G2255" s="404"/>
      <c r="H2255" s="404" t="str">
        <f t="shared" si="36"/>
        <v>M³</v>
      </c>
    </row>
    <row r="2256" spans="2:8" ht="30" x14ac:dyDescent="0.25">
      <c r="B2256" s="6">
        <v>1917432</v>
      </c>
      <c r="C2256" s="9" t="s">
        <v>11783</v>
      </c>
      <c r="D2256" s="6" t="s">
        <v>9721</v>
      </c>
      <c r="E2256" s="403">
        <v>25.15</v>
      </c>
      <c r="F2256" s="404"/>
      <c r="G2256" s="404"/>
      <c r="H2256" s="404" t="str">
        <f t="shared" si="36"/>
        <v>M³</v>
      </c>
    </row>
    <row r="2257" spans="2:8" ht="30" x14ac:dyDescent="0.25">
      <c r="B2257" s="4">
        <v>1917433</v>
      </c>
      <c r="C2257" s="8" t="s">
        <v>11784</v>
      </c>
      <c r="D2257" s="4" t="s">
        <v>9721</v>
      </c>
      <c r="E2257" s="406">
        <v>28.25</v>
      </c>
      <c r="F2257" s="404"/>
      <c r="G2257" s="404"/>
      <c r="H2257" s="404" t="str">
        <f t="shared" ref="H2257:H2320" si="37">UPPER(D2257)</f>
        <v>M³</v>
      </c>
    </row>
    <row r="2258" spans="2:8" ht="30" x14ac:dyDescent="0.25">
      <c r="B2258" s="6">
        <v>1917434</v>
      </c>
      <c r="C2258" s="9" t="s">
        <v>11785</v>
      </c>
      <c r="D2258" s="6" t="s">
        <v>9721</v>
      </c>
      <c r="E2258" s="403">
        <v>31.94</v>
      </c>
      <c r="F2258" s="404"/>
      <c r="G2258" s="404"/>
      <c r="H2258" s="404" t="str">
        <f t="shared" si="37"/>
        <v>M³</v>
      </c>
    </row>
    <row r="2259" spans="2:8" ht="30" x14ac:dyDescent="0.25">
      <c r="B2259" s="4">
        <v>1917435</v>
      </c>
      <c r="C2259" s="8" t="s">
        <v>11786</v>
      </c>
      <c r="D2259" s="4" t="s">
        <v>9721</v>
      </c>
      <c r="E2259" s="406">
        <v>36.340000000000003</v>
      </c>
      <c r="F2259" s="404"/>
      <c r="G2259" s="404"/>
      <c r="H2259" s="404" t="str">
        <f t="shared" si="37"/>
        <v>M³</v>
      </c>
    </row>
    <row r="2260" spans="2:8" ht="30" x14ac:dyDescent="0.25">
      <c r="B2260" s="6">
        <v>1917436</v>
      </c>
      <c r="C2260" s="9" t="s">
        <v>11787</v>
      </c>
      <c r="D2260" s="6" t="s">
        <v>9721</v>
      </c>
      <c r="E2260" s="403">
        <v>40.32</v>
      </c>
      <c r="F2260" s="404"/>
      <c r="G2260" s="404"/>
      <c r="H2260" s="404" t="str">
        <f t="shared" si="37"/>
        <v>M³</v>
      </c>
    </row>
    <row r="2261" spans="2:8" ht="30" x14ac:dyDescent="0.25">
      <c r="B2261" s="4">
        <v>1917437</v>
      </c>
      <c r="C2261" s="8" t="s">
        <v>11788</v>
      </c>
      <c r="D2261" s="4" t="s">
        <v>9721</v>
      </c>
      <c r="E2261" s="406">
        <v>45.42</v>
      </c>
      <c r="F2261" s="404"/>
      <c r="G2261" s="404"/>
      <c r="H2261" s="404" t="str">
        <f t="shared" si="37"/>
        <v>M³</v>
      </c>
    </row>
    <row r="2262" spans="2:8" ht="30" x14ac:dyDescent="0.25">
      <c r="B2262" s="6">
        <v>1917438</v>
      </c>
      <c r="C2262" s="9" t="s">
        <v>11789</v>
      </c>
      <c r="D2262" s="6" t="s">
        <v>9721</v>
      </c>
      <c r="E2262" s="403">
        <v>49</v>
      </c>
      <c r="F2262" s="404"/>
      <c r="G2262" s="404"/>
      <c r="H2262" s="404" t="str">
        <f t="shared" si="37"/>
        <v>M³</v>
      </c>
    </row>
    <row r="2263" spans="2:8" ht="30" x14ac:dyDescent="0.25">
      <c r="B2263" s="4">
        <v>1917439</v>
      </c>
      <c r="C2263" s="8" t="s">
        <v>11790</v>
      </c>
      <c r="D2263" s="4" t="s">
        <v>9721</v>
      </c>
      <c r="E2263" s="406">
        <v>52.19</v>
      </c>
      <c r="F2263" s="404"/>
      <c r="G2263" s="404"/>
      <c r="H2263" s="404" t="str">
        <f t="shared" si="37"/>
        <v>M³</v>
      </c>
    </row>
    <row r="2264" spans="2:8" ht="30" x14ac:dyDescent="0.25">
      <c r="B2264" s="6">
        <v>1917412</v>
      </c>
      <c r="C2264" s="9" t="s">
        <v>11791</v>
      </c>
      <c r="D2264" s="6" t="s">
        <v>9721</v>
      </c>
      <c r="E2264" s="403">
        <v>4.12</v>
      </c>
      <c r="F2264" s="404"/>
      <c r="G2264" s="404"/>
      <c r="H2264" s="404" t="str">
        <f t="shared" si="37"/>
        <v>M³</v>
      </c>
    </row>
    <row r="2265" spans="2:8" ht="30" x14ac:dyDescent="0.25">
      <c r="B2265" s="4">
        <v>1917413</v>
      </c>
      <c r="C2265" s="8" t="s">
        <v>11792</v>
      </c>
      <c r="D2265" s="4" t="s">
        <v>9721</v>
      </c>
      <c r="E2265" s="406">
        <v>4.6100000000000003</v>
      </c>
      <c r="F2265" s="404"/>
      <c r="G2265" s="404"/>
      <c r="H2265" s="404" t="str">
        <f t="shared" si="37"/>
        <v>M³</v>
      </c>
    </row>
    <row r="2266" spans="2:8" ht="30" x14ac:dyDescent="0.25">
      <c r="B2266" s="6">
        <v>1917414</v>
      </c>
      <c r="C2266" s="9" t="s">
        <v>11793</v>
      </c>
      <c r="D2266" s="6" t="s">
        <v>9721</v>
      </c>
      <c r="E2266" s="403">
        <v>5.0999999999999996</v>
      </c>
      <c r="F2266" s="404"/>
      <c r="G2266" s="404"/>
      <c r="H2266" s="404" t="str">
        <f t="shared" si="37"/>
        <v>M³</v>
      </c>
    </row>
    <row r="2267" spans="2:8" ht="30" x14ac:dyDescent="0.25">
      <c r="B2267" s="4">
        <v>1917733</v>
      </c>
      <c r="C2267" s="8" t="s">
        <v>11794</v>
      </c>
      <c r="D2267" s="4" t="s">
        <v>9721</v>
      </c>
      <c r="E2267" s="406">
        <v>3.85</v>
      </c>
      <c r="F2267" s="404"/>
      <c r="G2267" s="404"/>
      <c r="H2267" s="404" t="str">
        <f t="shared" si="37"/>
        <v>M³</v>
      </c>
    </row>
    <row r="2268" spans="2:8" x14ac:dyDescent="0.25">
      <c r="B2268" s="6">
        <v>1917049</v>
      </c>
      <c r="C2268" s="9" t="s">
        <v>11795</v>
      </c>
      <c r="D2268" s="6" t="s">
        <v>9721</v>
      </c>
      <c r="E2268" s="403">
        <v>11.6</v>
      </c>
      <c r="F2268" s="404"/>
      <c r="G2268" s="404"/>
      <c r="H2268" s="404" t="str">
        <f t="shared" si="37"/>
        <v>M³</v>
      </c>
    </row>
    <row r="2269" spans="2:8" x14ac:dyDescent="0.25">
      <c r="B2269" s="4">
        <v>1917050</v>
      </c>
      <c r="C2269" s="8" t="s">
        <v>11796</v>
      </c>
      <c r="D2269" s="4" t="s">
        <v>9721</v>
      </c>
      <c r="E2269" s="406">
        <v>11.81</v>
      </c>
      <c r="F2269" s="404"/>
      <c r="G2269" s="404"/>
      <c r="H2269" s="404" t="str">
        <f t="shared" si="37"/>
        <v>M³</v>
      </c>
    </row>
    <row r="2270" spans="2:8" x14ac:dyDescent="0.25">
      <c r="B2270" s="6">
        <v>1917051</v>
      </c>
      <c r="C2270" s="9" t="s">
        <v>11797</v>
      </c>
      <c r="D2270" s="6" t="s">
        <v>9721</v>
      </c>
      <c r="E2270" s="403">
        <v>12.03</v>
      </c>
      <c r="F2270" s="404"/>
      <c r="G2270" s="404"/>
      <c r="H2270" s="404" t="str">
        <f t="shared" si="37"/>
        <v>M³</v>
      </c>
    </row>
    <row r="2271" spans="2:8" x14ac:dyDescent="0.25">
      <c r="B2271" s="4">
        <v>1917052</v>
      </c>
      <c r="C2271" s="8" t="s">
        <v>11798</v>
      </c>
      <c r="D2271" s="4" t="s">
        <v>9721</v>
      </c>
      <c r="E2271" s="406">
        <v>12.25</v>
      </c>
      <c r="F2271" s="404"/>
      <c r="G2271" s="404"/>
      <c r="H2271" s="404" t="str">
        <f t="shared" si="37"/>
        <v>M³</v>
      </c>
    </row>
    <row r="2272" spans="2:8" x14ac:dyDescent="0.25">
      <c r="B2272" s="6">
        <v>1917053</v>
      </c>
      <c r="C2272" s="9" t="s">
        <v>11799</v>
      </c>
      <c r="D2272" s="6" t="s">
        <v>9721</v>
      </c>
      <c r="E2272" s="403">
        <v>12.49</v>
      </c>
      <c r="F2272" s="404"/>
      <c r="G2272" s="404"/>
      <c r="H2272" s="404" t="str">
        <f t="shared" si="37"/>
        <v>M³</v>
      </c>
    </row>
    <row r="2273" spans="2:8" x14ac:dyDescent="0.25">
      <c r="B2273" s="4">
        <v>1917054</v>
      </c>
      <c r="C2273" s="8" t="s">
        <v>11800</v>
      </c>
      <c r="D2273" s="4" t="s">
        <v>9721</v>
      </c>
      <c r="E2273" s="406">
        <v>12.62</v>
      </c>
      <c r="F2273" s="404"/>
      <c r="G2273" s="404"/>
      <c r="H2273" s="404" t="str">
        <f t="shared" si="37"/>
        <v>M³</v>
      </c>
    </row>
    <row r="2274" spans="2:8" x14ac:dyDescent="0.25">
      <c r="B2274" s="6">
        <v>1901553</v>
      </c>
      <c r="C2274" s="9" t="s">
        <v>11801</v>
      </c>
      <c r="D2274" s="6" t="s">
        <v>9721</v>
      </c>
      <c r="E2274" s="403">
        <v>7.82</v>
      </c>
      <c r="F2274" s="404"/>
      <c r="G2274" s="404"/>
      <c r="H2274" s="404" t="str">
        <f t="shared" si="37"/>
        <v>M³</v>
      </c>
    </row>
    <row r="2275" spans="2:8" x14ac:dyDescent="0.25">
      <c r="B2275" s="4">
        <v>1901554</v>
      </c>
      <c r="C2275" s="8" t="s">
        <v>11802</v>
      </c>
      <c r="D2275" s="4" t="s">
        <v>9721</v>
      </c>
      <c r="E2275" s="406">
        <v>7.88</v>
      </c>
      <c r="F2275" s="404"/>
      <c r="G2275" s="404"/>
      <c r="H2275" s="404" t="str">
        <f t="shared" si="37"/>
        <v>M³</v>
      </c>
    </row>
    <row r="2276" spans="2:8" x14ac:dyDescent="0.25">
      <c r="B2276" s="6">
        <v>1901555</v>
      </c>
      <c r="C2276" s="9" t="s">
        <v>11803</v>
      </c>
      <c r="D2276" s="6" t="s">
        <v>9721</v>
      </c>
      <c r="E2276" s="403">
        <v>7.95</v>
      </c>
      <c r="F2276" s="404"/>
      <c r="G2276" s="404"/>
      <c r="H2276" s="404" t="str">
        <f t="shared" si="37"/>
        <v>M³</v>
      </c>
    </row>
    <row r="2277" spans="2:8" x14ac:dyDescent="0.25">
      <c r="B2277" s="4">
        <v>1901556</v>
      </c>
      <c r="C2277" s="8" t="s">
        <v>11804</v>
      </c>
      <c r="D2277" s="4" t="s">
        <v>9721</v>
      </c>
      <c r="E2277" s="406">
        <v>8.02</v>
      </c>
      <c r="F2277" s="404"/>
      <c r="G2277" s="404"/>
      <c r="H2277" s="404" t="str">
        <f t="shared" si="37"/>
        <v>M³</v>
      </c>
    </row>
    <row r="2278" spans="2:8" x14ac:dyDescent="0.25">
      <c r="B2278" s="6">
        <v>1901557</v>
      </c>
      <c r="C2278" s="9" t="s">
        <v>11805</v>
      </c>
      <c r="D2278" s="6" t="s">
        <v>9721</v>
      </c>
      <c r="E2278" s="403">
        <v>8.09</v>
      </c>
      <c r="F2278" s="404"/>
      <c r="G2278" s="404"/>
      <c r="H2278" s="404" t="str">
        <f t="shared" si="37"/>
        <v>M³</v>
      </c>
    </row>
    <row r="2279" spans="2:8" x14ac:dyDescent="0.25">
      <c r="B2279" s="4">
        <v>1901558</v>
      </c>
      <c r="C2279" s="8" t="s">
        <v>11806</v>
      </c>
      <c r="D2279" s="4" t="s">
        <v>9721</v>
      </c>
      <c r="E2279" s="406">
        <v>8.1300000000000008</v>
      </c>
      <c r="F2279" s="404"/>
      <c r="G2279" s="404"/>
      <c r="H2279" s="404" t="str">
        <f t="shared" si="37"/>
        <v>M³</v>
      </c>
    </row>
    <row r="2280" spans="2:8" x14ac:dyDescent="0.25">
      <c r="B2280" s="6">
        <v>1901560</v>
      </c>
      <c r="C2280" s="9" t="s">
        <v>11807</v>
      </c>
      <c r="D2280" s="6" t="s">
        <v>9721</v>
      </c>
      <c r="E2280" s="403">
        <v>10.36</v>
      </c>
      <c r="F2280" s="404"/>
      <c r="G2280" s="404"/>
      <c r="H2280" s="404" t="str">
        <f t="shared" si="37"/>
        <v>M³</v>
      </c>
    </row>
    <row r="2281" spans="2:8" x14ac:dyDescent="0.25">
      <c r="B2281" s="4">
        <v>1901561</v>
      </c>
      <c r="C2281" s="8" t="s">
        <v>11808</v>
      </c>
      <c r="D2281" s="4" t="s">
        <v>9721</v>
      </c>
      <c r="E2281" s="406">
        <v>10.42</v>
      </c>
      <c r="F2281" s="404"/>
      <c r="G2281" s="404"/>
      <c r="H2281" s="404" t="str">
        <f t="shared" si="37"/>
        <v>M³</v>
      </c>
    </row>
    <row r="2282" spans="2:8" x14ac:dyDescent="0.25">
      <c r="B2282" s="6">
        <v>1901562</v>
      </c>
      <c r="C2282" s="9" t="s">
        <v>11809</v>
      </c>
      <c r="D2282" s="6" t="s">
        <v>9721</v>
      </c>
      <c r="E2282" s="403">
        <v>10.48</v>
      </c>
      <c r="F2282" s="404"/>
      <c r="G2282" s="404"/>
      <c r="H2282" s="404" t="str">
        <f t="shared" si="37"/>
        <v>M³</v>
      </c>
    </row>
    <row r="2283" spans="2:8" x14ac:dyDescent="0.25">
      <c r="B2283" s="4">
        <v>1901563</v>
      </c>
      <c r="C2283" s="8" t="s">
        <v>11810</v>
      </c>
      <c r="D2283" s="4" t="s">
        <v>9721</v>
      </c>
      <c r="E2283" s="406">
        <v>10.54</v>
      </c>
      <c r="F2283" s="404"/>
      <c r="G2283" s="404"/>
      <c r="H2283" s="404" t="str">
        <f t="shared" si="37"/>
        <v>M³</v>
      </c>
    </row>
    <row r="2284" spans="2:8" x14ac:dyDescent="0.25">
      <c r="B2284" s="6">
        <v>1901564</v>
      </c>
      <c r="C2284" s="9" t="s">
        <v>11811</v>
      </c>
      <c r="D2284" s="6" t="s">
        <v>9721</v>
      </c>
      <c r="E2284" s="403">
        <v>10.61</v>
      </c>
      <c r="F2284" s="404"/>
      <c r="G2284" s="404"/>
      <c r="H2284" s="404" t="str">
        <f t="shared" si="37"/>
        <v>M³</v>
      </c>
    </row>
    <row r="2285" spans="2:8" x14ac:dyDescent="0.25">
      <c r="B2285" s="4">
        <v>1901559</v>
      </c>
      <c r="C2285" s="8" t="s">
        <v>11812</v>
      </c>
      <c r="D2285" s="4" t="s">
        <v>9721</v>
      </c>
      <c r="E2285" s="406">
        <v>10.65</v>
      </c>
      <c r="F2285" s="404"/>
      <c r="G2285" s="404"/>
      <c r="H2285" s="404" t="str">
        <f t="shared" si="37"/>
        <v>M³</v>
      </c>
    </row>
    <row r="2286" spans="2:8" x14ac:dyDescent="0.25">
      <c r="B2286" s="6">
        <v>1917085</v>
      </c>
      <c r="C2286" s="9" t="s">
        <v>11813</v>
      </c>
      <c r="D2286" s="6" t="s">
        <v>9721</v>
      </c>
      <c r="E2286" s="403">
        <v>8.2200000000000006</v>
      </c>
      <c r="F2286" s="404"/>
      <c r="G2286" s="404"/>
      <c r="H2286" s="404" t="str">
        <f t="shared" si="37"/>
        <v>M³</v>
      </c>
    </row>
    <row r="2287" spans="2:8" x14ac:dyDescent="0.25">
      <c r="B2287" s="4">
        <v>1917086</v>
      </c>
      <c r="C2287" s="8" t="s">
        <v>11814</v>
      </c>
      <c r="D2287" s="4" t="s">
        <v>9721</v>
      </c>
      <c r="E2287" s="406">
        <v>8.35</v>
      </c>
      <c r="F2287" s="404"/>
      <c r="G2287" s="404"/>
      <c r="H2287" s="404" t="str">
        <f t="shared" si="37"/>
        <v>M³</v>
      </c>
    </row>
    <row r="2288" spans="2:8" x14ac:dyDescent="0.25">
      <c r="B2288" s="6">
        <v>1917087</v>
      </c>
      <c r="C2288" s="9" t="s">
        <v>11815</v>
      </c>
      <c r="D2288" s="6" t="s">
        <v>9721</v>
      </c>
      <c r="E2288" s="403">
        <v>8.49</v>
      </c>
      <c r="F2288" s="404"/>
      <c r="G2288" s="404"/>
      <c r="H2288" s="404" t="str">
        <f t="shared" si="37"/>
        <v>M³</v>
      </c>
    </row>
    <row r="2289" spans="2:8" x14ac:dyDescent="0.25">
      <c r="B2289" s="4">
        <v>1917088</v>
      </c>
      <c r="C2289" s="8" t="s">
        <v>11816</v>
      </c>
      <c r="D2289" s="4" t="s">
        <v>9721</v>
      </c>
      <c r="E2289" s="406">
        <v>8.6300000000000008</v>
      </c>
      <c r="F2289" s="404"/>
      <c r="G2289" s="404"/>
      <c r="H2289" s="404" t="str">
        <f t="shared" si="37"/>
        <v>M³</v>
      </c>
    </row>
    <row r="2290" spans="2:8" x14ac:dyDescent="0.25">
      <c r="B2290" s="6">
        <v>1917089</v>
      </c>
      <c r="C2290" s="9" t="s">
        <v>11817</v>
      </c>
      <c r="D2290" s="6" t="s">
        <v>9721</v>
      </c>
      <c r="E2290" s="403">
        <v>8.7799999999999994</v>
      </c>
      <c r="F2290" s="404"/>
      <c r="G2290" s="404"/>
      <c r="H2290" s="404" t="str">
        <f t="shared" si="37"/>
        <v>M³</v>
      </c>
    </row>
    <row r="2291" spans="2:8" x14ac:dyDescent="0.25">
      <c r="B2291" s="4">
        <v>1917090</v>
      </c>
      <c r="C2291" s="8" t="s">
        <v>11818</v>
      </c>
      <c r="D2291" s="4" t="s">
        <v>9721</v>
      </c>
      <c r="E2291" s="406">
        <v>8.86</v>
      </c>
      <c r="F2291" s="404"/>
      <c r="G2291" s="404"/>
      <c r="H2291" s="404" t="str">
        <f t="shared" si="37"/>
        <v>M³</v>
      </c>
    </row>
    <row r="2292" spans="2:8" x14ac:dyDescent="0.25">
      <c r="B2292" s="6">
        <v>1901566</v>
      </c>
      <c r="C2292" s="9" t="s">
        <v>11819</v>
      </c>
      <c r="D2292" s="6" t="s">
        <v>9721</v>
      </c>
      <c r="E2292" s="403">
        <v>12.96</v>
      </c>
      <c r="F2292" s="404"/>
      <c r="G2292" s="404"/>
      <c r="H2292" s="404" t="str">
        <f t="shared" si="37"/>
        <v>M³</v>
      </c>
    </row>
    <row r="2293" spans="2:8" x14ac:dyDescent="0.25">
      <c r="B2293" s="4">
        <v>1901567</v>
      </c>
      <c r="C2293" s="8" t="s">
        <v>11820</v>
      </c>
      <c r="D2293" s="4" t="s">
        <v>9721</v>
      </c>
      <c r="E2293" s="406">
        <v>13.01</v>
      </c>
      <c r="F2293" s="404"/>
      <c r="G2293" s="404"/>
      <c r="H2293" s="404" t="str">
        <f t="shared" si="37"/>
        <v>M³</v>
      </c>
    </row>
    <row r="2294" spans="2:8" x14ac:dyDescent="0.25">
      <c r="B2294" s="6">
        <v>1901568</v>
      </c>
      <c r="C2294" s="9" t="s">
        <v>11821</v>
      </c>
      <c r="D2294" s="6" t="s">
        <v>9721</v>
      </c>
      <c r="E2294" s="403">
        <v>13.07</v>
      </c>
      <c r="F2294" s="404"/>
      <c r="G2294" s="404"/>
      <c r="H2294" s="404" t="str">
        <f t="shared" si="37"/>
        <v>M³</v>
      </c>
    </row>
    <row r="2295" spans="2:8" x14ac:dyDescent="0.25">
      <c r="B2295" s="4">
        <v>1901569</v>
      </c>
      <c r="C2295" s="8" t="s">
        <v>11822</v>
      </c>
      <c r="D2295" s="4" t="s">
        <v>9721</v>
      </c>
      <c r="E2295" s="406">
        <v>13.14</v>
      </c>
      <c r="F2295" s="404"/>
      <c r="G2295" s="404"/>
      <c r="H2295" s="404" t="str">
        <f t="shared" si="37"/>
        <v>M³</v>
      </c>
    </row>
    <row r="2296" spans="2:8" x14ac:dyDescent="0.25">
      <c r="B2296" s="6">
        <v>1901570</v>
      </c>
      <c r="C2296" s="9" t="s">
        <v>11823</v>
      </c>
      <c r="D2296" s="6" t="s">
        <v>9721</v>
      </c>
      <c r="E2296" s="403">
        <v>13.2</v>
      </c>
      <c r="F2296" s="404"/>
      <c r="G2296" s="404"/>
      <c r="H2296" s="404" t="str">
        <f t="shared" si="37"/>
        <v>M³</v>
      </c>
    </row>
    <row r="2297" spans="2:8" x14ac:dyDescent="0.25">
      <c r="B2297" s="4">
        <v>1901565</v>
      </c>
      <c r="C2297" s="8" t="s">
        <v>11824</v>
      </c>
      <c r="D2297" s="4" t="s">
        <v>9721</v>
      </c>
      <c r="E2297" s="406">
        <v>13.24</v>
      </c>
      <c r="F2297" s="404"/>
      <c r="G2297" s="404"/>
      <c r="H2297" s="404" t="str">
        <f t="shared" si="37"/>
        <v>M³</v>
      </c>
    </row>
    <row r="2298" spans="2:8" x14ac:dyDescent="0.25">
      <c r="B2298" s="6">
        <v>1917121</v>
      </c>
      <c r="C2298" s="9" t="s">
        <v>11825</v>
      </c>
      <c r="D2298" s="6" t="s">
        <v>9721</v>
      </c>
      <c r="E2298" s="403">
        <v>7.88</v>
      </c>
      <c r="F2298" s="404"/>
      <c r="G2298" s="404"/>
      <c r="H2298" s="404" t="str">
        <f t="shared" si="37"/>
        <v>M³</v>
      </c>
    </row>
    <row r="2299" spans="2:8" x14ac:dyDescent="0.25">
      <c r="B2299" s="4">
        <v>1917122</v>
      </c>
      <c r="C2299" s="8" t="s">
        <v>11826</v>
      </c>
      <c r="D2299" s="4" t="s">
        <v>9721</v>
      </c>
      <c r="E2299" s="406">
        <v>7.99</v>
      </c>
      <c r="F2299" s="404"/>
      <c r="G2299" s="404"/>
      <c r="H2299" s="404" t="str">
        <f t="shared" si="37"/>
        <v>M³</v>
      </c>
    </row>
    <row r="2300" spans="2:8" x14ac:dyDescent="0.25">
      <c r="B2300" s="6">
        <v>1917123</v>
      </c>
      <c r="C2300" s="9" t="s">
        <v>11827</v>
      </c>
      <c r="D2300" s="6" t="s">
        <v>9721</v>
      </c>
      <c r="E2300" s="403">
        <v>8.1</v>
      </c>
      <c r="F2300" s="404"/>
      <c r="G2300" s="404"/>
      <c r="H2300" s="404" t="str">
        <f t="shared" si="37"/>
        <v>M³</v>
      </c>
    </row>
    <row r="2301" spans="2:8" x14ac:dyDescent="0.25">
      <c r="B2301" s="4">
        <v>1917124</v>
      </c>
      <c r="C2301" s="8" t="s">
        <v>11828</v>
      </c>
      <c r="D2301" s="4" t="s">
        <v>9721</v>
      </c>
      <c r="E2301" s="406">
        <v>8.2200000000000006</v>
      </c>
      <c r="F2301" s="404"/>
      <c r="G2301" s="404"/>
      <c r="H2301" s="404" t="str">
        <f t="shared" si="37"/>
        <v>M³</v>
      </c>
    </row>
    <row r="2302" spans="2:8" x14ac:dyDescent="0.25">
      <c r="B2302" s="6">
        <v>1917125</v>
      </c>
      <c r="C2302" s="9" t="s">
        <v>11829</v>
      </c>
      <c r="D2302" s="6" t="s">
        <v>9721</v>
      </c>
      <c r="E2302" s="403">
        <v>8.34</v>
      </c>
      <c r="F2302" s="404"/>
      <c r="G2302" s="404"/>
      <c r="H2302" s="404" t="str">
        <f t="shared" si="37"/>
        <v>M³</v>
      </c>
    </row>
    <row r="2303" spans="2:8" x14ac:dyDescent="0.25">
      <c r="B2303" s="4">
        <v>1917126</v>
      </c>
      <c r="C2303" s="8" t="s">
        <v>11830</v>
      </c>
      <c r="D2303" s="4" t="s">
        <v>9721</v>
      </c>
      <c r="E2303" s="406">
        <v>8.41</v>
      </c>
      <c r="F2303" s="404"/>
      <c r="G2303" s="404"/>
      <c r="H2303" s="404" t="str">
        <f t="shared" si="37"/>
        <v>M³</v>
      </c>
    </row>
    <row r="2304" spans="2:8" x14ac:dyDescent="0.25">
      <c r="B2304" s="6">
        <v>1917157</v>
      </c>
      <c r="C2304" s="9" t="s">
        <v>11831</v>
      </c>
      <c r="D2304" s="6" t="s">
        <v>9721</v>
      </c>
      <c r="E2304" s="403">
        <v>7.52</v>
      </c>
      <c r="F2304" s="404"/>
      <c r="G2304" s="404"/>
      <c r="H2304" s="404" t="str">
        <f t="shared" si="37"/>
        <v>M³</v>
      </c>
    </row>
    <row r="2305" spans="2:8" x14ac:dyDescent="0.25">
      <c r="B2305" s="4">
        <v>1917158</v>
      </c>
      <c r="C2305" s="8" t="s">
        <v>11832</v>
      </c>
      <c r="D2305" s="4" t="s">
        <v>9721</v>
      </c>
      <c r="E2305" s="406">
        <v>7.61</v>
      </c>
      <c r="F2305" s="404"/>
      <c r="G2305" s="404"/>
      <c r="H2305" s="404" t="str">
        <f t="shared" si="37"/>
        <v>M³</v>
      </c>
    </row>
    <row r="2306" spans="2:8" x14ac:dyDescent="0.25">
      <c r="B2306" s="6">
        <v>1917159</v>
      </c>
      <c r="C2306" s="9" t="s">
        <v>11833</v>
      </c>
      <c r="D2306" s="6" t="s">
        <v>9721</v>
      </c>
      <c r="E2306" s="403">
        <v>7.71</v>
      </c>
      <c r="F2306" s="404"/>
      <c r="G2306" s="404"/>
      <c r="H2306" s="404" t="str">
        <f t="shared" si="37"/>
        <v>M³</v>
      </c>
    </row>
    <row r="2307" spans="2:8" x14ac:dyDescent="0.25">
      <c r="B2307" s="4">
        <v>1917160</v>
      </c>
      <c r="C2307" s="8" t="s">
        <v>11834</v>
      </c>
      <c r="D2307" s="4" t="s">
        <v>9721</v>
      </c>
      <c r="E2307" s="406">
        <v>7.81</v>
      </c>
      <c r="F2307" s="404"/>
      <c r="G2307" s="404"/>
      <c r="H2307" s="404" t="str">
        <f t="shared" si="37"/>
        <v>M³</v>
      </c>
    </row>
    <row r="2308" spans="2:8" x14ac:dyDescent="0.25">
      <c r="B2308" s="6">
        <v>1917161</v>
      </c>
      <c r="C2308" s="9" t="s">
        <v>11835</v>
      </c>
      <c r="D2308" s="6" t="s">
        <v>9721</v>
      </c>
      <c r="E2308" s="403">
        <v>7.92</v>
      </c>
      <c r="F2308" s="404"/>
      <c r="G2308" s="404"/>
      <c r="H2308" s="404" t="str">
        <f t="shared" si="37"/>
        <v>M³</v>
      </c>
    </row>
    <row r="2309" spans="2:8" x14ac:dyDescent="0.25">
      <c r="B2309" s="4">
        <v>1917162</v>
      </c>
      <c r="C2309" s="8" t="s">
        <v>11836</v>
      </c>
      <c r="D2309" s="4" t="s">
        <v>9721</v>
      </c>
      <c r="E2309" s="406">
        <v>7.98</v>
      </c>
      <c r="F2309" s="404"/>
      <c r="G2309" s="404"/>
      <c r="H2309" s="404" t="str">
        <f t="shared" si="37"/>
        <v>M³</v>
      </c>
    </row>
    <row r="2310" spans="2:8" x14ac:dyDescent="0.25">
      <c r="B2310" s="6">
        <v>1917193</v>
      </c>
      <c r="C2310" s="9" t="s">
        <v>11837</v>
      </c>
      <c r="D2310" s="6" t="s">
        <v>9721</v>
      </c>
      <c r="E2310" s="403">
        <v>8.35</v>
      </c>
      <c r="F2310" s="404"/>
      <c r="G2310" s="404"/>
      <c r="H2310" s="404" t="str">
        <f t="shared" si="37"/>
        <v>M³</v>
      </c>
    </row>
    <row r="2311" spans="2:8" x14ac:dyDescent="0.25">
      <c r="B2311" s="4">
        <v>1917194</v>
      </c>
      <c r="C2311" s="8" t="s">
        <v>11838</v>
      </c>
      <c r="D2311" s="4" t="s">
        <v>9721</v>
      </c>
      <c r="E2311" s="406">
        <v>8.44</v>
      </c>
      <c r="F2311" s="404"/>
      <c r="G2311" s="404"/>
      <c r="H2311" s="404" t="str">
        <f t="shared" si="37"/>
        <v>M³</v>
      </c>
    </row>
    <row r="2312" spans="2:8" x14ac:dyDescent="0.25">
      <c r="B2312" s="6">
        <v>1917195</v>
      </c>
      <c r="C2312" s="9" t="s">
        <v>11839</v>
      </c>
      <c r="D2312" s="6" t="s">
        <v>9721</v>
      </c>
      <c r="E2312" s="403">
        <v>8.5299999999999994</v>
      </c>
      <c r="F2312" s="404"/>
      <c r="G2312" s="404"/>
      <c r="H2312" s="404" t="str">
        <f t="shared" si="37"/>
        <v>M³</v>
      </c>
    </row>
    <row r="2313" spans="2:8" x14ac:dyDescent="0.25">
      <c r="B2313" s="4">
        <v>1917196</v>
      </c>
      <c r="C2313" s="8" t="s">
        <v>11840</v>
      </c>
      <c r="D2313" s="4" t="s">
        <v>9721</v>
      </c>
      <c r="E2313" s="406">
        <v>8.6199999999999992</v>
      </c>
      <c r="F2313" s="404"/>
      <c r="G2313" s="404"/>
      <c r="H2313" s="404" t="str">
        <f t="shared" si="37"/>
        <v>M³</v>
      </c>
    </row>
    <row r="2314" spans="2:8" x14ac:dyDescent="0.25">
      <c r="B2314" s="6">
        <v>1917197</v>
      </c>
      <c r="C2314" s="9" t="s">
        <v>11841</v>
      </c>
      <c r="D2314" s="6" t="s">
        <v>9721</v>
      </c>
      <c r="E2314" s="403">
        <v>8.7100000000000009</v>
      </c>
      <c r="F2314" s="404"/>
      <c r="G2314" s="404"/>
      <c r="H2314" s="404" t="str">
        <f t="shared" si="37"/>
        <v>M³</v>
      </c>
    </row>
    <row r="2315" spans="2:8" x14ac:dyDescent="0.25">
      <c r="B2315" s="4">
        <v>1917198</v>
      </c>
      <c r="C2315" s="8" t="s">
        <v>11842</v>
      </c>
      <c r="D2315" s="4" t="s">
        <v>9721</v>
      </c>
      <c r="E2315" s="406">
        <v>8.76</v>
      </c>
      <c r="F2315" s="404"/>
      <c r="G2315" s="404"/>
      <c r="H2315" s="404" t="str">
        <f t="shared" si="37"/>
        <v>M³</v>
      </c>
    </row>
    <row r="2316" spans="2:8" x14ac:dyDescent="0.25">
      <c r="B2316" s="6">
        <v>1917013</v>
      </c>
      <c r="C2316" s="9" t="s">
        <v>11843</v>
      </c>
      <c r="D2316" s="6" t="s">
        <v>9721</v>
      </c>
      <c r="E2316" s="403">
        <v>15.73</v>
      </c>
      <c r="F2316" s="404"/>
      <c r="G2316" s="404"/>
      <c r="H2316" s="404" t="str">
        <f t="shared" si="37"/>
        <v>M³</v>
      </c>
    </row>
    <row r="2317" spans="2:8" x14ac:dyDescent="0.25">
      <c r="B2317" s="4">
        <v>1917014</v>
      </c>
      <c r="C2317" s="8" t="s">
        <v>11844</v>
      </c>
      <c r="D2317" s="4" t="s">
        <v>9721</v>
      </c>
      <c r="E2317" s="406">
        <v>16.03</v>
      </c>
      <c r="F2317" s="404"/>
      <c r="G2317" s="404"/>
      <c r="H2317" s="404" t="str">
        <f t="shared" si="37"/>
        <v>M³</v>
      </c>
    </row>
    <row r="2318" spans="2:8" x14ac:dyDescent="0.25">
      <c r="B2318" s="6">
        <v>1917015</v>
      </c>
      <c r="C2318" s="9" t="s">
        <v>11845</v>
      </c>
      <c r="D2318" s="6" t="s">
        <v>9721</v>
      </c>
      <c r="E2318" s="403">
        <v>16.34</v>
      </c>
      <c r="F2318" s="404"/>
      <c r="G2318" s="404"/>
      <c r="H2318" s="404" t="str">
        <f t="shared" si="37"/>
        <v>M³</v>
      </c>
    </row>
    <row r="2319" spans="2:8" x14ac:dyDescent="0.25">
      <c r="B2319" s="4">
        <v>1917016</v>
      </c>
      <c r="C2319" s="8" t="s">
        <v>11846</v>
      </c>
      <c r="D2319" s="4" t="s">
        <v>9721</v>
      </c>
      <c r="E2319" s="406">
        <v>16.66</v>
      </c>
      <c r="F2319" s="404"/>
      <c r="G2319" s="404"/>
      <c r="H2319" s="404" t="str">
        <f t="shared" si="37"/>
        <v>M³</v>
      </c>
    </row>
    <row r="2320" spans="2:8" x14ac:dyDescent="0.25">
      <c r="B2320" s="6">
        <v>1917017</v>
      </c>
      <c r="C2320" s="9" t="s">
        <v>11847</v>
      </c>
      <c r="D2320" s="6" t="s">
        <v>9721</v>
      </c>
      <c r="E2320" s="403">
        <v>17</v>
      </c>
      <c r="F2320" s="404"/>
      <c r="G2320" s="404"/>
      <c r="H2320" s="404" t="str">
        <f t="shared" si="37"/>
        <v>M³</v>
      </c>
    </row>
    <row r="2321" spans="2:8" x14ac:dyDescent="0.25">
      <c r="B2321" s="4">
        <v>1917018</v>
      </c>
      <c r="C2321" s="8" t="s">
        <v>11848</v>
      </c>
      <c r="D2321" s="4" t="s">
        <v>9721</v>
      </c>
      <c r="E2321" s="406">
        <v>17.190000000000001</v>
      </c>
      <c r="F2321" s="404"/>
      <c r="G2321" s="404"/>
      <c r="H2321" s="404" t="str">
        <f t="shared" ref="H2321:H2384" si="38">UPPER(D2321)</f>
        <v>M³</v>
      </c>
    </row>
    <row r="2322" spans="2:8" ht="30" x14ac:dyDescent="0.25">
      <c r="B2322" s="6">
        <v>1917623</v>
      </c>
      <c r="C2322" s="9" t="s">
        <v>11849</v>
      </c>
      <c r="D2322" s="6" t="s">
        <v>9721</v>
      </c>
      <c r="E2322" s="403">
        <v>19.010000000000002</v>
      </c>
      <c r="F2322" s="404"/>
      <c r="G2322" s="404"/>
      <c r="H2322" s="404" t="str">
        <f t="shared" si="38"/>
        <v>M³</v>
      </c>
    </row>
    <row r="2323" spans="2:8" ht="30" x14ac:dyDescent="0.25">
      <c r="B2323" s="4">
        <v>1917624</v>
      </c>
      <c r="C2323" s="8" t="s">
        <v>11850</v>
      </c>
      <c r="D2323" s="4" t="s">
        <v>9721</v>
      </c>
      <c r="E2323" s="406">
        <v>23.94</v>
      </c>
      <c r="F2323" s="404"/>
      <c r="G2323" s="404"/>
      <c r="H2323" s="404" t="str">
        <f t="shared" si="38"/>
        <v>M³</v>
      </c>
    </row>
    <row r="2324" spans="2:8" ht="30" x14ac:dyDescent="0.25">
      <c r="B2324" s="6">
        <v>1917625</v>
      </c>
      <c r="C2324" s="9" t="s">
        <v>11851</v>
      </c>
      <c r="D2324" s="6" t="s">
        <v>9721</v>
      </c>
      <c r="E2324" s="403">
        <v>30</v>
      </c>
      <c r="F2324" s="404"/>
      <c r="G2324" s="404"/>
      <c r="H2324" s="404" t="str">
        <f t="shared" si="38"/>
        <v>M³</v>
      </c>
    </row>
    <row r="2325" spans="2:8" ht="30" x14ac:dyDescent="0.25">
      <c r="B2325" s="4">
        <v>1917626</v>
      </c>
      <c r="C2325" s="8" t="s">
        <v>11852</v>
      </c>
      <c r="D2325" s="4" t="s">
        <v>9721</v>
      </c>
      <c r="E2325" s="406">
        <v>36.659999999999997</v>
      </c>
      <c r="F2325" s="404"/>
      <c r="G2325" s="404"/>
      <c r="H2325" s="404" t="str">
        <f t="shared" si="38"/>
        <v>M³</v>
      </c>
    </row>
    <row r="2326" spans="2:8" ht="30" x14ac:dyDescent="0.25">
      <c r="B2326" s="6">
        <v>1917627</v>
      </c>
      <c r="C2326" s="9" t="s">
        <v>11853</v>
      </c>
      <c r="D2326" s="6" t="s">
        <v>9721</v>
      </c>
      <c r="E2326" s="403">
        <v>44.05</v>
      </c>
      <c r="F2326" s="404"/>
      <c r="G2326" s="404"/>
      <c r="H2326" s="404" t="str">
        <f t="shared" si="38"/>
        <v>M³</v>
      </c>
    </row>
    <row r="2327" spans="2:8" ht="30" x14ac:dyDescent="0.25">
      <c r="B2327" s="4">
        <v>1917628</v>
      </c>
      <c r="C2327" s="8" t="s">
        <v>11854</v>
      </c>
      <c r="D2327" s="4" t="s">
        <v>9721</v>
      </c>
      <c r="E2327" s="406">
        <v>51.52</v>
      </c>
      <c r="F2327" s="404"/>
      <c r="G2327" s="404"/>
      <c r="H2327" s="404" t="str">
        <f t="shared" si="38"/>
        <v>M³</v>
      </c>
    </row>
    <row r="2328" spans="2:8" ht="30" x14ac:dyDescent="0.25">
      <c r="B2328" s="6">
        <v>1917620</v>
      </c>
      <c r="C2328" s="9" t="s">
        <v>11855</v>
      </c>
      <c r="D2328" s="6" t="s">
        <v>9721</v>
      </c>
      <c r="E2328" s="403">
        <v>8.91</v>
      </c>
      <c r="F2328" s="404"/>
      <c r="G2328" s="404"/>
      <c r="H2328" s="404" t="str">
        <f t="shared" si="38"/>
        <v>M³</v>
      </c>
    </row>
    <row r="2329" spans="2:8" ht="30" x14ac:dyDescent="0.25">
      <c r="B2329" s="4">
        <v>1917621</v>
      </c>
      <c r="C2329" s="8" t="s">
        <v>11856</v>
      </c>
      <c r="D2329" s="4" t="s">
        <v>9721</v>
      </c>
      <c r="E2329" s="406">
        <v>10.39</v>
      </c>
      <c r="F2329" s="404"/>
      <c r="G2329" s="404"/>
      <c r="H2329" s="404" t="str">
        <f t="shared" si="38"/>
        <v>M³</v>
      </c>
    </row>
    <row r="2330" spans="2:8" ht="30" x14ac:dyDescent="0.25">
      <c r="B2330" s="6">
        <v>1917622</v>
      </c>
      <c r="C2330" s="9" t="s">
        <v>11857</v>
      </c>
      <c r="D2330" s="6" t="s">
        <v>9721</v>
      </c>
      <c r="E2330" s="403">
        <v>12.97</v>
      </c>
      <c r="F2330" s="404"/>
      <c r="G2330" s="404"/>
      <c r="H2330" s="404" t="str">
        <f t="shared" si="38"/>
        <v>M³</v>
      </c>
    </row>
    <row r="2331" spans="2:8" ht="30" x14ac:dyDescent="0.25">
      <c r="B2331" s="4">
        <v>1917741</v>
      </c>
      <c r="C2331" s="8" t="s">
        <v>11858</v>
      </c>
      <c r="D2331" s="4" t="s">
        <v>9721</v>
      </c>
      <c r="E2331" s="406">
        <v>8.26</v>
      </c>
      <c r="F2331" s="404"/>
      <c r="G2331" s="404"/>
      <c r="H2331" s="404" t="str">
        <f t="shared" si="38"/>
        <v>M³</v>
      </c>
    </row>
    <row r="2332" spans="2:8" ht="30" x14ac:dyDescent="0.25">
      <c r="B2332" s="6">
        <v>1917269</v>
      </c>
      <c r="C2332" s="9" t="s">
        <v>11859</v>
      </c>
      <c r="D2332" s="6" t="s">
        <v>9721</v>
      </c>
      <c r="E2332" s="403">
        <v>23.11</v>
      </c>
      <c r="F2332" s="404"/>
      <c r="G2332" s="404"/>
      <c r="H2332" s="404" t="str">
        <f t="shared" si="38"/>
        <v>M³</v>
      </c>
    </row>
    <row r="2333" spans="2:8" ht="30" x14ac:dyDescent="0.25">
      <c r="B2333" s="4">
        <v>1917270</v>
      </c>
      <c r="C2333" s="8" t="s">
        <v>11860</v>
      </c>
      <c r="D2333" s="4" t="s">
        <v>9721</v>
      </c>
      <c r="E2333" s="406">
        <v>31.15</v>
      </c>
      <c r="F2333" s="404"/>
      <c r="G2333" s="404"/>
      <c r="H2333" s="404" t="str">
        <f t="shared" si="38"/>
        <v>M³</v>
      </c>
    </row>
    <row r="2334" spans="2:8" ht="30" x14ac:dyDescent="0.25">
      <c r="B2334" s="6">
        <v>1917266</v>
      </c>
      <c r="C2334" s="9" t="s">
        <v>11861</v>
      </c>
      <c r="D2334" s="6" t="s">
        <v>9721</v>
      </c>
      <c r="E2334" s="403">
        <v>7.58</v>
      </c>
      <c r="F2334" s="404"/>
      <c r="G2334" s="404"/>
      <c r="H2334" s="404" t="str">
        <f t="shared" si="38"/>
        <v>M³</v>
      </c>
    </row>
    <row r="2335" spans="2:8" ht="30" x14ac:dyDescent="0.25">
      <c r="B2335" s="4">
        <v>1917267</v>
      </c>
      <c r="C2335" s="8" t="s">
        <v>11862</v>
      </c>
      <c r="D2335" s="4" t="s">
        <v>9721</v>
      </c>
      <c r="E2335" s="406">
        <v>10.99</v>
      </c>
      <c r="F2335" s="404"/>
      <c r="G2335" s="404"/>
      <c r="H2335" s="404" t="str">
        <f t="shared" si="38"/>
        <v>M³</v>
      </c>
    </row>
    <row r="2336" spans="2:8" ht="30" x14ac:dyDescent="0.25">
      <c r="B2336" s="6">
        <v>1917268</v>
      </c>
      <c r="C2336" s="9" t="s">
        <v>11863</v>
      </c>
      <c r="D2336" s="6" t="s">
        <v>9721</v>
      </c>
      <c r="E2336" s="403">
        <v>16.77</v>
      </c>
      <c r="F2336" s="404"/>
      <c r="G2336" s="404"/>
      <c r="H2336" s="404" t="str">
        <f t="shared" si="38"/>
        <v>M³</v>
      </c>
    </row>
    <row r="2337" spans="2:8" ht="30" x14ac:dyDescent="0.25">
      <c r="B2337" s="4">
        <v>1917728</v>
      </c>
      <c r="C2337" s="8" t="s">
        <v>11864</v>
      </c>
      <c r="D2337" s="4" t="s">
        <v>9721</v>
      </c>
      <c r="E2337" s="406">
        <v>6.99</v>
      </c>
      <c r="F2337" s="404"/>
      <c r="G2337" s="404"/>
      <c r="H2337" s="404" t="str">
        <f t="shared" si="38"/>
        <v>M³</v>
      </c>
    </row>
    <row r="2338" spans="2:8" ht="30" x14ac:dyDescent="0.25">
      <c r="B2338" s="6">
        <v>1917358</v>
      </c>
      <c r="C2338" s="9" t="s">
        <v>11865</v>
      </c>
      <c r="D2338" s="6" t="s">
        <v>9721</v>
      </c>
      <c r="E2338" s="403">
        <v>7.08</v>
      </c>
      <c r="F2338" s="404"/>
      <c r="G2338" s="404"/>
      <c r="H2338" s="404" t="str">
        <f t="shared" si="38"/>
        <v>M³</v>
      </c>
    </row>
    <row r="2339" spans="2:8" ht="30" x14ac:dyDescent="0.25">
      <c r="B2339" s="4">
        <v>1917362</v>
      </c>
      <c r="C2339" s="8" t="s">
        <v>11866</v>
      </c>
      <c r="D2339" s="4" t="s">
        <v>9721</v>
      </c>
      <c r="E2339" s="406">
        <v>33.99</v>
      </c>
      <c r="F2339" s="404"/>
      <c r="G2339" s="404"/>
      <c r="H2339" s="404" t="str">
        <f t="shared" si="38"/>
        <v>M³</v>
      </c>
    </row>
    <row r="2340" spans="2:8" ht="30" x14ac:dyDescent="0.25">
      <c r="B2340" s="6">
        <v>1917363</v>
      </c>
      <c r="C2340" s="9" t="s">
        <v>11867</v>
      </c>
      <c r="D2340" s="6" t="s">
        <v>9721</v>
      </c>
      <c r="E2340" s="403">
        <v>41.44</v>
      </c>
      <c r="F2340" s="404"/>
      <c r="G2340" s="404"/>
      <c r="H2340" s="404" t="str">
        <f t="shared" si="38"/>
        <v>M³</v>
      </c>
    </row>
    <row r="2341" spans="2:8" ht="30" x14ac:dyDescent="0.25">
      <c r="B2341" s="4">
        <v>1917359</v>
      </c>
      <c r="C2341" s="8" t="s">
        <v>11868</v>
      </c>
      <c r="D2341" s="4" t="s">
        <v>9721</v>
      </c>
      <c r="E2341" s="406">
        <v>9.99</v>
      </c>
      <c r="F2341" s="404"/>
      <c r="G2341" s="404"/>
      <c r="H2341" s="404" t="str">
        <f t="shared" si="38"/>
        <v>M³</v>
      </c>
    </row>
    <row r="2342" spans="2:8" ht="30" x14ac:dyDescent="0.25">
      <c r="B2342" s="6">
        <v>1917360</v>
      </c>
      <c r="C2342" s="9" t="s">
        <v>11869</v>
      </c>
      <c r="D2342" s="6" t="s">
        <v>9721</v>
      </c>
      <c r="E2342" s="403">
        <v>16.3</v>
      </c>
      <c r="F2342" s="404"/>
      <c r="G2342" s="404"/>
      <c r="H2342" s="404" t="str">
        <f t="shared" si="38"/>
        <v>M³</v>
      </c>
    </row>
    <row r="2343" spans="2:8" ht="30" x14ac:dyDescent="0.25">
      <c r="B2343" s="4">
        <v>1917361</v>
      </c>
      <c r="C2343" s="8" t="s">
        <v>11870</v>
      </c>
      <c r="D2343" s="4" t="s">
        <v>9721</v>
      </c>
      <c r="E2343" s="406">
        <v>24.39</v>
      </c>
      <c r="F2343" s="404"/>
      <c r="G2343" s="404"/>
      <c r="H2343" s="404" t="str">
        <f t="shared" si="38"/>
        <v>M³</v>
      </c>
    </row>
    <row r="2344" spans="2:8" ht="30" x14ac:dyDescent="0.25">
      <c r="B2344" s="6">
        <v>1917476</v>
      </c>
      <c r="C2344" s="9" t="s">
        <v>11871</v>
      </c>
      <c r="D2344" s="6" t="s">
        <v>9721</v>
      </c>
      <c r="E2344" s="403">
        <v>25.2</v>
      </c>
      <c r="F2344" s="404"/>
      <c r="G2344" s="404"/>
      <c r="H2344" s="404" t="str">
        <f t="shared" si="38"/>
        <v>M³</v>
      </c>
    </row>
    <row r="2345" spans="2:8" ht="30" x14ac:dyDescent="0.25">
      <c r="B2345" s="4">
        <v>1917477</v>
      </c>
      <c r="C2345" s="8" t="s">
        <v>11872</v>
      </c>
      <c r="D2345" s="4" t="s">
        <v>9721</v>
      </c>
      <c r="E2345" s="406">
        <v>32.44</v>
      </c>
      <c r="F2345" s="404"/>
      <c r="G2345" s="404"/>
      <c r="H2345" s="404" t="str">
        <f t="shared" si="38"/>
        <v>M³</v>
      </c>
    </row>
    <row r="2346" spans="2:8" ht="30" x14ac:dyDescent="0.25">
      <c r="B2346" s="6">
        <v>1917478</v>
      </c>
      <c r="C2346" s="9" t="s">
        <v>11873</v>
      </c>
      <c r="D2346" s="6" t="s">
        <v>9721</v>
      </c>
      <c r="E2346" s="403">
        <v>41.66</v>
      </c>
      <c r="F2346" s="404"/>
      <c r="G2346" s="404"/>
      <c r="H2346" s="404" t="str">
        <f t="shared" si="38"/>
        <v>M³</v>
      </c>
    </row>
    <row r="2347" spans="2:8" ht="30" x14ac:dyDescent="0.25">
      <c r="B2347" s="4">
        <v>1917479</v>
      </c>
      <c r="C2347" s="8" t="s">
        <v>11874</v>
      </c>
      <c r="D2347" s="4" t="s">
        <v>9721</v>
      </c>
      <c r="E2347" s="406">
        <v>45.34</v>
      </c>
      <c r="F2347" s="404"/>
      <c r="G2347" s="404"/>
      <c r="H2347" s="404" t="str">
        <f t="shared" si="38"/>
        <v>M³</v>
      </c>
    </row>
    <row r="2348" spans="2:8" ht="30" x14ac:dyDescent="0.25">
      <c r="B2348" s="6">
        <v>1917473</v>
      </c>
      <c r="C2348" s="9" t="s">
        <v>11875</v>
      </c>
      <c r="D2348" s="6" t="s">
        <v>9721</v>
      </c>
      <c r="E2348" s="403">
        <v>11.53</v>
      </c>
      <c r="F2348" s="404"/>
      <c r="G2348" s="404"/>
      <c r="H2348" s="404" t="str">
        <f t="shared" si="38"/>
        <v>M³</v>
      </c>
    </row>
    <row r="2349" spans="2:8" ht="30" x14ac:dyDescent="0.25">
      <c r="B2349" s="4">
        <v>1917474</v>
      </c>
      <c r="C2349" s="8" t="s">
        <v>11876</v>
      </c>
      <c r="D2349" s="4" t="s">
        <v>9721</v>
      </c>
      <c r="E2349" s="406">
        <v>14.83</v>
      </c>
      <c r="F2349" s="404"/>
      <c r="G2349" s="404"/>
      <c r="H2349" s="404" t="str">
        <f t="shared" si="38"/>
        <v>M³</v>
      </c>
    </row>
    <row r="2350" spans="2:8" ht="30" x14ac:dyDescent="0.25">
      <c r="B2350" s="6">
        <v>1917475</v>
      </c>
      <c r="C2350" s="9" t="s">
        <v>11877</v>
      </c>
      <c r="D2350" s="6" t="s">
        <v>9721</v>
      </c>
      <c r="E2350" s="403">
        <v>19.02</v>
      </c>
      <c r="F2350" s="404"/>
      <c r="G2350" s="404"/>
      <c r="H2350" s="404" t="str">
        <f t="shared" si="38"/>
        <v>M³</v>
      </c>
    </row>
    <row r="2351" spans="2:8" ht="30" x14ac:dyDescent="0.25">
      <c r="B2351" s="4">
        <v>1917736</v>
      </c>
      <c r="C2351" s="8" t="s">
        <v>11878</v>
      </c>
      <c r="D2351" s="4" t="s">
        <v>9721</v>
      </c>
      <c r="E2351" s="406">
        <v>8.35</v>
      </c>
      <c r="F2351" s="404"/>
      <c r="G2351" s="404"/>
      <c r="H2351" s="404" t="str">
        <f t="shared" si="38"/>
        <v>M³</v>
      </c>
    </row>
    <row r="2352" spans="2:8" x14ac:dyDescent="0.25">
      <c r="B2352" s="6">
        <v>1917067</v>
      </c>
      <c r="C2352" s="9" t="s">
        <v>11879</v>
      </c>
      <c r="D2352" s="6" t="s">
        <v>9721</v>
      </c>
      <c r="E2352" s="403">
        <v>10.83</v>
      </c>
      <c r="F2352" s="404"/>
      <c r="G2352" s="404"/>
      <c r="H2352" s="404" t="str">
        <f t="shared" si="38"/>
        <v>M³</v>
      </c>
    </row>
    <row r="2353" spans="2:8" x14ac:dyDescent="0.25">
      <c r="B2353" s="4">
        <v>1917068</v>
      </c>
      <c r="C2353" s="8" t="s">
        <v>11880</v>
      </c>
      <c r="D2353" s="4" t="s">
        <v>9721</v>
      </c>
      <c r="E2353" s="406">
        <v>11.05</v>
      </c>
      <c r="F2353" s="404"/>
      <c r="G2353" s="404"/>
      <c r="H2353" s="404" t="str">
        <f t="shared" si="38"/>
        <v>M³</v>
      </c>
    </row>
    <row r="2354" spans="2:8" x14ac:dyDescent="0.25">
      <c r="B2354" s="6">
        <v>1917069</v>
      </c>
      <c r="C2354" s="9" t="s">
        <v>11881</v>
      </c>
      <c r="D2354" s="6" t="s">
        <v>9721</v>
      </c>
      <c r="E2354" s="403">
        <v>11.27</v>
      </c>
      <c r="F2354" s="404"/>
      <c r="G2354" s="404"/>
      <c r="H2354" s="404" t="str">
        <f t="shared" si="38"/>
        <v>M³</v>
      </c>
    </row>
    <row r="2355" spans="2:8" x14ac:dyDescent="0.25">
      <c r="B2355" s="4">
        <v>1917070</v>
      </c>
      <c r="C2355" s="8" t="s">
        <v>11882</v>
      </c>
      <c r="D2355" s="4" t="s">
        <v>9721</v>
      </c>
      <c r="E2355" s="406">
        <v>11.5</v>
      </c>
      <c r="F2355" s="404"/>
      <c r="G2355" s="404"/>
      <c r="H2355" s="404" t="str">
        <f t="shared" si="38"/>
        <v>M³</v>
      </c>
    </row>
    <row r="2356" spans="2:8" x14ac:dyDescent="0.25">
      <c r="B2356" s="6">
        <v>1917071</v>
      </c>
      <c r="C2356" s="9" t="s">
        <v>11883</v>
      </c>
      <c r="D2356" s="6" t="s">
        <v>9721</v>
      </c>
      <c r="E2356" s="403">
        <v>11.75</v>
      </c>
      <c r="F2356" s="404"/>
      <c r="G2356" s="404"/>
      <c r="H2356" s="404" t="str">
        <f t="shared" si="38"/>
        <v>M³</v>
      </c>
    </row>
    <row r="2357" spans="2:8" x14ac:dyDescent="0.25">
      <c r="B2357" s="4">
        <v>1917072</v>
      </c>
      <c r="C2357" s="8" t="s">
        <v>11884</v>
      </c>
      <c r="D2357" s="4" t="s">
        <v>9721</v>
      </c>
      <c r="E2357" s="406">
        <v>11.88</v>
      </c>
      <c r="F2357" s="404"/>
      <c r="G2357" s="404"/>
      <c r="H2357" s="404" t="str">
        <f t="shared" si="38"/>
        <v>M³</v>
      </c>
    </row>
    <row r="2358" spans="2:8" x14ac:dyDescent="0.25">
      <c r="B2358" s="6">
        <v>1901572</v>
      </c>
      <c r="C2358" s="9" t="s">
        <v>11885</v>
      </c>
      <c r="D2358" s="6" t="s">
        <v>9721</v>
      </c>
      <c r="E2358" s="403">
        <v>7.16</v>
      </c>
      <c r="F2358" s="404"/>
      <c r="G2358" s="404"/>
      <c r="H2358" s="404" t="str">
        <f t="shared" si="38"/>
        <v>M³</v>
      </c>
    </row>
    <row r="2359" spans="2:8" x14ac:dyDescent="0.25">
      <c r="B2359" s="4">
        <v>1901573</v>
      </c>
      <c r="C2359" s="8" t="s">
        <v>11886</v>
      </c>
      <c r="D2359" s="4" t="s">
        <v>9721</v>
      </c>
      <c r="E2359" s="406">
        <v>7.22</v>
      </c>
      <c r="F2359" s="404"/>
      <c r="G2359" s="404"/>
      <c r="H2359" s="404" t="str">
        <f t="shared" si="38"/>
        <v>M³</v>
      </c>
    </row>
    <row r="2360" spans="2:8" x14ac:dyDescent="0.25">
      <c r="B2360" s="6">
        <v>1901574</v>
      </c>
      <c r="C2360" s="9" t="s">
        <v>11887</v>
      </c>
      <c r="D2360" s="6" t="s">
        <v>9721</v>
      </c>
      <c r="E2360" s="403">
        <v>7.29</v>
      </c>
      <c r="F2360" s="404"/>
      <c r="G2360" s="404"/>
      <c r="H2360" s="404" t="str">
        <f t="shared" si="38"/>
        <v>M³</v>
      </c>
    </row>
    <row r="2361" spans="2:8" x14ac:dyDescent="0.25">
      <c r="B2361" s="4">
        <v>1901575</v>
      </c>
      <c r="C2361" s="8" t="s">
        <v>11888</v>
      </c>
      <c r="D2361" s="4" t="s">
        <v>9721</v>
      </c>
      <c r="E2361" s="406">
        <v>7.36</v>
      </c>
      <c r="F2361" s="404"/>
      <c r="G2361" s="404"/>
      <c r="H2361" s="404" t="str">
        <f t="shared" si="38"/>
        <v>M³</v>
      </c>
    </row>
    <row r="2362" spans="2:8" x14ac:dyDescent="0.25">
      <c r="B2362" s="6">
        <v>1901576</v>
      </c>
      <c r="C2362" s="9" t="s">
        <v>11889</v>
      </c>
      <c r="D2362" s="6" t="s">
        <v>9721</v>
      </c>
      <c r="E2362" s="403">
        <v>7.43</v>
      </c>
      <c r="F2362" s="404"/>
      <c r="G2362" s="404"/>
      <c r="H2362" s="404" t="str">
        <f t="shared" si="38"/>
        <v>M³</v>
      </c>
    </row>
    <row r="2363" spans="2:8" x14ac:dyDescent="0.25">
      <c r="B2363" s="4">
        <v>1901571</v>
      </c>
      <c r="C2363" s="8" t="s">
        <v>11890</v>
      </c>
      <c r="D2363" s="4" t="s">
        <v>9721</v>
      </c>
      <c r="E2363" s="406">
        <v>7.47</v>
      </c>
      <c r="F2363" s="404"/>
      <c r="G2363" s="404"/>
      <c r="H2363" s="404" t="str">
        <f t="shared" si="38"/>
        <v>M³</v>
      </c>
    </row>
    <row r="2364" spans="2:8" x14ac:dyDescent="0.25">
      <c r="B2364" s="6">
        <v>1901578</v>
      </c>
      <c r="C2364" s="9" t="s">
        <v>11891</v>
      </c>
      <c r="D2364" s="6" t="s">
        <v>9721</v>
      </c>
      <c r="E2364" s="403">
        <v>9.4</v>
      </c>
      <c r="F2364" s="404"/>
      <c r="G2364" s="404"/>
      <c r="H2364" s="404" t="str">
        <f t="shared" si="38"/>
        <v>M³</v>
      </c>
    </row>
    <row r="2365" spans="2:8" x14ac:dyDescent="0.25">
      <c r="B2365" s="4">
        <v>1901579</v>
      </c>
      <c r="C2365" s="8" t="s">
        <v>11892</v>
      </c>
      <c r="D2365" s="4" t="s">
        <v>9721</v>
      </c>
      <c r="E2365" s="406">
        <v>9.4600000000000009</v>
      </c>
      <c r="F2365" s="404"/>
      <c r="G2365" s="404"/>
      <c r="H2365" s="404" t="str">
        <f t="shared" si="38"/>
        <v>M³</v>
      </c>
    </row>
    <row r="2366" spans="2:8" x14ac:dyDescent="0.25">
      <c r="B2366" s="6">
        <v>1901580</v>
      </c>
      <c r="C2366" s="9" t="s">
        <v>11893</v>
      </c>
      <c r="D2366" s="6" t="s">
        <v>9721</v>
      </c>
      <c r="E2366" s="403">
        <v>9.52</v>
      </c>
      <c r="F2366" s="404"/>
      <c r="G2366" s="404"/>
      <c r="H2366" s="404" t="str">
        <f t="shared" si="38"/>
        <v>M³</v>
      </c>
    </row>
    <row r="2367" spans="2:8" x14ac:dyDescent="0.25">
      <c r="B2367" s="4">
        <v>1901581</v>
      </c>
      <c r="C2367" s="8" t="s">
        <v>11894</v>
      </c>
      <c r="D2367" s="4" t="s">
        <v>9721</v>
      </c>
      <c r="E2367" s="406">
        <v>9.59</v>
      </c>
      <c r="F2367" s="404"/>
      <c r="G2367" s="404"/>
      <c r="H2367" s="404" t="str">
        <f t="shared" si="38"/>
        <v>M³</v>
      </c>
    </row>
    <row r="2368" spans="2:8" x14ac:dyDescent="0.25">
      <c r="B2368" s="6">
        <v>1901582</v>
      </c>
      <c r="C2368" s="9" t="s">
        <v>11895</v>
      </c>
      <c r="D2368" s="6" t="s">
        <v>9721</v>
      </c>
      <c r="E2368" s="403">
        <v>9.65</v>
      </c>
      <c r="F2368" s="404"/>
      <c r="G2368" s="404"/>
      <c r="H2368" s="404" t="str">
        <f t="shared" si="38"/>
        <v>M³</v>
      </c>
    </row>
    <row r="2369" spans="2:8" x14ac:dyDescent="0.25">
      <c r="B2369" s="4">
        <v>1901577</v>
      </c>
      <c r="C2369" s="8" t="s">
        <v>11896</v>
      </c>
      <c r="D2369" s="4" t="s">
        <v>9721</v>
      </c>
      <c r="E2369" s="406">
        <v>9.69</v>
      </c>
      <c r="F2369" s="404"/>
      <c r="G2369" s="404"/>
      <c r="H2369" s="404" t="str">
        <f t="shared" si="38"/>
        <v>M³</v>
      </c>
    </row>
    <row r="2370" spans="2:8" x14ac:dyDescent="0.25">
      <c r="B2370" s="6">
        <v>1917103</v>
      </c>
      <c r="C2370" s="9" t="s">
        <v>11897</v>
      </c>
      <c r="D2370" s="6" t="s">
        <v>9721</v>
      </c>
      <c r="E2370" s="403">
        <v>7.66</v>
      </c>
      <c r="F2370" s="404"/>
      <c r="G2370" s="404"/>
      <c r="H2370" s="404" t="str">
        <f t="shared" si="38"/>
        <v>M³</v>
      </c>
    </row>
    <row r="2371" spans="2:8" x14ac:dyDescent="0.25">
      <c r="B2371" s="4">
        <v>1917104</v>
      </c>
      <c r="C2371" s="8" t="s">
        <v>11898</v>
      </c>
      <c r="D2371" s="4" t="s">
        <v>9721</v>
      </c>
      <c r="E2371" s="406">
        <v>7.8</v>
      </c>
      <c r="F2371" s="404"/>
      <c r="G2371" s="404"/>
      <c r="H2371" s="404" t="str">
        <f t="shared" si="38"/>
        <v>M³</v>
      </c>
    </row>
    <row r="2372" spans="2:8" x14ac:dyDescent="0.25">
      <c r="B2372" s="6">
        <v>1917105</v>
      </c>
      <c r="C2372" s="9" t="s">
        <v>11899</v>
      </c>
      <c r="D2372" s="6" t="s">
        <v>9721</v>
      </c>
      <c r="E2372" s="403">
        <v>7.94</v>
      </c>
      <c r="F2372" s="404"/>
      <c r="G2372" s="404"/>
      <c r="H2372" s="404" t="str">
        <f t="shared" si="38"/>
        <v>M³</v>
      </c>
    </row>
    <row r="2373" spans="2:8" x14ac:dyDescent="0.25">
      <c r="B2373" s="4">
        <v>1917106</v>
      </c>
      <c r="C2373" s="8" t="s">
        <v>11900</v>
      </c>
      <c r="D2373" s="4" t="s">
        <v>9721</v>
      </c>
      <c r="E2373" s="406">
        <v>8.08</v>
      </c>
      <c r="F2373" s="404"/>
      <c r="G2373" s="404"/>
      <c r="H2373" s="404" t="str">
        <f t="shared" si="38"/>
        <v>M³</v>
      </c>
    </row>
    <row r="2374" spans="2:8" x14ac:dyDescent="0.25">
      <c r="B2374" s="6">
        <v>1917107</v>
      </c>
      <c r="C2374" s="9" t="s">
        <v>11901</v>
      </c>
      <c r="D2374" s="6" t="s">
        <v>9721</v>
      </c>
      <c r="E2374" s="403">
        <v>8.23</v>
      </c>
      <c r="F2374" s="404"/>
      <c r="G2374" s="404"/>
      <c r="H2374" s="404" t="str">
        <f t="shared" si="38"/>
        <v>M³</v>
      </c>
    </row>
    <row r="2375" spans="2:8" x14ac:dyDescent="0.25">
      <c r="B2375" s="4">
        <v>1917108</v>
      </c>
      <c r="C2375" s="8" t="s">
        <v>11902</v>
      </c>
      <c r="D2375" s="4" t="s">
        <v>9721</v>
      </c>
      <c r="E2375" s="406">
        <v>8.32</v>
      </c>
      <c r="F2375" s="404"/>
      <c r="G2375" s="404"/>
      <c r="H2375" s="404" t="str">
        <f t="shared" si="38"/>
        <v>M³</v>
      </c>
    </row>
    <row r="2376" spans="2:8" x14ac:dyDescent="0.25">
      <c r="B2376" s="6">
        <v>1901583</v>
      </c>
      <c r="C2376" s="9" t="s">
        <v>11903</v>
      </c>
      <c r="D2376" s="6" t="s">
        <v>9721</v>
      </c>
      <c r="E2376" s="403">
        <v>11.7</v>
      </c>
      <c r="F2376" s="404"/>
      <c r="G2376" s="404"/>
      <c r="H2376" s="404" t="str">
        <f t="shared" si="38"/>
        <v>M³</v>
      </c>
    </row>
    <row r="2377" spans="2:8" x14ac:dyDescent="0.25">
      <c r="B2377" s="4">
        <v>1901584</v>
      </c>
      <c r="C2377" s="8" t="s">
        <v>11904</v>
      </c>
      <c r="D2377" s="4" t="s">
        <v>9721</v>
      </c>
      <c r="E2377" s="406">
        <v>11.75</v>
      </c>
      <c r="F2377" s="404"/>
      <c r="G2377" s="404"/>
      <c r="H2377" s="404" t="str">
        <f t="shared" si="38"/>
        <v>M³</v>
      </c>
    </row>
    <row r="2378" spans="2:8" x14ac:dyDescent="0.25">
      <c r="B2378" s="6">
        <v>1901585</v>
      </c>
      <c r="C2378" s="9" t="s">
        <v>11905</v>
      </c>
      <c r="D2378" s="6" t="s">
        <v>9721</v>
      </c>
      <c r="E2378" s="403">
        <v>11.82</v>
      </c>
      <c r="F2378" s="404"/>
      <c r="G2378" s="404"/>
      <c r="H2378" s="404" t="str">
        <f t="shared" si="38"/>
        <v>M³</v>
      </c>
    </row>
    <row r="2379" spans="2:8" x14ac:dyDescent="0.25">
      <c r="B2379" s="4">
        <v>1901586</v>
      </c>
      <c r="C2379" s="8" t="s">
        <v>11906</v>
      </c>
      <c r="D2379" s="4" t="s">
        <v>9721</v>
      </c>
      <c r="E2379" s="406">
        <v>11.88</v>
      </c>
      <c r="F2379" s="404"/>
      <c r="G2379" s="404"/>
      <c r="H2379" s="404" t="str">
        <f t="shared" si="38"/>
        <v>M³</v>
      </c>
    </row>
    <row r="2380" spans="2:8" x14ac:dyDescent="0.25">
      <c r="B2380" s="6">
        <v>1901587</v>
      </c>
      <c r="C2380" s="9" t="s">
        <v>11907</v>
      </c>
      <c r="D2380" s="6" t="s">
        <v>9721</v>
      </c>
      <c r="E2380" s="403">
        <v>11.95</v>
      </c>
      <c r="F2380" s="404"/>
      <c r="G2380" s="404"/>
      <c r="H2380" s="404" t="str">
        <f t="shared" si="38"/>
        <v>M³</v>
      </c>
    </row>
    <row r="2381" spans="2:8" x14ac:dyDescent="0.25">
      <c r="B2381" s="4">
        <v>1901588</v>
      </c>
      <c r="C2381" s="8" t="s">
        <v>11908</v>
      </c>
      <c r="D2381" s="4" t="s">
        <v>9721</v>
      </c>
      <c r="E2381" s="406">
        <v>11.98</v>
      </c>
      <c r="F2381" s="404"/>
      <c r="G2381" s="404"/>
      <c r="H2381" s="404" t="str">
        <f t="shared" si="38"/>
        <v>M³</v>
      </c>
    </row>
    <row r="2382" spans="2:8" x14ac:dyDescent="0.25">
      <c r="B2382" s="6">
        <v>1917139</v>
      </c>
      <c r="C2382" s="9" t="s">
        <v>11909</v>
      </c>
      <c r="D2382" s="6" t="s">
        <v>9721</v>
      </c>
      <c r="E2382" s="403">
        <v>7.31</v>
      </c>
      <c r="F2382" s="404"/>
      <c r="G2382" s="404"/>
      <c r="H2382" s="404" t="str">
        <f t="shared" si="38"/>
        <v>M³</v>
      </c>
    </row>
    <row r="2383" spans="2:8" x14ac:dyDescent="0.25">
      <c r="B2383" s="4">
        <v>1917140</v>
      </c>
      <c r="C2383" s="8" t="s">
        <v>11910</v>
      </c>
      <c r="D2383" s="4" t="s">
        <v>9721</v>
      </c>
      <c r="E2383" s="406">
        <v>7.42</v>
      </c>
      <c r="F2383" s="404"/>
      <c r="G2383" s="404"/>
      <c r="H2383" s="404" t="str">
        <f t="shared" si="38"/>
        <v>M³</v>
      </c>
    </row>
    <row r="2384" spans="2:8" x14ac:dyDescent="0.25">
      <c r="B2384" s="6">
        <v>1917141</v>
      </c>
      <c r="C2384" s="9" t="s">
        <v>11911</v>
      </c>
      <c r="D2384" s="6" t="s">
        <v>9721</v>
      </c>
      <c r="E2384" s="403">
        <v>7.53</v>
      </c>
      <c r="F2384" s="404"/>
      <c r="G2384" s="404"/>
      <c r="H2384" s="404" t="str">
        <f t="shared" si="38"/>
        <v>M³</v>
      </c>
    </row>
    <row r="2385" spans="2:8" x14ac:dyDescent="0.25">
      <c r="B2385" s="4">
        <v>1917142</v>
      </c>
      <c r="C2385" s="8" t="s">
        <v>11912</v>
      </c>
      <c r="D2385" s="4" t="s">
        <v>9721</v>
      </c>
      <c r="E2385" s="406">
        <v>7.65</v>
      </c>
      <c r="F2385" s="404"/>
      <c r="G2385" s="404"/>
      <c r="H2385" s="404" t="str">
        <f t="shared" ref="H2385:H2448" si="39">UPPER(D2385)</f>
        <v>M³</v>
      </c>
    </row>
    <row r="2386" spans="2:8" x14ac:dyDescent="0.25">
      <c r="B2386" s="6">
        <v>1917143</v>
      </c>
      <c r="C2386" s="9" t="s">
        <v>11913</v>
      </c>
      <c r="D2386" s="6" t="s">
        <v>9721</v>
      </c>
      <c r="E2386" s="403">
        <v>7.78</v>
      </c>
      <c r="F2386" s="404"/>
      <c r="G2386" s="404"/>
      <c r="H2386" s="404" t="str">
        <f t="shared" si="39"/>
        <v>M³</v>
      </c>
    </row>
    <row r="2387" spans="2:8" x14ac:dyDescent="0.25">
      <c r="B2387" s="4">
        <v>1917144</v>
      </c>
      <c r="C2387" s="8" t="s">
        <v>11914</v>
      </c>
      <c r="D2387" s="4" t="s">
        <v>9721</v>
      </c>
      <c r="E2387" s="406">
        <v>7.84</v>
      </c>
      <c r="F2387" s="404"/>
      <c r="G2387" s="404"/>
      <c r="H2387" s="404" t="str">
        <f t="shared" si="39"/>
        <v>M³</v>
      </c>
    </row>
    <row r="2388" spans="2:8" x14ac:dyDescent="0.25">
      <c r="B2388" s="6">
        <v>1917175</v>
      </c>
      <c r="C2388" s="9" t="s">
        <v>11915</v>
      </c>
      <c r="D2388" s="6" t="s">
        <v>9721</v>
      </c>
      <c r="E2388" s="403">
        <v>6.96</v>
      </c>
      <c r="F2388" s="404"/>
      <c r="G2388" s="404"/>
      <c r="H2388" s="404" t="str">
        <f t="shared" si="39"/>
        <v>M³</v>
      </c>
    </row>
    <row r="2389" spans="2:8" x14ac:dyDescent="0.25">
      <c r="B2389" s="4">
        <v>1917176</v>
      </c>
      <c r="C2389" s="8" t="s">
        <v>11916</v>
      </c>
      <c r="D2389" s="4" t="s">
        <v>9721</v>
      </c>
      <c r="E2389" s="406">
        <v>7.06</v>
      </c>
      <c r="F2389" s="404"/>
      <c r="G2389" s="404"/>
      <c r="H2389" s="404" t="str">
        <f t="shared" si="39"/>
        <v>M³</v>
      </c>
    </row>
    <row r="2390" spans="2:8" x14ac:dyDescent="0.25">
      <c r="B2390" s="6">
        <v>1917177</v>
      </c>
      <c r="C2390" s="9" t="s">
        <v>11917</v>
      </c>
      <c r="D2390" s="6" t="s">
        <v>9721</v>
      </c>
      <c r="E2390" s="403">
        <v>7.16</v>
      </c>
      <c r="F2390" s="404"/>
      <c r="G2390" s="404"/>
      <c r="H2390" s="404" t="str">
        <f t="shared" si="39"/>
        <v>M³</v>
      </c>
    </row>
    <row r="2391" spans="2:8" x14ac:dyDescent="0.25">
      <c r="B2391" s="4">
        <v>1917178</v>
      </c>
      <c r="C2391" s="8" t="s">
        <v>11918</v>
      </c>
      <c r="D2391" s="4" t="s">
        <v>9721</v>
      </c>
      <c r="E2391" s="406">
        <v>7.26</v>
      </c>
      <c r="F2391" s="404"/>
      <c r="G2391" s="404"/>
      <c r="H2391" s="404" t="str">
        <f t="shared" si="39"/>
        <v>M³</v>
      </c>
    </row>
    <row r="2392" spans="2:8" x14ac:dyDescent="0.25">
      <c r="B2392" s="6">
        <v>1917179</v>
      </c>
      <c r="C2392" s="9" t="s">
        <v>11919</v>
      </c>
      <c r="D2392" s="6" t="s">
        <v>9721</v>
      </c>
      <c r="E2392" s="403">
        <v>7.37</v>
      </c>
      <c r="F2392" s="404"/>
      <c r="G2392" s="404"/>
      <c r="H2392" s="404" t="str">
        <f t="shared" si="39"/>
        <v>M³</v>
      </c>
    </row>
    <row r="2393" spans="2:8" x14ac:dyDescent="0.25">
      <c r="B2393" s="4">
        <v>1917180</v>
      </c>
      <c r="C2393" s="8" t="s">
        <v>11920</v>
      </c>
      <c r="D2393" s="4" t="s">
        <v>9721</v>
      </c>
      <c r="E2393" s="406">
        <v>7.43</v>
      </c>
      <c r="F2393" s="404"/>
      <c r="G2393" s="404"/>
      <c r="H2393" s="404" t="str">
        <f t="shared" si="39"/>
        <v>M³</v>
      </c>
    </row>
    <row r="2394" spans="2:8" x14ac:dyDescent="0.25">
      <c r="B2394" s="6">
        <v>1917211</v>
      </c>
      <c r="C2394" s="9" t="s">
        <v>11921</v>
      </c>
      <c r="D2394" s="6" t="s">
        <v>9721</v>
      </c>
      <c r="E2394" s="403">
        <v>7.68</v>
      </c>
      <c r="F2394" s="404"/>
      <c r="G2394" s="404"/>
      <c r="H2394" s="404" t="str">
        <f t="shared" si="39"/>
        <v>M³</v>
      </c>
    </row>
    <row r="2395" spans="2:8" x14ac:dyDescent="0.25">
      <c r="B2395" s="4">
        <v>1917212</v>
      </c>
      <c r="C2395" s="8" t="s">
        <v>11922</v>
      </c>
      <c r="D2395" s="4" t="s">
        <v>9721</v>
      </c>
      <c r="E2395" s="406">
        <v>7.76</v>
      </c>
      <c r="F2395" s="404"/>
      <c r="G2395" s="404"/>
      <c r="H2395" s="404" t="str">
        <f t="shared" si="39"/>
        <v>M³</v>
      </c>
    </row>
    <row r="2396" spans="2:8" x14ac:dyDescent="0.25">
      <c r="B2396" s="6">
        <v>1917213</v>
      </c>
      <c r="C2396" s="9" t="s">
        <v>11923</v>
      </c>
      <c r="D2396" s="6" t="s">
        <v>9721</v>
      </c>
      <c r="E2396" s="403">
        <v>7.85</v>
      </c>
      <c r="F2396" s="404"/>
      <c r="G2396" s="404"/>
      <c r="H2396" s="404" t="str">
        <f t="shared" si="39"/>
        <v>M³</v>
      </c>
    </row>
    <row r="2397" spans="2:8" x14ac:dyDescent="0.25">
      <c r="B2397" s="4">
        <v>1917214</v>
      </c>
      <c r="C2397" s="8" t="s">
        <v>11924</v>
      </c>
      <c r="D2397" s="4" t="s">
        <v>9721</v>
      </c>
      <c r="E2397" s="406">
        <v>7.95</v>
      </c>
      <c r="F2397" s="404"/>
      <c r="G2397" s="404"/>
      <c r="H2397" s="404" t="str">
        <f t="shared" si="39"/>
        <v>M³</v>
      </c>
    </row>
    <row r="2398" spans="2:8" x14ac:dyDescent="0.25">
      <c r="B2398" s="6">
        <v>1917215</v>
      </c>
      <c r="C2398" s="9" t="s">
        <v>11925</v>
      </c>
      <c r="D2398" s="6" t="s">
        <v>9721</v>
      </c>
      <c r="E2398" s="403">
        <v>8.0500000000000007</v>
      </c>
      <c r="F2398" s="404"/>
      <c r="G2398" s="404"/>
      <c r="H2398" s="404" t="str">
        <f t="shared" si="39"/>
        <v>M³</v>
      </c>
    </row>
    <row r="2399" spans="2:8" x14ac:dyDescent="0.25">
      <c r="B2399" s="4">
        <v>1917216</v>
      </c>
      <c r="C2399" s="8" t="s">
        <v>11926</v>
      </c>
      <c r="D2399" s="4" t="s">
        <v>9721</v>
      </c>
      <c r="E2399" s="406">
        <v>8.1</v>
      </c>
      <c r="F2399" s="404"/>
      <c r="G2399" s="404"/>
      <c r="H2399" s="404" t="str">
        <f t="shared" si="39"/>
        <v>M³</v>
      </c>
    </row>
    <row r="2400" spans="2:8" x14ac:dyDescent="0.25">
      <c r="B2400" s="6">
        <v>1917031</v>
      </c>
      <c r="C2400" s="9" t="s">
        <v>11927</v>
      </c>
      <c r="D2400" s="6" t="s">
        <v>9721</v>
      </c>
      <c r="E2400" s="403">
        <v>14.65</v>
      </c>
      <c r="F2400" s="404"/>
      <c r="G2400" s="404"/>
      <c r="H2400" s="404" t="str">
        <f t="shared" si="39"/>
        <v>M³</v>
      </c>
    </row>
    <row r="2401" spans="2:8" x14ac:dyDescent="0.25">
      <c r="B2401" s="4">
        <v>1917032</v>
      </c>
      <c r="C2401" s="8" t="s">
        <v>11928</v>
      </c>
      <c r="D2401" s="4" t="s">
        <v>9721</v>
      </c>
      <c r="E2401" s="406">
        <v>14.96</v>
      </c>
      <c r="F2401" s="404"/>
      <c r="G2401" s="404"/>
      <c r="H2401" s="404" t="str">
        <f t="shared" si="39"/>
        <v>M³</v>
      </c>
    </row>
    <row r="2402" spans="2:8" x14ac:dyDescent="0.25">
      <c r="B2402" s="6">
        <v>1917033</v>
      </c>
      <c r="C2402" s="9" t="s">
        <v>11929</v>
      </c>
      <c r="D2402" s="6" t="s">
        <v>9721</v>
      </c>
      <c r="E2402" s="403">
        <v>15.27</v>
      </c>
      <c r="F2402" s="404"/>
      <c r="G2402" s="404"/>
      <c r="H2402" s="404" t="str">
        <f t="shared" si="39"/>
        <v>M³</v>
      </c>
    </row>
    <row r="2403" spans="2:8" x14ac:dyDescent="0.25">
      <c r="B2403" s="4">
        <v>1917034</v>
      </c>
      <c r="C2403" s="8" t="s">
        <v>11930</v>
      </c>
      <c r="D2403" s="4" t="s">
        <v>9721</v>
      </c>
      <c r="E2403" s="406">
        <v>15.61</v>
      </c>
      <c r="F2403" s="404"/>
      <c r="G2403" s="404"/>
      <c r="H2403" s="404" t="str">
        <f t="shared" si="39"/>
        <v>M³</v>
      </c>
    </row>
    <row r="2404" spans="2:8" x14ac:dyDescent="0.25">
      <c r="B2404" s="6">
        <v>1917035</v>
      </c>
      <c r="C2404" s="9" t="s">
        <v>11931</v>
      </c>
      <c r="D2404" s="6" t="s">
        <v>9721</v>
      </c>
      <c r="E2404" s="403">
        <v>15.96</v>
      </c>
      <c r="F2404" s="404"/>
      <c r="G2404" s="404"/>
      <c r="H2404" s="404" t="str">
        <f t="shared" si="39"/>
        <v>M³</v>
      </c>
    </row>
    <row r="2405" spans="2:8" x14ac:dyDescent="0.25">
      <c r="B2405" s="4">
        <v>1917036</v>
      </c>
      <c r="C2405" s="8" t="s">
        <v>11932</v>
      </c>
      <c r="D2405" s="4" t="s">
        <v>9721</v>
      </c>
      <c r="E2405" s="406">
        <v>16.14</v>
      </c>
      <c r="F2405" s="404"/>
      <c r="G2405" s="404"/>
      <c r="H2405" s="404" t="str">
        <f t="shared" si="39"/>
        <v>M³</v>
      </c>
    </row>
    <row r="2406" spans="2:8" ht="30" x14ac:dyDescent="0.25">
      <c r="B2406" s="6">
        <v>1917605</v>
      </c>
      <c r="C2406" s="9" t="s">
        <v>11933</v>
      </c>
      <c r="D2406" s="6" t="s">
        <v>9721</v>
      </c>
      <c r="E2406" s="403">
        <v>8.42</v>
      </c>
      <c r="F2406" s="404"/>
      <c r="G2406" s="404"/>
      <c r="H2406" s="404" t="str">
        <f t="shared" si="39"/>
        <v>M³</v>
      </c>
    </row>
    <row r="2407" spans="2:8" ht="30" x14ac:dyDescent="0.25">
      <c r="B2407" s="4">
        <v>1917606</v>
      </c>
      <c r="C2407" s="8" t="s">
        <v>11934</v>
      </c>
      <c r="D2407" s="4" t="s">
        <v>9721</v>
      </c>
      <c r="E2407" s="406">
        <v>9.1</v>
      </c>
      <c r="F2407" s="404"/>
      <c r="G2407" s="404"/>
      <c r="H2407" s="404" t="str">
        <f t="shared" si="39"/>
        <v>M³</v>
      </c>
    </row>
    <row r="2408" spans="2:8" ht="30" x14ac:dyDescent="0.25">
      <c r="B2408" s="6">
        <v>1917607</v>
      </c>
      <c r="C2408" s="9" t="s">
        <v>11935</v>
      </c>
      <c r="D2408" s="6" t="s">
        <v>9721</v>
      </c>
      <c r="E2408" s="403">
        <v>9.76</v>
      </c>
      <c r="F2408" s="404"/>
      <c r="G2408" s="404"/>
      <c r="H2408" s="404" t="str">
        <f t="shared" si="39"/>
        <v>M³</v>
      </c>
    </row>
    <row r="2409" spans="2:8" ht="30" x14ac:dyDescent="0.25">
      <c r="B2409" s="4">
        <v>1917608</v>
      </c>
      <c r="C2409" s="8" t="s">
        <v>11936</v>
      </c>
      <c r="D2409" s="4" t="s">
        <v>9721</v>
      </c>
      <c r="E2409" s="406">
        <v>10.89</v>
      </c>
      <c r="F2409" s="404"/>
      <c r="G2409" s="404"/>
      <c r="H2409" s="404" t="str">
        <f t="shared" si="39"/>
        <v>M³</v>
      </c>
    </row>
    <row r="2410" spans="2:8" ht="30" x14ac:dyDescent="0.25">
      <c r="B2410" s="6">
        <v>1917609</v>
      </c>
      <c r="C2410" s="9" t="s">
        <v>11937</v>
      </c>
      <c r="D2410" s="6" t="s">
        <v>9721</v>
      </c>
      <c r="E2410" s="403">
        <v>12.41</v>
      </c>
      <c r="F2410" s="404"/>
      <c r="G2410" s="404"/>
      <c r="H2410" s="404" t="str">
        <f t="shared" si="39"/>
        <v>M³</v>
      </c>
    </row>
    <row r="2411" spans="2:8" ht="30" x14ac:dyDescent="0.25">
      <c r="B2411" s="4">
        <v>1917610</v>
      </c>
      <c r="C2411" s="8" t="s">
        <v>11938</v>
      </c>
      <c r="D2411" s="4" t="s">
        <v>9721</v>
      </c>
      <c r="E2411" s="406">
        <v>14.68</v>
      </c>
      <c r="F2411" s="404"/>
      <c r="G2411" s="404"/>
      <c r="H2411" s="404" t="str">
        <f t="shared" si="39"/>
        <v>M³</v>
      </c>
    </row>
    <row r="2412" spans="2:8" ht="30" x14ac:dyDescent="0.25">
      <c r="B2412" s="6">
        <v>1917611</v>
      </c>
      <c r="C2412" s="9" t="s">
        <v>11939</v>
      </c>
      <c r="D2412" s="6" t="s">
        <v>9721</v>
      </c>
      <c r="E2412" s="403">
        <v>17.23</v>
      </c>
      <c r="F2412" s="404"/>
      <c r="G2412" s="404"/>
      <c r="H2412" s="404" t="str">
        <f t="shared" si="39"/>
        <v>M³</v>
      </c>
    </row>
    <row r="2413" spans="2:8" ht="30" x14ac:dyDescent="0.25">
      <c r="B2413" s="4">
        <v>1917612</v>
      </c>
      <c r="C2413" s="8" t="s">
        <v>11940</v>
      </c>
      <c r="D2413" s="4" t="s">
        <v>9721</v>
      </c>
      <c r="E2413" s="406">
        <v>20.239999999999998</v>
      </c>
      <c r="F2413" s="404"/>
      <c r="G2413" s="404"/>
      <c r="H2413" s="404" t="str">
        <f t="shared" si="39"/>
        <v>M³</v>
      </c>
    </row>
    <row r="2414" spans="2:8" ht="30" x14ac:dyDescent="0.25">
      <c r="B2414" s="6">
        <v>1917613</v>
      </c>
      <c r="C2414" s="9" t="s">
        <v>11941</v>
      </c>
      <c r="D2414" s="6" t="s">
        <v>9721</v>
      </c>
      <c r="E2414" s="403">
        <v>23.58</v>
      </c>
      <c r="F2414" s="404"/>
      <c r="G2414" s="404"/>
      <c r="H2414" s="404" t="str">
        <f t="shared" si="39"/>
        <v>M³</v>
      </c>
    </row>
    <row r="2415" spans="2:8" ht="30" x14ac:dyDescent="0.25">
      <c r="B2415" s="4">
        <v>1917614</v>
      </c>
      <c r="C2415" s="8" t="s">
        <v>11942</v>
      </c>
      <c r="D2415" s="4" t="s">
        <v>9721</v>
      </c>
      <c r="E2415" s="406">
        <v>27.25</v>
      </c>
      <c r="F2415" s="404"/>
      <c r="G2415" s="404"/>
      <c r="H2415" s="404" t="str">
        <f t="shared" si="39"/>
        <v>M³</v>
      </c>
    </row>
    <row r="2416" spans="2:8" ht="30" x14ac:dyDescent="0.25">
      <c r="B2416" s="6">
        <v>1917615</v>
      </c>
      <c r="C2416" s="9" t="s">
        <v>11943</v>
      </c>
      <c r="D2416" s="6" t="s">
        <v>9721</v>
      </c>
      <c r="E2416" s="403">
        <v>31.4</v>
      </c>
      <c r="F2416" s="404"/>
      <c r="G2416" s="404"/>
      <c r="H2416" s="404" t="str">
        <f t="shared" si="39"/>
        <v>M³</v>
      </c>
    </row>
    <row r="2417" spans="2:8" ht="30" x14ac:dyDescent="0.25">
      <c r="B2417" s="4">
        <v>1917616</v>
      </c>
      <c r="C2417" s="8" t="s">
        <v>11944</v>
      </c>
      <c r="D2417" s="4" t="s">
        <v>9721</v>
      </c>
      <c r="E2417" s="406">
        <v>36.39</v>
      </c>
      <c r="F2417" s="404"/>
      <c r="G2417" s="404"/>
      <c r="H2417" s="404" t="str">
        <f t="shared" si="39"/>
        <v>M³</v>
      </c>
    </row>
    <row r="2418" spans="2:8" ht="30" x14ac:dyDescent="0.25">
      <c r="B2418" s="6">
        <v>1917617</v>
      </c>
      <c r="C2418" s="9" t="s">
        <v>11945</v>
      </c>
      <c r="D2418" s="6" t="s">
        <v>9721</v>
      </c>
      <c r="E2418" s="403">
        <v>40.799999999999997</v>
      </c>
      <c r="F2418" s="404"/>
      <c r="G2418" s="404"/>
      <c r="H2418" s="404" t="str">
        <f t="shared" si="39"/>
        <v>M³</v>
      </c>
    </row>
    <row r="2419" spans="2:8" ht="30" x14ac:dyDescent="0.25">
      <c r="B2419" s="4">
        <v>1917618</v>
      </c>
      <c r="C2419" s="8" t="s">
        <v>11946</v>
      </c>
      <c r="D2419" s="4" t="s">
        <v>9721</v>
      </c>
      <c r="E2419" s="406">
        <v>46.51</v>
      </c>
      <c r="F2419" s="404"/>
      <c r="G2419" s="404"/>
      <c r="H2419" s="404" t="str">
        <f t="shared" si="39"/>
        <v>M³</v>
      </c>
    </row>
    <row r="2420" spans="2:8" ht="30" x14ac:dyDescent="0.25">
      <c r="B2420" s="6">
        <v>1917619</v>
      </c>
      <c r="C2420" s="9" t="s">
        <v>11947</v>
      </c>
      <c r="D2420" s="6" t="s">
        <v>9721</v>
      </c>
      <c r="E2420" s="403">
        <v>50.45</v>
      </c>
      <c r="F2420" s="404"/>
      <c r="G2420" s="404"/>
      <c r="H2420" s="404" t="str">
        <f t="shared" si="39"/>
        <v>M³</v>
      </c>
    </row>
    <row r="2421" spans="2:8" ht="30" x14ac:dyDescent="0.25">
      <c r="B2421" s="4">
        <v>1917602</v>
      </c>
      <c r="C2421" s="8" t="s">
        <v>11948</v>
      </c>
      <c r="D2421" s="4" t="s">
        <v>9721</v>
      </c>
      <c r="E2421" s="406">
        <v>6.15</v>
      </c>
      <c r="F2421" s="404"/>
      <c r="G2421" s="404"/>
      <c r="H2421" s="404" t="str">
        <f t="shared" si="39"/>
        <v>M³</v>
      </c>
    </row>
    <row r="2422" spans="2:8" ht="30" x14ac:dyDescent="0.25">
      <c r="B2422" s="6">
        <v>1917603</v>
      </c>
      <c r="C2422" s="9" t="s">
        <v>11949</v>
      </c>
      <c r="D2422" s="6" t="s">
        <v>9721</v>
      </c>
      <c r="E2422" s="403">
        <v>6.85</v>
      </c>
      <c r="F2422" s="404"/>
      <c r="G2422" s="404"/>
      <c r="H2422" s="404" t="str">
        <f t="shared" si="39"/>
        <v>M³</v>
      </c>
    </row>
    <row r="2423" spans="2:8" ht="30" x14ac:dyDescent="0.25">
      <c r="B2423" s="4">
        <v>1917604</v>
      </c>
      <c r="C2423" s="8" t="s">
        <v>11950</v>
      </c>
      <c r="D2423" s="4" t="s">
        <v>9721</v>
      </c>
      <c r="E2423" s="406">
        <v>7.47</v>
      </c>
      <c r="F2423" s="404"/>
      <c r="G2423" s="404"/>
      <c r="H2423" s="404" t="str">
        <f t="shared" si="39"/>
        <v>M³</v>
      </c>
    </row>
    <row r="2424" spans="2:8" ht="30" x14ac:dyDescent="0.25">
      <c r="B2424" s="6">
        <v>1917740</v>
      </c>
      <c r="C2424" s="9" t="s">
        <v>11951</v>
      </c>
      <c r="D2424" s="6" t="s">
        <v>9721</v>
      </c>
      <c r="E2424" s="403">
        <v>5.92</v>
      </c>
      <c r="F2424" s="404"/>
      <c r="G2424" s="404"/>
      <c r="H2424" s="404" t="str">
        <f t="shared" si="39"/>
        <v>M³</v>
      </c>
    </row>
    <row r="2425" spans="2:8" ht="30" x14ac:dyDescent="0.25">
      <c r="B2425" s="4">
        <v>1917263</v>
      </c>
      <c r="C2425" s="8" t="s">
        <v>11952</v>
      </c>
      <c r="D2425" s="4" t="s">
        <v>9721</v>
      </c>
      <c r="E2425" s="406">
        <v>10.68</v>
      </c>
      <c r="F2425" s="404"/>
      <c r="G2425" s="404"/>
      <c r="H2425" s="404" t="str">
        <f t="shared" si="39"/>
        <v>M³</v>
      </c>
    </row>
    <row r="2426" spans="2:8" ht="30" x14ac:dyDescent="0.25">
      <c r="B2426" s="6">
        <v>1917264</v>
      </c>
      <c r="C2426" s="9" t="s">
        <v>11953</v>
      </c>
      <c r="D2426" s="6" t="s">
        <v>9721</v>
      </c>
      <c r="E2426" s="403">
        <v>13.25</v>
      </c>
      <c r="F2426" s="404"/>
      <c r="G2426" s="404"/>
      <c r="H2426" s="404" t="str">
        <f t="shared" si="39"/>
        <v>M³</v>
      </c>
    </row>
    <row r="2427" spans="2:8" ht="30" x14ac:dyDescent="0.25">
      <c r="B2427" s="4">
        <v>1917265</v>
      </c>
      <c r="C2427" s="8" t="s">
        <v>11954</v>
      </c>
      <c r="D2427" s="4" t="s">
        <v>9721</v>
      </c>
      <c r="E2427" s="406">
        <v>17.170000000000002</v>
      </c>
      <c r="F2427" s="404"/>
      <c r="G2427" s="404"/>
      <c r="H2427" s="404" t="str">
        <f t="shared" si="39"/>
        <v>M³</v>
      </c>
    </row>
    <row r="2428" spans="2:8" ht="30" x14ac:dyDescent="0.25">
      <c r="B2428" s="6">
        <v>1917260</v>
      </c>
      <c r="C2428" s="9" t="s">
        <v>11955</v>
      </c>
      <c r="D2428" s="6" t="s">
        <v>9721</v>
      </c>
      <c r="E2428" s="403">
        <v>6.49</v>
      </c>
      <c r="F2428" s="404"/>
      <c r="G2428" s="404"/>
      <c r="H2428" s="404" t="str">
        <f t="shared" si="39"/>
        <v>M³</v>
      </c>
    </row>
    <row r="2429" spans="2:8" ht="30" x14ac:dyDescent="0.25">
      <c r="B2429" s="4">
        <v>1917261</v>
      </c>
      <c r="C2429" s="8" t="s">
        <v>11956</v>
      </c>
      <c r="D2429" s="4" t="s">
        <v>9721</v>
      </c>
      <c r="E2429" s="406">
        <v>7.23</v>
      </c>
      <c r="F2429" s="404"/>
      <c r="G2429" s="404"/>
      <c r="H2429" s="404" t="str">
        <f t="shared" si="39"/>
        <v>M³</v>
      </c>
    </row>
    <row r="2430" spans="2:8" ht="30" x14ac:dyDescent="0.25">
      <c r="B2430" s="6">
        <v>1917262</v>
      </c>
      <c r="C2430" s="9" t="s">
        <v>11957</v>
      </c>
      <c r="D2430" s="6" t="s">
        <v>9721</v>
      </c>
      <c r="E2430" s="403">
        <v>8.5500000000000007</v>
      </c>
      <c r="F2430" s="404"/>
      <c r="G2430" s="404"/>
      <c r="H2430" s="404" t="str">
        <f t="shared" si="39"/>
        <v>M³</v>
      </c>
    </row>
    <row r="2431" spans="2:8" ht="30" x14ac:dyDescent="0.25">
      <c r="B2431" s="4">
        <v>1917727</v>
      </c>
      <c r="C2431" s="8" t="s">
        <v>11958</v>
      </c>
      <c r="D2431" s="4" t="s">
        <v>9721</v>
      </c>
      <c r="E2431" s="406">
        <v>6.28</v>
      </c>
      <c r="F2431" s="404"/>
      <c r="G2431" s="404"/>
      <c r="H2431" s="404" t="str">
        <f t="shared" si="39"/>
        <v>M³</v>
      </c>
    </row>
    <row r="2432" spans="2:8" ht="30" x14ac:dyDescent="0.25">
      <c r="B2432" s="6">
        <v>1917351</v>
      </c>
      <c r="C2432" s="9" t="s">
        <v>11959</v>
      </c>
      <c r="D2432" s="6" t="s">
        <v>9721</v>
      </c>
      <c r="E2432" s="403">
        <v>9.34</v>
      </c>
      <c r="F2432" s="404"/>
      <c r="G2432" s="404"/>
      <c r="H2432" s="404" t="str">
        <f t="shared" si="39"/>
        <v>M³</v>
      </c>
    </row>
    <row r="2433" spans="2:8" ht="30" x14ac:dyDescent="0.25">
      <c r="B2433" s="4">
        <v>1917352</v>
      </c>
      <c r="C2433" s="8" t="s">
        <v>11960</v>
      </c>
      <c r="D2433" s="4" t="s">
        <v>9721</v>
      </c>
      <c r="E2433" s="406">
        <v>12.34</v>
      </c>
      <c r="F2433" s="404"/>
      <c r="G2433" s="404"/>
      <c r="H2433" s="404" t="str">
        <f t="shared" si="39"/>
        <v>M³</v>
      </c>
    </row>
    <row r="2434" spans="2:8" ht="30" x14ac:dyDescent="0.25">
      <c r="B2434" s="6">
        <v>1917353</v>
      </c>
      <c r="C2434" s="9" t="s">
        <v>11961</v>
      </c>
      <c r="D2434" s="6" t="s">
        <v>9721</v>
      </c>
      <c r="E2434" s="403">
        <v>15.85</v>
      </c>
      <c r="F2434" s="404"/>
      <c r="G2434" s="404"/>
      <c r="H2434" s="404" t="str">
        <f t="shared" si="39"/>
        <v>M³</v>
      </c>
    </row>
    <row r="2435" spans="2:8" ht="30" x14ac:dyDescent="0.25">
      <c r="B2435" s="4">
        <v>1917354</v>
      </c>
      <c r="C2435" s="8" t="s">
        <v>11962</v>
      </c>
      <c r="D2435" s="4" t="s">
        <v>9721</v>
      </c>
      <c r="E2435" s="406">
        <v>20.6</v>
      </c>
      <c r="F2435" s="404"/>
      <c r="G2435" s="404"/>
      <c r="H2435" s="404" t="str">
        <f t="shared" si="39"/>
        <v>M³</v>
      </c>
    </row>
    <row r="2436" spans="2:8" ht="30" x14ac:dyDescent="0.25">
      <c r="B2436" s="6">
        <v>1917355</v>
      </c>
      <c r="C2436" s="9" t="s">
        <v>11963</v>
      </c>
      <c r="D2436" s="6" t="s">
        <v>9721</v>
      </c>
      <c r="E2436" s="403">
        <v>26.54</v>
      </c>
      <c r="F2436" s="404"/>
      <c r="G2436" s="404"/>
      <c r="H2436" s="404" t="str">
        <f t="shared" si="39"/>
        <v>M³</v>
      </c>
    </row>
    <row r="2437" spans="2:8" ht="30" x14ac:dyDescent="0.25">
      <c r="B2437" s="4">
        <v>1917356</v>
      </c>
      <c r="C2437" s="8" t="s">
        <v>11964</v>
      </c>
      <c r="D2437" s="4" t="s">
        <v>9721</v>
      </c>
      <c r="E2437" s="406">
        <v>32.53</v>
      </c>
      <c r="F2437" s="404"/>
      <c r="G2437" s="404"/>
      <c r="H2437" s="404" t="str">
        <f t="shared" si="39"/>
        <v>M³</v>
      </c>
    </row>
    <row r="2438" spans="2:8" ht="30" x14ac:dyDescent="0.25">
      <c r="B2438" s="6">
        <v>1917357</v>
      </c>
      <c r="C2438" s="9" t="s">
        <v>11965</v>
      </c>
      <c r="D2438" s="6" t="s">
        <v>9721</v>
      </c>
      <c r="E2438" s="403">
        <v>37.18</v>
      </c>
      <c r="F2438" s="404"/>
      <c r="G2438" s="404"/>
      <c r="H2438" s="404" t="str">
        <f t="shared" si="39"/>
        <v>M³</v>
      </c>
    </row>
    <row r="2439" spans="2:8" ht="30" x14ac:dyDescent="0.25">
      <c r="B2439" s="4">
        <v>1917348</v>
      </c>
      <c r="C2439" s="8" t="s">
        <v>11966</v>
      </c>
      <c r="D2439" s="4" t="s">
        <v>9721</v>
      </c>
      <c r="E2439" s="406">
        <v>5.65</v>
      </c>
      <c r="F2439" s="404"/>
      <c r="G2439" s="404"/>
      <c r="H2439" s="404" t="str">
        <f t="shared" si="39"/>
        <v>M³</v>
      </c>
    </row>
    <row r="2440" spans="2:8" ht="30" x14ac:dyDescent="0.25">
      <c r="B2440" s="6">
        <v>1917349</v>
      </c>
      <c r="C2440" s="9" t="s">
        <v>11967</v>
      </c>
      <c r="D2440" s="6" t="s">
        <v>9721</v>
      </c>
      <c r="E2440" s="403">
        <v>6.12</v>
      </c>
      <c r="F2440" s="404"/>
      <c r="G2440" s="404"/>
      <c r="H2440" s="404" t="str">
        <f t="shared" si="39"/>
        <v>M³</v>
      </c>
    </row>
    <row r="2441" spans="2:8" ht="30" x14ac:dyDescent="0.25">
      <c r="B2441" s="4">
        <v>1917350</v>
      </c>
      <c r="C2441" s="8" t="s">
        <v>11968</v>
      </c>
      <c r="D2441" s="4" t="s">
        <v>9721</v>
      </c>
      <c r="E2441" s="406">
        <v>6.96</v>
      </c>
      <c r="F2441" s="404"/>
      <c r="G2441" s="404"/>
      <c r="H2441" s="404" t="str">
        <f t="shared" si="39"/>
        <v>M³</v>
      </c>
    </row>
    <row r="2442" spans="2:8" ht="30" x14ac:dyDescent="0.25">
      <c r="B2442" s="6">
        <v>1917731</v>
      </c>
      <c r="C2442" s="9" t="s">
        <v>11969</v>
      </c>
      <c r="D2442" s="6" t="s">
        <v>9721</v>
      </c>
      <c r="E2442" s="403">
        <v>5.53</v>
      </c>
      <c r="F2442" s="404"/>
      <c r="G2442" s="404"/>
      <c r="H2442" s="404" t="str">
        <f t="shared" si="39"/>
        <v>M³</v>
      </c>
    </row>
    <row r="2443" spans="2:8" ht="30" x14ac:dyDescent="0.25">
      <c r="B2443" s="4">
        <v>1917463</v>
      </c>
      <c r="C2443" s="8" t="s">
        <v>11970</v>
      </c>
      <c r="D2443" s="4" t="s">
        <v>9721</v>
      </c>
      <c r="E2443" s="406">
        <v>9.4600000000000009</v>
      </c>
      <c r="F2443" s="404"/>
      <c r="G2443" s="404"/>
      <c r="H2443" s="404" t="str">
        <f t="shared" si="39"/>
        <v>M³</v>
      </c>
    </row>
    <row r="2444" spans="2:8" ht="30" x14ac:dyDescent="0.25">
      <c r="B2444" s="6">
        <v>1917464</v>
      </c>
      <c r="C2444" s="9" t="s">
        <v>11971</v>
      </c>
      <c r="D2444" s="6" t="s">
        <v>9721</v>
      </c>
      <c r="E2444" s="403">
        <v>10.95</v>
      </c>
      <c r="F2444" s="404"/>
      <c r="G2444" s="404"/>
      <c r="H2444" s="404" t="str">
        <f t="shared" si="39"/>
        <v>M³</v>
      </c>
    </row>
    <row r="2445" spans="2:8" ht="30" x14ac:dyDescent="0.25">
      <c r="B2445" s="4">
        <v>1917465</v>
      </c>
      <c r="C2445" s="8" t="s">
        <v>11972</v>
      </c>
      <c r="D2445" s="4" t="s">
        <v>9721</v>
      </c>
      <c r="E2445" s="406">
        <v>12.62</v>
      </c>
      <c r="F2445" s="404"/>
      <c r="G2445" s="404"/>
      <c r="H2445" s="404" t="str">
        <f t="shared" si="39"/>
        <v>M³</v>
      </c>
    </row>
    <row r="2446" spans="2:8" ht="30" x14ac:dyDescent="0.25">
      <c r="B2446" s="6">
        <v>1917466</v>
      </c>
      <c r="C2446" s="9" t="s">
        <v>11973</v>
      </c>
      <c r="D2446" s="6" t="s">
        <v>9721</v>
      </c>
      <c r="E2446" s="403">
        <v>15.03</v>
      </c>
      <c r="F2446" s="404"/>
      <c r="G2446" s="404"/>
      <c r="H2446" s="404" t="str">
        <f t="shared" si="39"/>
        <v>M³</v>
      </c>
    </row>
    <row r="2447" spans="2:8" ht="30" x14ac:dyDescent="0.25">
      <c r="B2447" s="4">
        <v>1917467</v>
      </c>
      <c r="C2447" s="8" t="s">
        <v>11974</v>
      </c>
      <c r="D2447" s="4" t="s">
        <v>9721</v>
      </c>
      <c r="E2447" s="406">
        <v>18.59</v>
      </c>
      <c r="F2447" s="404"/>
      <c r="G2447" s="404"/>
      <c r="H2447" s="404" t="str">
        <f t="shared" si="39"/>
        <v>M³</v>
      </c>
    </row>
    <row r="2448" spans="2:8" ht="30" x14ac:dyDescent="0.25">
      <c r="B2448" s="6">
        <v>1917468</v>
      </c>
      <c r="C2448" s="9" t="s">
        <v>11975</v>
      </c>
      <c r="D2448" s="6" t="s">
        <v>9721</v>
      </c>
      <c r="E2448" s="403">
        <v>22.66</v>
      </c>
      <c r="F2448" s="404"/>
      <c r="G2448" s="404"/>
      <c r="H2448" s="404" t="str">
        <f t="shared" si="39"/>
        <v>M³</v>
      </c>
    </row>
    <row r="2449" spans="2:8" ht="30" x14ac:dyDescent="0.25">
      <c r="B2449" s="4">
        <v>1917469</v>
      </c>
      <c r="C2449" s="8" t="s">
        <v>11976</v>
      </c>
      <c r="D2449" s="4" t="s">
        <v>9721</v>
      </c>
      <c r="E2449" s="406">
        <v>27.14</v>
      </c>
      <c r="F2449" s="404"/>
      <c r="G2449" s="404"/>
      <c r="H2449" s="404" t="str">
        <f t="shared" ref="H2449:H2512" si="40">UPPER(D2449)</f>
        <v>M³</v>
      </c>
    </row>
    <row r="2450" spans="2:8" ht="30" x14ac:dyDescent="0.25">
      <c r="B2450" s="6">
        <v>1917470</v>
      </c>
      <c r="C2450" s="9" t="s">
        <v>11977</v>
      </c>
      <c r="D2450" s="6" t="s">
        <v>9721</v>
      </c>
      <c r="E2450" s="403">
        <v>32.39</v>
      </c>
      <c r="F2450" s="404"/>
      <c r="G2450" s="404"/>
      <c r="H2450" s="404" t="str">
        <f t="shared" si="40"/>
        <v>M³</v>
      </c>
    </row>
    <row r="2451" spans="2:8" ht="30" x14ac:dyDescent="0.25">
      <c r="B2451" s="4">
        <v>1917471</v>
      </c>
      <c r="C2451" s="8" t="s">
        <v>11978</v>
      </c>
      <c r="D2451" s="4" t="s">
        <v>9721</v>
      </c>
      <c r="E2451" s="406">
        <v>38.58</v>
      </c>
      <c r="F2451" s="404"/>
      <c r="G2451" s="404"/>
      <c r="H2451" s="404" t="str">
        <f t="shared" si="40"/>
        <v>M³</v>
      </c>
    </row>
    <row r="2452" spans="2:8" ht="30" x14ac:dyDescent="0.25">
      <c r="B2452" s="6">
        <v>1917472</v>
      </c>
      <c r="C2452" s="9" t="s">
        <v>11979</v>
      </c>
      <c r="D2452" s="6" t="s">
        <v>9721</v>
      </c>
      <c r="E2452" s="403">
        <v>41.3</v>
      </c>
      <c r="F2452" s="404"/>
      <c r="G2452" s="404"/>
      <c r="H2452" s="404" t="str">
        <f t="shared" si="40"/>
        <v>M³</v>
      </c>
    </row>
    <row r="2453" spans="2:8" ht="30" x14ac:dyDescent="0.25">
      <c r="B2453" s="4">
        <v>1917460</v>
      </c>
      <c r="C2453" s="8" t="s">
        <v>11980</v>
      </c>
      <c r="D2453" s="4" t="s">
        <v>9721</v>
      </c>
      <c r="E2453" s="406">
        <v>5.48</v>
      </c>
      <c r="F2453" s="404"/>
      <c r="G2453" s="404"/>
      <c r="H2453" s="404" t="str">
        <f t="shared" si="40"/>
        <v>M³</v>
      </c>
    </row>
    <row r="2454" spans="2:8" ht="30" x14ac:dyDescent="0.25">
      <c r="B2454" s="6">
        <v>1917461</v>
      </c>
      <c r="C2454" s="9" t="s">
        <v>11981</v>
      </c>
      <c r="D2454" s="6" t="s">
        <v>9721</v>
      </c>
      <c r="E2454" s="403">
        <v>6.5</v>
      </c>
      <c r="F2454" s="404"/>
      <c r="G2454" s="404"/>
      <c r="H2454" s="404" t="str">
        <f t="shared" si="40"/>
        <v>M³</v>
      </c>
    </row>
    <row r="2455" spans="2:8" ht="30" x14ac:dyDescent="0.25">
      <c r="B2455" s="4">
        <v>1917462</v>
      </c>
      <c r="C2455" s="8" t="s">
        <v>11982</v>
      </c>
      <c r="D2455" s="4" t="s">
        <v>9721</v>
      </c>
      <c r="E2455" s="406">
        <v>7.74</v>
      </c>
      <c r="F2455" s="404"/>
      <c r="G2455" s="404"/>
      <c r="H2455" s="404" t="str">
        <f t="shared" si="40"/>
        <v>M³</v>
      </c>
    </row>
    <row r="2456" spans="2:8" ht="30" x14ac:dyDescent="0.25">
      <c r="B2456" s="6">
        <v>1917735</v>
      </c>
      <c r="C2456" s="9" t="s">
        <v>11983</v>
      </c>
      <c r="D2456" s="6" t="s">
        <v>9721</v>
      </c>
      <c r="E2456" s="403">
        <v>4.8899999999999997</v>
      </c>
      <c r="F2456" s="404"/>
      <c r="G2456" s="404"/>
      <c r="H2456" s="404" t="str">
        <f t="shared" si="40"/>
        <v>M³</v>
      </c>
    </row>
    <row r="2457" spans="2:8" x14ac:dyDescent="0.25">
      <c r="B2457" s="4">
        <v>1917061</v>
      </c>
      <c r="C2457" s="8" t="s">
        <v>11984</v>
      </c>
      <c r="D2457" s="4" t="s">
        <v>9721</v>
      </c>
      <c r="E2457" s="406">
        <v>10.96</v>
      </c>
      <c r="F2457" s="404"/>
      <c r="G2457" s="404"/>
      <c r="H2457" s="404" t="str">
        <f t="shared" si="40"/>
        <v>M³</v>
      </c>
    </row>
    <row r="2458" spans="2:8" x14ac:dyDescent="0.25">
      <c r="B2458" s="6">
        <v>1917062</v>
      </c>
      <c r="C2458" s="9" t="s">
        <v>11985</v>
      </c>
      <c r="D2458" s="6" t="s">
        <v>9721</v>
      </c>
      <c r="E2458" s="403">
        <v>11.17</v>
      </c>
      <c r="F2458" s="404"/>
      <c r="G2458" s="404"/>
      <c r="H2458" s="404" t="str">
        <f t="shared" si="40"/>
        <v>M³</v>
      </c>
    </row>
    <row r="2459" spans="2:8" x14ac:dyDescent="0.25">
      <c r="B2459" s="4">
        <v>1917063</v>
      </c>
      <c r="C2459" s="8" t="s">
        <v>11986</v>
      </c>
      <c r="D2459" s="4" t="s">
        <v>9721</v>
      </c>
      <c r="E2459" s="406">
        <v>11.39</v>
      </c>
      <c r="F2459" s="404"/>
      <c r="G2459" s="404"/>
      <c r="H2459" s="404" t="str">
        <f t="shared" si="40"/>
        <v>M³</v>
      </c>
    </row>
    <row r="2460" spans="2:8" x14ac:dyDescent="0.25">
      <c r="B2460" s="6">
        <v>1917064</v>
      </c>
      <c r="C2460" s="9" t="s">
        <v>11987</v>
      </c>
      <c r="D2460" s="6" t="s">
        <v>9721</v>
      </c>
      <c r="E2460" s="403">
        <v>11.61</v>
      </c>
      <c r="F2460" s="404"/>
      <c r="G2460" s="404"/>
      <c r="H2460" s="404" t="str">
        <f t="shared" si="40"/>
        <v>M³</v>
      </c>
    </row>
    <row r="2461" spans="2:8" x14ac:dyDescent="0.25">
      <c r="B2461" s="4">
        <v>1917065</v>
      </c>
      <c r="C2461" s="8" t="s">
        <v>11988</v>
      </c>
      <c r="D2461" s="4" t="s">
        <v>9721</v>
      </c>
      <c r="E2461" s="406">
        <v>11.86</v>
      </c>
      <c r="F2461" s="404"/>
      <c r="G2461" s="404"/>
      <c r="H2461" s="404" t="str">
        <f t="shared" si="40"/>
        <v>M³</v>
      </c>
    </row>
    <row r="2462" spans="2:8" x14ac:dyDescent="0.25">
      <c r="B2462" s="6">
        <v>1917066</v>
      </c>
      <c r="C2462" s="9" t="s">
        <v>11989</v>
      </c>
      <c r="D2462" s="6" t="s">
        <v>9721</v>
      </c>
      <c r="E2462" s="403">
        <v>11.98</v>
      </c>
      <c r="F2462" s="404"/>
      <c r="G2462" s="404"/>
      <c r="H2462" s="404" t="str">
        <f t="shared" si="40"/>
        <v>M³</v>
      </c>
    </row>
    <row r="2463" spans="2:8" x14ac:dyDescent="0.25">
      <c r="B2463" s="4">
        <v>1901590</v>
      </c>
      <c r="C2463" s="8" t="s">
        <v>11990</v>
      </c>
      <c r="D2463" s="4" t="s">
        <v>9721</v>
      </c>
      <c r="E2463" s="406">
        <v>7.29</v>
      </c>
      <c r="F2463" s="404"/>
      <c r="G2463" s="404"/>
      <c r="H2463" s="404" t="str">
        <f t="shared" si="40"/>
        <v>M³</v>
      </c>
    </row>
    <row r="2464" spans="2:8" x14ac:dyDescent="0.25">
      <c r="B2464" s="6">
        <v>1901591</v>
      </c>
      <c r="C2464" s="9" t="s">
        <v>11991</v>
      </c>
      <c r="D2464" s="6" t="s">
        <v>9721</v>
      </c>
      <c r="E2464" s="403">
        <v>7.35</v>
      </c>
      <c r="F2464" s="404"/>
      <c r="G2464" s="404"/>
      <c r="H2464" s="404" t="str">
        <f t="shared" si="40"/>
        <v>M³</v>
      </c>
    </row>
    <row r="2465" spans="2:8" x14ac:dyDescent="0.25">
      <c r="B2465" s="4">
        <v>1901592</v>
      </c>
      <c r="C2465" s="8" t="s">
        <v>11992</v>
      </c>
      <c r="D2465" s="4" t="s">
        <v>9721</v>
      </c>
      <c r="E2465" s="406">
        <v>7.42</v>
      </c>
      <c r="F2465" s="404"/>
      <c r="G2465" s="404"/>
      <c r="H2465" s="404" t="str">
        <f t="shared" si="40"/>
        <v>M³</v>
      </c>
    </row>
    <row r="2466" spans="2:8" x14ac:dyDescent="0.25">
      <c r="B2466" s="6">
        <v>1901593</v>
      </c>
      <c r="C2466" s="9" t="s">
        <v>11993</v>
      </c>
      <c r="D2466" s="6" t="s">
        <v>9721</v>
      </c>
      <c r="E2466" s="403">
        <v>7.49</v>
      </c>
      <c r="F2466" s="404"/>
      <c r="G2466" s="404"/>
      <c r="H2466" s="404" t="str">
        <f t="shared" si="40"/>
        <v>M³</v>
      </c>
    </row>
    <row r="2467" spans="2:8" x14ac:dyDescent="0.25">
      <c r="B2467" s="4">
        <v>1901594</v>
      </c>
      <c r="C2467" s="8" t="s">
        <v>11994</v>
      </c>
      <c r="D2467" s="4" t="s">
        <v>9721</v>
      </c>
      <c r="E2467" s="406">
        <v>7.56</v>
      </c>
      <c r="F2467" s="404"/>
      <c r="G2467" s="404"/>
      <c r="H2467" s="404" t="str">
        <f t="shared" si="40"/>
        <v>M³</v>
      </c>
    </row>
    <row r="2468" spans="2:8" x14ac:dyDescent="0.25">
      <c r="B2468" s="6">
        <v>1901589</v>
      </c>
      <c r="C2468" s="9" t="s">
        <v>11995</v>
      </c>
      <c r="D2468" s="6" t="s">
        <v>9721</v>
      </c>
      <c r="E2468" s="403">
        <v>7.6</v>
      </c>
      <c r="F2468" s="404"/>
      <c r="G2468" s="404"/>
      <c r="H2468" s="404" t="str">
        <f t="shared" si="40"/>
        <v>M³</v>
      </c>
    </row>
    <row r="2469" spans="2:8" x14ac:dyDescent="0.25">
      <c r="B2469" s="4">
        <v>1901596</v>
      </c>
      <c r="C2469" s="8" t="s">
        <v>11996</v>
      </c>
      <c r="D2469" s="4" t="s">
        <v>9721</v>
      </c>
      <c r="E2469" s="406">
        <v>9.6</v>
      </c>
      <c r="F2469" s="404"/>
      <c r="G2469" s="404"/>
      <c r="H2469" s="404" t="str">
        <f t="shared" si="40"/>
        <v>M³</v>
      </c>
    </row>
    <row r="2470" spans="2:8" x14ac:dyDescent="0.25">
      <c r="B2470" s="6">
        <v>1901597</v>
      </c>
      <c r="C2470" s="9" t="s">
        <v>11997</v>
      </c>
      <c r="D2470" s="6" t="s">
        <v>9721</v>
      </c>
      <c r="E2470" s="403">
        <v>9.66</v>
      </c>
      <c r="F2470" s="404"/>
      <c r="G2470" s="404"/>
      <c r="H2470" s="404" t="str">
        <f t="shared" si="40"/>
        <v>M³</v>
      </c>
    </row>
    <row r="2471" spans="2:8" x14ac:dyDescent="0.25">
      <c r="B2471" s="4">
        <v>1901598</v>
      </c>
      <c r="C2471" s="8" t="s">
        <v>11998</v>
      </c>
      <c r="D2471" s="4" t="s">
        <v>9721</v>
      </c>
      <c r="E2471" s="406">
        <v>9.7200000000000006</v>
      </c>
      <c r="F2471" s="404"/>
      <c r="G2471" s="404"/>
      <c r="H2471" s="404" t="str">
        <f t="shared" si="40"/>
        <v>M³</v>
      </c>
    </row>
    <row r="2472" spans="2:8" x14ac:dyDescent="0.25">
      <c r="B2472" s="6">
        <v>1901599</v>
      </c>
      <c r="C2472" s="9" t="s">
        <v>11999</v>
      </c>
      <c r="D2472" s="6" t="s">
        <v>9721</v>
      </c>
      <c r="E2472" s="403">
        <v>9.7799999999999994</v>
      </c>
      <c r="F2472" s="404"/>
      <c r="G2472" s="404"/>
      <c r="H2472" s="404" t="str">
        <f t="shared" si="40"/>
        <v>M³</v>
      </c>
    </row>
    <row r="2473" spans="2:8" x14ac:dyDescent="0.25">
      <c r="B2473" s="4">
        <v>1901600</v>
      </c>
      <c r="C2473" s="8" t="s">
        <v>12000</v>
      </c>
      <c r="D2473" s="4" t="s">
        <v>9721</v>
      </c>
      <c r="E2473" s="406">
        <v>9.85</v>
      </c>
      <c r="F2473" s="404"/>
      <c r="G2473" s="404"/>
      <c r="H2473" s="404" t="str">
        <f t="shared" si="40"/>
        <v>M³</v>
      </c>
    </row>
    <row r="2474" spans="2:8" x14ac:dyDescent="0.25">
      <c r="B2474" s="6">
        <v>1901595</v>
      </c>
      <c r="C2474" s="9" t="s">
        <v>12001</v>
      </c>
      <c r="D2474" s="6" t="s">
        <v>9721</v>
      </c>
      <c r="E2474" s="403">
        <v>9.89</v>
      </c>
      <c r="F2474" s="404"/>
      <c r="G2474" s="404"/>
      <c r="H2474" s="404" t="str">
        <f t="shared" si="40"/>
        <v>M³</v>
      </c>
    </row>
    <row r="2475" spans="2:8" x14ac:dyDescent="0.25">
      <c r="B2475" s="4">
        <v>1917097</v>
      </c>
      <c r="C2475" s="8" t="s">
        <v>12002</v>
      </c>
      <c r="D2475" s="4" t="s">
        <v>9721</v>
      </c>
      <c r="E2475" s="406">
        <v>7.75</v>
      </c>
      <c r="F2475" s="404"/>
      <c r="G2475" s="404"/>
      <c r="H2475" s="404" t="str">
        <f t="shared" si="40"/>
        <v>M³</v>
      </c>
    </row>
    <row r="2476" spans="2:8" x14ac:dyDescent="0.25">
      <c r="B2476" s="6">
        <v>1917098</v>
      </c>
      <c r="C2476" s="9" t="s">
        <v>12003</v>
      </c>
      <c r="D2476" s="6" t="s">
        <v>9721</v>
      </c>
      <c r="E2476" s="403">
        <v>7.89</v>
      </c>
      <c r="F2476" s="404"/>
      <c r="G2476" s="404"/>
      <c r="H2476" s="404" t="str">
        <f t="shared" si="40"/>
        <v>M³</v>
      </c>
    </row>
    <row r="2477" spans="2:8" x14ac:dyDescent="0.25">
      <c r="B2477" s="4">
        <v>1917099</v>
      </c>
      <c r="C2477" s="8" t="s">
        <v>12004</v>
      </c>
      <c r="D2477" s="4" t="s">
        <v>9721</v>
      </c>
      <c r="E2477" s="406">
        <v>8.02</v>
      </c>
      <c r="F2477" s="404"/>
      <c r="G2477" s="404"/>
      <c r="H2477" s="404" t="str">
        <f t="shared" si="40"/>
        <v>M³</v>
      </c>
    </row>
    <row r="2478" spans="2:8" x14ac:dyDescent="0.25">
      <c r="B2478" s="6">
        <v>1917100</v>
      </c>
      <c r="C2478" s="9" t="s">
        <v>12005</v>
      </c>
      <c r="D2478" s="6" t="s">
        <v>9721</v>
      </c>
      <c r="E2478" s="403">
        <v>8.16</v>
      </c>
      <c r="F2478" s="404"/>
      <c r="G2478" s="404"/>
      <c r="H2478" s="404" t="str">
        <f t="shared" si="40"/>
        <v>M³</v>
      </c>
    </row>
    <row r="2479" spans="2:8" x14ac:dyDescent="0.25">
      <c r="B2479" s="4">
        <v>1917101</v>
      </c>
      <c r="C2479" s="8" t="s">
        <v>12006</v>
      </c>
      <c r="D2479" s="4" t="s">
        <v>9721</v>
      </c>
      <c r="E2479" s="406">
        <v>8.32</v>
      </c>
      <c r="F2479" s="404"/>
      <c r="G2479" s="404"/>
      <c r="H2479" s="404" t="str">
        <f t="shared" si="40"/>
        <v>M³</v>
      </c>
    </row>
    <row r="2480" spans="2:8" x14ac:dyDescent="0.25">
      <c r="B2480" s="6">
        <v>1917102</v>
      </c>
      <c r="C2480" s="9" t="s">
        <v>12007</v>
      </c>
      <c r="D2480" s="6" t="s">
        <v>9721</v>
      </c>
      <c r="E2480" s="403">
        <v>8.4</v>
      </c>
      <c r="F2480" s="404"/>
      <c r="G2480" s="404"/>
      <c r="H2480" s="404" t="str">
        <f t="shared" si="40"/>
        <v>M³</v>
      </c>
    </row>
    <row r="2481" spans="2:8" x14ac:dyDescent="0.25">
      <c r="B2481" s="4">
        <v>1901601</v>
      </c>
      <c r="C2481" s="8" t="s">
        <v>12008</v>
      </c>
      <c r="D2481" s="4" t="s">
        <v>9721</v>
      </c>
      <c r="E2481" s="406">
        <v>11.97</v>
      </c>
      <c r="F2481" s="404"/>
      <c r="G2481" s="404"/>
      <c r="H2481" s="404" t="str">
        <f t="shared" si="40"/>
        <v>M³</v>
      </c>
    </row>
    <row r="2482" spans="2:8" x14ac:dyDescent="0.25">
      <c r="B2482" s="6">
        <v>1901602</v>
      </c>
      <c r="C2482" s="9" t="s">
        <v>12009</v>
      </c>
      <c r="D2482" s="6" t="s">
        <v>9721</v>
      </c>
      <c r="E2482" s="403">
        <v>12.02</v>
      </c>
      <c r="F2482" s="404"/>
      <c r="G2482" s="404"/>
      <c r="H2482" s="404" t="str">
        <f t="shared" si="40"/>
        <v>M³</v>
      </c>
    </row>
    <row r="2483" spans="2:8" x14ac:dyDescent="0.25">
      <c r="B2483" s="4">
        <v>1901603</v>
      </c>
      <c r="C2483" s="8" t="s">
        <v>12010</v>
      </c>
      <c r="D2483" s="4" t="s">
        <v>9721</v>
      </c>
      <c r="E2483" s="406">
        <v>12.08</v>
      </c>
      <c r="F2483" s="404"/>
      <c r="G2483" s="404"/>
      <c r="H2483" s="404" t="str">
        <f t="shared" si="40"/>
        <v>M³</v>
      </c>
    </row>
    <row r="2484" spans="2:8" x14ac:dyDescent="0.25">
      <c r="B2484" s="6">
        <v>1901604</v>
      </c>
      <c r="C2484" s="9" t="s">
        <v>12011</v>
      </c>
      <c r="D2484" s="6" t="s">
        <v>9721</v>
      </c>
      <c r="E2484" s="403">
        <v>12.15</v>
      </c>
      <c r="F2484" s="404"/>
      <c r="G2484" s="404"/>
      <c r="H2484" s="404" t="str">
        <f t="shared" si="40"/>
        <v>M³</v>
      </c>
    </row>
    <row r="2485" spans="2:8" x14ac:dyDescent="0.25">
      <c r="B2485" s="4">
        <v>1901605</v>
      </c>
      <c r="C2485" s="8" t="s">
        <v>12012</v>
      </c>
      <c r="D2485" s="4" t="s">
        <v>9721</v>
      </c>
      <c r="E2485" s="406">
        <v>12.21</v>
      </c>
      <c r="F2485" s="404"/>
      <c r="G2485" s="404"/>
      <c r="H2485" s="404" t="str">
        <f t="shared" si="40"/>
        <v>M³</v>
      </c>
    </row>
    <row r="2486" spans="2:8" x14ac:dyDescent="0.25">
      <c r="B2486" s="6">
        <v>1901606</v>
      </c>
      <c r="C2486" s="9" t="s">
        <v>12013</v>
      </c>
      <c r="D2486" s="6" t="s">
        <v>9721</v>
      </c>
      <c r="E2486" s="403">
        <v>12.25</v>
      </c>
      <c r="F2486" s="404"/>
      <c r="G2486" s="404"/>
      <c r="H2486" s="404" t="str">
        <f t="shared" si="40"/>
        <v>M³</v>
      </c>
    </row>
    <row r="2487" spans="2:8" x14ac:dyDescent="0.25">
      <c r="B2487" s="4">
        <v>1917133</v>
      </c>
      <c r="C2487" s="8" t="s">
        <v>12014</v>
      </c>
      <c r="D2487" s="4" t="s">
        <v>9721</v>
      </c>
      <c r="E2487" s="406">
        <v>7.41</v>
      </c>
      <c r="F2487" s="404"/>
      <c r="G2487" s="404"/>
      <c r="H2487" s="404" t="str">
        <f t="shared" si="40"/>
        <v>M³</v>
      </c>
    </row>
    <row r="2488" spans="2:8" x14ac:dyDescent="0.25">
      <c r="B2488" s="6">
        <v>1917134</v>
      </c>
      <c r="C2488" s="9" t="s">
        <v>12015</v>
      </c>
      <c r="D2488" s="6" t="s">
        <v>9721</v>
      </c>
      <c r="E2488" s="403">
        <v>7.52</v>
      </c>
      <c r="F2488" s="404"/>
      <c r="G2488" s="404"/>
      <c r="H2488" s="404" t="str">
        <f t="shared" si="40"/>
        <v>M³</v>
      </c>
    </row>
    <row r="2489" spans="2:8" x14ac:dyDescent="0.25">
      <c r="B2489" s="4">
        <v>1917135</v>
      </c>
      <c r="C2489" s="8" t="s">
        <v>12016</v>
      </c>
      <c r="D2489" s="4" t="s">
        <v>9721</v>
      </c>
      <c r="E2489" s="406">
        <v>7.63</v>
      </c>
      <c r="F2489" s="404"/>
      <c r="G2489" s="404"/>
      <c r="H2489" s="404" t="str">
        <f t="shared" si="40"/>
        <v>M³</v>
      </c>
    </row>
    <row r="2490" spans="2:8" x14ac:dyDescent="0.25">
      <c r="B2490" s="6">
        <v>1917136</v>
      </c>
      <c r="C2490" s="9" t="s">
        <v>12017</v>
      </c>
      <c r="D2490" s="6" t="s">
        <v>9721</v>
      </c>
      <c r="E2490" s="403">
        <v>7.75</v>
      </c>
      <c r="F2490" s="404"/>
      <c r="G2490" s="404"/>
      <c r="H2490" s="404" t="str">
        <f t="shared" si="40"/>
        <v>M³</v>
      </c>
    </row>
    <row r="2491" spans="2:8" x14ac:dyDescent="0.25">
      <c r="B2491" s="4">
        <v>1917137</v>
      </c>
      <c r="C2491" s="8" t="s">
        <v>12018</v>
      </c>
      <c r="D2491" s="4" t="s">
        <v>9721</v>
      </c>
      <c r="E2491" s="406">
        <v>7.87</v>
      </c>
      <c r="F2491" s="404"/>
      <c r="G2491" s="404"/>
      <c r="H2491" s="404" t="str">
        <f t="shared" si="40"/>
        <v>M³</v>
      </c>
    </row>
    <row r="2492" spans="2:8" x14ac:dyDescent="0.25">
      <c r="B2492" s="6">
        <v>1917138</v>
      </c>
      <c r="C2492" s="9" t="s">
        <v>12019</v>
      </c>
      <c r="D2492" s="6" t="s">
        <v>9721</v>
      </c>
      <c r="E2492" s="403">
        <v>7.94</v>
      </c>
      <c r="F2492" s="404"/>
      <c r="G2492" s="404"/>
      <c r="H2492" s="404" t="str">
        <f t="shared" si="40"/>
        <v>M³</v>
      </c>
    </row>
    <row r="2493" spans="2:8" x14ac:dyDescent="0.25">
      <c r="B2493" s="4">
        <v>1917169</v>
      </c>
      <c r="C2493" s="8" t="s">
        <v>12020</v>
      </c>
      <c r="D2493" s="4" t="s">
        <v>9721</v>
      </c>
      <c r="E2493" s="406">
        <v>7.06</v>
      </c>
      <c r="F2493" s="404"/>
      <c r="G2493" s="404"/>
      <c r="H2493" s="404" t="str">
        <f t="shared" si="40"/>
        <v>M³</v>
      </c>
    </row>
    <row r="2494" spans="2:8" x14ac:dyDescent="0.25">
      <c r="B2494" s="6">
        <v>1917170</v>
      </c>
      <c r="C2494" s="9" t="s">
        <v>12021</v>
      </c>
      <c r="D2494" s="6" t="s">
        <v>9721</v>
      </c>
      <c r="E2494" s="403">
        <v>7.16</v>
      </c>
      <c r="F2494" s="404"/>
      <c r="G2494" s="404"/>
      <c r="H2494" s="404" t="str">
        <f t="shared" si="40"/>
        <v>M³</v>
      </c>
    </row>
    <row r="2495" spans="2:8" x14ac:dyDescent="0.25">
      <c r="B2495" s="4">
        <v>1917171</v>
      </c>
      <c r="C2495" s="8" t="s">
        <v>12022</v>
      </c>
      <c r="D2495" s="4" t="s">
        <v>9721</v>
      </c>
      <c r="E2495" s="406">
        <v>7.25</v>
      </c>
      <c r="F2495" s="404"/>
      <c r="G2495" s="404"/>
      <c r="H2495" s="404" t="str">
        <f t="shared" si="40"/>
        <v>M³</v>
      </c>
    </row>
    <row r="2496" spans="2:8" x14ac:dyDescent="0.25">
      <c r="B2496" s="6">
        <v>1917172</v>
      </c>
      <c r="C2496" s="9" t="s">
        <v>12023</v>
      </c>
      <c r="D2496" s="6" t="s">
        <v>9721</v>
      </c>
      <c r="E2496" s="403">
        <v>7.36</v>
      </c>
      <c r="F2496" s="404"/>
      <c r="G2496" s="404"/>
      <c r="H2496" s="404" t="str">
        <f t="shared" si="40"/>
        <v>M³</v>
      </c>
    </row>
    <row r="2497" spans="2:8" x14ac:dyDescent="0.25">
      <c r="B2497" s="4">
        <v>1917173</v>
      </c>
      <c r="C2497" s="8" t="s">
        <v>12024</v>
      </c>
      <c r="D2497" s="4" t="s">
        <v>9721</v>
      </c>
      <c r="E2497" s="406">
        <v>7.47</v>
      </c>
      <c r="F2497" s="404"/>
      <c r="G2497" s="404"/>
      <c r="H2497" s="404" t="str">
        <f t="shared" si="40"/>
        <v>M³</v>
      </c>
    </row>
    <row r="2498" spans="2:8" x14ac:dyDescent="0.25">
      <c r="B2498" s="6">
        <v>1917174</v>
      </c>
      <c r="C2498" s="9" t="s">
        <v>12025</v>
      </c>
      <c r="D2498" s="6" t="s">
        <v>9721</v>
      </c>
      <c r="E2498" s="403">
        <v>7.52</v>
      </c>
      <c r="F2498" s="404"/>
      <c r="G2498" s="404"/>
      <c r="H2498" s="404" t="str">
        <f t="shared" si="40"/>
        <v>M³</v>
      </c>
    </row>
    <row r="2499" spans="2:8" x14ac:dyDescent="0.25">
      <c r="B2499" s="4">
        <v>1917205</v>
      </c>
      <c r="C2499" s="8" t="s">
        <v>12026</v>
      </c>
      <c r="D2499" s="4" t="s">
        <v>9721</v>
      </c>
      <c r="E2499" s="406">
        <v>7.81</v>
      </c>
      <c r="F2499" s="404"/>
      <c r="G2499" s="404"/>
      <c r="H2499" s="404" t="str">
        <f t="shared" si="40"/>
        <v>M³</v>
      </c>
    </row>
    <row r="2500" spans="2:8" x14ac:dyDescent="0.25">
      <c r="B2500" s="6">
        <v>1917206</v>
      </c>
      <c r="C2500" s="9" t="s">
        <v>12027</v>
      </c>
      <c r="D2500" s="6" t="s">
        <v>9721</v>
      </c>
      <c r="E2500" s="403">
        <v>7.89</v>
      </c>
      <c r="F2500" s="404"/>
      <c r="G2500" s="404"/>
      <c r="H2500" s="404" t="str">
        <f t="shared" si="40"/>
        <v>M³</v>
      </c>
    </row>
    <row r="2501" spans="2:8" x14ac:dyDescent="0.25">
      <c r="B2501" s="4">
        <v>1917207</v>
      </c>
      <c r="C2501" s="8" t="s">
        <v>12028</v>
      </c>
      <c r="D2501" s="4" t="s">
        <v>9721</v>
      </c>
      <c r="E2501" s="406">
        <v>7.98</v>
      </c>
      <c r="F2501" s="404"/>
      <c r="G2501" s="404"/>
      <c r="H2501" s="404" t="str">
        <f t="shared" si="40"/>
        <v>M³</v>
      </c>
    </row>
    <row r="2502" spans="2:8" x14ac:dyDescent="0.25">
      <c r="B2502" s="6">
        <v>1917208</v>
      </c>
      <c r="C2502" s="9" t="s">
        <v>12029</v>
      </c>
      <c r="D2502" s="6" t="s">
        <v>9721</v>
      </c>
      <c r="E2502" s="403">
        <v>8.07</v>
      </c>
      <c r="F2502" s="404"/>
      <c r="G2502" s="404"/>
      <c r="H2502" s="404" t="str">
        <f t="shared" si="40"/>
        <v>M³</v>
      </c>
    </row>
    <row r="2503" spans="2:8" x14ac:dyDescent="0.25">
      <c r="B2503" s="4">
        <v>1917209</v>
      </c>
      <c r="C2503" s="8" t="s">
        <v>12030</v>
      </c>
      <c r="D2503" s="4" t="s">
        <v>9721</v>
      </c>
      <c r="E2503" s="406">
        <v>8.17</v>
      </c>
      <c r="F2503" s="404"/>
      <c r="G2503" s="404"/>
      <c r="H2503" s="404" t="str">
        <f t="shared" si="40"/>
        <v>M³</v>
      </c>
    </row>
    <row r="2504" spans="2:8" x14ac:dyDescent="0.25">
      <c r="B2504" s="6">
        <v>1917210</v>
      </c>
      <c r="C2504" s="9" t="s">
        <v>12031</v>
      </c>
      <c r="D2504" s="6" t="s">
        <v>9721</v>
      </c>
      <c r="E2504" s="403">
        <v>8.2200000000000006</v>
      </c>
      <c r="F2504" s="404"/>
      <c r="G2504" s="404"/>
      <c r="H2504" s="404" t="str">
        <f t="shared" si="40"/>
        <v>M³</v>
      </c>
    </row>
    <row r="2505" spans="2:8" x14ac:dyDescent="0.25">
      <c r="B2505" s="4">
        <v>1917025</v>
      </c>
      <c r="C2505" s="8" t="s">
        <v>12032</v>
      </c>
      <c r="D2505" s="4" t="s">
        <v>9721</v>
      </c>
      <c r="E2505" s="406">
        <v>14.83</v>
      </c>
      <c r="F2505" s="404"/>
      <c r="G2505" s="404"/>
      <c r="H2505" s="404" t="str">
        <f t="shared" si="40"/>
        <v>M³</v>
      </c>
    </row>
    <row r="2506" spans="2:8" x14ac:dyDescent="0.25">
      <c r="B2506" s="6">
        <v>1917026</v>
      </c>
      <c r="C2506" s="9" t="s">
        <v>12033</v>
      </c>
      <c r="D2506" s="6" t="s">
        <v>9721</v>
      </c>
      <c r="E2506" s="403">
        <v>15.13</v>
      </c>
      <c r="F2506" s="404"/>
      <c r="G2506" s="404"/>
      <c r="H2506" s="404" t="str">
        <f t="shared" si="40"/>
        <v>M³</v>
      </c>
    </row>
    <row r="2507" spans="2:8" x14ac:dyDescent="0.25">
      <c r="B2507" s="4">
        <v>1917027</v>
      </c>
      <c r="C2507" s="8" t="s">
        <v>12034</v>
      </c>
      <c r="D2507" s="4" t="s">
        <v>9721</v>
      </c>
      <c r="E2507" s="406">
        <v>15.44</v>
      </c>
      <c r="F2507" s="404"/>
      <c r="G2507" s="404"/>
      <c r="H2507" s="404" t="str">
        <f t="shared" si="40"/>
        <v>M³</v>
      </c>
    </row>
    <row r="2508" spans="2:8" x14ac:dyDescent="0.25">
      <c r="B2508" s="6">
        <v>1917028</v>
      </c>
      <c r="C2508" s="9" t="s">
        <v>12035</v>
      </c>
      <c r="D2508" s="6" t="s">
        <v>9721</v>
      </c>
      <c r="E2508" s="403">
        <v>15.77</v>
      </c>
      <c r="F2508" s="404"/>
      <c r="G2508" s="404"/>
      <c r="H2508" s="404" t="str">
        <f t="shared" si="40"/>
        <v>M³</v>
      </c>
    </row>
    <row r="2509" spans="2:8" x14ac:dyDescent="0.25">
      <c r="B2509" s="4">
        <v>1917029</v>
      </c>
      <c r="C2509" s="8" t="s">
        <v>12036</v>
      </c>
      <c r="D2509" s="4" t="s">
        <v>9721</v>
      </c>
      <c r="E2509" s="406">
        <v>16.11</v>
      </c>
      <c r="F2509" s="404"/>
      <c r="G2509" s="404"/>
      <c r="H2509" s="404" t="str">
        <f t="shared" si="40"/>
        <v>M³</v>
      </c>
    </row>
    <row r="2510" spans="2:8" x14ac:dyDescent="0.25">
      <c r="B2510" s="6">
        <v>1917030</v>
      </c>
      <c r="C2510" s="9" t="s">
        <v>12037</v>
      </c>
      <c r="D2510" s="6" t="s">
        <v>9721</v>
      </c>
      <c r="E2510" s="403">
        <v>16.29</v>
      </c>
      <c r="F2510" s="404"/>
      <c r="G2510" s="404"/>
      <c r="H2510" s="404" t="str">
        <f t="shared" si="40"/>
        <v>M³</v>
      </c>
    </row>
    <row r="2511" spans="2:8" ht="30" x14ac:dyDescent="0.25">
      <c r="B2511" s="4">
        <v>1917629</v>
      </c>
      <c r="C2511" s="8" t="s">
        <v>12038</v>
      </c>
      <c r="D2511" s="4" t="s">
        <v>9721</v>
      </c>
      <c r="E2511" s="406">
        <v>13.91</v>
      </c>
      <c r="F2511" s="404"/>
      <c r="G2511" s="404"/>
      <c r="H2511" s="404" t="str">
        <f t="shared" si="40"/>
        <v>M³</v>
      </c>
    </row>
    <row r="2512" spans="2:8" ht="30" x14ac:dyDescent="0.25">
      <c r="B2512" s="6">
        <v>1917633</v>
      </c>
      <c r="C2512" s="9" t="s">
        <v>12039</v>
      </c>
      <c r="D2512" s="6" t="s">
        <v>9721</v>
      </c>
      <c r="E2512" s="403">
        <v>15.66</v>
      </c>
      <c r="F2512" s="404"/>
      <c r="G2512" s="404"/>
      <c r="H2512" s="404" t="str">
        <f t="shared" si="40"/>
        <v>M³</v>
      </c>
    </row>
    <row r="2513" spans="2:8" ht="30" x14ac:dyDescent="0.25">
      <c r="B2513" s="4">
        <v>1917634</v>
      </c>
      <c r="C2513" s="8" t="s">
        <v>12040</v>
      </c>
      <c r="D2513" s="4" t="s">
        <v>9721</v>
      </c>
      <c r="E2513" s="406">
        <v>15.98</v>
      </c>
      <c r="F2513" s="404"/>
      <c r="G2513" s="404"/>
      <c r="H2513" s="404" t="str">
        <f t="shared" ref="H2513:H2576" si="41">UPPER(D2513)</f>
        <v>M³</v>
      </c>
    </row>
    <row r="2514" spans="2:8" ht="30" x14ac:dyDescent="0.25">
      <c r="B2514" s="6">
        <v>1917635</v>
      </c>
      <c r="C2514" s="9" t="s">
        <v>12041</v>
      </c>
      <c r="D2514" s="6" t="s">
        <v>9721</v>
      </c>
      <c r="E2514" s="403">
        <v>16.3</v>
      </c>
      <c r="F2514" s="404"/>
      <c r="G2514" s="404"/>
      <c r="H2514" s="404" t="str">
        <f t="shared" si="41"/>
        <v>M³</v>
      </c>
    </row>
    <row r="2515" spans="2:8" ht="30" x14ac:dyDescent="0.25">
      <c r="B2515" s="4">
        <v>1917636</v>
      </c>
      <c r="C2515" s="8" t="s">
        <v>12042</v>
      </c>
      <c r="D2515" s="4" t="s">
        <v>9721</v>
      </c>
      <c r="E2515" s="406">
        <v>18.18</v>
      </c>
      <c r="F2515" s="404"/>
      <c r="G2515" s="404"/>
      <c r="H2515" s="404" t="str">
        <f t="shared" si="41"/>
        <v>M³</v>
      </c>
    </row>
    <row r="2516" spans="2:8" ht="30" x14ac:dyDescent="0.25">
      <c r="B2516" s="6">
        <v>1917637</v>
      </c>
      <c r="C2516" s="9" t="s">
        <v>12043</v>
      </c>
      <c r="D2516" s="6" t="s">
        <v>9721</v>
      </c>
      <c r="E2516" s="403">
        <v>18.600000000000001</v>
      </c>
      <c r="F2516" s="404"/>
      <c r="G2516" s="404"/>
      <c r="H2516" s="404" t="str">
        <f t="shared" si="41"/>
        <v>M³</v>
      </c>
    </row>
    <row r="2517" spans="2:8" ht="30" x14ac:dyDescent="0.25">
      <c r="B2517" s="4">
        <v>1917638</v>
      </c>
      <c r="C2517" s="8" t="s">
        <v>12044</v>
      </c>
      <c r="D2517" s="4" t="s">
        <v>9721</v>
      </c>
      <c r="E2517" s="406">
        <v>19.03</v>
      </c>
      <c r="F2517" s="404"/>
      <c r="G2517" s="404"/>
      <c r="H2517" s="404" t="str">
        <f t="shared" si="41"/>
        <v>M³</v>
      </c>
    </row>
    <row r="2518" spans="2:8" ht="30" x14ac:dyDescent="0.25">
      <c r="B2518" s="6">
        <v>1917630</v>
      </c>
      <c r="C2518" s="9" t="s">
        <v>12045</v>
      </c>
      <c r="D2518" s="6" t="s">
        <v>9721</v>
      </c>
      <c r="E2518" s="403">
        <v>14.46</v>
      </c>
      <c r="F2518" s="404"/>
      <c r="G2518" s="404"/>
      <c r="H2518" s="404" t="str">
        <f t="shared" si="41"/>
        <v>M³</v>
      </c>
    </row>
    <row r="2519" spans="2:8" ht="30" x14ac:dyDescent="0.25">
      <c r="B2519" s="4">
        <v>1917631</v>
      </c>
      <c r="C2519" s="8" t="s">
        <v>12046</v>
      </c>
      <c r="D2519" s="4" t="s">
        <v>9721</v>
      </c>
      <c r="E2519" s="406">
        <v>14.94</v>
      </c>
      <c r="F2519" s="404"/>
      <c r="G2519" s="404"/>
      <c r="H2519" s="404" t="str">
        <f t="shared" si="41"/>
        <v>M³</v>
      </c>
    </row>
    <row r="2520" spans="2:8" ht="30" x14ac:dyDescent="0.25">
      <c r="B2520" s="6">
        <v>1917632</v>
      </c>
      <c r="C2520" s="9" t="s">
        <v>12047</v>
      </c>
      <c r="D2520" s="6" t="s">
        <v>9721</v>
      </c>
      <c r="E2520" s="403">
        <v>15.26</v>
      </c>
      <c r="F2520" s="404"/>
      <c r="G2520" s="404"/>
      <c r="H2520" s="404" t="str">
        <f t="shared" si="41"/>
        <v>M³</v>
      </c>
    </row>
    <row r="2521" spans="2:8" ht="30" x14ac:dyDescent="0.25">
      <c r="B2521" s="4">
        <v>1917639</v>
      </c>
      <c r="C2521" s="8" t="s">
        <v>12048</v>
      </c>
      <c r="D2521" s="4" t="s">
        <v>9721</v>
      </c>
      <c r="E2521" s="406">
        <v>19.239999999999998</v>
      </c>
      <c r="F2521" s="404"/>
      <c r="G2521" s="404"/>
      <c r="H2521" s="404" t="str">
        <f t="shared" si="41"/>
        <v>M³</v>
      </c>
    </row>
    <row r="2522" spans="2:8" ht="30" x14ac:dyDescent="0.25">
      <c r="B2522" s="6">
        <v>1917646</v>
      </c>
      <c r="C2522" s="9" t="s">
        <v>12049</v>
      </c>
      <c r="D2522" s="6" t="s">
        <v>9721</v>
      </c>
      <c r="E2522" s="403">
        <v>19.04</v>
      </c>
      <c r="F2522" s="404"/>
      <c r="G2522" s="404"/>
      <c r="H2522" s="404" t="str">
        <f t="shared" si="41"/>
        <v>M³</v>
      </c>
    </row>
    <row r="2523" spans="2:8" ht="30" x14ac:dyDescent="0.25">
      <c r="B2523" s="4">
        <v>1917647</v>
      </c>
      <c r="C2523" s="8" t="s">
        <v>12050</v>
      </c>
      <c r="D2523" s="4" t="s">
        <v>9721</v>
      </c>
      <c r="E2523" s="406">
        <v>19.32</v>
      </c>
      <c r="F2523" s="404"/>
      <c r="G2523" s="404"/>
      <c r="H2523" s="404" t="str">
        <f t="shared" si="41"/>
        <v>M³</v>
      </c>
    </row>
    <row r="2524" spans="2:8" ht="30" x14ac:dyDescent="0.25">
      <c r="B2524" s="6">
        <v>1917648</v>
      </c>
      <c r="C2524" s="9" t="s">
        <v>12051</v>
      </c>
      <c r="D2524" s="6" t="s">
        <v>9721</v>
      </c>
      <c r="E2524" s="403">
        <v>19.54</v>
      </c>
      <c r="F2524" s="404"/>
      <c r="G2524" s="404"/>
      <c r="H2524" s="404" t="str">
        <f t="shared" si="41"/>
        <v>M³</v>
      </c>
    </row>
    <row r="2525" spans="2:8" ht="30" x14ac:dyDescent="0.25">
      <c r="B2525" s="4">
        <v>1917649</v>
      </c>
      <c r="C2525" s="8" t="s">
        <v>12052</v>
      </c>
      <c r="D2525" s="4" t="s">
        <v>9721</v>
      </c>
      <c r="E2525" s="406">
        <v>19.82</v>
      </c>
      <c r="F2525" s="404"/>
      <c r="G2525" s="404"/>
      <c r="H2525" s="404" t="str">
        <f t="shared" si="41"/>
        <v>M³</v>
      </c>
    </row>
    <row r="2526" spans="2:8" ht="30" x14ac:dyDescent="0.25">
      <c r="B2526" s="6">
        <v>1917650</v>
      </c>
      <c r="C2526" s="9" t="s">
        <v>12053</v>
      </c>
      <c r="D2526" s="6" t="s">
        <v>9721</v>
      </c>
      <c r="E2526" s="403">
        <v>20.100000000000001</v>
      </c>
      <c r="F2526" s="404"/>
      <c r="G2526" s="404"/>
      <c r="H2526" s="404" t="str">
        <f t="shared" si="41"/>
        <v>M³</v>
      </c>
    </row>
    <row r="2527" spans="2:8" ht="30" x14ac:dyDescent="0.25">
      <c r="B2527" s="4">
        <v>1917651</v>
      </c>
      <c r="C2527" s="8" t="s">
        <v>12054</v>
      </c>
      <c r="D2527" s="4" t="s">
        <v>9721</v>
      </c>
      <c r="E2527" s="406">
        <v>20.53</v>
      </c>
      <c r="F2527" s="404"/>
      <c r="G2527" s="404"/>
      <c r="H2527" s="404" t="str">
        <f t="shared" si="41"/>
        <v>M³</v>
      </c>
    </row>
    <row r="2528" spans="2:8" ht="30" x14ac:dyDescent="0.25">
      <c r="B2528" s="6">
        <v>1917652</v>
      </c>
      <c r="C2528" s="9" t="s">
        <v>12055</v>
      </c>
      <c r="D2528" s="6" t="s">
        <v>9721</v>
      </c>
      <c r="E2528" s="403">
        <v>22.94</v>
      </c>
      <c r="F2528" s="404"/>
      <c r="G2528" s="404"/>
      <c r="H2528" s="404" t="str">
        <f t="shared" si="41"/>
        <v>M³</v>
      </c>
    </row>
    <row r="2529" spans="2:8" ht="30" x14ac:dyDescent="0.25">
      <c r="B2529" s="4">
        <v>1917642</v>
      </c>
      <c r="C2529" s="8" t="s">
        <v>12056</v>
      </c>
      <c r="D2529" s="4" t="s">
        <v>9721</v>
      </c>
      <c r="E2529" s="406">
        <v>17.829999999999998</v>
      </c>
      <c r="F2529" s="404"/>
      <c r="G2529" s="404"/>
      <c r="H2529" s="404" t="str">
        <f t="shared" si="41"/>
        <v>M³</v>
      </c>
    </row>
    <row r="2530" spans="2:8" ht="30" x14ac:dyDescent="0.25">
      <c r="B2530" s="6">
        <v>1917643</v>
      </c>
      <c r="C2530" s="9" t="s">
        <v>12057</v>
      </c>
      <c r="D2530" s="6" t="s">
        <v>9721</v>
      </c>
      <c r="E2530" s="403">
        <v>18.190000000000001</v>
      </c>
      <c r="F2530" s="404"/>
      <c r="G2530" s="404"/>
      <c r="H2530" s="404" t="str">
        <f t="shared" si="41"/>
        <v>M³</v>
      </c>
    </row>
    <row r="2531" spans="2:8" ht="30" x14ac:dyDescent="0.25">
      <c r="B2531" s="4">
        <v>1917641</v>
      </c>
      <c r="C2531" s="8" t="s">
        <v>12058</v>
      </c>
      <c r="D2531" s="4" t="s">
        <v>9721</v>
      </c>
      <c r="E2531" s="406">
        <v>15.78</v>
      </c>
      <c r="F2531" s="404"/>
      <c r="G2531" s="404"/>
      <c r="H2531" s="404" t="str">
        <f t="shared" si="41"/>
        <v>M³</v>
      </c>
    </row>
    <row r="2532" spans="2:8" ht="30" x14ac:dyDescent="0.25">
      <c r="B2532" s="6">
        <v>1917644</v>
      </c>
      <c r="C2532" s="9" t="s">
        <v>12059</v>
      </c>
      <c r="D2532" s="6" t="s">
        <v>9721</v>
      </c>
      <c r="E2532" s="403">
        <v>18.54</v>
      </c>
      <c r="F2532" s="404"/>
      <c r="G2532" s="404"/>
      <c r="H2532" s="404" t="str">
        <f t="shared" si="41"/>
        <v>M³</v>
      </c>
    </row>
    <row r="2533" spans="2:8" ht="30" x14ac:dyDescent="0.25">
      <c r="B2533" s="4">
        <v>1917645</v>
      </c>
      <c r="C2533" s="8" t="s">
        <v>12060</v>
      </c>
      <c r="D2533" s="4" t="s">
        <v>9721</v>
      </c>
      <c r="E2533" s="406">
        <v>18.75</v>
      </c>
      <c r="F2533" s="404"/>
      <c r="G2533" s="404"/>
      <c r="H2533" s="404" t="str">
        <f t="shared" si="41"/>
        <v>M³</v>
      </c>
    </row>
    <row r="2534" spans="2:8" ht="30" x14ac:dyDescent="0.25">
      <c r="B2534" s="6">
        <v>1917653</v>
      </c>
      <c r="C2534" s="9" t="s">
        <v>12061</v>
      </c>
      <c r="D2534" s="6" t="s">
        <v>9721</v>
      </c>
      <c r="E2534" s="403">
        <v>23.26</v>
      </c>
      <c r="F2534" s="404"/>
      <c r="G2534" s="404"/>
      <c r="H2534" s="404" t="str">
        <f t="shared" si="41"/>
        <v>M³</v>
      </c>
    </row>
    <row r="2535" spans="2:8" ht="30" x14ac:dyDescent="0.25">
      <c r="B2535" s="4">
        <v>1917659</v>
      </c>
      <c r="C2535" s="8" t="s">
        <v>12062</v>
      </c>
      <c r="D2535" s="4" t="s">
        <v>9721</v>
      </c>
      <c r="E2535" s="406">
        <v>18.260000000000002</v>
      </c>
      <c r="F2535" s="404"/>
      <c r="G2535" s="404"/>
      <c r="H2535" s="404" t="str">
        <f t="shared" si="41"/>
        <v>M³</v>
      </c>
    </row>
    <row r="2536" spans="2:8" ht="30" x14ac:dyDescent="0.25">
      <c r="B2536" s="6">
        <v>1917660</v>
      </c>
      <c r="C2536" s="9" t="s">
        <v>12063</v>
      </c>
      <c r="D2536" s="6" t="s">
        <v>9721</v>
      </c>
      <c r="E2536" s="403">
        <v>18.399999999999999</v>
      </c>
      <c r="F2536" s="404"/>
      <c r="G2536" s="404"/>
      <c r="H2536" s="404" t="str">
        <f t="shared" si="41"/>
        <v>M³</v>
      </c>
    </row>
    <row r="2537" spans="2:8" ht="30" x14ac:dyDescent="0.25">
      <c r="B2537" s="4">
        <v>1917661</v>
      </c>
      <c r="C2537" s="8" t="s">
        <v>12064</v>
      </c>
      <c r="D2537" s="4" t="s">
        <v>9721</v>
      </c>
      <c r="E2537" s="406">
        <v>18.54</v>
      </c>
      <c r="F2537" s="404"/>
      <c r="G2537" s="404"/>
      <c r="H2537" s="404" t="str">
        <f t="shared" si="41"/>
        <v>M³</v>
      </c>
    </row>
    <row r="2538" spans="2:8" ht="30" x14ac:dyDescent="0.25">
      <c r="B2538" s="6">
        <v>1917662</v>
      </c>
      <c r="C2538" s="9" t="s">
        <v>12065</v>
      </c>
      <c r="D2538" s="6" t="s">
        <v>9721</v>
      </c>
      <c r="E2538" s="403">
        <v>18.68</v>
      </c>
      <c r="F2538" s="404"/>
      <c r="G2538" s="404"/>
      <c r="H2538" s="404" t="str">
        <f t="shared" si="41"/>
        <v>M³</v>
      </c>
    </row>
    <row r="2539" spans="2:8" ht="30" x14ac:dyDescent="0.25">
      <c r="B2539" s="4">
        <v>1917663</v>
      </c>
      <c r="C2539" s="8" t="s">
        <v>12066</v>
      </c>
      <c r="D2539" s="4" t="s">
        <v>9721</v>
      </c>
      <c r="E2539" s="406">
        <v>18.899999999999999</v>
      </c>
      <c r="F2539" s="404"/>
      <c r="G2539" s="404"/>
      <c r="H2539" s="404" t="str">
        <f t="shared" si="41"/>
        <v>M³</v>
      </c>
    </row>
    <row r="2540" spans="2:8" ht="30" x14ac:dyDescent="0.25">
      <c r="B2540" s="6">
        <v>1917664</v>
      </c>
      <c r="C2540" s="9" t="s">
        <v>12067</v>
      </c>
      <c r="D2540" s="6" t="s">
        <v>9721</v>
      </c>
      <c r="E2540" s="403">
        <v>19.18</v>
      </c>
      <c r="F2540" s="404"/>
      <c r="G2540" s="404"/>
      <c r="H2540" s="404" t="str">
        <f t="shared" si="41"/>
        <v>M³</v>
      </c>
    </row>
    <row r="2541" spans="2:8" ht="30" x14ac:dyDescent="0.25">
      <c r="B2541" s="4">
        <v>1917665</v>
      </c>
      <c r="C2541" s="8" t="s">
        <v>12068</v>
      </c>
      <c r="D2541" s="4" t="s">
        <v>9721</v>
      </c>
      <c r="E2541" s="406">
        <v>19.61</v>
      </c>
      <c r="F2541" s="404"/>
      <c r="G2541" s="404"/>
      <c r="H2541" s="404" t="str">
        <f t="shared" si="41"/>
        <v>M³</v>
      </c>
    </row>
    <row r="2542" spans="2:8" ht="30" x14ac:dyDescent="0.25">
      <c r="B2542" s="6">
        <v>1917655</v>
      </c>
      <c r="C2542" s="9" t="s">
        <v>12069</v>
      </c>
      <c r="D2542" s="6" t="s">
        <v>9721</v>
      </c>
      <c r="E2542" s="403">
        <v>15.78</v>
      </c>
      <c r="F2542" s="404"/>
      <c r="G2542" s="404"/>
      <c r="H2542" s="404" t="str">
        <f t="shared" si="41"/>
        <v>M³</v>
      </c>
    </row>
    <row r="2543" spans="2:8" ht="30" x14ac:dyDescent="0.25">
      <c r="B2543" s="4">
        <v>1917656</v>
      </c>
      <c r="C2543" s="8" t="s">
        <v>12070</v>
      </c>
      <c r="D2543" s="4" t="s">
        <v>9721</v>
      </c>
      <c r="E2543" s="406">
        <v>17.690000000000001</v>
      </c>
      <c r="F2543" s="404"/>
      <c r="G2543" s="404"/>
      <c r="H2543" s="404" t="str">
        <f t="shared" si="41"/>
        <v>M³</v>
      </c>
    </row>
    <row r="2544" spans="2:8" ht="30" x14ac:dyDescent="0.25">
      <c r="B2544" s="6">
        <v>1917654</v>
      </c>
      <c r="C2544" s="9" t="s">
        <v>12071</v>
      </c>
      <c r="D2544" s="6" t="s">
        <v>9721</v>
      </c>
      <c r="E2544" s="403">
        <v>15.53</v>
      </c>
      <c r="F2544" s="404"/>
      <c r="G2544" s="404"/>
      <c r="H2544" s="404" t="str">
        <f t="shared" si="41"/>
        <v>M³</v>
      </c>
    </row>
    <row r="2545" spans="2:8" ht="30" x14ac:dyDescent="0.25">
      <c r="B2545" s="4">
        <v>1917657</v>
      </c>
      <c r="C2545" s="8" t="s">
        <v>12072</v>
      </c>
      <c r="D2545" s="4" t="s">
        <v>9721</v>
      </c>
      <c r="E2545" s="406">
        <v>17.899999999999999</v>
      </c>
      <c r="F2545" s="404"/>
      <c r="G2545" s="404"/>
      <c r="H2545" s="404" t="str">
        <f t="shared" si="41"/>
        <v>M³</v>
      </c>
    </row>
    <row r="2546" spans="2:8" ht="30" x14ac:dyDescent="0.25">
      <c r="B2546" s="6">
        <v>1917658</v>
      </c>
      <c r="C2546" s="9" t="s">
        <v>12073</v>
      </c>
      <c r="D2546" s="6" t="s">
        <v>9721</v>
      </c>
      <c r="E2546" s="403">
        <v>18.04</v>
      </c>
      <c r="F2546" s="404"/>
      <c r="G2546" s="404"/>
      <c r="H2546" s="404" t="str">
        <f t="shared" si="41"/>
        <v>M³</v>
      </c>
    </row>
    <row r="2547" spans="2:8" ht="30" x14ac:dyDescent="0.25">
      <c r="B2547" s="4">
        <v>1917666</v>
      </c>
      <c r="C2547" s="8" t="s">
        <v>12074</v>
      </c>
      <c r="D2547" s="4" t="s">
        <v>9721</v>
      </c>
      <c r="E2547" s="406">
        <v>19.89</v>
      </c>
      <c r="F2547" s="404"/>
      <c r="G2547" s="404"/>
      <c r="H2547" s="404" t="str">
        <f t="shared" si="41"/>
        <v>M³</v>
      </c>
    </row>
    <row r="2548" spans="2:8" ht="30" x14ac:dyDescent="0.25">
      <c r="B2548" s="6">
        <v>1917672</v>
      </c>
      <c r="C2548" s="9" t="s">
        <v>12075</v>
      </c>
      <c r="D2548" s="6" t="s">
        <v>9721</v>
      </c>
      <c r="E2548" s="403">
        <v>17.97</v>
      </c>
      <c r="F2548" s="404"/>
      <c r="G2548" s="404"/>
      <c r="H2548" s="404" t="str">
        <f t="shared" si="41"/>
        <v>M³</v>
      </c>
    </row>
    <row r="2549" spans="2:8" ht="30" x14ac:dyDescent="0.25">
      <c r="B2549" s="4">
        <v>1917673</v>
      </c>
      <c r="C2549" s="8" t="s">
        <v>12076</v>
      </c>
      <c r="D2549" s="4" t="s">
        <v>9721</v>
      </c>
      <c r="E2549" s="406">
        <v>18.12</v>
      </c>
      <c r="F2549" s="404"/>
      <c r="G2549" s="404"/>
      <c r="H2549" s="404" t="str">
        <f t="shared" si="41"/>
        <v>M³</v>
      </c>
    </row>
    <row r="2550" spans="2:8" ht="30" x14ac:dyDescent="0.25">
      <c r="B2550" s="6">
        <v>1917674</v>
      </c>
      <c r="C2550" s="9" t="s">
        <v>12077</v>
      </c>
      <c r="D2550" s="6" t="s">
        <v>9721</v>
      </c>
      <c r="E2550" s="403">
        <v>18.260000000000002</v>
      </c>
      <c r="F2550" s="404"/>
      <c r="G2550" s="404"/>
      <c r="H2550" s="404" t="str">
        <f t="shared" si="41"/>
        <v>M³</v>
      </c>
    </row>
    <row r="2551" spans="2:8" ht="30" x14ac:dyDescent="0.25">
      <c r="B2551" s="4">
        <v>1917675</v>
      </c>
      <c r="C2551" s="8" t="s">
        <v>12078</v>
      </c>
      <c r="D2551" s="4" t="s">
        <v>9721</v>
      </c>
      <c r="E2551" s="406">
        <v>18.399999999999999</v>
      </c>
      <c r="F2551" s="404"/>
      <c r="G2551" s="404"/>
      <c r="H2551" s="404" t="str">
        <f t="shared" si="41"/>
        <v>M³</v>
      </c>
    </row>
    <row r="2552" spans="2:8" ht="30" x14ac:dyDescent="0.25">
      <c r="B2552" s="6">
        <v>1917676</v>
      </c>
      <c r="C2552" s="9" t="s">
        <v>12079</v>
      </c>
      <c r="D2552" s="6" t="s">
        <v>9721</v>
      </c>
      <c r="E2552" s="403">
        <v>18.47</v>
      </c>
      <c r="F2552" s="404"/>
      <c r="G2552" s="404"/>
      <c r="H2552" s="404" t="str">
        <f t="shared" si="41"/>
        <v>M³</v>
      </c>
    </row>
    <row r="2553" spans="2:8" ht="30" x14ac:dyDescent="0.25">
      <c r="B2553" s="4">
        <v>1917677</v>
      </c>
      <c r="C2553" s="8" t="s">
        <v>12080</v>
      </c>
      <c r="D2553" s="4" t="s">
        <v>9721</v>
      </c>
      <c r="E2553" s="406">
        <v>18.75</v>
      </c>
      <c r="F2553" s="404"/>
      <c r="G2553" s="404"/>
      <c r="H2553" s="404" t="str">
        <f t="shared" si="41"/>
        <v>M³</v>
      </c>
    </row>
    <row r="2554" spans="2:8" ht="30" x14ac:dyDescent="0.25">
      <c r="B2554" s="6">
        <v>1917678</v>
      </c>
      <c r="C2554" s="9" t="s">
        <v>12081</v>
      </c>
      <c r="D2554" s="6" t="s">
        <v>9721</v>
      </c>
      <c r="E2554" s="403">
        <v>19.11</v>
      </c>
      <c r="F2554" s="404"/>
      <c r="G2554" s="404"/>
      <c r="H2554" s="404" t="str">
        <f t="shared" si="41"/>
        <v>M³</v>
      </c>
    </row>
    <row r="2555" spans="2:8" ht="30" x14ac:dyDescent="0.25">
      <c r="B2555" s="4">
        <v>1917668</v>
      </c>
      <c r="C2555" s="8" t="s">
        <v>12082</v>
      </c>
      <c r="D2555" s="4" t="s">
        <v>9721</v>
      </c>
      <c r="E2555" s="406">
        <v>15.67</v>
      </c>
      <c r="F2555" s="404"/>
      <c r="G2555" s="404"/>
      <c r="H2555" s="404" t="str">
        <f t="shared" si="41"/>
        <v>M³</v>
      </c>
    </row>
    <row r="2556" spans="2:8" ht="30" x14ac:dyDescent="0.25">
      <c r="B2556" s="6">
        <v>1917669</v>
      </c>
      <c r="C2556" s="9" t="s">
        <v>12083</v>
      </c>
      <c r="D2556" s="6" t="s">
        <v>9721</v>
      </c>
      <c r="E2556" s="403">
        <v>17.48</v>
      </c>
      <c r="F2556" s="404"/>
      <c r="G2556" s="404"/>
      <c r="H2556" s="404" t="str">
        <f t="shared" si="41"/>
        <v>M³</v>
      </c>
    </row>
    <row r="2557" spans="2:8" ht="30" x14ac:dyDescent="0.25">
      <c r="B2557" s="4">
        <v>1917667</v>
      </c>
      <c r="C2557" s="8" t="s">
        <v>12084</v>
      </c>
      <c r="D2557" s="4" t="s">
        <v>9721</v>
      </c>
      <c r="E2557" s="406">
        <v>15.42</v>
      </c>
      <c r="F2557" s="404"/>
      <c r="G2557" s="404"/>
      <c r="H2557" s="404" t="str">
        <f t="shared" si="41"/>
        <v>M³</v>
      </c>
    </row>
    <row r="2558" spans="2:8" ht="30" x14ac:dyDescent="0.25">
      <c r="B2558" s="6">
        <v>1917670</v>
      </c>
      <c r="C2558" s="9" t="s">
        <v>12085</v>
      </c>
      <c r="D2558" s="6" t="s">
        <v>9721</v>
      </c>
      <c r="E2558" s="403">
        <v>17.690000000000001</v>
      </c>
      <c r="F2558" s="404"/>
      <c r="G2558" s="404"/>
      <c r="H2558" s="404" t="str">
        <f t="shared" si="41"/>
        <v>M³</v>
      </c>
    </row>
    <row r="2559" spans="2:8" ht="30" x14ac:dyDescent="0.25">
      <c r="B2559" s="4">
        <v>1917671</v>
      </c>
      <c r="C2559" s="8" t="s">
        <v>12086</v>
      </c>
      <c r="D2559" s="4" t="s">
        <v>9721</v>
      </c>
      <c r="E2559" s="406">
        <v>17.829999999999998</v>
      </c>
      <c r="F2559" s="404"/>
      <c r="G2559" s="404"/>
      <c r="H2559" s="404" t="str">
        <f t="shared" si="41"/>
        <v>M³</v>
      </c>
    </row>
    <row r="2560" spans="2:8" ht="30" x14ac:dyDescent="0.25">
      <c r="B2560" s="6">
        <v>1917679</v>
      </c>
      <c r="C2560" s="9" t="s">
        <v>12087</v>
      </c>
      <c r="D2560" s="6" t="s">
        <v>9721</v>
      </c>
      <c r="E2560" s="403">
        <v>19.32</v>
      </c>
      <c r="F2560" s="404"/>
      <c r="G2560" s="404"/>
      <c r="H2560" s="404" t="str">
        <f t="shared" si="41"/>
        <v>M³</v>
      </c>
    </row>
    <row r="2561" spans="2:8" x14ac:dyDescent="0.25">
      <c r="B2561" s="4">
        <v>1917640</v>
      </c>
      <c r="C2561" s="8" t="s">
        <v>12088</v>
      </c>
      <c r="D2561" s="4" t="s">
        <v>9721</v>
      </c>
      <c r="E2561" s="406">
        <v>8.16</v>
      </c>
      <c r="F2561" s="404"/>
      <c r="G2561" s="404"/>
      <c r="H2561" s="404" t="str">
        <f t="shared" si="41"/>
        <v>M³</v>
      </c>
    </row>
    <row r="2562" spans="2:8" ht="30" x14ac:dyDescent="0.25">
      <c r="B2562" s="6">
        <v>1917686</v>
      </c>
      <c r="C2562" s="9" t="s">
        <v>12089</v>
      </c>
      <c r="D2562" s="6" t="s">
        <v>9721</v>
      </c>
      <c r="E2562" s="403">
        <v>10.49</v>
      </c>
      <c r="F2562" s="404"/>
      <c r="G2562" s="404"/>
      <c r="H2562" s="404" t="str">
        <f t="shared" si="41"/>
        <v>M³</v>
      </c>
    </row>
    <row r="2563" spans="2:8" ht="30" x14ac:dyDescent="0.25">
      <c r="B2563" s="4">
        <v>1917687</v>
      </c>
      <c r="C2563" s="8" t="s">
        <v>12090</v>
      </c>
      <c r="D2563" s="4" t="s">
        <v>9721</v>
      </c>
      <c r="E2563" s="406">
        <v>10.77</v>
      </c>
      <c r="F2563" s="404"/>
      <c r="G2563" s="404"/>
      <c r="H2563" s="404" t="str">
        <f t="shared" si="41"/>
        <v>M³</v>
      </c>
    </row>
    <row r="2564" spans="2:8" ht="30" x14ac:dyDescent="0.25">
      <c r="B2564" s="6">
        <v>1917688</v>
      </c>
      <c r="C2564" s="9" t="s">
        <v>12091</v>
      </c>
      <c r="D2564" s="6" t="s">
        <v>9721</v>
      </c>
      <c r="E2564" s="403">
        <v>11.86</v>
      </c>
      <c r="F2564" s="404"/>
      <c r="G2564" s="404"/>
      <c r="H2564" s="404" t="str">
        <f t="shared" si="41"/>
        <v>M³</v>
      </c>
    </row>
    <row r="2565" spans="2:8" ht="30" x14ac:dyDescent="0.25">
      <c r="B2565" s="4">
        <v>1917689</v>
      </c>
      <c r="C2565" s="8" t="s">
        <v>12092</v>
      </c>
      <c r="D2565" s="4" t="s">
        <v>9721</v>
      </c>
      <c r="E2565" s="406">
        <v>12.16</v>
      </c>
      <c r="F2565" s="404"/>
      <c r="G2565" s="404"/>
      <c r="H2565" s="404" t="str">
        <f t="shared" si="41"/>
        <v>M³</v>
      </c>
    </row>
    <row r="2566" spans="2:8" ht="30" x14ac:dyDescent="0.25">
      <c r="B2566" s="6">
        <v>1917690</v>
      </c>
      <c r="C2566" s="9" t="s">
        <v>12093</v>
      </c>
      <c r="D2566" s="6" t="s">
        <v>9721</v>
      </c>
      <c r="E2566" s="403">
        <v>12.38</v>
      </c>
      <c r="F2566" s="404"/>
      <c r="G2566" s="404"/>
      <c r="H2566" s="404" t="str">
        <f t="shared" si="41"/>
        <v>M³</v>
      </c>
    </row>
    <row r="2567" spans="2:8" ht="30" x14ac:dyDescent="0.25">
      <c r="B2567" s="4">
        <v>1917691</v>
      </c>
      <c r="C2567" s="8" t="s">
        <v>12094</v>
      </c>
      <c r="D2567" s="4" t="s">
        <v>9721</v>
      </c>
      <c r="E2567" s="406">
        <v>12.83</v>
      </c>
      <c r="F2567" s="404"/>
      <c r="G2567" s="404"/>
      <c r="H2567" s="404" t="str">
        <f t="shared" si="41"/>
        <v>M³</v>
      </c>
    </row>
    <row r="2568" spans="2:8" ht="30" x14ac:dyDescent="0.25">
      <c r="B2568" s="6">
        <v>1917692</v>
      </c>
      <c r="C2568" s="9" t="s">
        <v>12095</v>
      </c>
      <c r="D2568" s="6" t="s">
        <v>9721</v>
      </c>
      <c r="E2568" s="403">
        <v>14.46</v>
      </c>
      <c r="F2568" s="404"/>
      <c r="G2568" s="404"/>
      <c r="H2568" s="404" t="str">
        <f t="shared" si="41"/>
        <v>M³</v>
      </c>
    </row>
    <row r="2569" spans="2:8" ht="30" x14ac:dyDescent="0.25">
      <c r="B2569" s="4">
        <v>1917682</v>
      </c>
      <c r="C2569" s="8" t="s">
        <v>12096</v>
      </c>
      <c r="D2569" s="4" t="s">
        <v>9721</v>
      </c>
      <c r="E2569" s="406">
        <v>9.32</v>
      </c>
      <c r="F2569" s="404"/>
      <c r="G2569" s="404"/>
      <c r="H2569" s="404" t="str">
        <f t="shared" si="41"/>
        <v>M³</v>
      </c>
    </row>
    <row r="2570" spans="2:8" ht="30" x14ac:dyDescent="0.25">
      <c r="B2570" s="6">
        <v>1917693</v>
      </c>
      <c r="C2570" s="9" t="s">
        <v>12097</v>
      </c>
      <c r="D2570" s="6" t="s">
        <v>9721</v>
      </c>
      <c r="E2570" s="403">
        <v>14.84</v>
      </c>
      <c r="F2570" s="404"/>
      <c r="G2570" s="404"/>
      <c r="H2570" s="404" t="str">
        <f t="shared" si="41"/>
        <v>M³</v>
      </c>
    </row>
    <row r="2571" spans="2:8" ht="30" x14ac:dyDescent="0.25">
      <c r="B2571" s="4">
        <v>1917683</v>
      </c>
      <c r="C2571" s="8" t="s">
        <v>12098</v>
      </c>
      <c r="D2571" s="4" t="s">
        <v>9721</v>
      </c>
      <c r="E2571" s="406">
        <v>9.66</v>
      </c>
      <c r="F2571" s="404"/>
      <c r="G2571" s="404"/>
      <c r="H2571" s="404" t="str">
        <f t="shared" si="41"/>
        <v>M³</v>
      </c>
    </row>
    <row r="2572" spans="2:8" ht="30" x14ac:dyDescent="0.25">
      <c r="B2572" s="6">
        <v>1917681</v>
      </c>
      <c r="C2572" s="9" t="s">
        <v>12099</v>
      </c>
      <c r="D2572" s="6" t="s">
        <v>9721</v>
      </c>
      <c r="E2572" s="403">
        <v>8</v>
      </c>
      <c r="F2572" s="404"/>
      <c r="G2572" s="404"/>
      <c r="H2572" s="404" t="str">
        <f t="shared" si="41"/>
        <v>M³</v>
      </c>
    </row>
    <row r="2573" spans="2:8" ht="30" x14ac:dyDescent="0.25">
      <c r="B2573" s="4">
        <v>1917684</v>
      </c>
      <c r="C2573" s="8" t="s">
        <v>12100</v>
      </c>
      <c r="D2573" s="4" t="s">
        <v>9721</v>
      </c>
      <c r="E2573" s="406">
        <v>9.93</v>
      </c>
      <c r="F2573" s="404"/>
      <c r="G2573" s="404"/>
      <c r="H2573" s="404" t="str">
        <f t="shared" si="41"/>
        <v>M³</v>
      </c>
    </row>
    <row r="2574" spans="2:8" ht="30" x14ac:dyDescent="0.25">
      <c r="B2574" s="6">
        <v>1917685</v>
      </c>
      <c r="C2574" s="9" t="s">
        <v>12101</v>
      </c>
      <c r="D2574" s="6" t="s">
        <v>9721</v>
      </c>
      <c r="E2574" s="403">
        <v>10.210000000000001</v>
      </c>
      <c r="F2574" s="404"/>
      <c r="G2574" s="404"/>
      <c r="H2574" s="404" t="str">
        <f t="shared" si="41"/>
        <v>M³</v>
      </c>
    </row>
    <row r="2575" spans="2:8" ht="30" x14ac:dyDescent="0.25">
      <c r="B2575" s="4">
        <v>1917699</v>
      </c>
      <c r="C2575" s="8" t="s">
        <v>12102</v>
      </c>
      <c r="D2575" s="4" t="s">
        <v>9721</v>
      </c>
      <c r="E2575" s="406">
        <v>9.66</v>
      </c>
      <c r="F2575" s="404"/>
      <c r="G2575" s="404"/>
      <c r="H2575" s="404" t="str">
        <f t="shared" si="41"/>
        <v>M³</v>
      </c>
    </row>
    <row r="2576" spans="2:8" ht="30" x14ac:dyDescent="0.25">
      <c r="B2576" s="6">
        <v>1917700</v>
      </c>
      <c r="C2576" s="9" t="s">
        <v>12103</v>
      </c>
      <c r="D2576" s="6" t="s">
        <v>9721</v>
      </c>
      <c r="E2576" s="403">
        <v>9.82</v>
      </c>
      <c r="F2576" s="404"/>
      <c r="G2576" s="404"/>
      <c r="H2576" s="404" t="str">
        <f t="shared" si="41"/>
        <v>M³</v>
      </c>
    </row>
    <row r="2577" spans="2:8" ht="30" x14ac:dyDescent="0.25">
      <c r="B2577" s="4">
        <v>1917701</v>
      </c>
      <c r="C2577" s="8" t="s">
        <v>12104</v>
      </c>
      <c r="D2577" s="4" t="s">
        <v>9721</v>
      </c>
      <c r="E2577" s="406">
        <v>9.99</v>
      </c>
      <c r="F2577" s="404"/>
      <c r="G2577" s="404"/>
      <c r="H2577" s="404" t="str">
        <f t="shared" ref="H2577:H2640" si="42">UPPER(D2577)</f>
        <v>M³</v>
      </c>
    </row>
    <row r="2578" spans="2:8" ht="30" x14ac:dyDescent="0.25">
      <c r="B2578" s="6">
        <v>1917702</v>
      </c>
      <c r="C2578" s="9" t="s">
        <v>12105</v>
      </c>
      <c r="D2578" s="6" t="s">
        <v>9721</v>
      </c>
      <c r="E2578" s="403">
        <v>10.16</v>
      </c>
      <c r="F2578" s="404"/>
      <c r="G2578" s="404"/>
      <c r="H2578" s="404" t="str">
        <f t="shared" si="42"/>
        <v>M³</v>
      </c>
    </row>
    <row r="2579" spans="2:8" ht="30" x14ac:dyDescent="0.25">
      <c r="B2579" s="4">
        <v>1917703</v>
      </c>
      <c r="C2579" s="8" t="s">
        <v>12106</v>
      </c>
      <c r="D2579" s="4" t="s">
        <v>9721</v>
      </c>
      <c r="E2579" s="406">
        <v>10.32</v>
      </c>
      <c r="F2579" s="404"/>
      <c r="G2579" s="404"/>
      <c r="H2579" s="404" t="str">
        <f t="shared" si="42"/>
        <v>M³</v>
      </c>
    </row>
    <row r="2580" spans="2:8" ht="30" x14ac:dyDescent="0.25">
      <c r="B2580" s="6">
        <v>1917704</v>
      </c>
      <c r="C2580" s="9" t="s">
        <v>12107</v>
      </c>
      <c r="D2580" s="6" t="s">
        <v>9721</v>
      </c>
      <c r="E2580" s="403">
        <v>10.6</v>
      </c>
      <c r="F2580" s="404"/>
      <c r="G2580" s="404"/>
      <c r="H2580" s="404" t="str">
        <f t="shared" si="42"/>
        <v>M³</v>
      </c>
    </row>
    <row r="2581" spans="2:8" ht="30" x14ac:dyDescent="0.25">
      <c r="B2581" s="4">
        <v>1917705</v>
      </c>
      <c r="C2581" s="8" t="s">
        <v>12108</v>
      </c>
      <c r="D2581" s="4" t="s">
        <v>9721</v>
      </c>
      <c r="E2581" s="406">
        <v>11.94</v>
      </c>
      <c r="F2581" s="404"/>
      <c r="G2581" s="404"/>
      <c r="H2581" s="404" t="str">
        <f t="shared" si="42"/>
        <v>M³</v>
      </c>
    </row>
    <row r="2582" spans="2:8" ht="30" x14ac:dyDescent="0.25">
      <c r="B2582" s="6">
        <v>1917695</v>
      </c>
      <c r="C2582" s="9" t="s">
        <v>12109</v>
      </c>
      <c r="D2582" s="6" t="s">
        <v>9721</v>
      </c>
      <c r="E2582" s="403">
        <v>8</v>
      </c>
      <c r="F2582" s="404"/>
      <c r="G2582" s="404"/>
      <c r="H2582" s="404" t="str">
        <f t="shared" si="42"/>
        <v>M³</v>
      </c>
    </row>
    <row r="2583" spans="2:8" ht="30" x14ac:dyDescent="0.25">
      <c r="B2583" s="4">
        <v>1917706</v>
      </c>
      <c r="C2583" s="8" t="s">
        <v>12110</v>
      </c>
      <c r="D2583" s="4" t="s">
        <v>9721</v>
      </c>
      <c r="E2583" s="406">
        <v>12.24</v>
      </c>
      <c r="F2583" s="404"/>
      <c r="G2583" s="404"/>
      <c r="H2583" s="404" t="str">
        <f t="shared" si="42"/>
        <v>M³</v>
      </c>
    </row>
    <row r="2584" spans="2:8" ht="30" x14ac:dyDescent="0.25">
      <c r="B2584" s="6">
        <v>1917696</v>
      </c>
      <c r="C2584" s="9" t="s">
        <v>12111</v>
      </c>
      <c r="D2584" s="6" t="s">
        <v>9721</v>
      </c>
      <c r="E2584" s="403">
        <v>9.1</v>
      </c>
      <c r="F2584" s="404"/>
      <c r="G2584" s="404"/>
      <c r="H2584" s="404" t="str">
        <f t="shared" si="42"/>
        <v>M³</v>
      </c>
    </row>
    <row r="2585" spans="2:8" ht="30" x14ac:dyDescent="0.25">
      <c r="B2585" s="4">
        <v>1917694</v>
      </c>
      <c r="C2585" s="8" t="s">
        <v>12112</v>
      </c>
      <c r="D2585" s="4" t="s">
        <v>9721</v>
      </c>
      <c r="E2585" s="406">
        <v>7.74</v>
      </c>
      <c r="F2585" s="404"/>
      <c r="G2585" s="404"/>
      <c r="H2585" s="404" t="str">
        <f t="shared" si="42"/>
        <v>M³</v>
      </c>
    </row>
    <row r="2586" spans="2:8" ht="30" x14ac:dyDescent="0.25">
      <c r="B2586" s="6">
        <v>1917697</v>
      </c>
      <c r="C2586" s="9" t="s">
        <v>12113</v>
      </c>
      <c r="D2586" s="6" t="s">
        <v>9721</v>
      </c>
      <c r="E2586" s="403">
        <v>9.32</v>
      </c>
      <c r="F2586" s="404"/>
      <c r="G2586" s="404"/>
      <c r="H2586" s="404" t="str">
        <f t="shared" si="42"/>
        <v>M³</v>
      </c>
    </row>
    <row r="2587" spans="2:8" ht="30" x14ac:dyDescent="0.25">
      <c r="B2587" s="4">
        <v>1917698</v>
      </c>
      <c r="C2587" s="8" t="s">
        <v>12114</v>
      </c>
      <c r="D2587" s="4" t="s">
        <v>9721</v>
      </c>
      <c r="E2587" s="406">
        <v>9.49</v>
      </c>
      <c r="F2587" s="404"/>
      <c r="G2587" s="404"/>
      <c r="H2587" s="404" t="str">
        <f t="shared" si="42"/>
        <v>M³</v>
      </c>
    </row>
    <row r="2588" spans="2:8" ht="30" x14ac:dyDescent="0.25">
      <c r="B2588" s="6">
        <v>1917712</v>
      </c>
      <c r="C2588" s="9" t="s">
        <v>12115</v>
      </c>
      <c r="D2588" s="6" t="s">
        <v>9721</v>
      </c>
      <c r="E2588" s="403">
        <v>9.3800000000000008</v>
      </c>
      <c r="F2588" s="404"/>
      <c r="G2588" s="404"/>
      <c r="H2588" s="404" t="str">
        <f t="shared" si="42"/>
        <v>M³</v>
      </c>
    </row>
    <row r="2589" spans="2:8" ht="30" x14ac:dyDescent="0.25">
      <c r="B2589" s="4">
        <v>1917713</v>
      </c>
      <c r="C2589" s="8" t="s">
        <v>12116</v>
      </c>
      <c r="D2589" s="4" t="s">
        <v>9721</v>
      </c>
      <c r="E2589" s="406">
        <v>9.5399999999999991</v>
      </c>
      <c r="F2589" s="404"/>
      <c r="G2589" s="404"/>
      <c r="H2589" s="404" t="str">
        <f t="shared" si="42"/>
        <v>M³</v>
      </c>
    </row>
    <row r="2590" spans="2:8" ht="30" x14ac:dyDescent="0.25">
      <c r="B2590" s="6">
        <v>1917714</v>
      </c>
      <c r="C2590" s="9" t="s">
        <v>12117</v>
      </c>
      <c r="D2590" s="6" t="s">
        <v>9721</v>
      </c>
      <c r="E2590" s="403">
        <v>9.66</v>
      </c>
      <c r="F2590" s="404"/>
      <c r="G2590" s="404"/>
      <c r="H2590" s="404" t="str">
        <f t="shared" si="42"/>
        <v>M³</v>
      </c>
    </row>
    <row r="2591" spans="2:8" ht="30" x14ac:dyDescent="0.25">
      <c r="B2591" s="4">
        <v>1917715</v>
      </c>
      <c r="C2591" s="8" t="s">
        <v>12118</v>
      </c>
      <c r="D2591" s="4" t="s">
        <v>9721</v>
      </c>
      <c r="E2591" s="406">
        <v>9.82</v>
      </c>
      <c r="F2591" s="404"/>
      <c r="G2591" s="404"/>
      <c r="H2591" s="404" t="str">
        <f t="shared" si="42"/>
        <v>M³</v>
      </c>
    </row>
    <row r="2592" spans="2:8" ht="30" x14ac:dyDescent="0.25">
      <c r="B2592" s="6">
        <v>1917716</v>
      </c>
      <c r="C2592" s="9" t="s">
        <v>12119</v>
      </c>
      <c r="D2592" s="6" t="s">
        <v>9721</v>
      </c>
      <c r="E2592" s="403">
        <v>9.93</v>
      </c>
      <c r="F2592" s="404"/>
      <c r="G2592" s="404"/>
      <c r="H2592" s="404" t="str">
        <f t="shared" si="42"/>
        <v>M³</v>
      </c>
    </row>
    <row r="2593" spans="2:8" ht="30" x14ac:dyDescent="0.25">
      <c r="B2593" s="4">
        <v>1917717</v>
      </c>
      <c r="C2593" s="8" t="s">
        <v>12120</v>
      </c>
      <c r="D2593" s="4" t="s">
        <v>9721</v>
      </c>
      <c r="E2593" s="406">
        <v>10.210000000000001</v>
      </c>
      <c r="F2593" s="404"/>
      <c r="G2593" s="404"/>
      <c r="H2593" s="404" t="str">
        <f t="shared" si="42"/>
        <v>M³</v>
      </c>
    </row>
    <row r="2594" spans="2:8" ht="30" x14ac:dyDescent="0.25">
      <c r="B2594" s="6">
        <v>1917718</v>
      </c>
      <c r="C2594" s="9" t="s">
        <v>12121</v>
      </c>
      <c r="D2594" s="6" t="s">
        <v>9721</v>
      </c>
      <c r="E2594" s="403">
        <v>10.55</v>
      </c>
      <c r="F2594" s="404"/>
      <c r="G2594" s="404"/>
      <c r="H2594" s="404" t="str">
        <f t="shared" si="42"/>
        <v>M³</v>
      </c>
    </row>
    <row r="2595" spans="2:8" ht="30" x14ac:dyDescent="0.25">
      <c r="B2595" s="4">
        <v>1917708</v>
      </c>
      <c r="C2595" s="8" t="s">
        <v>12122</v>
      </c>
      <c r="D2595" s="4" t="s">
        <v>9721</v>
      </c>
      <c r="E2595" s="406">
        <v>7.89</v>
      </c>
      <c r="F2595" s="404"/>
      <c r="G2595" s="404"/>
      <c r="H2595" s="404" t="str">
        <f t="shared" si="42"/>
        <v>M³</v>
      </c>
    </row>
    <row r="2596" spans="2:8" ht="30" x14ac:dyDescent="0.25">
      <c r="B2596" s="6">
        <v>1917719</v>
      </c>
      <c r="C2596" s="9" t="s">
        <v>12123</v>
      </c>
      <c r="D2596" s="6" t="s">
        <v>9721</v>
      </c>
      <c r="E2596" s="403">
        <v>10.77</v>
      </c>
      <c r="F2596" s="404"/>
      <c r="G2596" s="404"/>
      <c r="H2596" s="404" t="str">
        <f t="shared" si="42"/>
        <v>M³</v>
      </c>
    </row>
    <row r="2597" spans="2:8" ht="30" x14ac:dyDescent="0.25">
      <c r="B2597" s="4">
        <v>1917709</v>
      </c>
      <c r="C2597" s="8" t="s">
        <v>12124</v>
      </c>
      <c r="D2597" s="4" t="s">
        <v>9721</v>
      </c>
      <c r="E2597" s="406">
        <v>8.93</v>
      </c>
      <c r="F2597" s="404"/>
      <c r="G2597" s="404"/>
      <c r="H2597" s="404" t="str">
        <f t="shared" si="42"/>
        <v>M³</v>
      </c>
    </row>
    <row r="2598" spans="2:8" ht="30" x14ac:dyDescent="0.25">
      <c r="B2598" s="6">
        <v>1917707</v>
      </c>
      <c r="C2598" s="9" t="s">
        <v>12125</v>
      </c>
      <c r="D2598" s="6" t="s">
        <v>9721</v>
      </c>
      <c r="E2598" s="403">
        <v>7.67</v>
      </c>
      <c r="F2598" s="404"/>
      <c r="G2598" s="404"/>
      <c r="H2598" s="404" t="str">
        <f t="shared" si="42"/>
        <v>M³</v>
      </c>
    </row>
    <row r="2599" spans="2:8" ht="30" x14ac:dyDescent="0.25">
      <c r="B2599" s="4">
        <v>1917710</v>
      </c>
      <c r="C2599" s="8" t="s">
        <v>12126</v>
      </c>
      <c r="D2599" s="4" t="s">
        <v>9721</v>
      </c>
      <c r="E2599" s="406">
        <v>9.1</v>
      </c>
      <c r="F2599" s="404"/>
      <c r="G2599" s="404"/>
      <c r="H2599" s="404" t="str">
        <f t="shared" si="42"/>
        <v>M³</v>
      </c>
    </row>
    <row r="2600" spans="2:8" ht="30" x14ac:dyDescent="0.25">
      <c r="B2600" s="6">
        <v>1917711</v>
      </c>
      <c r="C2600" s="9" t="s">
        <v>12127</v>
      </c>
      <c r="D2600" s="6" t="s">
        <v>9721</v>
      </c>
      <c r="E2600" s="403">
        <v>9.27</v>
      </c>
      <c r="F2600" s="404"/>
      <c r="G2600" s="404"/>
      <c r="H2600" s="404" t="str">
        <f t="shared" si="42"/>
        <v>M³</v>
      </c>
    </row>
    <row r="2601" spans="2:8" x14ac:dyDescent="0.25">
      <c r="B2601" s="4">
        <v>1917680</v>
      </c>
      <c r="C2601" s="8" t="s">
        <v>12128</v>
      </c>
      <c r="D2601" s="4" t="s">
        <v>9721</v>
      </c>
      <c r="E2601" s="406">
        <v>2.58</v>
      </c>
      <c r="F2601" s="404"/>
      <c r="G2601" s="404"/>
      <c r="H2601" s="404" t="str">
        <f t="shared" si="42"/>
        <v>M³</v>
      </c>
    </row>
    <row r="2602" spans="2:8" ht="30" x14ac:dyDescent="0.25">
      <c r="B2602" s="6">
        <v>1901607</v>
      </c>
      <c r="C2602" s="9" t="s">
        <v>12129</v>
      </c>
      <c r="D2602" s="6" t="s">
        <v>9721</v>
      </c>
      <c r="E2602" s="403">
        <v>14.46</v>
      </c>
      <c r="F2602" s="404"/>
      <c r="G2602" s="404"/>
      <c r="H2602" s="404" t="str">
        <f t="shared" si="42"/>
        <v>M³</v>
      </c>
    </row>
    <row r="2603" spans="2:8" ht="30" x14ac:dyDescent="0.25">
      <c r="B2603" s="4">
        <v>1901611</v>
      </c>
      <c r="C2603" s="8" t="s">
        <v>12130</v>
      </c>
      <c r="D2603" s="4" t="s">
        <v>9721</v>
      </c>
      <c r="E2603" s="406">
        <v>18.18</v>
      </c>
      <c r="F2603" s="404"/>
      <c r="G2603" s="404"/>
      <c r="H2603" s="404" t="str">
        <f t="shared" si="42"/>
        <v>M³</v>
      </c>
    </row>
    <row r="2604" spans="2:8" ht="30" x14ac:dyDescent="0.25">
      <c r="B2604" s="6">
        <v>1901612</v>
      </c>
      <c r="C2604" s="9" t="s">
        <v>12131</v>
      </c>
      <c r="D2604" s="6" t="s">
        <v>9721</v>
      </c>
      <c r="E2604" s="403">
        <v>18.61</v>
      </c>
      <c r="F2604" s="404"/>
      <c r="G2604" s="404"/>
      <c r="H2604" s="404" t="str">
        <f t="shared" si="42"/>
        <v>M³</v>
      </c>
    </row>
    <row r="2605" spans="2:8" ht="30" x14ac:dyDescent="0.25">
      <c r="B2605" s="4">
        <v>1901613</v>
      </c>
      <c r="C2605" s="8" t="s">
        <v>12132</v>
      </c>
      <c r="D2605" s="4" t="s">
        <v>9721</v>
      </c>
      <c r="E2605" s="406">
        <v>18.940000000000001</v>
      </c>
      <c r="F2605" s="404"/>
      <c r="G2605" s="404"/>
      <c r="H2605" s="404" t="str">
        <f t="shared" si="42"/>
        <v>M³</v>
      </c>
    </row>
    <row r="2606" spans="2:8" ht="30" x14ac:dyDescent="0.25">
      <c r="B2606" s="6">
        <v>1901614</v>
      </c>
      <c r="C2606" s="9" t="s">
        <v>12133</v>
      </c>
      <c r="D2606" s="6" t="s">
        <v>9721</v>
      </c>
      <c r="E2606" s="403">
        <v>19.27</v>
      </c>
      <c r="F2606" s="404"/>
      <c r="G2606" s="404"/>
      <c r="H2606" s="404" t="str">
        <f t="shared" si="42"/>
        <v>M³</v>
      </c>
    </row>
    <row r="2607" spans="2:8" ht="30" x14ac:dyDescent="0.25">
      <c r="B2607" s="4">
        <v>1901615</v>
      </c>
      <c r="C2607" s="8" t="s">
        <v>12134</v>
      </c>
      <c r="D2607" s="4" t="s">
        <v>9721</v>
      </c>
      <c r="E2607" s="406">
        <v>19.71</v>
      </c>
      <c r="F2607" s="404"/>
      <c r="G2607" s="404"/>
      <c r="H2607" s="404" t="str">
        <f t="shared" si="42"/>
        <v>M³</v>
      </c>
    </row>
    <row r="2608" spans="2:8" ht="30" x14ac:dyDescent="0.25">
      <c r="B2608" s="6">
        <v>1901616</v>
      </c>
      <c r="C2608" s="9" t="s">
        <v>12135</v>
      </c>
      <c r="D2608" s="6" t="s">
        <v>9721</v>
      </c>
      <c r="E2608" s="403">
        <v>20.04</v>
      </c>
      <c r="F2608" s="404"/>
      <c r="G2608" s="404"/>
      <c r="H2608" s="404" t="str">
        <f t="shared" si="42"/>
        <v>M³</v>
      </c>
    </row>
    <row r="2609" spans="2:8" ht="30" x14ac:dyDescent="0.25">
      <c r="B2609" s="4">
        <v>1901608</v>
      </c>
      <c r="C2609" s="8" t="s">
        <v>12136</v>
      </c>
      <c r="D2609" s="4" t="s">
        <v>9721</v>
      </c>
      <c r="E2609" s="406">
        <v>14.97</v>
      </c>
      <c r="F2609" s="404"/>
      <c r="G2609" s="404"/>
      <c r="H2609" s="404" t="str">
        <f t="shared" si="42"/>
        <v>M³</v>
      </c>
    </row>
    <row r="2610" spans="2:8" ht="30" x14ac:dyDescent="0.25">
      <c r="B2610" s="6">
        <v>1901609</v>
      </c>
      <c r="C2610" s="9" t="s">
        <v>12137</v>
      </c>
      <c r="D2610" s="6" t="s">
        <v>9721</v>
      </c>
      <c r="E2610" s="403">
        <v>15.41</v>
      </c>
      <c r="F2610" s="404"/>
      <c r="G2610" s="404"/>
      <c r="H2610" s="404" t="str">
        <f t="shared" si="42"/>
        <v>M³</v>
      </c>
    </row>
    <row r="2611" spans="2:8" ht="30" x14ac:dyDescent="0.25">
      <c r="B2611" s="4">
        <v>1901610</v>
      </c>
      <c r="C2611" s="8" t="s">
        <v>12138</v>
      </c>
      <c r="D2611" s="4" t="s">
        <v>9721</v>
      </c>
      <c r="E2611" s="406">
        <v>17.850000000000001</v>
      </c>
      <c r="F2611" s="404"/>
      <c r="G2611" s="404"/>
      <c r="H2611" s="404" t="str">
        <f t="shared" si="42"/>
        <v>M³</v>
      </c>
    </row>
    <row r="2612" spans="2:8" ht="30" x14ac:dyDescent="0.25">
      <c r="B2612" s="6">
        <v>1901617</v>
      </c>
      <c r="C2612" s="9" t="s">
        <v>12139</v>
      </c>
      <c r="D2612" s="6" t="s">
        <v>9721</v>
      </c>
      <c r="E2612" s="403">
        <v>20.260000000000002</v>
      </c>
      <c r="F2612" s="404"/>
      <c r="G2612" s="404"/>
      <c r="H2612" s="404" t="str">
        <f t="shared" si="42"/>
        <v>M³</v>
      </c>
    </row>
    <row r="2613" spans="2:8" x14ac:dyDescent="0.25">
      <c r="B2613" s="4">
        <v>1917037</v>
      </c>
      <c r="C2613" s="8" t="s">
        <v>12140</v>
      </c>
      <c r="D2613" s="4" t="s">
        <v>9721</v>
      </c>
      <c r="E2613" s="406">
        <v>18.23</v>
      </c>
      <c r="F2613" s="404"/>
      <c r="G2613" s="404"/>
      <c r="H2613" s="404" t="str">
        <f t="shared" si="42"/>
        <v>M³</v>
      </c>
    </row>
    <row r="2614" spans="2:8" x14ac:dyDescent="0.25">
      <c r="B2614" s="6">
        <v>1917038</v>
      </c>
      <c r="C2614" s="9" t="s">
        <v>12141</v>
      </c>
      <c r="D2614" s="6" t="s">
        <v>9721</v>
      </c>
      <c r="E2614" s="403">
        <v>18.850000000000001</v>
      </c>
      <c r="F2614" s="404"/>
      <c r="G2614" s="404"/>
      <c r="H2614" s="404" t="str">
        <f t="shared" si="42"/>
        <v>M³</v>
      </c>
    </row>
    <row r="2615" spans="2:8" x14ac:dyDescent="0.25">
      <c r="B2615" s="4">
        <v>1917039</v>
      </c>
      <c r="C2615" s="8" t="s">
        <v>12142</v>
      </c>
      <c r="D2615" s="4" t="s">
        <v>9721</v>
      </c>
      <c r="E2615" s="406">
        <v>19.48</v>
      </c>
      <c r="F2615" s="404"/>
      <c r="G2615" s="404"/>
      <c r="H2615" s="404" t="str">
        <f t="shared" si="42"/>
        <v>M³</v>
      </c>
    </row>
    <row r="2616" spans="2:8" x14ac:dyDescent="0.25">
      <c r="B2616" s="6">
        <v>1917040</v>
      </c>
      <c r="C2616" s="9" t="s">
        <v>12143</v>
      </c>
      <c r="D2616" s="6" t="s">
        <v>9721</v>
      </c>
      <c r="E2616" s="403">
        <v>20.14</v>
      </c>
      <c r="F2616" s="404"/>
      <c r="G2616" s="404"/>
      <c r="H2616" s="404" t="str">
        <f t="shared" si="42"/>
        <v>M³</v>
      </c>
    </row>
    <row r="2617" spans="2:8" x14ac:dyDescent="0.25">
      <c r="B2617" s="4">
        <v>1917041</v>
      </c>
      <c r="C2617" s="8" t="s">
        <v>12144</v>
      </c>
      <c r="D2617" s="4" t="s">
        <v>9721</v>
      </c>
      <c r="E2617" s="406">
        <v>20.84</v>
      </c>
      <c r="F2617" s="404"/>
      <c r="G2617" s="404"/>
      <c r="H2617" s="404" t="str">
        <f t="shared" si="42"/>
        <v>M³</v>
      </c>
    </row>
    <row r="2618" spans="2:8" x14ac:dyDescent="0.25">
      <c r="B2618" s="6">
        <v>1917042</v>
      </c>
      <c r="C2618" s="9" t="s">
        <v>12145</v>
      </c>
      <c r="D2618" s="6" t="s">
        <v>9721</v>
      </c>
      <c r="E2618" s="403">
        <v>21.21</v>
      </c>
      <c r="F2618" s="404"/>
      <c r="G2618" s="404"/>
      <c r="H2618" s="404" t="str">
        <f t="shared" si="42"/>
        <v>M³</v>
      </c>
    </row>
    <row r="2619" spans="2:8" x14ac:dyDescent="0.25">
      <c r="B2619" s="4">
        <v>1901619</v>
      </c>
      <c r="C2619" s="8" t="s">
        <v>12146</v>
      </c>
      <c r="D2619" s="4" t="s">
        <v>9721</v>
      </c>
      <c r="E2619" s="406">
        <v>10.09</v>
      </c>
      <c r="F2619" s="404"/>
      <c r="G2619" s="404"/>
      <c r="H2619" s="404" t="str">
        <f t="shared" si="42"/>
        <v>M³</v>
      </c>
    </row>
    <row r="2620" spans="2:8" x14ac:dyDescent="0.25">
      <c r="B2620" s="6">
        <v>1901620</v>
      </c>
      <c r="C2620" s="9" t="s">
        <v>12147</v>
      </c>
      <c r="D2620" s="6" t="s">
        <v>9721</v>
      </c>
      <c r="E2620" s="403">
        <v>10.27</v>
      </c>
      <c r="F2620" s="404"/>
      <c r="G2620" s="404"/>
      <c r="H2620" s="404" t="str">
        <f t="shared" si="42"/>
        <v>M³</v>
      </c>
    </row>
    <row r="2621" spans="2:8" x14ac:dyDescent="0.25">
      <c r="B2621" s="4">
        <v>1901621</v>
      </c>
      <c r="C2621" s="8" t="s">
        <v>12148</v>
      </c>
      <c r="D2621" s="4" t="s">
        <v>9721</v>
      </c>
      <c r="E2621" s="406">
        <v>10.46</v>
      </c>
      <c r="F2621" s="404"/>
      <c r="G2621" s="404"/>
      <c r="H2621" s="404" t="str">
        <f t="shared" si="42"/>
        <v>M³</v>
      </c>
    </row>
    <row r="2622" spans="2:8" x14ac:dyDescent="0.25">
      <c r="B2622" s="6">
        <v>1901622</v>
      </c>
      <c r="C2622" s="9" t="s">
        <v>12149</v>
      </c>
      <c r="D2622" s="6" t="s">
        <v>9721</v>
      </c>
      <c r="E2622" s="403">
        <v>10.65</v>
      </c>
      <c r="F2622" s="404"/>
      <c r="G2622" s="404"/>
      <c r="H2622" s="404" t="str">
        <f t="shared" si="42"/>
        <v>M³</v>
      </c>
    </row>
    <row r="2623" spans="2:8" x14ac:dyDescent="0.25">
      <c r="B2623" s="4">
        <v>1901623</v>
      </c>
      <c r="C2623" s="8" t="s">
        <v>12150</v>
      </c>
      <c r="D2623" s="4" t="s">
        <v>9721</v>
      </c>
      <c r="E2623" s="406">
        <v>10.86</v>
      </c>
      <c r="F2623" s="404"/>
      <c r="G2623" s="404"/>
      <c r="H2623" s="404" t="str">
        <f t="shared" si="42"/>
        <v>M³</v>
      </c>
    </row>
    <row r="2624" spans="2:8" x14ac:dyDescent="0.25">
      <c r="B2624" s="6">
        <v>1901618</v>
      </c>
      <c r="C2624" s="9" t="s">
        <v>12151</v>
      </c>
      <c r="D2624" s="6" t="s">
        <v>9721</v>
      </c>
      <c r="E2624" s="403">
        <v>10.98</v>
      </c>
      <c r="F2624" s="404"/>
      <c r="G2624" s="404"/>
      <c r="H2624" s="404" t="str">
        <f t="shared" si="42"/>
        <v>M³</v>
      </c>
    </row>
    <row r="2625" spans="2:8" x14ac:dyDescent="0.25">
      <c r="B2625" s="4">
        <v>1901625</v>
      </c>
      <c r="C2625" s="8" t="s">
        <v>12152</v>
      </c>
      <c r="D2625" s="4" t="s">
        <v>9721</v>
      </c>
      <c r="E2625" s="406">
        <v>12.12</v>
      </c>
      <c r="F2625" s="404"/>
      <c r="G2625" s="404"/>
      <c r="H2625" s="404" t="str">
        <f t="shared" si="42"/>
        <v>M³</v>
      </c>
    </row>
    <row r="2626" spans="2:8" x14ac:dyDescent="0.25">
      <c r="B2626" s="6">
        <v>1901626</v>
      </c>
      <c r="C2626" s="9" t="s">
        <v>12153</v>
      </c>
      <c r="D2626" s="6" t="s">
        <v>9721</v>
      </c>
      <c r="E2626" s="403">
        <v>12.29</v>
      </c>
      <c r="F2626" s="404"/>
      <c r="G2626" s="404"/>
      <c r="H2626" s="404" t="str">
        <f t="shared" si="42"/>
        <v>M³</v>
      </c>
    </row>
    <row r="2627" spans="2:8" x14ac:dyDescent="0.25">
      <c r="B2627" s="4">
        <v>1901627</v>
      </c>
      <c r="C2627" s="8" t="s">
        <v>12154</v>
      </c>
      <c r="D2627" s="4" t="s">
        <v>9721</v>
      </c>
      <c r="E2627" s="406">
        <v>12.47</v>
      </c>
      <c r="F2627" s="404"/>
      <c r="G2627" s="404"/>
      <c r="H2627" s="404" t="str">
        <f t="shared" si="42"/>
        <v>M³</v>
      </c>
    </row>
    <row r="2628" spans="2:8" x14ac:dyDescent="0.25">
      <c r="B2628" s="6">
        <v>1901628</v>
      </c>
      <c r="C2628" s="9" t="s">
        <v>12155</v>
      </c>
      <c r="D2628" s="6" t="s">
        <v>9721</v>
      </c>
      <c r="E2628" s="403">
        <v>12.66</v>
      </c>
      <c r="F2628" s="404"/>
      <c r="G2628" s="404"/>
      <c r="H2628" s="404" t="str">
        <f t="shared" si="42"/>
        <v>M³</v>
      </c>
    </row>
    <row r="2629" spans="2:8" x14ac:dyDescent="0.25">
      <c r="B2629" s="4">
        <v>1901629</v>
      </c>
      <c r="C2629" s="8" t="s">
        <v>12156</v>
      </c>
      <c r="D2629" s="4" t="s">
        <v>9721</v>
      </c>
      <c r="E2629" s="406">
        <v>12.86</v>
      </c>
      <c r="F2629" s="404"/>
      <c r="G2629" s="404"/>
      <c r="H2629" s="404" t="str">
        <f t="shared" si="42"/>
        <v>M³</v>
      </c>
    </row>
    <row r="2630" spans="2:8" x14ac:dyDescent="0.25">
      <c r="B2630" s="6">
        <v>1901624</v>
      </c>
      <c r="C2630" s="9" t="s">
        <v>12157</v>
      </c>
      <c r="D2630" s="6" t="s">
        <v>9721</v>
      </c>
      <c r="E2630" s="403">
        <v>12.96</v>
      </c>
      <c r="F2630" s="404"/>
      <c r="G2630" s="404"/>
      <c r="H2630" s="404" t="str">
        <f t="shared" si="42"/>
        <v>M³</v>
      </c>
    </row>
    <row r="2631" spans="2:8" x14ac:dyDescent="0.25">
      <c r="B2631" s="4">
        <v>1917073</v>
      </c>
      <c r="C2631" s="8" t="s">
        <v>12158</v>
      </c>
      <c r="D2631" s="4" t="s">
        <v>9721</v>
      </c>
      <c r="E2631" s="406">
        <v>12.67</v>
      </c>
      <c r="F2631" s="404"/>
      <c r="G2631" s="404"/>
      <c r="H2631" s="404" t="str">
        <f t="shared" si="42"/>
        <v>M³</v>
      </c>
    </row>
    <row r="2632" spans="2:8" x14ac:dyDescent="0.25">
      <c r="B2632" s="6">
        <v>1917074</v>
      </c>
      <c r="C2632" s="9" t="s">
        <v>12159</v>
      </c>
      <c r="D2632" s="6" t="s">
        <v>9721</v>
      </c>
      <c r="E2632" s="403">
        <v>13.05</v>
      </c>
      <c r="F2632" s="404"/>
      <c r="G2632" s="404"/>
      <c r="H2632" s="404" t="str">
        <f t="shared" si="42"/>
        <v>M³</v>
      </c>
    </row>
    <row r="2633" spans="2:8" x14ac:dyDescent="0.25">
      <c r="B2633" s="4">
        <v>1917075</v>
      </c>
      <c r="C2633" s="8" t="s">
        <v>12160</v>
      </c>
      <c r="D2633" s="4" t="s">
        <v>9721</v>
      </c>
      <c r="E2633" s="406">
        <v>13.45</v>
      </c>
      <c r="F2633" s="404"/>
      <c r="G2633" s="404"/>
      <c r="H2633" s="404" t="str">
        <f t="shared" si="42"/>
        <v>M³</v>
      </c>
    </row>
    <row r="2634" spans="2:8" x14ac:dyDescent="0.25">
      <c r="B2634" s="6">
        <v>1917076</v>
      </c>
      <c r="C2634" s="9" t="s">
        <v>12161</v>
      </c>
      <c r="D2634" s="6" t="s">
        <v>9721</v>
      </c>
      <c r="E2634" s="403">
        <v>13.86</v>
      </c>
      <c r="F2634" s="404"/>
      <c r="G2634" s="404"/>
      <c r="H2634" s="404" t="str">
        <f t="shared" si="42"/>
        <v>M³</v>
      </c>
    </row>
    <row r="2635" spans="2:8" x14ac:dyDescent="0.25">
      <c r="B2635" s="4">
        <v>1917077</v>
      </c>
      <c r="C2635" s="8" t="s">
        <v>12162</v>
      </c>
      <c r="D2635" s="4" t="s">
        <v>9721</v>
      </c>
      <c r="E2635" s="406">
        <v>14.3</v>
      </c>
      <c r="F2635" s="404"/>
      <c r="G2635" s="404"/>
      <c r="H2635" s="404" t="str">
        <f t="shared" si="42"/>
        <v>M³</v>
      </c>
    </row>
    <row r="2636" spans="2:8" x14ac:dyDescent="0.25">
      <c r="B2636" s="6">
        <v>1917078</v>
      </c>
      <c r="C2636" s="9" t="s">
        <v>12163</v>
      </c>
      <c r="D2636" s="6" t="s">
        <v>9721</v>
      </c>
      <c r="E2636" s="403">
        <v>14.53</v>
      </c>
      <c r="F2636" s="404"/>
      <c r="G2636" s="404"/>
      <c r="H2636" s="404" t="str">
        <f t="shared" si="42"/>
        <v>M³</v>
      </c>
    </row>
    <row r="2637" spans="2:8" x14ac:dyDescent="0.25">
      <c r="B2637" s="4">
        <v>1901631</v>
      </c>
      <c r="C2637" s="8" t="s">
        <v>12164</v>
      </c>
      <c r="D2637" s="4" t="s">
        <v>9721</v>
      </c>
      <c r="E2637" s="406">
        <v>14.3</v>
      </c>
      <c r="F2637" s="404"/>
      <c r="G2637" s="404"/>
      <c r="H2637" s="404" t="str">
        <f t="shared" si="42"/>
        <v>M³</v>
      </c>
    </row>
    <row r="2638" spans="2:8" x14ac:dyDescent="0.25">
      <c r="B2638" s="6">
        <v>1901632</v>
      </c>
      <c r="C2638" s="9" t="s">
        <v>12165</v>
      </c>
      <c r="D2638" s="6" t="s">
        <v>9721</v>
      </c>
      <c r="E2638" s="403">
        <v>14.47</v>
      </c>
      <c r="F2638" s="404"/>
      <c r="G2638" s="404"/>
      <c r="H2638" s="404" t="str">
        <f t="shared" si="42"/>
        <v>M³</v>
      </c>
    </row>
    <row r="2639" spans="2:8" x14ac:dyDescent="0.25">
      <c r="B2639" s="4">
        <v>1901633</v>
      </c>
      <c r="C2639" s="8" t="s">
        <v>12166</v>
      </c>
      <c r="D2639" s="4" t="s">
        <v>9721</v>
      </c>
      <c r="E2639" s="406">
        <v>14.64</v>
      </c>
      <c r="F2639" s="404"/>
      <c r="G2639" s="404"/>
      <c r="H2639" s="404" t="str">
        <f t="shared" si="42"/>
        <v>M³</v>
      </c>
    </row>
    <row r="2640" spans="2:8" x14ac:dyDescent="0.25">
      <c r="B2640" s="6">
        <v>1901634</v>
      </c>
      <c r="C2640" s="9" t="s">
        <v>12167</v>
      </c>
      <c r="D2640" s="6" t="s">
        <v>9721</v>
      </c>
      <c r="E2640" s="403">
        <v>14.82</v>
      </c>
      <c r="F2640" s="404"/>
      <c r="G2640" s="404"/>
      <c r="H2640" s="404" t="str">
        <f t="shared" si="42"/>
        <v>M³</v>
      </c>
    </row>
    <row r="2641" spans="2:8" x14ac:dyDescent="0.25">
      <c r="B2641" s="4">
        <v>1901635</v>
      </c>
      <c r="C2641" s="8" t="s">
        <v>12168</v>
      </c>
      <c r="D2641" s="4" t="s">
        <v>9721</v>
      </c>
      <c r="E2641" s="406">
        <v>15.02</v>
      </c>
      <c r="F2641" s="404"/>
      <c r="G2641" s="404"/>
      <c r="H2641" s="404" t="str">
        <f t="shared" ref="H2641:H2704" si="43">UPPER(D2641)</f>
        <v>M³</v>
      </c>
    </row>
    <row r="2642" spans="2:8" x14ac:dyDescent="0.25">
      <c r="B2642" s="6">
        <v>1901630</v>
      </c>
      <c r="C2642" s="9" t="s">
        <v>12169</v>
      </c>
      <c r="D2642" s="6" t="s">
        <v>9721</v>
      </c>
      <c r="E2642" s="403">
        <v>15.12</v>
      </c>
      <c r="F2642" s="404"/>
      <c r="G2642" s="404"/>
      <c r="H2642" s="404" t="str">
        <f t="shared" si="43"/>
        <v>M³</v>
      </c>
    </row>
    <row r="2643" spans="2:8" x14ac:dyDescent="0.25">
      <c r="B2643" s="4">
        <v>1917109</v>
      </c>
      <c r="C2643" s="8" t="s">
        <v>12170</v>
      </c>
      <c r="D2643" s="4" t="s">
        <v>9721</v>
      </c>
      <c r="E2643" s="406">
        <v>11.58</v>
      </c>
      <c r="F2643" s="404"/>
      <c r="G2643" s="404"/>
      <c r="H2643" s="404" t="str">
        <f t="shared" si="43"/>
        <v>M³</v>
      </c>
    </row>
    <row r="2644" spans="2:8" x14ac:dyDescent="0.25">
      <c r="B2644" s="6">
        <v>1917110</v>
      </c>
      <c r="C2644" s="9" t="s">
        <v>12171</v>
      </c>
      <c r="D2644" s="6" t="s">
        <v>9721</v>
      </c>
      <c r="E2644" s="403">
        <v>11.9</v>
      </c>
      <c r="F2644" s="404"/>
      <c r="G2644" s="404"/>
      <c r="H2644" s="404" t="str">
        <f t="shared" si="43"/>
        <v>M³</v>
      </c>
    </row>
    <row r="2645" spans="2:8" x14ac:dyDescent="0.25">
      <c r="B2645" s="4">
        <v>1917111</v>
      </c>
      <c r="C2645" s="8" t="s">
        <v>12172</v>
      </c>
      <c r="D2645" s="4" t="s">
        <v>9721</v>
      </c>
      <c r="E2645" s="406">
        <v>12.22</v>
      </c>
      <c r="F2645" s="404"/>
      <c r="G2645" s="404"/>
      <c r="H2645" s="404" t="str">
        <f t="shared" si="43"/>
        <v>M³</v>
      </c>
    </row>
    <row r="2646" spans="2:8" x14ac:dyDescent="0.25">
      <c r="B2646" s="6">
        <v>1917112</v>
      </c>
      <c r="C2646" s="9" t="s">
        <v>12173</v>
      </c>
      <c r="D2646" s="6" t="s">
        <v>9721</v>
      </c>
      <c r="E2646" s="403">
        <v>12.56</v>
      </c>
      <c r="F2646" s="404"/>
      <c r="G2646" s="404"/>
      <c r="H2646" s="404" t="str">
        <f t="shared" si="43"/>
        <v>M³</v>
      </c>
    </row>
    <row r="2647" spans="2:8" x14ac:dyDescent="0.25">
      <c r="B2647" s="4">
        <v>1917113</v>
      </c>
      <c r="C2647" s="8" t="s">
        <v>12174</v>
      </c>
      <c r="D2647" s="4" t="s">
        <v>9721</v>
      </c>
      <c r="E2647" s="406">
        <v>12.91</v>
      </c>
      <c r="F2647" s="404"/>
      <c r="G2647" s="404"/>
      <c r="H2647" s="404" t="str">
        <f t="shared" si="43"/>
        <v>M³</v>
      </c>
    </row>
    <row r="2648" spans="2:8" x14ac:dyDescent="0.25">
      <c r="B2648" s="6">
        <v>1917114</v>
      </c>
      <c r="C2648" s="9" t="s">
        <v>12175</v>
      </c>
      <c r="D2648" s="6" t="s">
        <v>9721</v>
      </c>
      <c r="E2648" s="403">
        <v>13.11</v>
      </c>
      <c r="F2648" s="404"/>
      <c r="G2648" s="404"/>
      <c r="H2648" s="404" t="str">
        <f t="shared" si="43"/>
        <v>M³</v>
      </c>
    </row>
    <row r="2649" spans="2:8" x14ac:dyDescent="0.25">
      <c r="B2649" s="4">
        <v>1917145</v>
      </c>
      <c r="C2649" s="8" t="s">
        <v>12176</v>
      </c>
      <c r="D2649" s="4" t="s">
        <v>9721</v>
      </c>
      <c r="E2649" s="406">
        <v>10.84</v>
      </c>
      <c r="F2649" s="404"/>
      <c r="G2649" s="404"/>
      <c r="H2649" s="404" t="str">
        <f t="shared" si="43"/>
        <v>M³</v>
      </c>
    </row>
    <row r="2650" spans="2:8" x14ac:dyDescent="0.25">
      <c r="B2650" s="6">
        <v>1917146</v>
      </c>
      <c r="C2650" s="9" t="s">
        <v>12177</v>
      </c>
      <c r="D2650" s="6" t="s">
        <v>9721</v>
      </c>
      <c r="E2650" s="403">
        <v>11.12</v>
      </c>
      <c r="F2650" s="404"/>
      <c r="G2650" s="404"/>
      <c r="H2650" s="404" t="str">
        <f t="shared" si="43"/>
        <v>M³</v>
      </c>
    </row>
    <row r="2651" spans="2:8" x14ac:dyDescent="0.25">
      <c r="B2651" s="4">
        <v>1917147</v>
      </c>
      <c r="C2651" s="8" t="s">
        <v>12178</v>
      </c>
      <c r="D2651" s="4" t="s">
        <v>9721</v>
      </c>
      <c r="E2651" s="406">
        <v>11.4</v>
      </c>
      <c r="F2651" s="404"/>
      <c r="G2651" s="404"/>
      <c r="H2651" s="404" t="str">
        <f t="shared" si="43"/>
        <v>M³</v>
      </c>
    </row>
    <row r="2652" spans="2:8" x14ac:dyDescent="0.25">
      <c r="B2652" s="6">
        <v>1917148</v>
      </c>
      <c r="C2652" s="9" t="s">
        <v>12179</v>
      </c>
      <c r="D2652" s="6" t="s">
        <v>9721</v>
      </c>
      <c r="E2652" s="403">
        <v>11.7</v>
      </c>
      <c r="F2652" s="404"/>
      <c r="G2652" s="404"/>
      <c r="H2652" s="404" t="str">
        <f t="shared" si="43"/>
        <v>M³</v>
      </c>
    </row>
    <row r="2653" spans="2:8" x14ac:dyDescent="0.25">
      <c r="B2653" s="4">
        <v>1917149</v>
      </c>
      <c r="C2653" s="8" t="s">
        <v>12180</v>
      </c>
      <c r="D2653" s="4" t="s">
        <v>9721</v>
      </c>
      <c r="E2653" s="406">
        <v>12.02</v>
      </c>
      <c r="F2653" s="404"/>
      <c r="G2653" s="404"/>
      <c r="H2653" s="404" t="str">
        <f t="shared" si="43"/>
        <v>M³</v>
      </c>
    </row>
    <row r="2654" spans="2:8" x14ac:dyDescent="0.25">
      <c r="B2654" s="6">
        <v>1917150</v>
      </c>
      <c r="C2654" s="9" t="s">
        <v>12181</v>
      </c>
      <c r="D2654" s="6" t="s">
        <v>9721</v>
      </c>
      <c r="E2654" s="403">
        <v>12.19</v>
      </c>
      <c r="F2654" s="404"/>
      <c r="G2654" s="404"/>
      <c r="H2654" s="404" t="str">
        <f t="shared" si="43"/>
        <v>M³</v>
      </c>
    </row>
    <row r="2655" spans="2:8" x14ac:dyDescent="0.25">
      <c r="B2655" s="4">
        <v>1917181</v>
      </c>
      <c r="C2655" s="8" t="s">
        <v>12182</v>
      </c>
      <c r="D2655" s="4" t="s">
        <v>9721</v>
      </c>
      <c r="E2655" s="406">
        <v>11.25</v>
      </c>
      <c r="F2655" s="404"/>
      <c r="G2655" s="404"/>
      <c r="H2655" s="404" t="str">
        <f t="shared" si="43"/>
        <v>M³</v>
      </c>
    </row>
    <row r="2656" spans="2:8" x14ac:dyDescent="0.25">
      <c r="B2656" s="6">
        <v>1917182</v>
      </c>
      <c r="C2656" s="9" t="s">
        <v>12183</v>
      </c>
      <c r="D2656" s="6" t="s">
        <v>9721</v>
      </c>
      <c r="E2656" s="403">
        <v>11.5</v>
      </c>
      <c r="F2656" s="404"/>
      <c r="G2656" s="404"/>
      <c r="H2656" s="404" t="str">
        <f t="shared" si="43"/>
        <v>M³</v>
      </c>
    </row>
    <row r="2657" spans="2:8" x14ac:dyDescent="0.25">
      <c r="B2657" s="4">
        <v>1917183</v>
      </c>
      <c r="C2657" s="8" t="s">
        <v>12184</v>
      </c>
      <c r="D2657" s="4" t="s">
        <v>9721</v>
      </c>
      <c r="E2657" s="406">
        <v>11.75</v>
      </c>
      <c r="F2657" s="404"/>
      <c r="G2657" s="404"/>
      <c r="H2657" s="404" t="str">
        <f t="shared" si="43"/>
        <v>M³</v>
      </c>
    </row>
    <row r="2658" spans="2:8" x14ac:dyDescent="0.25">
      <c r="B2658" s="6">
        <v>1917184</v>
      </c>
      <c r="C2658" s="9" t="s">
        <v>12185</v>
      </c>
      <c r="D2658" s="6" t="s">
        <v>9721</v>
      </c>
      <c r="E2658" s="403">
        <v>12.02</v>
      </c>
      <c r="F2658" s="404"/>
      <c r="G2658" s="404"/>
      <c r="H2658" s="404" t="str">
        <f t="shared" si="43"/>
        <v>M³</v>
      </c>
    </row>
    <row r="2659" spans="2:8" x14ac:dyDescent="0.25">
      <c r="B2659" s="4">
        <v>1917185</v>
      </c>
      <c r="C2659" s="8" t="s">
        <v>12186</v>
      </c>
      <c r="D2659" s="4" t="s">
        <v>9721</v>
      </c>
      <c r="E2659" s="406">
        <v>12.3</v>
      </c>
      <c r="F2659" s="404"/>
      <c r="G2659" s="404"/>
      <c r="H2659" s="404" t="str">
        <f t="shared" si="43"/>
        <v>M³</v>
      </c>
    </row>
    <row r="2660" spans="2:8" x14ac:dyDescent="0.25">
      <c r="B2660" s="6">
        <v>1917186</v>
      </c>
      <c r="C2660" s="9" t="s">
        <v>12187</v>
      </c>
      <c r="D2660" s="6" t="s">
        <v>9721</v>
      </c>
      <c r="E2660" s="403">
        <v>12.45</v>
      </c>
      <c r="F2660" s="404"/>
      <c r="G2660" s="404"/>
      <c r="H2660" s="404" t="str">
        <f t="shared" si="43"/>
        <v>M³</v>
      </c>
    </row>
    <row r="2661" spans="2:8" x14ac:dyDescent="0.25">
      <c r="B2661" s="4">
        <v>1917001</v>
      </c>
      <c r="C2661" s="8" t="s">
        <v>12188</v>
      </c>
      <c r="D2661" s="4" t="s">
        <v>9721</v>
      </c>
      <c r="E2661" s="406">
        <v>24.1</v>
      </c>
      <c r="F2661" s="404"/>
      <c r="G2661" s="404"/>
      <c r="H2661" s="404" t="str">
        <f t="shared" si="43"/>
        <v>M³</v>
      </c>
    </row>
    <row r="2662" spans="2:8" x14ac:dyDescent="0.25">
      <c r="B2662" s="6">
        <v>1917002</v>
      </c>
      <c r="C2662" s="9" t="s">
        <v>12189</v>
      </c>
      <c r="D2662" s="6" t="s">
        <v>9721</v>
      </c>
      <c r="E2662" s="403">
        <v>24.99</v>
      </c>
      <c r="F2662" s="404"/>
      <c r="G2662" s="404"/>
      <c r="H2662" s="404" t="str">
        <f t="shared" si="43"/>
        <v>M³</v>
      </c>
    </row>
    <row r="2663" spans="2:8" x14ac:dyDescent="0.25">
      <c r="B2663" s="4">
        <v>1917003</v>
      </c>
      <c r="C2663" s="8" t="s">
        <v>12190</v>
      </c>
      <c r="D2663" s="4" t="s">
        <v>9721</v>
      </c>
      <c r="E2663" s="406">
        <v>25.88</v>
      </c>
      <c r="F2663" s="404"/>
      <c r="G2663" s="404"/>
      <c r="H2663" s="404" t="str">
        <f t="shared" si="43"/>
        <v>M³</v>
      </c>
    </row>
    <row r="2664" spans="2:8" x14ac:dyDescent="0.25">
      <c r="B2664" s="6">
        <v>1917004</v>
      </c>
      <c r="C2664" s="9" t="s">
        <v>12191</v>
      </c>
      <c r="D2664" s="6" t="s">
        <v>9721</v>
      </c>
      <c r="E2664" s="403">
        <v>26.83</v>
      </c>
      <c r="F2664" s="404"/>
      <c r="G2664" s="404"/>
      <c r="H2664" s="404" t="str">
        <f t="shared" si="43"/>
        <v>M³</v>
      </c>
    </row>
    <row r="2665" spans="2:8" x14ac:dyDescent="0.25">
      <c r="B2665" s="4">
        <v>1917005</v>
      </c>
      <c r="C2665" s="8" t="s">
        <v>12192</v>
      </c>
      <c r="D2665" s="4" t="s">
        <v>9721</v>
      </c>
      <c r="E2665" s="406">
        <v>27.82</v>
      </c>
      <c r="F2665" s="404"/>
      <c r="G2665" s="404"/>
      <c r="H2665" s="404" t="str">
        <f t="shared" si="43"/>
        <v>M³</v>
      </c>
    </row>
    <row r="2666" spans="2:8" x14ac:dyDescent="0.25">
      <c r="B2666" s="6">
        <v>1917006</v>
      </c>
      <c r="C2666" s="9" t="s">
        <v>12193</v>
      </c>
      <c r="D2666" s="6" t="s">
        <v>9721</v>
      </c>
      <c r="E2666" s="403">
        <v>28.35</v>
      </c>
      <c r="F2666" s="404"/>
      <c r="G2666" s="404"/>
      <c r="H2666" s="404" t="str">
        <f t="shared" si="43"/>
        <v>M³</v>
      </c>
    </row>
    <row r="2667" spans="2:8" x14ac:dyDescent="0.25">
      <c r="B2667" s="4">
        <v>2009619</v>
      </c>
      <c r="C2667" s="8" t="s">
        <v>12194</v>
      </c>
      <c r="D2667" s="4" t="s">
        <v>10960</v>
      </c>
      <c r="E2667" s="406">
        <v>124.67</v>
      </c>
      <c r="F2667" s="404"/>
      <c r="G2667" s="404"/>
      <c r="H2667" s="404" t="str">
        <f t="shared" si="43"/>
        <v>M²</v>
      </c>
    </row>
    <row r="2668" spans="2:8" x14ac:dyDescent="0.25">
      <c r="B2668" s="6">
        <v>2009618</v>
      </c>
      <c r="C2668" s="9" t="s">
        <v>12195</v>
      </c>
      <c r="D2668" s="6" t="s">
        <v>10960</v>
      </c>
      <c r="E2668" s="403">
        <v>122.78</v>
      </c>
      <c r="F2668" s="404"/>
      <c r="G2668" s="404"/>
      <c r="H2668" s="404" t="str">
        <f t="shared" si="43"/>
        <v>M²</v>
      </c>
    </row>
    <row r="2669" spans="2:8" x14ac:dyDescent="0.25">
      <c r="B2669" s="4">
        <v>2003866</v>
      </c>
      <c r="C2669" s="8" t="s">
        <v>12196</v>
      </c>
      <c r="D2669" s="4" t="s">
        <v>10960</v>
      </c>
      <c r="E2669" s="406">
        <v>7.93</v>
      </c>
      <c r="F2669" s="404"/>
      <c r="G2669" s="404"/>
      <c r="H2669" s="404" t="str">
        <f t="shared" si="43"/>
        <v>M²</v>
      </c>
    </row>
    <row r="2670" spans="2:8" x14ac:dyDescent="0.25">
      <c r="B2670" s="6">
        <v>2003867</v>
      </c>
      <c r="C2670" s="9" t="s">
        <v>12197</v>
      </c>
      <c r="D2670" s="6" t="s">
        <v>10960</v>
      </c>
      <c r="E2670" s="464">
        <v>17.03</v>
      </c>
      <c r="F2670" s="404"/>
      <c r="G2670" s="404"/>
      <c r="H2670" s="404" t="str">
        <f t="shared" si="43"/>
        <v>M²</v>
      </c>
    </row>
    <row r="2671" spans="2:8" x14ac:dyDescent="0.25">
      <c r="B2671" s="4">
        <v>2003622</v>
      </c>
      <c r="C2671" s="8" t="s">
        <v>12198</v>
      </c>
      <c r="D2671" s="4" t="s">
        <v>42</v>
      </c>
      <c r="E2671" s="463">
        <v>2456.42</v>
      </c>
      <c r="F2671" s="404"/>
      <c r="G2671" s="404"/>
      <c r="H2671" s="404" t="str">
        <f t="shared" si="43"/>
        <v>UN</v>
      </c>
    </row>
    <row r="2672" spans="2:8" x14ac:dyDescent="0.25">
      <c r="B2672" s="6">
        <v>2003621</v>
      </c>
      <c r="C2672" s="9" t="s">
        <v>12199</v>
      </c>
      <c r="D2672" s="6" t="s">
        <v>42</v>
      </c>
      <c r="E2672" s="464">
        <v>2347.9499999999998</v>
      </c>
      <c r="F2672" s="404"/>
      <c r="G2672" s="404"/>
      <c r="H2672" s="404" t="str">
        <f t="shared" si="43"/>
        <v>UN</v>
      </c>
    </row>
    <row r="2673" spans="2:8" x14ac:dyDescent="0.25">
      <c r="B2673" s="4">
        <v>2003624</v>
      </c>
      <c r="C2673" s="8" t="s">
        <v>12200</v>
      </c>
      <c r="D2673" s="4" t="s">
        <v>42</v>
      </c>
      <c r="E2673" s="463">
        <v>2863.71</v>
      </c>
      <c r="F2673" s="404"/>
      <c r="G2673" s="404"/>
      <c r="H2673" s="404" t="str">
        <f t="shared" si="43"/>
        <v>UN</v>
      </c>
    </row>
    <row r="2674" spans="2:8" x14ac:dyDescent="0.25">
      <c r="B2674" s="6">
        <v>2003623</v>
      </c>
      <c r="C2674" s="9" t="s">
        <v>12201</v>
      </c>
      <c r="D2674" s="6" t="s">
        <v>42</v>
      </c>
      <c r="E2674" s="464">
        <v>2743.38</v>
      </c>
      <c r="F2674" s="404"/>
      <c r="G2674" s="404"/>
      <c r="H2674" s="404" t="str">
        <f t="shared" si="43"/>
        <v>UN</v>
      </c>
    </row>
    <row r="2675" spans="2:8" x14ac:dyDescent="0.25">
      <c r="B2675" s="4">
        <v>2003634</v>
      </c>
      <c r="C2675" s="8" t="s">
        <v>3195</v>
      </c>
      <c r="D2675" s="4" t="s">
        <v>42</v>
      </c>
      <c r="E2675" s="463">
        <v>1818.46</v>
      </c>
      <c r="F2675" s="404"/>
      <c r="G2675" s="404"/>
      <c r="H2675" s="404" t="str">
        <f t="shared" si="43"/>
        <v>UN</v>
      </c>
    </row>
    <row r="2676" spans="2:8" x14ac:dyDescent="0.25">
      <c r="B2676" s="6">
        <v>2003633</v>
      </c>
      <c r="C2676" s="9" t="s">
        <v>12202</v>
      </c>
      <c r="D2676" s="6" t="s">
        <v>42</v>
      </c>
      <c r="E2676" s="464">
        <v>1710</v>
      </c>
      <c r="F2676" s="404"/>
      <c r="G2676" s="404"/>
      <c r="H2676" s="404" t="str">
        <f t="shared" si="43"/>
        <v>UN</v>
      </c>
    </row>
    <row r="2677" spans="2:8" x14ac:dyDescent="0.25">
      <c r="B2677" s="4">
        <v>2003636</v>
      </c>
      <c r="C2677" s="8" t="s">
        <v>3194</v>
      </c>
      <c r="D2677" s="4" t="s">
        <v>42</v>
      </c>
      <c r="E2677" s="463">
        <v>2225.75</v>
      </c>
      <c r="F2677" s="404"/>
      <c r="G2677" s="404"/>
      <c r="H2677" s="404" t="str">
        <f t="shared" si="43"/>
        <v>UN</v>
      </c>
    </row>
    <row r="2678" spans="2:8" x14ac:dyDescent="0.25">
      <c r="B2678" s="6">
        <v>2003635</v>
      </c>
      <c r="C2678" s="9" t="s">
        <v>12203</v>
      </c>
      <c r="D2678" s="6" t="s">
        <v>42</v>
      </c>
      <c r="E2678" s="464">
        <v>2105.4299999999998</v>
      </c>
      <c r="F2678" s="404"/>
      <c r="G2678" s="404"/>
      <c r="H2678" s="404" t="str">
        <f t="shared" si="43"/>
        <v>UN</v>
      </c>
    </row>
    <row r="2679" spans="2:8" x14ac:dyDescent="0.25">
      <c r="B2679" s="4">
        <v>2003638</v>
      </c>
      <c r="C2679" s="8" t="s">
        <v>3193</v>
      </c>
      <c r="D2679" s="4" t="s">
        <v>42</v>
      </c>
      <c r="E2679" s="463">
        <v>2638.2</v>
      </c>
      <c r="F2679" s="404"/>
      <c r="G2679" s="404"/>
      <c r="H2679" s="404" t="str">
        <f t="shared" si="43"/>
        <v>UN</v>
      </c>
    </row>
    <row r="2680" spans="2:8" x14ac:dyDescent="0.25">
      <c r="B2680" s="6">
        <v>2003637</v>
      </c>
      <c r="C2680" s="9" t="s">
        <v>12204</v>
      </c>
      <c r="D2680" s="6" t="s">
        <v>42</v>
      </c>
      <c r="E2680" s="464">
        <v>2504.8000000000002</v>
      </c>
      <c r="F2680" s="404"/>
      <c r="G2680" s="404"/>
      <c r="H2680" s="404" t="str">
        <f t="shared" si="43"/>
        <v>UN</v>
      </c>
    </row>
    <row r="2681" spans="2:8" x14ac:dyDescent="0.25">
      <c r="B2681" s="4">
        <v>2003640</v>
      </c>
      <c r="C2681" s="8" t="s">
        <v>3192</v>
      </c>
      <c r="D2681" s="4" t="s">
        <v>42</v>
      </c>
      <c r="E2681" s="463">
        <v>3045.5</v>
      </c>
      <c r="F2681" s="404"/>
      <c r="G2681" s="404"/>
      <c r="H2681" s="404" t="str">
        <f t="shared" si="43"/>
        <v>UN</v>
      </c>
    </row>
    <row r="2682" spans="2:8" x14ac:dyDescent="0.25">
      <c r="B2682" s="6">
        <v>2003639</v>
      </c>
      <c r="C2682" s="9" t="s">
        <v>12205</v>
      </c>
      <c r="D2682" s="6" t="s">
        <v>42</v>
      </c>
      <c r="E2682" s="464">
        <v>2900.23</v>
      </c>
      <c r="F2682" s="404"/>
      <c r="G2682" s="404"/>
      <c r="H2682" s="404" t="str">
        <f t="shared" si="43"/>
        <v>UN</v>
      </c>
    </row>
    <row r="2683" spans="2:8" x14ac:dyDescent="0.25">
      <c r="B2683" s="4">
        <v>2003618</v>
      </c>
      <c r="C2683" s="8" t="s">
        <v>12206</v>
      </c>
      <c r="D2683" s="4" t="s">
        <v>42</v>
      </c>
      <c r="E2683" s="463">
        <v>1012.41</v>
      </c>
      <c r="F2683" s="404"/>
      <c r="G2683" s="404"/>
      <c r="H2683" s="404" t="str">
        <f t="shared" si="43"/>
        <v>UN</v>
      </c>
    </row>
    <row r="2684" spans="2:8" x14ac:dyDescent="0.25">
      <c r="B2684" s="6">
        <v>2003617</v>
      </c>
      <c r="C2684" s="9" t="s">
        <v>12207</v>
      </c>
      <c r="D2684" s="6" t="s">
        <v>42</v>
      </c>
      <c r="E2684" s="464">
        <v>952.75</v>
      </c>
      <c r="F2684" s="404"/>
      <c r="G2684" s="404"/>
      <c r="H2684" s="404" t="str">
        <f t="shared" si="43"/>
        <v>UN</v>
      </c>
    </row>
    <row r="2685" spans="2:8" x14ac:dyDescent="0.25">
      <c r="B2685" s="4">
        <v>2003620</v>
      </c>
      <c r="C2685" s="8" t="s">
        <v>12208</v>
      </c>
      <c r="D2685" s="4" t="s">
        <v>42</v>
      </c>
      <c r="E2685" s="463">
        <v>1261.02</v>
      </c>
      <c r="F2685" s="404"/>
      <c r="G2685" s="404"/>
      <c r="H2685" s="404" t="str">
        <f t="shared" si="43"/>
        <v>UN</v>
      </c>
    </row>
    <row r="2686" spans="2:8" x14ac:dyDescent="0.25">
      <c r="B2686" s="6">
        <v>2003619</v>
      </c>
      <c r="C2686" s="9" t="s">
        <v>12209</v>
      </c>
      <c r="D2686" s="6" t="s">
        <v>42</v>
      </c>
      <c r="E2686" s="464">
        <v>1194.18</v>
      </c>
      <c r="F2686" s="404"/>
      <c r="G2686" s="404"/>
      <c r="H2686" s="404" t="str">
        <f t="shared" si="43"/>
        <v>UN</v>
      </c>
    </row>
    <row r="2687" spans="2:8" x14ac:dyDescent="0.25">
      <c r="B2687" s="4">
        <v>2003626</v>
      </c>
      <c r="C2687" s="8" t="s">
        <v>3199</v>
      </c>
      <c r="D2687" s="4" t="s">
        <v>42</v>
      </c>
      <c r="E2687" s="463">
        <v>941.83</v>
      </c>
      <c r="F2687" s="404"/>
      <c r="G2687" s="404"/>
      <c r="H2687" s="404" t="str">
        <f t="shared" si="43"/>
        <v>UN</v>
      </c>
    </row>
    <row r="2688" spans="2:8" x14ac:dyDescent="0.25">
      <c r="B2688" s="6">
        <v>2003625</v>
      </c>
      <c r="C2688" s="9" t="s">
        <v>12210</v>
      </c>
      <c r="D2688" s="6" t="s">
        <v>42</v>
      </c>
      <c r="E2688" s="464">
        <v>882.17</v>
      </c>
      <c r="F2688" s="404"/>
      <c r="G2688" s="404"/>
      <c r="H2688" s="404" t="str">
        <f t="shared" si="43"/>
        <v>UN</v>
      </c>
    </row>
    <row r="2689" spans="2:8" x14ac:dyDescent="0.25">
      <c r="B2689" s="4">
        <v>2003628</v>
      </c>
      <c r="C2689" s="8" t="s">
        <v>3198</v>
      </c>
      <c r="D2689" s="4" t="s">
        <v>42</v>
      </c>
      <c r="E2689" s="463">
        <v>1190.45</v>
      </c>
      <c r="F2689" s="404"/>
      <c r="G2689" s="404"/>
      <c r="H2689" s="404" t="str">
        <f t="shared" si="43"/>
        <v>UN</v>
      </c>
    </row>
    <row r="2690" spans="2:8" x14ac:dyDescent="0.25">
      <c r="B2690" s="6">
        <v>2003627</v>
      </c>
      <c r="C2690" s="9" t="s">
        <v>12211</v>
      </c>
      <c r="D2690" s="6" t="s">
        <v>42</v>
      </c>
      <c r="E2690" s="464">
        <v>1123.5999999999999</v>
      </c>
      <c r="F2690" s="404"/>
      <c r="G2690" s="404"/>
      <c r="H2690" s="404" t="str">
        <f t="shared" si="43"/>
        <v>UN</v>
      </c>
    </row>
    <row r="2691" spans="2:8" x14ac:dyDescent="0.25">
      <c r="B2691" s="4">
        <v>2003630</v>
      </c>
      <c r="C2691" s="8" t="s">
        <v>3197</v>
      </c>
      <c r="D2691" s="4" t="s">
        <v>42</v>
      </c>
      <c r="E2691" s="463">
        <v>1439.06</v>
      </c>
      <c r="F2691" s="404"/>
      <c r="G2691" s="404"/>
      <c r="H2691" s="404" t="str">
        <f t="shared" si="43"/>
        <v>UN</v>
      </c>
    </row>
    <row r="2692" spans="2:8" x14ac:dyDescent="0.25">
      <c r="B2692" s="6">
        <v>2003629</v>
      </c>
      <c r="C2692" s="9" t="s">
        <v>12212</v>
      </c>
      <c r="D2692" s="6" t="s">
        <v>42</v>
      </c>
      <c r="E2692" s="464">
        <v>1365.03</v>
      </c>
      <c r="F2692" s="404"/>
      <c r="G2692" s="404"/>
      <c r="H2692" s="404" t="str">
        <f t="shared" si="43"/>
        <v>UN</v>
      </c>
    </row>
    <row r="2693" spans="2:8" x14ac:dyDescent="0.25">
      <c r="B2693" s="4">
        <v>2003632</v>
      </c>
      <c r="C2693" s="8" t="s">
        <v>3196</v>
      </c>
      <c r="D2693" s="4" t="s">
        <v>42</v>
      </c>
      <c r="E2693" s="463">
        <v>1687.67</v>
      </c>
      <c r="F2693" s="404"/>
      <c r="G2693" s="404"/>
      <c r="H2693" s="404" t="str">
        <f t="shared" si="43"/>
        <v>UN</v>
      </c>
    </row>
    <row r="2694" spans="2:8" x14ac:dyDescent="0.25">
      <c r="B2694" s="6">
        <v>2003631</v>
      </c>
      <c r="C2694" s="9" t="s">
        <v>12213</v>
      </c>
      <c r="D2694" s="6" t="s">
        <v>42</v>
      </c>
      <c r="E2694" s="464">
        <v>1606.47</v>
      </c>
      <c r="F2694" s="404"/>
      <c r="G2694" s="404"/>
      <c r="H2694" s="404" t="str">
        <f t="shared" si="43"/>
        <v>UN</v>
      </c>
    </row>
    <row r="2695" spans="2:8" x14ac:dyDescent="0.25">
      <c r="B2695" s="4">
        <v>2003599</v>
      </c>
      <c r="C2695" s="8" t="s">
        <v>12214</v>
      </c>
      <c r="D2695" s="4" t="s">
        <v>42</v>
      </c>
      <c r="E2695" s="463">
        <v>205.65</v>
      </c>
      <c r="F2695" s="404"/>
      <c r="G2695" s="404"/>
      <c r="H2695" s="404" t="str">
        <f t="shared" si="43"/>
        <v>UN</v>
      </c>
    </row>
    <row r="2696" spans="2:8" ht="30" x14ac:dyDescent="0.25">
      <c r="B2696" s="6">
        <v>2003598</v>
      </c>
      <c r="C2696" s="9" t="s">
        <v>12215</v>
      </c>
      <c r="D2696" s="6" t="s">
        <v>42</v>
      </c>
      <c r="E2696" s="464">
        <v>182.85</v>
      </c>
      <c r="F2696" s="404"/>
      <c r="G2696" s="404"/>
      <c r="H2696" s="404" t="str">
        <f t="shared" si="43"/>
        <v>UN</v>
      </c>
    </row>
    <row r="2697" spans="2:8" x14ac:dyDescent="0.25">
      <c r="B2697" s="4">
        <v>2003919</v>
      </c>
      <c r="C2697" s="8" t="s">
        <v>12216</v>
      </c>
      <c r="D2697" s="4" t="s">
        <v>42</v>
      </c>
      <c r="E2697" s="463">
        <v>205.65</v>
      </c>
      <c r="F2697" s="404"/>
      <c r="G2697" s="404"/>
      <c r="H2697" s="404" t="str">
        <f t="shared" si="43"/>
        <v>UN</v>
      </c>
    </row>
    <row r="2698" spans="2:8" x14ac:dyDescent="0.25">
      <c r="B2698" s="6">
        <v>2003918</v>
      </c>
      <c r="C2698" s="9" t="s">
        <v>12217</v>
      </c>
      <c r="D2698" s="6" t="s">
        <v>42</v>
      </c>
      <c r="E2698" s="464">
        <v>182.85</v>
      </c>
      <c r="F2698" s="404"/>
      <c r="G2698" s="404"/>
      <c r="H2698" s="404" t="str">
        <f t="shared" si="43"/>
        <v>UN</v>
      </c>
    </row>
    <row r="2699" spans="2:8" x14ac:dyDescent="0.25">
      <c r="B2699" s="4">
        <v>2003601</v>
      </c>
      <c r="C2699" s="8" t="s">
        <v>12218</v>
      </c>
      <c r="D2699" s="4" t="s">
        <v>42</v>
      </c>
      <c r="E2699" s="463">
        <v>258.33</v>
      </c>
      <c r="F2699" s="404"/>
      <c r="G2699" s="404"/>
      <c r="H2699" s="404" t="str">
        <f t="shared" si="43"/>
        <v>UN</v>
      </c>
    </row>
    <row r="2700" spans="2:8" ht="30" x14ac:dyDescent="0.25">
      <c r="B2700" s="6">
        <v>2003600</v>
      </c>
      <c r="C2700" s="9" t="s">
        <v>12219</v>
      </c>
      <c r="D2700" s="6" t="s">
        <v>42</v>
      </c>
      <c r="E2700" s="464">
        <v>228.52</v>
      </c>
      <c r="F2700" s="404"/>
      <c r="G2700" s="404"/>
      <c r="H2700" s="404" t="str">
        <f t="shared" si="43"/>
        <v>UN</v>
      </c>
    </row>
    <row r="2701" spans="2:8" x14ac:dyDescent="0.25">
      <c r="B2701" s="4">
        <v>2003921</v>
      </c>
      <c r="C2701" s="8" t="s">
        <v>12220</v>
      </c>
      <c r="D2701" s="4" t="s">
        <v>42</v>
      </c>
      <c r="E2701" s="463">
        <v>258.33</v>
      </c>
      <c r="F2701" s="404"/>
      <c r="G2701" s="404"/>
      <c r="H2701" s="404" t="str">
        <f t="shared" si="43"/>
        <v>UN</v>
      </c>
    </row>
    <row r="2702" spans="2:8" x14ac:dyDescent="0.25">
      <c r="B2702" s="6">
        <v>2003920</v>
      </c>
      <c r="C2702" s="9" t="s">
        <v>12221</v>
      </c>
      <c r="D2702" s="6" t="s">
        <v>42</v>
      </c>
      <c r="E2702" s="464">
        <v>228.52</v>
      </c>
      <c r="F2702" s="404"/>
      <c r="G2702" s="404"/>
      <c r="H2702" s="404" t="str">
        <f t="shared" si="43"/>
        <v>UN</v>
      </c>
    </row>
    <row r="2703" spans="2:8" x14ac:dyDescent="0.25">
      <c r="B2703" s="4">
        <v>2003616</v>
      </c>
      <c r="C2703" s="8" t="s">
        <v>12222</v>
      </c>
      <c r="D2703" s="4" t="s">
        <v>42</v>
      </c>
      <c r="E2703" s="406">
        <v>22.56</v>
      </c>
      <c r="F2703" s="404"/>
      <c r="G2703" s="404"/>
      <c r="H2703" s="404" t="str">
        <f t="shared" si="43"/>
        <v>UN</v>
      </c>
    </row>
    <row r="2704" spans="2:8" x14ac:dyDescent="0.25">
      <c r="B2704" s="6">
        <v>2003615</v>
      </c>
      <c r="C2704" s="9" t="s">
        <v>12223</v>
      </c>
      <c r="D2704" s="6" t="s">
        <v>42</v>
      </c>
      <c r="E2704" s="403">
        <v>19.350000000000001</v>
      </c>
      <c r="F2704" s="404"/>
      <c r="G2704" s="404"/>
      <c r="H2704" s="404" t="str">
        <f t="shared" si="43"/>
        <v>UN</v>
      </c>
    </row>
    <row r="2705" spans="2:8" x14ac:dyDescent="0.25">
      <c r="B2705" s="4">
        <v>2003927</v>
      </c>
      <c r="C2705" s="8" t="s">
        <v>12224</v>
      </c>
      <c r="D2705" s="4" t="s">
        <v>42</v>
      </c>
      <c r="E2705" s="406">
        <v>23.49</v>
      </c>
      <c r="F2705" s="404"/>
      <c r="G2705" s="404"/>
      <c r="H2705" s="404" t="str">
        <f t="shared" ref="H2705:H2768" si="44">UPPER(D2705)</f>
        <v>UN</v>
      </c>
    </row>
    <row r="2706" spans="2:8" x14ac:dyDescent="0.25">
      <c r="B2706" s="6">
        <v>2003926</v>
      </c>
      <c r="C2706" s="9" t="s">
        <v>12225</v>
      </c>
      <c r="D2706" s="6" t="s">
        <v>42</v>
      </c>
      <c r="E2706" s="403">
        <v>20.27</v>
      </c>
      <c r="F2706" s="404"/>
      <c r="G2706" s="404"/>
      <c r="H2706" s="404" t="str">
        <f t="shared" si="44"/>
        <v>UN</v>
      </c>
    </row>
    <row r="2707" spans="2:8" x14ac:dyDescent="0.25">
      <c r="B2707" s="4">
        <v>2003613</v>
      </c>
      <c r="C2707" s="8" t="s">
        <v>12226</v>
      </c>
      <c r="D2707" s="4" t="s">
        <v>42</v>
      </c>
      <c r="E2707" s="406">
        <v>146.53</v>
      </c>
      <c r="F2707" s="404"/>
      <c r="G2707" s="404"/>
      <c r="H2707" s="404" t="str">
        <f t="shared" si="44"/>
        <v>UN</v>
      </c>
    </row>
    <row r="2708" spans="2:8" x14ac:dyDescent="0.25">
      <c r="B2708" s="6">
        <v>2003612</v>
      </c>
      <c r="C2708" s="9" t="s">
        <v>12227</v>
      </c>
      <c r="D2708" s="6" t="s">
        <v>42</v>
      </c>
      <c r="E2708" s="464">
        <v>132.5</v>
      </c>
      <c r="F2708" s="404"/>
      <c r="G2708" s="404"/>
      <c r="H2708" s="404" t="str">
        <f t="shared" si="44"/>
        <v>UN</v>
      </c>
    </row>
    <row r="2709" spans="2:8" x14ac:dyDescent="0.25">
      <c r="B2709" s="4">
        <v>2003477</v>
      </c>
      <c r="C2709" s="8" t="s">
        <v>12228</v>
      </c>
      <c r="D2709" s="4" t="s">
        <v>42</v>
      </c>
      <c r="E2709" s="463">
        <v>3945.55</v>
      </c>
      <c r="F2709" s="404"/>
      <c r="G2709" s="404"/>
      <c r="H2709" s="404" t="str">
        <f t="shared" si="44"/>
        <v>UN</v>
      </c>
    </row>
    <row r="2710" spans="2:8" x14ac:dyDescent="0.25">
      <c r="B2710" s="6">
        <v>2003476</v>
      </c>
      <c r="C2710" s="9" t="s">
        <v>12229</v>
      </c>
      <c r="D2710" s="6" t="s">
        <v>42</v>
      </c>
      <c r="E2710" s="464">
        <v>3610.78</v>
      </c>
      <c r="F2710" s="404"/>
      <c r="G2710" s="404"/>
      <c r="H2710" s="404" t="str">
        <f t="shared" si="44"/>
        <v>UN</v>
      </c>
    </row>
    <row r="2711" spans="2:8" x14ac:dyDescent="0.25">
      <c r="B2711" s="4">
        <v>2003517</v>
      </c>
      <c r="C2711" s="8" t="s">
        <v>12230</v>
      </c>
      <c r="D2711" s="4" t="s">
        <v>42</v>
      </c>
      <c r="E2711" s="463">
        <v>4259.3500000000004</v>
      </c>
      <c r="F2711" s="404"/>
      <c r="G2711" s="404"/>
      <c r="H2711" s="404" t="str">
        <f t="shared" si="44"/>
        <v>UN</v>
      </c>
    </row>
    <row r="2712" spans="2:8" x14ac:dyDescent="0.25">
      <c r="B2712" s="6">
        <v>2003516</v>
      </c>
      <c r="C2712" s="9" t="s">
        <v>12231</v>
      </c>
      <c r="D2712" s="6" t="s">
        <v>42</v>
      </c>
      <c r="E2712" s="464">
        <v>3937.82</v>
      </c>
      <c r="F2712" s="404"/>
      <c r="G2712" s="404"/>
      <c r="H2712" s="404" t="str">
        <f t="shared" si="44"/>
        <v>UN</v>
      </c>
    </row>
    <row r="2713" spans="2:8" x14ac:dyDescent="0.25">
      <c r="B2713" s="4">
        <v>2003479</v>
      </c>
      <c r="C2713" s="8" t="s">
        <v>12232</v>
      </c>
      <c r="D2713" s="4" t="s">
        <v>42</v>
      </c>
      <c r="E2713" s="463">
        <v>3898.15</v>
      </c>
      <c r="F2713" s="404"/>
      <c r="G2713" s="404"/>
      <c r="H2713" s="404" t="str">
        <f t="shared" si="44"/>
        <v>UN</v>
      </c>
    </row>
    <row r="2714" spans="2:8" x14ac:dyDescent="0.25">
      <c r="B2714" s="6">
        <v>2003478</v>
      </c>
      <c r="C2714" s="9" t="s">
        <v>12233</v>
      </c>
      <c r="D2714" s="6" t="s">
        <v>42</v>
      </c>
      <c r="E2714" s="464">
        <v>3578</v>
      </c>
      <c r="F2714" s="404"/>
      <c r="G2714" s="404"/>
      <c r="H2714" s="404" t="str">
        <f t="shared" si="44"/>
        <v>UN</v>
      </c>
    </row>
    <row r="2715" spans="2:8" x14ac:dyDescent="0.25">
      <c r="B2715" s="4">
        <v>2003519</v>
      </c>
      <c r="C2715" s="8" t="s">
        <v>12234</v>
      </c>
      <c r="D2715" s="4" t="s">
        <v>42</v>
      </c>
      <c r="E2715" s="463">
        <v>4211.96</v>
      </c>
      <c r="F2715" s="404"/>
      <c r="G2715" s="404"/>
      <c r="H2715" s="404" t="str">
        <f t="shared" si="44"/>
        <v>UN</v>
      </c>
    </row>
    <row r="2716" spans="2:8" x14ac:dyDescent="0.25">
      <c r="B2716" s="6">
        <v>2003518</v>
      </c>
      <c r="C2716" s="9" t="s">
        <v>12235</v>
      </c>
      <c r="D2716" s="6" t="s">
        <v>42</v>
      </c>
      <c r="E2716" s="464">
        <v>3905.04</v>
      </c>
      <c r="F2716" s="404"/>
      <c r="G2716" s="404"/>
      <c r="H2716" s="404" t="str">
        <f t="shared" si="44"/>
        <v>UN</v>
      </c>
    </row>
    <row r="2717" spans="2:8" x14ac:dyDescent="0.25">
      <c r="B2717" s="4">
        <v>2003481</v>
      </c>
      <c r="C2717" s="8" t="s">
        <v>12236</v>
      </c>
      <c r="D2717" s="4" t="s">
        <v>42</v>
      </c>
      <c r="E2717" s="463">
        <v>3850.76</v>
      </c>
      <c r="F2717" s="404"/>
      <c r="G2717" s="404"/>
      <c r="H2717" s="404" t="str">
        <f t="shared" si="44"/>
        <v>UN</v>
      </c>
    </row>
    <row r="2718" spans="2:8" x14ac:dyDescent="0.25">
      <c r="B2718" s="6">
        <v>2003480</v>
      </c>
      <c r="C2718" s="9" t="s">
        <v>12237</v>
      </c>
      <c r="D2718" s="6" t="s">
        <v>42</v>
      </c>
      <c r="E2718" s="464">
        <v>3545.23</v>
      </c>
      <c r="F2718" s="404"/>
      <c r="G2718" s="404"/>
      <c r="H2718" s="404" t="str">
        <f t="shared" si="44"/>
        <v>UN</v>
      </c>
    </row>
    <row r="2719" spans="2:8" x14ac:dyDescent="0.25">
      <c r="B2719" s="4">
        <v>2003521</v>
      </c>
      <c r="C2719" s="8" t="s">
        <v>12238</v>
      </c>
      <c r="D2719" s="4" t="s">
        <v>42</v>
      </c>
      <c r="E2719" s="463">
        <v>4164.57</v>
      </c>
      <c r="F2719" s="404"/>
      <c r="G2719" s="404"/>
      <c r="H2719" s="404" t="str">
        <f t="shared" si="44"/>
        <v>UN</v>
      </c>
    </row>
    <row r="2720" spans="2:8" x14ac:dyDescent="0.25">
      <c r="B2720" s="6">
        <v>2003520</v>
      </c>
      <c r="C2720" s="9" t="s">
        <v>12239</v>
      </c>
      <c r="D2720" s="6" t="s">
        <v>42</v>
      </c>
      <c r="E2720" s="464">
        <v>3872.27</v>
      </c>
      <c r="F2720" s="404"/>
      <c r="G2720" s="404"/>
      <c r="H2720" s="404" t="str">
        <f t="shared" si="44"/>
        <v>UN</v>
      </c>
    </row>
    <row r="2721" spans="2:8" x14ac:dyDescent="0.25">
      <c r="B2721" s="4">
        <v>2003483</v>
      </c>
      <c r="C2721" s="8" t="s">
        <v>12240</v>
      </c>
      <c r="D2721" s="4" t="s">
        <v>42</v>
      </c>
      <c r="E2721" s="463">
        <v>3803.37</v>
      </c>
      <c r="F2721" s="404"/>
      <c r="G2721" s="404"/>
      <c r="H2721" s="404" t="str">
        <f t="shared" si="44"/>
        <v>UN</v>
      </c>
    </row>
    <row r="2722" spans="2:8" x14ac:dyDescent="0.25">
      <c r="B2722" s="6">
        <v>2003482</v>
      </c>
      <c r="C2722" s="9" t="s">
        <v>12241</v>
      </c>
      <c r="D2722" s="6" t="s">
        <v>42</v>
      </c>
      <c r="E2722" s="464">
        <v>3512.45</v>
      </c>
      <c r="F2722" s="404"/>
      <c r="G2722" s="404"/>
      <c r="H2722" s="404" t="str">
        <f t="shared" si="44"/>
        <v>UN</v>
      </c>
    </row>
    <row r="2723" spans="2:8" x14ac:dyDescent="0.25">
      <c r="B2723" s="4">
        <v>2003523</v>
      </c>
      <c r="C2723" s="8" t="s">
        <v>12242</v>
      </c>
      <c r="D2723" s="4" t="s">
        <v>42</v>
      </c>
      <c r="E2723" s="463">
        <v>4117.17</v>
      </c>
      <c r="F2723" s="404"/>
      <c r="G2723" s="404"/>
      <c r="H2723" s="404" t="str">
        <f t="shared" si="44"/>
        <v>UN</v>
      </c>
    </row>
    <row r="2724" spans="2:8" x14ac:dyDescent="0.25">
      <c r="B2724" s="6">
        <v>2003522</v>
      </c>
      <c r="C2724" s="9" t="s">
        <v>12243</v>
      </c>
      <c r="D2724" s="6" t="s">
        <v>42</v>
      </c>
      <c r="E2724" s="464">
        <v>3839.49</v>
      </c>
      <c r="F2724" s="404"/>
      <c r="G2724" s="404"/>
      <c r="H2724" s="404" t="str">
        <f t="shared" si="44"/>
        <v>UN</v>
      </c>
    </row>
    <row r="2725" spans="2:8" x14ac:dyDescent="0.25">
      <c r="B2725" s="4">
        <v>2003485</v>
      </c>
      <c r="C2725" s="8" t="s">
        <v>12244</v>
      </c>
      <c r="D2725" s="4" t="s">
        <v>42</v>
      </c>
      <c r="E2725" s="463">
        <v>5107.3500000000004</v>
      </c>
      <c r="F2725" s="404"/>
      <c r="G2725" s="404"/>
      <c r="H2725" s="404" t="str">
        <f t="shared" si="44"/>
        <v>UN</v>
      </c>
    </row>
    <row r="2726" spans="2:8" x14ac:dyDescent="0.25">
      <c r="B2726" s="6">
        <v>2003484</v>
      </c>
      <c r="C2726" s="9" t="s">
        <v>12245</v>
      </c>
      <c r="D2726" s="6" t="s">
        <v>42</v>
      </c>
      <c r="E2726" s="464">
        <v>4692.21</v>
      </c>
      <c r="F2726" s="404"/>
      <c r="G2726" s="404"/>
      <c r="H2726" s="404" t="str">
        <f t="shared" si="44"/>
        <v>UN</v>
      </c>
    </row>
    <row r="2727" spans="2:8" x14ac:dyDescent="0.25">
      <c r="B2727" s="4">
        <v>2003525</v>
      </c>
      <c r="C2727" s="8" t="s">
        <v>12246</v>
      </c>
      <c r="D2727" s="4" t="s">
        <v>42</v>
      </c>
      <c r="E2727" s="463">
        <v>5421.16</v>
      </c>
      <c r="F2727" s="404"/>
      <c r="G2727" s="404"/>
      <c r="H2727" s="404" t="str">
        <f t="shared" si="44"/>
        <v>UN</v>
      </c>
    </row>
    <row r="2728" spans="2:8" x14ac:dyDescent="0.25">
      <c r="B2728" s="6">
        <v>2003524</v>
      </c>
      <c r="C2728" s="9" t="s">
        <v>12247</v>
      </c>
      <c r="D2728" s="6" t="s">
        <v>42</v>
      </c>
      <c r="E2728" s="464">
        <v>5019.24</v>
      </c>
      <c r="F2728" s="404"/>
      <c r="G2728" s="404"/>
      <c r="H2728" s="404" t="str">
        <f t="shared" si="44"/>
        <v>UN</v>
      </c>
    </row>
    <row r="2729" spans="2:8" x14ac:dyDescent="0.25">
      <c r="B2729" s="4">
        <v>2003487</v>
      </c>
      <c r="C2729" s="8" t="s">
        <v>12248</v>
      </c>
      <c r="D2729" s="4" t="s">
        <v>42</v>
      </c>
      <c r="E2729" s="463">
        <v>5059.96</v>
      </c>
      <c r="F2729" s="404"/>
      <c r="G2729" s="404"/>
      <c r="H2729" s="404" t="str">
        <f t="shared" si="44"/>
        <v>UN</v>
      </c>
    </row>
    <row r="2730" spans="2:8" x14ac:dyDescent="0.25">
      <c r="B2730" s="6">
        <v>2003486</v>
      </c>
      <c r="C2730" s="9" t="s">
        <v>12249</v>
      </c>
      <c r="D2730" s="6" t="s">
        <v>42</v>
      </c>
      <c r="E2730" s="464">
        <v>4659.43</v>
      </c>
      <c r="F2730" s="404"/>
      <c r="G2730" s="404"/>
      <c r="H2730" s="404" t="str">
        <f t="shared" si="44"/>
        <v>UN</v>
      </c>
    </row>
    <row r="2731" spans="2:8" x14ac:dyDescent="0.25">
      <c r="B2731" s="4">
        <v>2003527</v>
      </c>
      <c r="C2731" s="8" t="s">
        <v>12250</v>
      </c>
      <c r="D2731" s="4" t="s">
        <v>42</v>
      </c>
      <c r="E2731" s="463">
        <v>5373.77</v>
      </c>
      <c r="F2731" s="404"/>
      <c r="G2731" s="404"/>
      <c r="H2731" s="404" t="str">
        <f t="shared" si="44"/>
        <v>UN</v>
      </c>
    </row>
    <row r="2732" spans="2:8" x14ac:dyDescent="0.25">
      <c r="B2732" s="6">
        <v>2003526</v>
      </c>
      <c r="C2732" s="9" t="s">
        <v>12251</v>
      </c>
      <c r="D2732" s="6" t="s">
        <v>42</v>
      </c>
      <c r="E2732" s="464">
        <v>4986.47</v>
      </c>
      <c r="F2732" s="404"/>
      <c r="G2732" s="404"/>
      <c r="H2732" s="404" t="str">
        <f t="shared" si="44"/>
        <v>UN</v>
      </c>
    </row>
    <row r="2733" spans="2:8" x14ac:dyDescent="0.25">
      <c r="B2733" s="4">
        <v>2003489</v>
      </c>
      <c r="C2733" s="8" t="s">
        <v>12252</v>
      </c>
      <c r="D2733" s="4" t="s">
        <v>42</v>
      </c>
      <c r="E2733" s="463">
        <v>5012.57</v>
      </c>
      <c r="F2733" s="404"/>
      <c r="G2733" s="404"/>
      <c r="H2733" s="404" t="str">
        <f t="shared" si="44"/>
        <v>UN</v>
      </c>
    </row>
    <row r="2734" spans="2:8" x14ac:dyDescent="0.25">
      <c r="B2734" s="6">
        <v>2003488</v>
      </c>
      <c r="C2734" s="9" t="s">
        <v>12253</v>
      </c>
      <c r="D2734" s="6" t="s">
        <v>42</v>
      </c>
      <c r="E2734" s="464">
        <v>4626.6499999999996</v>
      </c>
      <c r="F2734" s="404"/>
      <c r="G2734" s="404"/>
      <c r="H2734" s="404" t="str">
        <f t="shared" si="44"/>
        <v>UN</v>
      </c>
    </row>
    <row r="2735" spans="2:8" x14ac:dyDescent="0.25">
      <c r="B2735" s="4">
        <v>2003529</v>
      </c>
      <c r="C2735" s="8" t="s">
        <v>12254</v>
      </c>
      <c r="D2735" s="4" t="s">
        <v>42</v>
      </c>
      <c r="E2735" s="463">
        <v>5326.37</v>
      </c>
      <c r="F2735" s="404"/>
      <c r="G2735" s="404"/>
      <c r="H2735" s="404" t="str">
        <f t="shared" si="44"/>
        <v>UN</v>
      </c>
    </row>
    <row r="2736" spans="2:8" x14ac:dyDescent="0.25">
      <c r="B2736" s="6">
        <v>2003528</v>
      </c>
      <c r="C2736" s="9" t="s">
        <v>12255</v>
      </c>
      <c r="D2736" s="6" t="s">
        <v>42</v>
      </c>
      <c r="E2736" s="464">
        <v>4953.6899999999996</v>
      </c>
      <c r="F2736" s="404"/>
      <c r="G2736" s="404"/>
      <c r="H2736" s="404" t="str">
        <f t="shared" si="44"/>
        <v>UN</v>
      </c>
    </row>
    <row r="2737" spans="2:8" x14ac:dyDescent="0.25">
      <c r="B2737" s="4">
        <v>2003491</v>
      </c>
      <c r="C2737" s="8" t="s">
        <v>12256</v>
      </c>
      <c r="D2737" s="4" t="s">
        <v>42</v>
      </c>
      <c r="E2737" s="463">
        <v>4965.18</v>
      </c>
      <c r="F2737" s="404"/>
      <c r="G2737" s="404"/>
      <c r="H2737" s="404" t="str">
        <f t="shared" si="44"/>
        <v>UN</v>
      </c>
    </row>
    <row r="2738" spans="2:8" x14ac:dyDescent="0.25">
      <c r="B2738" s="6">
        <v>2003490</v>
      </c>
      <c r="C2738" s="9" t="s">
        <v>12257</v>
      </c>
      <c r="D2738" s="6" t="s">
        <v>42</v>
      </c>
      <c r="E2738" s="464">
        <v>4593.87</v>
      </c>
      <c r="F2738" s="404"/>
      <c r="G2738" s="404"/>
      <c r="H2738" s="404" t="str">
        <f t="shared" si="44"/>
        <v>UN</v>
      </c>
    </row>
    <row r="2739" spans="2:8" x14ac:dyDescent="0.25">
      <c r="B2739" s="4">
        <v>2003531</v>
      </c>
      <c r="C2739" s="8" t="s">
        <v>12258</v>
      </c>
      <c r="D2739" s="4" t="s">
        <v>42</v>
      </c>
      <c r="E2739" s="463">
        <v>5278.98</v>
      </c>
      <c r="F2739" s="404"/>
      <c r="G2739" s="404"/>
      <c r="H2739" s="404" t="str">
        <f t="shared" si="44"/>
        <v>UN</v>
      </c>
    </row>
    <row r="2740" spans="2:8" x14ac:dyDescent="0.25">
      <c r="B2740" s="6">
        <v>2003530</v>
      </c>
      <c r="C2740" s="9" t="s">
        <v>12259</v>
      </c>
      <c r="D2740" s="6" t="s">
        <v>42</v>
      </c>
      <c r="E2740" s="464">
        <v>4920.91</v>
      </c>
      <c r="F2740" s="404"/>
      <c r="G2740" s="404"/>
      <c r="H2740" s="404" t="str">
        <f t="shared" si="44"/>
        <v>UN</v>
      </c>
    </row>
    <row r="2741" spans="2:8" x14ac:dyDescent="0.25">
      <c r="B2741" s="4">
        <v>2003493</v>
      </c>
      <c r="C2741" s="8" t="s">
        <v>12260</v>
      </c>
      <c r="D2741" s="4" t="s">
        <v>42</v>
      </c>
      <c r="E2741" s="463">
        <v>6088.56</v>
      </c>
      <c r="F2741" s="404"/>
      <c r="G2741" s="404"/>
      <c r="H2741" s="404" t="str">
        <f t="shared" si="44"/>
        <v>UN</v>
      </c>
    </row>
    <row r="2742" spans="2:8" x14ac:dyDescent="0.25">
      <c r="B2742" s="6">
        <v>2003492</v>
      </c>
      <c r="C2742" s="9" t="s">
        <v>12261</v>
      </c>
      <c r="D2742" s="6" t="s">
        <v>42</v>
      </c>
      <c r="E2742" s="464">
        <v>5593.03</v>
      </c>
      <c r="F2742" s="404"/>
      <c r="G2742" s="404"/>
      <c r="H2742" s="404" t="str">
        <f t="shared" si="44"/>
        <v>UN</v>
      </c>
    </row>
    <row r="2743" spans="2:8" x14ac:dyDescent="0.25">
      <c r="B2743" s="4">
        <v>2003533</v>
      </c>
      <c r="C2743" s="8" t="s">
        <v>12262</v>
      </c>
      <c r="D2743" s="4" t="s">
        <v>42</v>
      </c>
      <c r="E2743" s="463">
        <v>6402.37</v>
      </c>
      <c r="F2743" s="404"/>
      <c r="G2743" s="404"/>
      <c r="H2743" s="404" t="str">
        <f t="shared" si="44"/>
        <v>UN</v>
      </c>
    </row>
    <row r="2744" spans="2:8" x14ac:dyDescent="0.25">
      <c r="B2744" s="6">
        <v>2003532</v>
      </c>
      <c r="C2744" s="9" t="s">
        <v>12263</v>
      </c>
      <c r="D2744" s="6" t="s">
        <v>42</v>
      </c>
      <c r="E2744" s="464">
        <v>5920.07</v>
      </c>
      <c r="F2744" s="404"/>
      <c r="G2744" s="404"/>
      <c r="H2744" s="404" t="str">
        <f t="shared" si="44"/>
        <v>UN</v>
      </c>
    </row>
    <row r="2745" spans="2:8" x14ac:dyDescent="0.25">
      <c r="B2745" s="4">
        <v>2003495</v>
      </c>
      <c r="C2745" s="8" t="s">
        <v>12264</v>
      </c>
      <c r="D2745" s="4" t="s">
        <v>42</v>
      </c>
      <c r="E2745" s="463">
        <v>6041.17</v>
      </c>
      <c r="F2745" s="404"/>
      <c r="G2745" s="404"/>
      <c r="H2745" s="404" t="str">
        <f t="shared" si="44"/>
        <v>UN</v>
      </c>
    </row>
    <row r="2746" spans="2:8" x14ac:dyDescent="0.25">
      <c r="B2746" s="6">
        <v>2003494</v>
      </c>
      <c r="C2746" s="9" t="s">
        <v>12265</v>
      </c>
      <c r="D2746" s="6" t="s">
        <v>42</v>
      </c>
      <c r="E2746" s="464">
        <v>5560.25</v>
      </c>
      <c r="F2746" s="404"/>
      <c r="G2746" s="404"/>
      <c r="H2746" s="404" t="str">
        <f t="shared" si="44"/>
        <v>UN</v>
      </c>
    </row>
    <row r="2747" spans="2:8" x14ac:dyDescent="0.25">
      <c r="B2747" s="4">
        <v>2003535</v>
      </c>
      <c r="C2747" s="8" t="s">
        <v>12266</v>
      </c>
      <c r="D2747" s="4" t="s">
        <v>42</v>
      </c>
      <c r="E2747" s="463">
        <v>6354.97</v>
      </c>
      <c r="F2747" s="404"/>
      <c r="G2747" s="404"/>
      <c r="H2747" s="404" t="str">
        <f t="shared" si="44"/>
        <v>UN</v>
      </c>
    </row>
    <row r="2748" spans="2:8" x14ac:dyDescent="0.25">
      <c r="B2748" s="6">
        <v>2003534</v>
      </c>
      <c r="C2748" s="9" t="s">
        <v>12267</v>
      </c>
      <c r="D2748" s="6" t="s">
        <v>42</v>
      </c>
      <c r="E2748" s="464">
        <v>5887.29</v>
      </c>
      <c r="F2748" s="404"/>
      <c r="G2748" s="404"/>
      <c r="H2748" s="404" t="str">
        <f t="shared" si="44"/>
        <v>UN</v>
      </c>
    </row>
    <row r="2749" spans="2:8" x14ac:dyDescent="0.25">
      <c r="B2749" s="4">
        <v>2003497</v>
      </c>
      <c r="C2749" s="8" t="s">
        <v>12268</v>
      </c>
      <c r="D2749" s="4" t="s">
        <v>42</v>
      </c>
      <c r="E2749" s="463">
        <v>5993.78</v>
      </c>
      <c r="F2749" s="404"/>
      <c r="G2749" s="404"/>
      <c r="H2749" s="404" t="str">
        <f t="shared" si="44"/>
        <v>UN</v>
      </c>
    </row>
    <row r="2750" spans="2:8" x14ac:dyDescent="0.25">
      <c r="B2750" s="6">
        <v>2003496</v>
      </c>
      <c r="C2750" s="9" t="s">
        <v>12269</v>
      </c>
      <c r="D2750" s="6" t="s">
        <v>42</v>
      </c>
      <c r="E2750" s="464">
        <v>5527.48</v>
      </c>
      <c r="F2750" s="404"/>
      <c r="G2750" s="404"/>
      <c r="H2750" s="404" t="str">
        <f t="shared" si="44"/>
        <v>UN</v>
      </c>
    </row>
    <row r="2751" spans="2:8" x14ac:dyDescent="0.25">
      <c r="B2751" s="4">
        <v>2003537</v>
      </c>
      <c r="C2751" s="8" t="s">
        <v>12270</v>
      </c>
      <c r="D2751" s="4" t="s">
        <v>42</v>
      </c>
      <c r="E2751" s="463">
        <v>6307.58</v>
      </c>
      <c r="F2751" s="404"/>
      <c r="G2751" s="404"/>
      <c r="H2751" s="404" t="str">
        <f t="shared" si="44"/>
        <v>UN</v>
      </c>
    </row>
    <row r="2752" spans="2:8" x14ac:dyDescent="0.25">
      <c r="B2752" s="6">
        <v>2003536</v>
      </c>
      <c r="C2752" s="9" t="s">
        <v>12271</v>
      </c>
      <c r="D2752" s="6" t="s">
        <v>42</v>
      </c>
      <c r="E2752" s="464">
        <v>5854.52</v>
      </c>
      <c r="F2752" s="404"/>
      <c r="G2752" s="404"/>
      <c r="H2752" s="404" t="str">
        <f t="shared" si="44"/>
        <v>UN</v>
      </c>
    </row>
    <row r="2753" spans="2:8" x14ac:dyDescent="0.25">
      <c r="B2753" s="4">
        <v>2003499</v>
      </c>
      <c r="C2753" s="8" t="s">
        <v>12272</v>
      </c>
      <c r="D2753" s="4" t="s">
        <v>42</v>
      </c>
      <c r="E2753" s="463">
        <v>5946.39</v>
      </c>
      <c r="F2753" s="404"/>
      <c r="G2753" s="404"/>
      <c r="H2753" s="404" t="str">
        <f t="shared" si="44"/>
        <v>UN</v>
      </c>
    </row>
    <row r="2754" spans="2:8" x14ac:dyDescent="0.25">
      <c r="B2754" s="6">
        <v>2003498</v>
      </c>
      <c r="C2754" s="9" t="s">
        <v>12273</v>
      </c>
      <c r="D2754" s="6" t="s">
        <v>42</v>
      </c>
      <c r="E2754" s="464">
        <v>5494.7</v>
      </c>
      <c r="F2754" s="404"/>
      <c r="G2754" s="404"/>
      <c r="H2754" s="404" t="str">
        <f t="shared" si="44"/>
        <v>UN</v>
      </c>
    </row>
    <row r="2755" spans="2:8" x14ac:dyDescent="0.25">
      <c r="B2755" s="4">
        <v>2003539</v>
      </c>
      <c r="C2755" s="8" t="s">
        <v>12274</v>
      </c>
      <c r="D2755" s="4" t="s">
        <v>42</v>
      </c>
      <c r="E2755" s="463">
        <v>6212.8</v>
      </c>
      <c r="F2755" s="404"/>
      <c r="G2755" s="404"/>
      <c r="H2755" s="404" t="str">
        <f t="shared" si="44"/>
        <v>UN</v>
      </c>
    </row>
    <row r="2756" spans="2:8" x14ac:dyDescent="0.25">
      <c r="B2756" s="6">
        <v>2003538</v>
      </c>
      <c r="C2756" s="9" t="s">
        <v>12275</v>
      </c>
      <c r="D2756" s="6" t="s">
        <v>42</v>
      </c>
      <c r="E2756" s="464">
        <v>5788.96</v>
      </c>
      <c r="F2756" s="404"/>
      <c r="G2756" s="404"/>
      <c r="H2756" s="404" t="str">
        <f t="shared" si="44"/>
        <v>UN</v>
      </c>
    </row>
    <row r="2757" spans="2:8" x14ac:dyDescent="0.25">
      <c r="B2757" s="4">
        <v>2003501</v>
      </c>
      <c r="C2757" s="8" t="s">
        <v>12276</v>
      </c>
      <c r="D2757" s="4" t="s">
        <v>42</v>
      </c>
      <c r="E2757" s="463">
        <v>7310.56</v>
      </c>
      <c r="F2757" s="404"/>
      <c r="G2757" s="404"/>
      <c r="H2757" s="404" t="str">
        <f t="shared" si="44"/>
        <v>UN</v>
      </c>
    </row>
    <row r="2758" spans="2:8" x14ac:dyDescent="0.25">
      <c r="B2758" s="6">
        <v>2003500</v>
      </c>
      <c r="C2758" s="9" t="s">
        <v>12277</v>
      </c>
      <c r="D2758" s="6" t="s">
        <v>42</v>
      </c>
      <c r="E2758" s="464">
        <v>6734.65</v>
      </c>
      <c r="F2758" s="404"/>
      <c r="G2758" s="404"/>
      <c r="H2758" s="404" t="str">
        <f t="shared" si="44"/>
        <v>UN</v>
      </c>
    </row>
    <row r="2759" spans="2:8" x14ac:dyDescent="0.25">
      <c r="B2759" s="4">
        <v>2003541</v>
      </c>
      <c r="C2759" s="8" t="s">
        <v>12278</v>
      </c>
      <c r="D2759" s="4" t="s">
        <v>42</v>
      </c>
      <c r="E2759" s="463">
        <v>7624.36</v>
      </c>
      <c r="F2759" s="404"/>
      <c r="G2759" s="404"/>
      <c r="H2759" s="404" t="str">
        <f t="shared" si="44"/>
        <v>UN</v>
      </c>
    </row>
    <row r="2760" spans="2:8" x14ac:dyDescent="0.25">
      <c r="B2760" s="6">
        <v>2003540</v>
      </c>
      <c r="C2760" s="9" t="s">
        <v>12279</v>
      </c>
      <c r="D2760" s="6" t="s">
        <v>42</v>
      </c>
      <c r="E2760" s="464">
        <v>7061.69</v>
      </c>
      <c r="F2760" s="404"/>
      <c r="G2760" s="404"/>
      <c r="H2760" s="404" t="str">
        <f t="shared" si="44"/>
        <v>UN</v>
      </c>
    </row>
    <row r="2761" spans="2:8" x14ac:dyDescent="0.25">
      <c r="B2761" s="4">
        <v>2003503</v>
      </c>
      <c r="C2761" s="8" t="s">
        <v>12280</v>
      </c>
      <c r="D2761" s="4" t="s">
        <v>42</v>
      </c>
      <c r="E2761" s="463">
        <v>7263.17</v>
      </c>
      <c r="F2761" s="404"/>
      <c r="G2761" s="404"/>
      <c r="H2761" s="404" t="str">
        <f t="shared" si="44"/>
        <v>UN</v>
      </c>
    </row>
    <row r="2762" spans="2:8" x14ac:dyDescent="0.25">
      <c r="B2762" s="6">
        <v>2003502</v>
      </c>
      <c r="C2762" s="9" t="s">
        <v>12281</v>
      </c>
      <c r="D2762" s="6" t="s">
        <v>42</v>
      </c>
      <c r="E2762" s="464">
        <v>6701.87</v>
      </c>
      <c r="F2762" s="404"/>
      <c r="G2762" s="404"/>
      <c r="H2762" s="404" t="str">
        <f t="shared" si="44"/>
        <v>UN</v>
      </c>
    </row>
    <row r="2763" spans="2:8" x14ac:dyDescent="0.25">
      <c r="B2763" s="4">
        <v>2003543</v>
      </c>
      <c r="C2763" s="8" t="s">
        <v>12282</v>
      </c>
      <c r="D2763" s="4" t="s">
        <v>42</v>
      </c>
      <c r="E2763" s="463">
        <v>7576.97</v>
      </c>
      <c r="F2763" s="404"/>
      <c r="G2763" s="404"/>
      <c r="H2763" s="404" t="str">
        <f t="shared" si="44"/>
        <v>UN</v>
      </c>
    </row>
    <row r="2764" spans="2:8" x14ac:dyDescent="0.25">
      <c r="B2764" s="6">
        <v>2003542</v>
      </c>
      <c r="C2764" s="9" t="s">
        <v>12283</v>
      </c>
      <c r="D2764" s="6" t="s">
        <v>42</v>
      </c>
      <c r="E2764" s="464">
        <v>7028.91</v>
      </c>
      <c r="F2764" s="404"/>
      <c r="G2764" s="404"/>
      <c r="H2764" s="404" t="str">
        <f t="shared" si="44"/>
        <v>UN</v>
      </c>
    </row>
    <row r="2765" spans="2:8" x14ac:dyDescent="0.25">
      <c r="B2765" s="4">
        <v>2003505</v>
      </c>
      <c r="C2765" s="8" t="s">
        <v>12284</v>
      </c>
      <c r="D2765" s="4" t="s">
        <v>42</v>
      </c>
      <c r="E2765" s="463">
        <v>7215.78</v>
      </c>
      <c r="F2765" s="404"/>
      <c r="G2765" s="404"/>
      <c r="H2765" s="404" t="str">
        <f t="shared" si="44"/>
        <v>UN</v>
      </c>
    </row>
    <row r="2766" spans="2:8" x14ac:dyDescent="0.25">
      <c r="B2766" s="6">
        <v>2003504</v>
      </c>
      <c r="C2766" s="9" t="s">
        <v>12285</v>
      </c>
      <c r="D2766" s="6" t="s">
        <v>42</v>
      </c>
      <c r="E2766" s="464">
        <v>6669.09</v>
      </c>
      <c r="F2766" s="404"/>
      <c r="G2766" s="404"/>
      <c r="H2766" s="404" t="str">
        <f t="shared" si="44"/>
        <v>UN</v>
      </c>
    </row>
    <row r="2767" spans="2:8" x14ac:dyDescent="0.25">
      <c r="B2767" s="4">
        <v>2003545</v>
      </c>
      <c r="C2767" s="8" t="s">
        <v>12286</v>
      </c>
      <c r="D2767" s="4" t="s">
        <v>42</v>
      </c>
      <c r="E2767" s="463">
        <v>7529.58</v>
      </c>
      <c r="F2767" s="404"/>
      <c r="G2767" s="404"/>
      <c r="H2767" s="404" t="str">
        <f t="shared" si="44"/>
        <v>UN</v>
      </c>
    </row>
    <row r="2768" spans="2:8" x14ac:dyDescent="0.25">
      <c r="B2768" s="6">
        <v>2003544</v>
      </c>
      <c r="C2768" s="9" t="s">
        <v>12287</v>
      </c>
      <c r="D2768" s="6" t="s">
        <v>42</v>
      </c>
      <c r="E2768" s="464">
        <v>6996.13</v>
      </c>
      <c r="F2768" s="404"/>
      <c r="G2768" s="404"/>
      <c r="H2768" s="404" t="str">
        <f t="shared" si="44"/>
        <v>UN</v>
      </c>
    </row>
    <row r="2769" spans="2:8" x14ac:dyDescent="0.25">
      <c r="B2769" s="4">
        <v>2003507</v>
      </c>
      <c r="C2769" s="8" t="s">
        <v>12288</v>
      </c>
      <c r="D2769" s="4" t="s">
        <v>42</v>
      </c>
      <c r="E2769" s="463">
        <v>7168.38</v>
      </c>
      <c r="F2769" s="404"/>
      <c r="G2769" s="404"/>
      <c r="H2769" s="404" t="str">
        <f t="shared" ref="H2769:H2832" si="45">UPPER(D2769)</f>
        <v>UN</v>
      </c>
    </row>
    <row r="2770" spans="2:8" x14ac:dyDescent="0.25">
      <c r="B2770" s="6">
        <v>2003506</v>
      </c>
      <c r="C2770" s="9" t="s">
        <v>12289</v>
      </c>
      <c r="D2770" s="6" t="s">
        <v>42</v>
      </c>
      <c r="E2770" s="464">
        <v>6636.32</v>
      </c>
      <c r="F2770" s="404"/>
      <c r="G2770" s="404"/>
      <c r="H2770" s="404" t="str">
        <f t="shared" si="45"/>
        <v>UN</v>
      </c>
    </row>
    <row r="2771" spans="2:8" x14ac:dyDescent="0.25">
      <c r="B2771" s="4">
        <v>2003547</v>
      </c>
      <c r="C2771" s="8" t="s">
        <v>12290</v>
      </c>
      <c r="D2771" s="4" t="s">
        <v>42</v>
      </c>
      <c r="E2771" s="463">
        <v>7482.19</v>
      </c>
      <c r="F2771" s="404"/>
      <c r="G2771" s="404"/>
      <c r="H2771" s="404" t="str">
        <f t="shared" si="45"/>
        <v>UN</v>
      </c>
    </row>
    <row r="2772" spans="2:8" x14ac:dyDescent="0.25">
      <c r="B2772" s="6">
        <v>2003546</v>
      </c>
      <c r="C2772" s="9" t="s">
        <v>12291</v>
      </c>
      <c r="D2772" s="6" t="s">
        <v>42</v>
      </c>
      <c r="E2772" s="464">
        <v>6963.35</v>
      </c>
      <c r="F2772" s="404"/>
      <c r="G2772" s="404"/>
      <c r="H2772" s="404" t="str">
        <f t="shared" si="45"/>
        <v>UN</v>
      </c>
    </row>
    <row r="2773" spans="2:8" x14ac:dyDescent="0.25">
      <c r="B2773" s="4">
        <v>2003509</v>
      </c>
      <c r="C2773" s="8" t="s">
        <v>12292</v>
      </c>
      <c r="D2773" s="4" t="s">
        <v>42</v>
      </c>
      <c r="E2773" s="463">
        <v>8339.93</v>
      </c>
      <c r="F2773" s="404"/>
      <c r="G2773" s="404"/>
      <c r="H2773" s="404" t="str">
        <f t="shared" si="45"/>
        <v>UN</v>
      </c>
    </row>
    <row r="2774" spans="2:8" x14ac:dyDescent="0.25">
      <c r="B2774" s="6">
        <v>2003508</v>
      </c>
      <c r="C2774" s="9" t="s">
        <v>12293</v>
      </c>
      <c r="D2774" s="6" t="s">
        <v>42</v>
      </c>
      <c r="E2774" s="464">
        <v>7683.63</v>
      </c>
      <c r="F2774" s="404"/>
      <c r="G2774" s="404"/>
      <c r="H2774" s="404" t="str">
        <f t="shared" si="45"/>
        <v>UN</v>
      </c>
    </row>
    <row r="2775" spans="2:8" x14ac:dyDescent="0.25">
      <c r="B2775" s="4">
        <v>2003549</v>
      </c>
      <c r="C2775" s="8" t="s">
        <v>12294</v>
      </c>
      <c r="D2775" s="4" t="s">
        <v>42</v>
      </c>
      <c r="E2775" s="463">
        <v>8653.73</v>
      </c>
      <c r="F2775" s="404"/>
      <c r="G2775" s="404"/>
      <c r="H2775" s="404" t="str">
        <f t="shared" si="45"/>
        <v>UN</v>
      </c>
    </row>
    <row r="2776" spans="2:8" x14ac:dyDescent="0.25">
      <c r="B2776" s="6">
        <v>2003548</v>
      </c>
      <c r="C2776" s="9" t="s">
        <v>12295</v>
      </c>
      <c r="D2776" s="6" t="s">
        <v>42</v>
      </c>
      <c r="E2776" s="464">
        <v>8010.67</v>
      </c>
      <c r="F2776" s="404"/>
      <c r="G2776" s="404"/>
      <c r="H2776" s="404" t="str">
        <f t="shared" si="45"/>
        <v>UN</v>
      </c>
    </row>
    <row r="2777" spans="2:8" x14ac:dyDescent="0.25">
      <c r="B2777" s="4">
        <v>2003511</v>
      </c>
      <c r="C2777" s="8" t="s">
        <v>12296</v>
      </c>
      <c r="D2777" s="4" t="s">
        <v>42</v>
      </c>
      <c r="E2777" s="463">
        <v>8292.5400000000009</v>
      </c>
      <c r="F2777" s="404"/>
      <c r="G2777" s="404"/>
      <c r="H2777" s="404" t="str">
        <f t="shared" si="45"/>
        <v>UN</v>
      </c>
    </row>
    <row r="2778" spans="2:8" x14ac:dyDescent="0.25">
      <c r="B2778" s="6">
        <v>2003510</v>
      </c>
      <c r="C2778" s="9" t="s">
        <v>12297</v>
      </c>
      <c r="D2778" s="6" t="s">
        <v>42</v>
      </c>
      <c r="E2778" s="464">
        <v>7650.86</v>
      </c>
      <c r="F2778" s="404"/>
      <c r="G2778" s="404"/>
      <c r="H2778" s="404" t="str">
        <f t="shared" si="45"/>
        <v>UN</v>
      </c>
    </row>
    <row r="2779" spans="2:8" x14ac:dyDescent="0.25">
      <c r="B2779" s="4">
        <v>2003551</v>
      </c>
      <c r="C2779" s="8" t="s">
        <v>12298</v>
      </c>
      <c r="D2779" s="4" t="s">
        <v>42</v>
      </c>
      <c r="E2779" s="463">
        <v>8606.34</v>
      </c>
      <c r="F2779" s="404"/>
      <c r="G2779" s="404"/>
      <c r="H2779" s="404" t="str">
        <f t="shared" si="45"/>
        <v>UN</v>
      </c>
    </row>
    <row r="2780" spans="2:8" x14ac:dyDescent="0.25">
      <c r="B2780" s="6">
        <v>2003550</v>
      </c>
      <c r="C2780" s="9" t="s">
        <v>12299</v>
      </c>
      <c r="D2780" s="6" t="s">
        <v>42</v>
      </c>
      <c r="E2780" s="464">
        <v>7977.89</v>
      </c>
      <c r="F2780" s="404"/>
      <c r="G2780" s="404"/>
      <c r="H2780" s="404" t="str">
        <f t="shared" si="45"/>
        <v>UN</v>
      </c>
    </row>
    <row r="2781" spans="2:8" x14ac:dyDescent="0.25">
      <c r="B2781" s="4">
        <v>2003513</v>
      </c>
      <c r="C2781" s="8" t="s">
        <v>12300</v>
      </c>
      <c r="D2781" s="4" t="s">
        <v>42</v>
      </c>
      <c r="E2781" s="463">
        <v>8245.14</v>
      </c>
      <c r="F2781" s="404"/>
      <c r="G2781" s="404"/>
      <c r="H2781" s="404" t="str">
        <f t="shared" si="45"/>
        <v>UN</v>
      </c>
    </row>
    <row r="2782" spans="2:8" x14ac:dyDescent="0.25">
      <c r="B2782" s="6">
        <v>2003512</v>
      </c>
      <c r="C2782" s="9" t="s">
        <v>12301</v>
      </c>
      <c r="D2782" s="6" t="s">
        <v>42</v>
      </c>
      <c r="E2782" s="464">
        <v>7618.08</v>
      </c>
      <c r="F2782" s="404"/>
      <c r="G2782" s="404"/>
      <c r="H2782" s="404" t="str">
        <f t="shared" si="45"/>
        <v>UN</v>
      </c>
    </row>
    <row r="2783" spans="2:8" x14ac:dyDescent="0.25">
      <c r="B2783" s="4">
        <v>2003553</v>
      </c>
      <c r="C2783" s="8" t="s">
        <v>12302</v>
      </c>
      <c r="D2783" s="4" t="s">
        <v>42</v>
      </c>
      <c r="E2783" s="463">
        <v>8558.9500000000007</v>
      </c>
      <c r="F2783" s="404"/>
      <c r="G2783" s="404"/>
      <c r="H2783" s="404" t="str">
        <f t="shared" si="45"/>
        <v>UN</v>
      </c>
    </row>
    <row r="2784" spans="2:8" x14ac:dyDescent="0.25">
      <c r="B2784" s="6">
        <v>2003552</v>
      </c>
      <c r="C2784" s="9" t="s">
        <v>12303</v>
      </c>
      <c r="D2784" s="6" t="s">
        <v>42</v>
      </c>
      <c r="E2784" s="464">
        <v>7945.12</v>
      </c>
      <c r="F2784" s="404"/>
      <c r="G2784" s="404"/>
      <c r="H2784" s="404" t="str">
        <f t="shared" si="45"/>
        <v>UN</v>
      </c>
    </row>
    <row r="2785" spans="2:8" x14ac:dyDescent="0.25">
      <c r="B2785" s="4">
        <v>2003515</v>
      </c>
      <c r="C2785" s="8" t="s">
        <v>12304</v>
      </c>
      <c r="D2785" s="4" t="s">
        <v>42</v>
      </c>
      <c r="E2785" s="463">
        <v>8197.75</v>
      </c>
      <c r="F2785" s="404"/>
      <c r="G2785" s="404"/>
      <c r="H2785" s="404" t="str">
        <f t="shared" si="45"/>
        <v>UN</v>
      </c>
    </row>
    <row r="2786" spans="2:8" x14ac:dyDescent="0.25">
      <c r="B2786" s="6">
        <v>2003514</v>
      </c>
      <c r="C2786" s="9" t="s">
        <v>12305</v>
      </c>
      <c r="D2786" s="6" t="s">
        <v>42</v>
      </c>
      <c r="E2786" s="464">
        <v>7585.3</v>
      </c>
      <c r="F2786" s="404"/>
      <c r="G2786" s="404"/>
      <c r="H2786" s="404" t="str">
        <f t="shared" si="45"/>
        <v>UN</v>
      </c>
    </row>
    <row r="2787" spans="2:8" x14ac:dyDescent="0.25">
      <c r="B2787" s="4">
        <v>2003555</v>
      </c>
      <c r="C2787" s="8" t="s">
        <v>12306</v>
      </c>
      <c r="D2787" s="4" t="s">
        <v>42</v>
      </c>
      <c r="E2787" s="463">
        <v>8511.56</v>
      </c>
      <c r="F2787" s="404"/>
      <c r="G2787" s="404"/>
      <c r="H2787" s="404" t="str">
        <f t="shared" si="45"/>
        <v>UN</v>
      </c>
    </row>
    <row r="2788" spans="2:8" x14ac:dyDescent="0.25">
      <c r="B2788" s="6">
        <v>2003554</v>
      </c>
      <c r="C2788" s="9" t="s">
        <v>12307</v>
      </c>
      <c r="D2788" s="6" t="s">
        <v>42</v>
      </c>
      <c r="E2788" s="464">
        <v>7912.34</v>
      </c>
      <c r="F2788" s="404"/>
      <c r="G2788" s="404"/>
      <c r="H2788" s="404" t="str">
        <f t="shared" si="45"/>
        <v>UN</v>
      </c>
    </row>
    <row r="2789" spans="2:8" x14ac:dyDescent="0.25">
      <c r="B2789" s="4">
        <v>2003728</v>
      </c>
      <c r="C2789" s="8" t="s">
        <v>12308</v>
      </c>
      <c r="D2789" s="4" t="s">
        <v>42</v>
      </c>
      <c r="E2789" s="463">
        <v>3667.96</v>
      </c>
      <c r="F2789" s="404"/>
      <c r="G2789" s="404"/>
      <c r="H2789" s="404" t="str">
        <f t="shared" si="45"/>
        <v>UN</v>
      </c>
    </row>
    <row r="2790" spans="2:8" x14ac:dyDescent="0.25">
      <c r="B2790" s="6">
        <v>2003727</v>
      </c>
      <c r="C2790" s="9" t="s">
        <v>12309</v>
      </c>
      <c r="D2790" s="6" t="s">
        <v>42</v>
      </c>
      <c r="E2790" s="464">
        <v>3337.66</v>
      </c>
      <c r="F2790" s="404"/>
      <c r="G2790" s="404"/>
      <c r="H2790" s="404" t="str">
        <f t="shared" si="45"/>
        <v>UN</v>
      </c>
    </row>
    <row r="2791" spans="2:8" x14ac:dyDescent="0.25">
      <c r="B2791" s="4">
        <v>2003730</v>
      </c>
      <c r="C2791" s="8" t="s">
        <v>12310</v>
      </c>
      <c r="D2791" s="4" t="s">
        <v>42</v>
      </c>
      <c r="E2791" s="463">
        <v>3620.57</v>
      </c>
      <c r="F2791" s="404"/>
      <c r="G2791" s="404"/>
      <c r="H2791" s="404" t="str">
        <f t="shared" si="45"/>
        <v>UN</v>
      </c>
    </row>
    <row r="2792" spans="2:8" x14ac:dyDescent="0.25">
      <c r="B2792" s="6">
        <v>2003729</v>
      </c>
      <c r="C2792" s="9" t="s">
        <v>12311</v>
      </c>
      <c r="D2792" s="6" t="s">
        <v>42</v>
      </c>
      <c r="E2792" s="464">
        <v>3304.89</v>
      </c>
      <c r="F2792" s="404"/>
      <c r="G2792" s="404"/>
      <c r="H2792" s="404" t="str">
        <f t="shared" si="45"/>
        <v>UN</v>
      </c>
    </row>
    <row r="2793" spans="2:8" x14ac:dyDescent="0.25">
      <c r="B2793" s="4">
        <v>2003732</v>
      </c>
      <c r="C2793" s="8" t="s">
        <v>12312</v>
      </c>
      <c r="D2793" s="4" t="s">
        <v>42</v>
      </c>
      <c r="E2793" s="463">
        <v>3577.92</v>
      </c>
      <c r="F2793" s="404"/>
      <c r="G2793" s="404"/>
      <c r="H2793" s="404" t="str">
        <f t="shared" si="45"/>
        <v>UN</v>
      </c>
    </row>
    <row r="2794" spans="2:8" x14ac:dyDescent="0.25">
      <c r="B2794" s="6">
        <v>2003731</v>
      </c>
      <c r="C2794" s="9" t="s">
        <v>12313</v>
      </c>
      <c r="D2794" s="6" t="s">
        <v>42</v>
      </c>
      <c r="E2794" s="464">
        <v>3275.39</v>
      </c>
      <c r="F2794" s="404"/>
      <c r="G2794" s="404"/>
      <c r="H2794" s="404" t="str">
        <f t="shared" si="45"/>
        <v>UN</v>
      </c>
    </row>
    <row r="2795" spans="2:8" x14ac:dyDescent="0.25">
      <c r="B2795" s="4">
        <v>2003734</v>
      </c>
      <c r="C2795" s="8" t="s">
        <v>12314</v>
      </c>
      <c r="D2795" s="4" t="s">
        <v>42</v>
      </c>
      <c r="E2795" s="463">
        <v>3525.79</v>
      </c>
      <c r="F2795" s="404"/>
      <c r="G2795" s="404"/>
      <c r="H2795" s="404" t="str">
        <f t="shared" si="45"/>
        <v>UN</v>
      </c>
    </row>
    <row r="2796" spans="2:8" x14ac:dyDescent="0.25">
      <c r="B2796" s="6">
        <v>2003733</v>
      </c>
      <c r="C2796" s="9" t="s">
        <v>12315</v>
      </c>
      <c r="D2796" s="6" t="s">
        <v>42</v>
      </c>
      <c r="E2796" s="464">
        <v>3239.33</v>
      </c>
      <c r="F2796" s="404"/>
      <c r="G2796" s="404"/>
      <c r="H2796" s="404" t="str">
        <f t="shared" si="45"/>
        <v>UN</v>
      </c>
    </row>
    <row r="2797" spans="2:8" x14ac:dyDescent="0.25">
      <c r="B2797" s="4">
        <v>2003736</v>
      </c>
      <c r="C2797" s="8" t="s">
        <v>12316</v>
      </c>
      <c r="D2797" s="4" t="s">
        <v>42</v>
      </c>
      <c r="E2797" s="463">
        <v>4829.7700000000004</v>
      </c>
      <c r="F2797" s="404"/>
      <c r="G2797" s="404"/>
      <c r="H2797" s="404" t="str">
        <f t="shared" si="45"/>
        <v>UN</v>
      </c>
    </row>
    <row r="2798" spans="2:8" x14ac:dyDescent="0.25">
      <c r="B2798" s="6">
        <v>2003735</v>
      </c>
      <c r="C2798" s="9" t="s">
        <v>12317</v>
      </c>
      <c r="D2798" s="6" t="s">
        <v>42</v>
      </c>
      <c r="E2798" s="464">
        <v>4419.09</v>
      </c>
      <c r="F2798" s="404"/>
      <c r="G2798" s="404"/>
      <c r="H2798" s="404" t="str">
        <f t="shared" si="45"/>
        <v>UN</v>
      </c>
    </row>
    <row r="2799" spans="2:8" x14ac:dyDescent="0.25">
      <c r="B2799" s="4">
        <v>2003738</v>
      </c>
      <c r="C2799" s="8" t="s">
        <v>12318</v>
      </c>
      <c r="D2799" s="4" t="s">
        <v>42</v>
      </c>
      <c r="E2799" s="463">
        <v>4782.38</v>
      </c>
      <c r="F2799" s="404"/>
      <c r="G2799" s="404"/>
      <c r="H2799" s="404" t="str">
        <f t="shared" si="45"/>
        <v>UN</v>
      </c>
    </row>
    <row r="2800" spans="2:8" x14ac:dyDescent="0.25">
      <c r="B2800" s="6">
        <v>2003737</v>
      </c>
      <c r="C2800" s="9" t="s">
        <v>12319</v>
      </c>
      <c r="D2800" s="6" t="s">
        <v>42</v>
      </c>
      <c r="E2800" s="464">
        <v>4386.3100000000004</v>
      </c>
      <c r="F2800" s="404"/>
      <c r="G2800" s="404"/>
      <c r="H2800" s="404" t="str">
        <f t="shared" si="45"/>
        <v>UN</v>
      </c>
    </row>
    <row r="2801" spans="2:8" x14ac:dyDescent="0.25">
      <c r="B2801" s="4">
        <v>2003740</v>
      </c>
      <c r="C2801" s="8" t="s">
        <v>12320</v>
      </c>
      <c r="D2801" s="4" t="s">
        <v>42</v>
      </c>
      <c r="E2801" s="463">
        <v>4739.72</v>
      </c>
      <c r="F2801" s="404"/>
      <c r="G2801" s="404"/>
      <c r="H2801" s="404" t="str">
        <f t="shared" si="45"/>
        <v>UN</v>
      </c>
    </row>
    <row r="2802" spans="2:8" x14ac:dyDescent="0.25">
      <c r="B2802" s="6">
        <v>2003739</v>
      </c>
      <c r="C2802" s="9" t="s">
        <v>12321</v>
      </c>
      <c r="D2802" s="6" t="s">
        <v>42</v>
      </c>
      <c r="E2802" s="464">
        <v>4356.8100000000004</v>
      </c>
      <c r="F2802" s="404"/>
      <c r="G2802" s="404"/>
      <c r="H2802" s="404" t="str">
        <f t="shared" si="45"/>
        <v>UN</v>
      </c>
    </row>
    <row r="2803" spans="2:8" x14ac:dyDescent="0.25">
      <c r="B2803" s="4">
        <v>2003742</v>
      </c>
      <c r="C2803" s="8" t="s">
        <v>12322</v>
      </c>
      <c r="D2803" s="4" t="s">
        <v>42</v>
      </c>
      <c r="E2803" s="463">
        <v>4877.16</v>
      </c>
      <c r="F2803" s="404"/>
      <c r="G2803" s="404"/>
      <c r="H2803" s="404" t="str">
        <f t="shared" si="45"/>
        <v>UN</v>
      </c>
    </row>
    <row r="2804" spans="2:8" x14ac:dyDescent="0.25">
      <c r="B2804" s="6">
        <v>2003741</v>
      </c>
      <c r="C2804" s="9" t="s">
        <v>12323</v>
      </c>
      <c r="D2804" s="6" t="s">
        <v>42</v>
      </c>
      <c r="E2804" s="464">
        <v>4451.8599999999997</v>
      </c>
      <c r="F2804" s="404"/>
      <c r="G2804" s="404"/>
      <c r="H2804" s="404" t="str">
        <f t="shared" si="45"/>
        <v>UN</v>
      </c>
    </row>
    <row r="2805" spans="2:8" x14ac:dyDescent="0.25">
      <c r="B2805" s="4">
        <v>2003744</v>
      </c>
      <c r="C2805" s="8" t="s">
        <v>12324</v>
      </c>
      <c r="D2805" s="4" t="s">
        <v>42</v>
      </c>
      <c r="E2805" s="463">
        <v>5810.98</v>
      </c>
      <c r="F2805" s="404"/>
      <c r="G2805" s="404"/>
      <c r="H2805" s="404" t="str">
        <f t="shared" si="45"/>
        <v>UN</v>
      </c>
    </row>
    <row r="2806" spans="2:8" x14ac:dyDescent="0.25">
      <c r="B2806" s="6">
        <v>2003743</v>
      </c>
      <c r="C2806" s="9" t="s">
        <v>12325</v>
      </c>
      <c r="D2806" s="6" t="s">
        <v>42</v>
      </c>
      <c r="E2806" s="464">
        <v>5319.91</v>
      </c>
      <c r="F2806" s="404"/>
      <c r="G2806" s="404"/>
      <c r="H2806" s="404" t="str">
        <f t="shared" si="45"/>
        <v>UN</v>
      </c>
    </row>
    <row r="2807" spans="2:8" x14ac:dyDescent="0.25">
      <c r="B2807" s="4">
        <v>2003746</v>
      </c>
      <c r="C2807" s="8" t="s">
        <v>12326</v>
      </c>
      <c r="D2807" s="4" t="s">
        <v>42</v>
      </c>
      <c r="E2807" s="463">
        <v>5763.59</v>
      </c>
      <c r="F2807" s="404"/>
      <c r="G2807" s="404"/>
      <c r="H2807" s="404" t="str">
        <f t="shared" si="45"/>
        <v>UN</v>
      </c>
    </row>
    <row r="2808" spans="2:8" x14ac:dyDescent="0.25">
      <c r="B2808" s="6">
        <v>2003745</v>
      </c>
      <c r="C2808" s="9" t="s">
        <v>12327</v>
      </c>
      <c r="D2808" s="6" t="s">
        <v>42</v>
      </c>
      <c r="E2808" s="464">
        <v>5287.14</v>
      </c>
      <c r="F2808" s="404"/>
      <c r="G2808" s="404"/>
      <c r="H2808" s="404" t="str">
        <f t="shared" si="45"/>
        <v>UN</v>
      </c>
    </row>
    <row r="2809" spans="2:8" x14ac:dyDescent="0.25">
      <c r="B2809" s="4">
        <v>2003748</v>
      </c>
      <c r="C2809" s="8" t="s">
        <v>12328</v>
      </c>
      <c r="D2809" s="4" t="s">
        <v>42</v>
      </c>
      <c r="E2809" s="463">
        <v>5720.93</v>
      </c>
      <c r="F2809" s="404"/>
      <c r="G2809" s="404"/>
      <c r="H2809" s="404" t="str">
        <f t="shared" si="45"/>
        <v>UN</v>
      </c>
    </row>
    <row r="2810" spans="2:8" x14ac:dyDescent="0.25">
      <c r="B2810" s="6">
        <v>2003747</v>
      </c>
      <c r="C2810" s="9" t="s">
        <v>12329</v>
      </c>
      <c r="D2810" s="6" t="s">
        <v>42</v>
      </c>
      <c r="E2810" s="464">
        <v>5257.64</v>
      </c>
      <c r="F2810" s="404"/>
      <c r="G2810" s="404"/>
      <c r="H2810" s="404" t="str">
        <f t="shared" si="45"/>
        <v>UN</v>
      </c>
    </row>
    <row r="2811" spans="2:8" x14ac:dyDescent="0.25">
      <c r="B2811" s="4">
        <v>2003750</v>
      </c>
      <c r="C2811" s="8" t="s">
        <v>12330</v>
      </c>
      <c r="D2811" s="4" t="s">
        <v>42</v>
      </c>
      <c r="E2811" s="463">
        <v>5668.8</v>
      </c>
      <c r="F2811" s="404"/>
      <c r="G2811" s="404"/>
      <c r="H2811" s="404" t="str">
        <f t="shared" si="45"/>
        <v>UN</v>
      </c>
    </row>
    <row r="2812" spans="2:8" x14ac:dyDescent="0.25">
      <c r="B2812" s="6">
        <v>2003749</v>
      </c>
      <c r="C2812" s="9" t="s">
        <v>12331</v>
      </c>
      <c r="D2812" s="6" t="s">
        <v>42</v>
      </c>
      <c r="E2812" s="464">
        <v>5221.58</v>
      </c>
      <c r="F2812" s="404"/>
      <c r="G2812" s="404"/>
      <c r="H2812" s="404" t="str">
        <f t="shared" si="45"/>
        <v>UN</v>
      </c>
    </row>
    <row r="2813" spans="2:8" x14ac:dyDescent="0.25">
      <c r="B2813" s="4">
        <v>2003752</v>
      </c>
      <c r="C2813" s="8" t="s">
        <v>12332</v>
      </c>
      <c r="D2813" s="4" t="s">
        <v>42</v>
      </c>
      <c r="E2813" s="463">
        <v>7032.98</v>
      </c>
      <c r="F2813" s="404"/>
      <c r="G2813" s="404"/>
      <c r="H2813" s="404" t="str">
        <f t="shared" si="45"/>
        <v>UN</v>
      </c>
    </row>
    <row r="2814" spans="2:8" x14ac:dyDescent="0.25">
      <c r="B2814" s="6">
        <v>2003751</v>
      </c>
      <c r="C2814" s="9" t="s">
        <v>12333</v>
      </c>
      <c r="D2814" s="6" t="s">
        <v>42</v>
      </c>
      <c r="E2814" s="464">
        <v>6461.53</v>
      </c>
      <c r="F2814" s="404"/>
      <c r="G2814" s="404"/>
      <c r="H2814" s="404" t="str">
        <f t="shared" si="45"/>
        <v>UN</v>
      </c>
    </row>
    <row r="2815" spans="2:8" x14ac:dyDescent="0.25">
      <c r="B2815" s="4">
        <v>2003754</v>
      </c>
      <c r="C2815" s="8" t="s">
        <v>12334</v>
      </c>
      <c r="D2815" s="4" t="s">
        <v>42</v>
      </c>
      <c r="E2815" s="463">
        <v>6985.58</v>
      </c>
      <c r="F2815" s="404"/>
      <c r="G2815" s="404"/>
      <c r="H2815" s="404" t="str">
        <f t="shared" si="45"/>
        <v>UN</v>
      </c>
    </row>
    <row r="2816" spans="2:8" x14ac:dyDescent="0.25">
      <c r="B2816" s="6">
        <v>2003753</v>
      </c>
      <c r="C2816" s="9" t="s">
        <v>12335</v>
      </c>
      <c r="D2816" s="6" t="s">
        <v>42</v>
      </c>
      <c r="E2816" s="464">
        <v>6428.75</v>
      </c>
      <c r="F2816" s="404"/>
      <c r="G2816" s="404"/>
      <c r="H2816" s="404" t="str">
        <f t="shared" si="45"/>
        <v>UN</v>
      </c>
    </row>
    <row r="2817" spans="2:8" x14ac:dyDescent="0.25">
      <c r="B2817" s="4">
        <v>2003756</v>
      </c>
      <c r="C2817" s="8" t="s">
        <v>12336</v>
      </c>
      <c r="D2817" s="4" t="s">
        <v>42</v>
      </c>
      <c r="E2817" s="463">
        <v>6942.93</v>
      </c>
      <c r="F2817" s="404"/>
      <c r="G2817" s="404"/>
      <c r="H2817" s="404" t="str">
        <f t="shared" si="45"/>
        <v>UN</v>
      </c>
    </row>
    <row r="2818" spans="2:8" x14ac:dyDescent="0.25">
      <c r="B2818" s="6">
        <v>2003755</v>
      </c>
      <c r="C2818" s="9" t="s">
        <v>12337</v>
      </c>
      <c r="D2818" s="6" t="s">
        <v>42</v>
      </c>
      <c r="E2818" s="464">
        <v>6399.25</v>
      </c>
      <c r="F2818" s="404"/>
      <c r="G2818" s="404"/>
      <c r="H2818" s="404" t="str">
        <f t="shared" si="45"/>
        <v>UN</v>
      </c>
    </row>
    <row r="2819" spans="2:8" x14ac:dyDescent="0.25">
      <c r="B2819" s="4">
        <v>2003758</v>
      </c>
      <c r="C2819" s="8" t="s">
        <v>12338</v>
      </c>
      <c r="D2819" s="4" t="s">
        <v>42</v>
      </c>
      <c r="E2819" s="463">
        <v>6890.8</v>
      </c>
      <c r="F2819" s="404"/>
      <c r="G2819" s="404"/>
      <c r="H2819" s="404" t="str">
        <f t="shared" si="45"/>
        <v>UN</v>
      </c>
    </row>
    <row r="2820" spans="2:8" x14ac:dyDescent="0.25">
      <c r="B2820" s="6">
        <v>2003757</v>
      </c>
      <c r="C2820" s="9" t="s">
        <v>12339</v>
      </c>
      <c r="D2820" s="6" t="s">
        <v>42</v>
      </c>
      <c r="E2820" s="464">
        <v>6363.2</v>
      </c>
      <c r="F2820" s="404"/>
      <c r="G2820" s="404"/>
      <c r="H2820" s="404" t="str">
        <f t="shared" si="45"/>
        <v>UN</v>
      </c>
    </row>
    <row r="2821" spans="2:8" x14ac:dyDescent="0.25">
      <c r="B2821" s="4">
        <v>2003760</v>
      </c>
      <c r="C2821" s="8" t="s">
        <v>12340</v>
      </c>
      <c r="D2821" s="4" t="s">
        <v>42</v>
      </c>
      <c r="E2821" s="463">
        <v>7019.72</v>
      </c>
      <c r="F2821" s="404"/>
      <c r="G2821" s="404"/>
      <c r="H2821" s="404" t="str">
        <f t="shared" si="45"/>
        <v>UN</v>
      </c>
    </row>
    <row r="2822" spans="2:8" x14ac:dyDescent="0.25">
      <c r="B2822" s="6">
        <v>2003759</v>
      </c>
      <c r="C2822" s="9" t="s">
        <v>12341</v>
      </c>
      <c r="D2822" s="6" t="s">
        <v>42</v>
      </c>
      <c r="E2822" s="464">
        <v>6689.42</v>
      </c>
      <c r="F2822" s="404"/>
      <c r="G2822" s="404"/>
      <c r="H2822" s="404" t="str">
        <f t="shared" si="45"/>
        <v>UN</v>
      </c>
    </row>
    <row r="2823" spans="2:8" x14ac:dyDescent="0.25">
      <c r="B2823" s="4">
        <v>2003762</v>
      </c>
      <c r="C2823" s="8" t="s">
        <v>12342</v>
      </c>
      <c r="D2823" s="4" t="s">
        <v>42</v>
      </c>
      <c r="E2823" s="463">
        <v>8014.95</v>
      </c>
      <c r="F2823" s="404"/>
      <c r="G2823" s="404"/>
      <c r="H2823" s="404" t="str">
        <f t="shared" si="45"/>
        <v>UN</v>
      </c>
    </row>
    <row r="2824" spans="2:8" x14ac:dyDescent="0.25">
      <c r="B2824" s="6">
        <v>2003761</v>
      </c>
      <c r="C2824" s="9" t="s">
        <v>12343</v>
      </c>
      <c r="D2824" s="6" t="s">
        <v>42</v>
      </c>
      <c r="E2824" s="464">
        <v>7377.74</v>
      </c>
      <c r="F2824" s="404"/>
      <c r="G2824" s="404"/>
      <c r="H2824" s="404" t="str">
        <f t="shared" si="45"/>
        <v>UN</v>
      </c>
    </row>
    <row r="2825" spans="2:8" x14ac:dyDescent="0.25">
      <c r="B2825" s="4">
        <v>2003764</v>
      </c>
      <c r="C2825" s="8" t="s">
        <v>12344</v>
      </c>
      <c r="D2825" s="4" t="s">
        <v>42</v>
      </c>
      <c r="E2825" s="463">
        <v>7972.3</v>
      </c>
      <c r="F2825" s="404"/>
      <c r="G2825" s="404"/>
      <c r="H2825" s="404" t="str">
        <f t="shared" si="45"/>
        <v>UN</v>
      </c>
    </row>
    <row r="2826" spans="2:8" x14ac:dyDescent="0.25">
      <c r="B2826" s="6">
        <v>2003763</v>
      </c>
      <c r="C2826" s="9" t="s">
        <v>12345</v>
      </c>
      <c r="D2826" s="6" t="s">
        <v>42</v>
      </c>
      <c r="E2826" s="464">
        <v>7348.24</v>
      </c>
      <c r="F2826" s="404"/>
      <c r="G2826" s="404"/>
      <c r="H2826" s="404" t="str">
        <f t="shared" si="45"/>
        <v>UN</v>
      </c>
    </row>
    <row r="2827" spans="2:8" x14ac:dyDescent="0.25">
      <c r="B2827" s="4">
        <v>2003766</v>
      </c>
      <c r="C2827" s="8" t="s">
        <v>12346</v>
      </c>
      <c r="D2827" s="4" t="s">
        <v>42</v>
      </c>
      <c r="E2827" s="463">
        <v>7920.17</v>
      </c>
      <c r="F2827" s="404"/>
      <c r="G2827" s="404"/>
      <c r="H2827" s="404" t="str">
        <f t="shared" si="45"/>
        <v>UN</v>
      </c>
    </row>
    <row r="2828" spans="2:8" x14ac:dyDescent="0.25">
      <c r="B2828" s="6">
        <v>2003765</v>
      </c>
      <c r="C2828" s="9" t="s">
        <v>12347</v>
      </c>
      <c r="D2828" s="6" t="s">
        <v>42</v>
      </c>
      <c r="E2828" s="464">
        <v>7312.18</v>
      </c>
      <c r="F2828" s="404"/>
      <c r="G2828" s="404"/>
      <c r="H2828" s="404" t="str">
        <f t="shared" si="45"/>
        <v>UN</v>
      </c>
    </row>
    <row r="2829" spans="2:8" x14ac:dyDescent="0.25">
      <c r="B2829" s="4">
        <v>2003642</v>
      </c>
      <c r="C2829" s="8" t="s">
        <v>12348</v>
      </c>
      <c r="D2829" s="4" t="s">
        <v>42</v>
      </c>
      <c r="E2829" s="463">
        <v>1620.19</v>
      </c>
      <c r="F2829" s="404"/>
      <c r="G2829" s="404"/>
      <c r="H2829" s="404" t="str">
        <f t="shared" si="45"/>
        <v>UN</v>
      </c>
    </row>
    <row r="2830" spans="2:8" x14ac:dyDescent="0.25">
      <c r="B2830" s="6">
        <v>2003641</v>
      </c>
      <c r="C2830" s="9" t="s">
        <v>12349</v>
      </c>
      <c r="D2830" s="6" t="s">
        <v>42</v>
      </c>
      <c r="E2830" s="464">
        <v>1414.12</v>
      </c>
      <c r="F2830" s="404"/>
      <c r="G2830" s="404"/>
      <c r="H2830" s="404" t="str">
        <f t="shared" si="45"/>
        <v>UN</v>
      </c>
    </row>
    <row r="2831" spans="2:8" x14ac:dyDescent="0.25">
      <c r="B2831" s="4">
        <v>2003644</v>
      </c>
      <c r="C2831" s="8" t="s">
        <v>3191</v>
      </c>
      <c r="D2831" s="4" t="s">
        <v>42</v>
      </c>
      <c r="E2831" s="463">
        <v>1591.76</v>
      </c>
      <c r="F2831" s="404"/>
      <c r="G2831" s="404"/>
      <c r="H2831" s="404" t="str">
        <f t="shared" si="45"/>
        <v>UN</v>
      </c>
    </row>
    <row r="2832" spans="2:8" x14ac:dyDescent="0.25">
      <c r="B2832" s="6">
        <v>2003643</v>
      </c>
      <c r="C2832" s="9" t="s">
        <v>12350</v>
      </c>
      <c r="D2832" s="6" t="s">
        <v>42</v>
      </c>
      <c r="E2832" s="464">
        <v>1394.45</v>
      </c>
      <c r="F2832" s="404"/>
      <c r="G2832" s="404"/>
      <c r="H2832" s="404" t="str">
        <f t="shared" si="45"/>
        <v>UN</v>
      </c>
    </row>
    <row r="2833" spans="2:8" x14ac:dyDescent="0.25">
      <c r="B2833" s="4">
        <v>2003646</v>
      </c>
      <c r="C2833" s="8" t="s">
        <v>3190</v>
      </c>
      <c r="D2833" s="4" t="s">
        <v>42</v>
      </c>
      <c r="E2833" s="463">
        <v>2181.66</v>
      </c>
      <c r="F2833" s="404"/>
      <c r="G2833" s="404"/>
      <c r="H2833" s="404" t="str">
        <f t="shared" ref="H2833:H2896" si="46">UPPER(D2833)</f>
        <v>UN</v>
      </c>
    </row>
    <row r="2834" spans="2:8" x14ac:dyDescent="0.25">
      <c r="B2834" s="6">
        <v>2003645</v>
      </c>
      <c r="C2834" s="9" t="s">
        <v>12351</v>
      </c>
      <c r="D2834" s="6" t="s">
        <v>42</v>
      </c>
      <c r="E2834" s="464">
        <v>1898.13</v>
      </c>
      <c r="F2834" s="404"/>
      <c r="G2834" s="404"/>
      <c r="H2834" s="404" t="str">
        <f t="shared" si="46"/>
        <v>UN</v>
      </c>
    </row>
    <row r="2835" spans="2:8" x14ac:dyDescent="0.25">
      <c r="B2835" s="4">
        <v>2003648</v>
      </c>
      <c r="C2835" s="8" t="s">
        <v>3189</v>
      </c>
      <c r="D2835" s="4" t="s">
        <v>42</v>
      </c>
      <c r="E2835" s="463">
        <v>2811.18</v>
      </c>
      <c r="F2835" s="404"/>
      <c r="G2835" s="404"/>
      <c r="H2835" s="404" t="str">
        <f t="shared" si="46"/>
        <v>UN</v>
      </c>
    </row>
    <row r="2836" spans="2:8" x14ac:dyDescent="0.25">
      <c r="B2836" s="6">
        <v>2003647</v>
      </c>
      <c r="C2836" s="9" t="s">
        <v>12352</v>
      </c>
      <c r="D2836" s="6" t="s">
        <v>42</v>
      </c>
      <c r="E2836" s="464">
        <v>2454.58</v>
      </c>
      <c r="F2836" s="404"/>
      <c r="G2836" s="404"/>
      <c r="H2836" s="404" t="str">
        <f t="shared" si="46"/>
        <v>UN</v>
      </c>
    </row>
    <row r="2837" spans="2:8" x14ac:dyDescent="0.25">
      <c r="B2837" s="4">
        <v>2003650</v>
      </c>
      <c r="C2837" s="8" t="s">
        <v>6521</v>
      </c>
      <c r="D2837" s="4" t="s">
        <v>42</v>
      </c>
      <c r="E2837" s="463">
        <v>3348.53</v>
      </c>
      <c r="F2837" s="404"/>
      <c r="G2837" s="404"/>
      <c r="H2837" s="404" t="str">
        <f t="shared" si="46"/>
        <v>UN</v>
      </c>
    </row>
    <row r="2838" spans="2:8" x14ac:dyDescent="0.25">
      <c r="B2838" s="6">
        <v>2003649</v>
      </c>
      <c r="C2838" s="9" t="s">
        <v>12353</v>
      </c>
      <c r="D2838" s="6" t="s">
        <v>42</v>
      </c>
      <c r="E2838" s="464">
        <v>2936.39</v>
      </c>
      <c r="F2838" s="404"/>
      <c r="G2838" s="404"/>
      <c r="H2838" s="404" t="str">
        <f t="shared" si="46"/>
        <v>UN</v>
      </c>
    </row>
    <row r="2839" spans="2:8" x14ac:dyDescent="0.25">
      <c r="B2839" s="4">
        <v>2003652</v>
      </c>
      <c r="C2839" s="8" t="s">
        <v>12354</v>
      </c>
      <c r="D2839" s="4" t="s">
        <v>42</v>
      </c>
      <c r="E2839" s="463">
        <v>4296.9399999999996</v>
      </c>
      <c r="F2839" s="404"/>
      <c r="G2839" s="404"/>
      <c r="H2839" s="404" t="str">
        <f t="shared" si="46"/>
        <v>UN</v>
      </c>
    </row>
    <row r="2840" spans="2:8" x14ac:dyDescent="0.25">
      <c r="B2840" s="6">
        <v>2003651</v>
      </c>
      <c r="C2840" s="9" t="s">
        <v>12355</v>
      </c>
      <c r="D2840" s="6" t="s">
        <v>42</v>
      </c>
      <c r="E2840" s="464">
        <v>3798.57</v>
      </c>
      <c r="F2840" s="404"/>
      <c r="G2840" s="404"/>
      <c r="H2840" s="404" t="str">
        <f t="shared" si="46"/>
        <v>UN</v>
      </c>
    </row>
    <row r="2841" spans="2:8" x14ac:dyDescent="0.25">
      <c r="B2841" s="4">
        <v>2003654</v>
      </c>
      <c r="C2841" s="8" t="s">
        <v>12356</v>
      </c>
      <c r="D2841" s="4" t="s">
        <v>42</v>
      </c>
      <c r="E2841" s="463">
        <v>1935.25</v>
      </c>
      <c r="F2841" s="404"/>
      <c r="G2841" s="404"/>
      <c r="H2841" s="404" t="str">
        <f t="shared" si="46"/>
        <v>UN</v>
      </c>
    </row>
    <row r="2842" spans="2:8" x14ac:dyDescent="0.25">
      <c r="B2842" s="6">
        <v>2003653</v>
      </c>
      <c r="C2842" s="9" t="s">
        <v>12357</v>
      </c>
      <c r="D2842" s="6" t="s">
        <v>42</v>
      </c>
      <c r="E2842" s="464">
        <v>1689.72</v>
      </c>
      <c r="F2842" s="404"/>
      <c r="G2842" s="404"/>
      <c r="H2842" s="404" t="str">
        <f t="shared" si="46"/>
        <v>UN</v>
      </c>
    </row>
    <row r="2843" spans="2:8" x14ac:dyDescent="0.25">
      <c r="B2843" s="4">
        <v>2003656</v>
      </c>
      <c r="C2843" s="8" t="s">
        <v>12358</v>
      </c>
      <c r="D2843" s="4" t="s">
        <v>42</v>
      </c>
      <c r="E2843" s="463">
        <v>1902.07</v>
      </c>
      <c r="F2843" s="404"/>
      <c r="G2843" s="404"/>
      <c r="H2843" s="404" t="str">
        <f t="shared" si="46"/>
        <v>UN</v>
      </c>
    </row>
    <row r="2844" spans="2:8" x14ac:dyDescent="0.25">
      <c r="B2844" s="6">
        <v>2003655</v>
      </c>
      <c r="C2844" s="9" t="s">
        <v>12359</v>
      </c>
      <c r="D2844" s="6" t="s">
        <v>42</v>
      </c>
      <c r="E2844" s="464">
        <v>1666.77</v>
      </c>
      <c r="F2844" s="404"/>
      <c r="G2844" s="404"/>
      <c r="H2844" s="404" t="str">
        <f t="shared" si="46"/>
        <v>UN</v>
      </c>
    </row>
    <row r="2845" spans="2:8" x14ac:dyDescent="0.25">
      <c r="B2845" s="4">
        <v>2003658</v>
      </c>
      <c r="C2845" s="8" t="s">
        <v>12360</v>
      </c>
      <c r="D2845" s="4" t="s">
        <v>42</v>
      </c>
      <c r="E2845" s="463">
        <v>2543.86</v>
      </c>
      <c r="F2845" s="404"/>
      <c r="G2845" s="404"/>
      <c r="H2845" s="404" t="str">
        <f t="shared" si="46"/>
        <v>UN</v>
      </c>
    </row>
    <row r="2846" spans="2:8" x14ac:dyDescent="0.25">
      <c r="B2846" s="6">
        <v>2003657</v>
      </c>
      <c r="C2846" s="9" t="s">
        <v>12361</v>
      </c>
      <c r="D2846" s="6" t="s">
        <v>42</v>
      </c>
      <c r="E2846" s="464">
        <v>2212.1</v>
      </c>
      <c r="F2846" s="404"/>
      <c r="G2846" s="404"/>
      <c r="H2846" s="404" t="str">
        <f t="shared" si="46"/>
        <v>UN</v>
      </c>
    </row>
    <row r="2847" spans="2:8" x14ac:dyDescent="0.25">
      <c r="B2847" s="4">
        <v>2003660</v>
      </c>
      <c r="C2847" s="8" t="s">
        <v>12362</v>
      </c>
      <c r="D2847" s="4" t="s">
        <v>42</v>
      </c>
      <c r="E2847" s="463">
        <v>3197.83</v>
      </c>
      <c r="F2847" s="404"/>
      <c r="G2847" s="404"/>
      <c r="H2847" s="404" t="str">
        <f t="shared" si="46"/>
        <v>UN</v>
      </c>
    </row>
    <row r="2848" spans="2:8" x14ac:dyDescent="0.25">
      <c r="B2848" s="6">
        <v>2003659</v>
      </c>
      <c r="C2848" s="9" t="s">
        <v>12363</v>
      </c>
      <c r="D2848" s="6" t="s">
        <v>42</v>
      </c>
      <c r="E2848" s="464">
        <v>2790.08</v>
      </c>
      <c r="F2848" s="404"/>
      <c r="G2848" s="404"/>
      <c r="H2848" s="404" t="str">
        <f t="shared" si="46"/>
        <v>UN</v>
      </c>
    </row>
    <row r="2849" spans="2:8" x14ac:dyDescent="0.25">
      <c r="B2849" s="4">
        <v>2003662</v>
      </c>
      <c r="C2849" s="8" t="s">
        <v>12364</v>
      </c>
      <c r="D2849" s="4" t="s">
        <v>42</v>
      </c>
      <c r="E2849" s="463">
        <v>3764.37</v>
      </c>
      <c r="F2849" s="404"/>
      <c r="G2849" s="404"/>
      <c r="H2849" s="404" t="str">
        <f t="shared" si="46"/>
        <v>UN</v>
      </c>
    </row>
    <row r="2850" spans="2:8" x14ac:dyDescent="0.25">
      <c r="B2850" s="6">
        <v>2003661</v>
      </c>
      <c r="C2850" s="9" t="s">
        <v>12365</v>
      </c>
      <c r="D2850" s="6" t="s">
        <v>42</v>
      </c>
      <c r="E2850" s="464">
        <v>3296.69</v>
      </c>
      <c r="F2850" s="404"/>
      <c r="G2850" s="404"/>
      <c r="H2850" s="404" t="str">
        <f t="shared" si="46"/>
        <v>UN</v>
      </c>
    </row>
    <row r="2851" spans="2:8" x14ac:dyDescent="0.25">
      <c r="B2851" s="4">
        <v>2003664</v>
      </c>
      <c r="C2851" s="8" t="s">
        <v>12366</v>
      </c>
      <c r="D2851" s="4" t="s">
        <v>42</v>
      </c>
      <c r="E2851" s="463">
        <v>4649.91</v>
      </c>
      <c r="F2851" s="404"/>
      <c r="G2851" s="404"/>
      <c r="H2851" s="404" t="str">
        <f t="shared" si="46"/>
        <v>UN</v>
      </c>
    </row>
    <row r="2852" spans="2:8" x14ac:dyDescent="0.25">
      <c r="B2852" s="6">
        <v>2003663</v>
      </c>
      <c r="C2852" s="9" t="s">
        <v>12367</v>
      </c>
      <c r="D2852" s="6" t="s">
        <v>42</v>
      </c>
      <c r="E2852" s="464">
        <v>4091.61</v>
      </c>
      <c r="F2852" s="404"/>
      <c r="G2852" s="404"/>
      <c r="H2852" s="404" t="str">
        <f t="shared" si="46"/>
        <v>UN</v>
      </c>
    </row>
    <row r="2853" spans="2:8" x14ac:dyDescent="0.25">
      <c r="B2853" s="4">
        <v>2003666</v>
      </c>
      <c r="C2853" s="8" t="s">
        <v>12368</v>
      </c>
      <c r="D2853" s="4" t="s">
        <v>42</v>
      </c>
      <c r="E2853" s="463">
        <v>2255.0500000000002</v>
      </c>
      <c r="F2853" s="404"/>
      <c r="G2853" s="404"/>
      <c r="H2853" s="404" t="str">
        <f t="shared" si="46"/>
        <v>UN</v>
      </c>
    </row>
    <row r="2854" spans="2:8" x14ac:dyDescent="0.25">
      <c r="B2854" s="6">
        <v>2003665</v>
      </c>
      <c r="C2854" s="9" t="s">
        <v>12369</v>
      </c>
      <c r="D2854" s="6" t="s">
        <v>42</v>
      </c>
      <c r="E2854" s="464">
        <v>1968.59</v>
      </c>
      <c r="F2854" s="404"/>
      <c r="G2854" s="404"/>
      <c r="H2854" s="404" t="str">
        <f t="shared" si="46"/>
        <v>UN</v>
      </c>
    </row>
    <row r="2855" spans="2:8" x14ac:dyDescent="0.25">
      <c r="B2855" s="4">
        <v>2003668</v>
      </c>
      <c r="C2855" s="8" t="s">
        <v>12370</v>
      </c>
      <c r="D2855" s="4" t="s">
        <v>42</v>
      </c>
      <c r="E2855" s="463">
        <v>2226.61</v>
      </c>
      <c r="F2855" s="404"/>
      <c r="G2855" s="404"/>
      <c r="H2855" s="404" t="str">
        <f t="shared" si="46"/>
        <v>UN</v>
      </c>
    </row>
    <row r="2856" spans="2:8" x14ac:dyDescent="0.25">
      <c r="B2856" s="6">
        <v>2003667</v>
      </c>
      <c r="C2856" s="9" t="s">
        <v>12371</v>
      </c>
      <c r="D2856" s="6" t="s">
        <v>42</v>
      </c>
      <c r="E2856" s="464">
        <v>1948.93</v>
      </c>
      <c r="F2856" s="404"/>
      <c r="G2856" s="404"/>
      <c r="H2856" s="404" t="str">
        <f t="shared" si="46"/>
        <v>UN</v>
      </c>
    </row>
    <row r="2857" spans="2:8" x14ac:dyDescent="0.25">
      <c r="B2857" s="4">
        <v>2003670</v>
      </c>
      <c r="C2857" s="8" t="s">
        <v>12372</v>
      </c>
      <c r="D2857" s="4" t="s">
        <v>42</v>
      </c>
      <c r="E2857" s="463">
        <v>2920.29</v>
      </c>
      <c r="F2857" s="404"/>
      <c r="G2857" s="404"/>
      <c r="H2857" s="404" t="str">
        <f t="shared" si="46"/>
        <v>UN</v>
      </c>
    </row>
    <row r="2858" spans="2:8" x14ac:dyDescent="0.25">
      <c r="B2858" s="6">
        <v>2003669</v>
      </c>
      <c r="C2858" s="9" t="s">
        <v>12373</v>
      </c>
      <c r="D2858" s="6" t="s">
        <v>42</v>
      </c>
      <c r="E2858" s="464">
        <v>2535.91</v>
      </c>
      <c r="F2858" s="404"/>
      <c r="G2858" s="404"/>
      <c r="H2858" s="404" t="str">
        <f t="shared" si="46"/>
        <v>UN</v>
      </c>
    </row>
    <row r="2859" spans="2:8" x14ac:dyDescent="0.25">
      <c r="B2859" s="4">
        <v>2003672</v>
      </c>
      <c r="C2859" s="8" t="s">
        <v>12374</v>
      </c>
      <c r="D2859" s="4" t="s">
        <v>42</v>
      </c>
      <c r="E2859" s="463">
        <v>3608.18</v>
      </c>
      <c r="F2859" s="404"/>
      <c r="G2859" s="404"/>
      <c r="H2859" s="404" t="str">
        <f t="shared" si="46"/>
        <v>UN</v>
      </c>
    </row>
    <row r="2860" spans="2:8" x14ac:dyDescent="0.25">
      <c r="B2860" s="6">
        <v>2003671</v>
      </c>
      <c r="C2860" s="9" t="s">
        <v>12375</v>
      </c>
      <c r="D2860" s="6" t="s">
        <v>42</v>
      </c>
      <c r="E2860" s="464">
        <v>3141.96</v>
      </c>
      <c r="F2860" s="404"/>
      <c r="G2860" s="404"/>
      <c r="H2860" s="404" t="str">
        <f t="shared" si="46"/>
        <v>UN</v>
      </c>
    </row>
    <row r="2861" spans="2:8" x14ac:dyDescent="0.25">
      <c r="B2861" s="4">
        <v>2003674</v>
      </c>
      <c r="C2861" s="8" t="s">
        <v>12376</v>
      </c>
      <c r="D2861" s="4" t="s">
        <v>42</v>
      </c>
      <c r="E2861" s="463">
        <v>4199.16</v>
      </c>
      <c r="F2861" s="404"/>
      <c r="G2861" s="404"/>
      <c r="H2861" s="404" t="str">
        <f t="shared" si="46"/>
        <v>UN</v>
      </c>
    </row>
    <row r="2862" spans="2:8" x14ac:dyDescent="0.25">
      <c r="B2862" s="6">
        <v>2003673</v>
      </c>
      <c r="C2862" s="9" t="s">
        <v>12377</v>
      </c>
      <c r="D2862" s="6" t="s">
        <v>42</v>
      </c>
      <c r="E2862" s="464">
        <v>3670.1</v>
      </c>
      <c r="F2862" s="404"/>
      <c r="G2862" s="404"/>
      <c r="H2862" s="404" t="str">
        <f t="shared" si="46"/>
        <v>UN</v>
      </c>
    </row>
    <row r="2863" spans="2:8" x14ac:dyDescent="0.25">
      <c r="B2863" s="4">
        <v>2003676</v>
      </c>
      <c r="C2863" s="8" t="s">
        <v>12378</v>
      </c>
      <c r="D2863" s="4" t="s">
        <v>42</v>
      </c>
      <c r="E2863" s="463">
        <v>5130.8500000000004</v>
      </c>
      <c r="F2863" s="404"/>
      <c r="G2863" s="404"/>
      <c r="H2863" s="404" t="str">
        <f t="shared" si="46"/>
        <v>UN</v>
      </c>
    </row>
    <row r="2864" spans="2:8" x14ac:dyDescent="0.25">
      <c r="B2864" s="6">
        <v>2003675</v>
      </c>
      <c r="C2864" s="9" t="s">
        <v>12379</v>
      </c>
      <c r="D2864" s="6" t="s">
        <v>42</v>
      </c>
      <c r="E2864" s="464">
        <v>4503.8599999999997</v>
      </c>
      <c r="F2864" s="404"/>
      <c r="G2864" s="404"/>
      <c r="H2864" s="404" t="str">
        <f t="shared" si="46"/>
        <v>UN</v>
      </c>
    </row>
    <row r="2865" spans="2:8" x14ac:dyDescent="0.25">
      <c r="B2865" s="4">
        <v>2003854</v>
      </c>
      <c r="C2865" s="8" t="s">
        <v>12380</v>
      </c>
      <c r="D2865" s="4" t="s">
        <v>9721</v>
      </c>
      <c r="E2865" s="463">
        <v>124.25</v>
      </c>
      <c r="F2865" s="404"/>
      <c r="G2865" s="404"/>
      <c r="H2865" s="404" t="str">
        <f t="shared" si="46"/>
        <v>M³</v>
      </c>
    </row>
    <row r="2866" spans="2:8" x14ac:dyDescent="0.25">
      <c r="B2866" s="6">
        <v>2003855</v>
      </c>
      <c r="C2866" s="9" t="s">
        <v>12381</v>
      </c>
      <c r="D2866" s="6" t="s">
        <v>9721</v>
      </c>
      <c r="E2866" s="464">
        <v>17.53</v>
      </c>
      <c r="F2866" s="404"/>
      <c r="G2866" s="404"/>
      <c r="H2866" s="404" t="str">
        <f t="shared" si="46"/>
        <v>M³</v>
      </c>
    </row>
    <row r="2867" spans="2:8" x14ac:dyDescent="0.25">
      <c r="B2867" s="4">
        <v>2003856</v>
      </c>
      <c r="C2867" s="8" t="s">
        <v>12382</v>
      </c>
      <c r="D2867" s="4" t="s">
        <v>9721</v>
      </c>
      <c r="E2867" s="463">
        <v>174.65</v>
      </c>
      <c r="F2867" s="404"/>
      <c r="G2867" s="404"/>
      <c r="H2867" s="404" t="str">
        <f t="shared" si="46"/>
        <v>M³</v>
      </c>
    </row>
    <row r="2868" spans="2:8" x14ac:dyDescent="0.25">
      <c r="B2868" s="6">
        <v>2003857</v>
      </c>
      <c r="C2868" s="9" t="s">
        <v>12383</v>
      </c>
      <c r="D2868" s="6" t="s">
        <v>9721</v>
      </c>
      <c r="E2868" s="464">
        <v>69.42</v>
      </c>
      <c r="F2868" s="404"/>
      <c r="G2868" s="404"/>
      <c r="H2868" s="404" t="str">
        <f t="shared" si="46"/>
        <v>M³</v>
      </c>
    </row>
    <row r="2869" spans="2:8" ht="30" x14ac:dyDescent="0.25">
      <c r="B2869" s="4">
        <v>2019782</v>
      </c>
      <c r="C2869" s="8" t="s">
        <v>12384</v>
      </c>
      <c r="D2869" s="4" t="s">
        <v>9</v>
      </c>
      <c r="E2869" s="463">
        <v>1060.3800000000001</v>
      </c>
      <c r="F2869" s="404"/>
      <c r="G2869" s="404"/>
      <c r="H2869" s="404" t="str">
        <f t="shared" si="46"/>
        <v>M</v>
      </c>
    </row>
    <row r="2870" spans="2:8" ht="30" x14ac:dyDescent="0.25">
      <c r="B2870" s="6">
        <v>2019783</v>
      </c>
      <c r="C2870" s="9" t="s">
        <v>12385</v>
      </c>
      <c r="D2870" s="6" t="s">
        <v>9</v>
      </c>
      <c r="E2870" s="464">
        <v>1628.48</v>
      </c>
      <c r="F2870" s="404"/>
      <c r="G2870" s="404"/>
      <c r="H2870" s="404" t="str">
        <f t="shared" si="46"/>
        <v>M</v>
      </c>
    </row>
    <row r="2871" spans="2:8" ht="30" x14ac:dyDescent="0.25">
      <c r="B2871" s="4">
        <v>2019784</v>
      </c>
      <c r="C2871" s="8" t="s">
        <v>12386</v>
      </c>
      <c r="D2871" s="4" t="s">
        <v>9</v>
      </c>
      <c r="E2871" s="463">
        <v>2189.94</v>
      </c>
      <c r="F2871" s="404"/>
      <c r="G2871" s="404"/>
      <c r="H2871" s="404" t="str">
        <f t="shared" si="46"/>
        <v>M</v>
      </c>
    </row>
    <row r="2872" spans="2:8" ht="30" x14ac:dyDescent="0.25">
      <c r="B2872" s="6">
        <v>2019785</v>
      </c>
      <c r="C2872" s="9" t="s">
        <v>12387</v>
      </c>
      <c r="D2872" s="6" t="s">
        <v>9</v>
      </c>
      <c r="E2872" s="464">
        <v>2800.82</v>
      </c>
      <c r="F2872" s="404"/>
      <c r="G2872" s="404"/>
      <c r="H2872" s="404" t="str">
        <f t="shared" si="46"/>
        <v>M</v>
      </c>
    </row>
    <row r="2873" spans="2:8" ht="30" x14ac:dyDescent="0.25">
      <c r="B2873" s="4">
        <v>2019776</v>
      </c>
      <c r="C2873" s="8" t="s">
        <v>12388</v>
      </c>
      <c r="D2873" s="4" t="s">
        <v>9</v>
      </c>
      <c r="E2873" s="463">
        <v>542.41</v>
      </c>
      <c r="F2873" s="404"/>
      <c r="G2873" s="404"/>
      <c r="H2873" s="404" t="str">
        <f t="shared" si="46"/>
        <v>M</v>
      </c>
    </row>
    <row r="2874" spans="2:8" ht="30" x14ac:dyDescent="0.25">
      <c r="B2874" s="6">
        <v>2019777</v>
      </c>
      <c r="C2874" s="9" t="s">
        <v>12389</v>
      </c>
      <c r="D2874" s="6" t="s">
        <v>9</v>
      </c>
      <c r="E2874" s="464">
        <v>1182.03</v>
      </c>
      <c r="F2874" s="404"/>
      <c r="G2874" s="404"/>
      <c r="H2874" s="404" t="str">
        <f t="shared" si="46"/>
        <v>M</v>
      </c>
    </row>
    <row r="2875" spans="2:8" ht="30" x14ac:dyDescent="0.25">
      <c r="B2875" s="4">
        <v>2019778</v>
      </c>
      <c r="C2875" s="8" t="s">
        <v>12390</v>
      </c>
      <c r="D2875" s="4" t="s">
        <v>9</v>
      </c>
      <c r="E2875" s="463">
        <v>2281.4</v>
      </c>
      <c r="F2875" s="404"/>
      <c r="G2875" s="404"/>
      <c r="H2875" s="404" t="str">
        <f t="shared" si="46"/>
        <v>M</v>
      </c>
    </row>
    <row r="2876" spans="2:8" ht="30" x14ac:dyDescent="0.25">
      <c r="B2876" s="6">
        <v>2019779</v>
      </c>
      <c r="C2876" s="9" t="s">
        <v>12391</v>
      </c>
      <c r="D2876" s="6" t="s">
        <v>9</v>
      </c>
      <c r="E2876" s="464">
        <v>701.57</v>
      </c>
      <c r="F2876" s="404"/>
      <c r="G2876" s="404"/>
      <c r="H2876" s="404" t="str">
        <f t="shared" si="46"/>
        <v>M</v>
      </c>
    </row>
    <row r="2877" spans="2:8" ht="30" x14ac:dyDescent="0.25">
      <c r="B2877" s="4">
        <v>2019780</v>
      </c>
      <c r="C2877" s="8" t="s">
        <v>12392</v>
      </c>
      <c r="D2877" s="4" t="s">
        <v>9</v>
      </c>
      <c r="E2877" s="463">
        <v>861.06</v>
      </c>
      <c r="F2877" s="404"/>
      <c r="G2877" s="404"/>
      <c r="H2877" s="404" t="str">
        <f t="shared" si="46"/>
        <v>M</v>
      </c>
    </row>
    <row r="2878" spans="2:8" ht="30" x14ac:dyDescent="0.25">
      <c r="B2878" s="6">
        <v>2019781</v>
      </c>
      <c r="C2878" s="9" t="s">
        <v>12393</v>
      </c>
      <c r="D2878" s="6" t="s">
        <v>9</v>
      </c>
      <c r="E2878" s="464">
        <v>1081.33</v>
      </c>
      <c r="F2878" s="404"/>
      <c r="G2878" s="404"/>
      <c r="H2878" s="404" t="str">
        <f t="shared" si="46"/>
        <v>M</v>
      </c>
    </row>
    <row r="2879" spans="2:8" ht="30" x14ac:dyDescent="0.25">
      <c r="B2879" s="4">
        <v>2019773</v>
      </c>
      <c r="C2879" s="8" t="s">
        <v>12394</v>
      </c>
      <c r="D2879" s="4" t="s">
        <v>9</v>
      </c>
      <c r="E2879" s="463">
        <v>354.16</v>
      </c>
      <c r="F2879" s="404"/>
      <c r="G2879" s="404"/>
      <c r="H2879" s="404" t="str">
        <f t="shared" si="46"/>
        <v>M</v>
      </c>
    </row>
    <row r="2880" spans="2:8" ht="30" x14ac:dyDescent="0.25">
      <c r="B2880" s="6">
        <v>2019774</v>
      </c>
      <c r="C2880" s="9" t="s">
        <v>12395</v>
      </c>
      <c r="D2880" s="6" t="s">
        <v>9</v>
      </c>
      <c r="E2880" s="464">
        <v>379.16</v>
      </c>
      <c r="F2880" s="404"/>
      <c r="G2880" s="404"/>
      <c r="H2880" s="404" t="str">
        <f t="shared" si="46"/>
        <v>M</v>
      </c>
    </row>
    <row r="2881" spans="2:8" ht="30" x14ac:dyDescent="0.25">
      <c r="B2881" s="4">
        <v>2019775</v>
      </c>
      <c r="C2881" s="8" t="s">
        <v>12396</v>
      </c>
      <c r="D2881" s="4" t="s">
        <v>9</v>
      </c>
      <c r="E2881" s="463">
        <v>328.48</v>
      </c>
      <c r="F2881" s="404"/>
      <c r="G2881" s="404"/>
      <c r="H2881" s="404" t="str">
        <f t="shared" si="46"/>
        <v>M</v>
      </c>
    </row>
    <row r="2882" spans="2:8" ht="30" x14ac:dyDescent="0.25">
      <c r="B2882" s="6">
        <v>2019755</v>
      </c>
      <c r="C2882" s="9" t="s">
        <v>12397</v>
      </c>
      <c r="D2882" s="6" t="s">
        <v>9</v>
      </c>
      <c r="E2882" s="464">
        <v>446.67</v>
      </c>
      <c r="F2882" s="404"/>
      <c r="G2882" s="404"/>
      <c r="H2882" s="404" t="str">
        <f t="shared" si="46"/>
        <v>M</v>
      </c>
    </row>
    <row r="2883" spans="2:8" ht="30" x14ac:dyDescent="0.25">
      <c r="B2883" s="4">
        <v>2019764</v>
      </c>
      <c r="C2883" s="8" t="s">
        <v>12398</v>
      </c>
      <c r="D2883" s="4" t="s">
        <v>9</v>
      </c>
      <c r="E2883" s="463">
        <v>472.13</v>
      </c>
      <c r="F2883" s="404"/>
      <c r="G2883" s="404"/>
      <c r="H2883" s="404" t="str">
        <f t="shared" si="46"/>
        <v>M</v>
      </c>
    </row>
    <row r="2884" spans="2:8" ht="30" x14ac:dyDescent="0.25">
      <c r="B2884" s="6">
        <v>2019756</v>
      </c>
      <c r="C2884" s="9" t="s">
        <v>12399</v>
      </c>
      <c r="D2884" s="6" t="s">
        <v>9</v>
      </c>
      <c r="E2884" s="464">
        <v>802.4</v>
      </c>
      <c r="F2884" s="404"/>
      <c r="G2884" s="404"/>
      <c r="H2884" s="404" t="str">
        <f t="shared" si="46"/>
        <v>M</v>
      </c>
    </row>
    <row r="2885" spans="2:8" ht="30" x14ac:dyDescent="0.25">
      <c r="B2885" s="4">
        <v>2019765</v>
      </c>
      <c r="C2885" s="8" t="s">
        <v>12400</v>
      </c>
      <c r="D2885" s="4" t="s">
        <v>9</v>
      </c>
      <c r="E2885" s="463">
        <v>827.86</v>
      </c>
      <c r="F2885" s="404"/>
      <c r="G2885" s="404"/>
      <c r="H2885" s="404" t="str">
        <f t="shared" si="46"/>
        <v>M</v>
      </c>
    </row>
    <row r="2886" spans="2:8" ht="30" x14ac:dyDescent="0.25">
      <c r="B2886" s="6">
        <v>2019757</v>
      </c>
      <c r="C2886" s="9" t="s">
        <v>12401</v>
      </c>
      <c r="D2886" s="6" t="s">
        <v>9</v>
      </c>
      <c r="E2886" s="464">
        <v>804.18</v>
      </c>
      <c r="F2886" s="404"/>
      <c r="G2886" s="404"/>
      <c r="H2886" s="404" t="str">
        <f t="shared" si="46"/>
        <v>M</v>
      </c>
    </row>
    <row r="2887" spans="2:8" ht="30" x14ac:dyDescent="0.25">
      <c r="B2887" s="4">
        <v>2019766</v>
      </c>
      <c r="C2887" s="8" t="s">
        <v>12402</v>
      </c>
      <c r="D2887" s="4" t="s">
        <v>9</v>
      </c>
      <c r="E2887" s="463">
        <v>866.05</v>
      </c>
      <c r="F2887" s="404"/>
      <c r="G2887" s="404"/>
      <c r="H2887" s="404" t="str">
        <f t="shared" si="46"/>
        <v>M</v>
      </c>
    </row>
    <row r="2888" spans="2:8" ht="30" x14ac:dyDescent="0.25">
      <c r="B2888" s="6">
        <v>2019758</v>
      </c>
      <c r="C2888" s="9" t="s">
        <v>12403</v>
      </c>
      <c r="D2888" s="6" t="s">
        <v>9</v>
      </c>
      <c r="E2888" s="464">
        <v>761.36</v>
      </c>
      <c r="F2888" s="404"/>
      <c r="G2888" s="404"/>
      <c r="H2888" s="404" t="str">
        <f t="shared" si="46"/>
        <v>M</v>
      </c>
    </row>
    <row r="2889" spans="2:8" ht="30" x14ac:dyDescent="0.25">
      <c r="B2889" s="4">
        <v>2019767</v>
      </c>
      <c r="C2889" s="8" t="s">
        <v>12404</v>
      </c>
      <c r="D2889" s="4" t="s">
        <v>9</v>
      </c>
      <c r="E2889" s="463">
        <v>823.72</v>
      </c>
      <c r="F2889" s="404"/>
      <c r="G2889" s="404"/>
      <c r="H2889" s="404" t="str">
        <f t="shared" si="46"/>
        <v>M</v>
      </c>
    </row>
    <row r="2890" spans="2:8" ht="30" x14ac:dyDescent="0.25">
      <c r="B2890" s="6">
        <v>2019759</v>
      </c>
      <c r="C2890" s="9" t="s">
        <v>12405</v>
      </c>
      <c r="D2890" s="6" t="s">
        <v>9</v>
      </c>
      <c r="E2890" s="464">
        <v>831.26</v>
      </c>
      <c r="F2890" s="404"/>
      <c r="G2890" s="404"/>
      <c r="H2890" s="404" t="str">
        <f t="shared" si="46"/>
        <v>M</v>
      </c>
    </row>
    <row r="2891" spans="2:8" ht="30" x14ac:dyDescent="0.25">
      <c r="B2891" s="4">
        <v>2019768</v>
      </c>
      <c r="C2891" s="8" t="s">
        <v>12406</v>
      </c>
      <c r="D2891" s="4" t="s">
        <v>9</v>
      </c>
      <c r="E2891" s="463">
        <v>903.52</v>
      </c>
      <c r="F2891" s="404"/>
      <c r="G2891" s="404"/>
      <c r="H2891" s="404" t="str">
        <f t="shared" si="46"/>
        <v>M</v>
      </c>
    </row>
    <row r="2892" spans="2:8" ht="30" x14ac:dyDescent="0.25">
      <c r="B2892" s="6">
        <v>2019760</v>
      </c>
      <c r="C2892" s="9" t="s">
        <v>12407</v>
      </c>
      <c r="D2892" s="6" t="s">
        <v>9</v>
      </c>
      <c r="E2892" s="464">
        <v>1202.1500000000001</v>
      </c>
      <c r="F2892" s="404"/>
      <c r="G2892" s="404"/>
      <c r="H2892" s="404" t="str">
        <f t="shared" si="46"/>
        <v>M</v>
      </c>
    </row>
    <row r="2893" spans="2:8" ht="30" x14ac:dyDescent="0.25">
      <c r="B2893" s="4">
        <v>2019769</v>
      </c>
      <c r="C2893" s="8" t="s">
        <v>12408</v>
      </c>
      <c r="D2893" s="4" t="s">
        <v>9</v>
      </c>
      <c r="E2893" s="463">
        <v>1284.33</v>
      </c>
      <c r="F2893" s="404"/>
      <c r="G2893" s="404"/>
      <c r="H2893" s="404" t="str">
        <f t="shared" si="46"/>
        <v>M</v>
      </c>
    </row>
    <row r="2894" spans="2:8" ht="30" x14ac:dyDescent="0.25">
      <c r="B2894" s="6">
        <v>2019761</v>
      </c>
      <c r="C2894" s="9" t="s">
        <v>12409</v>
      </c>
      <c r="D2894" s="6" t="s">
        <v>9</v>
      </c>
      <c r="E2894" s="464">
        <v>1031.31</v>
      </c>
      <c r="F2894" s="404"/>
      <c r="G2894" s="404"/>
      <c r="H2894" s="404" t="str">
        <f t="shared" si="46"/>
        <v>M</v>
      </c>
    </row>
    <row r="2895" spans="2:8" ht="30" x14ac:dyDescent="0.25">
      <c r="B2895" s="4">
        <v>2019770</v>
      </c>
      <c r="C2895" s="8" t="s">
        <v>12410</v>
      </c>
      <c r="D2895" s="4" t="s">
        <v>9</v>
      </c>
      <c r="E2895" s="463">
        <v>1098.6300000000001</v>
      </c>
      <c r="F2895" s="404"/>
      <c r="G2895" s="404"/>
      <c r="H2895" s="404" t="str">
        <f t="shared" si="46"/>
        <v>M</v>
      </c>
    </row>
    <row r="2896" spans="2:8" ht="30" x14ac:dyDescent="0.25">
      <c r="B2896" s="6">
        <v>2019762</v>
      </c>
      <c r="C2896" s="9" t="s">
        <v>12411</v>
      </c>
      <c r="D2896" s="6" t="s">
        <v>9</v>
      </c>
      <c r="E2896" s="464">
        <v>1236.68</v>
      </c>
      <c r="F2896" s="404"/>
      <c r="G2896" s="404"/>
      <c r="H2896" s="404" t="str">
        <f t="shared" si="46"/>
        <v>M</v>
      </c>
    </row>
    <row r="2897" spans="2:8" ht="30" x14ac:dyDescent="0.25">
      <c r="B2897" s="4">
        <v>2019771</v>
      </c>
      <c r="C2897" s="8" t="s">
        <v>12412</v>
      </c>
      <c r="D2897" s="4" t="s">
        <v>9</v>
      </c>
      <c r="E2897" s="463">
        <v>1323.82</v>
      </c>
      <c r="F2897" s="404"/>
      <c r="G2897" s="404"/>
      <c r="H2897" s="404" t="str">
        <f t="shared" ref="H2897:H2960" si="47">UPPER(D2897)</f>
        <v>M</v>
      </c>
    </row>
    <row r="2898" spans="2:8" ht="30" x14ac:dyDescent="0.25">
      <c r="B2898" s="6">
        <v>2019763</v>
      </c>
      <c r="C2898" s="9" t="s">
        <v>12413</v>
      </c>
      <c r="D2898" s="6" t="s">
        <v>9</v>
      </c>
      <c r="E2898" s="464">
        <v>4707.07</v>
      </c>
      <c r="F2898" s="404"/>
      <c r="G2898" s="404"/>
      <c r="H2898" s="404" t="str">
        <f t="shared" si="47"/>
        <v>M</v>
      </c>
    </row>
    <row r="2899" spans="2:8" ht="30" x14ac:dyDescent="0.25">
      <c r="B2899" s="4">
        <v>2019772</v>
      </c>
      <c r="C2899" s="8" t="s">
        <v>12414</v>
      </c>
      <c r="D2899" s="4" t="s">
        <v>9</v>
      </c>
      <c r="E2899" s="463">
        <v>4792.71</v>
      </c>
      <c r="F2899" s="404"/>
      <c r="G2899" s="404"/>
      <c r="H2899" s="404" t="str">
        <f t="shared" si="47"/>
        <v>M</v>
      </c>
    </row>
    <row r="2900" spans="2:8" x14ac:dyDescent="0.25">
      <c r="B2900" s="6">
        <v>2003811</v>
      </c>
      <c r="C2900" s="9" t="s">
        <v>12415</v>
      </c>
      <c r="D2900" s="6" t="s">
        <v>9</v>
      </c>
      <c r="E2900" s="464">
        <v>140.72</v>
      </c>
      <c r="F2900" s="404"/>
      <c r="G2900" s="404"/>
      <c r="H2900" s="404" t="str">
        <f t="shared" si="47"/>
        <v>M</v>
      </c>
    </row>
    <row r="2901" spans="2:8" x14ac:dyDescent="0.25">
      <c r="B2901" s="4">
        <v>2003812</v>
      </c>
      <c r="C2901" s="8" t="s">
        <v>12416</v>
      </c>
      <c r="D2901" s="4" t="s">
        <v>9</v>
      </c>
      <c r="E2901" s="463">
        <v>166.51</v>
      </c>
      <c r="F2901" s="404"/>
      <c r="G2901" s="404"/>
      <c r="H2901" s="404" t="str">
        <f t="shared" si="47"/>
        <v>M</v>
      </c>
    </row>
    <row r="2902" spans="2:8" x14ac:dyDescent="0.25">
      <c r="B2902" s="6">
        <v>2003813</v>
      </c>
      <c r="C2902" s="9" t="s">
        <v>12417</v>
      </c>
      <c r="D2902" s="6" t="s">
        <v>9</v>
      </c>
      <c r="E2902" s="464">
        <v>198.97</v>
      </c>
      <c r="F2902" s="404"/>
      <c r="G2902" s="404"/>
      <c r="H2902" s="404" t="str">
        <f t="shared" si="47"/>
        <v>M</v>
      </c>
    </row>
    <row r="2903" spans="2:8" x14ac:dyDescent="0.25">
      <c r="B2903" s="4">
        <v>2003814</v>
      </c>
      <c r="C2903" s="8" t="s">
        <v>12418</v>
      </c>
      <c r="D2903" s="4" t="s">
        <v>9</v>
      </c>
      <c r="E2903" s="463">
        <v>226.98</v>
      </c>
      <c r="F2903" s="404"/>
      <c r="G2903" s="404"/>
      <c r="H2903" s="404" t="str">
        <f t="shared" si="47"/>
        <v>M</v>
      </c>
    </row>
    <row r="2904" spans="2:8" x14ac:dyDescent="0.25">
      <c r="B2904" s="6">
        <v>2003815</v>
      </c>
      <c r="C2904" s="9" t="s">
        <v>12419</v>
      </c>
      <c r="D2904" s="6" t="s">
        <v>9</v>
      </c>
      <c r="E2904" s="464">
        <v>254.99</v>
      </c>
      <c r="F2904" s="404"/>
      <c r="G2904" s="404"/>
      <c r="H2904" s="404" t="str">
        <f t="shared" si="47"/>
        <v>M</v>
      </c>
    </row>
    <row r="2905" spans="2:8" x14ac:dyDescent="0.25">
      <c r="B2905" s="4">
        <v>2003816</v>
      </c>
      <c r="C2905" s="8" t="s">
        <v>12420</v>
      </c>
      <c r="D2905" s="4" t="s">
        <v>9</v>
      </c>
      <c r="E2905" s="463">
        <v>315.45999999999998</v>
      </c>
      <c r="F2905" s="404"/>
      <c r="G2905" s="404"/>
      <c r="H2905" s="404" t="str">
        <f t="shared" si="47"/>
        <v>M</v>
      </c>
    </row>
    <row r="2906" spans="2:8" x14ac:dyDescent="0.25">
      <c r="B2906" s="6">
        <v>2003817</v>
      </c>
      <c r="C2906" s="9" t="s">
        <v>12421</v>
      </c>
      <c r="D2906" s="6" t="s">
        <v>9</v>
      </c>
      <c r="E2906" s="403">
        <v>369.27</v>
      </c>
      <c r="F2906" s="404"/>
      <c r="G2906" s="404"/>
      <c r="H2906" s="404" t="str">
        <f t="shared" si="47"/>
        <v>M</v>
      </c>
    </row>
    <row r="2907" spans="2:8" x14ac:dyDescent="0.25">
      <c r="B2907" s="4">
        <v>2003799</v>
      </c>
      <c r="C2907" s="8" t="s">
        <v>12422</v>
      </c>
      <c r="D2907" s="4" t="s">
        <v>9</v>
      </c>
      <c r="E2907" s="406">
        <v>62.99</v>
      </c>
      <c r="F2907" s="404"/>
      <c r="G2907" s="404"/>
      <c r="H2907" s="404" t="str">
        <f t="shared" si="47"/>
        <v>M</v>
      </c>
    </row>
    <row r="2908" spans="2:8" ht="30" x14ac:dyDescent="0.25">
      <c r="B2908" s="6">
        <v>2003798</v>
      </c>
      <c r="C2908" s="9" t="s">
        <v>12423</v>
      </c>
      <c r="D2908" s="6" t="s">
        <v>9</v>
      </c>
      <c r="E2908" s="403">
        <v>54.03</v>
      </c>
      <c r="F2908" s="404"/>
      <c r="G2908" s="404"/>
      <c r="H2908" s="404" t="str">
        <f t="shared" si="47"/>
        <v>M</v>
      </c>
    </row>
    <row r="2909" spans="2:8" x14ac:dyDescent="0.25">
      <c r="B2909" s="4">
        <v>2003801</v>
      </c>
      <c r="C2909" s="8" t="s">
        <v>12424</v>
      </c>
      <c r="D2909" s="4" t="s">
        <v>9</v>
      </c>
      <c r="E2909" s="406">
        <v>79.75</v>
      </c>
      <c r="F2909" s="404"/>
      <c r="G2909" s="404"/>
      <c r="H2909" s="404" t="str">
        <f t="shared" si="47"/>
        <v>M</v>
      </c>
    </row>
    <row r="2910" spans="2:8" ht="30" x14ac:dyDescent="0.25">
      <c r="B2910" s="6">
        <v>2003800</v>
      </c>
      <c r="C2910" s="9" t="s">
        <v>12425</v>
      </c>
      <c r="D2910" s="6" t="s">
        <v>9</v>
      </c>
      <c r="E2910" s="464">
        <v>67.08</v>
      </c>
      <c r="F2910" s="404"/>
      <c r="G2910" s="404"/>
      <c r="H2910" s="404" t="str">
        <f t="shared" si="47"/>
        <v>M</v>
      </c>
    </row>
    <row r="2911" spans="2:8" x14ac:dyDescent="0.25">
      <c r="B2911" s="4">
        <v>2003714</v>
      </c>
      <c r="C2911" s="8" t="s">
        <v>12426</v>
      </c>
      <c r="D2911" s="4" t="s">
        <v>42</v>
      </c>
      <c r="E2911" s="463">
        <v>1559.44</v>
      </c>
      <c r="F2911" s="404"/>
      <c r="G2911" s="404"/>
      <c r="H2911" s="404" t="str">
        <f t="shared" si="47"/>
        <v>UN</v>
      </c>
    </row>
    <row r="2912" spans="2:8" x14ac:dyDescent="0.25">
      <c r="B2912" s="6">
        <v>2003713</v>
      </c>
      <c r="C2912" s="9" t="s">
        <v>12427</v>
      </c>
      <c r="D2912" s="6" t="s">
        <v>42</v>
      </c>
      <c r="E2912" s="464">
        <v>1516.95</v>
      </c>
      <c r="F2912" s="404"/>
      <c r="G2912" s="404"/>
      <c r="H2912" s="404" t="str">
        <f t="shared" si="47"/>
        <v>UN</v>
      </c>
    </row>
    <row r="2913" spans="2:8" x14ac:dyDescent="0.25">
      <c r="B2913" s="4">
        <v>2003716</v>
      </c>
      <c r="C2913" s="8" t="s">
        <v>12428</v>
      </c>
      <c r="D2913" s="4" t="s">
        <v>42</v>
      </c>
      <c r="E2913" s="463">
        <v>1834.6</v>
      </c>
      <c r="F2913" s="404"/>
      <c r="G2913" s="404"/>
      <c r="H2913" s="404" t="str">
        <f t="shared" si="47"/>
        <v>UN</v>
      </c>
    </row>
    <row r="2914" spans="2:8" x14ac:dyDescent="0.25">
      <c r="B2914" s="6">
        <v>2003715</v>
      </c>
      <c r="C2914" s="9" t="s">
        <v>12429</v>
      </c>
      <c r="D2914" s="6" t="s">
        <v>42</v>
      </c>
      <c r="E2914" s="464">
        <v>1785.37</v>
      </c>
      <c r="F2914" s="404"/>
      <c r="G2914" s="404"/>
      <c r="H2914" s="404" t="str">
        <f t="shared" si="47"/>
        <v>UN</v>
      </c>
    </row>
    <row r="2915" spans="2:8" x14ac:dyDescent="0.25">
      <c r="B2915" s="4">
        <v>2003718</v>
      </c>
      <c r="C2915" s="8" t="s">
        <v>12430</v>
      </c>
      <c r="D2915" s="4" t="s">
        <v>42</v>
      </c>
      <c r="E2915" s="463">
        <v>2103.36</v>
      </c>
      <c r="F2915" s="404"/>
      <c r="G2915" s="404"/>
      <c r="H2915" s="404" t="str">
        <f t="shared" si="47"/>
        <v>UN</v>
      </c>
    </row>
    <row r="2916" spans="2:8" x14ac:dyDescent="0.25">
      <c r="B2916" s="6">
        <v>2003717</v>
      </c>
      <c r="C2916" s="9" t="s">
        <v>12431</v>
      </c>
      <c r="D2916" s="6" t="s">
        <v>42</v>
      </c>
      <c r="E2916" s="464">
        <v>2048.61</v>
      </c>
      <c r="F2916" s="404"/>
      <c r="G2916" s="404"/>
      <c r="H2916" s="404" t="str">
        <f t="shared" si="47"/>
        <v>UN</v>
      </c>
    </row>
    <row r="2917" spans="2:8" x14ac:dyDescent="0.25">
      <c r="B2917" s="4">
        <v>2003720</v>
      </c>
      <c r="C2917" s="8" t="s">
        <v>12432</v>
      </c>
      <c r="D2917" s="4" t="s">
        <v>42</v>
      </c>
      <c r="E2917" s="463">
        <v>2378.48</v>
      </c>
      <c r="F2917" s="404"/>
      <c r="G2917" s="404"/>
      <c r="H2917" s="404" t="str">
        <f t="shared" si="47"/>
        <v>UN</v>
      </c>
    </row>
    <row r="2918" spans="2:8" x14ac:dyDescent="0.25">
      <c r="B2918" s="6">
        <v>2003719</v>
      </c>
      <c r="C2918" s="9" t="s">
        <v>12433</v>
      </c>
      <c r="D2918" s="6" t="s">
        <v>42</v>
      </c>
      <c r="E2918" s="464">
        <v>2316.9899999999998</v>
      </c>
      <c r="F2918" s="404"/>
      <c r="G2918" s="404"/>
      <c r="H2918" s="404" t="str">
        <f t="shared" si="47"/>
        <v>UN</v>
      </c>
    </row>
    <row r="2919" spans="2:8" x14ac:dyDescent="0.25">
      <c r="B2919" s="4">
        <v>2003722</v>
      </c>
      <c r="C2919" s="8" t="s">
        <v>12434</v>
      </c>
      <c r="D2919" s="4" t="s">
        <v>42</v>
      </c>
      <c r="E2919" s="463">
        <v>2647.24</v>
      </c>
      <c r="F2919" s="404"/>
      <c r="G2919" s="404"/>
      <c r="H2919" s="404" t="str">
        <f t="shared" si="47"/>
        <v>UN</v>
      </c>
    </row>
    <row r="2920" spans="2:8" x14ac:dyDescent="0.25">
      <c r="B2920" s="6">
        <v>2003721</v>
      </c>
      <c r="C2920" s="9" t="s">
        <v>12435</v>
      </c>
      <c r="D2920" s="6" t="s">
        <v>42</v>
      </c>
      <c r="E2920" s="464">
        <v>2580.23</v>
      </c>
      <c r="F2920" s="404"/>
      <c r="G2920" s="404"/>
      <c r="H2920" s="404" t="str">
        <f t="shared" si="47"/>
        <v>UN</v>
      </c>
    </row>
    <row r="2921" spans="2:8" x14ac:dyDescent="0.25">
      <c r="B2921" s="4">
        <v>2003724</v>
      </c>
      <c r="C2921" s="8" t="s">
        <v>12436</v>
      </c>
      <c r="D2921" s="4" t="s">
        <v>42</v>
      </c>
      <c r="E2921" s="463">
        <v>2922.4</v>
      </c>
      <c r="F2921" s="404"/>
      <c r="G2921" s="404"/>
      <c r="H2921" s="404" t="str">
        <f t="shared" si="47"/>
        <v>UN</v>
      </c>
    </row>
    <row r="2922" spans="2:8" x14ac:dyDescent="0.25">
      <c r="B2922" s="6">
        <v>2003723</v>
      </c>
      <c r="C2922" s="9" t="s">
        <v>12437</v>
      </c>
      <c r="D2922" s="6" t="s">
        <v>42</v>
      </c>
      <c r="E2922" s="464">
        <v>2848.65</v>
      </c>
      <c r="F2922" s="404"/>
      <c r="G2922" s="404"/>
      <c r="H2922" s="404" t="str">
        <f t="shared" si="47"/>
        <v>UN</v>
      </c>
    </row>
    <row r="2923" spans="2:8" x14ac:dyDescent="0.25">
      <c r="B2923" s="4">
        <v>2003726</v>
      </c>
      <c r="C2923" s="8" t="s">
        <v>12438</v>
      </c>
      <c r="D2923" s="4" t="s">
        <v>42</v>
      </c>
      <c r="E2923" s="463">
        <v>3191.16</v>
      </c>
      <c r="F2923" s="404"/>
      <c r="G2923" s="404"/>
      <c r="H2923" s="404" t="str">
        <f t="shared" si="47"/>
        <v>UN</v>
      </c>
    </row>
    <row r="2924" spans="2:8" x14ac:dyDescent="0.25">
      <c r="B2924" s="6">
        <v>2003725</v>
      </c>
      <c r="C2924" s="9" t="s">
        <v>12439</v>
      </c>
      <c r="D2924" s="6" t="s">
        <v>42</v>
      </c>
      <c r="E2924" s="464">
        <v>3111.9</v>
      </c>
      <c r="F2924" s="404"/>
      <c r="G2924" s="404"/>
      <c r="H2924" s="404" t="str">
        <f t="shared" si="47"/>
        <v>UN</v>
      </c>
    </row>
    <row r="2925" spans="2:8" x14ac:dyDescent="0.25">
      <c r="B2925" s="4">
        <v>2003859</v>
      </c>
      <c r="C2925" s="8" t="s">
        <v>12440</v>
      </c>
      <c r="D2925" s="4" t="s">
        <v>9721</v>
      </c>
      <c r="E2925" s="463">
        <v>65.87</v>
      </c>
      <c r="F2925" s="404"/>
      <c r="G2925" s="404"/>
      <c r="H2925" s="404" t="str">
        <f t="shared" si="47"/>
        <v>M³</v>
      </c>
    </row>
    <row r="2926" spans="2:8" x14ac:dyDescent="0.25">
      <c r="B2926" s="6">
        <v>2003861</v>
      </c>
      <c r="C2926" s="9" t="s">
        <v>12441</v>
      </c>
      <c r="D2926" s="6" t="s">
        <v>9</v>
      </c>
      <c r="E2926" s="464">
        <v>26.68</v>
      </c>
      <c r="F2926" s="404"/>
      <c r="G2926" s="404"/>
      <c r="H2926" s="404" t="str">
        <f t="shared" si="47"/>
        <v>M</v>
      </c>
    </row>
    <row r="2927" spans="2:8" x14ac:dyDescent="0.25">
      <c r="B2927" s="4">
        <v>2003862</v>
      </c>
      <c r="C2927" s="8" t="s">
        <v>12442</v>
      </c>
      <c r="D2927" s="4" t="s">
        <v>9</v>
      </c>
      <c r="E2927" s="463">
        <v>23.63</v>
      </c>
      <c r="F2927" s="404"/>
      <c r="G2927" s="404"/>
      <c r="H2927" s="404" t="str">
        <f t="shared" si="47"/>
        <v>M</v>
      </c>
    </row>
    <row r="2928" spans="2:8" x14ac:dyDescent="0.25">
      <c r="B2928" s="6">
        <v>2003405</v>
      </c>
      <c r="C2928" s="9" t="s">
        <v>12443</v>
      </c>
      <c r="D2928" s="6" t="s">
        <v>9</v>
      </c>
      <c r="E2928" s="464">
        <v>225.64</v>
      </c>
      <c r="F2928" s="404"/>
      <c r="G2928" s="404"/>
      <c r="H2928" s="404" t="str">
        <f t="shared" si="47"/>
        <v>M</v>
      </c>
    </row>
    <row r="2929" spans="2:8" x14ac:dyDescent="0.25">
      <c r="B2929" s="4">
        <v>2003404</v>
      </c>
      <c r="C2929" s="8" t="s">
        <v>12444</v>
      </c>
      <c r="D2929" s="4" t="s">
        <v>9</v>
      </c>
      <c r="E2929" s="463">
        <v>187.64</v>
      </c>
      <c r="F2929" s="404"/>
      <c r="G2929" s="404"/>
      <c r="H2929" s="404" t="str">
        <f t="shared" si="47"/>
        <v>M</v>
      </c>
    </row>
    <row r="2930" spans="2:8" x14ac:dyDescent="0.25">
      <c r="B2930" s="6">
        <v>2003407</v>
      </c>
      <c r="C2930" s="9" t="s">
        <v>12445</v>
      </c>
      <c r="D2930" s="6" t="s">
        <v>9</v>
      </c>
      <c r="E2930" s="464">
        <v>287.93</v>
      </c>
      <c r="F2930" s="404"/>
      <c r="G2930" s="404"/>
      <c r="H2930" s="404" t="str">
        <f t="shared" si="47"/>
        <v>M</v>
      </c>
    </row>
    <row r="2931" spans="2:8" x14ac:dyDescent="0.25">
      <c r="B2931" s="4">
        <v>2003406</v>
      </c>
      <c r="C2931" s="8" t="s">
        <v>12446</v>
      </c>
      <c r="D2931" s="4" t="s">
        <v>9</v>
      </c>
      <c r="E2931" s="406">
        <v>249.94</v>
      </c>
      <c r="F2931" s="404"/>
      <c r="G2931" s="404"/>
      <c r="H2931" s="404" t="str">
        <f t="shared" si="47"/>
        <v>M</v>
      </c>
    </row>
    <row r="2932" spans="2:8" x14ac:dyDescent="0.25">
      <c r="B2932" s="6">
        <v>2003409</v>
      </c>
      <c r="C2932" s="9" t="s">
        <v>12447</v>
      </c>
      <c r="D2932" s="6" t="s">
        <v>9</v>
      </c>
      <c r="E2932" s="403">
        <v>478.55</v>
      </c>
      <c r="F2932" s="404"/>
      <c r="G2932" s="404"/>
      <c r="H2932" s="404" t="str">
        <f t="shared" si="47"/>
        <v>M</v>
      </c>
    </row>
    <row r="2933" spans="2:8" x14ac:dyDescent="0.25">
      <c r="B2933" s="4">
        <v>2003408</v>
      </c>
      <c r="C2933" s="8" t="s">
        <v>12448</v>
      </c>
      <c r="D2933" s="4" t="s">
        <v>9</v>
      </c>
      <c r="E2933" s="406">
        <v>392.32</v>
      </c>
      <c r="F2933" s="404"/>
      <c r="G2933" s="404"/>
      <c r="H2933" s="404" t="str">
        <f t="shared" si="47"/>
        <v>M</v>
      </c>
    </row>
    <row r="2934" spans="2:8" x14ac:dyDescent="0.25">
      <c r="B2934" s="6">
        <v>2003411</v>
      </c>
      <c r="C2934" s="9" t="s">
        <v>12449</v>
      </c>
      <c r="D2934" s="6" t="s">
        <v>9</v>
      </c>
      <c r="E2934" s="403">
        <v>651.02</v>
      </c>
      <c r="F2934" s="404"/>
      <c r="G2934" s="404"/>
      <c r="H2934" s="404" t="str">
        <f t="shared" si="47"/>
        <v>M</v>
      </c>
    </row>
    <row r="2935" spans="2:8" x14ac:dyDescent="0.25">
      <c r="B2935" s="4">
        <v>2003410</v>
      </c>
      <c r="C2935" s="8" t="s">
        <v>12450</v>
      </c>
      <c r="D2935" s="4" t="s">
        <v>9</v>
      </c>
      <c r="E2935" s="406">
        <v>564.79</v>
      </c>
      <c r="F2935" s="404"/>
      <c r="G2935" s="404"/>
      <c r="H2935" s="404" t="str">
        <f t="shared" si="47"/>
        <v>M</v>
      </c>
    </row>
    <row r="2936" spans="2:8" x14ac:dyDescent="0.25">
      <c r="B2936" s="6">
        <v>2003413</v>
      </c>
      <c r="C2936" s="9" t="s">
        <v>12451</v>
      </c>
      <c r="D2936" s="6" t="s">
        <v>9</v>
      </c>
      <c r="E2936" s="403">
        <v>670.16</v>
      </c>
      <c r="F2936" s="404"/>
      <c r="G2936" s="404"/>
      <c r="H2936" s="404" t="str">
        <f t="shared" si="47"/>
        <v>M</v>
      </c>
    </row>
    <row r="2937" spans="2:8" x14ac:dyDescent="0.25">
      <c r="B2937" s="4">
        <v>2003412</v>
      </c>
      <c r="C2937" s="8" t="s">
        <v>12452</v>
      </c>
      <c r="D2937" s="4" t="s">
        <v>9</v>
      </c>
      <c r="E2937" s="406">
        <v>550.30999999999995</v>
      </c>
      <c r="F2937" s="404"/>
      <c r="G2937" s="404"/>
      <c r="H2937" s="404" t="str">
        <f t="shared" si="47"/>
        <v>M</v>
      </c>
    </row>
    <row r="2938" spans="2:8" x14ac:dyDescent="0.25">
      <c r="B2938" s="6">
        <v>2003415</v>
      </c>
      <c r="C2938" s="9" t="s">
        <v>12453</v>
      </c>
      <c r="D2938" s="6" t="s">
        <v>9</v>
      </c>
      <c r="E2938" s="403">
        <v>876.79</v>
      </c>
      <c r="F2938" s="404"/>
      <c r="G2938" s="404"/>
      <c r="H2938" s="404" t="str">
        <f t="shared" si="47"/>
        <v>M</v>
      </c>
    </row>
    <row r="2939" spans="2:8" x14ac:dyDescent="0.25">
      <c r="B2939" s="4">
        <v>2003414</v>
      </c>
      <c r="C2939" s="8" t="s">
        <v>12454</v>
      </c>
      <c r="D2939" s="4" t="s">
        <v>9</v>
      </c>
      <c r="E2939" s="406">
        <v>756.95</v>
      </c>
      <c r="F2939" s="404"/>
      <c r="G2939" s="404"/>
      <c r="H2939" s="404" t="str">
        <f t="shared" si="47"/>
        <v>M</v>
      </c>
    </row>
    <row r="2940" spans="2:8" x14ac:dyDescent="0.25">
      <c r="B2940" s="6">
        <v>2003417</v>
      </c>
      <c r="C2940" s="9" t="s">
        <v>12455</v>
      </c>
      <c r="D2940" s="6" t="s">
        <v>9</v>
      </c>
      <c r="E2940" s="464">
        <v>872.52</v>
      </c>
      <c r="F2940" s="404"/>
      <c r="G2940" s="404"/>
      <c r="H2940" s="404" t="str">
        <f t="shared" si="47"/>
        <v>M</v>
      </c>
    </row>
    <row r="2941" spans="2:8" x14ac:dyDescent="0.25">
      <c r="B2941" s="4">
        <v>2003416</v>
      </c>
      <c r="C2941" s="8" t="s">
        <v>12456</v>
      </c>
      <c r="D2941" s="4" t="s">
        <v>9</v>
      </c>
      <c r="E2941" s="463">
        <v>716.14</v>
      </c>
      <c r="F2941" s="404"/>
      <c r="G2941" s="404"/>
      <c r="H2941" s="404" t="str">
        <f t="shared" si="47"/>
        <v>M</v>
      </c>
    </row>
    <row r="2942" spans="2:8" x14ac:dyDescent="0.25">
      <c r="B2942" s="6">
        <v>2003419</v>
      </c>
      <c r="C2942" s="9" t="s">
        <v>12457</v>
      </c>
      <c r="D2942" s="6" t="s">
        <v>9</v>
      </c>
      <c r="E2942" s="464">
        <v>1114.6300000000001</v>
      </c>
      <c r="F2942" s="404"/>
      <c r="G2942" s="404"/>
      <c r="H2942" s="404" t="str">
        <f t="shared" si="47"/>
        <v>M</v>
      </c>
    </row>
    <row r="2943" spans="2:8" x14ac:dyDescent="0.25">
      <c r="B2943" s="4">
        <v>2003418</v>
      </c>
      <c r="C2943" s="8" t="s">
        <v>12458</v>
      </c>
      <c r="D2943" s="4" t="s">
        <v>9</v>
      </c>
      <c r="E2943" s="463">
        <v>958.25</v>
      </c>
      <c r="F2943" s="404"/>
      <c r="G2943" s="404"/>
      <c r="H2943" s="404" t="str">
        <f t="shared" si="47"/>
        <v>M</v>
      </c>
    </row>
    <row r="2944" spans="2:8" x14ac:dyDescent="0.25">
      <c r="B2944" s="6">
        <v>2003421</v>
      </c>
      <c r="C2944" s="9" t="s">
        <v>12459</v>
      </c>
      <c r="D2944" s="6" t="s">
        <v>9</v>
      </c>
      <c r="E2944" s="464">
        <v>1100.5899999999999</v>
      </c>
      <c r="F2944" s="404"/>
      <c r="G2944" s="404"/>
      <c r="H2944" s="404" t="str">
        <f t="shared" si="47"/>
        <v>M</v>
      </c>
    </row>
    <row r="2945" spans="2:8" x14ac:dyDescent="0.25">
      <c r="B2945" s="4">
        <v>2003420</v>
      </c>
      <c r="C2945" s="8" t="s">
        <v>12460</v>
      </c>
      <c r="D2945" s="4" t="s">
        <v>9</v>
      </c>
      <c r="E2945" s="463">
        <v>904.74</v>
      </c>
      <c r="F2945" s="404"/>
      <c r="G2945" s="404"/>
      <c r="H2945" s="404" t="str">
        <f t="shared" si="47"/>
        <v>M</v>
      </c>
    </row>
    <row r="2946" spans="2:8" x14ac:dyDescent="0.25">
      <c r="B2946" s="6">
        <v>2003423</v>
      </c>
      <c r="C2946" s="9" t="s">
        <v>12461</v>
      </c>
      <c r="D2946" s="6" t="s">
        <v>9</v>
      </c>
      <c r="E2946" s="464">
        <v>1370.67</v>
      </c>
      <c r="F2946" s="404"/>
      <c r="G2946" s="404"/>
      <c r="H2946" s="404" t="str">
        <f t="shared" si="47"/>
        <v>M</v>
      </c>
    </row>
    <row r="2947" spans="2:8" x14ac:dyDescent="0.25">
      <c r="B2947" s="4">
        <v>2003422</v>
      </c>
      <c r="C2947" s="8" t="s">
        <v>12462</v>
      </c>
      <c r="D2947" s="4" t="s">
        <v>9</v>
      </c>
      <c r="E2947" s="463">
        <v>1174.83</v>
      </c>
      <c r="F2947" s="404"/>
      <c r="G2947" s="404"/>
      <c r="H2947" s="404" t="str">
        <f t="shared" si="47"/>
        <v>M</v>
      </c>
    </row>
    <row r="2948" spans="2:8" x14ac:dyDescent="0.25">
      <c r="B2948" s="6">
        <v>2003425</v>
      </c>
      <c r="C2948" s="9" t="s">
        <v>12463</v>
      </c>
      <c r="D2948" s="6" t="s">
        <v>9</v>
      </c>
      <c r="E2948" s="464">
        <v>1433.05</v>
      </c>
      <c r="F2948" s="404"/>
      <c r="G2948" s="404"/>
      <c r="H2948" s="404" t="str">
        <f t="shared" si="47"/>
        <v>M</v>
      </c>
    </row>
    <row r="2949" spans="2:8" x14ac:dyDescent="0.25">
      <c r="B2949" s="4">
        <v>2003424</v>
      </c>
      <c r="C2949" s="8" t="s">
        <v>12464</v>
      </c>
      <c r="D2949" s="4" t="s">
        <v>9</v>
      </c>
      <c r="E2949" s="463">
        <v>1178.75</v>
      </c>
      <c r="F2949" s="404"/>
      <c r="G2949" s="404"/>
      <c r="H2949" s="404" t="str">
        <f t="shared" si="47"/>
        <v>M</v>
      </c>
    </row>
    <row r="2950" spans="2:8" x14ac:dyDescent="0.25">
      <c r="B2950" s="6">
        <v>2003427</v>
      </c>
      <c r="C2950" s="9" t="s">
        <v>12465</v>
      </c>
      <c r="D2950" s="6" t="s">
        <v>9</v>
      </c>
      <c r="E2950" s="464">
        <v>1790.38</v>
      </c>
      <c r="F2950" s="404"/>
      <c r="G2950" s="404"/>
      <c r="H2950" s="404" t="str">
        <f t="shared" si="47"/>
        <v>M</v>
      </c>
    </row>
    <row r="2951" spans="2:8" x14ac:dyDescent="0.25">
      <c r="B2951" s="4">
        <v>2003426</v>
      </c>
      <c r="C2951" s="8" t="s">
        <v>12466</v>
      </c>
      <c r="D2951" s="4" t="s">
        <v>9</v>
      </c>
      <c r="E2951" s="463">
        <v>1536.08</v>
      </c>
      <c r="F2951" s="404"/>
      <c r="G2951" s="404"/>
      <c r="H2951" s="404" t="str">
        <f t="shared" si="47"/>
        <v>M</v>
      </c>
    </row>
    <row r="2952" spans="2:8" x14ac:dyDescent="0.25">
      <c r="B2952" s="6">
        <v>2003429</v>
      </c>
      <c r="C2952" s="9" t="s">
        <v>12467</v>
      </c>
      <c r="D2952" s="6" t="s">
        <v>9</v>
      </c>
      <c r="E2952" s="464">
        <v>1805.24</v>
      </c>
      <c r="F2952" s="404"/>
      <c r="G2952" s="404"/>
      <c r="H2952" s="404" t="str">
        <f t="shared" si="47"/>
        <v>M</v>
      </c>
    </row>
    <row r="2953" spans="2:8" x14ac:dyDescent="0.25">
      <c r="B2953" s="4">
        <v>2003428</v>
      </c>
      <c r="C2953" s="8" t="s">
        <v>12468</v>
      </c>
      <c r="D2953" s="4" t="s">
        <v>9</v>
      </c>
      <c r="E2953" s="463">
        <v>1472.02</v>
      </c>
      <c r="F2953" s="404"/>
      <c r="G2953" s="404"/>
      <c r="H2953" s="404" t="str">
        <f t="shared" si="47"/>
        <v>M</v>
      </c>
    </row>
    <row r="2954" spans="2:8" x14ac:dyDescent="0.25">
      <c r="B2954" s="6">
        <v>2003431</v>
      </c>
      <c r="C2954" s="9" t="s">
        <v>12469</v>
      </c>
      <c r="D2954" s="6" t="s">
        <v>9</v>
      </c>
      <c r="E2954" s="464">
        <v>2136.33</v>
      </c>
      <c r="F2954" s="404"/>
      <c r="G2954" s="404"/>
      <c r="H2954" s="404" t="str">
        <f t="shared" si="47"/>
        <v>M</v>
      </c>
    </row>
    <row r="2955" spans="2:8" x14ac:dyDescent="0.25">
      <c r="B2955" s="4">
        <v>2003430</v>
      </c>
      <c r="C2955" s="8" t="s">
        <v>12470</v>
      </c>
      <c r="D2955" s="4" t="s">
        <v>9</v>
      </c>
      <c r="E2955" s="463">
        <v>1803.11</v>
      </c>
      <c r="F2955" s="404"/>
      <c r="G2955" s="404"/>
      <c r="H2955" s="404" t="str">
        <f t="shared" si="47"/>
        <v>M</v>
      </c>
    </row>
    <row r="2956" spans="2:8" x14ac:dyDescent="0.25">
      <c r="B2956" s="6">
        <v>2003433</v>
      </c>
      <c r="C2956" s="9" t="s">
        <v>12471</v>
      </c>
      <c r="D2956" s="6" t="s">
        <v>9</v>
      </c>
      <c r="E2956" s="464">
        <v>2329.61</v>
      </c>
      <c r="F2956" s="404"/>
      <c r="G2956" s="404"/>
      <c r="H2956" s="404" t="str">
        <f t="shared" si="47"/>
        <v>M</v>
      </c>
    </row>
    <row r="2957" spans="2:8" x14ac:dyDescent="0.25">
      <c r="B2957" s="4">
        <v>2003432</v>
      </c>
      <c r="C2957" s="8" t="s">
        <v>12472</v>
      </c>
      <c r="D2957" s="4" t="s">
        <v>9</v>
      </c>
      <c r="E2957" s="463">
        <v>1902.85</v>
      </c>
      <c r="F2957" s="404"/>
      <c r="G2957" s="404"/>
      <c r="H2957" s="404" t="str">
        <f t="shared" si="47"/>
        <v>M</v>
      </c>
    </row>
    <row r="2958" spans="2:8" x14ac:dyDescent="0.25">
      <c r="B2958" s="6">
        <v>2003435</v>
      </c>
      <c r="C2958" s="9" t="s">
        <v>12473</v>
      </c>
      <c r="D2958" s="6" t="s">
        <v>9</v>
      </c>
      <c r="E2958" s="464">
        <v>2716.79</v>
      </c>
      <c r="F2958" s="404"/>
      <c r="G2958" s="404"/>
      <c r="H2958" s="404" t="str">
        <f t="shared" si="47"/>
        <v>M</v>
      </c>
    </row>
    <row r="2959" spans="2:8" x14ac:dyDescent="0.25">
      <c r="B2959" s="4">
        <v>2003434</v>
      </c>
      <c r="C2959" s="8" t="s">
        <v>12474</v>
      </c>
      <c r="D2959" s="4" t="s">
        <v>9</v>
      </c>
      <c r="E2959" s="463">
        <v>2290.0300000000002</v>
      </c>
      <c r="F2959" s="404"/>
      <c r="G2959" s="404"/>
      <c r="H2959" s="404" t="str">
        <f t="shared" si="47"/>
        <v>M</v>
      </c>
    </row>
    <row r="2960" spans="2:8" x14ac:dyDescent="0.25">
      <c r="B2960" s="6">
        <v>2003437</v>
      </c>
      <c r="C2960" s="9" t="s">
        <v>12475</v>
      </c>
      <c r="D2960" s="6" t="s">
        <v>9</v>
      </c>
      <c r="E2960" s="464">
        <v>3158.88</v>
      </c>
      <c r="F2960" s="404"/>
      <c r="G2960" s="404"/>
      <c r="H2960" s="404" t="str">
        <f t="shared" si="47"/>
        <v>M</v>
      </c>
    </row>
    <row r="2961" spans="2:8" x14ac:dyDescent="0.25">
      <c r="B2961" s="4">
        <v>2003436</v>
      </c>
      <c r="C2961" s="8" t="s">
        <v>12476</v>
      </c>
      <c r="D2961" s="4" t="s">
        <v>9</v>
      </c>
      <c r="E2961" s="463">
        <v>2584.5100000000002</v>
      </c>
      <c r="F2961" s="404"/>
      <c r="G2961" s="404"/>
      <c r="H2961" s="404" t="str">
        <f t="shared" ref="H2961:H3024" si="48">UPPER(D2961)</f>
        <v>M</v>
      </c>
    </row>
    <row r="2962" spans="2:8" x14ac:dyDescent="0.25">
      <c r="B2962" s="6">
        <v>2003439</v>
      </c>
      <c r="C2962" s="9" t="s">
        <v>12477</v>
      </c>
      <c r="D2962" s="6" t="s">
        <v>9</v>
      </c>
      <c r="E2962" s="464">
        <v>3643.68</v>
      </c>
      <c r="F2962" s="404"/>
      <c r="G2962" s="404"/>
      <c r="H2962" s="404" t="str">
        <f t="shared" si="48"/>
        <v>M</v>
      </c>
    </row>
    <row r="2963" spans="2:8" x14ac:dyDescent="0.25">
      <c r="B2963" s="4">
        <v>2003438</v>
      </c>
      <c r="C2963" s="8" t="s">
        <v>12478</v>
      </c>
      <c r="D2963" s="4" t="s">
        <v>9</v>
      </c>
      <c r="E2963" s="463">
        <v>3069.31</v>
      </c>
      <c r="F2963" s="404"/>
      <c r="G2963" s="404"/>
      <c r="H2963" s="404" t="str">
        <f t="shared" si="48"/>
        <v>M</v>
      </c>
    </row>
    <row r="2964" spans="2:8" x14ac:dyDescent="0.25">
      <c r="B2964" s="6">
        <v>2003389</v>
      </c>
      <c r="C2964" s="9" t="s">
        <v>12479</v>
      </c>
      <c r="D2964" s="6" t="s">
        <v>9</v>
      </c>
      <c r="E2964" s="464">
        <v>270.18</v>
      </c>
      <c r="F2964" s="404"/>
      <c r="G2964" s="404"/>
      <c r="H2964" s="404" t="str">
        <f t="shared" si="48"/>
        <v>M</v>
      </c>
    </row>
    <row r="2965" spans="2:8" x14ac:dyDescent="0.25">
      <c r="B2965" s="4">
        <v>2003388</v>
      </c>
      <c r="C2965" s="8" t="s">
        <v>12480</v>
      </c>
      <c r="D2965" s="4" t="s">
        <v>9</v>
      </c>
      <c r="E2965" s="463">
        <v>244.61</v>
      </c>
      <c r="F2965" s="404"/>
      <c r="G2965" s="404"/>
      <c r="H2965" s="404" t="str">
        <f t="shared" si="48"/>
        <v>M</v>
      </c>
    </row>
    <row r="2966" spans="2:8" x14ac:dyDescent="0.25">
      <c r="B2966" s="6">
        <v>2003391</v>
      </c>
      <c r="C2966" s="9" t="s">
        <v>12481</v>
      </c>
      <c r="D2966" s="6" t="s">
        <v>9</v>
      </c>
      <c r="E2966" s="464">
        <v>162.68</v>
      </c>
      <c r="F2966" s="404"/>
      <c r="G2966" s="404"/>
      <c r="H2966" s="404" t="str">
        <f t="shared" si="48"/>
        <v>M</v>
      </c>
    </row>
    <row r="2967" spans="2:8" x14ac:dyDescent="0.25">
      <c r="B2967" s="4">
        <v>2003390</v>
      </c>
      <c r="C2967" s="8" t="s">
        <v>12482</v>
      </c>
      <c r="D2967" s="4" t="s">
        <v>9</v>
      </c>
      <c r="E2967" s="463">
        <v>142.66</v>
      </c>
      <c r="F2967" s="404"/>
      <c r="G2967" s="404"/>
      <c r="H2967" s="404" t="str">
        <f t="shared" si="48"/>
        <v>M</v>
      </c>
    </row>
    <row r="2968" spans="2:8" x14ac:dyDescent="0.25">
      <c r="B2968" s="6">
        <v>2003393</v>
      </c>
      <c r="C2968" s="9" t="s">
        <v>12483</v>
      </c>
      <c r="D2968" s="6" t="s">
        <v>9</v>
      </c>
      <c r="E2968" s="464">
        <v>237.77</v>
      </c>
      <c r="F2968" s="404"/>
      <c r="G2968" s="404"/>
      <c r="H2968" s="404" t="str">
        <f t="shared" si="48"/>
        <v>M</v>
      </c>
    </row>
    <row r="2969" spans="2:8" x14ac:dyDescent="0.25">
      <c r="B2969" s="4">
        <v>2003392</v>
      </c>
      <c r="C2969" s="8" t="s">
        <v>12484</v>
      </c>
      <c r="D2969" s="4" t="s">
        <v>9</v>
      </c>
      <c r="E2969" s="463">
        <v>217.75</v>
      </c>
      <c r="F2969" s="404"/>
      <c r="G2969" s="404"/>
      <c r="H2969" s="404" t="str">
        <f t="shared" si="48"/>
        <v>M</v>
      </c>
    </row>
    <row r="2970" spans="2:8" x14ac:dyDescent="0.25">
      <c r="B2970" s="6">
        <v>2003395</v>
      </c>
      <c r="C2970" s="9" t="s">
        <v>12485</v>
      </c>
      <c r="D2970" s="6" t="s">
        <v>9</v>
      </c>
      <c r="E2970" s="403">
        <v>685.02</v>
      </c>
      <c r="F2970" s="404"/>
      <c r="G2970" s="404"/>
      <c r="H2970" s="404" t="str">
        <f t="shared" si="48"/>
        <v>M</v>
      </c>
    </row>
    <row r="2971" spans="2:8" x14ac:dyDescent="0.25">
      <c r="B2971" s="4">
        <v>2003394</v>
      </c>
      <c r="C2971" s="8" t="s">
        <v>12486</v>
      </c>
      <c r="D2971" s="4" t="s">
        <v>9</v>
      </c>
      <c r="E2971" s="406">
        <v>682.1</v>
      </c>
      <c r="F2971" s="404"/>
      <c r="G2971" s="404"/>
      <c r="H2971" s="404" t="str">
        <f t="shared" si="48"/>
        <v>M</v>
      </c>
    </row>
    <row r="2972" spans="2:8" x14ac:dyDescent="0.25">
      <c r="B2972" s="6">
        <v>2003397</v>
      </c>
      <c r="C2972" s="9" t="s">
        <v>12487</v>
      </c>
      <c r="D2972" s="6" t="s">
        <v>9</v>
      </c>
      <c r="E2972" s="403">
        <v>534.04</v>
      </c>
      <c r="F2972" s="404"/>
      <c r="G2972" s="404"/>
      <c r="H2972" s="404" t="str">
        <f t="shared" si="48"/>
        <v>M</v>
      </c>
    </row>
    <row r="2973" spans="2:8" x14ac:dyDescent="0.25">
      <c r="B2973" s="4">
        <v>2003396</v>
      </c>
      <c r="C2973" s="8" t="s">
        <v>12488</v>
      </c>
      <c r="D2973" s="4" t="s">
        <v>9</v>
      </c>
      <c r="E2973" s="406">
        <v>482.89</v>
      </c>
      <c r="F2973" s="404"/>
      <c r="G2973" s="404"/>
      <c r="H2973" s="404" t="str">
        <f t="shared" si="48"/>
        <v>M</v>
      </c>
    </row>
    <row r="2974" spans="2:8" x14ac:dyDescent="0.25">
      <c r="B2974" s="6">
        <v>2003399</v>
      </c>
      <c r="C2974" s="9" t="s">
        <v>12489</v>
      </c>
      <c r="D2974" s="6" t="s">
        <v>9</v>
      </c>
      <c r="E2974" s="403">
        <v>686.46</v>
      </c>
      <c r="F2974" s="404"/>
      <c r="G2974" s="404"/>
      <c r="H2974" s="404" t="str">
        <f t="shared" si="48"/>
        <v>M</v>
      </c>
    </row>
    <row r="2975" spans="2:8" x14ac:dyDescent="0.25">
      <c r="B2975" s="4">
        <v>2003398</v>
      </c>
      <c r="C2975" s="8" t="s">
        <v>12490</v>
      </c>
      <c r="D2975" s="4" t="s">
        <v>9</v>
      </c>
      <c r="E2975" s="406">
        <v>635.30999999999995</v>
      </c>
      <c r="F2975" s="404"/>
      <c r="G2975" s="404"/>
      <c r="H2975" s="404" t="str">
        <f t="shared" si="48"/>
        <v>M</v>
      </c>
    </row>
    <row r="2976" spans="2:8" x14ac:dyDescent="0.25">
      <c r="B2976" s="6">
        <v>2003401</v>
      </c>
      <c r="C2976" s="9" t="s">
        <v>12491</v>
      </c>
      <c r="D2976" s="6" t="s">
        <v>9</v>
      </c>
      <c r="E2976" s="403">
        <v>604.82000000000005</v>
      </c>
      <c r="F2976" s="404"/>
      <c r="G2976" s="404"/>
      <c r="H2976" s="404" t="str">
        <f t="shared" si="48"/>
        <v>M</v>
      </c>
    </row>
    <row r="2977" spans="2:8" x14ac:dyDescent="0.25">
      <c r="B2977" s="4">
        <v>2003400</v>
      </c>
      <c r="C2977" s="8" t="s">
        <v>12492</v>
      </c>
      <c r="D2977" s="4" t="s">
        <v>9</v>
      </c>
      <c r="E2977" s="406">
        <v>543.42999999999995</v>
      </c>
      <c r="F2977" s="404"/>
      <c r="G2977" s="404"/>
      <c r="H2977" s="404" t="str">
        <f t="shared" si="48"/>
        <v>M</v>
      </c>
    </row>
    <row r="2978" spans="2:8" x14ac:dyDescent="0.25">
      <c r="B2978" s="6">
        <v>2003403</v>
      </c>
      <c r="C2978" s="9" t="s">
        <v>12493</v>
      </c>
      <c r="D2978" s="6" t="s">
        <v>9</v>
      </c>
      <c r="E2978" s="464">
        <v>765.46</v>
      </c>
      <c r="F2978" s="404"/>
      <c r="G2978" s="404"/>
      <c r="H2978" s="404" t="str">
        <f t="shared" si="48"/>
        <v>M</v>
      </c>
    </row>
    <row r="2979" spans="2:8" x14ac:dyDescent="0.25">
      <c r="B2979" s="4">
        <v>2003402</v>
      </c>
      <c r="C2979" s="8" t="s">
        <v>12494</v>
      </c>
      <c r="D2979" s="4" t="s">
        <v>9</v>
      </c>
      <c r="E2979" s="406">
        <v>704.07</v>
      </c>
      <c r="F2979" s="404"/>
      <c r="G2979" s="404"/>
      <c r="H2979" s="404" t="str">
        <f t="shared" si="48"/>
        <v>M</v>
      </c>
    </row>
    <row r="2980" spans="2:8" x14ac:dyDescent="0.25">
      <c r="B2980" s="6">
        <v>2003448</v>
      </c>
      <c r="C2980" s="9" t="s">
        <v>12495</v>
      </c>
      <c r="D2980" s="6" t="s">
        <v>42</v>
      </c>
      <c r="E2980" s="403">
        <v>388.74</v>
      </c>
      <c r="F2980" s="404"/>
      <c r="G2980" s="404"/>
      <c r="H2980" s="404" t="str">
        <f t="shared" si="48"/>
        <v>UN</v>
      </c>
    </row>
    <row r="2981" spans="2:8" x14ac:dyDescent="0.25">
      <c r="B2981" s="4">
        <v>2003449</v>
      </c>
      <c r="C2981" s="8" t="s">
        <v>12496</v>
      </c>
      <c r="D2981" s="4" t="s">
        <v>42</v>
      </c>
      <c r="E2981" s="406">
        <v>470.92</v>
      </c>
      <c r="F2981" s="404"/>
      <c r="G2981" s="404"/>
      <c r="H2981" s="404" t="str">
        <f t="shared" si="48"/>
        <v>UN</v>
      </c>
    </row>
    <row r="2982" spans="2:8" x14ac:dyDescent="0.25">
      <c r="B2982" s="6">
        <v>2003450</v>
      </c>
      <c r="C2982" s="9" t="s">
        <v>12497</v>
      </c>
      <c r="D2982" s="6" t="s">
        <v>42</v>
      </c>
      <c r="E2982" s="464">
        <v>399.06</v>
      </c>
      <c r="F2982" s="404"/>
      <c r="G2982" s="404"/>
      <c r="H2982" s="404" t="str">
        <f t="shared" si="48"/>
        <v>UN</v>
      </c>
    </row>
    <row r="2983" spans="2:8" x14ac:dyDescent="0.25">
      <c r="B2983" s="4">
        <v>2003451</v>
      </c>
      <c r="C2983" s="8" t="s">
        <v>12498</v>
      </c>
      <c r="D2983" s="4" t="s">
        <v>42</v>
      </c>
      <c r="E2983" s="463">
        <v>485.16</v>
      </c>
      <c r="F2983" s="404"/>
      <c r="G2983" s="404"/>
      <c r="H2983" s="404" t="str">
        <f t="shared" si="48"/>
        <v>UN</v>
      </c>
    </row>
    <row r="2984" spans="2:8" x14ac:dyDescent="0.25">
      <c r="B2984" s="6">
        <v>2003452</v>
      </c>
      <c r="C2984" s="9" t="s">
        <v>12499</v>
      </c>
      <c r="D2984" s="6" t="s">
        <v>42</v>
      </c>
      <c r="E2984" s="464">
        <v>1227.72</v>
      </c>
      <c r="F2984" s="404"/>
      <c r="G2984" s="404"/>
      <c r="H2984" s="404" t="str">
        <f t="shared" si="48"/>
        <v>UN</v>
      </c>
    </row>
    <row r="2985" spans="2:8" x14ac:dyDescent="0.25">
      <c r="B2985" s="4">
        <v>2003453</v>
      </c>
      <c r="C2985" s="8" t="s">
        <v>12500</v>
      </c>
      <c r="D2985" s="4" t="s">
        <v>42</v>
      </c>
      <c r="E2985" s="463">
        <v>1489.28</v>
      </c>
      <c r="F2985" s="404"/>
      <c r="G2985" s="404"/>
      <c r="H2985" s="404" t="str">
        <f t="shared" si="48"/>
        <v>UN</v>
      </c>
    </row>
    <row r="2986" spans="2:8" x14ac:dyDescent="0.25">
      <c r="B2986" s="6">
        <v>2003454</v>
      </c>
      <c r="C2986" s="9" t="s">
        <v>12501</v>
      </c>
      <c r="D2986" s="6" t="s">
        <v>42</v>
      </c>
      <c r="E2986" s="464">
        <v>1726.94</v>
      </c>
      <c r="F2986" s="404"/>
      <c r="G2986" s="404"/>
      <c r="H2986" s="404" t="str">
        <f t="shared" si="48"/>
        <v>UN</v>
      </c>
    </row>
    <row r="2987" spans="2:8" x14ac:dyDescent="0.25">
      <c r="B2987" s="4">
        <v>2003455</v>
      </c>
      <c r="C2987" s="8" t="s">
        <v>12502</v>
      </c>
      <c r="D2987" s="4" t="s">
        <v>42</v>
      </c>
      <c r="E2987" s="463">
        <v>2134.06</v>
      </c>
      <c r="F2987" s="404"/>
      <c r="G2987" s="404"/>
      <c r="H2987" s="404" t="str">
        <f t="shared" si="48"/>
        <v>UN</v>
      </c>
    </row>
    <row r="2988" spans="2:8" x14ac:dyDescent="0.25">
      <c r="B2988" s="6">
        <v>2003456</v>
      </c>
      <c r="C2988" s="9" t="s">
        <v>12503</v>
      </c>
      <c r="D2988" s="6" t="s">
        <v>42</v>
      </c>
      <c r="E2988" s="464">
        <v>2301.27</v>
      </c>
      <c r="F2988" s="404"/>
      <c r="G2988" s="404"/>
      <c r="H2988" s="404" t="str">
        <f t="shared" si="48"/>
        <v>UN</v>
      </c>
    </row>
    <row r="2989" spans="2:8" x14ac:dyDescent="0.25">
      <c r="B2989" s="4">
        <v>2003457</v>
      </c>
      <c r="C2989" s="8" t="s">
        <v>12504</v>
      </c>
      <c r="D2989" s="4" t="s">
        <v>42</v>
      </c>
      <c r="E2989" s="463">
        <v>2884.83</v>
      </c>
      <c r="F2989" s="404"/>
      <c r="G2989" s="404"/>
      <c r="H2989" s="404" t="str">
        <f t="shared" si="48"/>
        <v>UN</v>
      </c>
    </row>
    <row r="2990" spans="2:8" x14ac:dyDescent="0.25">
      <c r="B2990" s="6">
        <v>2003458</v>
      </c>
      <c r="C2990" s="9" t="s">
        <v>12505</v>
      </c>
      <c r="D2990" s="6" t="s">
        <v>42</v>
      </c>
      <c r="E2990" s="464">
        <v>2914.88</v>
      </c>
      <c r="F2990" s="404"/>
      <c r="G2990" s="404"/>
      <c r="H2990" s="404" t="str">
        <f t="shared" si="48"/>
        <v>UN</v>
      </c>
    </row>
    <row r="2991" spans="2:8" x14ac:dyDescent="0.25">
      <c r="B2991" s="4">
        <v>2003459</v>
      </c>
      <c r="C2991" s="8" t="s">
        <v>12506</v>
      </c>
      <c r="D2991" s="4" t="s">
        <v>42</v>
      </c>
      <c r="E2991" s="463">
        <v>3694.03</v>
      </c>
      <c r="F2991" s="404"/>
      <c r="G2991" s="404"/>
      <c r="H2991" s="404" t="str">
        <f t="shared" si="48"/>
        <v>UN</v>
      </c>
    </row>
    <row r="2992" spans="2:8" x14ac:dyDescent="0.25">
      <c r="B2992" s="6">
        <v>2003460</v>
      </c>
      <c r="C2992" s="9" t="s">
        <v>12507</v>
      </c>
      <c r="D2992" s="6" t="s">
        <v>42</v>
      </c>
      <c r="E2992" s="464">
        <v>4097.6899999999996</v>
      </c>
      <c r="F2992" s="404"/>
      <c r="G2992" s="404"/>
      <c r="H2992" s="404" t="str">
        <f t="shared" si="48"/>
        <v>UN</v>
      </c>
    </row>
    <row r="2993" spans="2:8" x14ac:dyDescent="0.25">
      <c r="B2993" s="4">
        <v>2003461</v>
      </c>
      <c r="C2993" s="8" t="s">
        <v>12508</v>
      </c>
      <c r="D2993" s="4" t="s">
        <v>42</v>
      </c>
      <c r="E2993" s="463">
        <v>5279.81</v>
      </c>
      <c r="F2993" s="404"/>
      <c r="G2993" s="404"/>
      <c r="H2993" s="404" t="str">
        <f t="shared" si="48"/>
        <v>UN</v>
      </c>
    </row>
    <row r="2994" spans="2:8" x14ac:dyDescent="0.25">
      <c r="B2994" s="6">
        <v>2003462</v>
      </c>
      <c r="C2994" s="9" t="s">
        <v>12509</v>
      </c>
      <c r="D2994" s="6" t="s">
        <v>42</v>
      </c>
      <c r="E2994" s="464">
        <v>2951.46</v>
      </c>
      <c r="F2994" s="404"/>
      <c r="G2994" s="404"/>
      <c r="H2994" s="404" t="str">
        <f t="shared" si="48"/>
        <v>UN</v>
      </c>
    </row>
    <row r="2995" spans="2:8" x14ac:dyDescent="0.25">
      <c r="B2995" s="4">
        <v>2003463</v>
      </c>
      <c r="C2995" s="8" t="s">
        <v>12510</v>
      </c>
      <c r="D2995" s="4" t="s">
        <v>42</v>
      </c>
      <c r="E2995" s="463">
        <v>3754.66</v>
      </c>
      <c r="F2995" s="404"/>
      <c r="G2995" s="404"/>
      <c r="H2995" s="404" t="str">
        <f t="shared" si="48"/>
        <v>UN</v>
      </c>
    </row>
    <row r="2996" spans="2:8" x14ac:dyDescent="0.25">
      <c r="B2996" s="6">
        <v>2003464</v>
      </c>
      <c r="C2996" s="9" t="s">
        <v>12511</v>
      </c>
      <c r="D2996" s="6" t="s">
        <v>42</v>
      </c>
      <c r="E2996" s="464">
        <v>3783.34</v>
      </c>
      <c r="F2996" s="404"/>
      <c r="G2996" s="404"/>
      <c r="H2996" s="404" t="str">
        <f t="shared" si="48"/>
        <v>UN</v>
      </c>
    </row>
    <row r="2997" spans="2:8" x14ac:dyDescent="0.25">
      <c r="B2997" s="4">
        <v>2003465</v>
      </c>
      <c r="C2997" s="8" t="s">
        <v>12512</v>
      </c>
      <c r="D2997" s="4" t="s">
        <v>42</v>
      </c>
      <c r="E2997" s="463">
        <v>4865.97</v>
      </c>
      <c r="F2997" s="404"/>
      <c r="G2997" s="404"/>
      <c r="H2997" s="404" t="str">
        <f t="shared" si="48"/>
        <v>UN</v>
      </c>
    </row>
    <row r="2998" spans="2:8" x14ac:dyDescent="0.25">
      <c r="B2998" s="6">
        <v>2003466</v>
      </c>
      <c r="C2998" s="9" t="s">
        <v>12513</v>
      </c>
      <c r="D2998" s="6" t="s">
        <v>42</v>
      </c>
      <c r="E2998" s="464">
        <v>5274.59</v>
      </c>
      <c r="F2998" s="404"/>
      <c r="G2998" s="404"/>
      <c r="H2998" s="404" t="str">
        <f t="shared" si="48"/>
        <v>UN</v>
      </c>
    </row>
    <row r="2999" spans="2:8" x14ac:dyDescent="0.25">
      <c r="B2999" s="4">
        <v>2003467</v>
      </c>
      <c r="C2999" s="8" t="s">
        <v>12514</v>
      </c>
      <c r="D2999" s="4" t="s">
        <v>42</v>
      </c>
      <c r="E2999" s="463">
        <v>6879.35</v>
      </c>
      <c r="F2999" s="404"/>
      <c r="G2999" s="404"/>
      <c r="H2999" s="404" t="str">
        <f t="shared" si="48"/>
        <v>UN</v>
      </c>
    </row>
    <row r="3000" spans="2:8" x14ac:dyDescent="0.25">
      <c r="B3000" s="6">
        <v>2003468</v>
      </c>
      <c r="C3000" s="9" t="s">
        <v>12515</v>
      </c>
      <c r="D3000" s="6" t="s">
        <v>42</v>
      </c>
      <c r="E3000" s="464">
        <v>3605.64</v>
      </c>
      <c r="F3000" s="404"/>
      <c r="G3000" s="404"/>
      <c r="H3000" s="404" t="str">
        <f t="shared" si="48"/>
        <v>UN</v>
      </c>
    </row>
    <row r="3001" spans="2:8" x14ac:dyDescent="0.25">
      <c r="B3001" s="4">
        <v>2003469</v>
      </c>
      <c r="C3001" s="8" t="s">
        <v>12516</v>
      </c>
      <c r="D3001" s="4" t="s">
        <v>42</v>
      </c>
      <c r="E3001" s="463">
        <v>4630.9399999999996</v>
      </c>
      <c r="F3001" s="404"/>
      <c r="G3001" s="404"/>
      <c r="H3001" s="404" t="str">
        <f t="shared" si="48"/>
        <v>UN</v>
      </c>
    </row>
    <row r="3002" spans="2:8" x14ac:dyDescent="0.25">
      <c r="B3002" s="6">
        <v>2003470</v>
      </c>
      <c r="C3002" s="9" t="s">
        <v>12517</v>
      </c>
      <c r="D3002" s="6" t="s">
        <v>42</v>
      </c>
      <c r="E3002" s="464">
        <v>4651.76</v>
      </c>
      <c r="F3002" s="404"/>
      <c r="G3002" s="404"/>
      <c r="H3002" s="404" t="str">
        <f t="shared" si="48"/>
        <v>UN</v>
      </c>
    </row>
    <row r="3003" spans="2:8" x14ac:dyDescent="0.25">
      <c r="B3003" s="4">
        <v>2003471</v>
      </c>
      <c r="C3003" s="8" t="s">
        <v>12518</v>
      </c>
      <c r="D3003" s="4" t="s">
        <v>42</v>
      </c>
      <c r="E3003" s="463">
        <v>6038.86</v>
      </c>
      <c r="F3003" s="404"/>
      <c r="G3003" s="404"/>
      <c r="H3003" s="404" t="str">
        <f t="shared" si="48"/>
        <v>UN</v>
      </c>
    </row>
    <row r="3004" spans="2:8" x14ac:dyDescent="0.25">
      <c r="B3004" s="6">
        <v>2003472</v>
      </c>
      <c r="C3004" s="9" t="s">
        <v>12519</v>
      </c>
      <c r="D3004" s="6" t="s">
        <v>42</v>
      </c>
      <c r="E3004" s="464">
        <v>6835.67</v>
      </c>
      <c r="F3004" s="404"/>
      <c r="G3004" s="404"/>
      <c r="H3004" s="404" t="str">
        <f t="shared" si="48"/>
        <v>UN</v>
      </c>
    </row>
    <row r="3005" spans="2:8" x14ac:dyDescent="0.25">
      <c r="B3005" s="4">
        <v>2003473</v>
      </c>
      <c r="C3005" s="8" t="s">
        <v>12520</v>
      </c>
      <c r="D3005" s="4" t="s">
        <v>42</v>
      </c>
      <c r="E3005" s="463">
        <v>9001.33</v>
      </c>
      <c r="F3005" s="404"/>
      <c r="G3005" s="404"/>
      <c r="H3005" s="404" t="str">
        <f t="shared" si="48"/>
        <v>UN</v>
      </c>
    </row>
    <row r="3006" spans="2:8" x14ac:dyDescent="0.25">
      <c r="B3006" s="6">
        <v>2003475</v>
      </c>
      <c r="C3006" s="9" t="s">
        <v>12521</v>
      </c>
      <c r="D3006" s="6" t="s">
        <v>42</v>
      </c>
      <c r="E3006" s="464">
        <v>546.84</v>
      </c>
      <c r="F3006" s="404"/>
      <c r="G3006" s="404"/>
      <c r="H3006" s="404" t="str">
        <f t="shared" si="48"/>
        <v>UN</v>
      </c>
    </row>
    <row r="3007" spans="2:8" x14ac:dyDescent="0.25">
      <c r="B3007" s="4">
        <v>2003474</v>
      </c>
      <c r="C3007" s="8" t="s">
        <v>12522</v>
      </c>
      <c r="D3007" s="4" t="s">
        <v>42</v>
      </c>
      <c r="E3007" s="463">
        <v>492.76</v>
      </c>
      <c r="F3007" s="404"/>
      <c r="G3007" s="404"/>
      <c r="H3007" s="404" t="str">
        <f t="shared" si="48"/>
        <v>UN</v>
      </c>
    </row>
    <row r="3008" spans="2:8" x14ac:dyDescent="0.25">
      <c r="B3008" s="6">
        <v>2003441</v>
      </c>
      <c r="C3008" s="9" t="s">
        <v>12523</v>
      </c>
      <c r="D3008" s="6" t="s">
        <v>42</v>
      </c>
      <c r="E3008" s="464">
        <v>236.7</v>
      </c>
      <c r="F3008" s="404"/>
      <c r="G3008" s="404"/>
      <c r="H3008" s="404" t="str">
        <f t="shared" si="48"/>
        <v>UN</v>
      </c>
    </row>
    <row r="3009" spans="2:8" x14ac:dyDescent="0.25">
      <c r="B3009" s="4">
        <v>2003440</v>
      </c>
      <c r="C3009" s="8" t="s">
        <v>12524</v>
      </c>
      <c r="D3009" s="4" t="s">
        <v>42</v>
      </c>
      <c r="E3009" s="463">
        <v>161.24</v>
      </c>
      <c r="F3009" s="404"/>
      <c r="G3009" s="404"/>
      <c r="H3009" s="404" t="str">
        <f t="shared" si="48"/>
        <v>UN</v>
      </c>
    </row>
    <row r="3010" spans="2:8" x14ac:dyDescent="0.25">
      <c r="B3010" s="6">
        <v>2003443</v>
      </c>
      <c r="C3010" s="9" t="s">
        <v>12525</v>
      </c>
      <c r="D3010" s="6" t="s">
        <v>42</v>
      </c>
      <c r="E3010" s="464">
        <v>280.99</v>
      </c>
      <c r="F3010" s="404"/>
      <c r="G3010" s="404"/>
      <c r="H3010" s="404" t="str">
        <f t="shared" si="48"/>
        <v>UN</v>
      </c>
    </row>
    <row r="3011" spans="2:8" x14ac:dyDescent="0.25">
      <c r="B3011" s="4">
        <v>2003442</v>
      </c>
      <c r="C3011" s="8" t="s">
        <v>12526</v>
      </c>
      <c r="D3011" s="4" t="s">
        <v>42</v>
      </c>
      <c r="E3011" s="463">
        <v>191.38</v>
      </c>
      <c r="F3011" s="404"/>
      <c r="G3011" s="404"/>
      <c r="H3011" s="404" t="str">
        <f t="shared" si="48"/>
        <v>UN</v>
      </c>
    </row>
    <row r="3012" spans="2:8" x14ac:dyDescent="0.25">
      <c r="B3012" s="6">
        <v>2003445</v>
      </c>
      <c r="C3012" s="9" t="s">
        <v>12527</v>
      </c>
      <c r="D3012" s="6" t="s">
        <v>42</v>
      </c>
      <c r="E3012" s="403">
        <v>335.45</v>
      </c>
      <c r="F3012" s="404"/>
      <c r="G3012" s="404"/>
      <c r="H3012" s="404" t="str">
        <f t="shared" si="48"/>
        <v>UN</v>
      </c>
    </row>
    <row r="3013" spans="2:8" x14ac:dyDescent="0.25">
      <c r="B3013" s="4">
        <v>2003444</v>
      </c>
      <c r="C3013" s="8" t="s">
        <v>12528</v>
      </c>
      <c r="D3013" s="4" t="s">
        <v>42</v>
      </c>
      <c r="E3013" s="406">
        <v>228.54</v>
      </c>
      <c r="F3013" s="404"/>
      <c r="G3013" s="404"/>
      <c r="H3013" s="404" t="str">
        <f t="shared" si="48"/>
        <v>UN</v>
      </c>
    </row>
    <row r="3014" spans="2:8" x14ac:dyDescent="0.25">
      <c r="B3014" s="6">
        <v>2003447</v>
      </c>
      <c r="C3014" s="9" t="s">
        <v>12529</v>
      </c>
      <c r="D3014" s="6" t="s">
        <v>42</v>
      </c>
      <c r="E3014" s="403">
        <v>413.87</v>
      </c>
      <c r="F3014" s="404"/>
      <c r="G3014" s="404"/>
      <c r="H3014" s="404" t="str">
        <f t="shared" si="48"/>
        <v>UN</v>
      </c>
    </row>
    <row r="3015" spans="2:8" x14ac:dyDescent="0.25">
      <c r="B3015" s="4">
        <v>2003446</v>
      </c>
      <c r="C3015" s="8" t="s">
        <v>12530</v>
      </c>
      <c r="D3015" s="4" t="s">
        <v>42</v>
      </c>
      <c r="E3015" s="406">
        <v>281.8</v>
      </c>
      <c r="F3015" s="404"/>
      <c r="G3015" s="404"/>
      <c r="H3015" s="404" t="str">
        <f t="shared" si="48"/>
        <v>UN</v>
      </c>
    </row>
    <row r="3016" spans="2:8" ht="30" x14ac:dyDescent="0.25">
      <c r="B3016" s="6">
        <v>2004516</v>
      </c>
      <c r="C3016" s="9" t="s">
        <v>12531</v>
      </c>
      <c r="D3016" s="6" t="s">
        <v>9</v>
      </c>
      <c r="E3016" s="403">
        <v>33.46</v>
      </c>
      <c r="F3016" s="404"/>
      <c r="G3016" s="404"/>
      <c r="H3016" s="404" t="str">
        <f t="shared" si="48"/>
        <v>M</v>
      </c>
    </row>
    <row r="3017" spans="2:8" ht="30" x14ac:dyDescent="0.25">
      <c r="B3017" s="4">
        <v>2004517</v>
      </c>
      <c r="C3017" s="8" t="s">
        <v>12532</v>
      </c>
      <c r="D3017" s="4" t="s">
        <v>9</v>
      </c>
      <c r="E3017" s="406">
        <v>67.650000000000006</v>
      </c>
      <c r="F3017" s="404"/>
      <c r="G3017" s="404"/>
      <c r="H3017" s="404" t="str">
        <f t="shared" si="48"/>
        <v>M</v>
      </c>
    </row>
    <row r="3018" spans="2:8" x14ac:dyDescent="0.25">
      <c r="B3018" s="6">
        <v>2007971</v>
      </c>
      <c r="C3018" s="9" t="s">
        <v>12533</v>
      </c>
      <c r="D3018" s="6" t="s">
        <v>9</v>
      </c>
      <c r="E3018" s="403">
        <v>90.4</v>
      </c>
      <c r="F3018" s="404"/>
      <c r="G3018" s="404"/>
      <c r="H3018" s="404" t="str">
        <f t="shared" si="48"/>
        <v>M</v>
      </c>
    </row>
    <row r="3019" spans="2:8" x14ac:dyDescent="0.25">
      <c r="B3019" s="4">
        <v>2008091</v>
      </c>
      <c r="C3019" s="8" t="s">
        <v>12534</v>
      </c>
      <c r="D3019" s="4" t="s">
        <v>9</v>
      </c>
      <c r="E3019" s="406">
        <v>91.35</v>
      </c>
      <c r="F3019" s="404"/>
      <c r="G3019" s="404"/>
      <c r="H3019" s="404" t="str">
        <f t="shared" si="48"/>
        <v>M</v>
      </c>
    </row>
    <row r="3020" spans="2:8" x14ac:dyDescent="0.25">
      <c r="B3020" s="6">
        <v>2006408</v>
      </c>
      <c r="C3020" s="9" t="s">
        <v>12535</v>
      </c>
      <c r="D3020" s="6" t="s">
        <v>9</v>
      </c>
      <c r="E3020" s="464">
        <v>74.3</v>
      </c>
      <c r="F3020" s="404"/>
      <c r="G3020" s="404"/>
      <c r="H3020" s="404" t="str">
        <f t="shared" si="48"/>
        <v>M</v>
      </c>
    </row>
    <row r="3021" spans="2:8" x14ac:dyDescent="0.25">
      <c r="B3021" s="4">
        <v>2015642</v>
      </c>
      <c r="C3021" s="8" t="s">
        <v>12536</v>
      </c>
      <c r="D3021" s="4" t="s">
        <v>9</v>
      </c>
      <c r="E3021" s="463">
        <v>155.13</v>
      </c>
      <c r="F3021" s="404"/>
      <c r="G3021" s="404"/>
      <c r="H3021" s="404" t="str">
        <f t="shared" si="48"/>
        <v>M</v>
      </c>
    </row>
    <row r="3022" spans="2:8" x14ac:dyDescent="0.25">
      <c r="B3022" s="6">
        <v>2015641</v>
      </c>
      <c r="C3022" s="9" t="s">
        <v>12537</v>
      </c>
      <c r="D3022" s="6" t="s">
        <v>9</v>
      </c>
      <c r="E3022" s="464">
        <v>136.11000000000001</v>
      </c>
      <c r="F3022" s="404"/>
      <c r="G3022" s="404"/>
      <c r="H3022" s="404" t="str">
        <f t="shared" si="48"/>
        <v>M</v>
      </c>
    </row>
    <row r="3023" spans="2:8" x14ac:dyDescent="0.25">
      <c r="B3023" s="4">
        <v>2004509</v>
      </c>
      <c r="C3023" s="8" t="s">
        <v>12538</v>
      </c>
      <c r="D3023" s="4" t="s">
        <v>9</v>
      </c>
      <c r="E3023" s="463">
        <v>35.44</v>
      </c>
      <c r="F3023" s="404"/>
      <c r="G3023" s="404"/>
      <c r="H3023" s="404" t="str">
        <f t="shared" si="48"/>
        <v>M</v>
      </c>
    </row>
    <row r="3024" spans="2:8" x14ac:dyDescent="0.25">
      <c r="B3024" s="6">
        <v>2004510</v>
      </c>
      <c r="C3024" s="9" t="s">
        <v>12539</v>
      </c>
      <c r="D3024" s="6" t="s">
        <v>9</v>
      </c>
      <c r="E3024" s="464">
        <v>42.81</v>
      </c>
      <c r="F3024" s="404"/>
      <c r="G3024" s="404"/>
      <c r="H3024" s="404" t="str">
        <f t="shared" si="48"/>
        <v>M</v>
      </c>
    </row>
    <row r="3025" spans="2:8" x14ac:dyDescent="0.25">
      <c r="B3025" s="4">
        <v>2004511</v>
      </c>
      <c r="C3025" s="8" t="s">
        <v>12540</v>
      </c>
      <c r="D3025" s="4" t="s">
        <v>9</v>
      </c>
      <c r="E3025" s="463">
        <v>57.54</v>
      </c>
      <c r="F3025" s="404"/>
      <c r="G3025" s="404"/>
      <c r="H3025" s="404" t="str">
        <f t="shared" ref="H3025:H3088" si="49">UPPER(D3025)</f>
        <v>M</v>
      </c>
    </row>
    <row r="3026" spans="2:8" x14ac:dyDescent="0.25">
      <c r="B3026" s="6">
        <v>2004512</v>
      </c>
      <c r="C3026" s="9" t="s">
        <v>12541</v>
      </c>
      <c r="D3026" s="6" t="s">
        <v>9</v>
      </c>
      <c r="E3026" s="464">
        <v>75.95</v>
      </c>
      <c r="F3026" s="404"/>
      <c r="G3026" s="404"/>
      <c r="H3026" s="404" t="str">
        <f t="shared" si="49"/>
        <v>M</v>
      </c>
    </row>
    <row r="3027" spans="2:8" ht="30" x14ac:dyDescent="0.25">
      <c r="B3027" s="4">
        <v>2003843</v>
      </c>
      <c r="C3027" s="8" t="s">
        <v>12542</v>
      </c>
      <c r="D3027" s="4" t="s">
        <v>9</v>
      </c>
      <c r="E3027" s="463">
        <v>360.82</v>
      </c>
      <c r="F3027" s="404"/>
      <c r="G3027" s="404"/>
      <c r="H3027" s="404" t="str">
        <f t="shared" si="49"/>
        <v>M</v>
      </c>
    </row>
    <row r="3028" spans="2:8" x14ac:dyDescent="0.25">
      <c r="B3028" s="6">
        <v>2003915</v>
      </c>
      <c r="C3028" s="9" t="s">
        <v>12543</v>
      </c>
      <c r="D3028" s="6" t="s">
        <v>9</v>
      </c>
      <c r="E3028" s="464">
        <v>115.82</v>
      </c>
      <c r="F3028" s="404"/>
      <c r="G3028" s="404"/>
      <c r="H3028" s="404" t="str">
        <f t="shared" si="49"/>
        <v>M</v>
      </c>
    </row>
    <row r="3029" spans="2:8" x14ac:dyDescent="0.25">
      <c r="B3029" s="4">
        <v>2003914</v>
      </c>
      <c r="C3029" s="8" t="s">
        <v>12544</v>
      </c>
      <c r="D3029" s="4" t="s">
        <v>9</v>
      </c>
      <c r="E3029" s="463">
        <v>99.26</v>
      </c>
      <c r="F3029" s="404"/>
      <c r="G3029" s="404"/>
      <c r="H3029" s="404" t="str">
        <f t="shared" si="49"/>
        <v>M</v>
      </c>
    </row>
    <row r="3030" spans="2:8" x14ac:dyDescent="0.25">
      <c r="B3030" s="6">
        <v>2003589</v>
      </c>
      <c r="C3030" s="9" t="s">
        <v>12545</v>
      </c>
      <c r="D3030" s="6" t="s">
        <v>9</v>
      </c>
      <c r="E3030" s="464">
        <v>121.49</v>
      </c>
      <c r="F3030" s="404"/>
      <c r="G3030" s="404"/>
      <c r="H3030" s="404" t="str">
        <f t="shared" si="49"/>
        <v>M</v>
      </c>
    </row>
    <row r="3031" spans="2:8" x14ac:dyDescent="0.25">
      <c r="B3031" s="4">
        <v>2003588</v>
      </c>
      <c r="C3031" s="8" t="s">
        <v>12546</v>
      </c>
      <c r="D3031" s="4" t="s">
        <v>9</v>
      </c>
      <c r="E3031" s="463">
        <v>108.26</v>
      </c>
      <c r="F3031" s="404"/>
      <c r="G3031" s="404"/>
      <c r="H3031" s="404" t="str">
        <f t="shared" si="49"/>
        <v>M</v>
      </c>
    </row>
    <row r="3032" spans="2:8" x14ac:dyDescent="0.25">
      <c r="B3032" s="6">
        <v>2003917</v>
      </c>
      <c r="C3032" s="9" t="s">
        <v>12547</v>
      </c>
      <c r="D3032" s="6" t="s">
        <v>9</v>
      </c>
      <c r="E3032" s="464">
        <v>130.18</v>
      </c>
      <c r="F3032" s="404"/>
      <c r="G3032" s="404"/>
      <c r="H3032" s="404" t="str">
        <f t="shared" si="49"/>
        <v>M</v>
      </c>
    </row>
    <row r="3033" spans="2:8" x14ac:dyDescent="0.25">
      <c r="B3033" s="4">
        <v>2003916</v>
      </c>
      <c r="C3033" s="8" t="s">
        <v>12548</v>
      </c>
      <c r="D3033" s="4" t="s">
        <v>9</v>
      </c>
      <c r="E3033" s="463">
        <v>113.62</v>
      </c>
      <c r="F3033" s="404"/>
      <c r="G3033" s="404"/>
      <c r="H3033" s="404" t="str">
        <f t="shared" si="49"/>
        <v>M</v>
      </c>
    </row>
    <row r="3034" spans="2:8" x14ac:dyDescent="0.25">
      <c r="B3034" s="6">
        <v>2003591</v>
      </c>
      <c r="C3034" s="9" t="s">
        <v>12549</v>
      </c>
      <c r="D3034" s="6" t="s">
        <v>9</v>
      </c>
      <c r="E3034" s="464">
        <v>135.85</v>
      </c>
      <c r="F3034" s="404"/>
      <c r="G3034" s="404"/>
      <c r="H3034" s="404" t="str">
        <f t="shared" si="49"/>
        <v>M</v>
      </c>
    </row>
    <row r="3035" spans="2:8" x14ac:dyDescent="0.25">
      <c r="B3035" s="4">
        <v>2003590</v>
      </c>
      <c r="C3035" s="8" t="s">
        <v>12550</v>
      </c>
      <c r="D3035" s="4" t="s">
        <v>9</v>
      </c>
      <c r="E3035" s="463">
        <v>122.62</v>
      </c>
      <c r="F3035" s="404"/>
      <c r="G3035" s="404"/>
      <c r="H3035" s="404" t="str">
        <f t="shared" si="49"/>
        <v>M</v>
      </c>
    </row>
    <row r="3036" spans="2:8" x14ac:dyDescent="0.25">
      <c r="B3036" s="6">
        <v>2003593</v>
      </c>
      <c r="C3036" s="9" t="s">
        <v>12551</v>
      </c>
      <c r="D3036" s="6" t="s">
        <v>9</v>
      </c>
      <c r="E3036" s="464">
        <v>86.39</v>
      </c>
      <c r="F3036" s="404"/>
      <c r="G3036" s="404"/>
      <c r="H3036" s="404" t="str">
        <f t="shared" si="49"/>
        <v>M</v>
      </c>
    </row>
    <row r="3037" spans="2:8" x14ac:dyDescent="0.25">
      <c r="B3037" s="4">
        <v>2003592</v>
      </c>
      <c r="C3037" s="8" t="s">
        <v>12552</v>
      </c>
      <c r="D3037" s="4" t="s">
        <v>9</v>
      </c>
      <c r="E3037" s="463">
        <v>67.48</v>
      </c>
      <c r="F3037" s="404"/>
      <c r="G3037" s="404"/>
      <c r="H3037" s="404" t="str">
        <f t="shared" si="49"/>
        <v>M</v>
      </c>
    </row>
    <row r="3038" spans="2:8" x14ac:dyDescent="0.25">
      <c r="B3038" s="6">
        <v>2003595</v>
      </c>
      <c r="C3038" s="9" t="s">
        <v>12553</v>
      </c>
      <c r="D3038" s="6" t="s">
        <v>9</v>
      </c>
      <c r="E3038" s="464">
        <v>72.03</v>
      </c>
      <c r="F3038" s="404"/>
      <c r="G3038" s="404"/>
      <c r="H3038" s="404" t="str">
        <f t="shared" si="49"/>
        <v>M</v>
      </c>
    </row>
    <row r="3039" spans="2:8" x14ac:dyDescent="0.25">
      <c r="B3039" s="4">
        <v>2003594</v>
      </c>
      <c r="C3039" s="8" t="s">
        <v>12554</v>
      </c>
      <c r="D3039" s="4" t="s">
        <v>9</v>
      </c>
      <c r="E3039" s="463">
        <v>53.12</v>
      </c>
      <c r="F3039" s="404"/>
      <c r="G3039" s="404"/>
      <c r="H3039" s="404" t="str">
        <f t="shared" si="49"/>
        <v>M</v>
      </c>
    </row>
    <row r="3040" spans="2:8" x14ac:dyDescent="0.25">
      <c r="B3040" s="6">
        <v>2003597</v>
      </c>
      <c r="C3040" s="9" t="s">
        <v>12555</v>
      </c>
      <c r="D3040" s="6" t="s">
        <v>9</v>
      </c>
      <c r="E3040" s="464">
        <v>110.78</v>
      </c>
      <c r="F3040" s="404"/>
      <c r="G3040" s="404"/>
      <c r="H3040" s="404" t="str">
        <f t="shared" si="49"/>
        <v>M</v>
      </c>
    </row>
    <row r="3041" spans="2:8" x14ac:dyDescent="0.25">
      <c r="B3041" s="4">
        <v>2003596</v>
      </c>
      <c r="C3041" s="8" t="s">
        <v>12556</v>
      </c>
      <c r="D3041" s="4" t="s">
        <v>9</v>
      </c>
      <c r="E3041" s="463">
        <v>92.97</v>
      </c>
      <c r="F3041" s="404"/>
      <c r="G3041" s="404"/>
      <c r="H3041" s="404" t="str">
        <f t="shared" si="49"/>
        <v>M</v>
      </c>
    </row>
    <row r="3042" spans="2:8" x14ac:dyDescent="0.25">
      <c r="B3042" s="6">
        <v>2003572</v>
      </c>
      <c r="C3042" s="9" t="s">
        <v>12557</v>
      </c>
      <c r="D3042" s="6" t="s">
        <v>9</v>
      </c>
      <c r="E3042" s="403">
        <v>124.47</v>
      </c>
      <c r="F3042" s="404"/>
      <c r="G3042" s="404"/>
      <c r="H3042" s="404" t="str">
        <f t="shared" si="49"/>
        <v>M</v>
      </c>
    </row>
    <row r="3043" spans="2:8" x14ac:dyDescent="0.25">
      <c r="B3043" s="4">
        <v>2003580</v>
      </c>
      <c r="C3043" s="8" t="s">
        <v>12558</v>
      </c>
      <c r="D3043" s="4" t="s">
        <v>9</v>
      </c>
      <c r="E3043" s="406">
        <v>67.33</v>
      </c>
      <c r="F3043" s="404"/>
      <c r="G3043" s="404"/>
      <c r="H3043" s="404" t="str">
        <f t="shared" si="49"/>
        <v>M</v>
      </c>
    </row>
    <row r="3044" spans="2:8" x14ac:dyDescent="0.25">
      <c r="B3044" s="6">
        <v>2003573</v>
      </c>
      <c r="C3044" s="9" t="s">
        <v>12559</v>
      </c>
      <c r="D3044" s="6" t="s">
        <v>9</v>
      </c>
      <c r="E3044" s="403">
        <v>131.27000000000001</v>
      </c>
      <c r="F3044" s="404"/>
      <c r="G3044" s="404"/>
      <c r="H3044" s="404" t="str">
        <f t="shared" si="49"/>
        <v>M</v>
      </c>
    </row>
    <row r="3045" spans="2:8" x14ac:dyDescent="0.25">
      <c r="B3045" s="4">
        <v>2003581</v>
      </c>
      <c r="C3045" s="8" t="s">
        <v>12560</v>
      </c>
      <c r="D3045" s="4" t="s">
        <v>9</v>
      </c>
      <c r="E3045" s="406">
        <v>65.209999999999994</v>
      </c>
      <c r="F3045" s="404"/>
      <c r="G3045" s="404"/>
      <c r="H3045" s="404" t="str">
        <f t="shared" si="49"/>
        <v>M</v>
      </c>
    </row>
    <row r="3046" spans="2:8" ht="30" x14ac:dyDescent="0.25">
      <c r="B3046" s="6">
        <v>2003561</v>
      </c>
      <c r="C3046" s="9" t="s">
        <v>12561</v>
      </c>
      <c r="D3046" s="6" t="s">
        <v>9</v>
      </c>
      <c r="E3046" s="403">
        <v>201.82</v>
      </c>
      <c r="F3046" s="404"/>
      <c r="G3046" s="404"/>
      <c r="H3046" s="404" t="str">
        <f t="shared" si="49"/>
        <v>M</v>
      </c>
    </row>
    <row r="3047" spans="2:8" ht="30" x14ac:dyDescent="0.25">
      <c r="B3047" s="4">
        <v>2003560</v>
      </c>
      <c r="C3047" s="8" t="s">
        <v>12562</v>
      </c>
      <c r="D3047" s="4" t="s">
        <v>9</v>
      </c>
      <c r="E3047" s="406">
        <v>120.23</v>
      </c>
      <c r="F3047" s="404"/>
      <c r="G3047" s="404"/>
      <c r="H3047" s="404" t="str">
        <f t="shared" si="49"/>
        <v>M</v>
      </c>
    </row>
    <row r="3048" spans="2:8" ht="30" x14ac:dyDescent="0.25">
      <c r="B3048" s="6">
        <v>2003574</v>
      </c>
      <c r="C3048" s="9" t="s">
        <v>12563</v>
      </c>
      <c r="D3048" s="6" t="s">
        <v>9</v>
      </c>
      <c r="E3048" s="403">
        <v>179.59</v>
      </c>
      <c r="F3048" s="404"/>
      <c r="G3048" s="404"/>
      <c r="H3048" s="404" t="str">
        <f t="shared" si="49"/>
        <v>M</v>
      </c>
    </row>
    <row r="3049" spans="2:8" ht="30" x14ac:dyDescent="0.25">
      <c r="B3049" s="4">
        <v>2003582</v>
      </c>
      <c r="C3049" s="8" t="s">
        <v>12564</v>
      </c>
      <c r="D3049" s="4" t="s">
        <v>9</v>
      </c>
      <c r="E3049" s="406">
        <v>120.49</v>
      </c>
      <c r="F3049" s="404"/>
      <c r="G3049" s="404"/>
      <c r="H3049" s="404" t="str">
        <f t="shared" si="49"/>
        <v>M</v>
      </c>
    </row>
    <row r="3050" spans="2:8" ht="30" x14ac:dyDescent="0.25">
      <c r="B3050" s="6">
        <v>2003563</v>
      </c>
      <c r="C3050" s="9" t="s">
        <v>12565</v>
      </c>
      <c r="D3050" s="6" t="s">
        <v>9</v>
      </c>
      <c r="E3050" s="403">
        <v>211.85</v>
      </c>
      <c r="F3050" s="404"/>
      <c r="G3050" s="404"/>
      <c r="H3050" s="404" t="str">
        <f t="shared" si="49"/>
        <v>M</v>
      </c>
    </row>
    <row r="3051" spans="2:8" ht="30" x14ac:dyDescent="0.25">
      <c r="B3051" s="4">
        <v>2003562</v>
      </c>
      <c r="C3051" s="8" t="s">
        <v>12566</v>
      </c>
      <c r="D3051" s="4" t="s">
        <v>9</v>
      </c>
      <c r="E3051" s="406">
        <v>116.87</v>
      </c>
      <c r="F3051" s="404"/>
      <c r="G3051" s="404"/>
      <c r="H3051" s="404" t="str">
        <f t="shared" si="49"/>
        <v>M</v>
      </c>
    </row>
    <row r="3052" spans="2:8" ht="30" x14ac:dyDescent="0.25">
      <c r="B3052" s="6">
        <v>2003575</v>
      </c>
      <c r="C3052" s="9" t="s">
        <v>12567</v>
      </c>
      <c r="D3052" s="6" t="s">
        <v>9</v>
      </c>
      <c r="E3052" s="403">
        <v>186.61</v>
      </c>
      <c r="F3052" s="404"/>
      <c r="G3052" s="404"/>
      <c r="H3052" s="404" t="str">
        <f t="shared" si="49"/>
        <v>M</v>
      </c>
    </row>
    <row r="3053" spans="2:8" ht="30" x14ac:dyDescent="0.25">
      <c r="B3053" s="4">
        <v>2003583</v>
      </c>
      <c r="C3053" s="8" t="s">
        <v>12568</v>
      </c>
      <c r="D3053" s="4" t="s">
        <v>9</v>
      </c>
      <c r="E3053" s="406">
        <v>118.14</v>
      </c>
      <c r="F3053" s="404"/>
      <c r="G3053" s="404"/>
      <c r="H3053" s="404" t="str">
        <f t="shared" si="49"/>
        <v>M</v>
      </c>
    </row>
    <row r="3054" spans="2:8" x14ac:dyDescent="0.25">
      <c r="B3054" s="6">
        <v>2003565</v>
      </c>
      <c r="C3054" s="9" t="s">
        <v>12569</v>
      </c>
      <c r="D3054" s="6" t="s">
        <v>9</v>
      </c>
      <c r="E3054" s="403">
        <v>144.11000000000001</v>
      </c>
      <c r="F3054" s="404"/>
      <c r="G3054" s="404"/>
      <c r="H3054" s="404" t="str">
        <f t="shared" si="49"/>
        <v>M</v>
      </c>
    </row>
    <row r="3055" spans="2:8" x14ac:dyDescent="0.25">
      <c r="B3055" s="4">
        <v>2003564</v>
      </c>
      <c r="C3055" s="8" t="s">
        <v>12570</v>
      </c>
      <c r="D3055" s="4" t="s">
        <v>9</v>
      </c>
      <c r="E3055" s="406">
        <v>85.5</v>
      </c>
      <c r="F3055" s="404"/>
      <c r="G3055" s="404"/>
      <c r="H3055" s="404" t="str">
        <f t="shared" si="49"/>
        <v>M</v>
      </c>
    </row>
    <row r="3056" spans="2:8" x14ac:dyDescent="0.25">
      <c r="B3056" s="6">
        <v>2003567</v>
      </c>
      <c r="C3056" s="9" t="s">
        <v>12571</v>
      </c>
      <c r="D3056" s="6" t="s">
        <v>9</v>
      </c>
      <c r="E3056" s="403">
        <v>163.32</v>
      </c>
      <c r="F3056" s="404"/>
      <c r="G3056" s="404"/>
      <c r="H3056" s="404" t="str">
        <f t="shared" si="49"/>
        <v>M</v>
      </c>
    </row>
    <row r="3057" spans="2:8" x14ac:dyDescent="0.25">
      <c r="B3057" s="4">
        <v>2003566</v>
      </c>
      <c r="C3057" s="8" t="s">
        <v>12572</v>
      </c>
      <c r="D3057" s="4" t="s">
        <v>9</v>
      </c>
      <c r="E3057" s="406">
        <v>92.42</v>
      </c>
      <c r="F3057" s="404"/>
      <c r="G3057" s="404"/>
      <c r="H3057" s="404" t="str">
        <f t="shared" si="49"/>
        <v>M</v>
      </c>
    </row>
    <row r="3058" spans="2:8" x14ac:dyDescent="0.25">
      <c r="B3058" s="6">
        <v>2003569</v>
      </c>
      <c r="C3058" s="9" t="s">
        <v>12573</v>
      </c>
      <c r="D3058" s="6" t="s">
        <v>9</v>
      </c>
      <c r="E3058" s="403">
        <v>187.67</v>
      </c>
      <c r="F3058" s="404"/>
      <c r="G3058" s="404"/>
      <c r="H3058" s="404" t="str">
        <f t="shared" si="49"/>
        <v>M</v>
      </c>
    </row>
    <row r="3059" spans="2:8" x14ac:dyDescent="0.25">
      <c r="B3059" s="4">
        <v>2003568</v>
      </c>
      <c r="C3059" s="8" t="s">
        <v>12574</v>
      </c>
      <c r="D3059" s="4" t="s">
        <v>9</v>
      </c>
      <c r="E3059" s="406">
        <v>131.4</v>
      </c>
      <c r="F3059" s="404"/>
      <c r="G3059" s="404"/>
      <c r="H3059" s="404" t="str">
        <f t="shared" si="49"/>
        <v>M</v>
      </c>
    </row>
    <row r="3060" spans="2:8" x14ac:dyDescent="0.25">
      <c r="B3060" s="6">
        <v>2003578</v>
      </c>
      <c r="C3060" s="9" t="s">
        <v>12575</v>
      </c>
      <c r="D3060" s="6" t="s">
        <v>9</v>
      </c>
      <c r="E3060" s="403">
        <v>179.27</v>
      </c>
      <c r="F3060" s="404"/>
      <c r="G3060" s="404"/>
      <c r="H3060" s="404" t="str">
        <f t="shared" si="49"/>
        <v>M</v>
      </c>
    </row>
    <row r="3061" spans="2:8" x14ac:dyDescent="0.25">
      <c r="B3061" s="4">
        <v>2003586</v>
      </c>
      <c r="C3061" s="8" t="s">
        <v>12576</v>
      </c>
      <c r="D3061" s="4" t="s">
        <v>9</v>
      </c>
      <c r="E3061" s="406">
        <v>132.74</v>
      </c>
      <c r="F3061" s="404"/>
      <c r="G3061" s="404"/>
      <c r="H3061" s="404" t="str">
        <f t="shared" si="49"/>
        <v>M</v>
      </c>
    </row>
    <row r="3062" spans="2:8" x14ac:dyDescent="0.25">
      <c r="B3062" s="6">
        <v>2003571</v>
      </c>
      <c r="C3062" s="9" t="s">
        <v>12577</v>
      </c>
      <c r="D3062" s="6" t="s">
        <v>9</v>
      </c>
      <c r="E3062" s="403">
        <v>206.88</v>
      </c>
      <c r="F3062" s="404"/>
      <c r="G3062" s="404"/>
      <c r="H3062" s="404" t="str">
        <f t="shared" si="49"/>
        <v>M</v>
      </c>
    </row>
    <row r="3063" spans="2:8" x14ac:dyDescent="0.25">
      <c r="B3063" s="4">
        <v>2003570</v>
      </c>
      <c r="C3063" s="8" t="s">
        <v>12578</v>
      </c>
      <c r="D3063" s="4" t="s">
        <v>9</v>
      </c>
      <c r="E3063" s="406">
        <v>138.32</v>
      </c>
      <c r="F3063" s="404"/>
      <c r="G3063" s="404"/>
      <c r="H3063" s="404" t="str">
        <f t="shared" si="49"/>
        <v>M</v>
      </c>
    </row>
    <row r="3064" spans="2:8" x14ac:dyDescent="0.25">
      <c r="B3064" s="6">
        <v>2003579</v>
      </c>
      <c r="C3064" s="9" t="s">
        <v>12579</v>
      </c>
      <c r="D3064" s="6" t="s">
        <v>9</v>
      </c>
      <c r="E3064" s="403">
        <v>195.07</v>
      </c>
      <c r="F3064" s="404"/>
      <c r="G3064" s="404"/>
      <c r="H3064" s="404" t="str">
        <f t="shared" si="49"/>
        <v>M</v>
      </c>
    </row>
    <row r="3065" spans="2:8" x14ac:dyDescent="0.25">
      <c r="B3065" s="4">
        <v>2003587</v>
      </c>
      <c r="C3065" s="8" t="s">
        <v>12580</v>
      </c>
      <c r="D3065" s="4" t="s">
        <v>9</v>
      </c>
      <c r="E3065" s="406">
        <v>139.08000000000001</v>
      </c>
      <c r="F3065" s="404"/>
      <c r="G3065" s="404"/>
      <c r="H3065" s="404" t="str">
        <f t="shared" si="49"/>
        <v>M</v>
      </c>
    </row>
    <row r="3066" spans="2:8" x14ac:dyDescent="0.25">
      <c r="B3066" s="6">
        <v>2004506</v>
      </c>
      <c r="C3066" s="9" t="s">
        <v>12581</v>
      </c>
      <c r="D3066" s="6" t="s">
        <v>9</v>
      </c>
      <c r="E3066" s="403">
        <v>64.63</v>
      </c>
      <c r="F3066" s="404"/>
      <c r="G3066" s="404"/>
      <c r="H3066" s="404" t="str">
        <f t="shared" si="49"/>
        <v>M</v>
      </c>
    </row>
    <row r="3067" spans="2:8" x14ac:dyDescent="0.25">
      <c r="B3067" s="4">
        <v>2004507</v>
      </c>
      <c r="C3067" s="8" t="s">
        <v>12582</v>
      </c>
      <c r="D3067" s="4" t="s">
        <v>9</v>
      </c>
      <c r="E3067" s="406">
        <v>86.66</v>
      </c>
      <c r="F3067" s="404"/>
      <c r="G3067" s="404"/>
      <c r="H3067" s="404" t="str">
        <f t="shared" si="49"/>
        <v>M</v>
      </c>
    </row>
    <row r="3068" spans="2:8" x14ac:dyDescent="0.25">
      <c r="B3068" s="6">
        <v>2003614</v>
      </c>
      <c r="C3068" s="9" t="s">
        <v>12583</v>
      </c>
      <c r="D3068" s="6" t="s">
        <v>9</v>
      </c>
      <c r="E3068" s="403">
        <v>135.47999999999999</v>
      </c>
      <c r="F3068" s="404"/>
      <c r="G3068" s="404"/>
      <c r="H3068" s="404" t="str">
        <f t="shared" si="49"/>
        <v>M</v>
      </c>
    </row>
    <row r="3069" spans="2:8" x14ac:dyDescent="0.25">
      <c r="B3069" s="4">
        <v>2003865</v>
      </c>
      <c r="C3069" s="8" t="s">
        <v>12584</v>
      </c>
      <c r="D3069" s="4" t="s">
        <v>9</v>
      </c>
      <c r="E3069" s="406">
        <v>150.29</v>
      </c>
      <c r="F3069" s="404"/>
      <c r="G3069" s="404"/>
      <c r="H3069" s="404" t="str">
        <f t="shared" si="49"/>
        <v>M</v>
      </c>
    </row>
    <row r="3070" spans="2:8" x14ac:dyDescent="0.25">
      <c r="B3070" s="6">
        <v>2003923</v>
      </c>
      <c r="C3070" s="9" t="s">
        <v>12585</v>
      </c>
      <c r="D3070" s="6" t="s">
        <v>9</v>
      </c>
      <c r="E3070" s="403">
        <v>58.42</v>
      </c>
      <c r="F3070" s="404"/>
      <c r="G3070" s="404"/>
      <c r="H3070" s="404" t="str">
        <f t="shared" si="49"/>
        <v>M</v>
      </c>
    </row>
    <row r="3071" spans="2:8" x14ac:dyDescent="0.25">
      <c r="B3071" s="4">
        <v>2003922</v>
      </c>
      <c r="C3071" s="8" t="s">
        <v>12586</v>
      </c>
      <c r="D3071" s="4" t="s">
        <v>9</v>
      </c>
      <c r="E3071" s="406">
        <v>37.24</v>
      </c>
      <c r="F3071" s="404"/>
      <c r="G3071" s="404"/>
      <c r="H3071" s="404" t="str">
        <f t="shared" si="49"/>
        <v>M</v>
      </c>
    </row>
    <row r="3072" spans="2:8" x14ac:dyDescent="0.25">
      <c r="B3072" s="6">
        <v>2003605</v>
      </c>
      <c r="C3072" s="9" t="s">
        <v>12587</v>
      </c>
      <c r="D3072" s="6" t="s">
        <v>9</v>
      </c>
      <c r="E3072" s="403">
        <v>43.73</v>
      </c>
      <c r="F3072" s="404"/>
      <c r="G3072" s="404"/>
      <c r="H3072" s="404" t="str">
        <f t="shared" si="49"/>
        <v>M</v>
      </c>
    </row>
    <row r="3073" spans="2:8" x14ac:dyDescent="0.25">
      <c r="B3073" s="4">
        <v>2003604</v>
      </c>
      <c r="C3073" s="8" t="s">
        <v>12588</v>
      </c>
      <c r="D3073" s="4" t="s">
        <v>9</v>
      </c>
      <c r="E3073" s="406">
        <v>25.88</v>
      </c>
      <c r="F3073" s="404"/>
      <c r="G3073" s="404"/>
      <c r="H3073" s="404" t="str">
        <f t="shared" si="49"/>
        <v>M</v>
      </c>
    </row>
    <row r="3074" spans="2:8" x14ac:dyDescent="0.25">
      <c r="B3074" s="6">
        <v>2003607</v>
      </c>
      <c r="C3074" s="9" t="s">
        <v>12589</v>
      </c>
      <c r="D3074" s="6" t="s">
        <v>9</v>
      </c>
      <c r="E3074" s="403">
        <v>43.65</v>
      </c>
      <c r="F3074" s="404"/>
      <c r="G3074" s="404"/>
      <c r="H3074" s="404" t="str">
        <f t="shared" si="49"/>
        <v>M</v>
      </c>
    </row>
    <row r="3075" spans="2:8" x14ac:dyDescent="0.25">
      <c r="B3075" s="4">
        <v>2003606</v>
      </c>
      <c r="C3075" s="8" t="s">
        <v>12590</v>
      </c>
      <c r="D3075" s="4" t="s">
        <v>9</v>
      </c>
      <c r="E3075" s="406">
        <v>28.52</v>
      </c>
      <c r="F3075" s="404"/>
      <c r="G3075" s="404"/>
      <c r="H3075" s="404" t="str">
        <f t="shared" si="49"/>
        <v>M</v>
      </c>
    </row>
    <row r="3076" spans="2:8" x14ac:dyDescent="0.25">
      <c r="B3076" s="6">
        <v>2003609</v>
      </c>
      <c r="C3076" s="9" t="s">
        <v>12591</v>
      </c>
      <c r="D3076" s="6" t="s">
        <v>9</v>
      </c>
      <c r="E3076" s="403">
        <v>28.21</v>
      </c>
      <c r="F3076" s="404"/>
      <c r="G3076" s="404"/>
      <c r="H3076" s="404" t="str">
        <f t="shared" si="49"/>
        <v>M</v>
      </c>
    </row>
    <row r="3077" spans="2:8" x14ac:dyDescent="0.25">
      <c r="B3077" s="4">
        <v>2003608</v>
      </c>
      <c r="C3077" s="8" t="s">
        <v>12592</v>
      </c>
      <c r="D3077" s="4" t="s">
        <v>9</v>
      </c>
      <c r="E3077" s="406">
        <v>13.09</v>
      </c>
      <c r="F3077" s="404"/>
      <c r="G3077" s="404"/>
      <c r="H3077" s="404" t="str">
        <f t="shared" si="49"/>
        <v>M</v>
      </c>
    </row>
    <row r="3078" spans="2:8" x14ac:dyDescent="0.25">
      <c r="B3078" s="6">
        <v>2003925</v>
      </c>
      <c r="C3078" s="9" t="s">
        <v>12593</v>
      </c>
      <c r="D3078" s="6" t="s">
        <v>9</v>
      </c>
      <c r="E3078" s="403">
        <v>81.010000000000005</v>
      </c>
      <c r="F3078" s="404"/>
      <c r="G3078" s="404"/>
      <c r="H3078" s="404" t="str">
        <f t="shared" si="49"/>
        <v>M</v>
      </c>
    </row>
    <row r="3079" spans="2:8" x14ac:dyDescent="0.25">
      <c r="B3079" s="4">
        <v>2003924</v>
      </c>
      <c r="C3079" s="8" t="s">
        <v>12594</v>
      </c>
      <c r="D3079" s="4" t="s">
        <v>9</v>
      </c>
      <c r="E3079" s="406">
        <v>62.55</v>
      </c>
      <c r="F3079" s="404"/>
      <c r="G3079" s="404"/>
      <c r="H3079" s="404" t="str">
        <f t="shared" si="49"/>
        <v>M</v>
      </c>
    </row>
    <row r="3080" spans="2:8" x14ac:dyDescent="0.25">
      <c r="B3080" s="6">
        <v>2003611</v>
      </c>
      <c r="C3080" s="9" t="s">
        <v>12595</v>
      </c>
      <c r="D3080" s="6" t="s">
        <v>9</v>
      </c>
      <c r="E3080" s="403">
        <v>66.319999999999993</v>
      </c>
      <c r="F3080" s="404"/>
      <c r="G3080" s="404"/>
      <c r="H3080" s="404" t="str">
        <f t="shared" si="49"/>
        <v>M</v>
      </c>
    </row>
    <row r="3081" spans="2:8" x14ac:dyDescent="0.25">
      <c r="B3081" s="4">
        <v>2003610</v>
      </c>
      <c r="C3081" s="8" t="s">
        <v>12596</v>
      </c>
      <c r="D3081" s="4" t="s">
        <v>9</v>
      </c>
      <c r="E3081" s="406">
        <v>51.19</v>
      </c>
      <c r="F3081" s="404"/>
      <c r="G3081" s="404"/>
      <c r="H3081" s="404" t="str">
        <f t="shared" si="49"/>
        <v>M</v>
      </c>
    </row>
    <row r="3082" spans="2:8" x14ac:dyDescent="0.25">
      <c r="B3082" s="6">
        <v>2003820</v>
      </c>
      <c r="C3082" s="9" t="s">
        <v>12597</v>
      </c>
      <c r="D3082" s="6" t="s">
        <v>42</v>
      </c>
      <c r="E3082" s="403">
        <v>20.18</v>
      </c>
      <c r="F3082" s="404"/>
      <c r="G3082" s="404"/>
      <c r="H3082" s="404" t="str">
        <f t="shared" si="49"/>
        <v>UN</v>
      </c>
    </row>
    <row r="3083" spans="2:8" x14ac:dyDescent="0.25">
      <c r="B3083" s="4">
        <v>2003821</v>
      </c>
      <c r="C3083" s="8" t="s">
        <v>12598</v>
      </c>
      <c r="D3083" s="4" t="s">
        <v>42</v>
      </c>
      <c r="E3083" s="406">
        <v>17.48</v>
      </c>
      <c r="F3083" s="404"/>
      <c r="G3083" s="404"/>
      <c r="H3083" s="404" t="str">
        <f t="shared" si="49"/>
        <v>UN</v>
      </c>
    </row>
    <row r="3084" spans="2:8" x14ac:dyDescent="0.25">
      <c r="B3084" s="6">
        <v>2003842</v>
      </c>
      <c r="C3084" s="9" t="s">
        <v>12599</v>
      </c>
      <c r="D3084" s="6" t="s">
        <v>49</v>
      </c>
      <c r="E3084" s="403">
        <v>73.569999999999993</v>
      </c>
      <c r="F3084" s="404"/>
      <c r="G3084" s="404"/>
      <c r="H3084" s="404" t="str">
        <f t="shared" si="49"/>
        <v>KG</v>
      </c>
    </row>
    <row r="3085" spans="2:8" x14ac:dyDescent="0.25">
      <c r="B3085" s="4">
        <v>2003385</v>
      </c>
      <c r="C3085" s="8" t="s">
        <v>12600</v>
      </c>
      <c r="D3085" s="4" t="s">
        <v>42</v>
      </c>
      <c r="E3085" s="406">
        <v>59.62</v>
      </c>
      <c r="F3085" s="404"/>
      <c r="G3085" s="404"/>
      <c r="H3085" s="404" t="str">
        <f t="shared" si="49"/>
        <v>UN</v>
      </c>
    </row>
    <row r="3086" spans="2:8" x14ac:dyDescent="0.25">
      <c r="B3086" s="6">
        <v>2003384</v>
      </c>
      <c r="C3086" s="9" t="s">
        <v>12601</v>
      </c>
      <c r="D3086" s="6" t="s">
        <v>42</v>
      </c>
      <c r="E3086" s="403">
        <v>43.54</v>
      </c>
      <c r="F3086" s="404"/>
      <c r="G3086" s="404"/>
      <c r="H3086" s="404" t="str">
        <f t="shared" si="49"/>
        <v>UN</v>
      </c>
    </row>
    <row r="3087" spans="2:8" x14ac:dyDescent="0.25">
      <c r="B3087" s="4">
        <v>2003387</v>
      </c>
      <c r="C3087" s="8" t="s">
        <v>12602</v>
      </c>
      <c r="D3087" s="4" t="s">
        <v>42</v>
      </c>
      <c r="E3087" s="406">
        <v>73.83</v>
      </c>
      <c r="F3087" s="404"/>
      <c r="G3087" s="404"/>
      <c r="H3087" s="404" t="str">
        <f t="shared" si="49"/>
        <v>UN</v>
      </c>
    </row>
    <row r="3088" spans="2:8" x14ac:dyDescent="0.25">
      <c r="B3088" s="6">
        <v>2003386</v>
      </c>
      <c r="C3088" s="9" t="s">
        <v>12603</v>
      </c>
      <c r="D3088" s="6" t="s">
        <v>42</v>
      </c>
      <c r="E3088" s="464">
        <v>53.37</v>
      </c>
      <c r="F3088" s="404"/>
      <c r="G3088" s="404"/>
      <c r="H3088" s="404" t="str">
        <f t="shared" si="49"/>
        <v>UN</v>
      </c>
    </row>
    <row r="3089" spans="2:8" x14ac:dyDescent="0.25">
      <c r="B3089" s="4">
        <v>2003335</v>
      </c>
      <c r="C3089" s="8" t="s">
        <v>12604</v>
      </c>
      <c r="D3089" s="4" t="s">
        <v>42</v>
      </c>
      <c r="E3089" s="463">
        <v>1927.97</v>
      </c>
      <c r="F3089" s="404"/>
      <c r="G3089" s="404"/>
      <c r="H3089" s="404" t="str">
        <f t="shared" ref="H3089:H3152" si="50">UPPER(D3089)</f>
        <v>UN</v>
      </c>
    </row>
    <row r="3090" spans="2:8" x14ac:dyDescent="0.25">
      <c r="B3090" s="6">
        <v>2003334</v>
      </c>
      <c r="C3090" s="9" t="s">
        <v>12605</v>
      </c>
      <c r="D3090" s="6" t="s">
        <v>42</v>
      </c>
      <c r="E3090" s="464">
        <v>1634.07</v>
      </c>
      <c r="F3090" s="404"/>
      <c r="G3090" s="404"/>
      <c r="H3090" s="404" t="str">
        <f t="shared" si="50"/>
        <v>UN</v>
      </c>
    </row>
    <row r="3091" spans="2:8" x14ac:dyDescent="0.25">
      <c r="B3091" s="4">
        <v>2003336</v>
      </c>
      <c r="C3091" s="8" t="s">
        <v>12606</v>
      </c>
      <c r="D3091" s="4" t="s">
        <v>42</v>
      </c>
      <c r="E3091" s="463">
        <v>1625.57</v>
      </c>
      <c r="F3091" s="404"/>
      <c r="G3091" s="404"/>
      <c r="H3091" s="404" t="str">
        <f t="shared" si="50"/>
        <v>UN</v>
      </c>
    </row>
    <row r="3092" spans="2:8" x14ac:dyDescent="0.25">
      <c r="B3092" s="6">
        <v>2003337</v>
      </c>
      <c r="C3092" s="9" t="s">
        <v>12607</v>
      </c>
      <c r="D3092" s="6" t="s">
        <v>42</v>
      </c>
      <c r="E3092" s="464">
        <v>1333.27</v>
      </c>
      <c r="F3092" s="404"/>
      <c r="G3092" s="404"/>
      <c r="H3092" s="404" t="str">
        <f t="shared" si="50"/>
        <v>UN</v>
      </c>
    </row>
    <row r="3093" spans="2:8" x14ac:dyDescent="0.25">
      <c r="B3093" s="4">
        <v>2003819</v>
      </c>
      <c r="C3093" s="8" t="s">
        <v>12608</v>
      </c>
      <c r="D3093" s="4" t="s">
        <v>9</v>
      </c>
      <c r="E3093" s="406">
        <v>7.41</v>
      </c>
      <c r="F3093" s="404"/>
      <c r="G3093" s="404"/>
      <c r="H3093" s="404" t="str">
        <f t="shared" si="50"/>
        <v>M</v>
      </c>
    </row>
    <row r="3094" spans="2:8" x14ac:dyDescent="0.25">
      <c r="B3094" s="6">
        <v>2004504</v>
      </c>
      <c r="C3094" s="9" t="s">
        <v>12609</v>
      </c>
      <c r="D3094" s="6" t="s">
        <v>9721</v>
      </c>
      <c r="E3094" s="464">
        <v>16.989999999999998</v>
      </c>
      <c r="F3094" s="404"/>
      <c r="G3094" s="404"/>
      <c r="H3094" s="404" t="str">
        <f t="shared" si="50"/>
        <v>M³</v>
      </c>
    </row>
    <row r="3095" spans="2:8" ht="30" x14ac:dyDescent="0.25">
      <c r="B3095" s="4">
        <v>2004519</v>
      </c>
      <c r="C3095" s="8" t="s">
        <v>12610</v>
      </c>
      <c r="D3095" s="4" t="s">
        <v>9721</v>
      </c>
      <c r="E3095" s="463">
        <v>27.75</v>
      </c>
      <c r="F3095" s="404"/>
      <c r="G3095" s="404"/>
      <c r="H3095" s="404" t="str">
        <f t="shared" si="50"/>
        <v>M³</v>
      </c>
    </row>
    <row r="3096" spans="2:8" ht="30" x14ac:dyDescent="0.25">
      <c r="B3096" s="6">
        <v>2004520</v>
      </c>
      <c r="C3096" s="9" t="s">
        <v>12611</v>
      </c>
      <c r="D3096" s="6" t="s">
        <v>9721</v>
      </c>
      <c r="E3096" s="464">
        <v>22.89</v>
      </c>
      <c r="F3096" s="404"/>
      <c r="G3096" s="404"/>
      <c r="H3096" s="404" t="str">
        <f t="shared" si="50"/>
        <v>M³</v>
      </c>
    </row>
    <row r="3097" spans="2:8" ht="30" x14ac:dyDescent="0.25">
      <c r="B3097" s="4">
        <v>2004521</v>
      </c>
      <c r="C3097" s="8" t="s">
        <v>12612</v>
      </c>
      <c r="D3097" s="4" t="s">
        <v>9721</v>
      </c>
      <c r="E3097" s="463">
        <v>15.66</v>
      </c>
      <c r="F3097" s="404"/>
      <c r="G3097" s="404"/>
      <c r="H3097" s="404" t="str">
        <f t="shared" si="50"/>
        <v>M³</v>
      </c>
    </row>
    <row r="3098" spans="2:8" ht="30" x14ac:dyDescent="0.25">
      <c r="B3098" s="6">
        <v>2004522</v>
      </c>
      <c r="C3098" s="9" t="s">
        <v>12613</v>
      </c>
      <c r="D3098" s="6" t="s">
        <v>9721</v>
      </c>
      <c r="E3098" s="464">
        <v>11.44</v>
      </c>
      <c r="F3098" s="404"/>
      <c r="G3098" s="404"/>
      <c r="H3098" s="404" t="str">
        <f t="shared" si="50"/>
        <v>M³</v>
      </c>
    </row>
    <row r="3099" spans="2:8" ht="30" x14ac:dyDescent="0.25">
      <c r="B3099" s="4">
        <v>2004518</v>
      </c>
      <c r="C3099" s="8" t="s">
        <v>12614</v>
      </c>
      <c r="D3099" s="4" t="s">
        <v>9721</v>
      </c>
      <c r="E3099" s="406">
        <v>48.19</v>
      </c>
      <c r="F3099" s="404"/>
      <c r="G3099" s="404"/>
      <c r="H3099" s="404" t="str">
        <f t="shared" si="50"/>
        <v>M³</v>
      </c>
    </row>
    <row r="3100" spans="2:8" x14ac:dyDescent="0.25">
      <c r="B3100" s="6">
        <v>2003864</v>
      </c>
      <c r="C3100" s="9" t="s">
        <v>12615</v>
      </c>
      <c r="D3100" s="6" t="s">
        <v>297</v>
      </c>
      <c r="E3100" s="403">
        <v>12.78</v>
      </c>
      <c r="F3100" s="404"/>
      <c r="G3100" s="404"/>
      <c r="H3100" s="404" t="str">
        <f t="shared" si="50"/>
        <v>H</v>
      </c>
    </row>
    <row r="3101" spans="2:8" x14ac:dyDescent="0.25">
      <c r="B3101" s="4">
        <v>2003863</v>
      </c>
      <c r="C3101" s="8" t="s">
        <v>12616</v>
      </c>
      <c r="D3101" s="4" t="s">
        <v>297</v>
      </c>
      <c r="E3101" s="406">
        <v>23.63</v>
      </c>
      <c r="F3101" s="404"/>
      <c r="G3101" s="404"/>
      <c r="H3101" s="404" t="str">
        <f t="shared" si="50"/>
        <v>H</v>
      </c>
    </row>
    <row r="3102" spans="2:8" x14ac:dyDescent="0.25">
      <c r="B3102" s="6">
        <v>2004508</v>
      </c>
      <c r="C3102" s="9" t="s">
        <v>12617</v>
      </c>
      <c r="D3102" s="6" t="s">
        <v>9</v>
      </c>
      <c r="E3102" s="403">
        <v>13.25</v>
      </c>
      <c r="F3102" s="404"/>
      <c r="G3102" s="404"/>
      <c r="H3102" s="404" t="str">
        <f t="shared" si="50"/>
        <v>M</v>
      </c>
    </row>
    <row r="3103" spans="2:8" x14ac:dyDescent="0.25">
      <c r="B3103" s="4">
        <v>2003316</v>
      </c>
      <c r="C3103" s="8" t="s">
        <v>12618</v>
      </c>
      <c r="D3103" s="4" t="s">
        <v>42</v>
      </c>
      <c r="E3103" s="406">
        <v>112.95</v>
      </c>
      <c r="F3103" s="404"/>
      <c r="G3103" s="404"/>
      <c r="H3103" s="404" t="str">
        <f t="shared" si="50"/>
        <v>UN</v>
      </c>
    </row>
    <row r="3104" spans="2:8" x14ac:dyDescent="0.25">
      <c r="B3104" s="6">
        <v>2003317</v>
      </c>
      <c r="C3104" s="9" t="s">
        <v>12619</v>
      </c>
      <c r="D3104" s="6" t="s">
        <v>42</v>
      </c>
      <c r="E3104" s="403">
        <v>107.6</v>
      </c>
      <c r="F3104" s="404"/>
      <c r="G3104" s="404"/>
      <c r="H3104" s="404" t="str">
        <f t="shared" si="50"/>
        <v>UN</v>
      </c>
    </row>
    <row r="3105" spans="2:8" x14ac:dyDescent="0.25">
      <c r="B3105" s="4">
        <v>2003767</v>
      </c>
      <c r="C3105" s="8" t="s">
        <v>12620</v>
      </c>
      <c r="D3105" s="4" t="s">
        <v>9721</v>
      </c>
      <c r="E3105" s="406">
        <v>112.33</v>
      </c>
      <c r="F3105" s="404"/>
      <c r="G3105" s="404"/>
      <c r="H3105" s="404" t="str">
        <f t="shared" si="50"/>
        <v>M³</v>
      </c>
    </row>
    <row r="3106" spans="2:8" x14ac:dyDescent="0.25">
      <c r="B3106" s="6">
        <v>2003844</v>
      </c>
      <c r="C3106" s="9" t="s">
        <v>12621</v>
      </c>
      <c r="D3106" s="6" t="s">
        <v>9721</v>
      </c>
      <c r="E3106" s="403">
        <v>109.16</v>
      </c>
      <c r="F3106" s="404"/>
      <c r="G3106" s="404"/>
      <c r="H3106" s="404" t="str">
        <f t="shared" si="50"/>
        <v>M³</v>
      </c>
    </row>
    <row r="3107" spans="2:8" x14ac:dyDescent="0.25">
      <c r="B3107" s="4">
        <v>2003576</v>
      </c>
      <c r="C3107" s="8" t="s">
        <v>12622</v>
      </c>
      <c r="D3107" s="4" t="s">
        <v>9721</v>
      </c>
      <c r="E3107" s="406">
        <v>15.31</v>
      </c>
      <c r="F3107" s="404"/>
      <c r="G3107" s="404"/>
      <c r="H3107" s="404" t="str">
        <f t="shared" si="50"/>
        <v>M³</v>
      </c>
    </row>
    <row r="3108" spans="2:8" x14ac:dyDescent="0.25">
      <c r="B3108" s="6">
        <v>2003858</v>
      </c>
      <c r="C3108" s="9" t="s">
        <v>12623</v>
      </c>
      <c r="D3108" s="6" t="s">
        <v>9721</v>
      </c>
      <c r="E3108" s="403">
        <v>12.14</v>
      </c>
      <c r="F3108" s="404"/>
      <c r="G3108" s="404"/>
      <c r="H3108" s="404" t="str">
        <f t="shared" si="50"/>
        <v>M³</v>
      </c>
    </row>
    <row r="3109" spans="2:8" x14ac:dyDescent="0.25">
      <c r="B3109" s="4">
        <v>2003850</v>
      </c>
      <c r="C3109" s="8" t="s">
        <v>12624</v>
      </c>
      <c r="D3109" s="4" t="s">
        <v>9721</v>
      </c>
      <c r="E3109" s="406">
        <v>172.13</v>
      </c>
      <c r="F3109" s="404"/>
      <c r="G3109" s="404"/>
      <c r="H3109" s="404" t="str">
        <f t="shared" si="50"/>
        <v>M³</v>
      </c>
    </row>
    <row r="3110" spans="2:8" x14ac:dyDescent="0.25">
      <c r="B3110" s="6">
        <v>2003849</v>
      </c>
      <c r="C3110" s="9" t="s">
        <v>12625</v>
      </c>
      <c r="D3110" s="6" t="s">
        <v>9721</v>
      </c>
      <c r="E3110" s="403">
        <v>74.05</v>
      </c>
      <c r="F3110" s="404"/>
      <c r="G3110" s="404"/>
      <c r="H3110" s="404" t="str">
        <f t="shared" si="50"/>
        <v>M³</v>
      </c>
    </row>
    <row r="3111" spans="2:8" x14ac:dyDescent="0.25">
      <c r="B3111" s="4">
        <v>2003868</v>
      </c>
      <c r="C3111" s="8" t="s">
        <v>12626</v>
      </c>
      <c r="D3111" s="4" t="s">
        <v>9721</v>
      </c>
      <c r="E3111" s="406">
        <v>158.28</v>
      </c>
      <c r="F3111" s="404"/>
      <c r="G3111" s="404"/>
      <c r="H3111" s="404" t="str">
        <f t="shared" si="50"/>
        <v>M³</v>
      </c>
    </row>
    <row r="3112" spans="2:8" x14ac:dyDescent="0.25">
      <c r="B3112" s="6">
        <v>2003369</v>
      </c>
      <c r="C3112" s="9" t="s">
        <v>12627</v>
      </c>
      <c r="D3112" s="6" t="s">
        <v>9</v>
      </c>
      <c r="E3112" s="403">
        <v>116.46</v>
      </c>
      <c r="F3112" s="404"/>
      <c r="G3112" s="404"/>
      <c r="H3112" s="404" t="str">
        <f t="shared" si="50"/>
        <v>M</v>
      </c>
    </row>
    <row r="3113" spans="2:8" x14ac:dyDescent="0.25">
      <c r="B3113" s="4">
        <v>2003368</v>
      </c>
      <c r="C3113" s="8" t="s">
        <v>12628</v>
      </c>
      <c r="D3113" s="4" t="s">
        <v>9</v>
      </c>
      <c r="E3113" s="406">
        <v>101.48</v>
      </c>
      <c r="F3113" s="404"/>
      <c r="G3113" s="404"/>
      <c r="H3113" s="404" t="str">
        <f t="shared" si="50"/>
        <v>M</v>
      </c>
    </row>
    <row r="3114" spans="2:8" x14ac:dyDescent="0.25">
      <c r="B3114" s="6">
        <v>2003939</v>
      </c>
      <c r="C3114" s="9" t="s">
        <v>12629</v>
      </c>
      <c r="D3114" s="6" t="s">
        <v>9</v>
      </c>
      <c r="E3114" s="403">
        <v>77.75</v>
      </c>
      <c r="F3114" s="404"/>
      <c r="G3114" s="404"/>
      <c r="H3114" s="404" t="str">
        <f t="shared" si="50"/>
        <v>M</v>
      </c>
    </row>
    <row r="3115" spans="2:8" ht="30" x14ac:dyDescent="0.25">
      <c r="B3115" s="4">
        <v>2003940</v>
      </c>
      <c r="C3115" s="8" t="s">
        <v>12630</v>
      </c>
      <c r="D3115" s="4" t="s">
        <v>9</v>
      </c>
      <c r="E3115" s="406">
        <v>62.72</v>
      </c>
      <c r="F3115" s="404"/>
      <c r="G3115" s="404"/>
      <c r="H3115" s="404" t="str">
        <f t="shared" si="50"/>
        <v>M</v>
      </c>
    </row>
    <row r="3116" spans="2:8" x14ac:dyDescent="0.25">
      <c r="B3116" s="6">
        <v>2003371</v>
      </c>
      <c r="C3116" s="9" t="s">
        <v>12631</v>
      </c>
      <c r="D3116" s="6" t="s">
        <v>9</v>
      </c>
      <c r="E3116" s="403">
        <v>86.39</v>
      </c>
      <c r="F3116" s="404"/>
      <c r="G3116" s="404"/>
      <c r="H3116" s="404" t="str">
        <f t="shared" si="50"/>
        <v>M</v>
      </c>
    </row>
    <row r="3117" spans="2:8" x14ac:dyDescent="0.25">
      <c r="B3117" s="4">
        <v>2003370</v>
      </c>
      <c r="C3117" s="8" t="s">
        <v>12632</v>
      </c>
      <c r="D3117" s="4" t="s">
        <v>9</v>
      </c>
      <c r="E3117" s="406">
        <v>73.73</v>
      </c>
      <c r="F3117" s="404"/>
      <c r="G3117" s="404"/>
      <c r="H3117" s="404" t="str">
        <f t="shared" si="50"/>
        <v>M</v>
      </c>
    </row>
    <row r="3118" spans="2:8" x14ac:dyDescent="0.25">
      <c r="B3118" s="6">
        <v>2003941</v>
      </c>
      <c r="C3118" s="9" t="s">
        <v>12633</v>
      </c>
      <c r="D3118" s="6" t="s">
        <v>9</v>
      </c>
      <c r="E3118" s="403">
        <v>66.42</v>
      </c>
      <c r="F3118" s="404"/>
      <c r="G3118" s="404"/>
      <c r="H3118" s="404" t="str">
        <f t="shared" si="50"/>
        <v>M</v>
      </c>
    </row>
    <row r="3119" spans="2:8" ht="30" x14ac:dyDescent="0.25">
      <c r="B3119" s="4">
        <v>2003942</v>
      </c>
      <c r="C3119" s="8" t="s">
        <v>12634</v>
      </c>
      <c r="D3119" s="4" t="s">
        <v>9</v>
      </c>
      <c r="E3119" s="406">
        <v>53.72</v>
      </c>
      <c r="F3119" s="404"/>
      <c r="G3119" s="404"/>
      <c r="H3119" s="404" t="str">
        <f t="shared" si="50"/>
        <v>M</v>
      </c>
    </row>
    <row r="3120" spans="2:8" x14ac:dyDescent="0.25">
      <c r="B3120" s="6">
        <v>2003373</v>
      </c>
      <c r="C3120" s="9" t="s">
        <v>12635</v>
      </c>
      <c r="D3120" s="6" t="s">
        <v>9</v>
      </c>
      <c r="E3120" s="403">
        <v>66.7</v>
      </c>
      <c r="F3120" s="404"/>
      <c r="G3120" s="404"/>
      <c r="H3120" s="404" t="str">
        <f t="shared" si="50"/>
        <v>M</v>
      </c>
    </row>
    <row r="3121" spans="2:8" x14ac:dyDescent="0.25">
      <c r="B3121" s="4">
        <v>2003372</v>
      </c>
      <c r="C3121" s="8" t="s">
        <v>12636</v>
      </c>
      <c r="D3121" s="4" t="s">
        <v>9</v>
      </c>
      <c r="E3121" s="406">
        <v>60.56</v>
      </c>
      <c r="F3121" s="404"/>
      <c r="G3121" s="404"/>
      <c r="H3121" s="404" t="str">
        <f t="shared" si="50"/>
        <v>M</v>
      </c>
    </row>
    <row r="3122" spans="2:8" x14ac:dyDescent="0.25">
      <c r="B3122" s="6">
        <v>2003943</v>
      </c>
      <c r="C3122" s="9" t="s">
        <v>12637</v>
      </c>
      <c r="D3122" s="6" t="s">
        <v>9</v>
      </c>
      <c r="E3122" s="403">
        <v>31.38</v>
      </c>
      <c r="F3122" s="404"/>
      <c r="G3122" s="404"/>
      <c r="H3122" s="404" t="str">
        <f t="shared" si="50"/>
        <v>M</v>
      </c>
    </row>
    <row r="3123" spans="2:8" ht="30" x14ac:dyDescent="0.25">
      <c r="B3123" s="4">
        <v>2003944</v>
      </c>
      <c r="C3123" s="8" t="s">
        <v>12638</v>
      </c>
      <c r="D3123" s="4" t="s">
        <v>9</v>
      </c>
      <c r="E3123" s="406">
        <v>25.22</v>
      </c>
      <c r="F3123" s="404"/>
      <c r="G3123" s="404"/>
      <c r="H3123" s="404" t="str">
        <f t="shared" si="50"/>
        <v>M</v>
      </c>
    </row>
    <row r="3124" spans="2:8" x14ac:dyDescent="0.25">
      <c r="B3124" s="6">
        <v>2003375</v>
      </c>
      <c r="C3124" s="9" t="s">
        <v>12639</v>
      </c>
      <c r="D3124" s="6" t="s">
        <v>9</v>
      </c>
      <c r="E3124" s="403">
        <v>43.18</v>
      </c>
      <c r="F3124" s="404"/>
      <c r="G3124" s="404"/>
      <c r="H3124" s="404" t="str">
        <f t="shared" si="50"/>
        <v>M</v>
      </c>
    </row>
    <row r="3125" spans="2:8" x14ac:dyDescent="0.25">
      <c r="B3125" s="4">
        <v>2003374</v>
      </c>
      <c r="C3125" s="8" t="s">
        <v>12640</v>
      </c>
      <c r="D3125" s="4" t="s">
        <v>9</v>
      </c>
      <c r="E3125" s="463">
        <v>38.659999999999997</v>
      </c>
      <c r="F3125" s="404"/>
      <c r="G3125" s="404"/>
      <c r="H3125" s="404" t="str">
        <f t="shared" si="50"/>
        <v>M</v>
      </c>
    </row>
    <row r="3126" spans="2:8" x14ac:dyDescent="0.25">
      <c r="B3126" s="6">
        <v>2003945</v>
      </c>
      <c r="C3126" s="9" t="s">
        <v>12641</v>
      </c>
      <c r="D3126" s="6" t="s">
        <v>9</v>
      </c>
      <c r="E3126" s="464">
        <v>23.47</v>
      </c>
      <c r="F3126" s="404"/>
      <c r="G3126" s="404"/>
      <c r="H3126" s="404" t="str">
        <f t="shared" si="50"/>
        <v>M</v>
      </c>
    </row>
    <row r="3127" spans="2:8" ht="30" x14ac:dyDescent="0.25">
      <c r="B3127" s="4">
        <v>2003946</v>
      </c>
      <c r="C3127" s="8" t="s">
        <v>12642</v>
      </c>
      <c r="D3127" s="4" t="s">
        <v>9</v>
      </c>
      <c r="E3127" s="463">
        <v>18.940000000000001</v>
      </c>
      <c r="F3127" s="404"/>
      <c r="G3127" s="404"/>
      <c r="H3127" s="404" t="str">
        <f t="shared" si="50"/>
        <v>M</v>
      </c>
    </row>
    <row r="3128" spans="2:8" x14ac:dyDescent="0.25">
      <c r="B3128" s="6">
        <v>2003377</v>
      </c>
      <c r="C3128" s="9" t="s">
        <v>12643</v>
      </c>
      <c r="D3128" s="6" t="s">
        <v>9</v>
      </c>
      <c r="E3128" s="464">
        <v>57.81</v>
      </c>
      <c r="F3128" s="404"/>
      <c r="G3128" s="404"/>
      <c r="H3128" s="404" t="str">
        <f t="shared" si="50"/>
        <v>M</v>
      </c>
    </row>
    <row r="3129" spans="2:8" x14ac:dyDescent="0.25">
      <c r="B3129" s="4">
        <v>2003376</v>
      </c>
      <c r="C3129" s="8" t="s">
        <v>12644</v>
      </c>
      <c r="D3129" s="4" t="s">
        <v>9</v>
      </c>
      <c r="E3129" s="406">
        <v>52.93</v>
      </c>
      <c r="F3129" s="404"/>
      <c r="G3129" s="404"/>
      <c r="H3129" s="404" t="str">
        <f t="shared" si="50"/>
        <v>M</v>
      </c>
    </row>
    <row r="3130" spans="2:8" x14ac:dyDescent="0.25">
      <c r="B3130" s="6">
        <v>2003947</v>
      </c>
      <c r="C3130" s="9" t="s">
        <v>12645</v>
      </c>
      <c r="D3130" s="6" t="s">
        <v>9</v>
      </c>
      <c r="E3130" s="403">
        <v>24.67</v>
      </c>
      <c r="F3130" s="404"/>
      <c r="G3130" s="404"/>
      <c r="H3130" s="404" t="str">
        <f t="shared" si="50"/>
        <v>M</v>
      </c>
    </row>
    <row r="3131" spans="2:8" ht="30" x14ac:dyDescent="0.25">
      <c r="B3131" s="4">
        <v>2003948</v>
      </c>
      <c r="C3131" s="8" t="s">
        <v>12646</v>
      </c>
      <c r="D3131" s="4" t="s">
        <v>9</v>
      </c>
      <c r="E3131" s="406">
        <v>19.77</v>
      </c>
      <c r="F3131" s="404"/>
      <c r="G3131" s="404"/>
      <c r="H3131" s="404" t="str">
        <f t="shared" si="50"/>
        <v>M</v>
      </c>
    </row>
    <row r="3132" spans="2:8" x14ac:dyDescent="0.25">
      <c r="B3132" s="6">
        <v>2003379</v>
      </c>
      <c r="C3132" s="9" t="s">
        <v>12647</v>
      </c>
      <c r="D3132" s="6" t="s">
        <v>9</v>
      </c>
      <c r="E3132" s="403">
        <v>33.53</v>
      </c>
      <c r="F3132" s="404"/>
      <c r="G3132" s="404"/>
      <c r="H3132" s="404" t="str">
        <f t="shared" si="50"/>
        <v>M</v>
      </c>
    </row>
    <row r="3133" spans="2:8" x14ac:dyDescent="0.25">
      <c r="B3133" s="4">
        <v>2003378</v>
      </c>
      <c r="C3133" s="8" t="s">
        <v>12648</v>
      </c>
      <c r="D3133" s="4" t="s">
        <v>9</v>
      </c>
      <c r="E3133" s="406">
        <v>30.24</v>
      </c>
      <c r="F3133" s="404"/>
      <c r="G3133" s="404"/>
      <c r="H3133" s="404" t="str">
        <f t="shared" si="50"/>
        <v>M</v>
      </c>
    </row>
    <row r="3134" spans="2:8" x14ac:dyDescent="0.25">
      <c r="B3134" s="6">
        <v>2003949</v>
      </c>
      <c r="C3134" s="9" t="s">
        <v>12649</v>
      </c>
      <c r="D3134" s="6" t="s">
        <v>9</v>
      </c>
      <c r="E3134" s="403">
        <v>16.91</v>
      </c>
      <c r="F3134" s="404"/>
      <c r="G3134" s="404"/>
      <c r="H3134" s="404" t="str">
        <f t="shared" si="50"/>
        <v>M</v>
      </c>
    </row>
    <row r="3135" spans="2:8" ht="30" x14ac:dyDescent="0.25">
      <c r="B3135" s="4">
        <v>2003950</v>
      </c>
      <c r="C3135" s="8" t="s">
        <v>12650</v>
      </c>
      <c r="D3135" s="4" t="s">
        <v>9</v>
      </c>
      <c r="E3135" s="406">
        <v>13.61</v>
      </c>
      <c r="F3135" s="404"/>
      <c r="G3135" s="404"/>
      <c r="H3135" s="404" t="str">
        <f t="shared" si="50"/>
        <v>M</v>
      </c>
    </row>
    <row r="3136" spans="2:8" x14ac:dyDescent="0.25">
      <c r="B3136" s="6">
        <v>2003381</v>
      </c>
      <c r="C3136" s="9" t="s">
        <v>12651</v>
      </c>
      <c r="D3136" s="6" t="s">
        <v>9</v>
      </c>
      <c r="E3136" s="403">
        <v>56.3</v>
      </c>
      <c r="F3136" s="404"/>
      <c r="G3136" s="404"/>
      <c r="H3136" s="404" t="str">
        <f t="shared" si="50"/>
        <v>M</v>
      </c>
    </row>
    <row r="3137" spans="2:8" x14ac:dyDescent="0.25">
      <c r="B3137" s="4">
        <v>2003380</v>
      </c>
      <c r="C3137" s="8" t="s">
        <v>12652</v>
      </c>
      <c r="D3137" s="4" t="s">
        <v>9</v>
      </c>
      <c r="E3137" s="406">
        <v>50.66</v>
      </c>
      <c r="F3137" s="404"/>
      <c r="G3137" s="404"/>
      <c r="H3137" s="404" t="str">
        <f t="shared" si="50"/>
        <v>M</v>
      </c>
    </row>
    <row r="3138" spans="2:8" x14ac:dyDescent="0.25">
      <c r="B3138" s="6">
        <v>2003951</v>
      </c>
      <c r="C3138" s="9" t="s">
        <v>12653</v>
      </c>
      <c r="D3138" s="6" t="s">
        <v>9</v>
      </c>
      <c r="E3138" s="403">
        <v>28.78</v>
      </c>
      <c r="F3138" s="404"/>
      <c r="G3138" s="404"/>
      <c r="H3138" s="404" t="str">
        <f t="shared" si="50"/>
        <v>M</v>
      </c>
    </row>
    <row r="3139" spans="2:8" ht="30" x14ac:dyDescent="0.25">
      <c r="B3139" s="4">
        <v>2003952</v>
      </c>
      <c r="C3139" s="8" t="s">
        <v>12654</v>
      </c>
      <c r="D3139" s="4" t="s">
        <v>9</v>
      </c>
      <c r="E3139" s="406">
        <v>23.12</v>
      </c>
      <c r="F3139" s="404"/>
      <c r="G3139" s="404"/>
      <c r="H3139" s="404" t="str">
        <f t="shared" si="50"/>
        <v>M</v>
      </c>
    </row>
    <row r="3140" spans="2:8" x14ac:dyDescent="0.25">
      <c r="B3140" s="6">
        <v>2003383</v>
      </c>
      <c r="C3140" s="9" t="s">
        <v>12655</v>
      </c>
      <c r="D3140" s="6" t="s">
        <v>9</v>
      </c>
      <c r="E3140" s="403">
        <v>95.15</v>
      </c>
      <c r="F3140" s="404"/>
      <c r="G3140" s="404"/>
      <c r="H3140" s="404" t="str">
        <f t="shared" si="50"/>
        <v>M</v>
      </c>
    </row>
    <row r="3141" spans="2:8" x14ac:dyDescent="0.25">
      <c r="B3141" s="4">
        <v>2003382</v>
      </c>
      <c r="C3141" s="8" t="s">
        <v>12656</v>
      </c>
      <c r="D3141" s="4" t="s">
        <v>9</v>
      </c>
      <c r="E3141" s="406">
        <v>84.61</v>
      </c>
      <c r="F3141" s="404"/>
      <c r="G3141" s="404"/>
      <c r="H3141" s="404" t="str">
        <f t="shared" si="50"/>
        <v>M</v>
      </c>
    </row>
    <row r="3142" spans="2:8" x14ac:dyDescent="0.25">
      <c r="B3142" s="6">
        <v>2003953</v>
      </c>
      <c r="C3142" s="9" t="s">
        <v>12657</v>
      </c>
      <c r="D3142" s="6" t="s">
        <v>9</v>
      </c>
      <c r="E3142" s="403">
        <v>52.4</v>
      </c>
      <c r="F3142" s="404"/>
      <c r="G3142" s="404"/>
      <c r="H3142" s="404" t="str">
        <f t="shared" si="50"/>
        <v>M</v>
      </c>
    </row>
    <row r="3143" spans="2:8" ht="30" x14ac:dyDescent="0.25">
      <c r="B3143" s="4">
        <v>2003954</v>
      </c>
      <c r="C3143" s="8" t="s">
        <v>12658</v>
      </c>
      <c r="D3143" s="4" t="s">
        <v>9</v>
      </c>
      <c r="E3143" s="406">
        <v>41.82</v>
      </c>
      <c r="F3143" s="404"/>
      <c r="G3143" s="404"/>
      <c r="H3143" s="404" t="str">
        <f t="shared" si="50"/>
        <v>M</v>
      </c>
    </row>
    <row r="3144" spans="2:8" x14ac:dyDescent="0.25">
      <c r="B3144" s="6">
        <v>2004514</v>
      </c>
      <c r="C3144" s="9" t="s">
        <v>12659</v>
      </c>
      <c r="D3144" s="6" t="s">
        <v>9</v>
      </c>
      <c r="E3144" s="403">
        <v>15.46</v>
      </c>
      <c r="F3144" s="404"/>
      <c r="G3144" s="404"/>
      <c r="H3144" s="404" t="str">
        <f t="shared" si="50"/>
        <v>M</v>
      </c>
    </row>
    <row r="3145" spans="2:8" x14ac:dyDescent="0.25">
      <c r="B3145" s="4">
        <v>2004515</v>
      </c>
      <c r="C3145" s="8" t="s">
        <v>12660</v>
      </c>
      <c r="D3145" s="4" t="s">
        <v>9</v>
      </c>
      <c r="E3145" s="406">
        <v>40</v>
      </c>
      <c r="F3145" s="404"/>
      <c r="G3145" s="404"/>
      <c r="H3145" s="404" t="str">
        <f t="shared" si="50"/>
        <v>M</v>
      </c>
    </row>
    <row r="3146" spans="2:8" x14ac:dyDescent="0.25">
      <c r="B3146" s="6">
        <v>2005759</v>
      </c>
      <c r="C3146" s="9" t="s">
        <v>12661</v>
      </c>
      <c r="D3146" s="6" t="s">
        <v>9</v>
      </c>
      <c r="E3146" s="403">
        <v>51.93</v>
      </c>
      <c r="F3146" s="404"/>
      <c r="G3146" s="404"/>
      <c r="H3146" s="404" t="str">
        <f t="shared" si="50"/>
        <v>M</v>
      </c>
    </row>
    <row r="3147" spans="2:8" x14ac:dyDescent="0.25">
      <c r="B3147" s="4">
        <v>2005764</v>
      </c>
      <c r="C3147" s="8" t="s">
        <v>12662</v>
      </c>
      <c r="D3147" s="4" t="s">
        <v>9</v>
      </c>
      <c r="E3147" s="463">
        <v>66.739999999999995</v>
      </c>
      <c r="F3147" s="404"/>
      <c r="G3147" s="404"/>
      <c r="H3147" s="404" t="str">
        <f t="shared" si="50"/>
        <v>M</v>
      </c>
    </row>
    <row r="3148" spans="2:8" x14ac:dyDescent="0.25">
      <c r="B3148" s="6">
        <v>2003678</v>
      </c>
      <c r="C3148" s="9" t="s">
        <v>12663</v>
      </c>
      <c r="D3148" s="6" t="s">
        <v>42</v>
      </c>
      <c r="E3148" s="464">
        <v>2196.1</v>
      </c>
      <c r="F3148" s="404"/>
      <c r="G3148" s="404"/>
      <c r="H3148" s="404" t="str">
        <f t="shared" si="50"/>
        <v>UN</v>
      </c>
    </row>
    <row r="3149" spans="2:8" x14ac:dyDescent="0.25">
      <c r="B3149" s="4">
        <v>2003677</v>
      </c>
      <c r="C3149" s="8" t="s">
        <v>12664</v>
      </c>
      <c r="D3149" s="4" t="s">
        <v>42</v>
      </c>
      <c r="E3149" s="463">
        <v>1941.8</v>
      </c>
      <c r="F3149" s="404"/>
      <c r="G3149" s="404"/>
      <c r="H3149" s="404" t="str">
        <f t="shared" si="50"/>
        <v>UN</v>
      </c>
    </row>
    <row r="3150" spans="2:8" x14ac:dyDescent="0.25">
      <c r="B3150" s="6">
        <v>2003680</v>
      </c>
      <c r="C3150" s="9" t="s">
        <v>12665</v>
      </c>
      <c r="D3150" s="6" t="s">
        <v>42</v>
      </c>
      <c r="E3150" s="464">
        <v>2162.9299999999998</v>
      </c>
      <c r="F3150" s="404"/>
      <c r="G3150" s="404"/>
      <c r="H3150" s="404" t="str">
        <f t="shared" si="50"/>
        <v>UN</v>
      </c>
    </row>
    <row r="3151" spans="2:8" x14ac:dyDescent="0.25">
      <c r="B3151" s="4">
        <v>2003679</v>
      </c>
      <c r="C3151" s="8" t="s">
        <v>12666</v>
      </c>
      <c r="D3151" s="4" t="s">
        <v>42</v>
      </c>
      <c r="E3151" s="463">
        <v>1918.86</v>
      </c>
      <c r="F3151" s="404"/>
      <c r="G3151" s="404"/>
      <c r="H3151" s="404" t="str">
        <f t="shared" si="50"/>
        <v>UN</v>
      </c>
    </row>
    <row r="3152" spans="2:8" x14ac:dyDescent="0.25">
      <c r="B3152" s="6">
        <v>2003682</v>
      </c>
      <c r="C3152" s="9" t="s">
        <v>12667</v>
      </c>
      <c r="D3152" s="6" t="s">
        <v>42</v>
      </c>
      <c r="E3152" s="464">
        <v>2482.69</v>
      </c>
      <c r="F3152" s="404"/>
      <c r="G3152" s="404"/>
      <c r="H3152" s="404" t="str">
        <f t="shared" si="50"/>
        <v>UN</v>
      </c>
    </row>
    <row r="3153" spans="2:8" x14ac:dyDescent="0.25">
      <c r="B3153" s="4">
        <v>2003681</v>
      </c>
      <c r="C3153" s="8" t="s">
        <v>12668</v>
      </c>
      <c r="D3153" s="4" t="s">
        <v>42</v>
      </c>
      <c r="E3153" s="463">
        <v>2178.6999999999998</v>
      </c>
      <c r="F3153" s="404"/>
      <c r="G3153" s="404"/>
      <c r="H3153" s="404" t="str">
        <f t="shared" ref="H3153:H3216" si="51">UPPER(D3153)</f>
        <v>UN</v>
      </c>
    </row>
    <row r="3154" spans="2:8" x14ac:dyDescent="0.25">
      <c r="B3154" s="6">
        <v>2003684</v>
      </c>
      <c r="C3154" s="9" t="s">
        <v>12669</v>
      </c>
      <c r="D3154" s="6" t="s">
        <v>42</v>
      </c>
      <c r="E3154" s="464">
        <v>2975.4</v>
      </c>
      <c r="F3154" s="404"/>
      <c r="G3154" s="404"/>
      <c r="H3154" s="404" t="str">
        <f t="shared" si="51"/>
        <v>UN</v>
      </c>
    </row>
    <row r="3155" spans="2:8" x14ac:dyDescent="0.25">
      <c r="B3155" s="4">
        <v>2003683</v>
      </c>
      <c r="C3155" s="8" t="s">
        <v>12670</v>
      </c>
      <c r="D3155" s="4" t="s">
        <v>42</v>
      </c>
      <c r="E3155" s="463">
        <v>2612.9499999999998</v>
      </c>
      <c r="F3155" s="404"/>
      <c r="G3155" s="404"/>
      <c r="H3155" s="404" t="str">
        <f t="shared" si="51"/>
        <v>UN</v>
      </c>
    </row>
    <row r="3156" spans="2:8" x14ac:dyDescent="0.25">
      <c r="B3156" s="6">
        <v>2003686</v>
      </c>
      <c r="C3156" s="9" t="s">
        <v>12671</v>
      </c>
      <c r="D3156" s="6" t="s">
        <v>42</v>
      </c>
      <c r="E3156" s="464">
        <v>3507.94</v>
      </c>
      <c r="F3156" s="404"/>
      <c r="G3156" s="404"/>
      <c r="H3156" s="404" t="str">
        <f t="shared" si="51"/>
        <v>UN</v>
      </c>
    </row>
    <row r="3157" spans="2:8" x14ac:dyDescent="0.25">
      <c r="B3157" s="4">
        <v>2003685</v>
      </c>
      <c r="C3157" s="8" t="s">
        <v>12672</v>
      </c>
      <c r="D3157" s="4" t="s">
        <v>42</v>
      </c>
      <c r="E3157" s="463">
        <v>3085.57</v>
      </c>
      <c r="F3157" s="404"/>
      <c r="G3157" s="404"/>
      <c r="H3157" s="404" t="str">
        <f t="shared" si="51"/>
        <v>UN</v>
      </c>
    </row>
    <row r="3158" spans="2:8" x14ac:dyDescent="0.25">
      <c r="B3158" s="6">
        <v>2003688</v>
      </c>
      <c r="C3158" s="9" t="s">
        <v>12673</v>
      </c>
      <c r="D3158" s="6" t="s">
        <v>42</v>
      </c>
      <c r="E3158" s="464">
        <v>4373.8100000000004</v>
      </c>
      <c r="F3158" s="404"/>
      <c r="G3158" s="404"/>
      <c r="H3158" s="404" t="str">
        <f t="shared" si="51"/>
        <v>UN</v>
      </c>
    </row>
    <row r="3159" spans="2:8" x14ac:dyDescent="0.25">
      <c r="B3159" s="4">
        <v>2003687</v>
      </c>
      <c r="C3159" s="8" t="s">
        <v>12674</v>
      </c>
      <c r="D3159" s="4" t="s">
        <v>42</v>
      </c>
      <c r="E3159" s="463">
        <v>3862.29</v>
      </c>
      <c r="F3159" s="404"/>
      <c r="G3159" s="404"/>
      <c r="H3159" s="404" t="str">
        <f t="shared" si="51"/>
        <v>UN</v>
      </c>
    </row>
    <row r="3160" spans="2:8" x14ac:dyDescent="0.25">
      <c r="B3160" s="6">
        <v>2003690</v>
      </c>
      <c r="C3160" s="9" t="s">
        <v>12675</v>
      </c>
      <c r="D3160" s="6" t="s">
        <v>42</v>
      </c>
      <c r="E3160" s="464">
        <v>2543.09</v>
      </c>
      <c r="F3160" s="404"/>
      <c r="G3160" s="404"/>
      <c r="H3160" s="404" t="str">
        <f t="shared" si="51"/>
        <v>UN</v>
      </c>
    </row>
    <row r="3161" spans="2:8" x14ac:dyDescent="0.25">
      <c r="B3161" s="4">
        <v>2003689</v>
      </c>
      <c r="C3161" s="8" t="s">
        <v>12676</v>
      </c>
      <c r="D3161" s="4" t="s">
        <v>42</v>
      </c>
      <c r="E3161" s="463">
        <v>2246.41</v>
      </c>
      <c r="F3161" s="404"/>
      <c r="G3161" s="404"/>
      <c r="H3161" s="404" t="str">
        <f t="shared" si="51"/>
        <v>UN</v>
      </c>
    </row>
    <row r="3162" spans="2:8" x14ac:dyDescent="0.25">
      <c r="B3162" s="6">
        <v>2003692</v>
      </c>
      <c r="C3162" s="9" t="s">
        <v>12677</v>
      </c>
      <c r="D3162" s="6" t="s">
        <v>42</v>
      </c>
      <c r="E3162" s="464">
        <v>2514.66</v>
      </c>
      <c r="F3162" s="404"/>
      <c r="G3162" s="404"/>
      <c r="H3162" s="404" t="str">
        <f t="shared" si="51"/>
        <v>UN</v>
      </c>
    </row>
    <row r="3163" spans="2:8" x14ac:dyDescent="0.25">
      <c r="B3163" s="4">
        <v>2003691</v>
      </c>
      <c r="C3163" s="8" t="s">
        <v>12678</v>
      </c>
      <c r="D3163" s="4" t="s">
        <v>42</v>
      </c>
      <c r="E3163" s="463">
        <v>2226.7399999999998</v>
      </c>
      <c r="F3163" s="404"/>
      <c r="G3163" s="404"/>
      <c r="H3163" s="404" t="str">
        <f t="shared" si="51"/>
        <v>UN</v>
      </c>
    </row>
    <row r="3164" spans="2:8" x14ac:dyDescent="0.25">
      <c r="B3164" s="6">
        <v>2003694</v>
      </c>
      <c r="C3164" s="9" t="s">
        <v>12679</v>
      </c>
      <c r="D3164" s="6" t="s">
        <v>42</v>
      </c>
      <c r="E3164" s="464">
        <v>2857.12</v>
      </c>
      <c r="F3164" s="404"/>
      <c r="G3164" s="404"/>
      <c r="H3164" s="404" t="str">
        <f t="shared" si="51"/>
        <v>UN</v>
      </c>
    </row>
    <row r="3165" spans="2:8" x14ac:dyDescent="0.25">
      <c r="B3165" s="4">
        <v>2003693</v>
      </c>
      <c r="C3165" s="8" t="s">
        <v>12680</v>
      </c>
      <c r="D3165" s="4" t="s">
        <v>42</v>
      </c>
      <c r="E3165" s="463">
        <v>2503.44</v>
      </c>
      <c r="F3165" s="404"/>
      <c r="G3165" s="404"/>
      <c r="H3165" s="404" t="str">
        <f t="shared" si="51"/>
        <v>UN</v>
      </c>
    </row>
    <row r="3166" spans="2:8" x14ac:dyDescent="0.25">
      <c r="B3166" s="6">
        <v>2003696</v>
      </c>
      <c r="C3166" s="9" t="s">
        <v>12681</v>
      </c>
      <c r="D3166" s="6" t="s">
        <v>42</v>
      </c>
      <c r="E3166" s="464">
        <v>3215.61</v>
      </c>
      <c r="F3166" s="404"/>
      <c r="G3166" s="404"/>
      <c r="H3166" s="404" t="str">
        <f t="shared" si="51"/>
        <v>UN</v>
      </c>
    </row>
    <row r="3167" spans="2:8" x14ac:dyDescent="0.25">
      <c r="B3167" s="4">
        <v>2003695</v>
      </c>
      <c r="C3167" s="8" t="s">
        <v>12682</v>
      </c>
      <c r="D3167" s="4" t="s">
        <v>42</v>
      </c>
      <c r="E3167" s="463">
        <v>2800.54</v>
      </c>
      <c r="F3167" s="404"/>
      <c r="G3167" s="404"/>
      <c r="H3167" s="404" t="str">
        <f t="shared" si="51"/>
        <v>UN</v>
      </c>
    </row>
    <row r="3168" spans="2:8" x14ac:dyDescent="0.25">
      <c r="B3168" s="6">
        <v>2003698</v>
      </c>
      <c r="C3168" s="9" t="s">
        <v>12683</v>
      </c>
      <c r="D3168" s="6" t="s">
        <v>42</v>
      </c>
      <c r="E3168" s="464">
        <v>3923.78</v>
      </c>
      <c r="F3168" s="404"/>
      <c r="G3168" s="404"/>
      <c r="H3168" s="404" t="str">
        <f t="shared" si="51"/>
        <v>UN</v>
      </c>
    </row>
    <row r="3169" spans="2:8" x14ac:dyDescent="0.25">
      <c r="B3169" s="4">
        <v>2003697</v>
      </c>
      <c r="C3169" s="8" t="s">
        <v>12684</v>
      </c>
      <c r="D3169" s="4" t="s">
        <v>42</v>
      </c>
      <c r="E3169" s="463">
        <v>3445.87</v>
      </c>
      <c r="F3169" s="404"/>
      <c r="G3169" s="404"/>
      <c r="H3169" s="404" t="str">
        <f t="shared" si="51"/>
        <v>UN</v>
      </c>
    </row>
    <row r="3170" spans="2:8" x14ac:dyDescent="0.25">
      <c r="B3170" s="6">
        <v>2003700</v>
      </c>
      <c r="C3170" s="9" t="s">
        <v>12685</v>
      </c>
      <c r="D3170" s="6" t="s">
        <v>42</v>
      </c>
      <c r="E3170" s="464">
        <v>4831.0600000000004</v>
      </c>
      <c r="F3170" s="404"/>
      <c r="G3170" s="404"/>
      <c r="H3170" s="404" t="str">
        <f t="shared" si="51"/>
        <v>UN</v>
      </c>
    </row>
    <row r="3171" spans="2:8" x14ac:dyDescent="0.25">
      <c r="B3171" s="4">
        <v>2003699</v>
      </c>
      <c r="C3171" s="8" t="s">
        <v>12686</v>
      </c>
      <c r="D3171" s="4" t="s">
        <v>42</v>
      </c>
      <c r="E3171" s="463">
        <v>4258.1499999999996</v>
      </c>
      <c r="F3171" s="404"/>
      <c r="G3171" s="404"/>
      <c r="H3171" s="404" t="str">
        <f t="shared" si="51"/>
        <v>UN</v>
      </c>
    </row>
    <row r="3172" spans="2:8" x14ac:dyDescent="0.25">
      <c r="B3172" s="6">
        <v>2003702</v>
      </c>
      <c r="C3172" s="9" t="s">
        <v>12687</v>
      </c>
      <c r="D3172" s="6" t="s">
        <v>42</v>
      </c>
      <c r="E3172" s="464">
        <v>2909.04</v>
      </c>
      <c r="F3172" s="404"/>
      <c r="G3172" s="404"/>
      <c r="H3172" s="404" t="str">
        <f t="shared" si="51"/>
        <v>UN</v>
      </c>
    </row>
    <row r="3173" spans="2:8" x14ac:dyDescent="0.25">
      <c r="B3173" s="4">
        <v>2003701</v>
      </c>
      <c r="C3173" s="8" t="s">
        <v>12688</v>
      </c>
      <c r="D3173" s="4" t="s">
        <v>42</v>
      </c>
      <c r="E3173" s="463">
        <v>2564.12</v>
      </c>
      <c r="F3173" s="404"/>
      <c r="G3173" s="404"/>
      <c r="H3173" s="404" t="str">
        <f t="shared" si="51"/>
        <v>UN</v>
      </c>
    </row>
    <row r="3174" spans="2:8" x14ac:dyDescent="0.25">
      <c r="B3174" s="6">
        <v>2003704</v>
      </c>
      <c r="C3174" s="9" t="s">
        <v>12689</v>
      </c>
      <c r="D3174" s="6" t="s">
        <v>42</v>
      </c>
      <c r="E3174" s="464">
        <v>2880.6</v>
      </c>
      <c r="F3174" s="404"/>
      <c r="G3174" s="404"/>
      <c r="H3174" s="404" t="str">
        <f t="shared" si="51"/>
        <v>UN</v>
      </c>
    </row>
    <row r="3175" spans="2:8" x14ac:dyDescent="0.25">
      <c r="B3175" s="4">
        <v>2003703</v>
      </c>
      <c r="C3175" s="8" t="s">
        <v>12690</v>
      </c>
      <c r="D3175" s="4" t="s">
        <v>42</v>
      </c>
      <c r="E3175" s="463">
        <v>2544.46</v>
      </c>
      <c r="F3175" s="404"/>
      <c r="G3175" s="404"/>
      <c r="H3175" s="404" t="str">
        <f t="shared" si="51"/>
        <v>UN</v>
      </c>
    </row>
    <row r="3176" spans="2:8" x14ac:dyDescent="0.25">
      <c r="B3176" s="6">
        <v>2003706</v>
      </c>
      <c r="C3176" s="9" t="s">
        <v>12691</v>
      </c>
      <c r="D3176" s="6" t="s">
        <v>42</v>
      </c>
      <c r="E3176" s="464">
        <v>3250.5</v>
      </c>
      <c r="F3176" s="404"/>
      <c r="G3176" s="404"/>
      <c r="H3176" s="404" t="str">
        <f t="shared" si="51"/>
        <v>UN</v>
      </c>
    </row>
    <row r="3177" spans="2:8" x14ac:dyDescent="0.25">
      <c r="B3177" s="4">
        <v>2003705</v>
      </c>
      <c r="C3177" s="8" t="s">
        <v>12692</v>
      </c>
      <c r="D3177" s="4" t="s">
        <v>42</v>
      </c>
      <c r="E3177" s="463">
        <v>2841.28</v>
      </c>
      <c r="F3177" s="404"/>
      <c r="G3177" s="404"/>
      <c r="H3177" s="404" t="str">
        <f t="shared" si="51"/>
        <v>UN</v>
      </c>
    </row>
    <row r="3178" spans="2:8" x14ac:dyDescent="0.25">
      <c r="B3178" s="6">
        <v>2003708</v>
      </c>
      <c r="C3178" s="9" t="s">
        <v>12693</v>
      </c>
      <c r="D3178" s="6" t="s">
        <v>42</v>
      </c>
      <c r="E3178" s="464">
        <v>3777.13</v>
      </c>
      <c r="F3178" s="404"/>
      <c r="G3178" s="404"/>
      <c r="H3178" s="404" t="str">
        <f t="shared" si="51"/>
        <v>UN</v>
      </c>
    </row>
    <row r="3179" spans="2:8" x14ac:dyDescent="0.25">
      <c r="B3179" s="4">
        <v>2003707</v>
      </c>
      <c r="C3179" s="8" t="s">
        <v>12694</v>
      </c>
      <c r="D3179" s="4" t="s">
        <v>42</v>
      </c>
      <c r="E3179" s="463">
        <v>3303.61</v>
      </c>
      <c r="F3179" s="404"/>
      <c r="G3179" s="404"/>
      <c r="H3179" s="404" t="str">
        <f t="shared" si="51"/>
        <v>UN</v>
      </c>
    </row>
    <row r="3180" spans="2:8" x14ac:dyDescent="0.25">
      <c r="B3180" s="6">
        <v>2003710</v>
      </c>
      <c r="C3180" s="9" t="s">
        <v>12695</v>
      </c>
      <c r="D3180" s="6" t="s">
        <v>42</v>
      </c>
      <c r="E3180" s="464">
        <v>4358.57</v>
      </c>
      <c r="F3180" s="404"/>
      <c r="G3180" s="404"/>
      <c r="H3180" s="404" t="str">
        <f t="shared" si="51"/>
        <v>UN</v>
      </c>
    </row>
    <row r="3181" spans="2:8" x14ac:dyDescent="0.25">
      <c r="B3181" s="4">
        <v>2003709</v>
      </c>
      <c r="C3181" s="8" t="s">
        <v>12696</v>
      </c>
      <c r="D3181" s="4" t="s">
        <v>42</v>
      </c>
      <c r="E3181" s="463">
        <v>3819.28</v>
      </c>
      <c r="F3181" s="404"/>
      <c r="G3181" s="404"/>
      <c r="H3181" s="404" t="str">
        <f t="shared" si="51"/>
        <v>UN</v>
      </c>
    </row>
    <row r="3182" spans="2:8" x14ac:dyDescent="0.25">
      <c r="B3182" s="6">
        <v>2003712</v>
      </c>
      <c r="C3182" s="9" t="s">
        <v>12697</v>
      </c>
      <c r="D3182" s="6" t="s">
        <v>42</v>
      </c>
      <c r="E3182" s="464">
        <v>5307.26</v>
      </c>
      <c r="F3182" s="404"/>
      <c r="G3182" s="404"/>
      <c r="H3182" s="404" t="str">
        <f t="shared" si="51"/>
        <v>UN</v>
      </c>
    </row>
    <row r="3183" spans="2:8" x14ac:dyDescent="0.25">
      <c r="B3183" s="4">
        <v>2003711</v>
      </c>
      <c r="C3183" s="8" t="s">
        <v>12698</v>
      </c>
      <c r="D3183" s="4" t="s">
        <v>42</v>
      </c>
      <c r="E3183" s="463">
        <v>4667.12</v>
      </c>
      <c r="F3183" s="404"/>
      <c r="G3183" s="404"/>
      <c r="H3183" s="404" t="str">
        <f t="shared" si="51"/>
        <v>UN</v>
      </c>
    </row>
    <row r="3184" spans="2:8" x14ac:dyDescent="0.25">
      <c r="B3184" s="6">
        <v>2004505</v>
      </c>
      <c r="C3184" s="9" t="s">
        <v>12699</v>
      </c>
      <c r="D3184" s="6" t="s">
        <v>9721</v>
      </c>
      <c r="E3184" s="464">
        <v>20.37</v>
      </c>
      <c r="F3184" s="404"/>
      <c r="G3184" s="404"/>
      <c r="H3184" s="404" t="str">
        <f t="shared" si="51"/>
        <v>M³</v>
      </c>
    </row>
    <row r="3185" spans="2:8" x14ac:dyDescent="0.25">
      <c r="B3185" s="4">
        <v>2003353</v>
      </c>
      <c r="C3185" s="8" t="s">
        <v>12700</v>
      </c>
      <c r="D3185" s="4" t="s">
        <v>9</v>
      </c>
      <c r="E3185" s="463">
        <v>83.42</v>
      </c>
      <c r="F3185" s="404"/>
      <c r="G3185" s="404"/>
      <c r="H3185" s="404" t="str">
        <f t="shared" si="51"/>
        <v>M</v>
      </c>
    </row>
    <row r="3186" spans="2:8" x14ac:dyDescent="0.25">
      <c r="B3186" s="6">
        <v>2003352</v>
      </c>
      <c r="C3186" s="9" t="s">
        <v>12701</v>
      </c>
      <c r="D3186" s="6" t="s">
        <v>9</v>
      </c>
      <c r="E3186" s="464">
        <v>63.11</v>
      </c>
      <c r="F3186" s="404"/>
      <c r="G3186" s="404"/>
      <c r="H3186" s="404" t="str">
        <f t="shared" si="51"/>
        <v>M</v>
      </c>
    </row>
    <row r="3187" spans="2:8" ht="30" x14ac:dyDescent="0.25">
      <c r="B3187" s="4">
        <v>2003979</v>
      </c>
      <c r="C3187" s="8" t="s">
        <v>12702</v>
      </c>
      <c r="D3187" s="4" t="s">
        <v>9</v>
      </c>
      <c r="E3187" s="463">
        <v>96.7</v>
      </c>
      <c r="F3187" s="404"/>
      <c r="G3187" s="404"/>
      <c r="H3187" s="404" t="str">
        <f t="shared" si="51"/>
        <v>M</v>
      </c>
    </row>
    <row r="3188" spans="2:8" ht="30" x14ac:dyDescent="0.25">
      <c r="B3188" s="6">
        <v>2003980</v>
      </c>
      <c r="C3188" s="9" t="s">
        <v>12703</v>
      </c>
      <c r="D3188" s="6" t="s">
        <v>9</v>
      </c>
      <c r="E3188" s="464">
        <v>76.31</v>
      </c>
      <c r="F3188" s="404"/>
      <c r="G3188" s="404"/>
      <c r="H3188" s="404" t="str">
        <f t="shared" si="51"/>
        <v>M</v>
      </c>
    </row>
    <row r="3189" spans="2:8" x14ac:dyDescent="0.25">
      <c r="B3189" s="4">
        <v>2003355</v>
      </c>
      <c r="C3189" s="8" t="s">
        <v>12704</v>
      </c>
      <c r="D3189" s="4" t="s">
        <v>9</v>
      </c>
      <c r="E3189" s="463">
        <v>112.28</v>
      </c>
      <c r="F3189" s="404"/>
      <c r="G3189" s="404"/>
      <c r="H3189" s="404" t="str">
        <f t="shared" si="51"/>
        <v>M</v>
      </c>
    </row>
    <row r="3190" spans="2:8" x14ac:dyDescent="0.25">
      <c r="B3190" s="6">
        <v>2003354</v>
      </c>
      <c r="C3190" s="9" t="s">
        <v>12705</v>
      </c>
      <c r="D3190" s="6" t="s">
        <v>9</v>
      </c>
      <c r="E3190" s="464">
        <v>84.91</v>
      </c>
      <c r="F3190" s="404"/>
      <c r="G3190" s="404"/>
      <c r="H3190" s="404" t="str">
        <f t="shared" si="51"/>
        <v>M</v>
      </c>
    </row>
    <row r="3191" spans="2:8" ht="30" x14ac:dyDescent="0.25">
      <c r="B3191" s="4">
        <v>2003981</v>
      </c>
      <c r="C3191" s="8" t="s">
        <v>12706</v>
      </c>
      <c r="D3191" s="4" t="s">
        <v>9</v>
      </c>
      <c r="E3191" s="463">
        <v>130.30000000000001</v>
      </c>
      <c r="F3191" s="404"/>
      <c r="G3191" s="404"/>
      <c r="H3191" s="404" t="str">
        <f t="shared" si="51"/>
        <v>M</v>
      </c>
    </row>
    <row r="3192" spans="2:8" ht="30" x14ac:dyDescent="0.25">
      <c r="B3192" s="6">
        <v>2003982</v>
      </c>
      <c r="C3192" s="9" t="s">
        <v>12707</v>
      </c>
      <c r="D3192" s="6" t="s">
        <v>9</v>
      </c>
      <c r="E3192" s="464">
        <v>102.83</v>
      </c>
      <c r="F3192" s="404"/>
      <c r="G3192" s="404"/>
      <c r="H3192" s="404" t="str">
        <f t="shared" si="51"/>
        <v>M</v>
      </c>
    </row>
    <row r="3193" spans="2:8" x14ac:dyDescent="0.25">
      <c r="B3193" s="4">
        <v>2003345</v>
      </c>
      <c r="C3193" s="8" t="s">
        <v>12708</v>
      </c>
      <c r="D3193" s="4" t="s">
        <v>9</v>
      </c>
      <c r="E3193" s="463">
        <v>66.75</v>
      </c>
      <c r="F3193" s="404"/>
      <c r="G3193" s="404"/>
      <c r="H3193" s="404" t="str">
        <f t="shared" si="51"/>
        <v>M</v>
      </c>
    </row>
    <row r="3194" spans="2:8" x14ac:dyDescent="0.25">
      <c r="B3194" s="6">
        <v>2003344</v>
      </c>
      <c r="C3194" s="9" t="s">
        <v>12709</v>
      </c>
      <c r="D3194" s="6" t="s">
        <v>9</v>
      </c>
      <c r="E3194" s="464">
        <v>52.88</v>
      </c>
      <c r="F3194" s="404"/>
      <c r="G3194" s="404"/>
      <c r="H3194" s="404" t="str">
        <f t="shared" si="51"/>
        <v>M</v>
      </c>
    </row>
    <row r="3195" spans="2:8" ht="30" x14ac:dyDescent="0.25">
      <c r="B3195" s="4">
        <v>2003973</v>
      </c>
      <c r="C3195" s="8" t="s">
        <v>12710</v>
      </c>
      <c r="D3195" s="4" t="s">
        <v>9</v>
      </c>
      <c r="E3195" s="463">
        <v>75.94</v>
      </c>
      <c r="F3195" s="404"/>
      <c r="G3195" s="404"/>
      <c r="H3195" s="404" t="str">
        <f t="shared" si="51"/>
        <v>M</v>
      </c>
    </row>
    <row r="3196" spans="2:8" ht="30" x14ac:dyDescent="0.25">
      <c r="B3196" s="6">
        <v>2003974</v>
      </c>
      <c r="C3196" s="9" t="s">
        <v>12711</v>
      </c>
      <c r="D3196" s="6" t="s">
        <v>9</v>
      </c>
      <c r="E3196" s="464">
        <v>62.02</v>
      </c>
      <c r="F3196" s="404"/>
      <c r="G3196" s="404"/>
      <c r="H3196" s="404" t="str">
        <f t="shared" si="51"/>
        <v>M</v>
      </c>
    </row>
    <row r="3197" spans="2:8" x14ac:dyDescent="0.25">
      <c r="B3197" s="4">
        <v>2003343</v>
      </c>
      <c r="C3197" s="8" t="s">
        <v>12712</v>
      </c>
      <c r="D3197" s="4" t="s">
        <v>9</v>
      </c>
      <c r="E3197" s="463">
        <v>91.08</v>
      </c>
      <c r="F3197" s="404"/>
      <c r="G3197" s="404"/>
      <c r="H3197" s="404" t="str">
        <f t="shared" si="51"/>
        <v>M</v>
      </c>
    </row>
    <row r="3198" spans="2:8" x14ac:dyDescent="0.25">
      <c r="B3198" s="6">
        <v>2003342</v>
      </c>
      <c r="C3198" s="9" t="s">
        <v>12713</v>
      </c>
      <c r="D3198" s="6" t="s">
        <v>9</v>
      </c>
      <c r="E3198" s="464">
        <v>71.63</v>
      </c>
      <c r="F3198" s="404"/>
      <c r="G3198" s="404"/>
      <c r="H3198" s="404" t="str">
        <f t="shared" si="51"/>
        <v>M</v>
      </c>
    </row>
    <row r="3199" spans="2:8" ht="30" x14ac:dyDescent="0.25">
      <c r="B3199" s="4">
        <v>2003971</v>
      </c>
      <c r="C3199" s="8" t="s">
        <v>12714</v>
      </c>
      <c r="D3199" s="4" t="s">
        <v>9</v>
      </c>
      <c r="E3199" s="463">
        <v>104.1</v>
      </c>
      <c r="F3199" s="404"/>
      <c r="G3199" s="404"/>
      <c r="H3199" s="404" t="str">
        <f t="shared" si="51"/>
        <v>M</v>
      </c>
    </row>
    <row r="3200" spans="2:8" ht="30" x14ac:dyDescent="0.25">
      <c r="B3200" s="6">
        <v>2003972</v>
      </c>
      <c r="C3200" s="9" t="s">
        <v>12715</v>
      </c>
      <c r="D3200" s="6" t="s">
        <v>9</v>
      </c>
      <c r="E3200" s="464">
        <v>84.58</v>
      </c>
      <c r="F3200" s="404"/>
      <c r="G3200" s="404"/>
      <c r="H3200" s="404" t="str">
        <f t="shared" si="51"/>
        <v>M</v>
      </c>
    </row>
    <row r="3201" spans="2:8" x14ac:dyDescent="0.25">
      <c r="B3201" s="4">
        <v>2003347</v>
      </c>
      <c r="C3201" s="8" t="s">
        <v>12716</v>
      </c>
      <c r="D3201" s="4" t="s">
        <v>9</v>
      </c>
      <c r="E3201" s="463">
        <v>15.5</v>
      </c>
      <c r="F3201" s="404"/>
      <c r="G3201" s="404"/>
      <c r="H3201" s="404" t="str">
        <f t="shared" si="51"/>
        <v>M</v>
      </c>
    </row>
    <row r="3202" spans="2:8" x14ac:dyDescent="0.25">
      <c r="B3202" s="6">
        <v>2003346</v>
      </c>
      <c r="C3202" s="9" t="s">
        <v>12717</v>
      </c>
      <c r="D3202" s="6" t="s">
        <v>9</v>
      </c>
      <c r="E3202" s="464">
        <v>21.59</v>
      </c>
      <c r="F3202" s="404"/>
      <c r="G3202" s="404"/>
      <c r="H3202" s="404" t="str">
        <f t="shared" si="51"/>
        <v>M</v>
      </c>
    </row>
    <row r="3203" spans="2:8" x14ac:dyDescent="0.25">
      <c r="B3203" s="4">
        <v>2003933</v>
      </c>
      <c r="C3203" s="8" t="s">
        <v>12718</v>
      </c>
      <c r="D3203" s="4" t="s">
        <v>9</v>
      </c>
      <c r="E3203" s="463">
        <v>7.86</v>
      </c>
      <c r="F3203" s="404"/>
      <c r="G3203" s="404"/>
      <c r="H3203" s="404" t="str">
        <f t="shared" si="51"/>
        <v>M</v>
      </c>
    </row>
    <row r="3204" spans="2:8" x14ac:dyDescent="0.25">
      <c r="B3204" s="6">
        <v>2003932</v>
      </c>
      <c r="C3204" s="9" t="s">
        <v>12719</v>
      </c>
      <c r="D3204" s="6" t="s">
        <v>9</v>
      </c>
      <c r="E3204" s="464">
        <v>10.130000000000001</v>
      </c>
      <c r="F3204" s="404"/>
      <c r="G3204" s="404"/>
      <c r="H3204" s="404" t="str">
        <f t="shared" si="51"/>
        <v>M</v>
      </c>
    </row>
    <row r="3205" spans="2:8" x14ac:dyDescent="0.25">
      <c r="B3205" s="4">
        <v>2003349</v>
      </c>
      <c r="C3205" s="8" t="s">
        <v>12720</v>
      </c>
      <c r="D3205" s="4" t="s">
        <v>9</v>
      </c>
      <c r="E3205" s="463">
        <v>63.89</v>
      </c>
      <c r="F3205" s="404"/>
      <c r="G3205" s="404"/>
      <c r="H3205" s="404" t="str">
        <f t="shared" si="51"/>
        <v>M</v>
      </c>
    </row>
    <row r="3206" spans="2:8" x14ac:dyDescent="0.25">
      <c r="B3206" s="6">
        <v>2003348</v>
      </c>
      <c r="C3206" s="9" t="s">
        <v>12721</v>
      </c>
      <c r="D3206" s="6" t="s">
        <v>9</v>
      </c>
      <c r="E3206" s="464">
        <v>48.48</v>
      </c>
      <c r="F3206" s="404"/>
      <c r="G3206" s="404"/>
      <c r="H3206" s="404" t="str">
        <f t="shared" si="51"/>
        <v>M</v>
      </c>
    </row>
    <row r="3207" spans="2:8" ht="30" x14ac:dyDescent="0.25">
      <c r="B3207" s="4">
        <v>2003975</v>
      </c>
      <c r="C3207" s="8" t="s">
        <v>12722</v>
      </c>
      <c r="D3207" s="4" t="s">
        <v>9</v>
      </c>
      <c r="E3207" s="463">
        <v>73.319999999999993</v>
      </c>
      <c r="F3207" s="404"/>
      <c r="G3207" s="404"/>
      <c r="H3207" s="404" t="str">
        <f t="shared" si="51"/>
        <v>M</v>
      </c>
    </row>
    <row r="3208" spans="2:8" ht="30" x14ac:dyDescent="0.25">
      <c r="B3208" s="6">
        <v>2003976</v>
      </c>
      <c r="C3208" s="9" t="s">
        <v>12723</v>
      </c>
      <c r="D3208" s="6" t="s">
        <v>9</v>
      </c>
      <c r="E3208" s="464">
        <v>57.87</v>
      </c>
      <c r="F3208" s="404"/>
      <c r="G3208" s="404"/>
      <c r="H3208" s="404" t="str">
        <f t="shared" si="51"/>
        <v>M</v>
      </c>
    </row>
    <row r="3209" spans="2:8" x14ac:dyDescent="0.25">
      <c r="B3209" s="4">
        <v>2003351</v>
      </c>
      <c r="C3209" s="8" t="s">
        <v>12724</v>
      </c>
      <c r="D3209" s="4" t="s">
        <v>9</v>
      </c>
      <c r="E3209" s="463">
        <v>85.45</v>
      </c>
      <c r="F3209" s="404"/>
      <c r="G3209" s="404"/>
      <c r="H3209" s="404" t="str">
        <f t="shared" si="51"/>
        <v>M</v>
      </c>
    </row>
    <row r="3210" spans="2:8" x14ac:dyDescent="0.25">
      <c r="B3210" s="6">
        <v>2003350</v>
      </c>
      <c r="C3210" s="9" t="s">
        <v>12725</v>
      </c>
      <c r="D3210" s="6" t="s">
        <v>9</v>
      </c>
      <c r="E3210" s="464">
        <v>64.819999999999993</v>
      </c>
      <c r="F3210" s="404"/>
      <c r="G3210" s="404"/>
      <c r="H3210" s="404" t="str">
        <f t="shared" si="51"/>
        <v>M</v>
      </c>
    </row>
    <row r="3211" spans="2:8" ht="30" x14ac:dyDescent="0.25">
      <c r="B3211" s="4">
        <v>2003977</v>
      </c>
      <c r="C3211" s="8" t="s">
        <v>12726</v>
      </c>
      <c r="D3211" s="4" t="s">
        <v>9</v>
      </c>
      <c r="E3211" s="463">
        <v>98.23</v>
      </c>
      <c r="F3211" s="404"/>
      <c r="G3211" s="404"/>
      <c r="H3211" s="404" t="str">
        <f t="shared" si="51"/>
        <v>M</v>
      </c>
    </row>
    <row r="3212" spans="2:8" ht="30" x14ac:dyDescent="0.25">
      <c r="B3212" s="6">
        <v>2003978</v>
      </c>
      <c r="C3212" s="9" t="s">
        <v>12727</v>
      </c>
      <c r="D3212" s="6" t="s">
        <v>9</v>
      </c>
      <c r="E3212" s="464">
        <v>77.52</v>
      </c>
      <c r="F3212" s="404"/>
      <c r="G3212" s="404"/>
      <c r="H3212" s="404" t="str">
        <f t="shared" si="51"/>
        <v>M</v>
      </c>
    </row>
    <row r="3213" spans="2:8" x14ac:dyDescent="0.25">
      <c r="B3213" s="4">
        <v>2003291</v>
      </c>
      <c r="C3213" s="8" t="s">
        <v>12728</v>
      </c>
      <c r="D3213" s="4" t="s">
        <v>9</v>
      </c>
      <c r="E3213" s="463">
        <v>11.16</v>
      </c>
      <c r="F3213" s="404"/>
      <c r="G3213" s="404"/>
      <c r="H3213" s="404" t="str">
        <f t="shared" si="51"/>
        <v>M</v>
      </c>
    </row>
    <row r="3214" spans="2:8" x14ac:dyDescent="0.25">
      <c r="B3214" s="6">
        <v>2003292</v>
      </c>
      <c r="C3214" s="9" t="s">
        <v>12729</v>
      </c>
      <c r="D3214" s="6" t="s">
        <v>9</v>
      </c>
      <c r="E3214" s="464">
        <v>15.62</v>
      </c>
      <c r="F3214" s="404"/>
      <c r="G3214" s="404"/>
      <c r="H3214" s="404" t="str">
        <f t="shared" si="51"/>
        <v>M</v>
      </c>
    </row>
    <row r="3215" spans="2:8" x14ac:dyDescent="0.25">
      <c r="B3215" s="4">
        <v>2003293</v>
      </c>
      <c r="C3215" s="8" t="s">
        <v>12730</v>
      </c>
      <c r="D3215" s="4" t="s">
        <v>9</v>
      </c>
      <c r="E3215" s="463">
        <v>20.57</v>
      </c>
      <c r="F3215" s="404"/>
      <c r="G3215" s="404"/>
      <c r="H3215" s="404" t="str">
        <f t="shared" si="51"/>
        <v>M</v>
      </c>
    </row>
    <row r="3216" spans="2:8" x14ac:dyDescent="0.25">
      <c r="B3216" s="6">
        <v>2003294</v>
      </c>
      <c r="C3216" s="9" t="s">
        <v>12731</v>
      </c>
      <c r="D3216" s="6" t="s">
        <v>9</v>
      </c>
      <c r="E3216" s="464">
        <v>30.86</v>
      </c>
      <c r="F3216" s="404"/>
      <c r="G3216" s="404"/>
      <c r="H3216" s="404" t="str">
        <f t="shared" si="51"/>
        <v>M</v>
      </c>
    </row>
    <row r="3217" spans="2:8" x14ac:dyDescent="0.25">
      <c r="B3217" s="4">
        <v>2003257</v>
      </c>
      <c r="C3217" s="8" t="s">
        <v>12732</v>
      </c>
      <c r="D3217" s="4" t="s">
        <v>9</v>
      </c>
      <c r="E3217" s="463">
        <v>68.17</v>
      </c>
      <c r="F3217" s="404"/>
      <c r="G3217" s="404"/>
      <c r="H3217" s="404" t="str">
        <f t="shared" ref="H3217:H3280" si="52">UPPER(D3217)</f>
        <v>M</v>
      </c>
    </row>
    <row r="3218" spans="2:8" x14ac:dyDescent="0.25">
      <c r="B3218" s="6">
        <v>2003258</v>
      </c>
      <c r="C3218" s="9" t="s">
        <v>12733</v>
      </c>
      <c r="D3218" s="6" t="s">
        <v>9</v>
      </c>
      <c r="E3218" s="464">
        <v>54.35</v>
      </c>
      <c r="F3218" s="404"/>
      <c r="G3218" s="404"/>
      <c r="H3218" s="404" t="str">
        <f t="shared" si="52"/>
        <v>M</v>
      </c>
    </row>
    <row r="3219" spans="2:8" ht="30" x14ac:dyDescent="0.25">
      <c r="B3219" s="4">
        <v>2003259</v>
      </c>
      <c r="C3219" s="8" t="s">
        <v>12734</v>
      </c>
      <c r="D3219" s="4" t="s">
        <v>9</v>
      </c>
      <c r="E3219" s="463">
        <v>76.84</v>
      </c>
      <c r="F3219" s="404"/>
      <c r="G3219" s="404"/>
      <c r="H3219" s="404" t="str">
        <f t="shared" si="52"/>
        <v>M</v>
      </c>
    </row>
    <row r="3220" spans="2:8" ht="30" x14ac:dyDescent="0.25">
      <c r="B3220" s="6">
        <v>2003260</v>
      </c>
      <c r="C3220" s="9" t="s">
        <v>12735</v>
      </c>
      <c r="D3220" s="6" t="s">
        <v>9</v>
      </c>
      <c r="E3220" s="403">
        <v>62.97</v>
      </c>
      <c r="F3220" s="404"/>
      <c r="G3220" s="404"/>
      <c r="H3220" s="404" t="str">
        <f t="shared" si="52"/>
        <v>M</v>
      </c>
    </row>
    <row r="3221" spans="2:8" x14ac:dyDescent="0.25">
      <c r="B3221" s="4">
        <v>2003281</v>
      </c>
      <c r="C3221" s="8" t="s">
        <v>12736</v>
      </c>
      <c r="D3221" s="4" t="s">
        <v>9</v>
      </c>
      <c r="E3221" s="406">
        <v>68.33</v>
      </c>
      <c r="F3221" s="404"/>
      <c r="G3221" s="404"/>
      <c r="H3221" s="404" t="str">
        <f t="shared" si="52"/>
        <v>M</v>
      </c>
    </row>
    <row r="3222" spans="2:8" x14ac:dyDescent="0.25">
      <c r="B3222" s="6">
        <v>2003282</v>
      </c>
      <c r="C3222" s="9" t="s">
        <v>12737</v>
      </c>
      <c r="D3222" s="6" t="s">
        <v>9</v>
      </c>
      <c r="E3222" s="403">
        <v>54.18</v>
      </c>
      <c r="F3222" s="404"/>
      <c r="G3222" s="404"/>
      <c r="H3222" s="404" t="str">
        <f t="shared" si="52"/>
        <v>M</v>
      </c>
    </row>
    <row r="3223" spans="2:8" ht="30" x14ac:dyDescent="0.25">
      <c r="B3223" s="4">
        <v>2003283</v>
      </c>
      <c r="C3223" s="8" t="s">
        <v>12738</v>
      </c>
      <c r="D3223" s="4" t="s">
        <v>9</v>
      </c>
      <c r="E3223" s="406">
        <v>77.209999999999994</v>
      </c>
      <c r="F3223" s="404"/>
      <c r="G3223" s="404"/>
      <c r="H3223" s="404" t="str">
        <f t="shared" si="52"/>
        <v>M</v>
      </c>
    </row>
    <row r="3224" spans="2:8" ht="30" x14ac:dyDescent="0.25">
      <c r="B3224" s="6">
        <v>2003284</v>
      </c>
      <c r="C3224" s="9" t="s">
        <v>12739</v>
      </c>
      <c r="D3224" s="6" t="s">
        <v>9</v>
      </c>
      <c r="E3224" s="403">
        <v>63.02</v>
      </c>
      <c r="F3224" s="404"/>
      <c r="G3224" s="404"/>
      <c r="H3224" s="404" t="str">
        <f t="shared" si="52"/>
        <v>M</v>
      </c>
    </row>
    <row r="3225" spans="2:8" x14ac:dyDescent="0.25">
      <c r="B3225" s="4">
        <v>2003327</v>
      </c>
      <c r="C3225" s="8" t="s">
        <v>12740</v>
      </c>
      <c r="D3225" s="4" t="s">
        <v>9</v>
      </c>
      <c r="E3225" s="406">
        <v>97.29</v>
      </c>
      <c r="F3225" s="404"/>
      <c r="G3225" s="404"/>
      <c r="H3225" s="404" t="str">
        <f t="shared" si="52"/>
        <v>M</v>
      </c>
    </row>
    <row r="3226" spans="2:8" x14ac:dyDescent="0.25">
      <c r="B3226" s="6">
        <v>2003326</v>
      </c>
      <c r="C3226" s="9" t="s">
        <v>12741</v>
      </c>
      <c r="D3226" s="6" t="s">
        <v>9</v>
      </c>
      <c r="E3226" s="403">
        <v>81.260000000000005</v>
      </c>
      <c r="F3226" s="404"/>
      <c r="G3226" s="404"/>
      <c r="H3226" s="404" t="str">
        <f t="shared" si="52"/>
        <v>M</v>
      </c>
    </row>
    <row r="3227" spans="2:8" ht="30" x14ac:dyDescent="0.25">
      <c r="B3227" s="4">
        <v>2003963</v>
      </c>
      <c r="C3227" s="8" t="s">
        <v>12742</v>
      </c>
      <c r="D3227" s="4" t="s">
        <v>9</v>
      </c>
      <c r="E3227" s="406">
        <v>87.73</v>
      </c>
      <c r="F3227" s="404"/>
      <c r="G3227" s="404"/>
      <c r="H3227" s="404" t="str">
        <f t="shared" si="52"/>
        <v>M</v>
      </c>
    </row>
    <row r="3228" spans="2:8" ht="30" x14ac:dyDescent="0.25">
      <c r="B3228" s="6">
        <v>2003964</v>
      </c>
      <c r="C3228" s="9" t="s">
        <v>12743</v>
      </c>
      <c r="D3228" s="6" t="s">
        <v>9</v>
      </c>
      <c r="E3228" s="403">
        <v>71.64</v>
      </c>
      <c r="F3228" s="404"/>
      <c r="G3228" s="404"/>
      <c r="H3228" s="404" t="str">
        <f t="shared" si="52"/>
        <v>M</v>
      </c>
    </row>
    <row r="3229" spans="2:8" x14ac:dyDescent="0.25">
      <c r="B3229" s="4">
        <v>2003319</v>
      </c>
      <c r="C3229" s="8" t="s">
        <v>12744</v>
      </c>
      <c r="D3229" s="4" t="s">
        <v>9</v>
      </c>
      <c r="E3229" s="406">
        <v>82.82</v>
      </c>
      <c r="F3229" s="404"/>
      <c r="G3229" s="404"/>
      <c r="H3229" s="404" t="str">
        <f t="shared" si="52"/>
        <v>M</v>
      </c>
    </row>
    <row r="3230" spans="2:8" x14ac:dyDescent="0.25">
      <c r="B3230" s="6">
        <v>2003318</v>
      </c>
      <c r="C3230" s="9" t="s">
        <v>12745</v>
      </c>
      <c r="D3230" s="6" t="s">
        <v>9</v>
      </c>
      <c r="E3230" s="403">
        <v>65.75</v>
      </c>
      <c r="F3230" s="404"/>
      <c r="G3230" s="404"/>
      <c r="H3230" s="404" t="str">
        <f t="shared" si="52"/>
        <v>M</v>
      </c>
    </row>
    <row r="3231" spans="2:8" ht="30" x14ac:dyDescent="0.25">
      <c r="B3231" s="4">
        <v>2003955</v>
      </c>
      <c r="C3231" s="8" t="s">
        <v>12746</v>
      </c>
      <c r="D3231" s="4" t="s">
        <v>9</v>
      </c>
      <c r="E3231" s="406">
        <v>93.56</v>
      </c>
      <c r="F3231" s="404"/>
      <c r="G3231" s="404"/>
      <c r="H3231" s="404" t="str">
        <f t="shared" si="52"/>
        <v>M</v>
      </c>
    </row>
    <row r="3232" spans="2:8" ht="30" x14ac:dyDescent="0.25">
      <c r="B3232" s="6">
        <v>2003956</v>
      </c>
      <c r="C3232" s="9" t="s">
        <v>12747</v>
      </c>
      <c r="D3232" s="6" t="s">
        <v>9</v>
      </c>
      <c r="E3232" s="403">
        <v>76.430000000000007</v>
      </c>
      <c r="F3232" s="404"/>
      <c r="G3232" s="404"/>
      <c r="H3232" s="404" t="str">
        <f t="shared" si="52"/>
        <v>M</v>
      </c>
    </row>
    <row r="3233" spans="2:8" x14ac:dyDescent="0.25">
      <c r="B3233" s="4">
        <v>2003277</v>
      </c>
      <c r="C3233" s="8" t="s">
        <v>12748</v>
      </c>
      <c r="D3233" s="4" t="s">
        <v>9</v>
      </c>
      <c r="E3233" s="406">
        <v>85.25</v>
      </c>
      <c r="F3233" s="404"/>
      <c r="G3233" s="404"/>
      <c r="H3233" s="404" t="str">
        <f t="shared" si="52"/>
        <v>M</v>
      </c>
    </row>
    <row r="3234" spans="2:8" x14ac:dyDescent="0.25">
      <c r="B3234" s="6">
        <v>2003278</v>
      </c>
      <c r="C3234" s="9" t="s">
        <v>12749</v>
      </c>
      <c r="D3234" s="6" t="s">
        <v>9</v>
      </c>
      <c r="E3234" s="403">
        <v>67.7</v>
      </c>
      <c r="F3234" s="404"/>
      <c r="G3234" s="404"/>
      <c r="H3234" s="404" t="str">
        <f t="shared" si="52"/>
        <v>M</v>
      </c>
    </row>
    <row r="3235" spans="2:8" ht="30" x14ac:dyDescent="0.25">
      <c r="B3235" s="4">
        <v>2003279</v>
      </c>
      <c r="C3235" s="8" t="s">
        <v>12750</v>
      </c>
      <c r="D3235" s="4" t="s">
        <v>9</v>
      </c>
      <c r="E3235" s="406">
        <v>96.3</v>
      </c>
      <c r="F3235" s="404"/>
      <c r="G3235" s="404"/>
      <c r="H3235" s="404" t="str">
        <f t="shared" si="52"/>
        <v>M</v>
      </c>
    </row>
    <row r="3236" spans="2:8" ht="30" x14ac:dyDescent="0.25">
      <c r="B3236" s="6">
        <v>2003280</v>
      </c>
      <c r="C3236" s="9" t="s">
        <v>12751</v>
      </c>
      <c r="D3236" s="6" t="s">
        <v>9</v>
      </c>
      <c r="E3236" s="403">
        <v>78.69</v>
      </c>
      <c r="F3236" s="404"/>
      <c r="G3236" s="404"/>
      <c r="H3236" s="404" t="str">
        <f t="shared" si="52"/>
        <v>M</v>
      </c>
    </row>
    <row r="3237" spans="2:8" x14ac:dyDescent="0.25">
      <c r="B3237" s="4">
        <v>2003253</v>
      </c>
      <c r="C3237" s="8" t="s">
        <v>12752</v>
      </c>
      <c r="D3237" s="4" t="s">
        <v>9</v>
      </c>
      <c r="E3237" s="406">
        <v>97.47</v>
      </c>
      <c r="F3237" s="404"/>
      <c r="G3237" s="404"/>
      <c r="H3237" s="404" t="str">
        <f t="shared" si="52"/>
        <v>M</v>
      </c>
    </row>
    <row r="3238" spans="2:8" x14ac:dyDescent="0.25">
      <c r="B3238" s="6">
        <v>2003254</v>
      </c>
      <c r="C3238" s="9" t="s">
        <v>12753</v>
      </c>
      <c r="D3238" s="6" t="s">
        <v>9</v>
      </c>
      <c r="E3238" s="403">
        <v>77.17</v>
      </c>
      <c r="F3238" s="404"/>
      <c r="G3238" s="404"/>
      <c r="H3238" s="404" t="str">
        <f t="shared" si="52"/>
        <v>M</v>
      </c>
    </row>
    <row r="3239" spans="2:8" ht="30" x14ac:dyDescent="0.25">
      <c r="B3239" s="4">
        <v>2003255</v>
      </c>
      <c r="C3239" s="8" t="s">
        <v>12754</v>
      </c>
      <c r="D3239" s="4" t="s">
        <v>9</v>
      </c>
      <c r="E3239" s="406">
        <v>110.27</v>
      </c>
      <c r="F3239" s="404"/>
      <c r="G3239" s="404"/>
      <c r="H3239" s="404" t="str">
        <f t="shared" si="52"/>
        <v>M</v>
      </c>
    </row>
    <row r="3240" spans="2:8" ht="30" x14ac:dyDescent="0.25">
      <c r="B3240" s="6">
        <v>2003256</v>
      </c>
      <c r="C3240" s="9" t="s">
        <v>12755</v>
      </c>
      <c r="D3240" s="6" t="s">
        <v>9</v>
      </c>
      <c r="E3240" s="403">
        <v>89.9</v>
      </c>
      <c r="F3240" s="404"/>
      <c r="G3240" s="404"/>
      <c r="H3240" s="404" t="str">
        <f t="shared" si="52"/>
        <v>M</v>
      </c>
    </row>
    <row r="3241" spans="2:8" x14ac:dyDescent="0.25">
      <c r="B3241" s="4">
        <v>2003273</v>
      </c>
      <c r="C3241" s="8" t="s">
        <v>12756</v>
      </c>
      <c r="D3241" s="4" t="s">
        <v>9</v>
      </c>
      <c r="E3241" s="406">
        <v>100.06</v>
      </c>
      <c r="F3241" s="404"/>
      <c r="G3241" s="404"/>
      <c r="H3241" s="404" t="str">
        <f t="shared" si="52"/>
        <v>M</v>
      </c>
    </row>
    <row r="3242" spans="2:8" x14ac:dyDescent="0.25">
      <c r="B3242" s="6">
        <v>2003274</v>
      </c>
      <c r="C3242" s="9" t="s">
        <v>12757</v>
      </c>
      <c r="D3242" s="6" t="s">
        <v>9</v>
      </c>
      <c r="E3242" s="403">
        <v>79.239999999999995</v>
      </c>
      <c r="F3242" s="404"/>
      <c r="G3242" s="404"/>
      <c r="H3242" s="404" t="str">
        <f t="shared" si="52"/>
        <v>M</v>
      </c>
    </row>
    <row r="3243" spans="2:8" ht="30" x14ac:dyDescent="0.25">
      <c r="B3243" s="4">
        <v>2003275</v>
      </c>
      <c r="C3243" s="8" t="s">
        <v>12758</v>
      </c>
      <c r="D3243" s="4" t="s">
        <v>9</v>
      </c>
      <c r="E3243" s="406">
        <v>113.21</v>
      </c>
      <c r="F3243" s="404"/>
      <c r="G3243" s="404"/>
      <c r="H3243" s="404" t="str">
        <f t="shared" si="52"/>
        <v>M</v>
      </c>
    </row>
    <row r="3244" spans="2:8" ht="30" x14ac:dyDescent="0.25">
      <c r="B3244" s="6">
        <v>2003276</v>
      </c>
      <c r="C3244" s="9" t="s">
        <v>12759</v>
      </c>
      <c r="D3244" s="6" t="s">
        <v>9</v>
      </c>
      <c r="E3244" s="403">
        <v>92.31</v>
      </c>
      <c r="F3244" s="404"/>
      <c r="G3244" s="404"/>
      <c r="H3244" s="404" t="str">
        <f t="shared" si="52"/>
        <v>M</v>
      </c>
    </row>
    <row r="3245" spans="2:8" x14ac:dyDescent="0.25">
      <c r="B3245" s="4">
        <v>2003269</v>
      </c>
      <c r="C3245" s="8" t="s">
        <v>12760</v>
      </c>
      <c r="D3245" s="4" t="s">
        <v>9</v>
      </c>
      <c r="E3245" s="406">
        <v>65.41</v>
      </c>
      <c r="F3245" s="404"/>
      <c r="G3245" s="404"/>
      <c r="H3245" s="404" t="str">
        <f t="shared" si="52"/>
        <v>M</v>
      </c>
    </row>
    <row r="3246" spans="2:8" x14ac:dyDescent="0.25">
      <c r="B3246" s="6">
        <v>2003270</v>
      </c>
      <c r="C3246" s="9" t="s">
        <v>12761</v>
      </c>
      <c r="D3246" s="6" t="s">
        <v>9</v>
      </c>
      <c r="E3246" s="403">
        <v>54.77</v>
      </c>
      <c r="F3246" s="404"/>
      <c r="G3246" s="404"/>
      <c r="H3246" s="404" t="str">
        <f t="shared" si="52"/>
        <v>M</v>
      </c>
    </row>
    <row r="3247" spans="2:8" ht="30" x14ac:dyDescent="0.25">
      <c r="B3247" s="4">
        <v>2003271</v>
      </c>
      <c r="C3247" s="8" t="s">
        <v>12762</v>
      </c>
      <c r="D3247" s="4" t="s">
        <v>9</v>
      </c>
      <c r="E3247" s="406">
        <v>59.33</v>
      </c>
      <c r="F3247" s="404"/>
      <c r="G3247" s="404"/>
      <c r="H3247" s="404" t="str">
        <f t="shared" si="52"/>
        <v>M</v>
      </c>
    </row>
    <row r="3248" spans="2:8" ht="30" x14ac:dyDescent="0.25">
      <c r="B3248" s="6">
        <v>2003272</v>
      </c>
      <c r="C3248" s="9" t="s">
        <v>12763</v>
      </c>
      <c r="D3248" s="6" t="s">
        <v>9</v>
      </c>
      <c r="E3248" s="403">
        <v>48.65</v>
      </c>
      <c r="F3248" s="404"/>
      <c r="G3248" s="404"/>
      <c r="H3248" s="404" t="str">
        <f t="shared" si="52"/>
        <v>M</v>
      </c>
    </row>
    <row r="3249" spans="2:8" x14ac:dyDescent="0.25">
      <c r="B3249" s="4">
        <v>2003261</v>
      </c>
      <c r="C3249" s="8" t="s">
        <v>12764</v>
      </c>
      <c r="D3249" s="4" t="s">
        <v>9</v>
      </c>
      <c r="E3249" s="406">
        <v>55.28</v>
      </c>
      <c r="F3249" s="404"/>
      <c r="G3249" s="404"/>
      <c r="H3249" s="404" t="str">
        <f t="shared" si="52"/>
        <v>M</v>
      </c>
    </row>
    <row r="3250" spans="2:8" x14ac:dyDescent="0.25">
      <c r="B3250" s="6">
        <v>2003262</v>
      </c>
      <c r="C3250" s="9" t="s">
        <v>12765</v>
      </c>
      <c r="D3250" s="6" t="s">
        <v>9</v>
      </c>
      <c r="E3250" s="403">
        <v>44.13</v>
      </c>
      <c r="F3250" s="404"/>
      <c r="G3250" s="404"/>
      <c r="H3250" s="404" t="str">
        <f t="shared" si="52"/>
        <v>M</v>
      </c>
    </row>
    <row r="3251" spans="2:8" ht="30" x14ac:dyDescent="0.25">
      <c r="B3251" s="4">
        <v>2003263</v>
      </c>
      <c r="C3251" s="8" t="s">
        <v>12766</v>
      </c>
      <c r="D3251" s="4" t="s">
        <v>9</v>
      </c>
      <c r="E3251" s="406">
        <v>62.25</v>
      </c>
      <c r="F3251" s="404"/>
      <c r="G3251" s="404"/>
      <c r="H3251" s="404" t="str">
        <f t="shared" si="52"/>
        <v>M</v>
      </c>
    </row>
    <row r="3252" spans="2:8" ht="30" x14ac:dyDescent="0.25">
      <c r="B3252" s="6">
        <v>2003264</v>
      </c>
      <c r="C3252" s="9" t="s">
        <v>12767</v>
      </c>
      <c r="D3252" s="6" t="s">
        <v>9</v>
      </c>
      <c r="E3252" s="403">
        <v>51.06</v>
      </c>
      <c r="F3252" s="404"/>
      <c r="G3252" s="404"/>
      <c r="H3252" s="404" t="str">
        <f t="shared" si="52"/>
        <v>M</v>
      </c>
    </row>
    <row r="3253" spans="2:8" x14ac:dyDescent="0.25">
      <c r="B3253" s="4">
        <v>2003285</v>
      </c>
      <c r="C3253" s="8" t="s">
        <v>12768</v>
      </c>
      <c r="D3253" s="4" t="s">
        <v>9</v>
      </c>
      <c r="E3253" s="406">
        <v>57.08</v>
      </c>
      <c r="F3253" s="404"/>
      <c r="G3253" s="404"/>
      <c r="H3253" s="404" t="str">
        <f t="shared" si="52"/>
        <v>M</v>
      </c>
    </row>
    <row r="3254" spans="2:8" x14ac:dyDescent="0.25">
      <c r="B3254" s="6">
        <v>2003286</v>
      </c>
      <c r="C3254" s="9" t="s">
        <v>12769</v>
      </c>
      <c r="D3254" s="6" t="s">
        <v>9</v>
      </c>
      <c r="E3254" s="403">
        <v>45.6</v>
      </c>
      <c r="F3254" s="404"/>
      <c r="G3254" s="404"/>
      <c r="H3254" s="404" t="str">
        <f t="shared" si="52"/>
        <v>M</v>
      </c>
    </row>
    <row r="3255" spans="2:8" ht="30" x14ac:dyDescent="0.25">
      <c r="B3255" s="4">
        <v>2003287</v>
      </c>
      <c r="C3255" s="8" t="s">
        <v>12770</v>
      </c>
      <c r="D3255" s="4" t="s">
        <v>9</v>
      </c>
      <c r="E3255" s="406">
        <v>64.27</v>
      </c>
      <c r="F3255" s="404"/>
      <c r="G3255" s="404"/>
      <c r="H3255" s="404" t="str">
        <f t="shared" si="52"/>
        <v>M</v>
      </c>
    </row>
    <row r="3256" spans="2:8" ht="30" x14ac:dyDescent="0.25">
      <c r="B3256" s="6">
        <v>2003288</v>
      </c>
      <c r="C3256" s="9" t="s">
        <v>12771</v>
      </c>
      <c r="D3256" s="6" t="s">
        <v>9</v>
      </c>
      <c r="E3256" s="403">
        <v>52.74</v>
      </c>
      <c r="F3256" s="404"/>
      <c r="G3256" s="404"/>
      <c r="H3256" s="404" t="str">
        <f t="shared" si="52"/>
        <v>M</v>
      </c>
    </row>
    <row r="3257" spans="2:8" x14ac:dyDescent="0.25">
      <c r="B3257" s="4">
        <v>2003265</v>
      </c>
      <c r="C3257" s="8" t="s">
        <v>12772</v>
      </c>
      <c r="D3257" s="4" t="s">
        <v>9</v>
      </c>
      <c r="E3257" s="406">
        <v>80.36</v>
      </c>
      <c r="F3257" s="404"/>
      <c r="G3257" s="404"/>
      <c r="H3257" s="404" t="str">
        <f t="shared" si="52"/>
        <v>M</v>
      </c>
    </row>
    <row r="3258" spans="2:8" x14ac:dyDescent="0.25">
      <c r="B3258" s="6">
        <v>2003266</v>
      </c>
      <c r="C3258" s="9" t="s">
        <v>12773</v>
      </c>
      <c r="D3258" s="6" t="s">
        <v>9</v>
      </c>
      <c r="E3258" s="403">
        <v>67.31</v>
      </c>
      <c r="F3258" s="404"/>
      <c r="G3258" s="404"/>
      <c r="H3258" s="404" t="str">
        <f t="shared" si="52"/>
        <v>M</v>
      </c>
    </row>
    <row r="3259" spans="2:8" ht="30" x14ac:dyDescent="0.25">
      <c r="B3259" s="4">
        <v>2003267</v>
      </c>
      <c r="C3259" s="8" t="s">
        <v>12774</v>
      </c>
      <c r="D3259" s="4" t="s">
        <v>9</v>
      </c>
      <c r="E3259" s="406">
        <v>72.41</v>
      </c>
      <c r="F3259" s="404"/>
      <c r="G3259" s="404"/>
      <c r="H3259" s="404" t="str">
        <f t="shared" si="52"/>
        <v>M</v>
      </c>
    </row>
    <row r="3260" spans="2:8" ht="30" x14ac:dyDescent="0.25">
      <c r="B3260" s="6">
        <v>2003268</v>
      </c>
      <c r="C3260" s="9" t="s">
        <v>12775</v>
      </c>
      <c r="D3260" s="6" t="s">
        <v>9</v>
      </c>
      <c r="E3260" s="403">
        <v>59.32</v>
      </c>
      <c r="F3260" s="404"/>
      <c r="G3260" s="404"/>
      <c r="H3260" s="404" t="str">
        <f t="shared" si="52"/>
        <v>M</v>
      </c>
    </row>
    <row r="3261" spans="2:8" x14ac:dyDescent="0.25">
      <c r="B3261" s="4">
        <v>2003289</v>
      </c>
      <c r="C3261" s="8" t="s">
        <v>12776</v>
      </c>
      <c r="D3261" s="4" t="s">
        <v>9</v>
      </c>
      <c r="E3261" s="406">
        <v>19.62</v>
      </c>
      <c r="F3261" s="404"/>
      <c r="G3261" s="404"/>
      <c r="H3261" s="404" t="str">
        <f t="shared" si="52"/>
        <v>M</v>
      </c>
    </row>
    <row r="3262" spans="2:8" x14ac:dyDescent="0.25">
      <c r="B3262" s="6">
        <v>2003338</v>
      </c>
      <c r="C3262" s="9" t="s">
        <v>12777</v>
      </c>
      <c r="D3262" s="6" t="s">
        <v>9</v>
      </c>
      <c r="E3262" s="403">
        <v>24.63</v>
      </c>
      <c r="F3262" s="404"/>
      <c r="G3262" s="404"/>
      <c r="H3262" s="404" t="str">
        <f t="shared" si="52"/>
        <v>M</v>
      </c>
    </row>
    <row r="3263" spans="2:8" x14ac:dyDescent="0.25">
      <c r="B3263" s="4">
        <v>2003290</v>
      </c>
      <c r="C3263" s="8" t="s">
        <v>12778</v>
      </c>
      <c r="D3263" s="4" t="s">
        <v>9</v>
      </c>
      <c r="E3263" s="406">
        <v>16.260000000000002</v>
      </c>
      <c r="F3263" s="404"/>
      <c r="G3263" s="404"/>
      <c r="H3263" s="404" t="str">
        <f t="shared" si="52"/>
        <v>M</v>
      </c>
    </row>
    <row r="3264" spans="2:8" x14ac:dyDescent="0.25">
      <c r="B3264" s="6">
        <v>2003300</v>
      </c>
      <c r="C3264" s="9" t="s">
        <v>12779</v>
      </c>
      <c r="D3264" s="6" t="s">
        <v>9</v>
      </c>
      <c r="E3264" s="403">
        <v>8.57</v>
      </c>
      <c r="F3264" s="404"/>
      <c r="G3264" s="404"/>
      <c r="H3264" s="404" t="str">
        <f t="shared" si="52"/>
        <v>M</v>
      </c>
    </row>
    <row r="3265" spans="2:8" x14ac:dyDescent="0.25">
      <c r="B3265" s="4">
        <v>2003299</v>
      </c>
      <c r="C3265" s="8" t="s">
        <v>12780</v>
      </c>
      <c r="D3265" s="4" t="s">
        <v>9</v>
      </c>
      <c r="E3265" s="406">
        <v>10.82</v>
      </c>
      <c r="F3265" s="404"/>
      <c r="G3265" s="404"/>
      <c r="H3265" s="404" t="str">
        <f t="shared" si="52"/>
        <v>M</v>
      </c>
    </row>
    <row r="3266" spans="2:8" x14ac:dyDescent="0.25">
      <c r="B3266" s="6">
        <v>2003301</v>
      </c>
      <c r="C3266" s="9" t="s">
        <v>12781</v>
      </c>
      <c r="D3266" s="6" t="s">
        <v>9</v>
      </c>
      <c r="E3266" s="403">
        <v>7.49</v>
      </c>
      <c r="F3266" s="404"/>
      <c r="G3266" s="404"/>
      <c r="H3266" s="404" t="str">
        <f t="shared" si="52"/>
        <v>M</v>
      </c>
    </row>
    <row r="3267" spans="2:8" x14ac:dyDescent="0.25">
      <c r="B3267" s="4">
        <v>2004513</v>
      </c>
      <c r="C3267" s="8" t="s">
        <v>12782</v>
      </c>
      <c r="D3267" s="4" t="s">
        <v>9</v>
      </c>
      <c r="E3267" s="406">
        <v>0.13</v>
      </c>
      <c r="F3267" s="404"/>
      <c r="G3267" s="404"/>
      <c r="H3267" s="404" t="str">
        <f t="shared" si="52"/>
        <v>M</v>
      </c>
    </row>
    <row r="3268" spans="2:8" x14ac:dyDescent="0.25">
      <c r="B3268" s="6">
        <v>2003357</v>
      </c>
      <c r="C3268" s="9" t="s">
        <v>12783</v>
      </c>
      <c r="D3268" s="6" t="s">
        <v>9</v>
      </c>
      <c r="E3268" s="403">
        <v>216.42</v>
      </c>
      <c r="F3268" s="404"/>
      <c r="G3268" s="404"/>
      <c r="H3268" s="404" t="str">
        <f t="shared" si="52"/>
        <v>M</v>
      </c>
    </row>
    <row r="3269" spans="2:8" x14ac:dyDescent="0.25">
      <c r="B3269" s="4">
        <v>2003356</v>
      </c>
      <c r="C3269" s="8" t="s">
        <v>12784</v>
      </c>
      <c r="D3269" s="4" t="s">
        <v>9</v>
      </c>
      <c r="E3269" s="406">
        <v>167.75</v>
      </c>
      <c r="F3269" s="404"/>
      <c r="G3269" s="404"/>
      <c r="H3269" s="404" t="str">
        <f t="shared" si="52"/>
        <v>M</v>
      </c>
    </row>
    <row r="3270" spans="2:8" x14ac:dyDescent="0.25">
      <c r="B3270" s="6">
        <v>2003359</v>
      </c>
      <c r="C3270" s="9" t="s">
        <v>12785</v>
      </c>
      <c r="D3270" s="6" t="s">
        <v>9</v>
      </c>
      <c r="E3270" s="403">
        <v>264.70999999999998</v>
      </c>
      <c r="F3270" s="404"/>
      <c r="G3270" s="404"/>
      <c r="H3270" s="404" t="str">
        <f t="shared" si="52"/>
        <v>M</v>
      </c>
    </row>
    <row r="3271" spans="2:8" x14ac:dyDescent="0.25">
      <c r="B3271" s="4">
        <v>2003358</v>
      </c>
      <c r="C3271" s="8" t="s">
        <v>12786</v>
      </c>
      <c r="D3271" s="4" t="s">
        <v>9</v>
      </c>
      <c r="E3271" s="406">
        <v>204.84</v>
      </c>
      <c r="F3271" s="404"/>
      <c r="G3271" s="404"/>
      <c r="H3271" s="404" t="str">
        <f t="shared" si="52"/>
        <v>M</v>
      </c>
    </row>
    <row r="3272" spans="2:8" x14ac:dyDescent="0.25">
      <c r="B3272" s="6">
        <v>2003361</v>
      </c>
      <c r="C3272" s="9" t="s">
        <v>12787</v>
      </c>
      <c r="D3272" s="6" t="s">
        <v>9</v>
      </c>
      <c r="E3272" s="403">
        <v>541.84</v>
      </c>
      <c r="F3272" s="404"/>
      <c r="G3272" s="404"/>
      <c r="H3272" s="404" t="str">
        <f t="shared" si="52"/>
        <v>M</v>
      </c>
    </row>
    <row r="3273" spans="2:8" x14ac:dyDescent="0.25">
      <c r="B3273" s="4">
        <v>2003360</v>
      </c>
      <c r="C3273" s="8" t="s">
        <v>12788</v>
      </c>
      <c r="D3273" s="4" t="s">
        <v>9</v>
      </c>
      <c r="E3273" s="406">
        <v>494</v>
      </c>
      <c r="F3273" s="404"/>
      <c r="G3273" s="404"/>
      <c r="H3273" s="404" t="str">
        <f t="shared" si="52"/>
        <v>M</v>
      </c>
    </row>
    <row r="3274" spans="2:8" x14ac:dyDescent="0.25">
      <c r="B3274" s="6">
        <v>2003363</v>
      </c>
      <c r="C3274" s="9" t="s">
        <v>12789</v>
      </c>
      <c r="D3274" s="6" t="s">
        <v>9</v>
      </c>
      <c r="E3274" s="403">
        <v>465.95</v>
      </c>
      <c r="F3274" s="404"/>
      <c r="G3274" s="404"/>
      <c r="H3274" s="404" t="str">
        <f t="shared" si="52"/>
        <v>M</v>
      </c>
    </row>
    <row r="3275" spans="2:8" x14ac:dyDescent="0.25">
      <c r="B3275" s="4">
        <v>2003362</v>
      </c>
      <c r="C3275" s="8" t="s">
        <v>12790</v>
      </c>
      <c r="D3275" s="4" t="s">
        <v>9</v>
      </c>
      <c r="E3275" s="406">
        <v>422.43</v>
      </c>
      <c r="F3275" s="404"/>
      <c r="G3275" s="404"/>
      <c r="H3275" s="404" t="str">
        <f t="shared" si="52"/>
        <v>M</v>
      </c>
    </row>
    <row r="3276" spans="2:8" x14ac:dyDescent="0.25">
      <c r="B3276" s="6">
        <v>2003365</v>
      </c>
      <c r="C3276" s="9" t="s">
        <v>12791</v>
      </c>
      <c r="D3276" s="6" t="s">
        <v>9</v>
      </c>
      <c r="E3276" s="403">
        <v>415.32</v>
      </c>
      <c r="F3276" s="404"/>
      <c r="G3276" s="404"/>
      <c r="H3276" s="404" t="str">
        <f t="shared" si="52"/>
        <v>M</v>
      </c>
    </row>
    <row r="3277" spans="2:8" x14ac:dyDescent="0.25">
      <c r="B3277" s="4">
        <v>2003364</v>
      </c>
      <c r="C3277" s="8" t="s">
        <v>12792</v>
      </c>
      <c r="D3277" s="4" t="s">
        <v>9</v>
      </c>
      <c r="E3277" s="406">
        <v>374.67</v>
      </c>
      <c r="F3277" s="404"/>
      <c r="G3277" s="404"/>
      <c r="H3277" s="404" t="str">
        <f t="shared" si="52"/>
        <v>M</v>
      </c>
    </row>
    <row r="3278" spans="2:8" x14ac:dyDescent="0.25">
      <c r="B3278" s="6">
        <v>2003367</v>
      </c>
      <c r="C3278" s="9" t="s">
        <v>12793</v>
      </c>
      <c r="D3278" s="6" t="s">
        <v>9</v>
      </c>
      <c r="E3278" s="403">
        <v>389.93</v>
      </c>
      <c r="F3278" s="404"/>
      <c r="G3278" s="404"/>
      <c r="H3278" s="404" t="str">
        <f t="shared" si="52"/>
        <v>M</v>
      </c>
    </row>
    <row r="3279" spans="2:8" x14ac:dyDescent="0.25">
      <c r="B3279" s="4">
        <v>2003366</v>
      </c>
      <c r="C3279" s="8" t="s">
        <v>12794</v>
      </c>
      <c r="D3279" s="4" t="s">
        <v>9</v>
      </c>
      <c r="E3279" s="406">
        <v>350.72</v>
      </c>
      <c r="F3279" s="404"/>
      <c r="G3279" s="404"/>
      <c r="H3279" s="404" t="str">
        <f t="shared" si="52"/>
        <v>M</v>
      </c>
    </row>
    <row r="3280" spans="2:8" x14ac:dyDescent="0.25">
      <c r="B3280" s="6">
        <v>2003869</v>
      </c>
      <c r="C3280" s="9" t="s">
        <v>12795</v>
      </c>
      <c r="D3280" s="6" t="s">
        <v>9</v>
      </c>
      <c r="E3280" s="403">
        <v>217.76</v>
      </c>
      <c r="F3280" s="404"/>
      <c r="G3280" s="404"/>
      <c r="H3280" s="404" t="str">
        <f t="shared" si="52"/>
        <v>M</v>
      </c>
    </row>
    <row r="3281" spans="2:8" x14ac:dyDescent="0.25">
      <c r="B3281" s="4">
        <v>2003822</v>
      </c>
      <c r="C3281" s="8" t="s">
        <v>12796</v>
      </c>
      <c r="D3281" s="4" t="s">
        <v>9</v>
      </c>
      <c r="E3281" s="406">
        <v>304.87</v>
      </c>
      <c r="F3281" s="404"/>
      <c r="G3281" s="404"/>
      <c r="H3281" s="404" t="str">
        <f t="shared" ref="H3281:H3344" si="53">UPPER(D3281)</f>
        <v>M</v>
      </c>
    </row>
    <row r="3282" spans="2:8" x14ac:dyDescent="0.25">
      <c r="B3282" s="6">
        <v>2003826</v>
      </c>
      <c r="C3282" s="9" t="s">
        <v>12797</v>
      </c>
      <c r="D3282" s="6" t="s">
        <v>9</v>
      </c>
      <c r="E3282" s="403">
        <v>413.98</v>
      </c>
      <c r="F3282" s="404"/>
      <c r="G3282" s="404"/>
      <c r="H3282" s="404" t="str">
        <f t="shared" si="53"/>
        <v>M</v>
      </c>
    </row>
    <row r="3283" spans="2:8" x14ac:dyDescent="0.25">
      <c r="B3283" s="4">
        <v>2003830</v>
      </c>
      <c r="C3283" s="8" t="s">
        <v>12798</v>
      </c>
      <c r="D3283" s="4" t="s">
        <v>9</v>
      </c>
      <c r="E3283" s="406">
        <v>661.34</v>
      </c>
      <c r="F3283" s="404"/>
      <c r="G3283" s="404"/>
      <c r="H3283" s="404" t="str">
        <f t="shared" si="53"/>
        <v>M</v>
      </c>
    </row>
    <row r="3284" spans="2:8" x14ac:dyDescent="0.25">
      <c r="B3284" s="6">
        <v>2003834</v>
      </c>
      <c r="C3284" s="9" t="s">
        <v>12799</v>
      </c>
      <c r="D3284" s="6" t="s">
        <v>9</v>
      </c>
      <c r="E3284" s="464">
        <v>852.68</v>
      </c>
      <c r="F3284" s="404"/>
      <c r="G3284" s="404"/>
      <c r="H3284" s="404" t="str">
        <f t="shared" si="53"/>
        <v>M</v>
      </c>
    </row>
    <row r="3285" spans="2:8" x14ac:dyDescent="0.25">
      <c r="B3285" s="4">
        <v>2003838</v>
      </c>
      <c r="C3285" s="8" t="s">
        <v>12800</v>
      </c>
      <c r="D3285" s="4" t="s">
        <v>9</v>
      </c>
      <c r="E3285" s="463">
        <v>1231.02</v>
      </c>
      <c r="F3285" s="404"/>
      <c r="G3285" s="404"/>
      <c r="H3285" s="404" t="str">
        <f t="shared" si="53"/>
        <v>M</v>
      </c>
    </row>
    <row r="3286" spans="2:8" ht="30" x14ac:dyDescent="0.25">
      <c r="B3286" s="6">
        <v>2003768</v>
      </c>
      <c r="C3286" s="9" t="s">
        <v>12801</v>
      </c>
      <c r="D3286" s="6" t="s">
        <v>9</v>
      </c>
      <c r="E3286" s="403">
        <v>188.01</v>
      </c>
      <c r="F3286" s="404"/>
      <c r="G3286" s="404"/>
      <c r="H3286" s="404" t="str">
        <f t="shared" si="53"/>
        <v>M</v>
      </c>
    </row>
    <row r="3287" spans="2:8" ht="30" x14ac:dyDescent="0.25">
      <c r="B3287" s="4">
        <v>2003873</v>
      </c>
      <c r="C3287" s="8" t="s">
        <v>12802</v>
      </c>
      <c r="D3287" s="4" t="s">
        <v>9</v>
      </c>
      <c r="E3287" s="406">
        <v>167.77</v>
      </c>
      <c r="F3287" s="404"/>
      <c r="G3287" s="404"/>
      <c r="H3287" s="404" t="str">
        <f t="shared" si="53"/>
        <v>M</v>
      </c>
    </row>
    <row r="3288" spans="2:8" ht="30" x14ac:dyDescent="0.25">
      <c r="B3288" s="6">
        <v>2003772</v>
      </c>
      <c r="C3288" s="9" t="s">
        <v>12803</v>
      </c>
      <c r="D3288" s="6" t="s">
        <v>9</v>
      </c>
      <c r="E3288" s="403">
        <v>275.55</v>
      </c>
      <c r="F3288" s="404"/>
      <c r="G3288" s="404"/>
      <c r="H3288" s="404" t="str">
        <f t="shared" si="53"/>
        <v>M</v>
      </c>
    </row>
    <row r="3289" spans="2:8" ht="30" x14ac:dyDescent="0.25">
      <c r="B3289" s="4">
        <v>2003877</v>
      </c>
      <c r="C3289" s="8" t="s">
        <v>12804</v>
      </c>
      <c r="D3289" s="4" t="s">
        <v>9</v>
      </c>
      <c r="E3289" s="463">
        <v>243.48</v>
      </c>
      <c r="F3289" s="404"/>
      <c r="G3289" s="404"/>
      <c r="H3289" s="404" t="str">
        <f t="shared" si="53"/>
        <v>M</v>
      </c>
    </row>
    <row r="3290" spans="2:8" ht="30" x14ac:dyDescent="0.25">
      <c r="B3290" s="6">
        <v>2003776</v>
      </c>
      <c r="C3290" s="9" t="s">
        <v>12805</v>
      </c>
      <c r="D3290" s="6" t="s">
        <v>9</v>
      </c>
      <c r="E3290" s="464">
        <v>451.6</v>
      </c>
      <c r="F3290" s="404"/>
      <c r="G3290" s="404"/>
      <c r="H3290" s="404" t="str">
        <f t="shared" si="53"/>
        <v>M</v>
      </c>
    </row>
    <row r="3291" spans="2:8" ht="30" x14ac:dyDescent="0.25">
      <c r="B3291" s="4">
        <v>2003881</v>
      </c>
      <c r="C3291" s="8" t="s">
        <v>12806</v>
      </c>
      <c r="D3291" s="4" t="s">
        <v>9</v>
      </c>
      <c r="E3291" s="406">
        <v>407.65</v>
      </c>
      <c r="F3291" s="404"/>
      <c r="G3291" s="404"/>
      <c r="H3291" s="404" t="str">
        <f t="shared" si="53"/>
        <v>M</v>
      </c>
    </row>
    <row r="3292" spans="2:8" ht="30" x14ac:dyDescent="0.25">
      <c r="B3292" s="6">
        <v>2003780</v>
      </c>
      <c r="C3292" s="9" t="s">
        <v>12807</v>
      </c>
      <c r="D3292" s="6" t="s">
        <v>9</v>
      </c>
      <c r="E3292" s="403">
        <v>600.20000000000005</v>
      </c>
      <c r="F3292" s="404"/>
      <c r="G3292" s="404"/>
      <c r="H3292" s="404" t="str">
        <f t="shared" si="53"/>
        <v>M</v>
      </c>
    </row>
    <row r="3293" spans="2:8" ht="30" x14ac:dyDescent="0.25">
      <c r="B3293" s="4">
        <v>2003885</v>
      </c>
      <c r="C3293" s="8" t="s">
        <v>12808</v>
      </c>
      <c r="D3293" s="4" t="s">
        <v>9</v>
      </c>
      <c r="E3293" s="406">
        <v>535.98</v>
      </c>
      <c r="F3293" s="404"/>
      <c r="G3293" s="404"/>
      <c r="H3293" s="404" t="str">
        <f t="shared" si="53"/>
        <v>M</v>
      </c>
    </row>
    <row r="3294" spans="2:8" ht="30" x14ac:dyDescent="0.25">
      <c r="B3294" s="6">
        <v>2003784</v>
      </c>
      <c r="C3294" s="9" t="s">
        <v>12809</v>
      </c>
      <c r="D3294" s="6" t="s">
        <v>9</v>
      </c>
      <c r="E3294" s="403">
        <v>932.51</v>
      </c>
      <c r="F3294" s="404"/>
      <c r="G3294" s="404"/>
      <c r="H3294" s="404" t="str">
        <f t="shared" si="53"/>
        <v>M</v>
      </c>
    </row>
    <row r="3295" spans="2:8" ht="30" x14ac:dyDescent="0.25">
      <c r="B3295" s="4">
        <v>2003889</v>
      </c>
      <c r="C3295" s="8" t="s">
        <v>12810</v>
      </c>
      <c r="D3295" s="4" t="s">
        <v>9</v>
      </c>
      <c r="E3295" s="406">
        <v>832.02</v>
      </c>
      <c r="F3295" s="404"/>
      <c r="G3295" s="404"/>
      <c r="H3295" s="404" t="str">
        <f t="shared" si="53"/>
        <v>M</v>
      </c>
    </row>
    <row r="3296" spans="2:8" x14ac:dyDescent="0.25">
      <c r="B3296" s="6">
        <v>2003870</v>
      </c>
      <c r="C3296" s="9" t="s">
        <v>12811</v>
      </c>
      <c r="D3296" s="6" t="s">
        <v>9</v>
      </c>
      <c r="E3296" s="403">
        <v>240.76</v>
      </c>
      <c r="F3296" s="404"/>
      <c r="G3296" s="404"/>
      <c r="H3296" s="404" t="str">
        <f t="shared" si="53"/>
        <v>M</v>
      </c>
    </row>
    <row r="3297" spans="2:8" x14ac:dyDescent="0.25">
      <c r="B3297" s="4">
        <v>2003823</v>
      </c>
      <c r="C3297" s="8" t="s">
        <v>12812</v>
      </c>
      <c r="D3297" s="4" t="s">
        <v>9</v>
      </c>
      <c r="E3297" s="406">
        <v>315.64</v>
      </c>
      <c r="F3297" s="404"/>
      <c r="G3297" s="404"/>
      <c r="H3297" s="404" t="str">
        <f t="shared" si="53"/>
        <v>M</v>
      </c>
    </row>
    <row r="3298" spans="2:8" x14ac:dyDescent="0.25">
      <c r="B3298" s="6">
        <v>2003827</v>
      </c>
      <c r="C3298" s="9" t="s">
        <v>12813</v>
      </c>
      <c r="D3298" s="6" t="s">
        <v>9</v>
      </c>
      <c r="E3298" s="464">
        <v>474.12</v>
      </c>
      <c r="F3298" s="404"/>
      <c r="G3298" s="404"/>
      <c r="H3298" s="404" t="str">
        <f t="shared" si="53"/>
        <v>M</v>
      </c>
    </row>
    <row r="3299" spans="2:8" x14ac:dyDescent="0.25">
      <c r="B3299" s="4">
        <v>2003831</v>
      </c>
      <c r="C3299" s="8" t="s">
        <v>12814</v>
      </c>
      <c r="D3299" s="4" t="s">
        <v>9</v>
      </c>
      <c r="E3299" s="463">
        <v>693.79</v>
      </c>
      <c r="F3299" s="404"/>
      <c r="G3299" s="404"/>
      <c r="H3299" s="404" t="str">
        <f t="shared" si="53"/>
        <v>M</v>
      </c>
    </row>
    <row r="3300" spans="2:8" x14ac:dyDescent="0.25">
      <c r="B3300" s="6">
        <v>2003835</v>
      </c>
      <c r="C3300" s="9" t="s">
        <v>12815</v>
      </c>
      <c r="D3300" s="6" t="s">
        <v>9</v>
      </c>
      <c r="E3300" s="464">
        <v>948.04</v>
      </c>
      <c r="F3300" s="404"/>
      <c r="G3300" s="404"/>
      <c r="H3300" s="404" t="str">
        <f t="shared" si="53"/>
        <v>M</v>
      </c>
    </row>
    <row r="3301" spans="2:8" x14ac:dyDescent="0.25">
      <c r="B3301" s="4">
        <v>2003839</v>
      </c>
      <c r="C3301" s="8" t="s">
        <v>12816</v>
      </c>
      <c r="D3301" s="4" t="s">
        <v>9</v>
      </c>
      <c r="E3301" s="463">
        <v>1388.16</v>
      </c>
      <c r="F3301" s="404"/>
      <c r="G3301" s="404"/>
      <c r="H3301" s="404" t="str">
        <f t="shared" si="53"/>
        <v>M</v>
      </c>
    </row>
    <row r="3302" spans="2:8" ht="30" x14ac:dyDescent="0.25">
      <c r="B3302" s="6">
        <v>2003769</v>
      </c>
      <c r="C3302" s="9" t="s">
        <v>12817</v>
      </c>
      <c r="D3302" s="6" t="s">
        <v>9</v>
      </c>
      <c r="E3302" s="403">
        <v>202.37</v>
      </c>
      <c r="F3302" s="404"/>
      <c r="G3302" s="404"/>
      <c r="H3302" s="404" t="str">
        <f t="shared" si="53"/>
        <v>M</v>
      </c>
    </row>
    <row r="3303" spans="2:8" ht="30" x14ac:dyDescent="0.25">
      <c r="B3303" s="4">
        <v>2003874</v>
      </c>
      <c r="C3303" s="8" t="s">
        <v>12818</v>
      </c>
      <c r="D3303" s="4" t="s">
        <v>9</v>
      </c>
      <c r="E3303" s="406">
        <v>182.15</v>
      </c>
      <c r="F3303" s="404"/>
      <c r="G3303" s="404"/>
      <c r="H3303" s="404" t="str">
        <f t="shared" si="53"/>
        <v>M</v>
      </c>
    </row>
    <row r="3304" spans="2:8" ht="30" x14ac:dyDescent="0.25">
      <c r="B3304" s="6">
        <v>2003773</v>
      </c>
      <c r="C3304" s="9" t="s">
        <v>12819</v>
      </c>
      <c r="D3304" s="6" t="s">
        <v>9</v>
      </c>
      <c r="E3304" s="403">
        <v>332.99</v>
      </c>
      <c r="F3304" s="404"/>
      <c r="G3304" s="404"/>
      <c r="H3304" s="404" t="str">
        <f t="shared" si="53"/>
        <v>M</v>
      </c>
    </row>
    <row r="3305" spans="2:8" ht="30" x14ac:dyDescent="0.25">
      <c r="B3305" s="4">
        <v>2003878</v>
      </c>
      <c r="C3305" s="8" t="s">
        <v>12820</v>
      </c>
      <c r="D3305" s="4" t="s">
        <v>9</v>
      </c>
      <c r="E3305" s="463">
        <v>300.99</v>
      </c>
      <c r="F3305" s="404"/>
      <c r="G3305" s="404"/>
      <c r="H3305" s="404" t="str">
        <f t="shared" si="53"/>
        <v>M</v>
      </c>
    </row>
    <row r="3306" spans="2:8" ht="30" x14ac:dyDescent="0.25">
      <c r="B3306" s="6">
        <v>2003777</v>
      </c>
      <c r="C3306" s="9" t="s">
        <v>12821</v>
      </c>
      <c r="D3306" s="6" t="s">
        <v>9</v>
      </c>
      <c r="E3306" s="464">
        <v>509.04</v>
      </c>
      <c r="F3306" s="404"/>
      <c r="G3306" s="404"/>
      <c r="H3306" s="404" t="str">
        <f t="shared" si="53"/>
        <v>M</v>
      </c>
    </row>
    <row r="3307" spans="2:8" ht="30" x14ac:dyDescent="0.25">
      <c r="B3307" s="4">
        <v>2003882</v>
      </c>
      <c r="C3307" s="8" t="s">
        <v>12822</v>
      </c>
      <c r="D3307" s="4" t="s">
        <v>9</v>
      </c>
      <c r="E3307" s="406">
        <v>465.17</v>
      </c>
      <c r="F3307" s="404"/>
      <c r="G3307" s="404"/>
      <c r="H3307" s="404" t="str">
        <f t="shared" si="53"/>
        <v>M</v>
      </c>
    </row>
    <row r="3308" spans="2:8" ht="30" x14ac:dyDescent="0.25">
      <c r="B3308" s="6">
        <v>2003781</v>
      </c>
      <c r="C3308" s="9" t="s">
        <v>12823</v>
      </c>
      <c r="D3308" s="6" t="s">
        <v>9</v>
      </c>
      <c r="E3308" s="403">
        <v>729.43</v>
      </c>
      <c r="F3308" s="404"/>
      <c r="G3308" s="404"/>
      <c r="H3308" s="404" t="str">
        <f t="shared" si="53"/>
        <v>M</v>
      </c>
    </row>
    <row r="3309" spans="2:8" ht="30" x14ac:dyDescent="0.25">
      <c r="B3309" s="4">
        <v>2003886</v>
      </c>
      <c r="C3309" s="8" t="s">
        <v>12824</v>
      </c>
      <c r="D3309" s="4" t="s">
        <v>9</v>
      </c>
      <c r="E3309" s="463">
        <v>665.39</v>
      </c>
      <c r="F3309" s="404"/>
      <c r="G3309" s="404"/>
      <c r="H3309" s="404" t="str">
        <f t="shared" si="53"/>
        <v>M</v>
      </c>
    </row>
    <row r="3310" spans="2:8" ht="30" x14ac:dyDescent="0.25">
      <c r="B3310" s="6">
        <v>2003785</v>
      </c>
      <c r="C3310" s="9" t="s">
        <v>12825</v>
      </c>
      <c r="D3310" s="6" t="s">
        <v>9</v>
      </c>
      <c r="E3310" s="464">
        <v>1133.55</v>
      </c>
      <c r="F3310" s="404"/>
      <c r="G3310" s="404"/>
      <c r="H3310" s="404" t="str">
        <f t="shared" si="53"/>
        <v>M</v>
      </c>
    </row>
    <row r="3311" spans="2:8" ht="30" x14ac:dyDescent="0.25">
      <c r="B3311" s="4">
        <v>2003890</v>
      </c>
      <c r="C3311" s="8" t="s">
        <v>12826</v>
      </c>
      <c r="D3311" s="4" t="s">
        <v>9</v>
      </c>
      <c r="E3311" s="463">
        <v>1033.32</v>
      </c>
      <c r="F3311" s="404"/>
      <c r="G3311" s="404"/>
      <c r="H3311" s="404" t="str">
        <f t="shared" si="53"/>
        <v>M</v>
      </c>
    </row>
    <row r="3312" spans="2:8" x14ac:dyDescent="0.25">
      <c r="B3312" s="6">
        <v>2003871</v>
      </c>
      <c r="C3312" s="9" t="s">
        <v>12827</v>
      </c>
      <c r="D3312" s="6" t="s">
        <v>9</v>
      </c>
      <c r="E3312" s="403">
        <v>270.7</v>
      </c>
      <c r="F3312" s="404"/>
      <c r="G3312" s="404"/>
      <c r="H3312" s="404" t="str">
        <f t="shared" si="53"/>
        <v>M</v>
      </c>
    </row>
    <row r="3313" spans="2:8" x14ac:dyDescent="0.25">
      <c r="B3313" s="4">
        <v>2003824</v>
      </c>
      <c r="C3313" s="8" t="s">
        <v>12828</v>
      </c>
      <c r="D3313" s="4" t="s">
        <v>9</v>
      </c>
      <c r="E3313" s="406">
        <v>355.72</v>
      </c>
      <c r="F3313" s="404"/>
      <c r="G3313" s="404"/>
      <c r="H3313" s="404" t="str">
        <f t="shared" si="53"/>
        <v>M</v>
      </c>
    </row>
    <row r="3314" spans="2:8" x14ac:dyDescent="0.25">
      <c r="B3314" s="6">
        <v>2003828</v>
      </c>
      <c r="C3314" s="9" t="s">
        <v>12829</v>
      </c>
      <c r="D3314" s="6" t="s">
        <v>9</v>
      </c>
      <c r="E3314" s="464">
        <v>569.85</v>
      </c>
      <c r="F3314" s="404"/>
      <c r="G3314" s="404"/>
      <c r="H3314" s="404" t="str">
        <f t="shared" si="53"/>
        <v>M</v>
      </c>
    </row>
    <row r="3315" spans="2:8" x14ac:dyDescent="0.25">
      <c r="B3315" s="4">
        <v>2003832</v>
      </c>
      <c r="C3315" s="8" t="s">
        <v>12830</v>
      </c>
      <c r="D3315" s="4" t="s">
        <v>9</v>
      </c>
      <c r="E3315" s="463">
        <v>763.33</v>
      </c>
      <c r="F3315" s="404"/>
      <c r="G3315" s="404"/>
      <c r="H3315" s="404" t="str">
        <f t="shared" si="53"/>
        <v>M</v>
      </c>
    </row>
    <row r="3316" spans="2:8" x14ac:dyDescent="0.25">
      <c r="B3316" s="6">
        <v>2003836</v>
      </c>
      <c r="C3316" s="9" t="s">
        <v>12831</v>
      </c>
      <c r="D3316" s="6" t="s">
        <v>9</v>
      </c>
      <c r="E3316" s="464">
        <v>1033.71</v>
      </c>
      <c r="F3316" s="404"/>
      <c r="G3316" s="404"/>
      <c r="H3316" s="404" t="str">
        <f t="shared" si="53"/>
        <v>M</v>
      </c>
    </row>
    <row r="3317" spans="2:8" x14ac:dyDescent="0.25">
      <c r="B3317" s="4">
        <v>2003840</v>
      </c>
      <c r="C3317" s="8" t="s">
        <v>12832</v>
      </c>
      <c r="D3317" s="4" t="s">
        <v>9</v>
      </c>
      <c r="E3317" s="463">
        <v>1544.94</v>
      </c>
      <c r="F3317" s="404"/>
      <c r="G3317" s="404"/>
      <c r="H3317" s="404" t="str">
        <f t="shared" si="53"/>
        <v>M</v>
      </c>
    </row>
    <row r="3318" spans="2:8" ht="30" x14ac:dyDescent="0.25">
      <c r="B3318" s="6">
        <v>2003770</v>
      </c>
      <c r="C3318" s="9" t="s">
        <v>12833</v>
      </c>
      <c r="D3318" s="6" t="s">
        <v>9</v>
      </c>
      <c r="E3318" s="403">
        <v>274.17</v>
      </c>
      <c r="F3318" s="404"/>
      <c r="G3318" s="404"/>
      <c r="H3318" s="404" t="str">
        <f t="shared" si="53"/>
        <v>M</v>
      </c>
    </row>
    <row r="3319" spans="2:8" ht="30" x14ac:dyDescent="0.25">
      <c r="B3319" s="4">
        <v>2003875</v>
      </c>
      <c r="C3319" s="8" t="s">
        <v>12834</v>
      </c>
      <c r="D3319" s="4" t="s">
        <v>9</v>
      </c>
      <c r="E3319" s="463">
        <v>254.04</v>
      </c>
      <c r="F3319" s="404"/>
      <c r="G3319" s="404"/>
      <c r="H3319" s="404" t="str">
        <f t="shared" si="53"/>
        <v>M</v>
      </c>
    </row>
    <row r="3320" spans="2:8" ht="30" x14ac:dyDescent="0.25">
      <c r="B3320" s="6">
        <v>2003774</v>
      </c>
      <c r="C3320" s="9" t="s">
        <v>12835</v>
      </c>
      <c r="D3320" s="6" t="s">
        <v>9</v>
      </c>
      <c r="E3320" s="403">
        <v>446.35</v>
      </c>
      <c r="F3320" s="404"/>
      <c r="G3320" s="404"/>
      <c r="H3320" s="404" t="str">
        <f t="shared" si="53"/>
        <v>M</v>
      </c>
    </row>
    <row r="3321" spans="2:8" ht="30" x14ac:dyDescent="0.25">
      <c r="B3321" s="4">
        <v>2003879</v>
      </c>
      <c r="C3321" s="8" t="s">
        <v>12836</v>
      </c>
      <c r="D3321" s="4" t="s">
        <v>9</v>
      </c>
      <c r="E3321" s="463">
        <v>410.55</v>
      </c>
      <c r="F3321" s="404"/>
      <c r="G3321" s="404"/>
      <c r="H3321" s="404" t="str">
        <f t="shared" si="53"/>
        <v>M</v>
      </c>
    </row>
    <row r="3322" spans="2:8" ht="30" x14ac:dyDescent="0.25">
      <c r="B3322" s="6">
        <v>2003778</v>
      </c>
      <c r="C3322" s="9" t="s">
        <v>12837</v>
      </c>
      <c r="D3322" s="6" t="s">
        <v>9</v>
      </c>
      <c r="E3322" s="464">
        <v>620.71</v>
      </c>
      <c r="F3322" s="404"/>
      <c r="G3322" s="404"/>
      <c r="H3322" s="404" t="str">
        <f t="shared" si="53"/>
        <v>M</v>
      </c>
    </row>
    <row r="3323" spans="2:8" ht="30" x14ac:dyDescent="0.25">
      <c r="B3323" s="4">
        <v>2003883</v>
      </c>
      <c r="C3323" s="8" t="s">
        <v>12838</v>
      </c>
      <c r="D3323" s="4" t="s">
        <v>9</v>
      </c>
      <c r="E3323" s="406">
        <v>564.71</v>
      </c>
      <c r="F3323" s="404"/>
      <c r="G3323" s="404"/>
      <c r="H3323" s="404" t="str">
        <f t="shared" si="53"/>
        <v>M</v>
      </c>
    </row>
    <row r="3324" spans="2:8" ht="30" x14ac:dyDescent="0.25">
      <c r="B3324" s="6">
        <v>2003782</v>
      </c>
      <c r="C3324" s="9" t="s">
        <v>12839</v>
      </c>
      <c r="D3324" s="6" t="s">
        <v>9</v>
      </c>
      <c r="E3324" s="403">
        <v>929.56</v>
      </c>
      <c r="F3324" s="404"/>
      <c r="G3324" s="404"/>
      <c r="H3324" s="404" t="str">
        <f t="shared" si="53"/>
        <v>M</v>
      </c>
    </row>
    <row r="3325" spans="2:8" ht="30" x14ac:dyDescent="0.25">
      <c r="B3325" s="4">
        <v>2003887</v>
      </c>
      <c r="C3325" s="8" t="s">
        <v>12840</v>
      </c>
      <c r="D3325" s="4" t="s">
        <v>9</v>
      </c>
      <c r="E3325" s="463">
        <v>843.98</v>
      </c>
      <c r="F3325" s="404"/>
      <c r="G3325" s="404"/>
      <c r="H3325" s="404" t="str">
        <f t="shared" si="53"/>
        <v>M</v>
      </c>
    </row>
    <row r="3326" spans="2:8" ht="30" x14ac:dyDescent="0.25">
      <c r="B3326" s="6">
        <v>2003786</v>
      </c>
      <c r="C3326" s="9" t="s">
        <v>12841</v>
      </c>
      <c r="D3326" s="6" t="s">
        <v>9</v>
      </c>
      <c r="E3326" s="464">
        <v>1456.58</v>
      </c>
      <c r="F3326" s="404"/>
      <c r="G3326" s="404"/>
      <c r="H3326" s="404" t="str">
        <f t="shared" si="53"/>
        <v>M</v>
      </c>
    </row>
    <row r="3327" spans="2:8" ht="30" x14ac:dyDescent="0.25">
      <c r="B3327" s="4">
        <v>2003891</v>
      </c>
      <c r="C3327" s="8" t="s">
        <v>12842</v>
      </c>
      <c r="D3327" s="4" t="s">
        <v>9</v>
      </c>
      <c r="E3327" s="463">
        <v>1323.74</v>
      </c>
      <c r="F3327" s="404"/>
      <c r="G3327" s="404"/>
      <c r="H3327" s="404" t="str">
        <f t="shared" si="53"/>
        <v>M</v>
      </c>
    </row>
    <row r="3328" spans="2:8" x14ac:dyDescent="0.25">
      <c r="B3328" s="6">
        <v>2003872</v>
      </c>
      <c r="C3328" s="9" t="s">
        <v>12843</v>
      </c>
      <c r="D3328" s="6" t="s">
        <v>9</v>
      </c>
      <c r="E3328" s="464">
        <v>376.96</v>
      </c>
      <c r="F3328" s="404"/>
      <c r="G3328" s="404"/>
      <c r="H3328" s="404" t="str">
        <f t="shared" si="53"/>
        <v>M</v>
      </c>
    </row>
    <row r="3329" spans="2:8" x14ac:dyDescent="0.25">
      <c r="B3329" s="4">
        <v>2003825</v>
      </c>
      <c r="C3329" s="8" t="s">
        <v>12844</v>
      </c>
      <c r="D3329" s="4" t="s">
        <v>9</v>
      </c>
      <c r="E3329" s="463">
        <v>434.4</v>
      </c>
      <c r="F3329" s="404"/>
      <c r="G3329" s="404"/>
      <c r="H3329" s="404" t="str">
        <f t="shared" si="53"/>
        <v>M</v>
      </c>
    </row>
    <row r="3330" spans="2:8" x14ac:dyDescent="0.25">
      <c r="B3330" s="6">
        <v>2003829</v>
      </c>
      <c r="C3330" s="9" t="s">
        <v>12845</v>
      </c>
      <c r="D3330" s="6" t="s">
        <v>9</v>
      </c>
      <c r="E3330" s="464">
        <v>608.34</v>
      </c>
      <c r="F3330" s="404"/>
      <c r="G3330" s="404"/>
      <c r="H3330" s="404" t="str">
        <f t="shared" si="53"/>
        <v>M</v>
      </c>
    </row>
    <row r="3331" spans="2:8" x14ac:dyDescent="0.25">
      <c r="B3331" s="4">
        <v>2003833</v>
      </c>
      <c r="C3331" s="8" t="s">
        <v>12846</v>
      </c>
      <c r="D3331" s="4" t="s">
        <v>9</v>
      </c>
      <c r="E3331" s="463">
        <v>811.12</v>
      </c>
      <c r="F3331" s="404"/>
      <c r="G3331" s="404"/>
      <c r="H3331" s="404" t="str">
        <f t="shared" si="53"/>
        <v>M</v>
      </c>
    </row>
    <row r="3332" spans="2:8" x14ac:dyDescent="0.25">
      <c r="B3332" s="6">
        <v>2003837</v>
      </c>
      <c r="C3332" s="9" t="s">
        <v>12847</v>
      </c>
      <c r="D3332" s="6" t="s">
        <v>9</v>
      </c>
      <c r="E3332" s="464">
        <v>1145.94</v>
      </c>
      <c r="F3332" s="404"/>
      <c r="G3332" s="404"/>
      <c r="H3332" s="404" t="str">
        <f t="shared" si="53"/>
        <v>M</v>
      </c>
    </row>
    <row r="3333" spans="2:8" x14ac:dyDescent="0.25">
      <c r="B3333" s="4">
        <v>2003841</v>
      </c>
      <c r="C3333" s="8" t="s">
        <v>12848</v>
      </c>
      <c r="D3333" s="4" t="s">
        <v>9</v>
      </c>
      <c r="E3333" s="463">
        <v>1565.51</v>
      </c>
      <c r="F3333" s="404"/>
      <c r="G3333" s="404"/>
      <c r="H3333" s="404" t="str">
        <f t="shared" si="53"/>
        <v>M</v>
      </c>
    </row>
    <row r="3334" spans="2:8" ht="30" x14ac:dyDescent="0.25">
      <c r="B3334" s="6">
        <v>2003771</v>
      </c>
      <c r="C3334" s="9" t="s">
        <v>12849</v>
      </c>
      <c r="D3334" s="6" t="s">
        <v>9</v>
      </c>
      <c r="E3334" s="403">
        <v>330.12</v>
      </c>
      <c r="F3334" s="404"/>
      <c r="G3334" s="404"/>
      <c r="H3334" s="404" t="str">
        <f t="shared" si="53"/>
        <v>M</v>
      </c>
    </row>
    <row r="3335" spans="2:8" ht="30" x14ac:dyDescent="0.25">
      <c r="B3335" s="4">
        <v>2003876</v>
      </c>
      <c r="C3335" s="8" t="s">
        <v>12850</v>
      </c>
      <c r="D3335" s="4" t="s">
        <v>9</v>
      </c>
      <c r="E3335" s="463">
        <v>306.14</v>
      </c>
      <c r="F3335" s="404"/>
      <c r="G3335" s="404"/>
      <c r="H3335" s="404" t="str">
        <f t="shared" si="53"/>
        <v>M</v>
      </c>
    </row>
    <row r="3336" spans="2:8" ht="30" x14ac:dyDescent="0.25">
      <c r="B3336" s="6">
        <v>2003775</v>
      </c>
      <c r="C3336" s="9" t="s">
        <v>12851</v>
      </c>
      <c r="D3336" s="6" t="s">
        <v>9</v>
      </c>
      <c r="E3336" s="464">
        <v>514.25</v>
      </c>
      <c r="F3336" s="404"/>
      <c r="G3336" s="404"/>
      <c r="H3336" s="404" t="str">
        <f t="shared" si="53"/>
        <v>M</v>
      </c>
    </row>
    <row r="3337" spans="2:8" ht="30" x14ac:dyDescent="0.25">
      <c r="B3337" s="4">
        <v>2003880</v>
      </c>
      <c r="C3337" s="8" t="s">
        <v>12852</v>
      </c>
      <c r="D3337" s="4" t="s">
        <v>9</v>
      </c>
      <c r="E3337" s="463">
        <v>470.89</v>
      </c>
      <c r="F3337" s="404"/>
      <c r="G3337" s="404"/>
      <c r="H3337" s="404" t="str">
        <f t="shared" si="53"/>
        <v>M</v>
      </c>
    </row>
    <row r="3338" spans="2:8" ht="30" x14ac:dyDescent="0.25">
      <c r="B3338" s="6">
        <v>2003779</v>
      </c>
      <c r="C3338" s="9" t="s">
        <v>12853</v>
      </c>
      <c r="D3338" s="6" t="s">
        <v>9</v>
      </c>
      <c r="E3338" s="464">
        <v>766.65</v>
      </c>
      <c r="F3338" s="404"/>
      <c r="G3338" s="404"/>
      <c r="H3338" s="404" t="str">
        <f t="shared" si="53"/>
        <v>M</v>
      </c>
    </row>
    <row r="3339" spans="2:8" ht="30" x14ac:dyDescent="0.25">
      <c r="B3339" s="4">
        <v>2003884</v>
      </c>
      <c r="C3339" s="8" t="s">
        <v>12854</v>
      </c>
      <c r="D3339" s="4" t="s">
        <v>9</v>
      </c>
      <c r="E3339" s="463">
        <v>701.29</v>
      </c>
      <c r="F3339" s="404"/>
      <c r="G3339" s="404"/>
      <c r="H3339" s="404" t="str">
        <f t="shared" si="53"/>
        <v>M</v>
      </c>
    </row>
    <row r="3340" spans="2:8" ht="30" x14ac:dyDescent="0.25">
      <c r="B3340" s="6">
        <v>2003783</v>
      </c>
      <c r="C3340" s="9" t="s">
        <v>12855</v>
      </c>
      <c r="D3340" s="6" t="s">
        <v>9</v>
      </c>
      <c r="E3340" s="464">
        <v>1097</v>
      </c>
      <c r="F3340" s="404"/>
      <c r="G3340" s="404"/>
      <c r="H3340" s="404" t="str">
        <f t="shared" si="53"/>
        <v>M</v>
      </c>
    </row>
    <row r="3341" spans="2:8" ht="30" x14ac:dyDescent="0.25">
      <c r="B3341" s="4">
        <v>2003888</v>
      </c>
      <c r="C3341" s="8" t="s">
        <v>12856</v>
      </c>
      <c r="D3341" s="4" t="s">
        <v>9</v>
      </c>
      <c r="E3341" s="463">
        <v>999.92</v>
      </c>
      <c r="F3341" s="404"/>
      <c r="G3341" s="404"/>
      <c r="H3341" s="404" t="str">
        <f t="shared" si="53"/>
        <v>M</v>
      </c>
    </row>
    <row r="3342" spans="2:8" ht="30" x14ac:dyDescent="0.25">
      <c r="B3342" s="6">
        <v>2003787</v>
      </c>
      <c r="C3342" s="9" t="s">
        <v>12857</v>
      </c>
      <c r="D3342" s="6" t="s">
        <v>9</v>
      </c>
      <c r="E3342" s="464">
        <v>1716.56</v>
      </c>
      <c r="F3342" s="404"/>
      <c r="G3342" s="404"/>
      <c r="H3342" s="404" t="str">
        <f t="shared" si="53"/>
        <v>M</v>
      </c>
    </row>
    <row r="3343" spans="2:8" ht="30" x14ac:dyDescent="0.25">
      <c r="B3343" s="4">
        <v>2003892</v>
      </c>
      <c r="C3343" s="8" t="s">
        <v>12858</v>
      </c>
      <c r="D3343" s="4" t="s">
        <v>9</v>
      </c>
      <c r="E3343" s="463">
        <v>1579.19</v>
      </c>
      <c r="F3343" s="404"/>
      <c r="G3343" s="404"/>
      <c r="H3343" s="404" t="str">
        <f t="shared" si="53"/>
        <v>M</v>
      </c>
    </row>
    <row r="3344" spans="2:8" x14ac:dyDescent="0.25">
      <c r="B3344" s="6">
        <v>2003851</v>
      </c>
      <c r="C3344" s="9" t="s">
        <v>12859</v>
      </c>
      <c r="D3344" s="6" t="s">
        <v>9</v>
      </c>
      <c r="E3344" s="464">
        <v>96.05</v>
      </c>
      <c r="F3344" s="404"/>
      <c r="G3344" s="404"/>
      <c r="H3344" s="404" t="str">
        <f t="shared" si="53"/>
        <v>M</v>
      </c>
    </row>
    <row r="3345" spans="2:8" x14ac:dyDescent="0.25">
      <c r="B3345" s="4">
        <v>2003935</v>
      </c>
      <c r="C3345" s="8" t="s">
        <v>12860</v>
      </c>
      <c r="D3345" s="4" t="s">
        <v>9</v>
      </c>
      <c r="E3345" s="463">
        <v>9.9499999999999993</v>
      </c>
      <c r="F3345" s="404"/>
      <c r="G3345" s="404"/>
      <c r="H3345" s="404" t="str">
        <f t="shared" ref="H3345:H3408" si="54">UPPER(D3345)</f>
        <v>M</v>
      </c>
    </row>
    <row r="3346" spans="2:8" x14ac:dyDescent="0.25">
      <c r="B3346" s="6">
        <v>2003934</v>
      </c>
      <c r="C3346" s="9" t="s">
        <v>12861</v>
      </c>
      <c r="D3346" s="6" t="s">
        <v>9</v>
      </c>
      <c r="E3346" s="464">
        <v>14.45</v>
      </c>
      <c r="F3346" s="404"/>
      <c r="G3346" s="404"/>
      <c r="H3346" s="404" t="str">
        <f t="shared" si="54"/>
        <v>M</v>
      </c>
    </row>
    <row r="3347" spans="2:8" x14ac:dyDescent="0.25">
      <c r="B3347" s="4">
        <v>2003990</v>
      </c>
      <c r="C3347" s="8" t="s">
        <v>12862</v>
      </c>
      <c r="D3347" s="4" t="s">
        <v>9</v>
      </c>
      <c r="E3347" s="463">
        <v>1338.25</v>
      </c>
      <c r="F3347" s="404"/>
      <c r="G3347" s="404"/>
      <c r="H3347" s="404" t="str">
        <f t="shared" si="54"/>
        <v>M</v>
      </c>
    </row>
    <row r="3348" spans="2:8" x14ac:dyDescent="0.25">
      <c r="B3348" s="6">
        <v>2003991</v>
      </c>
      <c r="C3348" s="9" t="s">
        <v>12863</v>
      </c>
      <c r="D3348" s="6" t="s">
        <v>9</v>
      </c>
      <c r="E3348" s="464">
        <v>1328.67</v>
      </c>
      <c r="F3348" s="404"/>
      <c r="G3348" s="404"/>
      <c r="H3348" s="404" t="str">
        <f t="shared" si="54"/>
        <v>M</v>
      </c>
    </row>
    <row r="3349" spans="2:8" x14ac:dyDescent="0.25">
      <c r="B3349" s="4">
        <v>2003992</v>
      </c>
      <c r="C3349" s="8" t="s">
        <v>12864</v>
      </c>
      <c r="D3349" s="4" t="s">
        <v>9</v>
      </c>
      <c r="E3349" s="463">
        <v>1778.12</v>
      </c>
      <c r="F3349" s="404"/>
      <c r="G3349" s="404"/>
      <c r="H3349" s="404" t="str">
        <f t="shared" si="54"/>
        <v>M</v>
      </c>
    </row>
    <row r="3350" spans="2:8" x14ac:dyDescent="0.25">
      <c r="B3350" s="6">
        <v>2003993</v>
      </c>
      <c r="C3350" s="9" t="s">
        <v>12865</v>
      </c>
      <c r="D3350" s="6" t="s">
        <v>9</v>
      </c>
      <c r="E3350" s="464">
        <v>2082.4499999999998</v>
      </c>
      <c r="F3350" s="404"/>
      <c r="G3350" s="404"/>
      <c r="H3350" s="404" t="str">
        <f t="shared" si="54"/>
        <v>M</v>
      </c>
    </row>
    <row r="3351" spans="2:8" x14ac:dyDescent="0.25">
      <c r="B3351" s="4">
        <v>2003983</v>
      </c>
      <c r="C3351" s="8" t="s">
        <v>12866</v>
      </c>
      <c r="D3351" s="4" t="s">
        <v>9</v>
      </c>
      <c r="E3351" s="463">
        <v>215.23</v>
      </c>
      <c r="F3351" s="404"/>
      <c r="G3351" s="404"/>
      <c r="H3351" s="404" t="str">
        <f t="shared" si="54"/>
        <v>M</v>
      </c>
    </row>
    <row r="3352" spans="2:8" x14ac:dyDescent="0.25">
      <c r="B3352" s="6">
        <v>2003984</v>
      </c>
      <c r="C3352" s="9" t="s">
        <v>12867</v>
      </c>
      <c r="D3352" s="6" t="s">
        <v>9</v>
      </c>
      <c r="E3352" s="464">
        <v>249.86</v>
      </c>
      <c r="F3352" s="404"/>
      <c r="G3352" s="404"/>
      <c r="H3352" s="404" t="str">
        <f t="shared" si="54"/>
        <v>M</v>
      </c>
    </row>
    <row r="3353" spans="2:8" x14ac:dyDescent="0.25">
      <c r="B3353" s="4">
        <v>2003985</v>
      </c>
      <c r="C3353" s="8" t="s">
        <v>12868</v>
      </c>
      <c r="D3353" s="4" t="s">
        <v>9</v>
      </c>
      <c r="E3353" s="463">
        <v>345.49</v>
      </c>
      <c r="F3353" s="404"/>
      <c r="G3353" s="404"/>
      <c r="H3353" s="404" t="str">
        <f t="shared" si="54"/>
        <v>M</v>
      </c>
    </row>
    <row r="3354" spans="2:8" x14ac:dyDescent="0.25">
      <c r="B3354" s="6">
        <v>2003986</v>
      </c>
      <c r="C3354" s="9" t="s">
        <v>12869</v>
      </c>
      <c r="D3354" s="6" t="s">
        <v>9</v>
      </c>
      <c r="E3354" s="464">
        <v>512.66999999999996</v>
      </c>
      <c r="F3354" s="404"/>
      <c r="G3354" s="404"/>
      <c r="H3354" s="404" t="str">
        <f t="shared" si="54"/>
        <v>M</v>
      </c>
    </row>
    <row r="3355" spans="2:8" x14ac:dyDescent="0.25">
      <c r="B3355" s="4">
        <v>2003987</v>
      </c>
      <c r="C3355" s="8" t="s">
        <v>12870</v>
      </c>
      <c r="D3355" s="4" t="s">
        <v>9</v>
      </c>
      <c r="E3355" s="463">
        <v>673.38</v>
      </c>
      <c r="F3355" s="404"/>
      <c r="G3355" s="404"/>
      <c r="H3355" s="404" t="str">
        <f t="shared" si="54"/>
        <v>M</v>
      </c>
    </row>
    <row r="3356" spans="2:8" x14ac:dyDescent="0.25">
      <c r="B3356" s="6">
        <v>2003988</v>
      </c>
      <c r="C3356" s="9" t="s">
        <v>12871</v>
      </c>
      <c r="D3356" s="6" t="s">
        <v>9</v>
      </c>
      <c r="E3356" s="464">
        <v>750.4</v>
      </c>
      <c r="F3356" s="404"/>
      <c r="G3356" s="404"/>
      <c r="H3356" s="404" t="str">
        <f t="shared" si="54"/>
        <v>M</v>
      </c>
    </row>
    <row r="3357" spans="2:8" x14ac:dyDescent="0.25">
      <c r="B3357" s="4">
        <v>2003989</v>
      </c>
      <c r="C3357" s="8" t="s">
        <v>12872</v>
      </c>
      <c r="D3357" s="4" t="s">
        <v>9</v>
      </c>
      <c r="E3357" s="463">
        <v>1057.3499999999999</v>
      </c>
      <c r="F3357" s="404"/>
      <c r="G3357" s="404"/>
      <c r="H3357" s="404" t="str">
        <f t="shared" si="54"/>
        <v>M</v>
      </c>
    </row>
    <row r="3358" spans="2:8" x14ac:dyDescent="0.25">
      <c r="B3358" s="6">
        <v>2003298</v>
      </c>
      <c r="C3358" s="9" t="s">
        <v>12873</v>
      </c>
      <c r="D3358" s="6" t="s">
        <v>9</v>
      </c>
      <c r="E3358" s="464">
        <v>13.73</v>
      </c>
      <c r="F3358" s="404"/>
      <c r="G3358" s="404"/>
      <c r="H3358" s="404" t="str">
        <f t="shared" si="54"/>
        <v>M</v>
      </c>
    </row>
    <row r="3359" spans="2:8" x14ac:dyDescent="0.25">
      <c r="B3359" s="4">
        <v>2003297</v>
      </c>
      <c r="C3359" s="8" t="s">
        <v>12874</v>
      </c>
      <c r="D3359" s="4" t="s">
        <v>9</v>
      </c>
      <c r="E3359" s="463">
        <v>16.91</v>
      </c>
      <c r="F3359" s="404"/>
      <c r="G3359" s="404"/>
      <c r="H3359" s="404" t="str">
        <f t="shared" si="54"/>
        <v>M</v>
      </c>
    </row>
    <row r="3360" spans="2:8" ht="30" x14ac:dyDescent="0.25">
      <c r="B3360" s="6">
        <v>2003315</v>
      </c>
      <c r="C3360" s="9" t="s">
        <v>12875</v>
      </c>
      <c r="D3360" s="6" t="s">
        <v>9</v>
      </c>
      <c r="E3360" s="464">
        <v>111.02</v>
      </c>
      <c r="F3360" s="404"/>
      <c r="G3360" s="404"/>
      <c r="H3360" s="404" t="str">
        <f t="shared" si="54"/>
        <v>M</v>
      </c>
    </row>
    <row r="3361" spans="2:8" ht="30" x14ac:dyDescent="0.25">
      <c r="B3361" s="4">
        <v>2003314</v>
      </c>
      <c r="C3361" s="8" t="s">
        <v>12876</v>
      </c>
      <c r="D3361" s="4" t="s">
        <v>9</v>
      </c>
      <c r="E3361" s="463">
        <v>92.37</v>
      </c>
      <c r="F3361" s="404"/>
      <c r="G3361" s="404"/>
      <c r="H3361" s="404" t="str">
        <f t="shared" si="54"/>
        <v>M</v>
      </c>
    </row>
    <row r="3362" spans="2:8" ht="30" x14ac:dyDescent="0.25">
      <c r="B3362" s="6">
        <v>2003313</v>
      </c>
      <c r="C3362" s="9" t="s">
        <v>12877</v>
      </c>
      <c r="D3362" s="6" t="s">
        <v>9</v>
      </c>
      <c r="E3362" s="464">
        <v>137.74</v>
      </c>
      <c r="F3362" s="404"/>
      <c r="G3362" s="404"/>
      <c r="H3362" s="404" t="str">
        <f t="shared" si="54"/>
        <v>M</v>
      </c>
    </row>
    <row r="3363" spans="2:8" ht="30" x14ac:dyDescent="0.25">
      <c r="B3363" s="4">
        <v>2003312</v>
      </c>
      <c r="C3363" s="8" t="s">
        <v>12878</v>
      </c>
      <c r="D3363" s="4" t="s">
        <v>9</v>
      </c>
      <c r="E3363" s="463">
        <v>114.42</v>
      </c>
      <c r="F3363" s="404"/>
      <c r="G3363" s="404"/>
      <c r="H3363" s="404" t="str">
        <f t="shared" si="54"/>
        <v>M</v>
      </c>
    </row>
    <row r="3364" spans="2:8" x14ac:dyDescent="0.25">
      <c r="B3364" s="6">
        <v>2003311</v>
      </c>
      <c r="C3364" s="9" t="s">
        <v>12879</v>
      </c>
      <c r="D3364" s="6" t="s">
        <v>9</v>
      </c>
      <c r="E3364" s="464">
        <v>42.64</v>
      </c>
      <c r="F3364" s="404"/>
      <c r="G3364" s="404"/>
      <c r="H3364" s="404" t="str">
        <f t="shared" si="54"/>
        <v>M</v>
      </c>
    </row>
    <row r="3365" spans="2:8" x14ac:dyDescent="0.25">
      <c r="B3365" s="4">
        <v>2003310</v>
      </c>
      <c r="C3365" s="8" t="s">
        <v>12880</v>
      </c>
      <c r="D3365" s="4" t="s">
        <v>9</v>
      </c>
      <c r="E3365" s="463">
        <v>53.81</v>
      </c>
      <c r="F3365" s="404"/>
      <c r="G3365" s="404"/>
      <c r="H3365" s="404" t="str">
        <f t="shared" si="54"/>
        <v>M</v>
      </c>
    </row>
    <row r="3366" spans="2:8" x14ac:dyDescent="0.25">
      <c r="B3366" s="6">
        <v>2003296</v>
      </c>
      <c r="C3366" s="9" t="s">
        <v>12881</v>
      </c>
      <c r="D3366" s="6" t="s">
        <v>9</v>
      </c>
      <c r="E3366" s="464">
        <v>13.73</v>
      </c>
      <c r="F3366" s="404"/>
      <c r="G3366" s="404"/>
      <c r="H3366" s="404" t="str">
        <f t="shared" si="54"/>
        <v>M</v>
      </c>
    </row>
    <row r="3367" spans="2:8" x14ac:dyDescent="0.25">
      <c r="B3367" s="4">
        <v>2003295</v>
      </c>
      <c r="C3367" s="8" t="s">
        <v>12882</v>
      </c>
      <c r="D3367" s="4" t="s">
        <v>9</v>
      </c>
      <c r="E3367" s="463">
        <v>16.91</v>
      </c>
      <c r="F3367" s="404"/>
      <c r="G3367" s="404"/>
      <c r="H3367" s="404" t="str">
        <f t="shared" si="54"/>
        <v>M</v>
      </c>
    </row>
    <row r="3368" spans="2:8" ht="30" x14ac:dyDescent="0.25">
      <c r="B3368" s="6">
        <v>2003309</v>
      </c>
      <c r="C3368" s="9" t="s">
        <v>12883</v>
      </c>
      <c r="D3368" s="6" t="s">
        <v>9</v>
      </c>
      <c r="E3368" s="464">
        <v>111.02</v>
      </c>
      <c r="F3368" s="404"/>
      <c r="G3368" s="404"/>
      <c r="H3368" s="404" t="str">
        <f t="shared" si="54"/>
        <v>M</v>
      </c>
    </row>
    <row r="3369" spans="2:8" ht="30" x14ac:dyDescent="0.25">
      <c r="B3369" s="4">
        <v>2003308</v>
      </c>
      <c r="C3369" s="8" t="s">
        <v>12884</v>
      </c>
      <c r="D3369" s="4" t="s">
        <v>9</v>
      </c>
      <c r="E3369" s="463">
        <v>92.37</v>
      </c>
      <c r="F3369" s="404"/>
      <c r="G3369" s="404"/>
      <c r="H3369" s="404" t="str">
        <f t="shared" si="54"/>
        <v>M</v>
      </c>
    </row>
    <row r="3370" spans="2:8" ht="30" x14ac:dyDescent="0.25">
      <c r="B3370" s="6">
        <v>2003307</v>
      </c>
      <c r="C3370" s="9" t="s">
        <v>12885</v>
      </c>
      <c r="D3370" s="6" t="s">
        <v>9</v>
      </c>
      <c r="E3370" s="464">
        <v>137.74</v>
      </c>
      <c r="F3370" s="404"/>
      <c r="G3370" s="404"/>
      <c r="H3370" s="404" t="str">
        <f t="shared" si="54"/>
        <v>M</v>
      </c>
    </row>
    <row r="3371" spans="2:8" ht="30" x14ac:dyDescent="0.25">
      <c r="B3371" s="4">
        <v>2003306</v>
      </c>
      <c r="C3371" s="8" t="s">
        <v>12886</v>
      </c>
      <c r="D3371" s="4" t="s">
        <v>9</v>
      </c>
      <c r="E3371" s="463">
        <v>114.42</v>
      </c>
      <c r="F3371" s="404"/>
      <c r="G3371" s="404"/>
      <c r="H3371" s="404" t="str">
        <f t="shared" si="54"/>
        <v>M</v>
      </c>
    </row>
    <row r="3372" spans="2:8" x14ac:dyDescent="0.25">
      <c r="B3372" s="6">
        <v>2003305</v>
      </c>
      <c r="C3372" s="9" t="s">
        <v>12887</v>
      </c>
      <c r="D3372" s="6" t="s">
        <v>9</v>
      </c>
      <c r="E3372" s="464">
        <v>42.64</v>
      </c>
      <c r="F3372" s="404"/>
      <c r="G3372" s="404"/>
      <c r="H3372" s="404" t="str">
        <f t="shared" si="54"/>
        <v>M</v>
      </c>
    </row>
    <row r="3373" spans="2:8" x14ac:dyDescent="0.25">
      <c r="B3373" s="4">
        <v>2003304</v>
      </c>
      <c r="C3373" s="8" t="s">
        <v>12888</v>
      </c>
      <c r="D3373" s="4" t="s">
        <v>9</v>
      </c>
      <c r="E3373" s="406">
        <v>53.81</v>
      </c>
      <c r="F3373" s="404"/>
      <c r="G3373" s="404"/>
      <c r="H3373" s="404" t="str">
        <f t="shared" si="54"/>
        <v>M</v>
      </c>
    </row>
    <row r="3374" spans="2:8" ht="30" x14ac:dyDescent="0.25">
      <c r="B3374" s="6">
        <v>2105846</v>
      </c>
      <c r="C3374" s="9" t="s">
        <v>12889</v>
      </c>
      <c r="D3374" s="6" t="s">
        <v>10960</v>
      </c>
      <c r="E3374" s="403">
        <v>507.53</v>
      </c>
      <c r="F3374" s="404"/>
      <c r="G3374" s="404"/>
      <c r="H3374" s="404" t="str">
        <f t="shared" si="54"/>
        <v>M²</v>
      </c>
    </row>
    <row r="3375" spans="2:8" ht="30" x14ac:dyDescent="0.25">
      <c r="B3375" s="4">
        <v>2105929</v>
      </c>
      <c r="C3375" s="8" t="s">
        <v>12890</v>
      </c>
      <c r="D3375" s="4" t="s">
        <v>10960</v>
      </c>
      <c r="E3375" s="406">
        <v>574.4</v>
      </c>
      <c r="F3375" s="404"/>
      <c r="G3375" s="404"/>
      <c r="H3375" s="404" t="str">
        <f t="shared" si="54"/>
        <v>M²</v>
      </c>
    </row>
    <row r="3376" spans="2:8" ht="30" x14ac:dyDescent="0.25">
      <c r="B3376" s="6">
        <v>2105933</v>
      </c>
      <c r="C3376" s="9" t="s">
        <v>12891</v>
      </c>
      <c r="D3376" s="6" t="s">
        <v>10960</v>
      </c>
      <c r="E3376" s="403">
        <v>641.27</v>
      </c>
      <c r="F3376" s="404"/>
      <c r="G3376" s="404"/>
      <c r="H3376" s="404" t="str">
        <f t="shared" si="54"/>
        <v>M²</v>
      </c>
    </row>
    <row r="3377" spans="2:8" ht="30" x14ac:dyDescent="0.25">
      <c r="B3377" s="4">
        <v>2106293</v>
      </c>
      <c r="C3377" s="8" t="s">
        <v>12892</v>
      </c>
      <c r="D3377" s="4" t="s">
        <v>10960</v>
      </c>
      <c r="E3377" s="406">
        <v>206.89</v>
      </c>
      <c r="F3377" s="404"/>
      <c r="G3377" s="404"/>
      <c r="H3377" s="404" t="str">
        <f t="shared" si="54"/>
        <v>M²</v>
      </c>
    </row>
    <row r="3378" spans="2:8" x14ac:dyDescent="0.25">
      <c r="B3378" s="6">
        <v>2108165</v>
      </c>
      <c r="C3378" s="9" t="s">
        <v>12893</v>
      </c>
      <c r="D3378" s="6" t="s">
        <v>9721</v>
      </c>
      <c r="E3378" s="403">
        <v>32.97</v>
      </c>
      <c r="F3378" s="404"/>
      <c r="G3378" s="404"/>
      <c r="H3378" s="404" t="str">
        <f t="shared" si="54"/>
        <v>M³</v>
      </c>
    </row>
    <row r="3379" spans="2:8" x14ac:dyDescent="0.25">
      <c r="B3379" s="4">
        <v>2108166</v>
      </c>
      <c r="C3379" s="8" t="s">
        <v>12894</v>
      </c>
      <c r="D3379" s="4" t="s">
        <v>9721</v>
      </c>
      <c r="E3379" s="406">
        <v>24.09</v>
      </c>
      <c r="F3379" s="404"/>
      <c r="G3379" s="404"/>
      <c r="H3379" s="404" t="str">
        <f t="shared" si="54"/>
        <v>M³</v>
      </c>
    </row>
    <row r="3380" spans="2:8" x14ac:dyDescent="0.25">
      <c r="B3380" s="6">
        <v>2108167</v>
      </c>
      <c r="C3380" s="9" t="s">
        <v>12895</v>
      </c>
      <c r="D3380" s="6" t="s">
        <v>9721</v>
      </c>
      <c r="E3380" s="403">
        <v>22.05</v>
      </c>
      <c r="F3380" s="404"/>
      <c r="G3380" s="404"/>
      <c r="H3380" s="404" t="str">
        <f t="shared" si="54"/>
        <v>M³</v>
      </c>
    </row>
    <row r="3381" spans="2:8" x14ac:dyDescent="0.25">
      <c r="B3381" s="4">
        <v>2108168</v>
      </c>
      <c r="C3381" s="8" t="s">
        <v>12896</v>
      </c>
      <c r="D3381" s="4" t="s">
        <v>9721</v>
      </c>
      <c r="E3381" s="406">
        <v>22.08</v>
      </c>
      <c r="F3381" s="404"/>
      <c r="G3381" s="404"/>
      <c r="H3381" s="404" t="str">
        <f t="shared" si="54"/>
        <v>M³</v>
      </c>
    </row>
    <row r="3382" spans="2:8" x14ac:dyDescent="0.25">
      <c r="B3382" s="6">
        <v>2108169</v>
      </c>
      <c r="C3382" s="9" t="s">
        <v>12897</v>
      </c>
      <c r="D3382" s="6" t="s">
        <v>9721</v>
      </c>
      <c r="E3382" s="403">
        <v>53.12</v>
      </c>
      <c r="F3382" s="404"/>
      <c r="G3382" s="404"/>
      <c r="H3382" s="404" t="str">
        <f t="shared" si="54"/>
        <v>M³</v>
      </c>
    </row>
    <row r="3383" spans="2:8" x14ac:dyDescent="0.25">
      <c r="B3383" s="4">
        <v>2108170</v>
      </c>
      <c r="C3383" s="8" t="s">
        <v>12898</v>
      </c>
      <c r="D3383" s="4" t="s">
        <v>9721</v>
      </c>
      <c r="E3383" s="406">
        <v>38.99</v>
      </c>
      <c r="F3383" s="404"/>
      <c r="G3383" s="404"/>
      <c r="H3383" s="404" t="str">
        <f t="shared" si="54"/>
        <v>M³</v>
      </c>
    </row>
    <row r="3384" spans="2:8" x14ac:dyDescent="0.25">
      <c r="B3384" s="6">
        <v>2108171</v>
      </c>
      <c r="C3384" s="9" t="s">
        <v>12899</v>
      </c>
      <c r="D3384" s="6" t="s">
        <v>9721</v>
      </c>
      <c r="E3384" s="403">
        <v>36.18</v>
      </c>
      <c r="F3384" s="404"/>
      <c r="G3384" s="404"/>
      <c r="H3384" s="404" t="str">
        <f t="shared" si="54"/>
        <v>M³</v>
      </c>
    </row>
    <row r="3385" spans="2:8" x14ac:dyDescent="0.25">
      <c r="B3385" s="4">
        <v>2108172</v>
      </c>
      <c r="C3385" s="8" t="s">
        <v>12900</v>
      </c>
      <c r="D3385" s="4" t="s">
        <v>9721</v>
      </c>
      <c r="E3385" s="406">
        <v>37.18</v>
      </c>
      <c r="F3385" s="404"/>
      <c r="G3385" s="404"/>
      <c r="H3385" s="404" t="str">
        <f t="shared" si="54"/>
        <v>M³</v>
      </c>
    </row>
    <row r="3386" spans="2:8" ht="30" x14ac:dyDescent="0.25">
      <c r="B3386" s="6">
        <v>2106292</v>
      </c>
      <c r="C3386" s="9" t="s">
        <v>12901</v>
      </c>
      <c r="D3386" s="6" t="s">
        <v>10960</v>
      </c>
      <c r="E3386" s="464">
        <v>153.1</v>
      </c>
      <c r="F3386" s="404"/>
      <c r="G3386" s="404"/>
      <c r="H3386" s="404" t="str">
        <f t="shared" si="54"/>
        <v>M²</v>
      </c>
    </row>
    <row r="3387" spans="2:8" ht="30" x14ac:dyDescent="0.25">
      <c r="B3387" s="4">
        <v>2106291</v>
      </c>
      <c r="C3387" s="8" t="s">
        <v>12902</v>
      </c>
      <c r="D3387" s="4" t="s">
        <v>10960</v>
      </c>
      <c r="E3387" s="463">
        <v>212.91</v>
      </c>
      <c r="F3387" s="404"/>
      <c r="G3387" s="404"/>
      <c r="H3387" s="404" t="str">
        <f t="shared" si="54"/>
        <v>M²</v>
      </c>
    </row>
    <row r="3388" spans="2:8" ht="30" x14ac:dyDescent="0.25">
      <c r="B3388" s="6">
        <v>2106235</v>
      </c>
      <c r="C3388" s="9" t="s">
        <v>12903</v>
      </c>
      <c r="D3388" s="6" t="s">
        <v>9721</v>
      </c>
      <c r="E3388" s="403">
        <v>3.02</v>
      </c>
      <c r="F3388" s="404"/>
      <c r="G3388" s="404"/>
      <c r="H3388" s="404" t="str">
        <f t="shared" si="54"/>
        <v>M³</v>
      </c>
    </row>
    <row r="3389" spans="2:8" ht="30" x14ac:dyDescent="0.25">
      <c r="B3389" s="4">
        <v>2106232</v>
      </c>
      <c r="C3389" s="8" t="s">
        <v>12904</v>
      </c>
      <c r="D3389" s="4" t="s">
        <v>42</v>
      </c>
      <c r="E3389" s="406">
        <v>15.19</v>
      </c>
      <c r="F3389" s="404"/>
      <c r="G3389" s="404"/>
      <c r="H3389" s="404" t="str">
        <f t="shared" si="54"/>
        <v>UN</v>
      </c>
    </row>
    <row r="3390" spans="2:8" ht="30" x14ac:dyDescent="0.25">
      <c r="B3390" s="6">
        <v>2106233</v>
      </c>
      <c r="C3390" s="9" t="s">
        <v>12905</v>
      </c>
      <c r="D3390" s="6" t="s">
        <v>42</v>
      </c>
      <c r="E3390" s="403">
        <v>11.34</v>
      </c>
      <c r="F3390" s="404"/>
      <c r="G3390" s="404"/>
      <c r="H3390" s="404" t="str">
        <f t="shared" si="54"/>
        <v>UN</v>
      </c>
    </row>
    <row r="3391" spans="2:8" x14ac:dyDescent="0.25">
      <c r="B3391" s="4">
        <v>2105605</v>
      </c>
      <c r="C3391" s="8" t="s">
        <v>12906</v>
      </c>
      <c r="D3391" s="4" t="s">
        <v>9721</v>
      </c>
      <c r="E3391" s="406">
        <v>58.04</v>
      </c>
      <c r="F3391" s="404"/>
      <c r="G3391" s="404"/>
      <c r="H3391" s="404" t="str">
        <f t="shared" si="54"/>
        <v>M³</v>
      </c>
    </row>
    <row r="3392" spans="2:8" x14ac:dyDescent="0.25">
      <c r="B3392" s="6">
        <v>2106298</v>
      </c>
      <c r="C3392" s="9" t="s">
        <v>12907</v>
      </c>
      <c r="D3392" s="6" t="s">
        <v>9</v>
      </c>
      <c r="E3392" s="403">
        <v>35.299999999999997</v>
      </c>
      <c r="F3392" s="404"/>
      <c r="G3392" s="404"/>
      <c r="H3392" s="404" t="str">
        <f t="shared" si="54"/>
        <v>M</v>
      </c>
    </row>
    <row r="3393" spans="2:8" x14ac:dyDescent="0.25">
      <c r="B3393" s="4">
        <v>2106295</v>
      </c>
      <c r="C3393" s="8" t="s">
        <v>12908</v>
      </c>
      <c r="D3393" s="4" t="s">
        <v>9</v>
      </c>
      <c r="E3393" s="406">
        <v>20.41</v>
      </c>
      <c r="F3393" s="404"/>
      <c r="G3393" s="404"/>
      <c r="H3393" s="404" t="str">
        <f t="shared" si="54"/>
        <v>M</v>
      </c>
    </row>
    <row r="3394" spans="2:8" x14ac:dyDescent="0.25">
      <c r="B3394" s="6">
        <v>2106294</v>
      </c>
      <c r="C3394" s="9" t="s">
        <v>12909</v>
      </c>
      <c r="D3394" s="6" t="s">
        <v>9</v>
      </c>
      <c r="E3394" s="403">
        <v>26</v>
      </c>
      <c r="F3394" s="404"/>
      <c r="G3394" s="404"/>
      <c r="H3394" s="404" t="str">
        <f t="shared" si="54"/>
        <v>M</v>
      </c>
    </row>
    <row r="3395" spans="2:8" x14ac:dyDescent="0.25">
      <c r="B3395" s="4">
        <v>2106297</v>
      </c>
      <c r="C3395" s="8" t="s">
        <v>12910</v>
      </c>
      <c r="D3395" s="4" t="s">
        <v>9</v>
      </c>
      <c r="E3395" s="463">
        <v>31.85</v>
      </c>
      <c r="F3395" s="404"/>
      <c r="G3395" s="404"/>
      <c r="H3395" s="404" t="str">
        <f t="shared" si="54"/>
        <v>M</v>
      </c>
    </row>
    <row r="3396" spans="2:8" x14ac:dyDescent="0.25">
      <c r="B3396" s="6">
        <v>2106296</v>
      </c>
      <c r="C3396" s="9" t="s">
        <v>12911</v>
      </c>
      <c r="D3396" s="6" t="s">
        <v>9</v>
      </c>
      <c r="E3396" s="464">
        <v>49.75</v>
      </c>
      <c r="F3396" s="404"/>
      <c r="G3396" s="404"/>
      <c r="H3396" s="404" t="str">
        <f t="shared" si="54"/>
        <v>M</v>
      </c>
    </row>
    <row r="3397" spans="2:8" x14ac:dyDescent="0.25">
      <c r="B3397" s="4">
        <v>2306731</v>
      </c>
      <c r="C3397" s="8" t="s">
        <v>12912</v>
      </c>
      <c r="D3397" s="4" t="s">
        <v>49</v>
      </c>
      <c r="E3397" s="463">
        <v>0.64</v>
      </c>
      <c r="F3397" s="404"/>
      <c r="G3397" s="404"/>
      <c r="H3397" s="404" t="str">
        <f t="shared" si="54"/>
        <v>KG</v>
      </c>
    </row>
    <row r="3398" spans="2:8" ht="30" x14ac:dyDescent="0.25">
      <c r="B3398" s="6">
        <v>2306728</v>
      </c>
      <c r="C3398" s="9" t="s">
        <v>12913</v>
      </c>
      <c r="D3398" s="6" t="s">
        <v>9</v>
      </c>
      <c r="E3398" s="464">
        <v>1596.12</v>
      </c>
      <c r="F3398" s="404"/>
      <c r="G3398" s="404"/>
      <c r="H3398" s="404" t="str">
        <f t="shared" si="54"/>
        <v>M</v>
      </c>
    </row>
    <row r="3399" spans="2:8" ht="30" x14ac:dyDescent="0.25">
      <c r="B3399" s="4">
        <v>2306729</v>
      </c>
      <c r="C3399" s="8" t="s">
        <v>12914</v>
      </c>
      <c r="D3399" s="4" t="s">
        <v>9</v>
      </c>
      <c r="E3399" s="463">
        <v>1944.57</v>
      </c>
      <c r="F3399" s="404"/>
      <c r="G3399" s="404"/>
      <c r="H3399" s="404" t="str">
        <f t="shared" si="54"/>
        <v>M</v>
      </c>
    </row>
    <row r="3400" spans="2:8" x14ac:dyDescent="0.25">
      <c r="B3400" s="6">
        <v>2306727</v>
      </c>
      <c r="C3400" s="9" t="s">
        <v>12915</v>
      </c>
      <c r="D3400" s="6" t="s">
        <v>9</v>
      </c>
      <c r="E3400" s="464">
        <v>373.49</v>
      </c>
      <c r="F3400" s="404"/>
      <c r="G3400" s="404"/>
      <c r="H3400" s="404" t="str">
        <f t="shared" si="54"/>
        <v>M</v>
      </c>
    </row>
    <row r="3401" spans="2:8" x14ac:dyDescent="0.25">
      <c r="B3401" s="4">
        <v>2306730</v>
      </c>
      <c r="C3401" s="8" t="s">
        <v>12916</v>
      </c>
      <c r="D3401" s="4" t="s">
        <v>9721</v>
      </c>
      <c r="E3401" s="463">
        <v>126.25</v>
      </c>
      <c r="F3401" s="404"/>
      <c r="G3401" s="404"/>
      <c r="H3401" s="404" t="str">
        <f t="shared" si="54"/>
        <v>M³</v>
      </c>
    </row>
    <row r="3402" spans="2:8" x14ac:dyDescent="0.25">
      <c r="B3402" s="6">
        <v>2306726</v>
      </c>
      <c r="C3402" s="9" t="s">
        <v>12917</v>
      </c>
      <c r="D3402" s="6" t="s">
        <v>9</v>
      </c>
      <c r="E3402" s="464">
        <v>244.1</v>
      </c>
      <c r="F3402" s="404"/>
      <c r="G3402" s="404"/>
      <c r="H3402" s="404" t="str">
        <f t="shared" si="54"/>
        <v>M</v>
      </c>
    </row>
    <row r="3403" spans="2:8" ht="30" x14ac:dyDescent="0.25">
      <c r="B3403" s="4">
        <v>2306076</v>
      </c>
      <c r="C3403" s="8" t="s">
        <v>12918</v>
      </c>
      <c r="D3403" s="4" t="s">
        <v>49</v>
      </c>
      <c r="E3403" s="463">
        <v>12.65</v>
      </c>
      <c r="F3403" s="404"/>
      <c r="G3403" s="404"/>
      <c r="H3403" s="404" t="str">
        <f t="shared" si="54"/>
        <v>KG</v>
      </c>
    </row>
    <row r="3404" spans="2:8" x14ac:dyDescent="0.25">
      <c r="B3404" s="6">
        <v>2306247</v>
      </c>
      <c r="C3404" s="9" t="s">
        <v>12919</v>
      </c>
      <c r="D3404" s="6" t="s">
        <v>9721</v>
      </c>
      <c r="E3404" s="464">
        <v>235.23</v>
      </c>
      <c r="F3404" s="404"/>
      <c r="G3404" s="404"/>
      <c r="H3404" s="404" t="str">
        <f t="shared" si="54"/>
        <v>M³</v>
      </c>
    </row>
    <row r="3405" spans="2:8" x14ac:dyDescent="0.25">
      <c r="B3405" s="4">
        <v>2306248</v>
      </c>
      <c r="C3405" s="8" t="s">
        <v>12920</v>
      </c>
      <c r="D3405" s="4" t="s">
        <v>9721</v>
      </c>
      <c r="E3405" s="463">
        <v>546.66</v>
      </c>
      <c r="F3405" s="404"/>
      <c r="G3405" s="404"/>
      <c r="H3405" s="404" t="str">
        <f t="shared" si="54"/>
        <v>M³</v>
      </c>
    </row>
    <row r="3406" spans="2:8" ht="30" x14ac:dyDescent="0.25">
      <c r="B3406" s="6">
        <v>2306279</v>
      </c>
      <c r="C3406" s="9" t="s">
        <v>12921</v>
      </c>
      <c r="D3406" s="6" t="s">
        <v>9721</v>
      </c>
      <c r="E3406" s="464">
        <v>81.83</v>
      </c>
      <c r="F3406" s="404"/>
      <c r="G3406" s="404"/>
      <c r="H3406" s="404" t="str">
        <f t="shared" si="54"/>
        <v>M³</v>
      </c>
    </row>
    <row r="3407" spans="2:8" ht="30" x14ac:dyDescent="0.25">
      <c r="B3407" s="4">
        <v>2306651</v>
      </c>
      <c r="C3407" s="8" t="s">
        <v>12922</v>
      </c>
      <c r="D3407" s="4" t="s">
        <v>9</v>
      </c>
      <c r="E3407" s="463">
        <v>7007.93</v>
      </c>
      <c r="F3407" s="404"/>
      <c r="G3407" s="404"/>
      <c r="H3407" s="404" t="str">
        <f t="shared" si="54"/>
        <v>M</v>
      </c>
    </row>
    <row r="3408" spans="2:8" x14ac:dyDescent="0.25">
      <c r="B3408" s="6">
        <v>2306678</v>
      </c>
      <c r="C3408" s="9" t="s">
        <v>12923</v>
      </c>
      <c r="D3408" s="6" t="s">
        <v>9</v>
      </c>
      <c r="E3408" s="464">
        <v>6755.58</v>
      </c>
      <c r="F3408" s="404"/>
      <c r="G3408" s="404"/>
      <c r="H3408" s="404" t="str">
        <f t="shared" si="54"/>
        <v>M</v>
      </c>
    </row>
    <row r="3409" spans="2:8" ht="30" x14ac:dyDescent="0.25">
      <c r="B3409" s="4">
        <v>2306652</v>
      </c>
      <c r="C3409" s="8" t="s">
        <v>12924</v>
      </c>
      <c r="D3409" s="4" t="s">
        <v>9</v>
      </c>
      <c r="E3409" s="463">
        <v>7062.9</v>
      </c>
      <c r="F3409" s="404"/>
      <c r="G3409" s="404"/>
      <c r="H3409" s="404" t="str">
        <f t="shared" ref="H3409:H3472" si="55">UPPER(D3409)</f>
        <v>M</v>
      </c>
    </row>
    <row r="3410" spans="2:8" x14ac:dyDescent="0.25">
      <c r="B3410" s="6">
        <v>2306679</v>
      </c>
      <c r="C3410" s="9" t="s">
        <v>12925</v>
      </c>
      <c r="D3410" s="6" t="s">
        <v>9</v>
      </c>
      <c r="E3410" s="464">
        <v>6801.21</v>
      </c>
      <c r="F3410" s="404"/>
      <c r="G3410" s="404"/>
      <c r="H3410" s="404" t="str">
        <f t="shared" si="55"/>
        <v>M</v>
      </c>
    </row>
    <row r="3411" spans="2:8" ht="30" x14ac:dyDescent="0.25">
      <c r="B3411" s="4">
        <v>2306653</v>
      </c>
      <c r="C3411" s="8" t="s">
        <v>12926</v>
      </c>
      <c r="D3411" s="4" t="s">
        <v>9</v>
      </c>
      <c r="E3411" s="463">
        <v>7120.13</v>
      </c>
      <c r="F3411" s="404"/>
      <c r="G3411" s="404"/>
      <c r="H3411" s="404" t="str">
        <f t="shared" si="55"/>
        <v>M</v>
      </c>
    </row>
    <row r="3412" spans="2:8" x14ac:dyDescent="0.25">
      <c r="B3412" s="6">
        <v>2306680</v>
      </c>
      <c r="C3412" s="9" t="s">
        <v>12927</v>
      </c>
      <c r="D3412" s="6" t="s">
        <v>9</v>
      </c>
      <c r="E3412" s="464">
        <v>6848.37</v>
      </c>
      <c r="F3412" s="404"/>
      <c r="G3412" s="404"/>
      <c r="H3412" s="404" t="str">
        <f t="shared" si="55"/>
        <v>M</v>
      </c>
    </row>
    <row r="3413" spans="2:8" ht="30" x14ac:dyDescent="0.25">
      <c r="B3413" s="4">
        <v>2306654</v>
      </c>
      <c r="C3413" s="8" t="s">
        <v>12928</v>
      </c>
      <c r="D3413" s="4" t="s">
        <v>9</v>
      </c>
      <c r="E3413" s="463">
        <v>7176.77</v>
      </c>
      <c r="F3413" s="404"/>
      <c r="G3413" s="404"/>
      <c r="H3413" s="404" t="str">
        <f t="shared" si="55"/>
        <v>M</v>
      </c>
    </row>
    <row r="3414" spans="2:8" x14ac:dyDescent="0.25">
      <c r="B3414" s="6">
        <v>2306681</v>
      </c>
      <c r="C3414" s="9" t="s">
        <v>12929</v>
      </c>
      <c r="D3414" s="6" t="s">
        <v>9</v>
      </c>
      <c r="E3414" s="464">
        <v>6894.14</v>
      </c>
      <c r="F3414" s="404"/>
      <c r="G3414" s="404"/>
      <c r="H3414" s="404" t="str">
        <f t="shared" si="55"/>
        <v>M</v>
      </c>
    </row>
    <row r="3415" spans="2:8" ht="30" x14ac:dyDescent="0.25">
      <c r="B3415" s="4">
        <v>2306655</v>
      </c>
      <c r="C3415" s="8" t="s">
        <v>12930</v>
      </c>
      <c r="D3415" s="4" t="s">
        <v>9</v>
      </c>
      <c r="E3415" s="463">
        <v>7234.45</v>
      </c>
      <c r="F3415" s="404"/>
      <c r="G3415" s="404"/>
      <c r="H3415" s="404" t="str">
        <f t="shared" si="55"/>
        <v>M</v>
      </c>
    </row>
    <row r="3416" spans="2:8" x14ac:dyDescent="0.25">
      <c r="B3416" s="6">
        <v>2306682</v>
      </c>
      <c r="C3416" s="9" t="s">
        <v>12931</v>
      </c>
      <c r="D3416" s="6" t="s">
        <v>9</v>
      </c>
      <c r="E3416" s="464">
        <v>6940.05</v>
      </c>
      <c r="F3416" s="404"/>
      <c r="G3416" s="404"/>
      <c r="H3416" s="404" t="str">
        <f t="shared" si="55"/>
        <v>M</v>
      </c>
    </row>
    <row r="3417" spans="2:8" x14ac:dyDescent="0.25">
      <c r="B3417" s="4">
        <v>2306656</v>
      </c>
      <c r="C3417" s="8" t="s">
        <v>12932</v>
      </c>
      <c r="D3417" s="4" t="s">
        <v>9</v>
      </c>
      <c r="E3417" s="463">
        <v>9780.2099999999991</v>
      </c>
      <c r="F3417" s="404"/>
      <c r="G3417" s="404"/>
      <c r="H3417" s="404" t="str">
        <f t="shared" si="55"/>
        <v>M</v>
      </c>
    </row>
    <row r="3418" spans="2:8" x14ac:dyDescent="0.25">
      <c r="B3418" s="6">
        <v>2306683</v>
      </c>
      <c r="C3418" s="9" t="s">
        <v>12933</v>
      </c>
      <c r="D3418" s="6" t="s">
        <v>9</v>
      </c>
      <c r="E3418" s="464">
        <v>9518.51</v>
      </c>
      <c r="F3418" s="404"/>
      <c r="G3418" s="404"/>
      <c r="H3418" s="404" t="str">
        <f t="shared" si="55"/>
        <v>M</v>
      </c>
    </row>
    <row r="3419" spans="2:8" x14ac:dyDescent="0.25">
      <c r="B3419" s="4">
        <v>2306657</v>
      </c>
      <c r="C3419" s="8" t="s">
        <v>12934</v>
      </c>
      <c r="D3419" s="4" t="s">
        <v>9</v>
      </c>
      <c r="E3419" s="463">
        <v>9890.06</v>
      </c>
      <c r="F3419" s="404"/>
      <c r="G3419" s="404"/>
      <c r="H3419" s="404" t="str">
        <f t="shared" si="55"/>
        <v>M</v>
      </c>
    </row>
    <row r="3420" spans="2:8" x14ac:dyDescent="0.25">
      <c r="B3420" s="6">
        <v>2306684</v>
      </c>
      <c r="C3420" s="9" t="s">
        <v>12935</v>
      </c>
      <c r="D3420" s="6" t="s">
        <v>9</v>
      </c>
      <c r="E3420" s="464">
        <v>9618.2999999999993</v>
      </c>
      <c r="F3420" s="404"/>
      <c r="G3420" s="404"/>
      <c r="H3420" s="404" t="str">
        <f t="shared" si="55"/>
        <v>M</v>
      </c>
    </row>
    <row r="3421" spans="2:8" x14ac:dyDescent="0.25">
      <c r="B3421" s="4">
        <v>2306658</v>
      </c>
      <c r="C3421" s="8" t="s">
        <v>12936</v>
      </c>
      <c r="D3421" s="4" t="s">
        <v>9</v>
      </c>
      <c r="E3421" s="463">
        <v>9997.68</v>
      </c>
      <c r="F3421" s="404"/>
      <c r="G3421" s="404"/>
      <c r="H3421" s="404" t="str">
        <f t="shared" si="55"/>
        <v>M</v>
      </c>
    </row>
    <row r="3422" spans="2:8" x14ac:dyDescent="0.25">
      <c r="B3422" s="6">
        <v>2306685</v>
      </c>
      <c r="C3422" s="9" t="s">
        <v>12937</v>
      </c>
      <c r="D3422" s="6" t="s">
        <v>9</v>
      </c>
      <c r="E3422" s="464">
        <v>9715.0499999999993</v>
      </c>
      <c r="F3422" s="404"/>
      <c r="G3422" s="404"/>
      <c r="H3422" s="404" t="str">
        <f t="shared" si="55"/>
        <v>M</v>
      </c>
    </row>
    <row r="3423" spans="2:8" x14ac:dyDescent="0.25">
      <c r="B3423" s="4">
        <v>2306659</v>
      </c>
      <c r="C3423" s="8" t="s">
        <v>12938</v>
      </c>
      <c r="D3423" s="4" t="s">
        <v>9</v>
      </c>
      <c r="E3423" s="463">
        <v>10109.4</v>
      </c>
      <c r="F3423" s="404"/>
      <c r="G3423" s="404"/>
      <c r="H3423" s="404" t="str">
        <f t="shared" si="55"/>
        <v>M</v>
      </c>
    </row>
    <row r="3424" spans="2:8" x14ac:dyDescent="0.25">
      <c r="B3424" s="6">
        <v>2306686</v>
      </c>
      <c r="C3424" s="9" t="s">
        <v>12939</v>
      </c>
      <c r="D3424" s="6" t="s">
        <v>9</v>
      </c>
      <c r="E3424" s="464">
        <v>9814.99</v>
      </c>
      <c r="F3424" s="404"/>
      <c r="G3424" s="404"/>
      <c r="H3424" s="404" t="str">
        <f t="shared" si="55"/>
        <v>M</v>
      </c>
    </row>
    <row r="3425" spans="2:8" ht="30" x14ac:dyDescent="0.25">
      <c r="B3425" s="4">
        <v>2306637</v>
      </c>
      <c r="C3425" s="8" t="s">
        <v>12940</v>
      </c>
      <c r="D3425" s="4" t="s">
        <v>9</v>
      </c>
      <c r="E3425" s="463">
        <v>2395.34</v>
      </c>
      <c r="F3425" s="404"/>
      <c r="G3425" s="404"/>
      <c r="H3425" s="404" t="str">
        <f t="shared" si="55"/>
        <v>M</v>
      </c>
    </row>
    <row r="3426" spans="2:8" x14ac:dyDescent="0.25">
      <c r="B3426" s="6">
        <v>2306664</v>
      </c>
      <c r="C3426" s="9" t="s">
        <v>12941</v>
      </c>
      <c r="D3426" s="6" t="s">
        <v>9</v>
      </c>
      <c r="E3426" s="464">
        <v>2174.5300000000002</v>
      </c>
      <c r="F3426" s="404"/>
      <c r="G3426" s="404"/>
      <c r="H3426" s="404" t="str">
        <f t="shared" si="55"/>
        <v>M</v>
      </c>
    </row>
    <row r="3427" spans="2:8" x14ac:dyDescent="0.25">
      <c r="B3427" s="4">
        <v>2306732</v>
      </c>
      <c r="C3427" s="8" t="s">
        <v>12942</v>
      </c>
      <c r="D3427" s="4" t="s">
        <v>9</v>
      </c>
      <c r="E3427" s="463">
        <v>982.64</v>
      </c>
      <c r="F3427" s="404"/>
      <c r="G3427" s="404"/>
      <c r="H3427" s="404" t="str">
        <f t="shared" si="55"/>
        <v>M</v>
      </c>
    </row>
    <row r="3428" spans="2:8" x14ac:dyDescent="0.25">
      <c r="B3428" s="6">
        <v>2306733</v>
      </c>
      <c r="C3428" s="9" t="s">
        <v>12943</v>
      </c>
      <c r="D3428" s="6" t="s">
        <v>9</v>
      </c>
      <c r="E3428" s="464">
        <v>796.7</v>
      </c>
      <c r="F3428" s="404"/>
      <c r="G3428" s="404"/>
      <c r="H3428" s="404" t="str">
        <f t="shared" si="55"/>
        <v>M</v>
      </c>
    </row>
    <row r="3429" spans="2:8" x14ac:dyDescent="0.25">
      <c r="B3429" s="4">
        <v>2306734</v>
      </c>
      <c r="C3429" s="8" t="s">
        <v>12944</v>
      </c>
      <c r="D3429" s="4" t="s">
        <v>9</v>
      </c>
      <c r="E3429" s="463">
        <v>1186.0999999999999</v>
      </c>
      <c r="F3429" s="404"/>
      <c r="G3429" s="404"/>
      <c r="H3429" s="404" t="str">
        <f t="shared" si="55"/>
        <v>M</v>
      </c>
    </row>
    <row r="3430" spans="2:8" x14ac:dyDescent="0.25">
      <c r="B3430" s="6">
        <v>2306735</v>
      </c>
      <c r="C3430" s="9" t="s">
        <v>12945</v>
      </c>
      <c r="D3430" s="6" t="s">
        <v>9</v>
      </c>
      <c r="E3430" s="464">
        <v>995.13</v>
      </c>
      <c r="F3430" s="404"/>
      <c r="G3430" s="404"/>
      <c r="H3430" s="404" t="str">
        <f t="shared" si="55"/>
        <v>M</v>
      </c>
    </row>
    <row r="3431" spans="2:8" x14ac:dyDescent="0.25">
      <c r="B3431" s="4">
        <v>2306633</v>
      </c>
      <c r="C3431" s="8" t="s">
        <v>12946</v>
      </c>
      <c r="D3431" s="4" t="s">
        <v>9</v>
      </c>
      <c r="E3431" s="463">
        <v>1343.27</v>
      </c>
      <c r="F3431" s="404"/>
      <c r="G3431" s="404"/>
      <c r="H3431" s="404" t="str">
        <f t="shared" si="55"/>
        <v>M</v>
      </c>
    </row>
    <row r="3432" spans="2:8" x14ac:dyDescent="0.25">
      <c r="B3432" s="6">
        <v>2306660</v>
      </c>
      <c r="C3432" s="9" t="s">
        <v>12947</v>
      </c>
      <c r="D3432" s="6" t="s">
        <v>9</v>
      </c>
      <c r="E3432" s="464">
        <v>1147</v>
      </c>
      <c r="F3432" s="404"/>
      <c r="G3432" s="404"/>
      <c r="H3432" s="404" t="str">
        <f t="shared" si="55"/>
        <v>M</v>
      </c>
    </row>
    <row r="3433" spans="2:8" x14ac:dyDescent="0.25">
      <c r="B3433" s="4">
        <v>2306634</v>
      </c>
      <c r="C3433" s="8" t="s">
        <v>12948</v>
      </c>
      <c r="D3433" s="4" t="s">
        <v>9</v>
      </c>
      <c r="E3433" s="463">
        <v>1557.03</v>
      </c>
      <c r="F3433" s="404"/>
      <c r="G3433" s="404"/>
      <c r="H3433" s="404" t="str">
        <f t="shared" si="55"/>
        <v>M</v>
      </c>
    </row>
    <row r="3434" spans="2:8" x14ac:dyDescent="0.25">
      <c r="B3434" s="6">
        <v>2306661</v>
      </c>
      <c r="C3434" s="9" t="s">
        <v>12949</v>
      </c>
      <c r="D3434" s="6" t="s">
        <v>9</v>
      </c>
      <c r="E3434" s="464">
        <v>1355.16</v>
      </c>
      <c r="F3434" s="404"/>
      <c r="G3434" s="404"/>
      <c r="H3434" s="404" t="str">
        <f t="shared" si="55"/>
        <v>M</v>
      </c>
    </row>
    <row r="3435" spans="2:8" x14ac:dyDescent="0.25">
      <c r="B3435" s="4">
        <v>2306635</v>
      </c>
      <c r="C3435" s="8" t="s">
        <v>12950</v>
      </c>
      <c r="D3435" s="4" t="s">
        <v>9</v>
      </c>
      <c r="E3435" s="463">
        <v>1868.51</v>
      </c>
      <c r="F3435" s="404"/>
      <c r="G3435" s="404"/>
      <c r="H3435" s="404" t="str">
        <f t="shared" si="55"/>
        <v>M</v>
      </c>
    </row>
    <row r="3436" spans="2:8" x14ac:dyDescent="0.25">
      <c r="B3436" s="6">
        <v>2306662</v>
      </c>
      <c r="C3436" s="9" t="s">
        <v>12951</v>
      </c>
      <c r="D3436" s="6" t="s">
        <v>9</v>
      </c>
      <c r="E3436" s="464">
        <v>1660.7</v>
      </c>
      <c r="F3436" s="404"/>
      <c r="G3436" s="404"/>
      <c r="H3436" s="404" t="str">
        <f t="shared" si="55"/>
        <v>M</v>
      </c>
    </row>
    <row r="3437" spans="2:8" x14ac:dyDescent="0.25">
      <c r="B3437" s="4">
        <v>2306636</v>
      </c>
      <c r="C3437" s="8" t="s">
        <v>12952</v>
      </c>
      <c r="D3437" s="4" t="s">
        <v>9</v>
      </c>
      <c r="E3437" s="463">
        <v>1887.54</v>
      </c>
      <c r="F3437" s="404"/>
      <c r="G3437" s="404"/>
      <c r="H3437" s="404" t="str">
        <f t="shared" si="55"/>
        <v>M</v>
      </c>
    </row>
    <row r="3438" spans="2:8" x14ac:dyDescent="0.25">
      <c r="B3438" s="6">
        <v>2306663</v>
      </c>
      <c r="C3438" s="9" t="s">
        <v>12953</v>
      </c>
      <c r="D3438" s="6" t="s">
        <v>9</v>
      </c>
      <c r="E3438" s="464">
        <v>1673.42</v>
      </c>
      <c r="F3438" s="404"/>
      <c r="G3438" s="404"/>
      <c r="H3438" s="404" t="str">
        <f t="shared" si="55"/>
        <v>M</v>
      </c>
    </row>
    <row r="3439" spans="2:8" x14ac:dyDescent="0.25">
      <c r="B3439" s="4">
        <v>2306641</v>
      </c>
      <c r="C3439" s="8" t="s">
        <v>12954</v>
      </c>
      <c r="D3439" s="4" t="s">
        <v>9</v>
      </c>
      <c r="E3439" s="463">
        <v>3019.25</v>
      </c>
      <c r="F3439" s="404"/>
      <c r="G3439" s="404"/>
      <c r="H3439" s="404" t="str">
        <f t="shared" si="55"/>
        <v>M</v>
      </c>
    </row>
    <row r="3440" spans="2:8" x14ac:dyDescent="0.25">
      <c r="B3440" s="6">
        <v>2306668</v>
      </c>
      <c r="C3440" s="9" t="s">
        <v>12955</v>
      </c>
      <c r="D3440" s="6" t="s">
        <v>9</v>
      </c>
      <c r="E3440" s="464">
        <v>2798.45</v>
      </c>
      <c r="F3440" s="404"/>
      <c r="G3440" s="404"/>
      <c r="H3440" s="404" t="str">
        <f t="shared" si="55"/>
        <v>M</v>
      </c>
    </row>
    <row r="3441" spans="2:8" x14ac:dyDescent="0.25">
      <c r="B3441" s="4">
        <v>2306642</v>
      </c>
      <c r="C3441" s="8" t="s">
        <v>12956</v>
      </c>
      <c r="D3441" s="4" t="s">
        <v>9</v>
      </c>
      <c r="E3441" s="463">
        <v>3045.28</v>
      </c>
      <c r="F3441" s="404"/>
      <c r="G3441" s="404"/>
      <c r="H3441" s="404" t="str">
        <f t="shared" si="55"/>
        <v>M</v>
      </c>
    </row>
    <row r="3442" spans="2:8" x14ac:dyDescent="0.25">
      <c r="B3442" s="6">
        <v>2306669</v>
      </c>
      <c r="C3442" s="9" t="s">
        <v>12957</v>
      </c>
      <c r="D3442" s="6" t="s">
        <v>9</v>
      </c>
      <c r="E3442" s="464">
        <v>2817.35</v>
      </c>
      <c r="F3442" s="404"/>
      <c r="G3442" s="404"/>
      <c r="H3442" s="404" t="str">
        <f t="shared" si="55"/>
        <v>M</v>
      </c>
    </row>
    <row r="3443" spans="2:8" x14ac:dyDescent="0.25">
      <c r="B3443" s="4">
        <v>2306643</v>
      </c>
      <c r="C3443" s="8" t="s">
        <v>12958</v>
      </c>
      <c r="D3443" s="4" t="s">
        <v>9</v>
      </c>
      <c r="E3443" s="463">
        <v>3071.47</v>
      </c>
      <c r="F3443" s="404"/>
      <c r="G3443" s="404"/>
      <c r="H3443" s="404" t="str">
        <f t="shared" si="55"/>
        <v>M</v>
      </c>
    </row>
    <row r="3444" spans="2:8" x14ac:dyDescent="0.25">
      <c r="B3444" s="6">
        <v>2306670</v>
      </c>
      <c r="C3444" s="9" t="s">
        <v>12959</v>
      </c>
      <c r="D3444" s="6" t="s">
        <v>9</v>
      </c>
      <c r="E3444" s="464">
        <v>2835.95</v>
      </c>
      <c r="F3444" s="404"/>
      <c r="G3444" s="404"/>
      <c r="H3444" s="404" t="str">
        <f t="shared" si="55"/>
        <v>M</v>
      </c>
    </row>
    <row r="3445" spans="2:8" x14ac:dyDescent="0.25">
      <c r="B3445" s="4">
        <v>2306638</v>
      </c>
      <c r="C3445" s="8" t="s">
        <v>12960</v>
      </c>
      <c r="D3445" s="4" t="s">
        <v>9</v>
      </c>
      <c r="E3445" s="463">
        <v>1951.65</v>
      </c>
      <c r="F3445" s="404"/>
      <c r="G3445" s="404"/>
      <c r="H3445" s="404" t="str">
        <f t="shared" si="55"/>
        <v>M</v>
      </c>
    </row>
    <row r="3446" spans="2:8" x14ac:dyDescent="0.25">
      <c r="B3446" s="6">
        <v>2306665</v>
      </c>
      <c r="C3446" s="9" t="s">
        <v>12961</v>
      </c>
      <c r="D3446" s="6" t="s">
        <v>9</v>
      </c>
      <c r="E3446" s="464">
        <v>1749.77</v>
      </c>
      <c r="F3446" s="404"/>
      <c r="G3446" s="404"/>
      <c r="H3446" s="404" t="str">
        <f t="shared" si="55"/>
        <v>M</v>
      </c>
    </row>
    <row r="3447" spans="2:8" x14ac:dyDescent="0.25">
      <c r="B3447" s="4">
        <v>2306639</v>
      </c>
      <c r="C3447" s="8" t="s">
        <v>12962</v>
      </c>
      <c r="D3447" s="4" t="s">
        <v>9</v>
      </c>
      <c r="E3447" s="463">
        <v>2348.37</v>
      </c>
      <c r="F3447" s="404"/>
      <c r="G3447" s="404"/>
      <c r="H3447" s="404" t="str">
        <f t="shared" si="55"/>
        <v>M</v>
      </c>
    </row>
    <row r="3448" spans="2:8" x14ac:dyDescent="0.25">
      <c r="B3448" s="6">
        <v>2306666</v>
      </c>
      <c r="C3448" s="9" t="s">
        <v>12963</v>
      </c>
      <c r="D3448" s="6" t="s">
        <v>9</v>
      </c>
      <c r="E3448" s="464">
        <v>2140.56</v>
      </c>
      <c r="F3448" s="404"/>
      <c r="G3448" s="404"/>
      <c r="H3448" s="404" t="str">
        <f t="shared" si="55"/>
        <v>M</v>
      </c>
    </row>
    <row r="3449" spans="2:8" x14ac:dyDescent="0.25">
      <c r="B3449" s="4">
        <v>2306640</v>
      </c>
      <c r="C3449" s="8" t="s">
        <v>12964</v>
      </c>
      <c r="D3449" s="4" t="s">
        <v>9</v>
      </c>
      <c r="E3449" s="463">
        <v>2373.4899999999998</v>
      </c>
      <c r="F3449" s="404"/>
      <c r="G3449" s="404"/>
      <c r="H3449" s="404" t="str">
        <f t="shared" si="55"/>
        <v>M</v>
      </c>
    </row>
    <row r="3450" spans="2:8" x14ac:dyDescent="0.25">
      <c r="B3450" s="6">
        <v>2306667</v>
      </c>
      <c r="C3450" s="9" t="s">
        <v>12965</v>
      </c>
      <c r="D3450" s="6" t="s">
        <v>9</v>
      </c>
      <c r="E3450" s="464">
        <v>2159.37</v>
      </c>
      <c r="F3450" s="404"/>
      <c r="G3450" s="404"/>
      <c r="H3450" s="404" t="str">
        <f t="shared" si="55"/>
        <v>M</v>
      </c>
    </row>
    <row r="3451" spans="2:8" ht="30" x14ac:dyDescent="0.25">
      <c r="B3451" s="4">
        <v>2306645</v>
      </c>
      <c r="C3451" s="8" t="s">
        <v>12966</v>
      </c>
      <c r="D3451" s="4" t="s">
        <v>9</v>
      </c>
      <c r="E3451" s="463">
        <v>3605.46</v>
      </c>
      <c r="F3451" s="404"/>
      <c r="G3451" s="404"/>
      <c r="H3451" s="404" t="str">
        <f t="shared" si="55"/>
        <v>M</v>
      </c>
    </row>
    <row r="3452" spans="2:8" x14ac:dyDescent="0.25">
      <c r="B3452" s="6">
        <v>2306672</v>
      </c>
      <c r="C3452" s="9" t="s">
        <v>12967</v>
      </c>
      <c r="D3452" s="6" t="s">
        <v>9</v>
      </c>
      <c r="E3452" s="464">
        <v>3384.66</v>
      </c>
      <c r="F3452" s="404"/>
      <c r="G3452" s="404"/>
      <c r="H3452" s="404" t="str">
        <f t="shared" si="55"/>
        <v>M</v>
      </c>
    </row>
    <row r="3453" spans="2:8" ht="30" x14ac:dyDescent="0.25">
      <c r="B3453" s="4">
        <v>2306646</v>
      </c>
      <c r="C3453" s="8" t="s">
        <v>12968</v>
      </c>
      <c r="D3453" s="4" t="s">
        <v>9</v>
      </c>
      <c r="E3453" s="463">
        <v>3639.27</v>
      </c>
      <c r="F3453" s="404"/>
      <c r="G3453" s="404"/>
      <c r="H3453" s="404" t="str">
        <f t="shared" si="55"/>
        <v>M</v>
      </c>
    </row>
    <row r="3454" spans="2:8" x14ac:dyDescent="0.25">
      <c r="B3454" s="6">
        <v>2306673</v>
      </c>
      <c r="C3454" s="9" t="s">
        <v>12969</v>
      </c>
      <c r="D3454" s="6" t="s">
        <v>9</v>
      </c>
      <c r="E3454" s="464">
        <v>3411.34</v>
      </c>
      <c r="F3454" s="404"/>
      <c r="G3454" s="404"/>
      <c r="H3454" s="404" t="str">
        <f t="shared" si="55"/>
        <v>M</v>
      </c>
    </row>
    <row r="3455" spans="2:8" ht="30" x14ac:dyDescent="0.25">
      <c r="B3455" s="4">
        <v>2306647</v>
      </c>
      <c r="C3455" s="8" t="s">
        <v>12970</v>
      </c>
      <c r="D3455" s="4" t="s">
        <v>9</v>
      </c>
      <c r="E3455" s="463">
        <v>3672.91</v>
      </c>
      <c r="F3455" s="404"/>
      <c r="G3455" s="404"/>
      <c r="H3455" s="404" t="str">
        <f t="shared" si="55"/>
        <v>M</v>
      </c>
    </row>
    <row r="3456" spans="2:8" x14ac:dyDescent="0.25">
      <c r="B3456" s="6">
        <v>2306674</v>
      </c>
      <c r="C3456" s="9" t="s">
        <v>12971</v>
      </c>
      <c r="D3456" s="6" t="s">
        <v>9</v>
      </c>
      <c r="E3456" s="464">
        <v>3437.38</v>
      </c>
      <c r="F3456" s="404"/>
      <c r="G3456" s="404"/>
      <c r="H3456" s="404" t="str">
        <f t="shared" si="55"/>
        <v>M</v>
      </c>
    </row>
    <row r="3457" spans="2:8" ht="30" x14ac:dyDescent="0.25">
      <c r="B3457" s="4">
        <v>2306648</v>
      </c>
      <c r="C3457" s="8" t="s">
        <v>12972</v>
      </c>
      <c r="D3457" s="4" t="s">
        <v>9</v>
      </c>
      <c r="E3457" s="463">
        <v>5180.95</v>
      </c>
      <c r="F3457" s="404"/>
      <c r="G3457" s="404"/>
      <c r="H3457" s="404" t="str">
        <f t="shared" si="55"/>
        <v>M</v>
      </c>
    </row>
    <row r="3458" spans="2:8" x14ac:dyDescent="0.25">
      <c r="B3458" s="6">
        <v>2306675</v>
      </c>
      <c r="C3458" s="9" t="s">
        <v>12973</v>
      </c>
      <c r="D3458" s="6" t="s">
        <v>9</v>
      </c>
      <c r="E3458" s="464">
        <v>4937.3</v>
      </c>
      <c r="F3458" s="404"/>
      <c r="G3458" s="404"/>
      <c r="H3458" s="404" t="str">
        <f t="shared" si="55"/>
        <v>M</v>
      </c>
    </row>
    <row r="3459" spans="2:8" ht="30" x14ac:dyDescent="0.25">
      <c r="B3459" s="4">
        <v>2306649</v>
      </c>
      <c r="C3459" s="8" t="s">
        <v>12974</v>
      </c>
      <c r="D3459" s="4" t="s">
        <v>9</v>
      </c>
      <c r="E3459" s="463">
        <v>5216.55</v>
      </c>
      <c r="F3459" s="404"/>
      <c r="G3459" s="404"/>
      <c r="H3459" s="404" t="str">
        <f t="shared" si="55"/>
        <v>M</v>
      </c>
    </row>
    <row r="3460" spans="2:8" x14ac:dyDescent="0.25">
      <c r="B3460" s="6">
        <v>2306676</v>
      </c>
      <c r="C3460" s="9" t="s">
        <v>12975</v>
      </c>
      <c r="D3460" s="6" t="s">
        <v>9</v>
      </c>
      <c r="E3460" s="464">
        <v>4964.21</v>
      </c>
      <c r="F3460" s="404"/>
      <c r="G3460" s="404"/>
      <c r="H3460" s="404" t="str">
        <f t="shared" si="55"/>
        <v>M</v>
      </c>
    </row>
    <row r="3461" spans="2:8" ht="30" x14ac:dyDescent="0.25">
      <c r="B3461" s="4">
        <v>2306650</v>
      </c>
      <c r="C3461" s="8" t="s">
        <v>12976</v>
      </c>
      <c r="D3461" s="4" t="s">
        <v>9</v>
      </c>
      <c r="E3461" s="463">
        <v>5252.03</v>
      </c>
      <c r="F3461" s="404"/>
      <c r="G3461" s="404"/>
      <c r="H3461" s="404" t="str">
        <f t="shared" si="55"/>
        <v>M</v>
      </c>
    </row>
    <row r="3462" spans="2:8" x14ac:dyDescent="0.25">
      <c r="B3462" s="6">
        <v>2306677</v>
      </c>
      <c r="C3462" s="9" t="s">
        <v>12977</v>
      </c>
      <c r="D3462" s="6" t="s">
        <v>9</v>
      </c>
      <c r="E3462" s="464">
        <v>4990.33</v>
      </c>
      <c r="F3462" s="404"/>
      <c r="G3462" s="404"/>
      <c r="H3462" s="404" t="str">
        <f t="shared" si="55"/>
        <v>M</v>
      </c>
    </row>
    <row r="3463" spans="2:8" x14ac:dyDescent="0.25">
      <c r="B3463" s="4">
        <v>2306644</v>
      </c>
      <c r="C3463" s="8" t="s">
        <v>12978</v>
      </c>
      <c r="D3463" s="4" t="s">
        <v>9</v>
      </c>
      <c r="E3463" s="463">
        <v>2835.86</v>
      </c>
      <c r="F3463" s="404"/>
      <c r="G3463" s="404"/>
      <c r="H3463" s="404" t="str">
        <f t="shared" si="55"/>
        <v>M</v>
      </c>
    </row>
    <row r="3464" spans="2:8" x14ac:dyDescent="0.25">
      <c r="B3464" s="6">
        <v>2306671</v>
      </c>
      <c r="C3464" s="9" t="s">
        <v>12979</v>
      </c>
      <c r="D3464" s="6" t="s">
        <v>9</v>
      </c>
      <c r="E3464" s="464">
        <v>2621.75</v>
      </c>
      <c r="F3464" s="404"/>
      <c r="G3464" s="404"/>
      <c r="H3464" s="404" t="str">
        <f t="shared" si="55"/>
        <v>M</v>
      </c>
    </row>
    <row r="3465" spans="2:8" x14ac:dyDescent="0.25">
      <c r="B3465" s="4">
        <v>2306141</v>
      </c>
      <c r="C3465" s="8" t="s">
        <v>12980</v>
      </c>
      <c r="D3465" s="4" t="s">
        <v>9</v>
      </c>
      <c r="E3465" s="463">
        <v>71.17</v>
      </c>
      <c r="F3465" s="404"/>
      <c r="G3465" s="404"/>
      <c r="H3465" s="404" t="str">
        <f t="shared" si="55"/>
        <v>M</v>
      </c>
    </row>
    <row r="3466" spans="2:8" x14ac:dyDescent="0.25">
      <c r="B3466" s="6">
        <v>2306145</v>
      </c>
      <c r="C3466" s="9" t="s">
        <v>12981</v>
      </c>
      <c r="D3466" s="6" t="s">
        <v>9</v>
      </c>
      <c r="E3466" s="464">
        <v>51</v>
      </c>
      <c r="F3466" s="404"/>
      <c r="G3466" s="404"/>
      <c r="H3466" s="404" t="str">
        <f t="shared" si="55"/>
        <v>M</v>
      </c>
    </row>
    <row r="3467" spans="2:8" x14ac:dyDescent="0.25">
      <c r="B3467" s="4">
        <v>2306142</v>
      </c>
      <c r="C3467" s="8" t="s">
        <v>12982</v>
      </c>
      <c r="D3467" s="4" t="s">
        <v>9</v>
      </c>
      <c r="E3467" s="463">
        <v>88.99</v>
      </c>
      <c r="F3467" s="404"/>
      <c r="G3467" s="404"/>
      <c r="H3467" s="404" t="str">
        <f t="shared" si="55"/>
        <v>M</v>
      </c>
    </row>
    <row r="3468" spans="2:8" x14ac:dyDescent="0.25">
      <c r="B3468" s="6">
        <v>2306146</v>
      </c>
      <c r="C3468" s="9" t="s">
        <v>12983</v>
      </c>
      <c r="D3468" s="6" t="s">
        <v>9</v>
      </c>
      <c r="E3468" s="464">
        <v>59.94</v>
      </c>
      <c r="F3468" s="404"/>
      <c r="G3468" s="404"/>
      <c r="H3468" s="404" t="str">
        <f t="shared" si="55"/>
        <v>M</v>
      </c>
    </row>
    <row r="3469" spans="2:8" x14ac:dyDescent="0.25">
      <c r="B3469" s="4">
        <v>2306143</v>
      </c>
      <c r="C3469" s="8" t="s">
        <v>12984</v>
      </c>
      <c r="D3469" s="4" t="s">
        <v>9</v>
      </c>
      <c r="E3469" s="463">
        <v>109.77</v>
      </c>
      <c r="F3469" s="404"/>
      <c r="G3469" s="404"/>
      <c r="H3469" s="404" t="str">
        <f t="shared" si="55"/>
        <v>M</v>
      </c>
    </row>
    <row r="3470" spans="2:8" x14ac:dyDescent="0.25">
      <c r="B3470" s="6">
        <v>2306147</v>
      </c>
      <c r="C3470" s="9" t="s">
        <v>12985</v>
      </c>
      <c r="D3470" s="6" t="s">
        <v>9</v>
      </c>
      <c r="E3470" s="464">
        <v>70.23</v>
      </c>
      <c r="F3470" s="404"/>
      <c r="G3470" s="404"/>
      <c r="H3470" s="404" t="str">
        <f t="shared" si="55"/>
        <v>M</v>
      </c>
    </row>
    <row r="3471" spans="2:8" x14ac:dyDescent="0.25">
      <c r="B3471" s="4">
        <v>2306144</v>
      </c>
      <c r="C3471" s="8" t="s">
        <v>12986</v>
      </c>
      <c r="D3471" s="4" t="s">
        <v>9</v>
      </c>
      <c r="E3471" s="463">
        <v>134.33000000000001</v>
      </c>
      <c r="F3471" s="404"/>
      <c r="G3471" s="404"/>
      <c r="H3471" s="404" t="str">
        <f t="shared" si="55"/>
        <v>M</v>
      </c>
    </row>
    <row r="3472" spans="2:8" x14ac:dyDescent="0.25">
      <c r="B3472" s="6">
        <v>2306148</v>
      </c>
      <c r="C3472" s="9" t="s">
        <v>12987</v>
      </c>
      <c r="D3472" s="6" t="s">
        <v>9</v>
      </c>
      <c r="E3472" s="464">
        <v>82.68</v>
      </c>
      <c r="F3472" s="404"/>
      <c r="G3472" s="404"/>
      <c r="H3472" s="404" t="str">
        <f t="shared" si="55"/>
        <v>M</v>
      </c>
    </row>
    <row r="3473" spans="2:8" x14ac:dyDescent="0.25">
      <c r="B3473" s="4">
        <v>2306624</v>
      </c>
      <c r="C3473" s="8" t="s">
        <v>12988</v>
      </c>
      <c r="D3473" s="4" t="s">
        <v>9</v>
      </c>
      <c r="E3473" s="463">
        <v>6715.61</v>
      </c>
      <c r="F3473" s="404"/>
      <c r="G3473" s="404"/>
      <c r="H3473" s="404" t="str">
        <f t="shared" ref="H3473:H3536" si="56">UPPER(D3473)</f>
        <v>M</v>
      </c>
    </row>
    <row r="3474" spans="2:8" x14ac:dyDescent="0.25">
      <c r="B3474" s="6">
        <v>2306625</v>
      </c>
      <c r="C3474" s="9" t="s">
        <v>12989</v>
      </c>
      <c r="D3474" s="6" t="s">
        <v>9</v>
      </c>
      <c r="E3474" s="464">
        <v>6759.21</v>
      </c>
      <c r="F3474" s="404"/>
      <c r="G3474" s="404"/>
      <c r="H3474" s="404" t="str">
        <f t="shared" si="56"/>
        <v>M</v>
      </c>
    </row>
    <row r="3475" spans="2:8" x14ac:dyDescent="0.25">
      <c r="B3475" s="4">
        <v>2306626</v>
      </c>
      <c r="C3475" s="8" t="s">
        <v>12990</v>
      </c>
      <c r="D3475" s="4" t="s">
        <v>9</v>
      </c>
      <c r="E3475" s="463">
        <v>6804.24</v>
      </c>
      <c r="F3475" s="404"/>
      <c r="G3475" s="404"/>
      <c r="H3475" s="404" t="str">
        <f t="shared" si="56"/>
        <v>M</v>
      </c>
    </row>
    <row r="3476" spans="2:8" x14ac:dyDescent="0.25">
      <c r="B3476" s="6">
        <v>2306627</v>
      </c>
      <c r="C3476" s="9" t="s">
        <v>12991</v>
      </c>
      <c r="D3476" s="6" t="s">
        <v>9</v>
      </c>
      <c r="E3476" s="464">
        <v>6847.84</v>
      </c>
      <c r="F3476" s="404"/>
      <c r="G3476" s="404"/>
      <c r="H3476" s="404" t="str">
        <f t="shared" si="56"/>
        <v>M</v>
      </c>
    </row>
    <row r="3477" spans="2:8" x14ac:dyDescent="0.25">
      <c r="B3477" s="4">
        <v>2306628</v>
      </c>
      <c r="C3477" s="8" t="s">
        <v>12992</v>
      </c>
      <c r="D3477" s="4" t="s">
        <v>9</v>
      </c>
      <c r="E3477" s="463">
        <v>6891.5</v>
      </c>
      <c r="F3477" s="404"/>
      <c r="G3477" s="404"/>
      <c r="H3477" s="404" t="str">
        <f t="shared" si="56"/>
        <v>M</v>
      </c>
    </row>
    <row r="3478" spans="2:8" x14ac:dyDescent="0.25">
      <c r="B3478" s="6">
        <v>2306629</v>
      </c>
      <c r="C3478" s="9" t="s">
        <v>12993</v>
      </c>
      <c r="D3478" s="6" t="s">
        <v>9</v>
      </c>
      <c r="E3478" s="464">
        <v>9468.4500000000007</v>
      </c>
      <c r="F3478" s="404"/>
      <c r="G3478" s="404"/>
      <c r="H3478" s="404" t="str">
        <f t="shared" si="56"/>
        <v>M</v>
      </c>
    </row>
    <row r="3479" spans="2:8" x14ac:dyDescent="0.25">
      <c r="B3479" s="4">
        <v>2306630</v>
      </c>
      <c r="C3479" s="8" t="s">
        <v>12994</v>
      </c>
      <c r="D3479" s="4" t="s">
        <v>9</v>
      </c>
      <c r="E3479" s="463">
        <v>9565.58</v>
      </c>
      <c r="F3479" s="404"/>
      <c r="G3479" s="404"/>
      <c r="H3479" s="404" t="str">
        <f t="shared" si="56"/>
        <v>M</v>
      </c>
    </row>
    <row r="3480" spans="2:8" x14ac:dyDescent="0.25">
      <c r="B3480" s="6">
        <v>2306631</v>
      </c>
      <c r="C3480" s="9" t="s">
        <v>12995</v>
      </c>
      <c r="D3480" s="6" t="s">
        <v>9</v>
      </c>
      <c r="E3480" s="464">
        <v>9659.65</v>
      </c>
      <c r="F3480" s="404"/>
      <c r="G3480" s="404"/>
      <c r="H3480" s="404" t="str">
        <f t="shared" si="56"/>
        <v>M</v>
      </c>
    </row>
    <row r="3481" spans="2:8" x14ac:dyDescent="0.25">
      <c r="B3481" s="4">
        <v>2306632</v>
      </c>
      <c r="C3481" s="8" t="s">
        <v>12996</v>
      </c>
      <c r="D3481" s="4" t="s">
        <v>9</v>
      </c>
      <c r="E3481" s="463">
        <v>9756.77</v>
      </c>
      <c r="F3481" s="404"/>
      <c r="G3481" s="404"/>
      <c r="H3481" s="404" t="str">
        <f t="shared" si="56"/>
        <v>M</v>
      </c>
    </row>
    <row r="3482" spans="2:8" x14ac:dyDescent="0.25">
      <c r="B3482" s="6">
        <v>2306610</v>
      </c>
      <c r="C3482" s="9" t="s">
        <v>12997</v>
      </c>
      <c r="D3482" s="6" t="s">
        <v>9</v>
      </c>
      <c r="E3482" s="464">
        <v>2149.8200000000002</v>
      </c>
      <c r="F3482" s="404"/>
      <c r="G3482" s="404"/>
      <c r="H3482" s="404" t="str">
        <f t="shared" si="56"/>
        <v>M</v>
      </c>
    </row>
    <row r="3483" spans="2:8" x14ac:dyDescent="0.25">
      <c r="B3483" s="4">
        <v>2306604</v>
      </c>
      <c r="C3483" s="8" t="s">
        <v>12998</v>
      </c>
      <c r="D3483" s="4" t="s">
        <v>9</v>
      </c>
      <c r="E3483" s="463">
        <v>777.89</v>
      </c>
      <c r="F3483" s="404"/>
      <c r="G3483" s="404"/>
      <c r="H3483" s="404" t="str">
        <f t="shared" si="56"/>
        <v>M</v>
      </c>
    </row>
    <row r="3484" spans="2:8" x14ac:dyDescent="0.25">
      <c r="B3484" s="6">
        <v>2306605</v>
      </c>
      <c r="C3484" s="9" t="s">
        <v>12999</v>
      </c>
      <c r="D3484" s="6" t="s">
        <v>9</v>
      </c>
      <c r="E3484" s="464">
        <v>975.41</v>
      </c>
      <c r="F3484" s="404"/>
      <c r="G3484" s="404"/>
      <c r="H3484" s="404" t="str">
        <f t="shared" si="56"/>
        <v>M</v>
      </c>
    </row>
    <row r="3485" spans="2:8" x14ac:dyDescent="0.25">
      <c r="B3485" s="4">
        <v>2306606</v>
      </c>
      <c r="C3485" s="8" t="s">
        <v>13000</v>
      </c>
      <c r="D3485" s="4" t="s">
        <v>9</v>
      </c>
      <c r="E3485" s="463">
        <v>1126.3499999999999</v>
      </c>
      <c r="F3485" s="404"/>
      <c r="G3485" s="404"/>
      <c r="H3485" s="404" t="str">
        <f t="shared" si="56"/>
        <v>M</v>
      </c>
    </row>
    <row r="3486" spans="2:8" x14ac:dyDescent="0.25">
      <c r="B3486" s="6">
        <v>2306607</v>
      </c>
      <c r="C3486" s="9" t="s">
        <v>13001</v>
      </c>
      <c r="D3486" s="6" t="s">
        <v>9</v>
      </c>
      <c r="E3486" s="464">
        <v>1333.53</v>
      </c>
      <c r="F3486" s="404"/>
      <c r="G3486" s="404"/>
      <c r="H3486" s="404" t="str">
        <f t="shared" si="56"/>
        <v>M</v>
      </c>
    </row>
    <row r="3487" spans="2:8" x14ac:dyDescent="0.25">
      <c r="B3487" s="4">
        <v>2306608</v>
      </c>
      <c r="C3487" s="8" t="s">
        <v>13002</v>
      </c>
      <c r="D3487" s="4" t="s">
        <v>9</v>
      </c>
      <c r="E3487" s="463">
        <v>1638.08</v>
      </c>
      <c r="F3487" s="404"/>
      <c r="G3487" s="404"/>
      <c r="H3487" s="404" t="str">
        <f t="shared" si="56"/>
        <v>M</v>
      </c>
    </row>
    <row r="3488" spans="2:8" x14ac:dyDescent="0.25">
      <c r="B3488" s="6">
        <v>2306609</v>
      </c>
      <c r="C3488" s="9" t="s">
        <v>13003</v>
      </c>
      <c r="D3488" s="6" t="s">
        <v>9</v>
      </c>
      <c r="E3488" s="464">
        <v>1649.77</v>
      </c>
      <c r="F3488" s="404"/>
      <c r="G3488" s="404"/>
      <c r="H3488" s="404" t="str">
        <f t="shared" si="56"/>
        <v>M</v>
      </c>
    </row>
    <row r="3489" spans="2:8" x14ac:dyDescent="0.25">
      <c r="B3489" s="4">
        <v>2306614</v>
      </c>
      <c r="C3489" s="8" t="s">
        <v>13004</v>
      </c>
      <c r="D3489" s="4" t="s">
        <v>9</v>
      </c>
      <c r="E3489" s="463">
        <v>2771.91</v>
      </c>
      <c r="F3489" s="404"/>
      <c r="G3489" s="404"/>
      <c r="H3489" s="404" t="str">
        <f t="shared" si="56"/>
        <v>M</v>
      </c>
    </row>
    <row r="3490" spans="2:8" x14ac:dyDescent="0.25">
      <c r="B3490" s="6">
        <v>2306615</v>
      </c>
      <c r="C3490" s="9" t="s">
        <v>13005</v>
      </c>
      <c r="D3490" s="6" t="s">
        <v>9</v>
      </c>
      <c r="E3490" s="464">
        <v>2789.52</v>
      </c>
      <c r="F3490" s="404"/>
      <c r="G3490" s="404"/>
      <c r="H3490" s="404" t="str">
        <f t="shared" si="56"/>
        <v>M</v>
      </c>
    </row>
    <row r="3491" spans="2:8" x14ac:dyDescent="0.25">
      <c r="B3491" s="4">
        <v>2306616</v>
      </c>
      <c r="C3491" s="8" t="s">
        <v>13006</v>
      </c>
      <c r="D3491" s="4" t="s">
        <v>9</v>
      </c>
      <c r="E3491" s="463">
        <v>2806.8</v>
      </c>
      <c r="F3491" s="404"/>
      <c r="G3491" s="404"/>
      <c r="H3491" s="404" t="str">
        <f t="shared" si="56"/>
        <v>M</v>
      </c>
    </row>
    <row r="3492" spans="2:8" x14ac:dyDescent="0.25">
      <c r="B3492" s="6">
        <v>2306611</v>
      </c>
      <c r="C3492" s="9" t="s">
        <v>13007</v>
      </c>
      <c r="D3492" s="6" t="s">
        <v>9</v>
      </c>
      <c r="E3492" s="464">
        <v>1726.85</v>
      </c>
      <c r="F3492" s="404"/>
      <c r="G3492" s="404"/>
      <c r="H3492" s="404" t="str">
        <f t="shared" si="56"/>
        <v>M</v>
      </c>
    </row>
    <row r="3493" spans="2:8" x14ac:dyDescent="0.25">
      <c r="B3493" s="4">
        <v>2306612</v>
      </c>
      <c r="C3493" s="8" t="s">
        <v>13008</v>
      </c>
      <c r="D3493" s="4" t="s">
        <v>9</v>
      </c>
      <c r="E3493" s="463">
        <v>2116.4699999999998</v>
      </c>
      <c r="F3493" s="404"/>
      <c r="G3493" s="404"/>
      <c r="H3493" s="404" t="str">
        <f t="shared" si="56"/>
        <v>M</v>
      </c>
    </row>
    <row r="3494" spans="2:8" x14ac:dyDescent="0.25">
      <c r="B3494" s="6">
        <v>2306613</v>
      </c>
      <c r="C3494" s="9" t="s">
        <v>13009</v>
      </c>
      <c r="D3494" s="6" t="s">
        <v>9</v>
      </c>
      <c r="E3494" s="464">
        <v>2134.0700000000002</v>
      </c>
      <c r="F3494" s="404"/>
      <c r="G3494" s="404"/>
      <c r="H3494" s="404" t="str">
        <f t="shared" si="56"/>
        <v>M</v>
      </c>
    </row>
    <row r="3495" spans="2:8" x14ac:dyDescent="0.25">
      <c r="B3495" s="4">
        <v>2306618</v>
      </c>
      <c r="C3495" s="8" t="s">
        <v>13010</v>
      </c>
      <c r="D3495" s="4" t="s">
        <v>9</v>
      </c>
      <c r="E3495" s="463">
        <v>3356.35</v>
      </c>
      <c r="F3495" s="404"/>
      <c r="G3495" s="404"/>
      <c r="H3495" s="404" t="str">
        <f t="shared" si="56"/>
        <v>M</v>
      </c>
    </row>
    <row r="3496" spans="2:8" x14ac:dyDescent="0.25">
      <c r="B3496" s="6">
        <v>2306619</v>
      </c>
      <c r="C3496" s="9" t="s">
        <v>13011</v>
      </c>
      <c r="D3496" s="6" t="s">
        <v>9</v>
      </c>
      <c r="E3496" s="464">
        <v>3381.57</v>
      </c>
      <c r="F3496" s="404"/>
      <c r="G3496" s="404"/>
      <c r="H3496" s="404" t="str">
        <f t="shared" si="56"/>
        <v>M</v>
      </c>
    </row>
    <row r="3497" spans="2:8" x14ac:dyDescent="0.25">
      <c r="B3497" s="4">
        <v>2306620</v>
      </c>
      <c r="C3497" s="8" t="s">
        <v>13012</v>
      </c>
      <c r="D3497" s="4" t="s">
        <v>9</v>
      </c>
      <c r="E3497" s="463">
        <v>3406.12</v>
      </c>
      <c r="F3497" s="404"/>
      <c r="G3497" s="404"/>
      <c r="H3497" s="404" t="str">
        <f t="shared" si="56"/>
        <v>M</v>
      </c>
    </row>
    <row r="3498" spans="2:8" x14ac:dyDescent="0.25">
      <c r="B3498" s="6">
        <v>2306621</v>
      </c>
      <c r="C3498" s="9" t="s">
        <v>13013</v>
      </c>
      <c r="D3498" s="6" t="s">
        <v>9</v>
      </c>
      <c r="E3498" s="464">
        <v>4904.51</v>
      </c>
      <c r="F3498" s="404"/>
      <c r="G3498" s="404"/>
      <c r="H3498" s="404" t="str">
        <f t="shared" si="56"/>
        <v>M</v>
      </c>
    </row>
    <row r="3499" spans="2:8" x14ac:dyDescent="0.25">
      <c r="B3499" s="4">
        <v>2306622</v>
      </c>
      <c r="C3499" s="8" t="s">
        <v>13014</v>
      </c>
      <c r="D3499" s="4" t="s">
        <v>9</v>
      </c>
      <c r="E3499" s="463">
        <v>4929.8</v>
      </c>
      <c r="F3499" s="404"/>
      <c r="G3499" s="404"/>
      <c r="H3499" s="404" t="str">
        <f t="shared" si="56"/>
        <v>M</v>
      </c>
    </row>
    <row r="3500" spans="2:8" x14ac:dyDescent="0.25">
      <c r="B3500" s="6">
        <v>2306623</v>
      </c>
      <c r="C3500" s="9" t="s">
        <v>13015</v>
      </c>
      <c r="D3500" s="6" t="s">
        <v>9</v>
      </c>
      <c r="E3500" s="464">
        <v>4954.28</v>
      </c>
      <c r="F3500" s="404"/>
      <c r="G3500" s="404"/>
      <c r="H3500" s="404" t="str">
        <f t="shared" si="56"/>
        <v>M</v>
      </c>
    </row>
    <row r="3501" spans="2:8" x14ac:dyDescent="0.25">
      <c r="B3501" s="4">
        <v>2306617</v>
      </c>
      <c r="C3501" s="8" t="s">
        <v>13016</v>
      </c>
      <c r="D3501" s="4" t="s">
        <v>9</v>
      </c>
      <c r="E3501" s="463">
        <v>2594.85</v>
      </c>
      <c r="F3501" s="404"/>
      <c r="G3501" s="404"/>
      <c r="H3501" s="404" t="str">
        <f t="shared" si="56"/>
        <v>M</v>
      </c>
    </row>
    <row r="3502" spans="2:8" x14ac:dyDescent="0.25">
      <c r="B3502" s="6">
        <v>2306014</v>
      </c>
      <c r="C3502" s="9" t="s">
        <v>13017</v>
      </c>
      <c r="D3502" s="6" t="s">
        <v>49</v>
      </c>
      <c r="E3502" s="464">
        <v>13.72</v>
      </c>
      <c r="F3502" s="404"/>
      <c r="G3502" s="404"/>
      <c r="H3502" s="404" t="str">
        <f t="shared" si="56"/>
        <v>KG</v>
      </c>
    </row>
    <row r="3503" spans="2:8" ht="30" x14ac:dyDescent="0.25">
      <c r="B3503" s="4">
        <v>2306700</v>
      </c>
      <c r="C3503" s="8" t="s">
        <v>13018</v>
      </c>
      <c r="D3503" s="4" t="s">
        <v>9</v>
      </c>
      <c r="E3503" s="463">
        <v>2152.17</v>
      </c>
      <c r="F3503" s="404"/>
      <c r="G3503" s="404"/>
      <c r="H3503" s="404" t="str">
        <f t="shared" si="56"/>
        <v>M</v>
      </c>
    </row>
    <row r="3504" spans="2:8" ht="30" x14ac:dyDescent="0.25">
      <c r="B3504" s="6">
        <v>2306703</v>
      </c>
      <c r="C3504" s="9" t="s">
        <v>13019</v>
      </c>
      <c r="D3504" s="6" t="s">
        <v>9</v>
      </c>
      <c r="E3504" s="464">
        <v>2226.02</v>
      </c>
      <c r="F3504" s="404"/>
      <c r="G3504" s="404"/>
      <c r="H3504" s="404" t="str">
        <f t="shared" si="56"/>
        <v>M</v>
      </c>
    </row>
    <row r="3505" spans="2:8" ht="30" x14ac:dyDescent="0.25">
      <c r="B3505" s="4">
        <v>2306706</v>
      </c>
      <c r="C3505" s="8" t="s">
        <v>13020</v>
      </c>
      <c r="D3505" s="4" t="s">
        <v>9</v>
      </c>
      <c r="E3505" s="463">
        <v>2345.62</v>
      </c>
      <c r="F3505" s="404"/>
      <c r="G3505" s="404"/>
      <c r="H3505" s="404" t="str">
        <f t="shared" si="56"/>
        <v>M</v>
      </c>
    </row>
    <row r="3506" spans="2:8" ht="30" x14ac:dyDescent="0.25">
      <c r="B3506" s="6">
        <v>2306709</v>
      </c>
      <c r="C3506" s="9" t="s">
        <v>13021</v>
      </c>
      <c r="D3506" s="6" t="s">
        <v>9</v>
      </c>
      <c r="E3506" s="464">
        <v>2516.5700000000002</v>
      </c>
      <c r="F3506" s="404"/>
      <c r="G3506" s="404"/>
      <c r="H3506" s="404" t="str">
        <f t="shared" si="56"/>
        <v>M</v>
      </c>
    </row>
    <row r="3507" spans="2:8" ht="30" x14ac:dyDescent="0.25">
      <c r="B3507" s="4">
        <v>2306712</v>
      </c>
      <c r="C3507" s="8" t="s">
        <v>13022</v>
      </c>
      <c r="D3507" s="4" t="s">
        <v>9</v>
      </c>
      <c r="E3507" s="463">
        <v>2604.87</v>
      </c>
      <c r="F3507" s="404"/>
      <c r="G3507" s="404"/>
      <c r="H3507" s="404" t="str">
        <f t="shared" si="56"/>
        <v>M</v>
      </c>
    </row>
    <row r="3508" spans="2:8" ht="30" x14ac:dyDescent="0.25">
      <c r="B3508" s="6">
        <v>2306715</v>
      </c>
      <c r="C3508" s="9" t="s">
        <v>13023</v>
      </c>
      <c r="D3508" s="6" t="s">
        <v>9</v>
      </c>
      <c r="E3508" s="464">
        <v>2715.61</v>
      </c>
      <c r="F3508" s="404"/>
      <c r="G3508" s="404"/>
      <c r="H3508" s="404" t="str">
        <f t="shared" si="56"/>
        <v>M</v>
      </c>
    </row>
    <row r="3509" spans="2:8" ht="30" x14ac:dyDescent="0.25">
      <c r="B3509" s="4">
        <v>2306718</v>
      </c>
      <c r="C3509" s="8" t="s">
        <v>13024</v>
      </c>
      <c r="D3509" s="4" t="s">
        <v>9</v>
      </c>
      <c r="E3509" s="463">
        <v>2888</v>
      </c>
      <c r="F3509" s="404"/>
      <c r="G3509" s="404"/>
      <c r="H3509" s="404" t="str">
        <f t="shared" si="56"/>
        <v>M</v>
      </c>
    </row>
    <row r="3510" spans="2:8" ht="30" x14ac:dyDescent="0.25">
      <c r="B3510" s="6">
        <v>2306721</v>
      </c>
      <c r="C3510" s="9" t="s">
        <v>13025</v>
      </c>
      <c r="D3510" s="6" t="s">
        <v>9</v>
      </c>
      <c r="E3510" s="464">
        <v>2970.8</v>
      </c>
      <c r="F3510" s="404"/>
      <c r="G3510" s="404"/>
      <c r="H3510" s="404" t="str">
        <f t="shared" si="56"/>
        <v>M</v>
      </c>
    </row>
    <row r="3511" spans="2:8" ht="30" x14ac:dyDescent="0.25">
      <c r="B3511" s="4">
        <v>2306724</v>
      </c>
      <c r="C3511" s="8" t="s">
        <v>13026</v>
      </c>
      <c r="D3511" s="4" t="s">
        <v>9</v>
      </c>
      <c r="E3511" s="463">
        <v>3126.31</v>
      </c>
      <c r="F3511" s="404"/>
      <c r="G3511" s="404"/>
      <c r="H3511" s="404" t="str">
        <f t="shared" si="56"/>
        <v>M</v>
      </c>
    </row>
    <row r="3512" spans="2:8" ht="30" x14ac:dyDescent="0.25">
      <c r="B3512" s="6">
        <v>2306688</v>
      </c>
      <c r="C3512" s="9" t="s">
        <v>13027</v>
      </c>
      <c r="D3512" s="6" t="s">
        <v>9</v>
      </c>
      <c r="E3512" s="464">
        <v>1715.36</v>
      </c>
      <c r="F3512" s="404"/>
      <c r="G3512" s="404"/>
      <c r="H3512" s="404" t="str">
        <f t="shared" si="56"/>
        <v>M</v>
      </c>
    </row>
    <row r="3513" spans="2:8" ht="30" x14ac:dyDescent="0.25">
      <c r="B3513" s="4">
        <v>2306691</v>
      </c>
      <c r="C3513" s="8" t="s">
        <v>13028</v>
      </c>
      <c r="D3513" s="4" t="s">
        <v>9</v>
      </c>
      <c r="E3513" s="463">
        <v>1806.74</v>
      </c>
      <c r="F3513" s="404"/>
      <c r="G3513" s="404"/>
      <c r="H3513" s="404" t="str">
        <f t="shared" si="56"/>
        <v>M</v>
      </c>
    </row>
    <row r="3514" spans="2:8" ht="30" x14ac:dyDescent="0.25">
      <c r="B3514" s="6">
        <v>2306694</v>
      </c>
      <c r="C3514" s="9" t="s">
        <v>13029</v>
      </c>
      <c r="D3514" s="6" t="s">
        <v>9</v>
      </c>
      <c r="E3514" s="464">
        <v>1935.46</v>
      </c>
      <c r="F3514" s="404"/>
      <c r="G3514" s="404"/>
      <c r="H3514" s="404" t="str">
        <f t="shared" si="56"/>
        <v>M</v>
      </c>
    </row>
    <row r="3515" spans="2:8" ht="30" x14ac:dyDescent="0.25">
      <c r="B3515" s="4">
        <v>2306697</v>
      </c>
      <c r="C3515" s="8" t="s">
        <v>13030</v>
      </c>
      <c r="D3515" s="4" t="s">
        <v>9</v>
      </c>
      <c r="E3515" s="463">
        <v>2023.89</v>
      </c>
      <c r="F3515" s="404"/>
      <c r="G3515" s="404"/>
      <c r="H3515" s="404" t="str">
        <f t="shared" si="56"/>
        <v>M</v>
      </c>
    </row>
    <row r="3516" spans="2:8" ht="30" x14ac:dyDescent="0.25">
      <c r="B3516" s="6">
        <v>2306701</v>
      </c>
      <c r="C3516" s="9" t="s">
        <v>13031</v>
      </c>
      <c r="D3516" s="6" t="s">
        <v>9</v>
      </c>
      <c r="E3516" s="464">
        <v>3945.56</v>
      </c>
      <c r="F3516" s="404"/>
      <c r="G3516" s="404"/>
      <c r="H3516" s="404" t="str">
        <f t="shared" si="56"/>
        <v>M</v>
      </c>
    </row>
    <row r="3517" spans="2:8" ht="30" x14ac:dyDescent="0.25">
      <c r="B3517" s="4">
        <v>2306704</v>
      </c>
      <c r="C3517" s="8" t="s">
        <v>13032</v>
      </c>
      <c r="D3517" s="4" t="s">
        <v>9</v>
      </c>
      <c r="E3517" s="463">
        <v>4178.17</v>
      </c>
      <c r="F3517" s="404"/>
      <c r="G3517" s="404"/>
      <c r="H3517" s="404" t="str">
        <f t="shared" si="56"/>
        <v>M</v>
      </c>
    </row>
    <row r="3518" spans="2:8" ht="30" x14ac:dyDescent="0.25">
      <c r="B3518" s="6">
        <v>2306707</v>
      </c>
      <c r="C3518" s="9" t="s">
        <v>13033</v>
      </c>
      <c r="D3518" s="6" t="s">
        <v>9</v>
      </c>
      <c r="E3518" s="464">
        <v>4349.8900000000003</v>
      </c>
      <c r="F3518" s="404"/>
      <c r="G3518" s="404"/>
      <c r="H3518" s="404" t="str">
        <f t="shared" si="56"/>
        <v>M</v>
      </c>
    </row>
    <row r="3519" spans="2:8" ht="30" x14ac:dyDescent="0.25">
      <c r="B3519" s="4">
        <v>2306710</v>
      </c>
      <c r="C3519" s="8" t="s">
        <v>13034</v>
      </c>
      <c r="D3519" s="4" t="s">
        <v>9</v>
      </c>
      <c r="E3519" s="463">
        <v>4561.59</v>
      </c>
      <c r="F3519" s="404"/>
      <c r="G3519" s="404"/>
      <c r="H3519" s="404" t="str">
        <f t="shared" si="56"/>
        <v>M</v>
      </c>
    </row>
    <row r="3520" spans="2:8" ht="30" x14ac:dyDescent="0.25">
      <c r="B3520" s="6">
        <v>2306713</v>
      </c>
      <c r="C3520" s="9" t="s">
        <v>13035</v>
      </c>
      <c r="D3520" s="6" t="s">
        <v>9</v>
      </c>
      <c r="E3520" s="464">
        <v>4684.3599999999997</v>
      </c>
      <c r="F3520" s="404"/>
      <c r="G3520" s="404"/>
      <c r="H3520" s="404" t="str">
        <f t="shared" si="56"/>
        <v>M</v>
      </c>
    </row>
    <row r="3521" spans="2:8" ht="30" x14ac:dyDescent="0.25">
      <c r="B3521" s="4">
        <v>2306716</v>
      </c>
      <c r="C3521" s="8" t="s">
        <v>13036</v>
      </c>
      <c r="D3521" s="4" t="s">
        <v>9</v>
      </c>
      <c r="E3521" s="463">
        <v>4953.57</v>
      </c>
      <c r="F3521" s="404"/>
      <c r="G3521" s="404"/>
      <c r="H3521" s="404" t="str">
        <f t="shared" si="56"/>
        <v>M</v>
      </c>
    </row>
    <row r="3522" spans="2:8" ht="30" x14ac:dyDescent="0.25">
      <c r="B3522" s="6">
        <v>2306719</v>
      </c>
      <c r="C3522" s="9" t="s">
        <v>13037</v>
      </c>
      <c r="D3522" s="6" t="s">
        <v>9</v>
      </c>
      <c r="E3522" s="464">
        <v>5366.93</v>
      </c>
      <c r="F3522" s="404"/>
      <c r="G3522" s="404"/>
      <c r="H3522" s="404" t="str">
        <f t="shared" si="56"/>
        <v>M</v>
      </c>
    </row>
    <row r="3523" spans="2:8" ht="30" x14ac:dyDescent="0.25">
      <c r="B3523" s="4">
        <v>2306722</v>
      </c>
      <c r="C3523" s="8" t="s">
        <v>13038</v>
      </c>
      <c r="D3523" s="4" t="s">
        <v>9</v>
      </c>
      <c r="E3523" s="463">
        <v>5610.41</v>
      </c>
      <c r="F3523" s="404"/>
      <c r="G3523" s="404"/>
      <c r="H3523" s="404" t="str">
        <f t="shared" si="56"/>
        <v>M</v>
      </c>
    </row>
    <row r="3524" spans="2:8" ht="30" x14ac:dyDescent="0.25">
      <c r="B3524" s="6">
        <v>2306725</v>
      </c>
      <c r="C3524" s="9" t="s">
        <v>13039</v>
      </c>
      <c r="D3524" s="6" t="s">
        <v>9</v>
      </c>
      <c r="E3524" s="464">
        <v>5867.68</v>
      </c>
      <c r="F3524" s="404"/>
      <c r="G3524" s="404"/>
      <c r="H3524" s="404" t="str">
        <f t="shared" si="56"/>
        <v>M</v>
      </c>
    </row>
    <row r="3525" spans="2:8" ht="30" x14ac:dyDescent="0.25">
      <c r="B3525" s="4">
        <v>2306689</v>
      </c>
      <c r="C3525" s="8" t="s">
        <v>13040</v>
      </c>
      <c r="D3525" s="4" t="s">
        <v>9</v>
      </c>
      <c r="E3525" s="463">
        <v>3136.09</v>
      </c>
      <c r="F3525" s="404"/>
      <c r="G3525" s="404"/>
      <c r="H3525" s="404" t="str">
        <f t="shared" si="56"/>
        <v>M</v>
      </c>
    </row>
    <row r="3526" spans="2:8" ht="30" x14ac:dyDescent="0.25">
      <c r="B3526" s="6">
        <v>2306692</v>
      </c>
      <c r="C3526" s="9" t="s">
        <v>13041</v>
      </c>
      <c r="D3526" s="6" t="s">
        <v>9</v>
      </c>
      <c r="E3526" s="464">
        <v>3297.73</v>
      </c>
      <c r="F3526" s="404"/>
      <c r="G3526" s="404"/>
      <c r="H3526" s="404" t="str">
        <f t="shared" si="56"/>
        <v>M</v>
      </c>
    </row>
    <row r="3527" spans="2:8" ht="30" x14ac:dyDescent="0.25">
      <c r="B3527" s="4">
        <v>2306695</v>
      </c>
      <c r="C3527" s="8" t="s">
        <v>13042</v>
      </c>
      <c r="D3527" s="4" t="s">
        <v>9</v>
      </c>
      <c r="E3527" s="463">
        <v>3464.42</v>
      </c>
      <c r="F3527" s="404"/>
      <c r="G3527" s="404"/>
      <c r="H3527" s="404" t="str">
        <f t="shared" si="56"/>
        <v>M</v>
      </c>
    </row>
    <row r="3528" spans="2:8" ht="30" x14ac:dyDescent="0.25">
      <c r="B3528" s="6">
        <v>2306698</v>
      </c>
      <c r="C3528" s="9" t="s">
        <v>13043</v>
      </c>
      <c r="D3528" s="6" t="s">
        <v>9</v>
      </c>
      <c r="E3528" s="464">
        <v>3664.73</v>
      </c>
      <c r="F3528" s="404"/>
      <c r="G3528" s="404"/>
      <c r="H3528" s="404" t="str">
        <f t="shared" si="56"/>
        <v>M</v>
      </c>
    </row>
    <row r="3529" spans="2:8" x14ac:dyDescent="0.25">
      <c r="B3529" s="4">
        <v>2306699</v>
      </c>
      <c r="C3529" s="8" t="s">
        <v>13044</v>
      </c>
      <c r="D3529" s="4" t="s">
        <v>9</v>
      </c>
      <c r="E3529" s="463">
        <v>339.4</v>
      </c>
      <c r="F3529" s="404"/>
      <c r="G3529" s="404"/>
      <c r="H3529" s="404" t="str">
        <f t="shared" si="56"/>
        <v>M</v>
      </c>
    </row>
    <row r="3530" spans="2:8" x14ac:dyDescent="0.25">
      <c r="B3530" s="6">
        <v>2306702</v>
      </c>
      <c r="C3530" s="9" t="s">
        <v>13045</v>
      </c>
      <c r="D3530" s="6" t="s">
        <v>9</v>
      </c>
      <c r="E3530" s="464">
        <v>350.81</v>
      </c>
      <c r="F3530" s="404"/>
      <c r="G3530" s="404"/>
      <c r="H3530" s="404" t="str">
        <f t="shared" si="56"/>
        <v>M</v>
      </c>
    </row>
    <row r="3531" spans="2:8" x14ac:dyDescent="0.25">
      <c r="B3531" s="4">
        <v>2306705</v>
      </c>
      <c r="C3531" s="8" t="s">
        <v>13046</v>
      </c>
      <c r="D3531" s="4" t="s">
        <v>9</v>
      </c>
      <c r="E3531" s="463">
        <v>369.44</v>
      </c>
      <c r="F3531" s="404"/>
      <c r="G3531" s="404"/>
      <c r="H3531" s="404" t="str">
        <f t="shared" si="56"/>
        <v>M</v>
      </c>
    </row>
    <row r="3532" spans="2:8" x14ac:dyDescent="0.25">
      <c r="B3532" s="6">
        <v>2306708</v>
      </c>
      <c r="C3532" s="9" t="s">
        <v>13047</v>
      </c>
      <c r="D3532" s="6" t="s">
        <v>9</v>
      </c>
      <c r="E3532" s="464">
        <v>382.99</v>
      </c>
      <c r="F3532" s="404"/>
      <c r="G3532" s="404"/>
      <c r="H3532" s="404" t="str">
        <f t="shared" si="56"/>
        <v>M</v>
      </c>
    </row>
    <row r="3533" spans="2:8" x14ac:dyDescent="0.25">
      <c r="B3533" s="4">
        <v>2306711</v>
      </c>
      <c r="C3533" s="8" t="s">
        <v>13048</v>
      </c>
      <c r="D3533" s="4" t="s">
        <v>9</v>
      </c>
      <c r="E3533" s="463">
        <v>397.58</v>
      </c>
      <c r="F3533" s="404"/>
      <c r="G3533" s="404"/>
      <c r="H3533" s="404" t="str">
        <f t="shared" si="56"/>
        <v>M</v>
      </c>
    </row>
    <row r="3534" spans="2:8" x14ac:dyDescent="0.25">
      <c r="B3534" s="6">
        <v>2306714</v>
      </c>
      <c r="C3534" s="9" t="s">
        <v>13049</v>
      </c>
      <c r="D3534" s="6" t="s">
        <v>9</v>
      </c>
      <c r="E3534" s="464">
        <v>413.33</v>
      </c>
      <c r="F3534" s="404"/>
      <c r="G3534" s="404"/>
      <c r="H3534" s="404" t="str">
        <f t="shared" si="56"/>
        <v>M</v>
      </c>
    </row>
    <row r="3535" spans="2:8" x14ac:dyDescent="0.25">
      <c r="B3535" s="4">
        <v>2306717</v>
      </c>
      <c r="C3535" s="8" t="s">
        <v>13050</v>
      </c>
      <c r="D3535" s="4" t="s">
        <v>9</v>
      </c>
      <c r="E3535" s="463">
        <v>431.49</v>
      </c>
      <c r="F3535" s="404"/>
      <c r="G3535" s="404"/>
      <c r="H3535" s="404" t="str">
        <f t="shared" si="56"/>
        <v>M</v>
      </c>
    </row>
    <row r="3536" spans="2:8" x14ac:dyDescent="0.25">
      <c r="B3536" s="6">
        <v>2306720</v>
      </c>
      <c r="C3536" s="9" t="s">
        <v>13051</v>
      </c>
      <c r="D3536" s="6" t="s">
        <v>9</v>
      </c>
      <c r="E3536" s="464">
        <v>450.1</v>
      </c>
      <c r="F3536" s="404"/>
      <c r="G3536" s="404"/>
      <c r="H3536" s="404" t="str">
        <f t="shared" si="56"/>
        <v>M</v>
      </c>
    </row>
    <row r="3537" spans="2:8" x14ac:dyDescent="0.25">
      <c r="B3537" s="4">
        <v>2306723</v>
      </c>
      <c r="C3537" s="8" t="s">
        <v>13052</v>
      </c>
      <c r="D3537" s="4" t="s">
        <v>9</v>
      </c>
      <c r="E3537" s="463">
        <v>460.01</v>
      </c>
      <c r="F3537" s="404"/>
      <c r="G3537" s="404"/>
      <c r="H3537" s="404" t="str">
        <f t="shared" ref="H3537:H3600" si="57">UPPER(D3537)</f>
        <v>M</v>
      </c>
    </row>
    <row r="3538" spans="2:8" x14ac:dyDescent="0.25">
      <c r="B3538" s="6">
        <v>2306687</v>
      </c>
      <c r="C3538" s="9" t="s">
        <v>13053</v>
      </c>
      <c r="D3538" s="6" t="s">
        <v>9</v>
      </c>
      <c r="E3538" s="464">
        <v>282.55</v>
      </c>
      <c r="F3538" s="404"/>
      <c r="G3538" s="404"/>
      <c r="H3538" s="404" t="str">
        <f t="shared" si="57"/>
        <v>M</v>
      </c>
    </row>
    <row r="3539" spans="2:8" x14ac:dyDescent="0.25">
      <c r="B3539" s="4">
        <v>2306690</v>
      </c>
      <c r="C3539" s="8" t="s">
        <v>13054</v>
      </c>
      <c r="D3539" s="4" t="s">
        <v>9</v>
      </c>
      <c r="E3539" s="463">
        <v>295.55</v>
      </c>
      <c r="F3539" s="404"/>
      <c r="G3539" s="404"/>
      <c r="H3539" s="404" t="str">
        <f t="shared" si="57"/>
        <v>M</v>
      </c>
    </row>
    <row r="3540" spans="2:8" x14ac:dyDescent="0.25">
      <c r="B3540" s="6">
        <v>2306693</v>
      </c>
      <c r="C3540" s="9" t="s">
        <v>13055</v>
      </c>
      <c r="D3540" s="6" t="s">
        <v>9</v>
      </c>
      <c r="E3540" s="464">
        <v>308.66000000000003</v>
      </c>
      <c r="F3540" s="404"/>
      <c r="G3540" s="404"/>
      <c r="H3540" s="404" t="str">
        <f t="shared" si="57"/>
        <v>M</v>
      </c>
    </row>
    <row r="3541" spans="2:8" x14ac:dyDescent="0.25">
      <c r="B3541" s="4">
        <v>2306696</v>
      </c>
      <c r="C3541" s="8" t="s">
        <v>13056</v>
      </c>
      <c r="D3541" s="4" t="s">
        <v>9</v>
      </c>
      <c r="E3541" s="463">
        <v>322.99</v>
      </c>
      <c r="F3541" s="404"/>
      <c r="G3541" s="404"/>
      <c r="H3541" s="404" t="str">
        <f t="shared" si="57"/>
        <v>M</v>
      </c>
    </row>
    <row r="3542" spans="2:8" x14ac:dyDescent="0.25">
      <c r="B3542" s="6">
        <v>2306239</v>
      </c>
      <c r="C3542" s="9" t="s">
        <v>13057</v>
      </c>
      <c r="D3542" s="6" t="s">
        <v>9721</v>
      </c>
      <c r="E3542" s="464">
        <v>244.97</v>
      </c>
      <c r="F3542" s="404"/>
      <c r="G3542" s="404"/>
      <c r="H3542" s="404" t="str">
        <f t="shared" si="57"/>
        <v>M³</v>
      </c>
    </row>
    <row r="3543" spans="2:8" x14ac:dyDescent="0.25">
      <c r="B3543" s="4">
        <v>2306090</v>
      </c>
      <c r="C3543" s="8" t="s">
        <v>13058</v>
      </c>
      <c r="D3543" s="4" t="s">
        <v>9</v>
      </c>
      <c r="E3543" s="463">
        <v>46.84</v>
      </c>
      <c r="F3543" s="404"/>
      <c r="G3543" s="404"/>
      <c r="H3543" s="404" t="str">
        <f t="shared" si="57"/>
        <v>M</v>
      </c>
    </row>
    <row r="3544" spans="2:8" x14ac:dyDescent="0.25">
      <c r="B3544" s="6">
        <v>2306091</v>
      </c>
      <c r="C3544" s="9" t="s">
        <v>13059</v>
      </c>
      <c r="D3544" s="6" t="s">
        <v>9</v>
      </c>
      <c r="E3544" s="464">
        <v>62.45</v>
      </c>
      <c r="F3544" s="404"/>
      <c r="G3544" s="404"/>
      <c r="H3544" s="404" t="str">
        <f t="shared" si="57"/>
        <v>M</v>
      </c>
    </row>
    <row r="3545" spans="2:8" x14ac:dyDescent="0.25">
      <c r="B3545" s="4">
        <v>2306072</v>
      </c>
      <c r="C3545" s="8" t="s">
        <v>13060</v>
      </c>
      <c r="D3545" s="4" t="s">
        <v>9721</v>
      </c>
      <c r="E3545" s="463">
        <v>754.49</v>
      </c>
      <c r="F3545" s="404"/>
      <c r="G3545" s="404"/>
      <c r="H3545" s="404" t="str">
        <f t="shared" si="57"/>
        <v>M³</v>
      </c>
    </row>
    <row r="3546" spans="2:8" x14ac:dyDescent="0.25">
      <c r="B3546" s="6">
        <v>2306133</v>
      </c>
      <c r="C3546" s="9" t="s">
        <v>13061</v>
      </c>
      <c r="D3546" s="6" t="s">
        <v>9</v>
      </c>
      <c r="E3546" s="464">
        <v>498.76</v>
      </c>
      <c r="F3546" s="404"/>
      <c r="G3546" s="404"/>
      <c r="H3546" s="404" t="str">
        <f t="shared" si="57"/>
        <v>M</v>
      </c>
    </row>
    <row r="3547" spans="2:8" x14ac:dyDescent="0.25">
      <c r="B3547" s="4">
        <v>2306114</v>
      </c>
      <c r="C3547" s="8" t="s">
        <v>13062</v>
      </c>
      <c r="D3547" s="4" t="s">
        <v>9</v>
      </c>
      <c r="E3547" s="406">
        <v>297.3</v>
      </c>
      <c r="F3547" s="404"/>
      <c r="G3547" s="404"/>
      <c r="H3547" s="404" t="str">
        <f t="shared" si="57"/>
        <v>M</v>
      </c>
    </row>
    <row r="3548" spans="2:8" x14ac:dyDescent="0.25">
      <c r="B3548" s="6">
        <v>2306115</v>
      </c>
      <c r="C3548" s="9" t="s">
        <v>13063</v>
      </c>
      <c r="D3548" s="6" t="s">
        <v>9</v>
      </c>
      <c r="E3548" s="403">
        <v>432.9</v>
      </c>
      <c r="F3548" s="404"/>
      <c r="G3548" s="404"/>
      <c r="H3548" s="404" t="str">
        <f t="shared" si="57"/>
        <v>M</v>
      </c>
    </row>
    <row r="3549" spans="2:8" x14ac:dyDescent="0.25">
      <c r="B3549" s="4">
        <v>2306116</v>
      </c>
      <c r="C3549" s="8" t="s">
        <v>13064</v>
      </c>
      <c r="D3549" s="4" t="s">
        <v>9</v>
      </c>
      <c r="E3549" s="406">
        <v>515.71</v>
      </c>
      <c r="F3549" s="404"/>
      <c r="G3549" s="404"/>
      <c r="H3549" s="404" t="str">
        <f t="shared" si="57"/>
        <v>M</v>
      </c>
    </row>
    <row r="3550" spans="2:8" x14ac:dyDescent="0.25">
      <c r="B3550" s="6">
        <v>2306118</v>
      </c>
      <c r="C3550" s="9" t="s">
        <v>13065</v>
      </c>
      <c r="D3550" s="6" t="s">
        <v>9</v>
      </c>
      <c r="E3550" s="403">
        <v>647.91999999999996</v>
      </c>
      <c r="F3550" s="404"/>
      <c r="G3550" s="404"/>
      <c r="H3550" s="404" t="str">
        <f t="shared" si="57"/>
        <v>M</v>
      </c>
    </row>
    <row r="3551" spans="2:8" x14ac:dyDescent="0.25">
      <c r="B3551" s="4">
        <v>2306122</v>
      </c>
      <c r="C3551" s="8" t="s">
        <v>13066</v>
      </c>
      <c r="D3551" s="4" t="s">
        <v>9</v>
      </c>
      <c r="E3551" s="406">
        <v>767.53</v>
      </c>
      <c r="F3551" s="404"/>
      <c r="G3551" s="404"/>
      <c r="H3551" s="404" t="str">
        <f t="shared" si="57"/>
        <v>M</v>
      </c>
    </row>
    <row r="3552" spans="2:8" x14ac:dyDescent="0.25">
      <c r="B3552" s="6">
        <v>2306078</v>
      </c>
      <c r="C3552" s="9" t="s">
        <v>13067</v>
      </c>
      <c r="D3552" s="6" t="s">
        <v>9</v>
      </c>
      <c r="E3552" s="403">
        <v>127.42</v>
      </c>
      <c r="F3552" s="404"/>
      <c r="G3552" s="404"/>
      <c r="H3552" s="404" t="str">
        <f t="shared" si="57"/>
        <v>M</v>
      </c>
    </row>
    <row r="3553" spans="2:8" x14ac:dyDescent="0.25">
      <c r="B3553" s="4">
        <v>2306080</v>
      </c>
      <c r="C3553" s="8" t="s">
        <v>13068</v>
      </c>
      <c r="D3553" s="4" t="s">
        <v>9</v>
      </c>
      <c r="E3553" s="406">
        <v>139.01</v>
      </c>
      <c r="F3553" s="404"/>
      <c r="G3553" s="404"/>
      <c r="H3553" s="404" t="str">
        <f t="shared" si="57"/>
        <v>M</v>
      </c>
    </row>
    <row r="3554" spans="2:8" x14ac:dyDescent="0.25">
      <c r="B3554" s="6">
        <v>2306082</v>
      </c>
      <c r="C3554" s="9" t="s">
        <v>13069</v>
      </c>
      <c r="D3554" s="6" t="s">
        <v>9</v>
      </c>
      <c r="E3554" s="403">
        <v>152.91</v>
      </c>
      <c r="F3554" s="404"/>
      <c r="G3554" s="404"/>
      <c r="H3554" s="404" t="str">
        <f t="shared" si="57"/>
        <v>M</v>
      </c>
    </row>
    <row r="3555" spans="2:8" x14ac:dyDescent="0.25">
      <c r="B3555" s="4">
        <v>2306084</v>
      </c>
      <c r="C3555" s="8" t="s">
        <v>13070</v>
      </c>
      <c r="D3555" s="4" t="s">
        <v>9</v>
      </c>
      <c r="E3555" s="406">
        <v>177.8</v>
      </c>
      <c r="F3555" s="404"/>
      <c r="G3555" s="404"/>
      <c r="H3555" s="404" t="str">
        <f t="shared" si="57"/>
        <v>M</v>
      </c>
    </row>
    <row r="3556" spans="2:8" x14ac:dyDescent="0.25">
      <c r="B3556" s="6">
        <v>2306086</v>
      </c>
      <c r="C3556" s="9" t="s">
        <v>13071</v>
      </c>
      <c r="D3556" s="6" t="s">
        <v>9</v>
      </c>
      <c r="E3556" s="403">
        <v>218.44</v>
      </c>
      <c r="F3556" s="404"/>
      <c r="G3556" s="404"/>
      <c r="H3556" s="404" t="str">
        <f t="shared" si="57"/>
        <v>M</v>
      </c>
    </row>
    <row r="3557" spans="2:8" x14ac:dyDescent="0.25">
      <c r="B3557" s="4">
        <v>2309088</v>
      </c>
      <c r="C3557" s="8" t="s">
        <v>13072</v>
      </c>
      <c r="D3557" s="4" t="s">
        <v>9</v>
      </c>
      <c r="E3557" s="406">
        <v>305.81</v>
      </c>
      <c r="F3557" s="404"/>
      <c r="G3557" s="404"/>
      <c r="H3557" s="404" t="str">
        <f t="shared" si="57"/>
        <v>M</v>
      </c>
    </row>
    <row r="3558" spans="2:8" x14ac:dyDescent="0.25">
      <c r="B3558" s="6">
        <v>2306074</v>
      </c>
      <c r="C3558" s="9" t="s">
        <v>13073</v>
      </c>
      <c r="D3558" s="6" t="s">
        <v>9721</v>
      </c>
      <c r="E3558" s="403">
        <v>194.9</v>
      </c>
      <c r="F3558" s="404"/>
      <c r="G3558" s="404"/>
      <c r="H3558" s="404" t="str">
        <f t="shared" si="57"/>
        <v>M³</v>
      </c>
    </row>
    <row r="3559" spans="2:8" x14ac:dyDescent="0.25">
      <c r="B3559" s="4">
        <v>2306095</v>
      </c>
      <c r="C3559" s="8" t="s">
        <v>13074</v>
      </c>
      <c r="D3559" s="4" t="s">
        <v>9721</v>
      </c>
      <c r="E3559" s="406">
        <v>233.7</v>
      </c>
      <c r="F3559" s="404"/>
      <c r="G3559" s="404"/>
      <c r="H3559" s="404" t="str">
        <f t="shared" si="57"/>
        <v>M³</v>
      </c>
    </row>
    <row r="3560" spans="2:8" x14ac:dyDescent="0.25">
      <c r="B3560" s="6">
        <v>2306132</v>
      </c>
      <c r="C3560" s="9" t="s">
        <v>13075</v>
      </c>
      <c r="D3560" s="6" t="s">
        <v>9</v>
      </c>
      <c r="E3560" s="403">
        <v>320.94</v>
      </c>
      <c r="F3560" s="404"/>
      <c r="G3560" s="404"/>
      <c r="H3560" s="404" t="str">
        <f t="shared" si="57"/>
        <v>M</v>
      </c>
    </row>
    <row r="3561" spans="2:8" x14ac:dyDescent="0.25">
      <c r="B3561" s="4">
        <v>2306015</v>
      </c>
      <c r="C3561" s="8" t="s">
        <v>13076</v>
      </c>
      <c r="D3561" s="4" t="s">
        <v>49</v>
      </c>
      <c r="E3561" s="406">
        <v>15.42</v>
      </c>
      <c r="F3561" s="404"/>
      <c r="G3561" s="404"/>
      <c r="H3561" s="404" t="str">
        <f t="shared" si="57"/>
        <v>KG</v>
      </c>
    </row>
    <row r="3562" spans="2:8" x14ac:dyDescent="0.25">
      <c r="B3562" s="6">
        <v>2306019</v>
      </c>
      <c r="C3562" s="9" t="s">
        <v>13077</v>
      </c>
      <c r="D3562" s="6" t="s">
        <v>49</v>
      </c>
      <c r="E3562" s="403">
        <v>16</v>
      </c>
      <c r="F3562" s="404"/>
      <c r="G3562" s="404"/>
      <c r="H3562" s="404" t="str">
        <f t="shared" si="57"/>
        <v>KG</v>
      </c>
    </row>
    <row r="3563" spans="2:8" x14ac:dyDescent="0.25">
      <c r="B3563" s="4">
        <v>2306018</v>
      </c>
      <c r="C3563" s="8" t="s">
        <v>13078</v>
      </c>
      <c r="D3563" s="4" t="s">
        <v>49</v>
      </c>
      <c r="E3563" s="406">
        <v>2.73</v>
      </c>
      <c r="F3563" s="404"/>
      <c r="G3563" s="404"/>
      <c r="H3563" s="404" t="str">
        <f t="shared" si="57"/>
        <v>KG</v>
      </c>
    </row>
    <row r="3564" spans="2:8" x14ac:dyDescent="0.25">
      <c r="B3564" s="6">
        <v>2306016</v>
      </c>
      <c r="C3564" s="9" t="s">
        <v>13079</v>
      </c>
      <c r="D3564" s="6" t="s">
        <v>49</v>
      </c>
      <c r="E3564" s="403">
        <v>1.85</v>
      </c>
      <c r="F3564" s="404"/>
      <c r="G3564" s="404"/>
      <c r="H3564" s="404" t="str">
        <f t="shared" si="57"/>
        <v>KG</v>
      </c>
    </row>
    <row r="3565" spans="2:8" ht="30" x14ac:dyDescent="0.25">
      <c r="B3565" s="4">
        <v>2305999</v>
      </c>
      <c r="C3565" s="8" t="s">
        <v>13080</v>
      </c>
      <c r="D3565" s="4" t="s">
        <v>9</v>
      </c>
      <c r="E3565" s="406">
        <v>340.31</v>
      </c>
      <c r="F3565" s="404"/>
      <c r="G3565" s="404"/>
      <c r="H3565" s="404" t="str">
        <f t="shared" si="57"/>
        <v>M</v>
      </c>
    </row>
    <row r="3566" spans="2:8" ht="30" x14ac:dyDescent="0.25">
      <c r="B3566" s="6">
        <v>2306000</v>
      </c>
      <c r="C3566" s="9" t="s">
        <v>13081</v>
      </c>
      <c r="D3566" s="6" t="s">
        <v>9</v>
      </c>
      <c r="E3566" s="403">
        <v>423.11</v>
      </c>
      <c r="F3566" s="404"/>
      <c r="G3566" s="404"/>
      <c r="H3566" s="404" t="str">
        <f t="shared" si="57"/>
        <v>M</v>
      </c>
    </row>
    <row r="3567" spans="2:8" ht="30" x14ac:dyDescent="0.25">
      <c r="B3567" s="4">
        <v>2306001</v>
      </c>
      <c r="C3567" s="8" t="s">
        <v>13082</v>
      </c>
      <c r="D3567" s="4" t="s">
        <v>9</v>
      </c>
      <c r="E3567" s="406">
        <v>640.73</v>
      </c>
      <c r="F3567" s="404"/>
      <c r="G3567" s="404"/>
      <c r="H3567" s="404" t="str">
        <f t="shared" si="57"/>
        <v>M</v>
      </c>
    </row>
    <row r="3568" spans="2:8" ht="30" x14ac:dyDescent="0.25">
      <c r="B3568" s="6">
        <v>2306002</v>
      </c>
      <c r="C3568" s="9" t="s">
        <v>13083</v>
      </c>
      <c r="D3568" s="6" t="s">
        <v>9</v>
      </c>
      <c r="E3568" s="403">
        <v>714.85</v>
      </c>
      <c r="F3568" s="404"/>
      <c r="G3568" s="404"/>
      <c r="H3568" s="404" t="str">
        <f t="shared" si="57"/>
        <v>M</v>
      </c>
    </row>
    <row r="3569" spans="2:8" ht="30" x14ac:dyDescent="0.25">
      <c r="B3569" s="4">
        <v>2306003</v>
      </c>
      <c r="C3569" s="8" t="s">
        <v>13084</v>
      </c>
      <c r="D3569" s="4" t="s">
        <v>9</v>
      </c>
      <c r="E3569" s="463">
        <v>1060.0899999999999</v>
      </c>
      <c r="F3569" s="404"/>
      <c r="G3569" s="404"/>
      <c r="H3569" s="404" t="str">
        <f t="shared" si="57"/>
        <v>M</v>
      </c>
    </row>
    <row r="3570" spans="2:8" ht="30" x14ac:dyDescent="0.25">
      <c r="B3570" s="6">
        <v>2305997</v>
      </c>
      <c r="C3570" s="9" t="s">
        <v>13085</v>
      </c>
      <c r="D3570" s="6" t="s">
        <v>9</v>
      </c>
      <c r="E3570" s="403">
        <v>224.15</v>
      </c>
      <c r="F3570" s="404"/>
      <c r="G3570" s="404"/>
      <c r="H3570" s="404" t="str">
        <f t="shared" si="57"/>
        <v>M</v>
      </c>
    </row>
    <row r="3571" spans="2:8" ht="30" x14ac:dyDescent="0.25">
      <c r="B3571" s="4">
        <v>2305998</v>
      </c>
      <c r="C3571" s="8" t="s">
        <v>13086</v>
      </c>
      <c r="D3571" s="4" t="s">
        <v>9</v>
      </c>
      <c r="E3571" s="406">
        <v>319.16000000000003</v>
      </c>
      <c r="F3571" s="404"/>
      <c r="G3571" s="404"/>
      <c r="H3571" s="404" t="str">
        <f t="shared" si="57"/>
        <v>M</v>
      </c>
    </row>
    <row r="3572" spans="2:8" x14ac:dyDescent="0.25">
      <c r="B3572" s="6">
        <v>2306101</v>
      </c>
      <c r="C3572" s="9" t="s">
        <v>13087</v>
      </c>
      <c r="D3572" s="6" t="s">
        <v>9</v>
      </c>
      <c r="E3572" s="464">
        <v>73.09</v>
      </c>
      <c r="F3572" s="404"/>
      <c r="G3572" s="404"/>
      <c r="H3572" s="404" t="str">
        <f t="shared" si="57"/>
        <v>M</v>
      </c>
    </row>
    <row r="3573" spans="2:8" x14ac:dyDescent="0.25">
      <c r="B3573" s="4">
        <v>2306102</v>
      </c>
      <c r="C3573" s="8" t="s">
        <v>13088</v>
      </c>
      <c r="D3573" s="4" t="s">
        <v>9</v>
      </c>
      <c r="E3573" s="406">
        <v>77.87</v>
      </c>
      <c r="F3573" s="404"/>
      <c r="G3573" s="404"/>
      <c r="H3573" s="404" t="str">
        <f t="shared" si="57"/>
        <v>M</v>
      </c>
    </row>
    <row r="3574" spans="2:8" x14ac:dyDescent="0.25">
      <c r="B3574" s="6">
        <v>2306103</v>
      </c>
      <c r="C3574" s="9" t="s">
        <v>13089</v>
      </c>
      <c r="D3574" s="6" t="s">
        <v>9</v>
      </c>
      <c r="E3574" s="403">
        <v>87.67</v>
      </c>
      <c r="F3574" s="404"/>
      <c r="G3574" s="404"/>
      <c r="H3574" s="404" t="str">
        <f t="shared" si="57"/>
        <v>M</v>
      </c>
    </row>
    <row r="3575" spans="2:8" x14ac:dyDescent="0.25">
      <c r="B3575" s="4">
        <v>2306104</v>
      </c>
      <c r="C3575" s="8" t="s">
        <v>13090</v>
      </c>
      <c r="D3575" s="4" t="s">
        <v>9</v>
      </c>
      <c r="E3575" s="406">
        <v>93.18</v>
      </c>
      <c r="F3575" s="404"/>
      <c r="G3575" s="404"/>
      <c r="H3575" s="404" t="str">
        <f t="shared" si="57"/>
        <v>M</v>
      </c>
    </row>
    <row r="3576" spans="2:8" x14ac:dyDescent="0.25">
      <c r="B3576" s="6">
        <v>2306105</v>
      </c>
      <c r="C3576" s="9" t="s">
        <v>13091</v>
      </c>
      <c r="D3576" s="6" t="s">
        <v>9</v>
      </c>
      <c r="E3576" s="403">
        <v>98.98</v>
      </c>
      <c r="F3576" s="404"/>
      <c r="G3576" s="404"/>
      <c r="H3576" s="404" t="str">
        <f t="shared" si="57"/>
        <v>M</v>
      </c>
    </row>
    <row r="3577" spans="2:8" x14ac:dyDescent="0.25">
      <c r="B3577" s="4">
        <v>2306106</v>
      </c>
      <c r="C3577" s="8" t="s">
        <v>13092</v>
      </c>
      <c r="D3577" s="4" t="s">
        <v>9</v>
      </c>
      <c r="E3577" s="406">
        <v>108.07</v>
      </c>
      <c r="F3577" s="404"/>
      <c r="G3577" s="404"/>
      <c r="H3577" s="404" t="str">
        <f t="shared" si="57"/>
        <v>M</v>
      </c>
    </row>
    <row r="3578" spans="2:8" x14ac:dyDescent="0.25">
      <c r="B3578" s="6">
        <v>2306107</v>
      </c>
      <c r="C3578" s="9" t="s">
        <v>13093</v>
      </c>
      <c r="D3578" s="6" t="s">
        <v>9</v>
      </c>
      <c r="E3578" s="403">
        <v>111.19</v>
      </c>
      <c r="F3578" s="404"/>
      <c r="G3578" s="404"/>
      <c r="H3578" s="404" t="str">
        <f t="shared" si="57"/>
        <v>M</v>
      </c>
    </row>
    <row r="3579" spans="2:8" x14ac:dyDescent="0.25">
      <c r="B3579" s="4">
        <v>2306269</v>
      </c>
      <c r="C3579" s="8" t="s">
        <v>13094</v>
      </c>
      <c r="D3579" s="4" t="s">
        <v>9</v>
      </c>
      <c r="E3579" s="406">
        <v>125.14</v>
      </c>
      <c r="F3579" s="404"/>
      <c r="G3579" s="404"/>
      <c r="H3579" s="404" t="str">
        <f t="shared" si="57"/>
        <v>M</v>
      </c>
    </row>
    <row r="3580" spans="2:8" x14ac:dyDescent="0.25">
      <c r="B3580" s="6">
        <v>2306270</v>
      </c>
      <c r="C3580" s="9" t="s">
        <v>13095</v>
      </c>
      <c r="D3580" s="6" t="s">
        <v>9</v>
      </c>
      <c r="E3580" s="403">
        <v>139.97</v>
      </c>
      <c r="F3580" s="404"/>
      <c r="G3580" s="404"/>
      <c r="H3580" s="404" t="str">
        <f t="shared" si="57"/>
        <v>M</v>
      </c>
    </row>
    <row r="3581" spans="2:8" x14ac:dyDescent="0.25">
      <c r="B3581" s="4">
        <v>2306271</v>
      </c>
      <c r="C3581" s="8" t="s">
        <v>13096</v>
      </c>
      <c r="D3581" s="4" t="s">
        <v>9</v>
      </c>
      <c r="E3581" s="406">
        <v>153.99</v>
      </c>
      <c r="F3581" s="404"/>
      <c r="G3581" s="404"/>
      <c r="H3581" s="404" t="str">
        <f t="shared" si="57"/>
        <v>M</v>
      </c>
    </row>
    <row r="3582" spans="2:8" x14ac:dyDescent="0.25">
      <c r="B3582" s="6">
        <v>2306272</v>
      </c>
      <c r="C3582" s="9" t="s">
        <v>13097</v>
      </c>
      <c r="D3582" s="6" t="s">
        <v>9</v>
      </c>
      <c r="E3582" s="464">
        <v>162.86000000000001</v>
      </c>
      <c r="F3582" s="404"/>
      <c r="G3582" s="404"/>
      <c r="H3582" s="404" t="str">
        <f t="shared" si="57"/>
        <v>M</v>
      </c>
    </row>
    <row r="3583" spans="2:8" x14ac:dyDescent="0.25">
      <c r="B3583" s="4">
        <v>2306273</v>
      </c>
      <c r="C3583" s="8" t="s">
        <v>13098</v>
      </c>
      <c r="D3583" s="4" t="s">
        <v>9</v>
      </c>
      <c r="E3583" s="463">
        <v>183.01</v>
      </c>
      <c r="F3583" s="404"/>
      <c r="G3583" s="404"/>
      <c r="H3583" s="404" t="str">
        <f t="shared" si="57"/>
        <v>M</v>
      </c>
    </row>
    <row r="3584" spans="2:8" x14ac:dyDescent="0.25">
      <c r="B3584" s="6">
        <v>2306274</v>
      </c>
      <c r="C3584" s="9" t="s">
        <v>13099</v>
      </c>
      <c r="D3584" s="6" t="s">
        <v>9</v>
      </c>
      <c r="E3584" s="464">
        <v>196.14</v>
      </c>
      <c r="F3584" s="404"/>
      <c r="G3584" s="404"/>
      <c r="H3584" s="404" t="str">
        <f t="shared" si="57"/>
        <v>M</v>
      </c>
    </row>
    <row r="3585" spans="2:8" x14ac:dyDescent="0.25">
      <c r="B3585" s="4">
        <v>2306275</v>
      </c>
      <c r="C3585" s="8" t="s">
        <v>13100</v>
      </c>
      <c r="D3585" s="4" t="s">
        <v>9</v>
      </c>
      <c r="E3585" s="406">
        <v>227.36</v>
      </c>
      <c r="F3585" s="404"/>
      <c r="G3585" s="404"/>
      <c r="H3585" s="404" t="str">
        <f t="shared" si="57"/>
        <v>M</v>
      </c>
    </row>
    <row r="3586" spans="2:8" ht="30" x14ac:dyDescent="0.25">
      <c r="B3586" s="6">
        <v>2306100</v>
      </c>
      <c r="C3586" s="9" t="s">
        <v>13101</v>
      </c>
      <c r="D3586" s="6" t="s">
        <v>9</v>
      </c>
      <c r="E3586" s="403">
        <v>321.60000000000002</v>
      </c>
      <c r="F3586" s="404"/>
      <c r="G3586" s="404"/>
      <c r="H3586" s="404" t="str">
        <f t="shared" si="57"/>
        <v>M</v>
      </c>
    </row>
    <row r="3587" spans="2:8" ht="30" x14ac:dyDescent="0.25">
      <c r="B3587" s="4">
        <v>2306004</v>
      </c>
      <c r="C3587" s="8" t="s">
        <v>13102</v>
      </c>
      <c r="D3587" s="4" t="s">
        <v>9</v>
      </c>
      <c r="E3587" s="406">
        <v>123.5</v>
      </c>
      <c r="F3587" s="404"/>
      <c r="G3587" s="404"/>
      <c r="H3587" s="404" t="str">
        <f t="shared" si="57"/>
        <v>M</v>
      </c>
    </row>
    <row r="3588" spans="2:8" ht="30" x14ac:dyDescent="0.25">
      <c r="B3588" s="6">
        <v>2306097</v>
      </c>
      <c r="C3588" s="9" t="s">
        <v>13103</v>
      </c>
      <c r="D3588" s="6" t="s">
        <v>9</v>
      </c>
      <c r="E3588" s="403">
        <v>148.18</v>
      </c>
      <c r="F3588" s="404"/>
      <c r="G3588" s="404"/>
      <c r="H3588" s="404" t="str">
        <f t="shared" si="57"/>
        <v>M</v>
      </c>
    </row>
    <row r="3589" spans="2:8" ht="30" x14ac:dyDescent="0.25">
      <c r="B3589" s="4">
        <v>2306098</v>
      </c>
      <c r="C3589" s="8" t="s">
        <v>13104</v>
      </c>
      <c r="D3589" s="4" t="s">
        <v>9</v>
      </c>
      <c r="E3589" s="406">
        <v>181.68</v>
      </c>
      <c r="F3589" s="404"/>
      <c r="G3589" s="404"/>
      <c r="H3589" s="404" t="str">
        <f t="shared" si="57"/>
        <v>M</v>
      </c>
    </row>
    <row r="3590" spans="2:8" ht="30" x14ac:dyDescent="0.25">
      <c r="B3590" s="6">
        <v>2306007</v>
      </c>
      <c r="C3590" s="9" t="s">
        <v>13105</v>
      </c>
      <c r="D3590" s="6" t="s">
        <v>9</v>
      </c>
      <c r="E3590" s="403">
        <v>243.49</v>
      </c>
      <c r="F3590" s="404"/>
      <c r="G3590" s="404"/>
      <c r="H3590" s="404" t="str">
        <f t="shared" si="57"/>
        <v>M</v>
      </c>
    </row>
    <row r="3591" spans="2:8" x14ac:dyDescent="0.25">
      <c r="B3591" s="4">
        <v>2306067</v>
      </c>
      <c r="C3591" s="8" t="s">
        <v>13106</v>
      </c>
      <c r="D3591" s="4" t="s">
        <v>9</v>
      </c>
      <c r="E3591" s="406">
        <v>480.94</v>
      </c>
      <c r="F3591" s="404"/>
      <c r="G3591" s="404"/>
      <c r="H3591" s="404" t="str">
        <f t="shared" si="57"/>
        <v>M</v>
      </c>
    </row>
    <row r="3592" spans="2:8" x14ac:dyDescent="0.25">
      <c r="B3592" s="6">
        <v>2306068</v>
      </c>
      <c r="C3592" s="9" t="s">
        <v>13107</v>
      </c>
      <c r="D3592" s="6" t="s">
        <v>9</v>
      </c>
      <c r="E3592" s="403">
        <v>606.26</v>
      </c>
      <c r="F3592" s="404"/>
      <c r="G3592" s="404"/>
      <c r="H3592" s="404" t="str">
        <f t="shared" si="57"/>
        <v>M</v>
      </c>
    </row>
    <row r="3593" spans="2:8" x14ac:dyDescent="0.25">
      <c r="B3593" s="4">
        <v>2306069</v>
      </c>
      <c r="C3593" s="8" t="s">
        <v>13108</v>
      </c>
      <c r="D3593" s="4" t="s">
        <v>9</v>
      </c>
      <c r="E3593" s="406">
        <v>821.01</v>
      </c>
      <c r="F3593" s="404"/>
      <c r="G3593" s="404"/>
      <c r="H3593" s="404" t="str">
        <f t="shared" si="57"/>
        <v>M</v>
      </c>
    </row>
    <row r="3594" spans="2:8" x14ac:dyDescent="0.25">
      <c r="B3594" s="6">
        <v>2306070</v>
      </c>
      <c r="C3594" s="9" t="s">
        <v>13109</v>
      </c>
      <c r="D3594" s="6" t="s">
        <v>9</v>
      </c>
      <c r="E3594" s="464">
        <v>1296.48</v>
      </c>
      <c r="F3594" s="404"/>
      <c r="G3594" s="404"/>
      <c r="H3594" s="404" t="str">
        <f t="shared" si="57"/>
        <v>M</v>
      </c>
    </row>
    <row r="3595" spans="2:8" x14ac:dyDescent="0.25">
      <c r="B3595" s="4">
        <v>2306071</v>
      </c>
      <c r="C3595" s="8" t="s">
        <v>13110</v>
      </c>
      <c r="D3595" s="4" t="s">
        <v>9</v>
      </c>
      <c r="E3595" s="463">
        <v>1951.12</v>
      </c>
      <c r="F3595" s="404"/>
      <c r="G3595" s="404"/>
      <c r="H3595" s="404" t="str">
        <f t="shared" si="57"/>
        <v>M</v>
      </c>
    </row>
    <row r="3596" spans="2:8" x14ac:dyDescent="0.25">
      <c r="B3596" s="6">
        <v>2306181</v>
      </c>
      <c r="C3596" s="9" t="s">
        <v>13111</v>
      </c>
      <c r="D3596" s="6" t="s">
        <v>9</v>
      </c>
      <c r="E3596" s="464">
        <v>1966.31</v>
      </c>
      <c r="F3596" s="404"/>
      <c r="G3596" s="404"/>
      <c r="H3596" s="404" t="str">
        <f t="shared" si="57"/>
        <v>M</v>
      </c>
    </row>
    <row r="3597" spans="2:8" x14ac:dyDescent="0.25">
      <c r="B3597" s="4">
        <v>2306062</v>
      </c>
      <c r="C3597" s="8" t="s">
        <v>13112</v>
      </c>
      <c r="D3597" s="4" t="s">
        <v>9</v>
      </c>
      <c r="E3597" s="463">
        <v>85.25</v>
      </c>
      <c r="F3597" s="404"/>
      <c r="G3597" s="404"/>
      <c r="H3597" s="404" t="str">
        <f t="shared" si="57"/>
        <v>M</v>
      </c>
    </row>
    <row r="3598" spans="2:8" x14ac:dyDescent="0.25">
      <c r="B3598" s="6">
        <v>2306063</v>
      </c>
      <c r="C3598" s="9" t="s">
        <v>13113</v>
      </c>
      <c r="D3598" s="6" t="s">
        <v>9</v>
      </c>
      <c r="E3598" s="464">
        <v>103.22</v>
      </c>
      <c r="F3598" s="404"/>
      <c r="G3598" s="404"/>
      <c r="H3598" s="404" t="str">
        <f t="shared" si="57"/>
        <v>M</v>
      </c>
    </row>
    <row r="3599" spans="2:8" x14ac:dyDescent="0.25">
      <c r="B3599" s="4">
        <v>2306064</v>
      </c>
      <c r="C3599" s="8" t="s">
        <v>13114</v>
      </c>
      <c r="D3599" s="4" t="s">
        <v>9</v>
      </c>
      <c r="E3599" s="463">
        <v>127.89</v>
      </c>
      <c r="F3599" s="404"/>
      <c r="G3599" s="404"/>
      <c r="H3599" s="404" t="str">
        <f t="shared" si="57"/>
        <v>M</v>
      </c>
    </row>
    <row r="3600" spans="2:8" x14ac:dyDescent="0.25">
      <c r="B3600" s="6">
        <v>2306065</v>
      </c>
      <c r="C3600" s="9" t="s">
        <v>13115</v>
      </c>
      <c r="D3600" s="6" t="s">
        <v>9</v>
      </c>
      <c r="E3600" s="403">
        <v>166.23</v>
      </c>
      <c r="F3600" s="404"/>
      <c r="G3600" s="404"/>
      <c r="H3600" s="404" t="str">
        <f t="shared" si="57"/>
        <v>M</v>
      </c>
    </row>
    <row r="3601" spans="2:8" x14ac:dyDescent="0.25">
      <c r="B3601" s="4">
        <v>2306066</v>
      </c>
      <c r="C3601" s="8" t="s">
        <v>13116</v>
      </c>
      <c r="D3601" s="4" t="s">
        <v>9</v>
      </c>
      <c r="E3601" s="406">
        <v>235.18</v>
      </c>
      <c r="F3601" s="404"/>
      <c r="G3601" s="404"/>
      <c r="H3601" s="404" t="str">
        <f t="shared" ref="H3601:H3664" si="58">UPPER(D3601)</f>
        <v>M</v>
      </c>
    </row>
    <row r="3602" spans="2:8" x14ac:dyDescent="0.25">
      <c r="B3602" s="6">
        <v>2306180</v>
      </c>
      <c r="C3602" s="9" t="s">
        <v>13117</v>
      </c>
      <c r="D3602" s="6" t="s">
        <v>9</v>
      </c>
      <c r="E3602" s="403">
        <v>266.16000000000003</v>
      </c>
      <c r="F3602" s="404"/>
      <c r="G3602" s="404"/>
      <c r="H3602" s="404" t="str">
        <f t="shared" si="58"/>
        <v>M</v>
      </c>
    </row>
    <row r="3603" spans="2:8" x14ac:dyDescent="0.25">
      <c r="B3603" s="4">
        <v>2306009</v>
      </c>
      <c r="C3603" s="8" t="s">
        <v>13118</v>
      </c>
      <c r="D3603" s="4" t="s">
        <v>9</v>
      </c>
      <c r="E3603" s="463">
        <v>16.899999999999999</v>
      </c>
      <c r="F3603" s="404"/>
      <c r="G3603" s="404"/>
      <c r="H3603" s="404" t="str">
        <f t="shared" si="58"/>
        <v>M</v>
      </c>
    </row>
    <row r="3604" spans="2:8" x14ac:dyDescent="0.25">
      <c r="B3604" s="6">
        <v>2306010</v>
      </c>
      <c r="C3604" s="9" t="s">
        <v>13119</v>
      </c>
      <c r="D3604" s="6" t="s">
        <v>9</v>
      </c>
      <c r="E3604" s="464">
        <v>21.06</v>
      </c>
      <c r="F3604" s="404"/>
      <c r="G3604" s="404"/>
      <c r="H3604" s="404" t="str">
        <f t="shared" si="58"/>
        <v>M</v>
      </c>
    </row>
    <row r="3605" spans="2:8" x14ac:dyDescent="0.25">
      <c r="B3605" s="4">
        <v>2306011</v>
      </c>
      <c r="C3605" s="8" t="s">
        <v>13120</v>
      </c>
      <c r="D3605" s="4" t="s">
        <v>9</v>
      </c>
      <c r="E3605" s="463">
        <v>23.99</v>
      </c>
      <c r="F3605" s="404"/>
      <c r="G3605" s="404"/>
      <c r="H3605" s="404" t="str">
        <f t="shared" si="58"/>
        <v>M</v>
      </c>
    </row>
    <row r="3606" spans="2:8" x14ac:dyDescent="0.25">
      <c r="B3606" s="6">
        <v>2306012</v>
      </c>
      <c r="C3606" s="9" t="s">
        <v>13121</v>
      </c>
      <c r="D3606" s="6" t="s">
        <v>9</v>
      </c>
      <c r="E3606" s="403">
        <v>28.09</v>
      </c>
      <c r="F3606" s="404"/>
      <c r="G3606" s="404"/>
      <c r="H3606" s="404" t="str">
        <f t="shared" si="58"/>
        <v>M</v>
      </c>
    </row>
    <row r="3607" spans="2:8" x14ac:dyDescent="0.25">
      <c r="B3607" s="4">
        <v>2306108</v>
      </c>
      <c r="C3607" s="8" t="s">
        <v>13122</v>
      </c>
      <c r="D3607" s="4" t="s">
        <v>9</v>
      </c>
      <c r="E3607" s="406">
        <v>158.81</v>
      </c>
      <c r="F3607" s="404"/>
      <c r="G3607" s="404"/>
      <c r="H3607" s="404" t="str">
        <f t="shared" si="58"/>
        <v>M</v>
      </c>
    </row>
    <row r="3608" spans="2:8" x14ac:dyDescent="0.25">
      <c r="B3608" s="6">
        <v>2306110</v>
      </c>
      <c r="C3608" s="9" t="s">
        <v>13123</v>
      </c>
      <c r="D3608" s="6" t="s">
        <v>9</v>
      </c>
      <c r="E3608" s="464">
        <v>226.83</v>
      </c>
      <c r="F3608" s="404"/>
      <c r="G3608" s="404"/>
      <c r="H3608" s="404" t="str">
        <f t="shared" si="58"/>
        <v>M</v>
      </c>
    </row>
    <row r="3609" spans="2:8" x14ac:dyDescent="0.25">
      <c r="B3609" s="4">
        <v>2306111</v>
      </c>
      <c r="C3609" s="8" t="s">
        <v>13124</v>
      </c>
      <c r="D3609" s="4" t="s">
        <v>9</v>
      </c>
      <c r="E3609" s="463">
        <v>267.82</v>
      </c>
      <c r="F3609" s="404"/>
      <c r="G3609" s="404"/>
      <c r="H3609" s="404" t="str">
        <f t="shared" si="58"/>
        <v>M</v>
      </c>
    </row>
    <row r="3610" spans="2:8" x14ac:dyDescent="0.25">
      <c r="B3610" s="6">
        <v>2306112</v>
      </c>
      <c r="C3610" s="9" t="s">
        <v>13125</v>
      </c>
      <c r="D3610" s="6" t="s">
        <v>9</v>
      </c>
      <c r="E3610" s="403">
        <v>333.68</v>
      </c>
      <c r="F3610" s="404"/>
      <c r="G3610" s="404"/>
      <c r="H3610" s="404" t="str">
        <f t="shared" si="58"/>
        <v>M</v>
      </c>
    </row>
    <row r="3611" spans="2:8" x14ac:dyDescent="0.25">
      <c r="B3611" s="4">
        <v>2306113</v>
      </c>
      <c r="C3611" s="8" t="s">
        <v>13126</v>
      </c>
      <c r="D3611" s="4" t="s">
        <v>9</v>
      </c>
      <c r="E3611" s="406">
        <v>393.31</v>
      </c>
      <c r="F3611" s="404"/>
      <c r="G3611" s="404"/>
      <c r="H3611" s="404" t="str">
        <f t="shared" si="58"/>
        <v>M</v>
      </c>
    </row>
    <row r="3612" spans="2:8" x14ac:dyDescent="0.25">
      <c r="B3612" s="6">
        <v>2306123</v>
      </c>
      <c r="C3612" s="9" t="s">
        <v>13127</v>
      </c>
      <c r="D3612" s="6" t="s">
        <v>9</v>
      </c>
      <c r="E3612" s="464">
        <v>434.34</v>
      </c>
      <c r="F3612" s="404"/>
      <c r="G3612" s="404"/>
      <c r="H3612" s="404" t="str">
        <f t="shared" si="58"/>
        <v>M</v>
      </c>
    </row>
    <row r="3613" spans="2:8" x14ac:dyDescent="0.25">
      <c r="B3613" s="4">
        <v>2306124</v>
      </c>
      <c r="C3613" s="8" t="s">
        <v>13128</v>
      </c>
      <c r="D3613" s="4" t="s">
        <v>9</v>
      </c>
      <c r="E3613" s="463">
        <v>637.13</v>
      </c>
      <c r="F3613" s="404"/>
      <c r="G3613" s="404"/>
      <c r="H3613" s="404" t="str">
        <f t="shared" si="58"/>
        <v>M</v>
      </c>
    </row>
    <row r="3614" spans="2:8" x14ac:dyDescent="0.25">
      <c r="B3614" s="6">
        <v>2306125</v>
      </c>
      <c r="C3614" s="9" t="s">
        <v>13129</v>
      </c>
      <c r="D3614" s="6" t="s">
        <v>9</v>
      </c>
      <c r="E3614" s="464">
        <v>760.9</v>
      </c>
      <c r="F3614" s="404"/>
      <c r="G3614" s="404"/>
      <c r="H3614" s="404" t="str">
        <f t="shared" si="58"/>
        <v>M</v>
      </c>
    </row>
    <row r="3615" spans="2:8" x14ac:dyDescent="0.25">
      <c r="B3615" s="4">
        <v>2306126</v>
      </c>
      <c r="C3615" s="8" t="s">
        <v>13130</v>
      </c>
      <c r="D3615" s="4" t="s">
        <v>9</v>
      </c>
      <c r="E3615" s="406">
        <v>958.62</v>
      </c>
      <c r="F3615" s="404"/>
      <c r="G3615" s="404"/>
      <c r="H3615" s="404" t="str">
        <f t="shared" si="58"/>
        <v>M</v>
      </c>
    </row>
    <row r="3616" spans="2:8" x14ac:dyDescent="0.25">
      <c r="B3616" s="6">
        <v>2306127</v>
      </c>
      <c r="C3616" s="9" t="s">
        <v>13131</v>
      </c>
      <c r="D3616" s="6" t="s">
        <v>9</v>
      </c>
      <c r="E3616" s="464">
        <v>1137.3599999999999</v>
      </c>
      <c r="F3616" s="404"/>
      <c r="G3616" s="404"/>
      <c r="H3616" s="404" t="str">
        <f t="shared" si="58"/>
        <v>M</v>
      </c>
    </row>
    <row r="3617" spans="2:8" x14ac:dyDescent="0.25">
      <c r="B3617" s="4">
        <v>2306300</v>
      </c>
      <c r="C3617" s="8" t="s">
        <v>13132</v>
      </c>
      <c r="D3617" s="4" t="s">
        <v>9</v>
      </c>
      <c r="E3617" s="406">
        <v>34.79</v>
      </c>
      <c r="F3617" s="404"/>
      <c r="G3617" s="404"/>
      <c r="H3617" s="404" t="str">
        <f t="shared" si="58"/>
        <v>M</v>
      </c>
    </row>
    <row r="3618" spans="2:8" x14ac:dyDescent="0.25">
      <c r="B3618" s="6">
        <v>2306301</v>
      </c>
      <c r="C3618" s="9" t="s">
        <v>13133</v>
      </c>
      <c r="D3618" s="6" t="s">
        <v>9</v>
      </c>
      <c r="E3618" s="403">
        <v>37.590000000000003</v>
      </c>
      <c r="F3618" s="404"/>
      <c r="G3618" s="404"/>
      <c r="H3618" s="404" t="str">
        <f t="shared" si="58"/>
        <v>M</v>
      </c>
    </row>
    <row r="3619" spans="2:8" x14ac:dyDescent="0.25">
      <c r="B3619" s="4">
        <v>2306302</v>
      </c>
      <c r="C3619" s="8" t="s">
        <v>13134</v>
      </c>
      <c r="D3619" s="4" t="s">
        <v>9</v>
      </c>
      <c r="E3619" s="463">
        <v>45.04</v>
      </c>
      <c r="F3619" s="404"/>
      <c r="G3619" s="404"/>
      <c r="H3619" s="404" t="str">
        <f t="shared" si="58"/>
        <v>M</v>
      </c>
    </row>
    <row r="3620" spans="2:8" x14ac:dyDescent="0.25">
      <c r="B3620" s="6">
        <v>2306303</v>
      </c>
      <c r="C3620" s="9" t="s">
        <v>13135</v>
      </c>
      <c r="D3620" s="6" t="s">
        <v>9</v>
      </c>
      <c r="E3620" s="403">
        <v>48.94</v>
      </c>
      <c r="F3620" s="404"/>
      <c r="G3620" s="404"/>
      <c r="H3620" s="404" t="str">
        <f t="shared" si="58"/>
        <v>M</v>
      </c>
    </row>
    <row r="3621" spans="2:8" x14ac:dyDescent="0.25">
      <c r="B3621" s="4">
        <v>2306304</v>
      </c>
      <c r="C3621" s="8" t="s">
        <v>13136</v>
      </c>
      <c r="D3621" s="4" t="s">
        <v>9</v>
      </c>
      <c r="E3621" s="406">
        <v>52.29</v>
      </c>
      <c r="F3621" s="404"/>
      <c r="G3621" s="404"/>
      <c r="H3621" s="404" t="str">
        <f t="shared" si="58"/>
        <v>M</v>
      </c>
    </row>
    <row r="3622" spans="2:8" x14ac:dyDescent="0.25">
      <c r="B3622" s="6">
        <v>2306305</v>
      </c>
      <c r="C3622" s="9" t="s">
        <v>13137</v>
      </c>
      <c r="D3622" s="6" t="s">
        <v>9</v>
      </c>
      <c r="E3622" s="403">
        <v>59</v>
      </c>
      <c r="F3622" s="404"/>
      <c r="G3622" s="404"/>
      <c r="H3622" s="404" t="str">
        <f t="shared" si="58"/>
        <v>M</v>
      </c>
    </row>
    <row r="3623" spans="2:8" x14ac:dyDescent="0.25">
      <c r="B3623" s="4">
        <v>2306306</v>
      </c>
      <c r="C3623" s="8" t="s">
        <v>13138</v>
      </c>
      <c r="D3623" s="4" t="s">
        <v>9</v>
      </c>
      <c r="E3623" s="406">
        <v>60.47</v>
      </c>
      <c r="F3623" s="404"/>
      <c r="G3623" s="404"/>
      <c r="H3623" s="404" t="str">
        <f t="shared" si="58"/>
        <v>M</v>
      </c>
    </row>
    <row r="3624" spans="2:8" x14ac:dyDescent="0.25">
      <c r="B3624" s="6">
        <v>2306307</v>
      </c>
      <c r="C3624" s="9" t="s">
        <v>13139</v>
      </c>
      <c r="D3624" s="6" t="s">
        <v>9</v>
      </c>
      <c r="E3624" s="403">
        <v>70.150000000000006</v>
      </c>
      <c r="F3624" s="404"/>
      <c r="G3624" s="404"/>
      <c r="H3624" s="404" t="str">
        <f t="shared" si="58"/>
        <v>M</v>
      </c>
    </row>
    <row r="3625" spans="2:8" x14ac:dyDescent="0.25">
      <c r="B3625" s="4">
        <v>2306308</v>
      </c>
      <c r="C3625" s="8" t="s">
        <v>13140</v>
      </c>
      <c r="D3625" s="4" t="s">
        <v>9</v>
      </c>
      <c r="E3625" s="463">
        <v>79.25</v>
      </c>
      <c r="F3625" s="404"/>
      <c r="G3625" s="404"/>
      <c r="H3625" s="404" t="str">
        <f t="shared" si="58"/>
        <v>M</v>
      </c>
    </row>
    <row r="3626" spans="2:8" x14ac:dyDescent="0.25">
      <c r="B3626" s="6">
        <v>2306309</v>
      </c>
      <c r="C3626" s="9" t="s">
        <v>13141</v>
      </c>
      <c r="D3626" s="6" t="s">
        <v>9</v>
      </c>
      <c r="E3626" s="403">
        <v>89.74</v>
      </c>
      <c r="F3626" s="404"/>
      <c r="G3626" s="404"/>
      <c r="H3626" s="404" t="str">
        <f t="shared" si="58"/>
        <v>M</v>
      </c>
    </row>
    <row r="3627" spans="2:8" x14ac:dyDescent="0.25">
      <c r="B3627" s="4">
        <v>2306310</v>
      </c>
      <c r="C3627" s="8" t="s">
        <v>13142</v>
      </c>
      <c r="D3627" s="4" t="s">
        <v>9</v>
      </c>
      <c r="E3627" s="406">
        <v>94.98</v>
      </c>
      <c r="F3627" s="404"/>
      <c r="G3627" s="404"/>
      <c r="H3627" s="404" t="str">
        <f t="shared" si="58"/>
        <v>M</v>
      </c>
    </row>
    <row r="3628" spans="2:8" x14ac:dyDescent="0.25">
      <c r="B3628" s="6">
        <v>2306311</v>
      </c>
      <c r="C3628" s="9" t="s">
        <v>13143</v>
      </c>
      <c r="D3628" s="6" t="s">
        <v>9</v>
      </c>
      <c r="E3628" s="403">
        <v>109.78</v>
      </c>
      <c r="F3628" s="404"/>
      <c r="G3628" s="404"/>
      <c r="H3628" s="404" t="str">
        <f t="shared" si="58"/>
        <v>M</v>
      </c>
    </row>
    <row r="3629" spans="2:8" x14ac:dyDescent="0.25">
      <c r="B3629" s="4">
        <v>2306312</v>
      </c>
      <c r="C3629" s="8" t="s">
        <v>13144</v>
      </c>
      <c r="D3629" s="4" t="s">
        <v>9</v>
      </c>
      <c r="E3629" s="406">
        <v>118.85</v>
      </c>
      <c r="F3629" s="404"/>
      <c r="G3629" s="404"/>
      <c r="H3629" s="404" t="str">
        <f t="shared" si="58"/>
        <v>M</v>
      </c>
    </row>
    <row r="3630" spans="2:8" x14ac:dyDescent="0.25">
      <c r="B3630" s="6">
        <v>2306313</v>
      </c>
      <c r="C3630" s="9" t="s">
        <v>13145</v>
      </c>
      <c r="D3630" s="6" t="s">
        <v>9</v>
      </c>
      <c r="E3630" s="403">
        <v>143.66999999999999</v>
      </c>
      <c r="F3630" s="404"/>
      <c r="G3630" s="404"/>
      <c r="H3630" s="404" t="str">
        <f t="shared" si="58"/>
        <v>M</v>
      </c>
    </row>
    <row r="3631" spans="2:8" x14ac:dyDescent="0.25">
      <c r="B3631" s="4">
        <v>2306013</v>
      </c>
      <c r="C3631" s="8" t="s">
        <v>13146</v>
      </c>
      <c r="D3631" s="4" t="s">
        <v>49</v>
      </c>
      <c r="E3631" s="406">
        <v>13.63</v>
      </c>
      <c r="F3631" s="404"/>
      <c r="G3631" s="404"/>
      <c r="H3631" s="404" t="str">
        <f t="shared" si="58"/>
        <v>KG</v>
      </c>
    </row>
    <row r="3632" spans="2:8" x14ac:dyDescent="0.25">
      <c r="B3632" s="6">
        <v>2306243</v>
      </c>
      <c r="C3632" s="9" t="s">
        <v>13147</v>
      </c>
      <c r="D3632" s="6" t="s">
        <v>9</v>
      </c>
      <c r="E3632" s="403">
        <v>590.46</v>
      </c>
      <c r="F3632" s="404"/>
      <c r="G3632" s="404"/>
      <c r="H3632" s="404" t="str">
        <f t="shared" si="58"/>
        <v>M</v>
      </c>
    </row>
    <row r="3633" spans="2:8" x14ac:dyDescent="0.25">
      <c r="B3633" s="4">
        <v>2408149</v>
      </c>
      <c r="C3633" s="8" t="s">
        <v>13148</v>
      </c>
      <c r="D3633" s="4" t="s">
        <v>49</v>
      </c>
      <c r="E3633" s="406">
        <v>16.920000000000002</v>
      </c>
      <c r="F3633" s="404"/>
      <c r="G3633" s="404"/>
      <c r="H3633" s="404" t="str">
        <f t="shared" si="58"/>
        <v>KG</v>
      </c>
    </row>
    <row r="3634" spans="2:8" x14ac:dyDescent="0.25">
      <c r="B3634" s="6">
        <v>2407972</v>
      </c>
      <c r="C3634" s="9" t="s">
        <v>13149</v>
      </c>
      <c r="D3634" s="6" t="s">
        <v>49</v>
      </c>
      <c r="E3634" s="464">
        <v>72.819999999999993</v>
      </c>
      <c r="F3634" s="404"/>
      <c r="G3634" s="404"/>
      <c r="H3634" s="404" t="str">
        <f t="shared" si="58"/>
        <v>KG</v>
      </c>
    </row>
    <row r="3635" spans="2:8" x14ac:dyDescent="0.25">
      <c r="B3635" s="4">
        <v>2408075</v>
      </c>
      <c r="C3635" s="8" t="s">
        <v>13150</v>
      </c>
      <c r="D3635" s="4" t="s">
        <v>10960</v>
      </c>
      <c r="E3635" s="406">
        <v>5.53</v>
      </c>
      <c r="F3635" s="404"/>
      <c r="G3635" s="404"/>
      <c r="H3635" s="404" t="str">
        <f t="shared" si="58"/>
        <v>M²</v>
      </c>
    </row>
    <row r="3636" spans="2:8" x14ac:dyDescent="0.25">
      <c r="B3636" s="6">
        <v>2408069</v>
      </c>
      <c r="C3636" s="9" t="s">
        <v>13151</v>
      </c>
      <c r="D3636" s="6" t="s">
        <v>10960</v>
      </c>
      <c r="E3636" s="403">
        <v>5.78</v>
      </c>
      <c r="F3636" s="404"/>
      <c r="G3636" s="404"/>
      <c r="H3636" s="404" t="str">
        <f t="shared" si="58"/>
        <v>M²</v>
      </c>
    </row>
    <row r="3637" spans="2:8" x14ac:dyDescent="0.25">
      <c r="B3637" s="4">
        <v>2419790</v>
      </c>
      <c r="C3637" s="8" t="s">
        <v>13152</v>
      </c>
      <c r="D3637" s="4" t="s">
        <v>10960</v>
      </c>
      <c r="E3637" s="406">
        <v>10.43</v>
      </c>
      <c r="F3637" s="404"/>
      <c r="G3637" s="404"/>
      <c r="H3637" s="404" t="str">
        <f t="shared" si="58"/>
        <v>M²</v>
      </c>
    </row>
    <row r="3638" spans="2:8" x14ac:dyDescent="0.25">
      <c r="B3638" s="6">
        <v>2408068</v>
      </c>
      <c r="C3638" s="9" t="s">
        <v>13153</v>
      </c>
      <c r="D3638" s="6" t="s">
        <v>10960</v>
      </c>
      <c r="E3638" s="403">
        <v>16.25</v>
      </c>
      <c r="F3638" s="404"/>
      <c r="G3638" s="404"/>
      <c r="H3638" s="404" t="str">
        <f t="shared" si="58"/>
        <v>M²</v>
      </c>
    </row>
    <row r="3639" spans="2:8" x14ac:dyDescent="0.25">
      <c r="B3639" s="4">
        <v>2419705</v>
      </c>
      <c r="C3639" s="8" t="s">
        <v>13154</v>
      </c>
      <c r="D3639" s="4" t="s">
        <v>10960</v>
      </c>
      <c r="E3639" s="463">
        <v>10.48</v>
      </c>
      <c r="F3639" s="404"/>
      <c r="G3639" s="404"/>
      <c r="H3639" s="404" t="str">
        <f t="shared" si="58"/>
        <v>M²</v>
      </c>
    </row>
    <row r="3640" spans="2:8" x14ac:dyDescent="0.25">
      <c r="B3640" s="6">
        <v>2419704</v>
      </c>
      <c r="C3640" s="9" t="s">
        <v>13155</v>
      </c>
      <c r="D3640" s="6" t="s">
        <v>10960</v>
      </c>
      <c r="E3640" s="464">
        <v>13.45</v>
      </c>
      <c r="F3640" s="404"/>
      <c r="G3640" s="404"/>
      <c r="H3640" s="404" t="str">
        <f t="shared" si="58"/>
        <v>M²</v>
      </c>
    </row>
    <row r="3641" spans="2:8" ht="30" x14ac:dyDescent="0.25">
      <c r="B3641" s="4">
        <v>2419703</v>
      </c>
      <c r="C3641" s="8" t="s">
        <v>13156</v>
      </c>
      <c r="D3641" s="4" t="s">
        <v>10960</v>
      </c>
      <c r="E3641" s="463">
        <v>15.52</v>
      </c>
      <c r="F3641" s="404"/>
      <c r="G3641" s="404"/>
      <c r="H3641" s="404" t="str">
        <f t="shared" si="58"/>
        <v>M²</v>
      </c>
    </row>
    <row r="3642" spans="2:8" x14ac:dyDescent="0.25">
      <c r="B3642" s="6">
        <v>2408080</v>
      </c>
      <c r="C3642" s="9" t="s">
        <v>13157</v>
      </c>
      <c r="D3642" s="6" t="s">
        <v>10960</v>
      </c>
      <c r="E3642" s="464">
        <v>7.91</v>
      </c>
      <c r="F3642" s="404"/>
      <c r="G3642" s="404"/>
      <c r="H3642" s="404" t="str">
        <f t="shared" si="58"/>
        <v>M²</v>
      </c>
    </row>
    <row r="3643" spans="2:8" x14ac:dyDescent="0.25">
      <c r="B3643" s="4">
        <v>2408078</v>
      </c>
      <c r="C3643" s="8" t="s">
        <v>13158</v>
      </c>
      <c r="D3643" s="4" t="s">
        <v>10960</v>
      </c>
      <c r="E3643" s="463">
        <v>2.88</v>
      </c>
      <c r="F3643" s="404"/>
      <c r="G3643" s="404"/>
      <c r="H3643" s="404" t="str">
        <f t="shared" si="58"/>
        <v>M²</v>
      </c>
    </row>
    <row r="3644" spans="2:8" x14ac:dyDescent="0.25">
      <c r="B3644" s="6">
        <v>2408077</v>
      </c>
      <c r="C3644" s="9" t="s">
        <v>13159</v>
      </c>
      <c r="D3644" s="6" t="s">
        <v>10960</v>
      </c>
      <c r="E3644" s="464">
        <v>7.12</v>
      </c>
      <c r="F3644" s="404"/>
      <c r="G3644" s="404"/>
      <c r="H3644" s="404" t="str">
        <f t="shared" si="58"/>
        <v>M²</v>
      </c>
    </row>
    <row r="3645" spans="2:8" x14ac:dyDescent="0.25">
      <c r="B3645" s="4">
        <v>2408079</v>
      </c>
      <c r="C3645" s="8" t="s">
        <v>13160</v>
      </c>
      <c r="D3645" s="4" t="s">
        <v>10960</v>
      </c>
      <c r="E3645" s="463">
        <v>42.33</v>
      </c>
      <c r="F3645" s="404"/>
      <c r="G3645" s="404"/>
      <c r="H3645" s="404" t="str">
        <f t="shared" si="58"/>
        <v>M²</v>
      </c>
    </row>
    <row r="3646" spans="2:8" x14ac:dyDescent="0.25">
      <c r="B3646" s="6">
        <v>2408076</v>
      </c>
      <c r="C3646" s="9" t="s">
        <v>13161</v>
      </c>
      <c r="D3646" s="6" t="s">
        <v>10960</v>
      </c>
      <c r="E3646" s="464">
        <v>10.47</v>
      </c>
      <c r="F3646" s="404"/>
      <c r="G3646" s="404"/>
      <c r="H3646" s="404" t="str">
        <f t="shared" si="58"/>
        <v>M²</v>
      </c>
    </row>
    <row r="3647" spans="2:8" x14ac:dyDescent="0.25">
      <c r="B3647" s="4">
        <v>2408057</v>
      </c>
      <c r="C3647" s="8" t="s">
        <v>13162</v>
      </c>
      <c r="D3647" s="4" t="s">
        <v>49</v>
      </c>
      <c r="E3647" s="463">
        <v>97.82</v>
      </c>
      <c r="F3647" s="404"/>
      <c r="G3647" s="404"/>
      <c r="H3647" s="404" t="str">
        <f t="shared" si="58"/>
        <v>KG</v>
      </c>
    </row>
    <row r="3648" spans="2:8" x14ac:dyDescent="0.25">
      <c r="B3648" s="6">
        <v>2408058</v>
      </c>
      <c r="C3648" s="9" t="s">
        <v>13163</v>
      </c>
      <c r="D3648" s="6" t="s">
        <v>49</v>
      </c>
      <c r="E3648" s="464">
        <v>66.849999999999994</v>
      </c>
      <c r="F3648" s="404"/>
      <c r="G3648" s="404"/>
      <c r="H3648" s="404" t="str">
        <f t="shared" si="58"/>
        <v>KG</v>
      </c>
    </row>
    <row r="3649" spans="2:8" x14ac:dyDescent="0.25">
      <c r="B3649" s="4">
        <v>2419789</v>
      </c>
      <c r="C3649" s="8" t="s">
        <v>13164</v>
      </c>
      <c r="D3649" s="4" t="s">
        <v>10960</v>
      </c>
      <c r="E3649" s="463">
        <v>9.02</v>
      </c>
      <c r="F3649" s="404"/>
      <c r="G3649" s="404"/>
      <c r="H3649" s="404" t="str">
        <f t="shared" si="58"/>
        <v>M²</v>
      </c>
    </row>
    <row r="3650" spans="2:8" x14ac:dyDescent="0.25">
      <c r="B3650" s="6">
        <v>2607183</v>
      </c>
      <c r="C3650" s="9" t="s">
        <v>13165</v>
      </c>
      <c r="D3650" s="6" t="s">
        <v>42</v>
      </c>
      <c r="E3650" s="464">
        <v>323.62</v>
      </c>
      <c r="F3650" s="404"/>
      <c r="G3650" s="404"/>
      <c r="H3650" s="404" t="str">
        <f t="shared" si="58"/>
        <v>UN</v>
      </c>
    </row>
    <row r="3651" spans="2:8" x14ac:dyDescent="0.25">
      <c r="B3651" s="4">
        <v>2607226</v>
      </c>
      <c r="C3651" s="8" t="s">
        <v>13166</v>
      </c>
      <c r="D3651" s="4" t="s">
        <v>42</v>
      </c>
      <c r="E3651" s="463">
        <v>350783.52</v>
      </c>
      <c r="F3651" s="404"/>
      <c r="G3651" s="404"/>
      <c r="H3651" s="404" t="str">
        <f t="shared" si="58"/>
        <v>UN</v>
      </c>
    </row>
    <row r="3652" spans="2:8" x14ac:dyDescent="0.25">
      <c r="B3652" s="6">
        <v>2607209</v>
      </c>
      <c r="C3652" s="9" t="s">
        <v>13167</v>
      </c>
      <c r="D3652" s="6" t="s">
        <v>42</v>
      </c>
      <c r="E3652" s="464">
        <v>305715.37</v>
      </c>
      <c r="F3652" s="404"/>
      <c r="G3652" s="404"/>
      <c r="H3652" s="404" t="str">
        <f t="shared" si="58"/>
        <v>UN</v>
      </c>
    </row>
    <row r="3653" spans="2:8" x14ac:dyDescent="0.25">
      <c r="B3653" s="4">
        <v>2607161</v>
      </c>
      <c r="C3653" s="8" t="s">
        <v>13168</v>
      </c>
      <c r="D3653" s="4" t="s">
        <v>42</v>
      </c>
      <c r="E3653" s="463">
        <v>420194.8</v>
      </c>
      <c r="F3653" s="404"/>
      <c r="G3653" s="404"/>
      <c r="H3653" s="404" t="str">
        <f t="shared" si="58"/>
        <v>UN</v>
      </c>
    </row>
    <row r="3654" spans="2:8" x14ac:dyDescent="0.25">
      <c r="B3654" s="6">
        <v>2607148</v>
      </c>
      <c r="C3654" s="9" t="s">
        <v>13169</v>
      </c>
      <c r="D3654" s="6" t="s">
        <v>42</v>
      </c>
      <c r="E3654" s="464">
        <v>442827.25</v>
      </c>
      <c r="F3654" s="404"/>
      <c r="G3654" s="404"/>
      <c r="H3654" s="404" t="str">
        <f t="shared" si="58"/>
        <v>UN</v>
      </c>
    </row>
    <row r="3655" spans="2:8" x14ac:dyDescent="0.25">
      <c r="B3655" s="4">
        <v>2607213</v>
      </c>
      <c r="C3655" s="8" t="s">
        <v>13170</v>
      </c>
      <c r="D3655" s="4" t="s">
        <v>42</v>
      </c>
      <c r="E3655" s="463">
        <v>385676.47</v>
      </c>
      <c r="F3655" s="404"/>
      <c r="G3655" s="404"/>
      <c r="H3655" s="404" t="str">
        <f t="shared" si="58"/>
        <v>UN</v>
      </c>
    </row>
    <row r="3656" spans="2:8" x14ac:dyDescent="0.25">
      <c r="B3656" s="6">
        <v>2607165</v>
      </c>
      <c r="C3656" s="9" t="s">
        <v>13171</v>
      </c>
      <c r="D3656" s="6" t="s">
        <v>42</v>
      </c>
      <c r="E3656" s="464">
        <v>533740.21</v>
      </c>
      <c r="F3656" s="404"/>
      <c r="G3656" s="404"/>
      <c r="H3656" s="404" t="str">
        <f t="shared" si="58"/>
        <v>UN</v>
      </c>
    </row>
    <row r="3657" spans="2:8" x14ac:dyDescent="0.25">
      <c r="B3657" s="4">
        <v>2607152</v>
      </c>
      <c r="C3657" s="8" t="s">
        <v>13172</v>
      </c>
      <c r="D3657" s="4" t="s">
        <v>42</v>
      </c>
      <c r="E3657" s="463">
        <v>529389.86</v>
      </c>
      <c r="F3657" s="404"/>
      <c r="G3657" s="404"/>
      <c r="H3657" s="404" t="str">
        <f t="shared" si="58"/>
        <v>UN</v>
      </c>
    </row>
    <row r="3658" spans="2:8" x14ac:dyDescent="0.25">
      <c r="B3658" s="6">
        <v>2607217</v>
      </c>
      <c r="C3658" s="9" t="s">
        <v>13173</v>
      </c>
      <c r="D3658" s="6" t="s">
        <v>42</v>
      </c>
      <c r="E3658" s="464">
        <v>458942.63</v>
      </c>
      <c r="F3658" s="404"/>
      <c r="G3658" s="404"/>
      <c r="H3658" s="404" t="str">
        <f t="shared" si="58"/>
        <v>UN</v>
      </c>
    </row>
    <row r="3659" spans="2:8" x14ac:dyDescent="0.25">
      <c r="B3659" s="4">
        <v>2607169</v>
      </c>
      <c r="C3659" s="8" t="s">
        <v>13174</v>
      </c>
      <c r="D3659" s="4" t="s">
        <v>42</v>
      </c>
      <c r="E3659" s="463">
        <v>634907.93000000005</v>
      </c>
      <c r="F3659" s="404"/>
      <c r="G3659" s="404"/>
      <c r="H3659" s="404" t="str">
        <f t="shared" si="58"/>
        <v>UN</v>
      </c>
    </row>
    <row r="3660" spans="2:8" x14ac:dyDescent="0.25">
      <c r="B3660" s="6">
        <v>2607156</v>
      </c>
      <c r="C3660" s="9" t="s">
        <v>13175</v>
      </c>
      <c r="D3660" s="6" t="s">
        <v>42</v>
      </c>
      <c r="E3660" s="464">
        <v>465953.62</v>
      </c>
      <c r="F3660" s="404"/>
      <c r="G3660" s="404"/>
      <c r="H3660" s="404" t="str">
        <f t="shared" si="58"/>
        <v>UN</v>
      </c>
    </row>
    <row r="3661" spans="2:8" x14ac:dyDescent="0.25">
      <c r="B3661" s="4">
        <v>2607221</v>
      </c>
      <c r="C3661" s="8" t="s">
        <v>13176</v>
      </c>
      <c r="D3661" s="4" t="s">
        <v>42</v>
      </c>
      <c r="E3661" s="463">
        <v>405713.3</v>
      </c>
      <c r="F3661" s="404"/>
      <c r="G3661" s="404"/>
      <c r="H3661" s="404" t="str">
        <f t="shared" si="58"/>
        <v>UN</v>
      </c>
    </row>
    <row r="3662" spans="2:8" x14ac:dyDescent="0.25">
      <c r="B3662" s="6">
        <v>2607173</v>
      </c>
      <c r="C3662" s="9" t="s">
        <v>13177</v>
      </c>
      <c r="D3662" s="6" t="s">
        <v>42</v>
      </c>
      <c r="E3662" s="464">
        <v>561409.78</v>
      </c>
      <c r="F3662" s="404"/>
      <c r="G3662" s="404"/>
      <c r="H3662" s="404" t="str">
        <f t="shared" si="58"/>
        <v>UN</v>
      </c>
    </row>
    <row r="3663" spans="2:8" x14ac:dyDescent="0.25">
      <c r="B3663" s="4">
        <v>2607227</v>
      </c>
      <c r="C3663" s="8" t="s">
        <v>13178</v>
      </c>
      <c r="D3663" s="4" t="s">
        <v>42</v>
      </c>
      <c r="E3663" s="463">
        <v>385444.34</v>
      </c>
      <c r="F3663" s="404"/>
      <c r="G3663" s="404"/>
      <c r="H3663" s="404" t="str">
        <f t="shared" si="58"/>
        <v>UN</v>
      </c>
    </row>
    <row r="3664" spans="2:8" x14ac:dyDescent="0.25">
      <c r="B3664" s="6">
        <v>2607210</v>
      </c>
      <c r="C3664" s="9" t="s">
        <v>13179</v>
      </c>
      <c r="D3664" s="6" t="s">
        <v>42</v>
      </c>
      <c r="E3664" s="464">
        <v>335834.25</v>
      </c>
      <c r="F3664" s="404"/>
      <c r="G3664" s="404"/>
      <c r="H3664" s="404" t="str">
        <f t="shared" si="58"/>
        <v>UN</v>
      </c>
    </row>
    <row r="3665" spans="2:8" x14ac:dyDescent="0.25">
      <c r="B3665" s="4">
        <v>2607162</v>
      </c>
      <c r="C3665" s="8" t="s">
        <v>13180</v>
      </c>
      <c r="D3665" s="4" t="s">
        <v>42</v>
      </c>
      <c r="E3665" s="463">
        <v>461883.05</v>
      </c>
      <c r="F3665" s="404"/>
      <c r="G3665" s="404"/>
      <c r="H3665" s="404" t="str">
        <f t="shared" ref="H3665:H3728" si="59">UPPER(D3665)</f>
        <v>UN</v>
      </c>
    </row>
    <row r="3666" spans="2:8" x14ac:dyDescent="0.25">
      <c r="B3666" s="6">
        <v>2607149</v>
      </c>
      <c r="C3666" s="9" t="s">
        <v>13181</v>
      </c>
      <c r="D3666" s="6" t="s">
        <v>42</v>
      </c>
      <c r="E3666" s="464">
        <v>486729.37</v>
      </c>
      <c r="F3666" s="404"/>
      <c r="G3666" s="404"/>
      <c r="H3666" s="404" t="str">
        <f t="shared" si="59"/>
        <v>UN</v>
      </c>
    </row>
    <row r="3667" spans="2:8" x14ac:dyDescent="0.25">
      <c r="B3667" s="4">
        <v>2607214</v>
      </c>
      <c r="C3667" s="8" t="s">
        <v>13182</v>
      </c>
      <c r="D3667" s="4" t="s">
        <v>42</v>
      </c>
      <c r="E3667" s="463">
        <v>423819.06</v>
      </c>
      <c r="F3667" s="404"/>
      <c r="G3667" s="404"/>
      <c r="H3667" s="404" t="str">
        <f t="shared" si="59"/>
        <v>UN</v>
      </c>
    </row>
    <row r="3668" spans="2:8" x14ac:dyDescent="0.25">
      <c r="B3668" s="6">
        <v>2607166</v>
      </c>
      <c r="C3668" s="9" t="s">
        <v>13183</v>
      </c>
      <c r="D3668" s="6" t="s">
        <v>42</v>
      </c>
      <c r="E3668" s="464">
        <v>586564.72</v>
      </c>
      <c r="F3668" s="404"/>
      <c r="G3668" s="404"/>
      <c r="H3668" s="404" t="str">
        <f t="shared" si="59"/>
        <v>UN</v>
      </c>
    </row>
    <row r="3669" spans="2:8" x14ac:dyDescent="0.25">
      <c r="B3669" s="4">
        <v>2607153</v>
      </c>
      <c r="C3669" s="8" t="s">
        <v>13184</v>
      </c>
      <c r="D3669" s="4" t="s">
        <v>42</v>
      </c>
      <c r="E3669" s="463">
        <v>581640.47</v>
      </c>
      <c r="F3669" s="404"/>
      <c r="G3669" s="404"/>
      <c r="H3669" s="404" t="str">
        <f t="shared" si="59"/>
        <v>UN</v>
      </c>
    </row>
    <row r="3670" spans="2:8" x14ac:dyDescent="0.25">
      <c r="B3670" s="6">
        <v>2607218</v>
      </c>
      <c r="C3670" s="9" t="s">
        <v>13185</v>
      </c>
      <c r="D3670" s="6" t="s">
        <v>42</v>
      </c>
      <c r="E3670" s="464">
        <v>507212.46</v>
      </c>
      <c r="F3670" s="404"/>
      <c r="G3670" s="404"/>
      <c r="H3670" s="404" t="str">
        <f t="shared" si="59"/>
        <v>UN</v>
      </c>
    </row>
    <row r="3671" spans="2:8" x14ac:dyDescent="0.25">
      <c r="B3671" s="4">
        <v>2607170</v>
      </c>
      <c r="C3671" s="8" t="s">
        <v>13186</v>
      </c>
      <c r="D3671" s="4" t="s">
        <v>42</v>
      </c>
      <c r="E3671" s="463">
        <v>697880.98</v>
      </c>
      <c r="F3671" s="404"/>
      <c r="G3671" s="404"/>
      <c r="H3671" s="404" t="str">
        <f t="shared" si="59"/>
        <v>UN</v>
      </c>
    </row>
    <row r="3672" spans="2:8" x14ac:dyDescent="0.25">
      <c r="B3672" s="6">
        <v>2607157</v>
      </c>
      <c r="C3672" s="9" t="s">
        <v>13187</v>
      </c>
      <c r="D3672" s="6" t="s">
        <v>42</v>
      </c>
      <c r="E3672" s="464">
        <v>514972.74</v>
      </c>
      <c r="F3672" s="404"/>
      <c r="G3672" s="404"/>
      <c r="H3672" s="404" t="str">
        <f t="shared" si="59"/>
        <v>UN</v>
      </c>
    </row>
    <row r="3673" spans="2:8" x14ac:dyDescent="0.25">
      <c r="B3673" s="4">
        <v>2607222</v>
      </c>
      <c r="C3673" s="8" t="s">
        <v>13188</v>
      </c>
      <c r="D3673" s="4" t="s">
        <v>42</v>
      </c>
      <c r="E3673" s="463">
        <v>445866.77</v>
      </c>
      <c r="F3673" s="404"/>
      <c r="G3673" s="404"/>
      <c r="H3673" s="404" t="str">
        <f t="shared" si="59"/>
        <v>UN</v>
      </c>
    </row>
    <row r="3674" spans="2:8" x14ac:dyDescent="0.25">
      <c r="B3674" s="6">
        <v>2607174</v>
      </c>
      <c r="C3674" s="9" t="s">
        <v>13189</v>
      </c>
      <c r="D3674" s="6" t="s">
        <v>42</v>
      </c>
      <c r="E3674" s="464">
        <v>617015.99</v>
      </c>
      <c r="F3674" s="404"/>
      <c r="G3674" s="404"/>
      <c r="H3674" s="404" t="str">
        <f t="shared" si="59"/>
        <v>UN</v>
      </c>
    </row>
    <row r="3675" spans="2:8" x14ac:dyDescent="0.25">
      <c r="B3675" s="4">
        <v>2607228</v>
      </c>
      <c r="C3675" s="8" t="s">
        <v>13190</v>
      </c>
      <c r="D3675" s="4" t="s">
        <v>42</v>
      </c>
      <c r="E3675" s="463">
        <v>423543.1</v>
      </c>
      <c r="F3675" s="404"/>
      <c r="G3675" s="404"/>
      <c r="H3675" s="404" t="str">
        <f t="shared" si="59"/>
        <v>UN</v>
      </c>
    </row>
    <row r="3676" spans="2:8" x14ac:dyDescent="0.25">
      <c r="B3676" s="6">
        <v>2607211</v>
      </c>
      <c r="C3676" s="9" t="s">
        <v>13191</v>
      </c>
      <c r="D3676" s="6" t="s">
        <v>42</v>
      </c>
      <c r="E3676" s="464">
        <v>368943.79</v>
      </c>
      <c r="F3676" s="404"/>
      <c r="G3676" s="404"/>
      <c r="H3676" s="404" t="str">
        <f t="shared" si="59"/>
        <v>UN</v>
      </c>
    </row>
    <row r="3677" spans="2:8" x14ac:dyDescent="0.25">
      <c r="B3677" s="4">
        <v>2607163</v>
      </c>
      <c r="C3677" s="8" t="s">
        <v>13192</v>
      </c>
      <c r="D3677" s="4" t="s">
        <v>42</v>
      </c>
      <c r="E3677" s="463">
        <v>510479.87</v>
      </c>
      <c r="F3677" s="404"/>
      <c r="G3677" s="404"/>
      <c r="H3677" s="404" t="str">
        <f t="shared" si="59"/>
        <v>UN</v>
      </c>
    </row>
    <row r="3678" spans="2:8" x14ac:dyDescent="0.25">
      <c r="B3678" s="6">
        <v>2607150</v>
      </c>
      <c r="C3678" s="9" t="s">
        <v>13193</v>
      </c>
      <c r="D3678" s="6" t="s">
        <v>42</v>
      </c>
      <c r="E3678" s="464">
        <v>537839.53</v>
      </c>
      <c r="F3678" s="404"/>
      <c r="G3678" s="404"/>
      <c r="H3678" s="404" t="str">
        <f t="shared" si="59"/>
        <v>UN</v>
      </c>
    </row>
    <row r="3679" spans="2:8" x14ac:dyDescent="0.25">
      <c r="B3679" s="4">
        <v>2607215</v>
      </c>
      <c r="C3679" s="8" t="s">
        <v>13194</v>
      </c>
      <c r="D3679" s="4" t="s">
        <v>42</v>
      </c>
      <c r="E3679" s="463">
        <v>465749.44</v>
      </c>
      <c r="F3679" s="404"/>
      <c r="G3679" s="404"/>
      <c r="H3679" s="404" t="str">
        <f t="shared" si="59"/>
        <v>UN</v>
      </c>
    </row>
    <row r="3680" spans="2:8" x14ac:dyDescent="0.25">
      <c r="B3680" s="6">
        <v>2607167</v>
      </c>
      <c r="C3680" s="9" t="s">
        <v>13195</v>
      </c>
      <c r="D3680" s="6" t="s">
        <v>42</v>
      </c>
      <c r="E3680" s="464">
        <v>644614.27</v>
      </c>
      <c r="F3680" s="404"/>
      <c r="G3680" s="404"/>
      <c r="H3680" s="404" t="str">
        <f t="shared" si="59"/>
        <v>UN</v>
      </c>
    </row>
    <row r="3681" spans="2:8" x14ac:dyDescent="0.25">
      <c r="B3681" s="4">
        <v>2607154</v>
      </c>
      <c r="C3681" s="8" t="s">
        <v>13196</v>
      </c>
      <c r="D3681" s="4" t="s">
        <v>42</v>
      </c>
      <c r="E3681" s="463">
        <v>639086.69999999995</v>
      </c>
      <c r="F3681" s="404"/>
      <c r="G3681" s="404"/>
      <c r="H3681" s="404" t="str">
        <f t="shared" si="59"/>
        <v>UN</v>
      </c>
    </row>
    <row r="3682" spans="2:8" x14ac:dyDescent="0.25">
      <c r="B3682" s="6">
        <v>2607219</v>
      </c>
      <c r="C3682" s="9" t="s">
        <v>13197</v>
      </c>
      <c r="D3682" s="6" t="s">
        <v>42</v>
      </c>
      <c r="E3682" s="464">
        <v>557215.82999999996</v>
      </c>
      <c r="F3682" s="404"/>
      <c r="G3682" s="404"/>
      <c r="H3682" s="404" t="str">
        <f t="shared" si="59"/>
        <v>UN</v>
      </c>
    </row>
    <row r="3683" spans="2:8" x14ac:dyDescent="0.25">
      <c r="B3683" s="4">
        <v>2607171</v>
      </c>
      <c r="C3683" s="8" t="s">
        <v>13198</v>
      </c>
      <c r="D3683" s="4" t="s">
        <v>42</v>
      </c>
      <c r="E3683" s="463">
        <v>775443.32</v>
      </c>
      <c r="F3683" s="404"/>
      <c r="G3683" s="404"/>
      <c r="H3683" s="404" t="str">
        <f t="shared" si="59"/>
        <v>UN</v>
      </c>
    </row>
    <row r="3684" spans="2:8" x14ac:dyDescent="0.25">
      <c r="B3684" s="6">
        <v>2607158</v>
      </c>
      <c r="C3684" s="9" t="s">
        <v>13199</v>
      </c>
      <c r="D3684" s="6" t="s">
        <v>42</v>
      </c>
      <c r="E3684" s="464">
        <v>565791.12</v>
      </c>
      <c r="F3684" s="404"/>
      <c r="G3684" s="404"/>
      <c r="H3684" s="404" t="str">
        <f t="shared" si="59"/>
        <v>UN</v>
      </c>
    </row>
    <row r="3685" spans="2:8" x14ac:dyDescent="0.25">
      <c r="B3685" s="4">
        <v>2607223</v>
      </c>
      <c r="C3685" s="8" t="s">
        <v>13200</v>
      </c>
      <c r="D3685" s="4" t="s">
        <v>42</v>
      </c>
      <c r="E3685" s="463">
        <v>490007.79</v>
      </c>
      <c r="F3685" s="404"/>
      <c r="G3685" s="404"/>
      <c r="H3685" s="404" t="str">
        <f t="shared" si="59"/>
        <v>UN</v>
      </c>
    </row>
    <row r="3686" spans="2:8" x14ac:dyDescent="0.25">
      <c r="B3686" s="6">
        <v>2607175</v>
      </c>
      <c r="C3686" s="9" t="s">
        <v>13201</v>
      </c>
      <c r="D3686" s="6" t="s">
        <v>42</v>
      </c>
      <c r="E3686" s="464">
        <v>678122.98</v>
      </c>
      <c r="F3686" s="404"/>
      <c r="G3686" s="404"/>
      <c r="H3686" s="404" t="str">
        <f t="shared" si="59"/>
        <v>UN</v>
      </c>
    </row>
    <row r="3687" spans="2:8" x14ac:dyDescent="0.25">
      <c r="B3687" s="4">
        <v>2607151</v>
      </c>
      <c r="C3687" s="8" t="s">
        <v>13202</v>
      </c>
      <c r="D3687" s="4" t="s">
        <v>42</v>
      </c>
      <c r="E3687" s="463">
        <v>644219.48</v>
      </c>
      <c r="F3687" s="404"/>
      <c r="G3687" s="404"/>
      <c r="H3687" s="404" t="str">
        <f t="shared" si="59"/>
        <v>UN</v>
      </c>
    </row>
    <row r="3688" spans="2:8" x14ac:dyDescent="0.25">
      <c r="B3688" s="6">
        <v>2607216</v>
      </c>
      <c r="C3688" s="9" t="s">
        <v>13203</v>
      </c>
      <c r="D3688" s="6" t="s">
        <v>42</v>
      </c>
      <c r="E3688" s="464">
        <v>560992.54</v>
      </c>
      <c r="F3688" s="404"/>
      <c r="G3688" s="404"/>
      <c r="H3688" s="404" t="str">
        <f t="shared" si="59"/>
        <v>UN</v>
      </c>
    </row>
    <row r="3689" spans="2:8" x14ac:dyDescent="0.25">
      <c r="B3689" s="4">
        <v>2607168</v>
      </c>
      <c r="C3689" s="8" t="s">
        <v>13204</v>
      </c>
      <c r="D3689" s="4" t="s">
        <v>42</v>
      </c>
      <c r="E3689" s="463">
        <v>781136.52</v>
      </c>
      <c r="F3689" s="404"/>
      <c r="G3689" s="404"/>
      <c r="H3689" s="404" t="str">
        <f t="shared" si="59"/>
        <v>UN</v>
      </c>
    </row>
    <row r="3690" spans="2:8" x14ac:dyDescent="0.25">
      <c r="B3690" s="6">
        <v>2607155</v>
      </c>
      <c r="C3690" s="9" t="s">
        <v>13205</v>
      </c>
      <c r="D3690" s="6" t="s">
        <v>42</v>
      </c>
      <c r="E3690" s="464">
        <v>774059.31</v>
      </c>
      <c r="F3690" s="404"/>
      <c r="G3690" s="404"/>
      <c r="H3690" s="404" t="str">
        <f t="shared" si="59"/>
        <v>UN</v>
      </c>
    </row>
    <row r="3691" spans="2:8" x14ac:dyDescent="0.25">
      <c r="B3691" s="4">
        <v>2607220</v>
      </c>
      <c r="C3691" s="8" t="s">
        <v>13206</v>
      </c>
      <c r="D3691" s="4" t="s">
        <v>42</v>
      </c>
      <c r="E3691" s="463">
        <v>667458.99</v>
      </c>
      <c r="F3691" s="404"/>
      <c r="G3691" s="404"/>
      <c r="H3691" s="404" t="str">
        <f t="shared" si="59"/>
        <v>UN</v>
      </c>
    </row>
    <row r="3692" spans="2:8" x14ac:dyDescent="0.25">
      <c r="B3692" s="6">
        <v>2607172</v>
      </c>
      <c r="C3692" s="9" t="s">
        <v>13207</v>
      </c>
      <c r="D3692" s="6" t="s">
        <v>42</v>
      </c>
      <c r="E3692" s="464">
        <v>928207.1</v>
      </c>
      <c r="F3692" s="404"/>
      <c r="G3692" s="404"/>
      <c r="H3692" s="404" t="str">
        <f t="shared" si="59"/>
        <v>UN</v>
      </c>
    </row>
    <row r="3693" spans="2:8" x14ac:dyDescent="0.25">
      <c r="B3693" s="4">
        <v>2607159</v>
      </c>
      <c r="C3693" s="8" t="s">
        <v>13208</v>
      </c>
      <c r="D3693" s="4" t="s">
        <v>42</v>
      </c>
      <c r="E3693" s="463">
        <v>677904.2</v>
      </c>
      <c r="F3693" s="404"/>
      <c r="G3693" s="404"/>
      <c r="H3693" s="404" t="str">
        <f t="shared" si="59"/>
        <v>UN</v>
      </c>
    </row>
    <row r="3694" spans="2:8" x14ac:dyDescent="0.25">
      <c r="B3694" s="6">
        <v>2607224</v>
      </c>
      <c r="C3694" s="9" t="s">
        <v>13209</v>
      </c>
      <c r="D3694" s="6" t="s">
        <v>42</v>
      </c>
      <c r="E3694" s="464">
        <v>590126.18999999994</v>
      </c>
      <c r="F3694" s="404"/>
      <c r="G3694" s="404"/>
      <c r="H3694" s="404" t="str">
        <f t="shared" si="59"/>
        <v>UN</v>
      </c>
    </row>
    <row r="3695" spans="2:8" x14ac:dyDescent="0.25">
      <c r="B3695" s="4">
        <v>2607176</v>
      </c>
      <c r="C3695" s="8" t="s">
        <v>13210</v>
      </c>
      <c r="D3695" s="4" t="s">
        <v>42</v>
      </c>
      <c r="E3695" s="463">
        <v>821394.79</v>
      </c>
      <c r="F3695" s="404"/>
      <c r="G3695" s="404"/>
      <c r="H3695" s="404" t="str">
        <f t="shared" si="59"/>
        <v>UN</v>
      </c>
    </row>
    <row r="3696" spans="2:8" x14ac:dyDescent="0.25">
      <c r="B3696" s="6">
        <v>2607225</v>
      </c>
      <c r="C3696" s="9" t="s">
        <v>13211</v>
      </c>
      <c r="D3696" s="6" t="s">
        <v>42</v>
      </c>
      <c r="E3696" s="464">
        <v>319248.59999999998</v>
      </c>
      <c r="F3696" s="404"/>
      <c r="G3696" s="404"/>
      <c r="H3696" s="404" t="str">
        <f t="shared" si="59"/>
        <v>UN</v>
      </c>
    </row>
    <row r="3697" spans="2:8" x14ac:dyDescent="0.25">
      <c r="B3697" s="4">
        <v>2607208</v>
      </c>
      <c r="C3697" s="8" t="s">
        <v>13212</v>
      </c>
      <c r="D3697" s="4" t="s">
        <v>42</v>
      </c>
      <c r="E3697" s="463">
        <v>278316.02</v>
      </c>
      <c r="F3697" s="404"/>
      <c r="G3697" s="404"/>
      <c r="H3697" s="404" t="str">
        <f t="shared" si="59"/>
        <v>UN</v>
      </c>
    </row>
    <row r="3698" spans="2:8" x14ac:dyDescent="0.25">
      <c r="B3698" s="6">
        <v>2607160</v>
      </c>
      <c r="C3698" s="9" t="s">
        <v>13213</v>
      </c>
      <c r="D3698" s="6" t="s">
        <v>42</v>
      </c>
      <c r="E3698" s="464">
        <v>382255.43</v>
      </c>
      <c r="F3698" s="404"/>
      <c r="G3698" s="404"/>
      <c r="H3698" s="404" t="str">
        <f t="shared" si="59"/>
        <v>UN</v>
      </c>
    </row>
    <row r="3699" spans="2:8" x14ac:dyDescent="0.25">
      <c r="B3699" s="4">
        <v>2607229</v>
      </c>
      <c r="C3699" s="8" t="s">
        <v>13214</v>
      </c>
      <c r="D3699" s="4" t="s">
        <v>42</v>
      </c>
      <c r="E3699" s="463">
        <v>402855.9</v>
      </c>
      <c r="F3699" s="404"/>
      <c r="G3699" s="404"/>
      <c r="H3699" s="404" t="str">
        <f t="shared" si="59"/>
        <v>UN</v>
      </c>
    </row>
    <row r="3700" spans="2:8" x14ac:dyDescent="0.25">
      <c r="B3700" s="6">
        <v>2607212</v>
      </c>
      <c r="C3700" s="9" t="s">
        <v>13215</v>
      </c>
      <c r="D3700" s="6" t="s">
        <v>42</v>
      </c>
      <c r="E3700" s="464">
        <v>350977.63</v>
      </c>
      <c r="F3700" s="404"/>
      <c r="G3700" s="404"/>
      <c r="H3700" s="404" t="str">
        <f t="shared" si="59"/>
        <v>UN</v>
      </c>
    </row>
    <row r="3701" spans="2:8" x14ac:dyDescent="0.25">
      <c r="B3701" s="4">
        <v>2607164</v>
      </c>
      <c r="C3701" s="8" t="s">
        <v>13216</v>
      </c>
      <c r="D3701" s="4" t="s">
        <v>42</v>
      </c>
      <c r="E3701" s="463">
        <v>482881.07</v>
      </c>
      <c r="F3701" s="404"/>
      <c r="G3701" s="404"/>
      <c r="H3701" s="404" t="str">
        <f t="shared" si="59"/>
        <v>UN</v>
      </c>
    </row>
    <row r="3702" spans="2:8" x14ac:dyDescent="0.25">
      <c r="B3702" s="6">
        <v>2607207</v>
      </c>
      <c r="C3702" s="9" t="s">
        <v>13217</v>
      </c>
      <c r="D3702" s="6" t="s">
        <v>9721</v>
      </c>
      <c r="E3702" s="464">
        <v>181.98</v>
      </c>
      <c r="F3702" s="404"/>
      <c r="G3702" s="404"/>
      <c r="H3702" s="404" t="str">
        <f t="shared" si="59"/>
        <v>M³</v>
      </c>
    </row>
    <row r="3703" spans="2:8" ht="30" x14ac:dyDescent="0.25">
      <c r="B3703" s="4">
        <v>2607206</v>
      </c>
      <c r="C3703" s="8" t="s">
        <v>13218</v>
      </c>
      <c r="D3703" s="4" t="s">
        <v>9721</v>
      </c>
      <c r="E3703" s="463">
        <v>177.31</v>
      </c>
      <c r="F3703" s="404"/>
      <c r="G3703" s="404"/>
      <c r="H3703" s="404" t="str">
        <f t="shared" si="59"/>
        <v>M³</v>
      </c>
    </row>
    <row r="3704" spans="2:8" ht="30" x14ac:dyDescent="0.25">
      <c r="B3704" s="6">
        <v>2607344</v>
      </c>
      <c r="C3704" s="9" t="s">
        <v>13219</v>
      </c>
      <c r="D3704" s="6" t="s">
        <v>42</v>
      </c>
      <c r="E3704" s="464">
        <v>233.88</v>
      </c>
      <c r="F3704" s="404"/>
      <c r="G3704" s="404"/>
      <c r="H3704" s="404" t="str">
        <f t="shared" si="59"/>
        <v>UN</v>
      </c>
    </row>
    <row r="3705" spans="2:8" ht="30" x14ac:dyDescent="0.25">
      <c r="B3705" s="4">
        <v>2607339</v>
      </c>
      <c r="C3705" s="8" t="s">
        <v>13220</v>
      </c>
      <c r="D3705" s="4" t="s">
        <v>42</v>
      </c>
      <c r="E3705" s="463">
        <v>160.66999999999999</v>
      </c>
      <c r="F3705" s="404"/>
      <c r="G3705" s="404"/>
      <c r="H3705" s="404" t="str">
        <f t="shared" si="59"/>
        <v>UN</v>
      </c>
    </row>
    <row r="3706" spans="2:8" ht="30" x14ac:dyDescent="0.25">
      <c r="B3706" s="6">
        <v>2607349</v>
      </c>
      <c r="C3706" s="9" t="s">
        <v>13221</v>
      </c>
      <c r="D3706" s="6" t="s">
        <v>42</v>
      </c>
      <c r="E3706" s="464">
        <v>357.11</v>
      </c>
      <c r="F3706" s="404"/>
      <c r="G3706" s="404"/>
      <c r="H3706" s="404" t="str">
        <f t="shared" si="59"/>
        <v>UN</v>
      </c>
    </row>
    <row r="3707" spans="2:8" ht="30" x14ac:dyDescent="0.25">
      <c r="B3707" s="4">
        <v>2607345</v>
      </c>
      <c r="C3707" s="8" t="s">
        <v>13222</v>
      </c>
      <c r="D3707" s="4" t="s">
        <v>42</v>
      </c>
      <c r="E3707" s="463">
        <v>266.87</v>
      </c>
      <c r="F3707" s="404"/>
      <c r="G3707" s="404"/>
      <c r="H3707" s="404" t="str">
        <f t="shared" si="59"/>
        <v>UN</v>
      </c>
    </row>
    <row r="3708" spans="2:8" ht="30" x14ac:dyDescent="0.25">
      <c r="B3708" s="6">
        <v>2607340</v>
      </c>
      <c r="C3708" s="9" t="s">
        <v>13223</v>
      </c>
      <c r="D3708" s="6" t="s">
        <v>42</v>
      </c>
      <c r="E3708" s="464">
        <v>183.45</v>
      </c>
      <c r="F3708" s="404"/>
      <c r="G3708" s="404"/>
      <c r="H3708" s="404" t="str">
        <f t="shared" si="59"/>
        <v>UN</v>
      </c>
    </row>
    <row r="3709" spans="2:8" ht="30" x14ac:dyDescent="0.25">
      <c r="B3709" s="4">
        <v>2607350</v>
      </c>
      <c r="C3709" s="8" t="s">
        <v>13224</v>
      </c>
      <c r="D3709" s="4" t="s">
        <v>42</v>
      </c>
      <c r="E3709" s="463">
        <v>407.91</v>
      </c>
      <c r="F3709" s="404"/>
      <c r="G3709" s="404"/>
      <c r="H3709" s="404" t="str">
        <f t="shared" si="59"/>
        <v>UN</v>
      </c>
    </row>
    <row r="3710" spans="2:8" ht="30" x14ac:dyDescent="0.25">
      <c r="B3710" s="6">
        <v>2607346</v>
      </c>
      <c r="C3710" s="9" t="s">
        <v>13225</v>
      </c>
      <c r="D3710" s="6" t="s">
        <v>42</v>
      </c>
      <c r="E3710" s="464">
        <v>309.95999999999998</v>
      </c>
      <c r="F3710" s="404"/>
      <c r="G3710" s="404"/>
      <c r="H3710" s="404" t="str">
        <f t="shared" si="59"/>
        <v>UN</v>
      </c>
    </row>
    <row r="3711" spans="2:8" ht="30" x14ac:dyDescent="0.25">
      <c r="B3711" s="4">
        <v>2607341</v>
      </c>
      <c r="C3711" s="8" t="s">
        <v>13226</v>
      </c>
      <c r="D3711" s="4" t="s">
        <v>42</v>
      </c>
      <c r="E3711" s="463">
        <v>216.42</v>
      </c>
      <c r="F3711" s="404"/>
      <c r="G3711" s="404"/>
      <c r="H3711" s="404" t="str">
        <f t="shared" si="59"/>
        <v>UN</v>
      </c>
    </row>
    <row r="3712" spans="2:8" ht="30" x14ac:dyDescent="0.25">
      <c r="B3712" s="6">
        <v>2607351</v>
      </c>
      <c r="C3712" s="9" t="s">
        <v>13227</v>
      </c>
      <c r="D3712" s="6" t="s">
        <v>42</v>
      </c>
      <c r="E3712" s="464">
        <v>473.83</v>
      </c>
      <c r="F3712" s="404"/>
      <c r="G3712" s="404"/>
      <c r="H3712" s="404" t="str">
        <f t="shared" si="59"/>
        <v>UN</v>
      </c>
    </row>
    <row r="3713" spans="2:8" ht="30" x14ac:dyDescent="0.25">
      <c r="B3713" s="4">
        <v>2607347</v>
      </c>
      <c r="C3713" s="8" t="s">
        <v>13228</v>
      </c>
      <c r="D3713" s="4" t="s">
        <v>42</v>
      </c>
      <c r="E3713" s="463">
        <v>408.97</v>
      </c>
      <c r="F3713" s="404"/>
      <c r="G3713" s="404"/>
      <c r="H3713" s="404" t="str">
        <f t="shared" si="59"/>
        <v>UN</v>
      </c>
    </row>
    <row r="3714" spans="2:8" ht="30" x14ac:dyDescent="0.25">
      <c r="B3714" s="6">
        <v>2607342</v>
      </c>
      <c r="C3714" s="9" t="s">
        <v>13229</v>
      </c>
      <c r="D3714" s="6" t="s">
        <v>42</v>
      </c>
      <c r="E3714" s="464">
        <v>266.87</v>
      </c>
      <c r="F3714" s="404"/>
      <c r="G3714" s="404"/>
      <c r="H3714" s="404" t="str">
        <f t="shared" si="59"/>
        <v>UN</v>
      </c>
    </row>
    <row r="3715" spans="2:8" ht="30" x14ac:dyDescent="0.25">
      <c r="B3715" s="4">
        <v>2607352</v>
      </c>
      <c r="C3715" s="8" t="s">
        <v>13230</v>
      </c>
      <c r="D3715" s="4" t="s">
        <v>42</v>
      </c>
      <c r="E3715" s="463">
        <v>623.44000000000005</v>
      </c>
      <c r="F3715" s="404"/>
      <c r="G3715" s="404"/>
      <c r="H3715" s="404" t="str">
        <f t="shared" si="59"/>
        <v>UN</v>
      </c>
    </row>
    <row r="3716" spans="2:8" ht="30" x14ac:dyDescent="0.25">
      <c r="B3716" s="6">
        <v>2607343</v>
      </c>
      <c r="C3716" s="9" t="s">
        <v>13231</v>
      </c>
      <c r="D3716" s="6" t="s">
        <v>42</v>
      </c>
      <c r="E3716" s="464">
        <v>187.78</v>
      </c>
      <c r="F3716" s="404"/>
      <c r="G3716" s="404"/>
      <c r="H3716" s="404" t="str">
        <f t="shared" si="59"/>
        <v>UN</v>
      </c>
    </row>
    <row r="3717" spans="2:8" ht="30" x14ac:dyDescent="0.25">
      <c r="B3717" s="4">
        <v>2607338</v>
      </c>
      <c r="C3717" s="8" t="s">
        <v>13232</v>
      </c>
      <c r="D3717" s="4" t="s">
        <v>42</v>
      </c>
      <c r="E3717" s="463">
        <v>137.4</v>
      </c>
      <c r="F3717" s="404"/>
      <c r="G3717" s="404"/>
      <c r="H3717" s="404" t="str">
        <f t="shared" si="59"/>
        <v>UN</v>
      </c>
    </row>
    <row r="3718" spans="2:8" ht="30" x14ac:dyDescent="0.25">
      <c r="B3718" s="6">
        <v>2607348</v>
      </c>
      <c r="C3718" s="9" t="s">
        <v>13233</v>
      </c>
      <c r="D3718" s="6" t="s">
        <v>42</v>
      </c>
      <c r="E3718" s="464">
        <v>286.89999999999998</v>
      </c>
      <c r="F3718" s="404"/>
      <c r="G3718" s="404"/>
      <c r="H3718" s="404" t="str">
        <f t="shared" si="59"/>
        <v>UN</v>
      </c>
    </row>
    <row r="3719" spans="2:8" ht="30" x14ac:dyDescent="0.25">
      <c r="B3719" s="4">
        <v>2607329</v>
      </c>
      <c r="C3719" s="8" t="s">
        <v>13234</v>
      </c>
      <c r="D3719" s="4" t="s">
        <v>42</v>
      </c>
      <c r="E3719" s="463">
        <v>538.07000000000005</v>
      </c>
      <c r="F3719" s="404"/>
      <c r="G3719" s="404"/>
      <c r="H3719" s="404" t="str">
        <f t="shared" si="59"/>
        <v>UN</v>
      </c>
    </row>
    <row r="3720" spans="2:8" ht="30" x14ac:dyDescent="0.25">
      <c r="B3720" s="6">
        <v>2607324</v>
      </c>
      <c r="C3720" s="9" t="s">
        <v>13235</v>
      </c>
      <c r="D3720" s="6" t="s">
        <v>42</v>
      </c>
      <c r="E3720" s="403">
        <v>367.36</v>
      </c>
      <c r="F3720" s="404"/>
      <c r="G3720" s="404"/>
      <c r="H3720" s="404" t="str">
        <f t="shared" si="59"/>
        <v>UN</v>
      </c>
    </row>
    <row r="3721" spans="2:8" ht="30" x14ac:dyDescent="0.25">
      <c r="B3721" s="4">
        <v>2607334</v>
      </c>
      <c r="C3721" s="8" t="s">
        <v>13236</v>
      </c>
      <c r="D3721" s="4" t="s">
        <v>42</v>
      </c>
      <c r="E3721" s="406">
        <v>780.14</v>
      </c>
      <c r="F3721" s="404"/>
      <c r="G3721" s="404"/>
      <c r="H3721" s="404" t="str">
        <f t="shared" si="59"/>
        <v>UN</v>
      </c>
    </row>
    <row r="3722" spans="2:8" ht="30" x14ac:dyDescent="0.25">
      <c r="B3722" s="6">
        <v>2607330</v>
      </c>
      <c r="C3722" s="9" t="s">
        <v>13237</v>
      </c>
      <c r="D3722" s="6" t="s">
        <v>42</v>
      </c>
      <c r="E3722" s="464">
        <v>615.28</v>
      </c>
      <c r="F3722" s="404"/>
      <c r="G3722" s="404"/>
      <c r="H3722" s="404" t="str">
        <f t="shared" si="59"/>
        <v>UN</v>
      </c>
    </row>
    <row r="3723" spans="2:8" ht="30" x14ac:dyDescent="0.25">
      <c r="B3723" s="4">
        <v>2607325</v>
      </c>
      <c r="C3723" s="8" t="s">
        <v>13238</v>
      </c>
      <c r="D3723" s="4" t="s">
        <v>42</v>
      </c>
      <c r="E3723" s="463">
        <v>421.88</v>
      </c>
      <c r="F3723" s="404"/>
      <c r="G3723" s="404"/>
      <c r="H3723" s="404" t="str">
        <f t="shared" si="59"/>
        <v>UN</v>
      </c>
    </row>
    <row r="3724" spans="2:8" ht="30" x14ac:dyDescent="0.25">
      <c r="B3724" s="6">
        <v>2607335</v>
      </c>
      <c r="C3724" s="9" t="s">
        <v>13239</v>
      </c>
      <c r="D3724" s="6" t="s">
        <v>42</v>
      </c>
      <c r="E3724" s="464">
        <v>891.45</v>
      </c>
      <c r="F3724" s="404"/>
      <c r="G3724" s="404"/>
      <c r="H3724" s="404" t="str">
        <f t="shared" si="59"/>
        <v>UN</v>
      </c>
    </row>
    <row r="3725" spans="2:8" ht="30" x14ac:dyDescent="0.25">
      <c r="B3725" s="4">
        <v>2607331</v>
      </c>
      <c r="C3725" s="8" t="s">
        <v>13240</v>
      </c>
      <c r="D3725" s="4" t="s">
        <v>42</v>
      </c>
      <c r="E3725" s="463">
        <v>715.28</v>
      </c>
      <c r="F3725" s="404"/>
      <c r="G3725" s="404"/>
      <c r="H3725" s="404" t="str">
        <f t="shared" si="59"/>
        <v>UN</v>
      </c>
    </row>
    <row r="3726" spans="2:8" ht="30" x14ac:dyDescent="0.25">
      <c r="B3726" s="6">
        <v>2607326</v>
      </c>
      <c r="C3726" s="9" t="s">
        <v>13241</v>
      </c>
      <c r="D3726" s="6" t="s">
        <v>42</v>
      </c>
      <c r="E3726" s="464">
        <v>499.08</v>
      </c>
      <c r="F3726" s="404"/>
      <c r="G3726" s="404"/>
      <c r="H3726" s="404" t="str">
        <f t="shared" si="59"/>
        <v>UN</v>
      </c>
    </row>
    <row r="3727" spans="2:8" ht="30" x14ac:dyDescent="0.25">
      <c r="B3727" s="4">
        <v>2607336</v>
      </c>
      <c r="C3727" s="8" t="s">
        <v>13242</v>
      </c>
      <c r="D3727" s="4" t="s">
        <v>42</v>
      </c>
      <c r="E3727" s="463">
        <v>1036.96</v>
      </c>
      <c r="F3727" s="404"/>
      <c r="G3727" s="404"/>
      <c r="H3727" s="404" t="str">
        <f t="shared" si="59"/>
        <v>UN</v>
      </c>
    </row>
    <row r="3728" spans="2:8" ht="30" x14ac:dyDescent="0.25">
      <c r="B3728" s="6">
        <v>2607332</v>
      </c>
      <c r="C3728" s="9" t="s">
        <v>13243</v>
      </c>
      <c r="D3728" s="6" t="s">
        <v>42</v>
      </c>
      <c r="E3728" s="464">
        <v>946.96</v>
      </c>
      <c r="F3728" s="404"/>
      <c r="G3728" s="404"/>
      <c r="H3728" s="404" t="str">
        <f t="shared" si="59"/>
        <v>UN</v>
      </c>
    </row>
    <row r="3729" spans="2:8" ht="30" x14ac:dyDescent="0.25">
      <c r="B3729" s="4">
        <v>2607327</v>
      </c>
      <c r="C3729" s="8" t="s">
        <v>13244</v>
      </c>
      <c r="D3729" s="4" t="s">
        <v>42</v>
      </c>
      <c r="E3729" s="463">
        <v>615.28</v>
      </c>
      <c r="F3729" s="404"/>
      <c r="G3729" s="404"/>
      <c r="H3729" s="404" t="str">
        <f t="shared" ref="H3729:H3792" si="60">UPPER(D3729)</f>
        <v>UN</v>
      </c>
    </row>
    <row r="3730" spans="2:8" ht="30" x14ac:dyDescent="0.25">
      <c r="B3730" s="6">
        <v>2607337</v>
      </c>
      <c r="C3730" s="9" t="s">
        <v>13245</v>
      </c>
      <c r="D3730" s="6" t="s">
        <v>42</v>
      </c>
      <c r="E3730" s="464">
        <v>1371</v>
      </c>
      <c r="F3730" s="404"/>
      <c r="G3730" s="404"/>
      <c r="H3730" s="404" t="str">
        <f t="shared" si="60"/>
        <v>UN</v>
      </c>
    </row>
    <row r="3731" spans="2:8" x14ac:dyDescent="0.25">
      <c r="B3731" s="4">
        <v>2607328</v>
      </c>
      <c r="C3731" s="8" t="s">
        <v>13246</v>
      </c>
      <c r="D3731" s="4" t="s">
        <v>42</v>
      </c>
      <c r="E3731" s="463">
        <v>431.63</v>
      </c>
      <c r="F3731" s="404"/>
      <c r="G3731" s="404"/>
      <c r="H3731" s="404" t="str">
        <f t="shared" si="60"/>
        <v>UN</v>
      </c>
    </row>
    <row r="3732" spans="2:8" x14ac:dyDescent="0.25">
      <c r="B3732" s="6">
        <v>2607323</v>
      </c>
      <c r="C3732" s="9" t="s">
        <v>13247</v>
      </c>
      <c r="D3732" s="6" t="s">
        <v>42</v>
      </c>
      <c r="E3732" s="464">
        <v>315.37</v>
      </c>
      <c r="F3732" s="404"/>
      <c r="G3732" s="404"/>
      <c r="H3732" s="404" t="str">
        <f t="shared" si="60"/>
        <v>UN</v>
      </c>
    </row>
    <row r="3733" spans="2:8" x14ac:dyDescent="0.25">
      <c r="B3733" s="4">
        <v>2607333</v>
      </c>
      <c r="C3733" s="8" t="s">
        <v>13248</v>
      </c>
      <c r="D3733" s="4" t="s">
        <v>42</v>
      </c>
      <c r="E3733" s="463">
        <v>624.96</v>
      </c>
      <c r="F3733" s="404"/>
      <c r="G3733" s="404"/>
      <c r="H3733" s="404" t="str">
        <f t="shared" si="60"/>
        <v>UN</v>
      </c>
    </row>
    <row r="3734" spans="2:8" x14ac:dyDescent="0.25">
      <c r="B3734" s="6">
        <v>2607106</v>
      </c>
      <c r="C3734" s="9" t="s">
        <v>13249</v>
      </c>
      <c r="D3734" s="6" t="s">
        <v>13250</v>
      </c>
      <c r="E3734" s="464">
        <v>93620.49</v>
      </c>
      <c r="F3734" s="404"/>
      <c r="G3734" s="404"/>
      <c r="H3734" s="404" t="str">
        <f t="shared" si="60"/>
        <v>JG</v>
      </c>
    </row>
    <row r="3735" spans="2:8" x14ac:dyDescent="0.25">
      <c r="B3735" s="4">
        <v>2607102</v>
      </c>
      <c r="C3735" s="8" t="s">
        <v>13251</v>
      </c>
      <c r="D3735" s="4" t="s">
        <v>13250</v>
      </c>
      <c r="E3735" s="463">
        <v>46106.95</v>
      </c>
      <c r="F3735" s="404"/>
      <c r="G3735" s="404"/>
      <c r="H3735" s="404" t="str">
        <f t="shared" si="60"/>
        <v>JG</v>
      </c>
    </row>
    <row r="3736" spans="2:8" x14ac:dyDescent="0.25">
      <c r="B3736" s="6">
        <v>2607261</v>
      </c>
      <c r="C3736" s="9" t="s">
        <v>13252</v>
      </c>
      <c r="D3736" s="6" t="s">
        <v>13250</v>
      </c>
      <c r="E3736" s="464">
        <v>93620.49</v>
      </c>
      <c r="F3736" s="404"/>
      <c r="G3736" s="404"/>
      <c r="H3736" s="404" t="str">
        <f t="shared" si="60"/>
        <v>JG</v>
      </c>
    </row>
    <row r="3737" spans="2:8" x14ac:dyDescent="0.25">
      <c r="B3737" s="4">
        <v>2607107</v>
      </c>
      <c r="C3737" s="8" t="s">
        <v>13253</v>
      </c>
      <c r="D3737" s="4" t="s">
        <v>13250</v>
      </c>
      <c r="E3737" s="463">
        <v>106851.86</v>
      </c>
      <c r="F3737" s="404"/>
      <c r="G3737" s="404"/>
      <c r="H3737" s="404" t="str">
        <f t="shared" si="60"/>
        <v>JG</v>
      </c>
    </row>
    <row r="3738" spans="2:8" x14ac:dyDescent="0.25">
      <c r="B3738" s="6">
        <v>2607103</v>
      </c>
      <c r="C3738" s="9" t="s">
        <v>13254</v>
      </c>
      <c r="D3738" s="6" t="s">
        <v>13250</v>
      </c>
      <c r="E3738" s="464">
        <v>52474.81</v>
      </c>
      <c r="F3738" s="404"/>
      <c r="G3738" s="404"/>
      <c r="H3738" s="404" t="str">
        <f t="shared" si="60"/>
        <v>JG</v>
      </c>
    </row>
    <row r="3739" spans="2:8" x14ac:dyDescent="0.25">
      <c r="B3739" s="4">
        <v>2607262</v>
      </c>
      <c r="C3739" s="8" t="s">
        <v>13255</v>
      </c>
      <c r="D3739" s="4" t="s">
        <v>13250</v>
      </c>
      <c r="E3739" s="463">
        <v>106851.86</v>
      </c>
      <c r="F3739" s="404"/>
      <c r="G3739" s="404"/>
      <c r="H3739" s="404" t="str">
        <f t="shared" si="60"/>
        <v>JG</v>
      </c>
    </row>
    <row r="3740" spans="2:8" x14ac:dyDescent="0.25">
      <c r="B3740" s="6">
        <v>2607108</v>
      </c>
      <c r="C3740" s="9" t="s">
        <v>13256</v>
      </c>
      <c r="D3740" s="6" t="s">
        <v>13250</v>
      </c>
      <c r="E3740" s="464">
        <v>124469.75</v>
      </c>
      <c r="F3740" s="404"/>
      <c r="G3740" s="404"/>
      <c r="H3740" s="404" t="str">
        <f t="shared" si="60"/>
        <v>JG</v>
      </c>
    </row>
    <row r="3741" spans="2:8" x14ac:dyDescent="0.25">
      <c r="B3741" s="4">
        <v>2607104</v>
      </c>
      <c r="C3741" s="8" t="s">
        <v>13257</v>
      </c>
      <c r="D3741" s="4" t="s">
        <v>13250</v>
      </c>
      <c r="E3741" s="463">
        <v>62002.55</v>
      </c>
      <c r="F3741" s="404"/>
      <c r="G3741" s="404"/>
      <c r="H3741" s="404" t="str">
        <f t="shared" si="60"/>
        <v>JG</v>
      </c>
    </row>
    <row r="3742" spans="2:8" x14ac:dyDescent="0.25">
      <c r="B3742" s="6">
        <v>2607263</v>
      </c>
      <c r="C3742" s="9" t="s">
        <v>13258</v>
      </c>
      <c r="D3742" s="6" t="s">
        <v>13250</v>
      </c>
      <c r="E3742" s="464">
        <v>124469.75</v>
      </c>
      <c r="F3742" s="404"/>
      <c r="G3742" s="404"/>
      <c r="H3742" s="404" t="str">
        <f t="shared" si="60"/>
        <v>JG</v>
      </c>
    </row>
    <row r="3743" spans="2:8" x14ac:dyDescent="0.25">
      <c r="B3743" s="4">
        <v>2607109</v>
      </c>
      <c r="C3743" s="8" t="s">
        <v>13259</v>
      </c>
      <c r="D3743" s="4" t="s">
        <v>13250</v>
      </c>
      <c r="E3743" s="463">
        <v>164115.96</v>
      </c>
      <c r="F3743" s="404"/>
      <c r="G3743" s="404"/>
      <c r="H3743" s="404" t="str">
        <f t="shared" si="60"/>
        <v>JG</v>
      </c>
    </row>
    <row r="3744" spans="2:8" x14ac:dyDescent="0.25">
      <c r="B3744" s="6">
        <v>2607105</v>
      </c>
      <c r="C3744" s="9" t="s">
        <v>13260</v>
      </c>
      <c r="D3744" s="6" t="s">
        <v>13250</v>
      </c>
      <c r="E3744" s="464">
        <v>77108.17</v>
      </c>
      <c r="F3744" s="404"/>
      <c r="G3744" s="404"/>
      <c r="H3744" s="404" t="str">
        <f t="shared" si="60"/>
        <v>JG</v>
      </c>
    </row>
    <row r="3745" spans="2:8" x14ac:dyDescent="0.25">
      <c r="B3745" s="4">
        <v>2607264</v>
      </c>
      <c r="C3745" s="8" t="s">
        <v>13261</v>
      </c>
      <c r="D3745" s="4" t="s">
        <v>13250</v>
      </c>
      <c r="E3745" s="463">
        <v>164115.96</v>
      </c>
      <c r="F3745" s="404"/>
      <c r="G3745" s="404"/>
      <c r="H3745" s="404" t="str">
        <f t="shared" si="60"/>
        <v>JG</v>
      </c>
    </row>
    <row r="3746" spans="2:8" x14ac:dyDescent="0.25">
      <c r="B3746" s="6">
        <v>2607093</v>
      </c>
      <c r="C3746" s="9" t="s">
        <v>13262</v>
      </c>
      <c r="D3746" s="6" t="s">
        <v>13250</v>
      </c>
      <c r="E3746" s="464">
        <v>45872.63</v>
      </c>
      <c r="F3746" s="404"/>
      <c r="G3746" s="404"/>
      <c r="H3746" s="404" t="str">
        <f t="shared" si="60"/>
        <v>JG</v>
      </c>
    </row>
    <row r="3747" spans="2:8" x14ac:dyDescent="0.25">
      <c r="B3747" s="4">
        <v>2607088</v>
      </c>
      <c r="C3747" s="8" t="s">
        <v>13263</v>
      </c>
      <c r="D3747" s="4" t="s">
        <v>13250</v>
      </c>
      <c r="E3747" s="463">
        <v>18941.509999999998</v>
      </c>
      <c r="F3747" s="404"/>
      <c r="G3747" s="404"/>
      <c r="H3747" s="404" t="str">
        <f t="shared" si="60"/>
        <v>JG</v>
      </c>
    </row>
    <row r="3748" spans="2:8" x14ac:dyDescent="0.25">
      <c r="B3748" s="6">
        <v>2607098</v>
      </c>
      <c r="C3748" s="9" t="s">
        <v>13264</v>
      </c>
      <c r="D3748" s="6" t="s">
        <v>13250</v>
      </c>
      <c r="E3748" s="464">
        <v>46212.83</v>
      </c>
      <c r="F3748" s="404"/>
      <c r="G3748" s="404"/>
      <c r="H3748" s="404" t="str">
        <f t="shared" si="60"/>
        <v>JG</v>
      </c>
    </row>
    <row r="3749" spans="2:8" x14ac:dyDescent="0.25">
      <c r="B3749" s="4">
        <v>2607094</v>
      </c>
      <c r="C3749" s="8" t="s">
        <v>13265</v>
      </c>
      <c r="D3749" s="4" t="s">
        <v>13250</v>
      </c>
      <c r="E3749" s="463">
        <v>51705.79</v>
      </c>
      <c r="F3749" s="404"/>
      <c r="G3749" s="404"/>
      <c r="H3749" s="404" t="str">
        <f t="shared" si="60"/>
        <v>JG</v>
      </c>
    </row>
    <row r="3750" spans="2:8" x14ac:dyDescent="0.25">
      <c r="B3750" s="6">
        <v>2607089</v>
      </c>
      <c r="C3750" s="9" t="s">
        <v>13266</v>
      </c>
      <c r="D3750" s="6" t="s">
        <v>13250</v>
      </c>
      <c r="E3750" s="464">
        <v>21685.64</v>
      </c>
      <c r="F3750" s="404"/>
      <c r="G3750" s="404"/>
      <c r="H3750" s="404" t="str">
        <f t="shared" si="60"/>
        <v>JG</v>
      </c>
    </row>
    <row r="3751" spans="2:8" x14ac:dyDescent="0.25">
      <c r="B3751" s="4">
        <v>2607099</v>
      </c>
      <c r="C3751" s="8" t="s">
        <v>13267</v>
      </c>
      <c r="D3751" s="4" t="s">
        <v>13250</v>
      </c>
      <c r="E3751" s="463">
        <v>52093.36</v>
      </c>
      <c r="F3751" s="404"/>
      <c r="G3751" s="404"/>
      <c r="H3751" s="404" t="str">
        <f t="shared" si="60"/>
        <v>JG</v>
      </c>
    </row>
    <row r="3752" spans="2:8" x14ac:dyDescent="0.25">
      <c r="B3752" s="6">
        <v>2607095</v>
      </c>
      <c r="C3752" s="9" t="s">
        <v>13268</v>
      </c>
      <c r="D3752" s="6" t="s">
        <v>13250</v>
      </c>
      <c r="E3752" s="464">
        <v>60738.27</v>
      </c>
      <c r="F3752" s="404"/>
      <c r="G3752" s="404"/>
      <c r="H3752" s="404" t="str">
        <f t="shared" si="60"/>
        <v>JG</v>
      </c>
    </row>
    <row r="3753" spans="2:8" x14ac:dyDescent="0.25">
      <c r="B3753" s="4">
        <v>2607090</v>
      </c>
      <c r="C3753" s="8" t="s">
        <v>13269</v>
      </c>
      <c r="D3753" s="4" t="s">
        <v>13250</v>
      </c>
      <c r="E3753" s="463">
        <v>26405.77</v>
      </c>
      <c r="F3753" s="404"/>
      <c r="G3753" s="404"/>
      <c r="H3753" s="404" t="str">
        <f t="shared" si="60"/>
        <v>JG</v>
      </c>
    </row>
    <row r="3754" spans="2:8" x14ac:dyDescent="0.25">
      <c r="B3754" s="6">
        <v>2607260</v>
      </c>
      <c r="C3754" s="9" t="s">
        <v>13270</v>
      </c>
      <c r="D3754" s="6" t="s">
        <v>13250</v>
      </c>
      <c r="E3754" s="464">
        <v>61188.4</v>
      </c>
      <c r="F3754" s="404"/>
      <c r="G3754" s="404"/>
      <c r="H3754" s="404" t="str">
        <f t="shared" si="60"/>
        <v>JG</v>
      </c>
    </row>
    <row r="3755" spans="2:8" x14ac:dyDescent="0.25">
      <c r="B3755" s="4">
        <v>2607096</v>
      </c>
      <c r="C3755" s="8" t="s">
        <v>13271</v>
      </c>
      <c r="D3755" s="4" t="s">
        <v>13250</v>
      </c>
      <c r="E3755" s="463">
        <v>80069.09</v>
      </c>
      <c r="F3755" s="404"/>
      <c r="G3755" s="404"/>
      <c r="H3755" s="404" t="str">
        <f t="shared" si="60"/>
        <v>JG</v>
      </c>
    </row>
    <row r="3756" spans="2:8" x14ac:dyDescent="0.25">
      <c r="B3756" s="6">
        <v>2607091</v>
      </c>
      <c r="C3756" s="9" t="s">
        <v>13272</v>
      </c>
      <c r="D3756" s="6" t="s">
        <v>13250</v>
      </c>
      <c r="E3756" s="464">
        <v>33174.5</v>
      </c>
      <c r="F3756" s="404"/>
      <c r="G3756" s="404"/>
      <c r="H3756" s="404" t="str">
        <f t="shared" si="60"/>
        <v>JG</v>
      </c>
    </row>
    <row r="3757" spans="2:8" x14ac:dyDescent="0.25">
      <c r="B3757" s="4">
        <v>2607101</v>
      </c>
      <c r="C3757" s="8" t="s">
        <v>13273</v>
      </c>
      <c r="D3757" s="4" t="s">
        <v>13250</v>
      </c>
      <c r="E3757" s="463">
        <v>80662.36</v>
      </c>
      <c r="F3757" s="404"/>
      <c r="G3757" s="404"/>
      <c r="H3757" s="404" t="str">
        <f t="shared" si="60"/>
        <v>JG</v>
      </c>
    </row>
    <row r="3758" spans="2:8" x14ac:dyDescent="0.25">
      <c r="B3758" s="6">
        <v>2607092</v>
      </c>
      <c r="C3758" s="9" t="s">
        <v>13274</v>
      </c>
      <c r="D3758" s="6" t="s">
        <v>13250</v>
      </c>
      <c r="E3758" s="464">
        <v>36502.32</v>
      </c>
      <c r="F3758" s="404"/>
      <c r="G3758" s="404"/>
      <c r="H3758" s="404" t="str">
        <f t="shared" si="60"/>
        <v>JG</v>
      </c>
    </row>
    <row r="3759" spans="2:8" x14ac:dyDescent="0.25">
      <c r="B3759" s="4">
        <v>2607087</v>
      </c>
      <c r="C3759" s="8" t="s">
        <v>13275</v>
      </c>
      <c r="D3759" s="4" t="s">
        <v>13250</v>
      </c>
      <c r="E3759" s="463">
        <v>15810.34</v>
      </c>
      <c r="F3759" s="404"/>
      <c r="G3759" s="404"/>
      <c r="H3759" s="404" t="str">
        <f t="shared" si="60"/>
        <v>JG</v>
      </c>
    </row>
    <row r="3760" spans="2:8" x14ac:dyDescent="0.25">
      <c r="B3760" s="6">
        <v>2607097</v>
      </c>
      <c r="C3760" s="9" t="s">
        <v>13276</v>
      </c>
      <c r="D3760" s="6" t="s">
        <v>13250</v>
      </c>
      <c r="E3760" s="464">
        <v>36774.69</v>
      </c>
      <c r="F3760" s="404"/>
      <c r="G3760" s="404"/>
      <c r="H3760" s="404" t="str">
        <f t="shared" si="60"/>
        <v>JG</v>
      </c>
    </row>
    <row r="3761" spans="2:8" x14ac:dyDescent="0.25">
      <c r="B3761" s="4">
        <v>2607198</v>
      </c>
      <c r="C3761" s="8" t="s">
        <v>13277</v>
      </c>
      <c r="D3761" s="4" t="s">
        <v>42</v>
      </c>
      <c r="E3761" s="463">
        <v>327.41000000000003</v>
      </c>
      <c r="F3761" s="404"/>
      <c r="G3761" s="404"/>
      <c r="H3761" s="404" t="str">
        <f t="shared" si="60"/>
        <v>UN</v>
      </c>
    </row>
    <row r="3762" spans="2:8" x14ac:dyDescent="0.25">
      <c r="B3762" s="6">
        <v>2809170</v>
      </c>
      <c r="C3762" s="9" t="s">
        <v>13278</v>
      </c>
      <c r="D3762" s="6" t="s">
        <v>42</v>
      </c>
      <c r="E3762" s="464">
        <v>1984.56</v>
      </c>
      <c r="F3762" s="404"/>
      <c r="G3762" s="404"/>
      <c r="H3762" s="404" t="str">
        <f t="shared" si="60"/>
        <v>UN</v>
      </c>
    </row>
    <row r="3763" spans="2:8" x14ac:dyDescent="0.25">
      <c r="B3763" s="4">
        <v>2809183</v>
      </c>
      <c r="C3763" s="8" t="s">
        <v>13279</v>
      </c>
      <c r="D3763" s="4" t="s">
        <v>42</v>
      </c>
      <c r="E3763" s="463">
        <v>2873.99</v>
      </c>
      <c r="F3763" s="404"/>
      <c r="G3763" s="404"/>
      <c r="H3763" s="404" t="str">
        <f t="shared" si="60"/>
        <v>UN</v>
      </c>
    </row>
    <row r="3764" spans="2:8" x14ac:dyDescent="0.25">
      <c r="B3764" s="6">
        <v>2809174</v>
      </c>
      <c r="C3764" s="9" t="s">
        <v>13280</v>
      </c>
      <c r="D3764" s="6" t="s">
        <v>42</v>
      </c>
      <c r="E3764" s="464">
        <v>2084.46</v>
      </c>
      <c r="F3764" s="404"/>
      <c r="G3764" s="404"/>
      <c r="H3764" s="404" t="str">
        <f t="shared" si="60"/>
        <v>UN</v>
      </c>
    </row>
    <row r="3765" spans="2:8" x14ac:dyDescent="0.25">
      <c r="B3765" s="4">
        <v>2809196</v>
      </c>
      <c r="C3765" s="8" t="s">
        <v>13281</v>
      </c>
      <c r="D3765" s="4" t="s">
        <v>42</v>
      </c>
      <c r="E3765" s="463">
        <v>3018.59</v>
      </c>
      <c r="F3765" s="404"/>
      <c r="G3765" s="404"/>
      <c r="H3765" s="404" t="str">
        <f t="shared" si="60"/>
        <v>UN</v>
      </c>
    </row>
    <row r="3766" spans="2:8" x14ac:dyDescent="0.25">
      <c r="B3766" s="6">
        <v>2809187</v>
      </c>
      <c r="C3766" s="9" t="s">
        <v>13282</v>
      </c>
      <c r="D3766" s="6" t="s">
        <v>42</v>
      </c>
      <c r="E3766" s="464">
        <v>3024.09</v>
      </c>
      <c r="F3766" s="404"/>
      <c r="G3766" s="404"/>
      <c r="H3766" s="404" t="str">
        <f t="shared" si="60"/>
        <v>UN</v>
      </c>
    </row>
    <row r="3767" spans="2:8" x14ac:dyDescent="0.25">
      <c r="B3767" s="4">
        <v>2809178</v>
      </c>
      <c r="C3767" s="8" t="s">
        <v>13283</v>
      </c>
      <c r="D3767" s="4" t="s">
        <v>42</v>
      </c>
      <c r="E3767" s="463">
        <v>2234.1799999999998</v>
      </c>
      <c r="F3767" s="404"/>
      <c r="G3767" s="404"/>
      <c r="H3767" s="404" t="str">
        <f t="shared" si="60"/>
        <v>UN</v>
      </c>
    </row>
    <row r="3768" spans="2:8" x14ac:dyDescent="0.25">
      <c r="B3768" s="6">
        <v>2809200</v>
      </c>
      <c r="C3768" s="9" t="s">
        <v>13284</v>
      </c>
      <c r="D3768" s="6" t="s">
        <v>42</v>
      </c>
      <c r="E3768" s="464">
        <v>3174.9</v>
      </c>
      <c r="F3768" s="404"/>
      <c r="G3768" s="404"/>
      <c r="H3768" s="404" t="str">
        <f t="shared" si="60"/>
        <v>UN</v>
      </c>
    </row>
    <row r="3769" spans="2:8" x14ac:dyDescent="0.25">
      <c r="B3769" s="4">
        <v>2809191</v>
      </c>
      <c r="C3769" s="8" t="s">
        <v>13285</v>
      </c>
      <c r="D3769" s="4" t="s">
        <v>42</v>
      </c>
      <c r="E3769" s="463">
        <v>3161.75</v>
      </c>
      <c r="F3769" s="404"/>
      <c r="G3769" s="404"/>
      <c r="H3769" s="404" t="str">
        <f t="shared" si="60"/>
        <v>UN</v>
      </c>
    </row>
    <row r="3770" spans="2:8" x14ac:dyDescent="0.25">
      <c r="B3770" s="6">
        <v>2809204</v>
      </c>
      <c r="C3770" s="9" t="s">
        <v>13286</v>
      </c>
      <c r="D3770" s="6" t="s">
        <v>42</v>
      </c>
      <c r="E3770" s="464">
        <v>3318.01</v>
      </c>
      <c r="F3770" s="404"/>
      <c r="G3770" s="404"/>
      <c r="H3770" s="404" t="str">
        <f t="shared" si="60"/>
        <v>UN</v>
      </c>
    </row>
    <row r="3771" spans="2:8" x14ac:dyDescent="0.25">
      <c r="B3771" s="4">
        <v>2809171</v>
      </c>
      <c r="C3771" s="8" t="s">
        <v>13287</v>
      </c>
      <c r="D3771" s="4" t="s">
        <v>42</v>
      </c>
      <c r="E3771" s="463">
        <v>2239.8000000000002</v>
      </c>
      <c r="F3771" s="404"/>
      <c r="G3771" s="404"/>
      <c r="H3771" s="404" t="str">
        <f t="shared" si="60"/>
        <v>UN</v>
      </c>
    </row>
    <row r="3772" spans="2:8" x14ac:dyDescent="0.25">
      <c r="B3772" s="6">
        <v>2809184</v>
      </c>
      <c r="C3772" s="9" t="s">
        <v>13288</v>
      </c>
      <c r="D3772" s="6" t="s">
        <v>42</v>
      </c>
      <c r="E3772" s="464">
        <v>3241.46</v>
      </c>
      <c r="F3772" s="404"/>
      <c r="G3772" s="404"/>
      <c r="H3772" s="404" t="str">
        <f t="shared" si="60"/>
        <v>UN</v>
      </c>
    </row>
    <row r="3773" spans="2:8" x14ac:dyDescent="0.25">
      <c r="B3773" s="4">
        <v>2809175</v>
      </c>
      <c r="C3773" s="8" t="s">
        <v>13289</v>
      </c>
      <c r="D3773" s="4" t="s">
        <v>42</v>
      </c>
      <c r="E3773" s="463">
        <v>2349.6999999999998</v>
      </c>
      <c r="F3773" s="404"/>
      <c r="G3773" s="404"/>
      <c r="H3773" s="404" t="str">
        <f t="shared" si="60"/>
        <v>UN</v>
      </c>
    </row>
    <row r="3774" spans="2:8" x14ac:dyDescent="0.25">
      <c r="B3774" s="6">
        <v>2809197</v>
      </c>
      <c r="C3774" s="9" t="s">
        <v>13290</v>
      </c>
      <c r="D3774" s="6" t="s">
        <v>42</v>
      </c>
      <c r="E3774" s="464">
        <v>3400.93</v>
      </c>
      <c r="F3774" s="404"/>
      <c r="G3774" s="404"/>
      <c r="H3774" s="404" t="str">
        <f t="shared" si="60"/>
        <v>UN</v>
      </c>
    </row>
    <row r="3775" spans="2:8" x14ac:dyDescent="0.25">
      <c r="B3775" s="4">
        <v>2809188</v>
      </c>
      <c r="C3775" s="8" t="s">
        <v>13291</v>
      </c>
      <c r="D3775" s="4" t="s">
        <v>42</v>
      </c>
      <c r="E3775" s="463">
        <v>3406.57</v>
      </c>
      <c r="F3775" s="404"/>
      <c r="G3775" s="404"/>
      <c r="H3775" s="404" t="str">
        <f t="shared" si="60"/>
        <v>UN</v>
      </c>
    </row>
    <row r="3776" spans="2:8" x14ac:dyDescent="0.25">
      <c r="B3776" s="6">
        <v>2809179</v>
      </c>
      <c r="C3776" s="9" t="s">
        <v>13292</v>
      </c>
      <c r="D3776" s="6" t="s">
        <v>42</v>
      </c>
      <c r="E3776" s="464">
        <v>2514.39</v>
      </c>
      <c r="F3776" s="404"/>
      <c r="G3776" s="404"/>
      <c r="H3776" s="404" t="str">
        <f t="shared" si="60"/>
        <v>UN</v>
      </c>
    </row>
    <row r="3777" spans="2:8" x14ac:dyDescent="0.25">
      <c r="B3777" s="4">
        <v>2809201</v>
      </c>
      <c r="C3777" s="8" t="s">
        <v>13293</v>
      </c>
      <c r="D3777" s="4" t="s">
        <v>42</v>
      </c>
      <c r="E3777" s="463">
        <v>3572.88</v>
      </c>
      <c r="F3777" s="404"/>
      <c r="G3777" s="404"/>
      <c r="H3777" s="404" t="str">
        <f t="shared" si="60"/>
        <v>UN</v>
      </c>
    </row>
    <row r="3778" spans="2:8" x14ac:dyDescent="0.25">
      <c r="B3778" s="6">
        <v>2809192</v>
      </c>
      <c r="C3778" s="9" t="s">
        <v>13294</v>
      </c>
      <c r="D3778" s="6" t="s">
        <v>42</v>
      </c>
      <c r="E3778" s="464">
        <v>3557.99</v>
      </c>
      <c r="F3778" s="404"/>
      <c r="G3778" s="404"/>
      <c r="H3778" s="404" t="str">
        <f t="shared" si="60"/>
        <v>UN</v>
      </c>
    </row>
    <row r="3779" spans="2:8" x14ac:dyDescent="0.25">
      <c r="B3779" s="4">
        <v>2809205</v>
      </c>
      <c r="C3779" s="8" t="s">
        <v>13295</v>
      </c>
      <c r="D3779" s="4" t="s">
        <v>42</v>
      </c>
      <c r="E3779" s="463">
        <v>3730.3</v>
      </c>
      <c r="F3779" s="404"/>
      <c r="G3779" s="404"/>
      <c r="H3779" s="404" t="str">
        <f t="shared" si="60"/>
        <v>UN</v>
      </c>
    </row>
    <row r="3780" spans="2:8" x14ac:dyDescent="0.25">
      <c r="B3780" s="6">
        <v>2809172</v>
      </c>
      <c r="C3780" s="9" t="s">
        <v>13296</v>
      </c>
      <c r="D3780" s="6" t="s">
        <v>42</v>
      </c>
      <c r="E3780" s="464">
        <v>2617.81</v>
      </c>
      <c r="F3780" s="404"/>
      <c r="G3780" s="404"/>
      <c r="H3780" s="404" t="str">
        <f t="shared" si="60"/>
        <v>UN</v>
      </c>
    </row>
    <row r="3781" spans="2:8" x14ac:dyDescent="0.25">
      <c r="B3781" s="4">
        <v>2809185</v>
      </c>
      <c r="C3781" s="8" t="s">
        <v>13297</v>
      </c>
      <c r="D3781" s="4" t="s">
        <v>42</v>
      </c>
      <c r="E3781" s="463">
        <v>3731.17</v>
      </c>
      <c r="F3781" s="404"/>
      <c r="G3781" s="404"/>
      <c r="H3781" s="404" t="str">
        <f t="shared" si="60"/>
        <v>UN</v>
      </c>
    </row>
    <row r="3782" spans="2:8" x14ac:dyDescent="0.25">
      <c r="B3782" s="6">
        <v>2809176</v>
      </c>
      <c r="C3782" s="9" t="s">
        <v>13298</v>
      </c>
      <c r="D3782" s="6" t="s">
        <v>42</v>
      </c>
      <c r="E3782" s="464">
        <v>2738.7</v>
      </c>
      <c r="F3782" s="404"/>
      <c r="G3782" s="404"/>
      <c r="H3782" s="404" t="str">
        <f t="shared" si="60"/>
        <v>UN</v>
      </c>
    </row>
    <row r="3783" spans="2:8" x14ac:dyDescent="0.25">
      <c r="B3783" s="4">
        <v>2809198</v>
      </c>
      <c r="C3783" s="8" t="s">
        <v>13299</v>
      </c>
      <c r="D3783" s="4" t="s">
        <v>42</v>
      </c>
      <c r="E3783" s="463">
        <v>3909.56</v>
      </c>
      <c r="F3783" s="404"/>
      <c r="G3783" s="404"/>
      <c r="H3783" s="404" t="str">
        <f t="shared" si="60"/>
        <v>UN</v>
      </c>
    </row>
    <row r="3784" spans="2:8" x14ac:dyDescent="0.25">
      <c r="B3784" s="6">
        <v>2809189</v>
      </c>
      <c r="C3784" s="9" t="s">
        <v>13300</v>
      </c>
      <c r="D3784" s="6" t="s">
        <v>42</v>
      </c>
      <c r="E3784" s="464">
        <v>3912.79</v>
      </c>
      <c r="F3784" s="404"/>
      <c r="G3784" s="404"/>
      <c r="H3784" s="404" t="str">
        <f t="shared" si="60"/>
        <v>UN</v>
      </c>
    </row>
    <row r="3785" spans="2:8" x14ac:dyDescent="0.25">
      <c r="B3785" s="4">
        <v>2809180</v>
      </c>
      <c r="C3785" s="8" t="s">
        <v>13301</v>
      </c>
      <c r="D3785" s="4" t="s">
        <v>42</v>
      </c>
      <c r="E3785" s="463">
        <v>2919.85</v>
      </c>
      <c r="F3785" s="404"/>
      <c r="G3785" s="404"/>
      <c r="H3785" s="404" t="str">
        <f t="shared" si="60"/>
        <v>UN</v>
      </c>
    </row>
    <row r="3786" spans="2:8" x14ac:dyDescent="0.25">
      <c r="B3786" s="6">
        <v>2809202</v>
      </c>
      <c r="C3786" s="9" t="s">
        <v>13302</v>
      </c>
      <c r="D3786" s="6" t="s">
        <v>42</v>
      </c>
      <c r="E3786" s="464">
        <v>4098.71</v>
      </c>
      <c r="F3786" s="404"/>
      <c r="G3786" s="404"/>
      <c r="H3786" s="404" t="str">
        <f t="shared" si="60"/>
        <v>UN</v>
      </c>
    </row>
    <row r="3787" spans="2:8" x14ac:dyDescent="0.25">
      <c r="B3787" s="4">
        <v>2809193</v>
      </c>
      <c r="C3787" s="8" t="s">
        <v>13303</v>
      </c>
      <c r="D3787" s="4" t="s">
        <v>42</v>
      </c>
      <c r="E3787" s="463">
        <v>4079.35</v>
      </c>
      <c r="F3787" s="404"/>
      <c r="G3787" s="404"/>
      <c r="H3787" s="404" t="str">
        <f t="shared" si="60"/>
        <v>UN</v>
      </c>
    </row>
    <row r="3788" spans="2:8" x14ac:dyDescent="0.25">
      <c r="B3788" s="6">
        <v>2809206</v>
      </c>
      <c r="C3788" s="9" t="s">
        <v>13304</v>
      </c>
      <c r="D3788" s="6" t="s">
        <v>42</v>
      </c>
      <c r="E3788" s="464">
        <v>4271.8599999999997</v>
      </c>
      <c r="F3788" s="404"/>
      <c r="G3788" s="404"/>
      <c r="H3788" s="404" t="str">
        <f t="shared" si="60"/>
        <v>UN</v>
      </c>
    </row>
    <row r="3789" spans="2:8" x14ac:dyDescent="0.25">
      <c r="B3789" s="4">
        <v>2809190</v>
      </c>
      <c r="C3789" s="8" t="s">
        <v>13305</v>
      </c>
      <c r="D3789" s="4" t="s">
        <v>42</v>
      </c>
      <c r="E3789" s="463">
        <v>5065.1400000000003</v>
      </c>
      <c r="F3789" s="404"/>
      <c r="G3789" s="404"/>
      <c r="H3789" s="404" t="str">
        <f t="shared" si="60"/>
        <v>UN</v>
      </c>
    </row>
    <row r="3790" spans="2:8" x14ac:dyDescent="0.25">
      <c r="B3790" s="6">
        <v>2809181</v>
      </c>
      <c r="C3790" s="9" t="s">
        <v>13306</v>
      </c>
      <c r="D3790" s="6" t="s">
        <v>42</v>
      </c>
      <c r="E3790" s="464">
        <v>3588.62</v>
      </c>
      <c r="F3790" s="404"/>
      <c r="G3790" s="404"/>
      <c r="H3790" s="404" t="str">
        <f t="shared" si="60"/>
        <v>UN</v>
      </c>
    </row>
    <row r="3791" spans="2:8" x14ac:dyDescent="0.25">
      <c r="B3791" s="4">
        <v>2809203</v>
      </c>
      <c r="C3791" s="8" t="s">
        <v>13307</v>
      </c>
      <c r="D3791" s="4" t="s">
        <v>42</v>
      </c>
      <c r="E3791" s="463">
        <v>5290</v>
      </c>
      <c r="F3791" s="404"/>
      <c r="G3791" s="404"/>
      <c r="H3791" s="404" t="str">
        <f t="shared" si="60"/>
        <v>UN</v>
      </c>
    </row>
    <row r="3792" spans="2:8" x14ac:dyDescent="0.25">
      <c r="B3792" s="6">
        <v>2809194</v>
      </c>
      <c r="C3792" s="9" t="s">
        <v>13308</v>
      </c>
      <c r="D3792" s="6" t="s">
        <v>42</v>
      </c>
      <c r="E3792" s="464">
        <v>5265.02</v>
      </c>
      <c r="F3792" s="404"/>
      <c r="G3792" s="404"/>
      <c r="H3792" s="404" t="str">
        <f t="shared" si="60"/>
        <v>UN</v>
      </c>
    </row>
    <row r="3793" spans="2:8" x14ac:dyDescent="0.25">
      <c r="B3793" s="4">
        <v>2809207</v>
      </c>
      <c r="C3793" s="8" t="s">
        <v>13309</v>
      </c>
      <c r="D3793" s="4" t="s">
        <v>42</v>
      </c>
      <c r="E3793" s="463">
        <v>5497.78</v>
      </c>
      <c r="F3793" s="404"/>
      <c r="G3793" s="404"/>
      <c r="H3793" s="404" t="str">
        <f t="shared" ref="H3793:H3856" si="61">UPPER(D3793)</f>
        <v>UN</v>
      </c>
    </row>
    <row r="3794" spans="2:8" x14ac:dyDescent="0.25">
      <c r="B3794" s="6">
        <v>2809169</v>
      </c>
      <c r="C3794" s="9" t="s">
        <v>13310</v>
      </c>
      <c r="D3794" s="6" t="s">
        <v>42</v>
      </c>
      <c r="E3794" s="464">
        <v>1707.13</v>
      </c>
      <c r="F3794" s="404"/>
      <c r="G3794" s="404"/>
      <c r="H3794" s="404" t="str">
        <f t="shared" si="61"/>
        <v>UN</v>
      </c>
    </row>
    <row r="3795" spans="2:8" x14ac:dyDescent="0.25">
      <c r="B3795" s="4">
        <v>2809182</v>
      </c>
      <c r="C3795" s="8" t="s">
        <v>13311</v>
      </c>
      <c r="D3795" s="4" t="s">
        <v>42</v>
      </c>
      <c r="E3795" s="463">
        <v>2368.21</v>
      </c>
      <c r="F3795" s="404"/>
      <c r="G3795" s="404"/>
      <c r="H3795" s="404" t="str">
        <f t="shared" si="61"/>
        <v>UN</v>
      </c>
    </row>
    <row r="3796" spans="2:8" x14ac:dyDescent="0.25">
      <c r="B3796" s="6">
        <v>2809173</v>
      </c>
      <c r="C3796" s="9" t="s">
        <v>13312</v>
      </c>
      <c r="D3796" s="6" t="s">
        <v>42</v>
      </c>
      <c r="E3796" s="464">
        <v>1797.95</v>
      </c>
      <c r="F3796" s="404"/>
      <c r="G3796" s="404"/>
      <c r="H3796" s="404" t="str">
        <f t="shared" si="61"/>
        <v>UN</v>
      </c>
    </row>
    <row r="3797" spans="2:8" x14ac:dyDescent="0.25">
      <c r="B3797" s="4">
        <v>2809195</v>
      </c>
      <c r="C3797" s="8" t="s">
        <v>13313</v>
      </c>
      <c r="D3797" s="4" t="s">
        <v>42</v>
      </c>
      <c r="E3797" s="463">
        <v>2476.5300000000002</v>
      </c>
      <c r="F3797" s="404"/>
      <c r="G3797" s="404"/>
      <c r="H3797" s="404" t="str">
        <f t="shared" si="61"/>
        <v>UN</v>
      </c>
    </row>
    <row r="3798" spans="2:8" x14ac:dyDescent="0.25">
      <c r="B3798" s="6">
        <v>2809186</v>
      </c>
      <c r="C3798" s="9" t="s">
        <v>13314</v>
      </c>
      <c r="D3798" s="6" t="s">
        <v>42</v>
      </c>
      <c r="E3798" s="464">
        <v>2504.67</v>
      </c>
      <c r="F3798" s="404"/>
      <c r="G3798" s="404"/>
      <c r="H3798" s="404" t="str">
        <f t="shared" si="61"/>
        <v>UN</v>
      </c>
    </row>
    <row r="3799" spans="2:8" x14ac:dyDescent="0.25">
      <c r="B3799" s="4">
        <v>2809177</v>
      </c>
      <c r="C3799" s="8" t="s">
        <v>13315</v>
      </c>
      <c r="D3799" s="4" t="s">
        <v>42</v>
      </c>
      <c r="E3799" s="463">
        <v>1934.06</v>
      </c>
      <c r="F3799" s="404"/>
      <c r="G3799" s="404"/>
      <c r="H3799" s="404" t="str">
        <f t="shared" si="61"/>
        <v>UN</v>
      </c>
    </row>
    <row r="3800" spans="2:8" x14ac:dyDescent="0.25">
      <c r="B3800" s="6">
        <v>2809199</v>
      </c>
      <c r="C3800" s="9" t="s">
        <v>13316</v>
      </c>
      <c r="D3800" s="6" t="s">
        <v>42</v>
      </c>
      <c r="E3800" s="464">
        <v>2618.63</v>
      </c>
      <c r="F3800" s="404"/>
      <c r="G3800" s="404"/>
      <c r="H3800" s="404" t="str">
        <f t="shared" si="61"/>
        <v>UN</v>
      </c>
    </row>
    <row r="3801" spans="2:8" ht="30" x14ac:dyDescent="0.25">
      <c r="B3801" s="4">
        <v>2809219</v>
      </c>
      <c r="C3801" s="8" t="s">
        <v>13317</v>
      </c>
      <c r="D3801" s="4" t="s">
        <v>11332</v>
      </c>
      <c r="E3801" s="463">
        <v>23747.18</v>
      </c>
      <c r="F3801" s="404"/>
      <c r="G3801" s="404"/>
      <c r="H3801" s="404" t="str">
        <f t="shared" si="61"/>
        <v>KM</v>
      </c>
    </row>
    <row r="3802" spans="2:8" ht="30" x14ac:dyDescent="0.25">
      <c r="B3802" s="6">
        <v>2809220</v>
      </c>
      <c r="C3802" s="9" t="s">
        <v>13318</v>
      </c>
      <c r="D3802" s="6" t="s">
        <v>11332</v>
      </c>
      <c r="E3802" s="464">
        <v>25283.21</v>
      </c>
      <c r="F3802" s="404"/>
      <c r="G3802" s="404"/>
      <c r="H3802" s="404" t="str">
        <f t="shared" si="61"/>
        <v>KM</v>
      </c>
    </row>
    <row r="3803" spans="2:8" ht="30" x14ac:dyDescent="0.25">
      <c r="B3803" s="4">
        <v>2809221</v>
      </c>
      <c r="C3803" s="8" t="s">
        <v>13319</v>
      </c>
      <c r="D3803" s="4" t="s">
        <v>11332</v>
      </c>
      <c r="E3803" s="463">
        <v>26041.78</v>
      </c>
      <c r="F3803" s="404"/>
      <c r="G3803" s="404"/>
      <c r="H3803" s="404" t="str">
        <f t="shared" si="61"/>
        <v>KM</v>
      </c>
    </row>
    <row r="3804" spans="2:8" ht="30" x14ac:dyDescent="0.25">
      <c r="B3804" s="6">
        <v>2809163</v>
      </c>
      <c r="C3804" s="9" t="s">
        <v>13320</v>
      </c>
      <c r="D3804" s="6" t="s">
        <v>11332</v>
      </c>
      <c r="E3804" s="464">
        <v>24795.17</v>
      </c>
      <c r="F3804" s="404"/>
      <c r="G3804" s="404"/>
      <c r="H3804" s="404" t="str">
        <f t="shared" si="61"/>
        <v>KM</v>
      </c>
    </row>
    <row r="3805" spans="2:8" ht="30" x14ac:dyDescent="0.25">
      <c r="B3805" s="4">
        <v>2809164</v>
      </c>
      <c r="C3805" s="8" t="s">
        <v>13321</v>
      </c>
      <c r="D3805" s="4" t="s">
        <v>11332</v>
      </c>
      <c r="E3805" s="463">
        <v>26387.48</v>
      </c>
      <c r="F3805" s="404"/>
      <c r="G3805" s="404"/>
      <c r="H3805" s="404" t="str">
        <f t="shared" si="61"/>
        <v>KM</v>
      </c>
    </row>
    <row r="3806" spans="2:8" ht="30" x14ac:dyDescent="0.25">
      <c r="B3806" s="6">
        <v>2809165</v>
      </c>
      <c r="C3806" s="9" t="s">
        <v>13322</v>
      </c>
      <c r="D3806" s="6" t="s">
        <v>11332</v>
      </c>
      <c r="E3806" s="464">
        <v>27167.45</v>
      </c>
      <c r="F3806" s="404"/>
      <c r="G3806" s="404"/>
      <c r="H3806" s="404" t="str">
        <f t="shared" si="61"/>
        <v>KM</v>
      </c>
    </row>
    <row r="3807" spans="2:8" ht="30" x14ac:dyDescent="0.25">
      <c r="B3807" s="4">
        <v>2809216</v>
      </c>
      <c r="C3807" s="8" t="s">
        <v>13323</v>
      </c>
      <c r="D3807" s="4" t="s">
        <v>11332</v>
      </c>
      <c r="E3807" s="463">
        <v>22075.11</v>
      </c>
      <c r="F3807" s="404"/>
      <c r="G3807" s="404"/>
      <c r="H3807" s="404" t="str">
        <f t="shared" si="61"/>
        <v>KM</v>
      </c>
    </row>
    <row r="3808" spans="2:8" ht="30" x14ac:dyDescent="0.25">
      <c r="B3808" s="6">
        <v>2809217</v>
      </c>
      <c r="C3808" s="9" t="s">
        <v>13324</v>
      </c>
      <c r="D3808" s="6" t="s">
        <v>11332</v>
      </c>
      <c r="E3808" s="464">
        <v>22475.78</v>
      </c>
      <c r="F3808" s="404"/>
      <c r="G3808" s="404"/>
      <c r="H3808" s="404" t="str">
        <f t="shared" si="61"/>
        <v>KM</v>
      </c>
    </row>
    <row r="3809" spans="2:8" ht="30" x14ac:dyDescent="0.25">
      <c r="B3809" s="4">
        <v>2809218</v>
      </c>
      <c r="C3809" s="8" t="s">
        <v>13325</v>
      </c>
      <c r="D3809" s="4" t="s">
        <v>11332</v>
      </c>
      <c r="E3809" s="463">
        <v>24003.57</v>
      </c>
      <c r="F3809" s="404"/>
      <c r="G3809" s="404"/>
      <c r="H3809" s="404" t="str">
        <f t="shared" si="61"/>
        <v>KM</v>
      </c>
    </row>
    <row r="3810" spans="2:8" ht="30" x14ac:dyDescent="0.25">
      <c r="B3810" s="6">
        <v>2809160</v>
      </c>
      <c r="C3810" s="9" t="s">
        <v>13326</v>
      </c>
      <c r="D3810" s="6" t="s">
        <v>11332</v>
      </c>
      <c r="E3810" s="464">
        <v>23057.89</v>
      </c>
      <c r="F3810" s="404"/>
      <c r="G3810" s="404"/>
      <c r="H3810" s="404" t="str">
        <f t="shared" si="61"/>
        <v>KM</v>
      </c>
    </row>
    <row r="3811" spans="2:8" ht="30" x14ac:dyDescent="0.25">
      <c r="B3811" s="4">
        <v>2809161</v>
      </c>
      <c r="C3811" s="8" t="s">
        <v>13327</v>
      </c>
      <c r="D3811" s="4" t="s">
        <v>11332</v>
      </c>
      <c r="E3811" s="463">
        <v>23461.47</v>
      </c>
      <c r="F3811" s="404"/>
      <c r="G3811" s="404"/>
      <c r="H3811" s="404" t="str">
        <f t="shared" si="61"/>
        <v>KM</v>
      </c>
    </row>
    <row r="3812" spans="2:8" ht="30" x14ac:dyDescent="0.25">
      <c r="B3812" s="6">
        <v>2809162</v>
      </c>
      <c r="C3812" s="9" t="s">
        <v>13328</v>
      </c>
      <c r="D3812" s="6" t="s">
        <v>11332</v>
      </c>
      <c r="E3812" s="464">
        <v>25045.39</v>
      </c>
      <c r="F3812" s="404"/>
      <c r="G3812" s="404"/>
      <c r="H3812" s="404" t="str">
        <f t="shared" si="61"/>
        <v>KM</v>
      </c>
    </row>
    <row r="3813" spans="2:8" ht="30" x14ac:dyDescent="0.25">
      <c r="B3813" s="4">
        <v>2809222</v>
      </c>
      <c r="C3813" s="8" t="s">
        <v>13329</v>
      </c>
      <c r="D3813" s="4" t="s">
        <v>11332</v>
      </c>
      <c r="E3813" s="463">
        <v>21669.9</v>
      </c>
      <c r="F3813" s="404"/>
      <c r="G3813" s="404"/>
      <c r="H3813" s="404" t="str">
        <f t="shared" si="61"/>
        <v>KM</v>
      </c>
    </row>
    <row r="3814" spans="2:8" ht="30" x14ac:dyDescent="0.25">
      <c r="B3814" s="6">
        <v>2809223</v>
      </c>
      <c r="C3814" s="9" t="s">
        <v>13330</v>
      </c>
      <c r="D3814" s="6" t="s">
        <v>11332</v>
      </c>
      <c r="E3814" s="464">
        <v>27748.25</v>
      </c>
      <c r="F3814" s="404"/>
      <c r="G3814" s="404"/>
      <c r="H3814" s="404" t="str">
        <f t="shared" si="61"/>
        <v>KM</v>
      </c>
    </row>
    <row r="3815" spans="2:8" ht="30" x14ac:dyDescent="0.25">
      <c r="B3815" s="4">
        <v>2809224</v>
      </c>
      <c r="C3815" s="8" t="s">
        <v>13331</v>
      </c>
      <c r="D3815" s="4" t="s">
        <v>11332</v>
      </c>
      <c r="E3815" s="463">
        <v>28886.1</v>
      </c>
      <c r="F3815" s="404"/>
      <c r="G3815" s="404"/>
      <c r="H3815" s="404" t="str">
        <f t="shared" si="61"/>
        <v>KM</v>
      </c>
    </row>
    <row r="3816" spans="2:8" ht="30" x14ac:dyDescent="0.25">
      <c r="B3816" s="6">
        <v>2809166</v>
      </c>
      <c r="C3816" s="9" t="s">
        <v>13332</v>
      </c>
      <c r="D3816" s="6" t="s">
        <v>11332</v>
      </c>
      <c r="E3816" s="464">
        <v>22549.82</v>
      </c>
      <c r="F3816" s="404"/>
      <c r="G3816" s="404"/>
      <c r="H3816" s="404" t="str">
        <f t="shared" si="61"/>
        <v>KM</v>
      </c>
    </row>
    <row r="3817" spans="2:8" ht="30" x14ac:dyDescent="0.25">
      <c r="B3817" s="4">
        <v>2809167</v>
      </c>
      <c r="C3817" s="8" t="s">
        <v>13333</v>
      </c>
      <c r="D3817" s="4" t="s">
        <v>11332</v>
      </c>
      <c r="E3817" s="463">
        <v>28925.3</v>
      </c>
      <c r="F3817" s="404"/>
      <c r="G3817" s="404"/>
      <c r="H3817" s="404" t="str">
        <f t="shared" si="61"/>
        <v>KM</v>
      </c>
    </row>
    <row r="3818" spans="2:8" ht="30" x14ac:dyDescent="0.25">
      <c r="B3818" s="6">
        <v>2809168</v>
      </c>
      <c r="C3818" s="9" t="s">
        <v>13334</v>
      </c>
      <c r="D3818" s="6" t="s">
        <v>11332</v>
      </c>
      <c r="E3818" s="464">
        <v>30095.25</v>
      </c>
      <c r="F3818" s="404"/>
      <c r="G3818" s="404"/>
      <c r="H3818" s="404" t="str">
        <f t="shared" si="61"/>
        <v>KM</v>
      </c>
    </row>
    <row r="3819" spans="2:8" x14ac:dyDescent="0.25">
      <c r="B3819" s="4">
        <v>2909152</v>
      </c>
      <c r="C3819" s="8" t="s">
        <v>13335</v>
      </c>
      <c r="D3819" s="4" t="s">
        <v>11332</v>
      </c>
      <c r="E3819" s="463">
        <v>115.76</v>
      </c>
      <c r="F3819" s="404"/>
      <c r="G3819" s="404"/>
      <c r="H3819" s="404" t="str">
        <f t="shared" si="61"/>
        <v>KM</v>
      </c>
    </row>
    <row r="3820" spans="2:8" x14ac:dyDescent="0.25">
      <c r="B3820" s="6">
        <v>2909153</v>
      </c>
      <c r="C3820" s="9" t="s">
        <v>13336</v>
      </c>
      <c r="D3820" s="6" t="s">
        <v>11332</v>
      </c>
      <c r="E3820" s="464">
        <v>164.25</v>
      </c>
      <c r="F3820" s="404"/>
      <c r="G3820" s="404"/>
      <c r="H3820" s="404" t="str">
        <f t="shared" si="61"/>
        <v>KM</v>
      </c>
    </row>
    <row r="3821" spans="2:8" x14ac:dyDescent="0.25">
      <c r="B3821" s="4">
        <v>2909151</v>
      </c>
      <c r="C3821" s="8" t="s">
        <v>13337</v>
      </c>
      <c r="D3821" s="4" t="s">
        <v>11332</v>
      </c>
      <c r="E3821" s="463">
        <v>62.24</v>
      </c>
      <c r="F3821" s="404"/>
      <c r="G3821" s="404"/>
      <c r="H3821" s="404" t="str">
        <f t="shared" si="61"/>
        <v>KM</v>
      </c>
    </row>
    <row r="3822" spans="2:8" x14ac:dyDescent="0.25">
      <c r="B3822" s="6">
        <v>2909145</v>
      </c>
      <c r="C3822" s="9" t="s">
        <v>13338</v>
      </c>
      <c r="D3822" s="6" t="s">
        <v>42</v>
      </c>
      <c r="E3822" s="464">
        <v>10.79</v>
      </c>
      <c r="F3822" s="404"/>
      <c r="G3822" s="404"/>
      <c r="H3822" s="404" t="str">
        <f t="shared" si="61"/>
        <v>UN</v>
      </c>
    </row>
    <row r="3823" spans="2:8" ht="30" x14ac:dyDescent="0.25">
      <c r="B3823" s="4">
        <v>2909379</v>
      </c>
      <c r="C3823" s="8" t="s">
        <v>13339</v>
      </c>
      <c r="D3823" s="4" t="s">
        <v>11332</v>
      </c>
      <c r="E3823" s="463">
        <v>6003.99</v>
      </c>
      <c r="F3823" s="404"/>
      <c r="G3823" s="404"/>
      <c r="H3823" s="404" t="str">
        <f t="shared" si="61"/>
        <v>KM</v>
      </c>
    </row>
    <row r="3824" spans="2:8" ht="30" x14ac:dyDescent="0.25">
      <c r="B3824" s="6">
        <v>2909381</v>
      </c>
      <c r="C3824" s="9" t="s">
        <v>13340</v>
      </c>
      <c r="D3824" s="6" t="s">
        <v>11332</v>
      </c>
      <c r="E3824" s="464">
        <v>6282.63</v>
      </c>
      <c r="F3824" s="404"/>
      <c r="G3824" s="404"/>
      <c r="H3824" s="404" t="str">
        <f t="shared" si="61"/>
        <v>KM</v>
      </c>
    </row>
    <row r="3825" spans="2:8" ht="30" x14ac:dyDescent="0.25">
      <c r="B3825" s="4">
        <v>2909380</v>
      </c>
      <c r="C3825" s="8" t="s">
        <v>13341</v>
      </c>
      <c r="D3825" s="4" t="s">
        <v>11332</v>
      </c>
      <c r="E3825" s="463">
        <v>8799.91</v>
      </c>
      <c r="F3825" s="404"/>
      <c r="G3825" s="404"/>
      <c r="H3825" s="404" t="str">
        <f t="shared" si="61"/>
        <v>KM</v>
      </c>
    </row>
    <row r="3826" spans="2:8" ht="30" x14ac:dyDescent="0.25">
      <c r="B3826" s="6">
        <v>2909382</v>
      </c>
      <c r="C3826" s="9" t="s">
        <v>13342</v>
      </c>
      <c r="D3826" s="6" t="s">
        <v>11332</v>
      </c>
      <c r="E3826" s="464">
        <v>9216.91</v>
      </c>
      <c r="F3826" s="404"/>
      <c r="G3826" s="404"/>
      <c r="H3826" s="404" t="str">
        <f t="shared" si="61"/>
        <v>KM</v>
      </c>
    </row>
    <row r="3827" spans="2:8" ht="30" x14ac:dyDescent="0.25">
      <c r="B3827" s="4">
        <v>2909375</v>
      </c>
      <c r="C3827" s="8" t="s">
        <v>13343</v>
      </c>
      <c r="D3827" s="4" t="s">
        <v>11332</v>
      </c>
      <c r="E3827" s="463">
        <v>9625.92</v>
      </c>
      <c r="F3827" s="404"/>
      <c r="G3827" s="404"/>
      <c r="H3827" s="404" t="str">
        <f t="shared" si="61"/>
        <v>KM</v>
      </c>
    </row>
    <row r="3828" spans="2:8" ht="30" x14ac:dyDescent="0.25">
      <c r="B3828" s="6">
        <v>2909377</v>
      </c>
      <c r="C3828" s="9" t="s">
        <v>13344</v>
      </c>
      <c r="D3828" s="6" t="s">
        <v>11332</v>
      </c>
      <c r="E3828" s="464">
        <v>10075.450000000001</v>
      </c>
      <c r="F3828" s="404"/>
      <c r="G3828" s="404"/>
      <c r="H3828" s="404" t="str">
        <f t="shared" si="61"/>
        <v>KM</v>
      </c>
    </row>
    <row r="3829" spans="2:8" ht="30" x14ac:dyDescent="0.25">
      <c r="B3829" s="4">
        <v>2909376</v>
      </c>
      <c r="C3829" s="8" t="s">
        <v>13345</v>
      </c>
      <c r="D3829" s="4" t="s">
        <v>11332</v>
      </c>
      <c r="E3829" s="463">
        <v>14138.2</v>
      </c>
      <c r="F3829" s="404"/>
      <c r="G3829" s="404"/>
      <c r="H3829" s="404" t="str">
        <f t="shared" si="61"/>
        <v>KM</v>
      </c>
    </row>
    <row r="3830" spans="2:8" ht="30" x14ac:dyDescent="0.25">
      <c r="B3830" s="6">
        <v>2909378</v>
      </c>
      <c r="C3830" s="9" t="s">
        <v>13346</v>
      </c>
      <c r="D3830" s="6" t="s">
        <v>11332</v>
      </c>
      <c r="E3830" s="464">
        <v>14817.93</v>
      </c>
      <c r="F3830" s="404"/>
      <c r="G3830" s="404"/>
      <c r="H3830" s="404" t="str">
        <f t="shared" si="61"/>
        <v>KM</v>
      </c>
    </row>
    <row r="3831" spans="2:8" ht="30" x14ac:dyDescent="0.25">
      <c r="B3831" s="4">
        <v>2909383</v>
      </c>
      <c r="C3831" s="8" t="s">
        <v>13347</v>
      </c>
      <c r="D3831" s="4" t="s">
        <v>11332</v>
      </c>
      <c r="E3831" s="463">
        <v>5455.57</v>
      </c>
      <c r="F3831" s="404"/>
      <c r="G3831" s="404"/>
      <c r="H3831" s="404" t="str">
        <f t="shared" si="61"/>
        <v>KM</v>
      </c>
    </row>
    <row r="3832" spans="2:8" ht="30" x14ac:dyDescent="0.25">
      <c r="B3832" s="6">
        <v>2909384</v>
      </c>
      <c r="C3832" s="9" t="s">
        <v>13348</v>
      </c>
      <c r="D3832" s="6" t="s">
        <v>11332</v>
      </c>
      <c r="E3832" s="464">
        <v>5727.23</v>
      </c>
      <c r="F3832" s="404"/>
      <c r="G3832" s="404"/>
      <c r="H3832" s="404" t="str">
        <f t="shared" si="61"/>
        <v>KM</v>
      </c>
    </row>
    <row r="3833" spans="2:8" x14ac:dyDescent="0.25">
      <c r="B3833" s="4">
        <v>2909148</v>
      </c>
      <c r="C3833" s="8" t="s">
        <v>13349</v>
      </c>
      <c r="D3833" s="4" t="s">
        <v>11332</v>
      </c>
      <c r="E3833" s="463">
        <v>437.1</v>
      </c>
      <c r="F3833" s="404"/>
      <c r="G3833" s="404"/>
      <c r="H3833" s="404" t="str">
        <f t="shared" si="61"/>
        <v>KM</v>
      </c>
    </row>
    <row r="3834" spans="2:8" ht="30" x14ac:dyDescent="0.25">
      <c r="B3834" s="6">
        <v>3009336</v>
      </c>
      <c r="C3834" s="9" t="s">
        <v>13350</v>
      </c>
      <c r="D3834" s="6" t="s">
        <v>42</v>
      </c>
      <c r="E3834" s="464">
        <v>97.37</v>
      </c>
      <c r="F3834" s="404"/>
      <c r="G3834" s="404"/>
      <c r="H3834" s="404" t="str">
        <f t="shared" si="61"/>
        <v>UN</v>
      </c>
    </row>
    <row r="3835" spans="2:8" ht="30" x14ac:dyDescent="0.25">
      <c r="B3835" s="4">
        <v>3009337</v>
      </c>
      <c r="C3835" s="8" t="s">
        <v>13351</v>
      </c>
      <c r="D3835" s="4" t="s">
        <v>42</v>
      </c>
      <c r="E3835" s="463">
        <v>99.96</v>
      </c>
      <c r="F3835" s="404"/>
      <c r="G3835" s="404"/>
      <c r="H3835" s="404" t="str">
        <f t="shared" si="61"/>
        <v>UN</v>
      </c>
    </row>
    <row r="3836" spans="2:8" ht="30" x14ac:dyDescent="0.25">
      <c r="B3836" s="6">
        <v>3009340</v>
      </c>
      <c r="C3836" s="9" t="s">
        <v>13352</v>
      </c>
      <c r="D3836" s="6" t="s">
        <v>42</v>
      </c>
      <c r="E3836" s="464">
        <v>186.44</v>
      </c>
      <c r="F3836" s="404"/>
      <c r="G3836" s="404"/>
      <c r="H3836" s="404" t="str">
        <f t="shared" si="61"/>
        <v>UN</v>
      </c>
    </row>
    <row r="3837" spans="2:8" ht="30" x14ac:dyDescent="0.25">
      <c r="B3837" s="4">
        <v>3009341</v>
      </c>
      <c r="C3837" s="8" t="s">
        <v>13353</v>
      </c>
      <c r="D3837" s="4" t="s">
        <v>42</v>
      </c>
      <c r="E3837" s="463">
        <v>191.62</v>
      </c>
      <c r="F3837" s="404"/>
      <c r="G3837" s="404"/>
      <c r="H3837" s="404" t="str">
        <f t="shared" si="61"/>
        <v>UN</v>
      </c>
    </row>
    <row r="3838" spans="2:8" ht="30" x14ac:dyDescent="0.25">
      <c r="B3838" s="6">
        <v>3009344</v>
      </c>
      <c r="C3838" s="9" t="s">
        <v>13354</v>
      </c>
      <c r="D3838" s="6" t="s">
        <v>42</v>
      </c>
      <c r="E3838" s="464">
        <v>97.8</v>
      </c>
      <c r="F3838" s="404"/>
      <c r="G3838" s="404"/>
      <c r="H3838" s="404" t="str">
        <f t="shared" si="61"/>
        <v>UN</v>
      </c>
    </row>
    <row r="3839" spans="2:8" ht="30" x14ac:dyDescent="0.25">
      <c r="B3839" s="4">
        <v>3009345</v>
      </c>
      <c r="C3839" s="8" t="s">
        <v>13355</v>
      </c>
      <c r="D3839" s="4" t="s">
        <v>42</v>
      </c>
      <c r="E3839" s="463">
        <v>100.39</v>
      </c>
      <c r="F3839" s="404"/>
      <c r="G3839" s="404"/>
      <c r="H3839" s="404" t="str">
        <f t="shared" si="61"/>
        <v>UN</v>
      </c>
    </row>
    <row r="3840" spans="2:8" ht="30" x14ac:dyDescent="0.25">
      <c r="B3840" s="6">
        <v>3009348</v>
      </c>
      <c r="C3840" s="9" t="s">
        <v>13356</v>
      </c>
      <c r="D3840" s="6" t="s">
        <v>42</v>
      </c>
      <c r="E3840" s="464">
        <v>186.49</v>
      </c>
      <c r="F3840" s="404"/>
      <c r="G3840" s="404"/>
      <c r="H3840" s="404" t="str">
        <f t="shared" si="61"/>
        <v>UN</v>
      </c>
    </row>
    <row r="3841" spans="2:8" ht="30" x14ac:dyDescent="0.25">
      <c r="B3841" s="4">
        <v>3009349</v>
      </c>
      <c r="C3841" s="8" t="s">
        <v>13357</v>
      </c>
      <c r="D3841" s="4" t="s">
        <v>42</v>
      </c>
      <c r="E3841" s="463">
        <v>191.67</v>
      </c>
      <c r="F3841" s="404"/>
      <c r="G3841" s="404"/>
      <c r="H3841" s="404" t="str">
        <f t="shared" si="61"/>
        <v>UN</v>
      </c>
    </row>
    <row r="3842" spans="2:8" ht="30" x14ac:dyDescent="0.25">
      <c r="B3842" s="6">
        <v>3009338</v>
      </c>
      <c r="C3842" s="9" t="s">
        <v>13358</v>
      </c>
      <c r="D3842" s="6" t="s">
        <v>42</v>
      </c>
      <c r="E3842" s="464">
        <v>97.37</v>
      </c>
      <c r="F3842" s="404"/>
      <c r="G3842" s="404"/>
      <c r="H3842" s="404" t="str">
        <f t="shared" si="61"/>
        <v>UN</v>
      </c>
    </row>
    <row r="3843" spans="2:8" ht="30" x14ac:dyDescent="0.25">
      <c r="B3843" s="4">
        <v>3009339</v>
      </c>
      <c r="C3843" s="8" t="s">
        <v>13359</v>
      </c>
      <c r="D3843" s="4" t="s">
        <v>42</v>
      </c>
      <c r="E3843" s="463">
        <v>99.96</v>
      </c>
      <c r="F3843" s="404"/>
      <c r="G3843" s="404"/>
      <c r="H3843" s="404" t="str">
        <f t="shared" si="61"/>
        <v>UN</v>
      </c>
    </row>
    <row r="3844" spans="2:8" ht="30" x14ac:dyDescent="0.25">
      <c r="B3844" s="6">
        <v>3009342</v>
      </c>
      <c r="C3844" s="9" t="s">
        <v>13360</v>
      </c>
      <c r="D3844" s="6" t="s">
        <v>42</v>
      </c>
      <c r="E3844" s="464">
        <v>186.44</v>
      </c>
      <c r="F3844" s="404"/>
      <c r="G3844" s="404"/>
      <c r="H3844" s="404" t="str">
        <f t="shared" si="61"/>
        <v>UN</v>
      </c>
    </row>
    <row r="3845" spans="2:8" ht="30" x14ac:dyDescent="0.25">
      <c r="B3845" s="4">
        <v>3009343</v>
      </c>
      <c r="C3845" s="8" t="s">
        <v>13361</v>
      </c>
      <c r="D3845" s="4" t="s">
        <v>42</v>
      </c>
      <c r="E3845" s="463">
        <v>191.62</v>
      </c>
      <c r="F3845" s="404"/>
      <c r="G3845" s="404"/>
      <c r="H3845" s="404" t="str">
        <f t="shared" si="61"/>
        <v>UN</v>
      </c>
    </row>
    <row r="3846" spans="2:8" ht="30" x14ac:dyDescent="0.25">
      <c r="B3846" s="6">
        <v>3009346</v>
      </c>
      <c r="C3846" s="9" t="s">
        <v>13362</v>
      </c>
      <c r="D3846" s="6" t="s">
        <v>42</v>
      </c>
      <c r="E3846" s="464">
        <v>97.8</v>
      </c>
      <c r="F3846" s="404"/>
      <c r="G3846" s="404"/>
      <c r="H3846" s="404" t="str">
        <f t="shared" si="61"/>
        <v>UN</v>
      </c>
    </row>
    <row r="3847" spans="2:8" ht="30" x14ac:dyDescent="0.25">
      <c r="B3847" s="4">
        <v>3009347</v>
      </c>
      <c r="C3847" s="8" t="s">
        <v>13363</v>
      </c>
      <c r="D3847" s="4" t="s">
        <v>42</v>
      </c>
      <c r="E3847" s="463">
        <v>100.39</v>
      </c>
      <c r="F3847" s="404"/>
      <c r="G3847" s="404"/>
      <c r="H3847" s="404" t="str">
        <f t="shared" si="61"/>
        <v>UN</v>
      </c>
    </row>
    <row r="3848" spans="2:8" ht="30" x14ac:dyDescent="0.25">
      <c r="B3848" s="6">
        <v>3009350</v>
      </c>
      <c r="C3848" s="9" t="s">
        <v>13364</v>
      </c>
      <c r="D3848" s="6" t="s">
        <v>42</v>
      </c>
      <c r="E3848" s="464">
        <v>186.49</v>
      </c>
      <c r="F3848" s="404"/>
      <c r="G3848" s="404"/>
      <c r="H3848" s="404" t="str">
        <f t="shared" si="61"/>
        <v>UN</v>
      </c>
    </row>
    <row r="3849" spans="2:8" ht="30" x14ac:dyDescent="0.25">
      <c r="B3849" s="4">
        <v>3009351</v>
      </c>
      <c r="C3849" s="8" t="s">
        <v>13365</v>
      </c>
      <c r="D3849" s="4" t="s">
        <v>42</v>
      </c>
      <c r="E3849" s="463">
        <v>191.67</v>
      </c>
      <c r="F3849" s="404"/>
      <c r="G3849" s="404"/>
      <c r="H3849" s="404" t="str">
        <f t="shared" si="61"/>
        <v>UN</v>
      </c>
    </row>
    <row r="3850" spans="2:8" x14ac:dyDescent="0.25">
      <c r="B3850" s="6">
        <v>3009080</v>
      </c>
      <c r="C3850" s="9" t="s">
        <v>13366</v>
      </c>
      <c r="D3850" s="6" t="s">
        <v>42</v>
      </c>
      <c r="E3850" s="464">
        <v>0.14000000000000001</v>
      </c>
      <c r="F3850" s="404"/>
      <c r="G3850" s="404"/>
      <c r="H3850" s="404" t="str">
        <f t="shared" si="61"/>
        <v>UN</v>
      </c>
    </row>
    <row r="3851" spans="2:8" x14ac:dyDescent="0.25">
      <c r="B3851" s="4">
        <v>3009075</v>
      </c>
      <c r="C3851" s="8" t="s">
        <v>13367</v>
      </c>
      <c r="D3851" s="4" t="s">
        <v>42</v>
      </c>
      <c r="E3851" s="463">
        <v>48.67</v>
      </c>
      <c r="F3851" s="404"/>
      <c r="G3851" s="404"/>
      <c r="H3851" s="404" t="str">
        <f t="shared" si="61"/>
        <v>UN</v>
      </c>
    </row>
    <row r="3852" spans="2:8" x14ac:dyDescent="0.25">
      <c r="B3852" s="6">
        <v>3009076</v>
      </c>
      <c r="C3852" s="9" t="s">
        <v>13368</v>
      </c>
      <c r="D3852" s="6" t="s">
        <v>42</v>
      </c>
      <c r="E3852" s="403">
        <v>50.43</v>
      </c>
      <c r="F3852" s="404"/>
      <c r="G3852" s="404"/>
      <c r="H3852" s="404" t="str">
        <f t="shared" si="61"/>
        <v>UN</v>
      </c>
    </row>
    <row r="3853" spans="2:8" x14ac:dyDescent="0.25">
      <c r="B3853" s="4">
        <v>3009077</v>
      </c>
      <c r="C3853" s="8" t="s">
        <v>13369</v>
      </c>
      <c r="D3853" s="4" t="s">
        <v>42</v>
      </c>
      <c r="E3853" s="463">
        <v>52.62</v>
      </c>
      <c r="F3853" s="404"/>
      <c r="G3853" s="404"/>
      <c r="H3853" s="404" t="str">
        <f t="shared" si="61"/>
        <v>UN</v>
      </c>
    </row>
    <row r="3854" spans="2:8" x14ac:dyDescent="0.25">
      <c r="B3854" s="6">
        <v>3009078</v>
      </c>
      <c r="C3854" s="9" t="s">
        <v>13370</v>
      </c>
      <c r="D3854" s="6" t="s">
        <v>42</v>
      </c>
      <c r="E3854" s="464">
        <v>54.55</v>
      </c>
      <c r="F3854" s="404"/>
      <c r="G3854" s="404"/>
      <c r="H3854" s="404" t="str">
        <f t="shared" si="61"/>
        <v>UN</v>
      </c>
    </row>
    <row r="3855" spans="2:8" x14ac:dyDescent="0.25">
      <c r="B3855" s="4">
        <v>3009087</v>
      </c>
      <c r="C3855" s="8" t="s">
        <v>13371</v>
      </c>
      <c r="D3855" s="4" t="s">
        <v>42</v>
      </c>
      <c r="E3855" s="463">
        <v>0.1</v>
      </c>
      <c r="F3855" s="404"/>
      <c r="G3855" s="404"/>
      <c r="H3855" s="404" t="str">
        <f t="shared" si="61"/>
        <v>UN</v>
      </c>
    </row>
    <row r="3856" spans="2:8" ht="30" x14ac:dyDescent="0.25">
      <c r="B3856" s="6">
        <v>3009085</v>
      </c>
      <c r="C3856" s="9" t="s">
        <v>13372</v>
      </c>
      <c r="D3856" s="6" t="s">
        <v>9</v>
      </c>
      <c r="E3856" s="464">
        <v>1608.9</v>
      </c>
      <c r="F3856" s="404"/>
      <c r="G3856" s="404"/>
      <c r="H3856" s="404" t="str">
        <f t="shared" si="61"/>
        <v>M</v>
      </c>
    </row>
    <row r="3857" spans="2:8" ht="30" x14ac:dyDescent="0.25">
      <c r="B3857" s="4">
        <v>3009086</v>
      </c>
      <c r="C3857" s="8" t="s">
        <v>13373</v>
      </c>
      <c r="D3857" s="4" t="s">
        <v>9</v>
      </c>
      <c r="E3857" s="463">
        <v>2010.84</v>
      </c>
      <c r="F3857" s="404"/>
      <c r="G3857" s="404"/>
      <c r="H3857" s="404" t="str">
        <f t="shared" ref="H3857:H3920" si="62">UPPER(D3857)</f>
        <v>M</v>
      </c>
    </row>
    <row r="3858" spans="2:8" ht="30" x14ac:dyDescent="0.25">
      <c r="B3858" s="6">
        <v>3009089</v>
      </c>
      <c r="C3858" s="9" t="s">
        <v>13374</v>
      </c>
      <c r="D3858" s="6" t="s">
        <v>9</v>
      </c>
      <c r="E3858" s="464">
        <v>2364.58</v>
      </c>
      <c r="F3858" s="404"/>
      <c r="G3858" s="404"/>
      <c r="H3858" s="404" t="str">
        <f t="shared" si="62"/>
        <v>M</v>
      </c>
    </row>
    <row r="3859" spans="2:8" ht="30" x14ac:dyDescent="0.25">
      <c r="B3859" s="4">
        <v>3009090</v>
      </c>
      <c r="C3859" s="8" t="s">
        <v>13375</v>
      </c>
      <c r="D3859" s="4" t="s">
        <v>9</v>
      </c>
      <c r="E3859" s="463">
        <v>2241.06</v>
      </c>
      <c r="F3859" s="404"/>
      <c r="G3859" s="404"/>
      <c r="H3859" s="404" t="str">
        <f t="shared" si="62"/>
        <v>M</v>
      </c>
    </row>
    <row r="3860" spans="2:8" x14ac:dyDescent="0.25">
      <c r="B3860" s="6">
        <v>3009004</v>
      </c>
      <c r="C3860" s="9" t="s">
        <v>13376</v>
      </c>
      <c r="D3860" s="6" t="s">
        <v>42</v>
      </c>
      <c r="E3860" s="464">
        <v>411.2</v>
      </c>
      <c r="F3860" s="404"/>
      <c r="G3860" s="404"/>
      <c r="H3860" s="404" t="str">
        <f t="shared" si="62"/>
        <v>UN</v>
      </c>
    </row>
    <row r="3861" spans="2:8" x14ac:dyDescent="0.25">
      <c r="B3861" s="4">
        <v>3009002</v>
      </c>
      <c r="C3861" s="8" t="s">
        <v>13377</v>
      </c>
      <c r="D3861" s="4" t="s">
        <v>42</v>
      </c>
      <c r="E3861" s="463">
        <v>311.7</v>
      </c>
      <c r="F3861" s="404"/>
      <c r="G3861" s="404"/>
      <c r="H3861" s="404" t="str">
        <f t="shared" si="62"/>
        <v>UN</v>
      </c>
    </row>
    <row r="3862" spans="2:8" x14ac:dyDescent="0.25">
      <c r="B3862" s="6">
        <v>3009006</v>
      </c>
      <c r="C3862" s="9" t="s">
        <v>13378</v>
      </c>
      <c r="D3862" s="6" t="s">
        <v>42</v>
      </c>
      <c r="E3862" s="464">
        <v>566.30999999999995</v>
      </c>
      <c r="F3862" s="404"/>
      <c r="G3862" s="404"/>
      <c r="H3862" s="404" t="str">
        <f t="shared" si="62"/>
        <v>UN</v>
      </c>
    </row>
    <row r="3863" spans="2:8" x14ac:dyDescent="0.25">
      <c r="B3863" s="4">
        <v>3009335</v>
      </c>
      <c r="C3863" s="8" t="s">
        <v>13379</v>
      </c>
      <c r="D3863" s="4" t="s">
        <v>42</v>
      </c>
      <c r="E3863" s="463">
        <v>1076.1300000000001</v>
      </c>
      <c r="F3863" s="404"/>
      <c r="G3863" s="404"/>
      <c r="H3863" s="404" t="str">
        <f t="shared" si="62"/>
        <v>UN</v>
      </c>
    </row>
    <row r="3864" spans="2:8" x14ac:dyDescent="0.25">
      <c r="B3864" s="6">
        <v>3009334</v>
      </c>
      <c r="C3864" s="9" t="s">
        <v>13380</v>
      </c>
      <c r="D3864" s="6" t="s">
        <v>42</v>
      </c>
      <c r="E3864" s="464">
        <v>767.79</v>
      </c>
      <c r="F3864" s="404"/>
      <c r="G3864" s="404"/>
      <c r="H3864" s="404" t="str">
        <f t="shared" si="62"/>
        <v>UN</v>
      </c>
    </row>
    <row r="3865" spans="2:8" ht="30" x14ac:dyDescent="0.25">
      <c r="B3865" s="4">
        <v>3009280</v>
      </c>
      <c r="C3865" s="8" t="s">
        <v>13381</v>
      </c>
      <c r="D3865" s="4" t="s">
        <v>11332</v>
      </c>
      <c r="E3865" s="463">
        <v>708735.89</v>
      </c>
      <c r="F3865" s="404"/>
      <c r="G3865" s="404"/>
      <c r="H3865" s="404" t="str">
        <f t="shared" si="62"/>
        <v>KM</v>
      </c>
    </row>
    <row r="3866" spans="2:8" ht="30" x14ac:dyDescent="0.25">
      <c r="B3866" s="6">
        <v>3009281</v>
      </c>
      <c r="C3866" s="9" t="s">
        <v>13382</v>
      </c>
      <c r="D3866" s="6" t="s">
        <v>11332</v>
      </c>
      <c r="E3866" s="464">
        <v>700769.11</v>
      </c>
      <c r="F3866" s="404"/>
      <c r="G3866" s="404"/>
      <c r="H3866" s="404" t="str">
        <f t="shared" si="62"/>
        <v>KM</v>
      </c>
    </row>
    <row r="3867" spans="2:8" ht="30" x14ac:dyDescent="0.25">
      <c r="B3867" s="4">
        <v>3009061</v>
      </c>
      <c r="C3867" s="8" t="s">
        <v>13383</v>
      </c>
      <c r="D3867" s="4" t="s">
        <v>11332</v>
      </c>
      <c r="E3867" s="463">
        <v>744024.89</v>
      </c>
      <c r="F3867" s="404"/>
      <c r="G3867" s="404"/>
      <c r="H3867" s="404" t="str">
        <f t="shared" si="62"/>
        <v>KM</v>
      </c>
    </row>
    <row r="3868" spans="2:8" ht="30" x14ac:dyDescent="0.25">
      <c r="B3868" s="6">
        <v>3009062</v>
      </c>
      <c r="C3868" s="9" t="s">
        <v>13384</v>
      </c>
      <c r="D3868" s="6" t="s">
        <v>11332</v>
      </c>
      <c r="E3868" s="464">
        <v>735660.38</v>
      </c>
      <c r="F3868" s="404"/>
      <c r="G3868" s="404"/>
      <c r="H3868" s="404" t="str">
        <f t="shared" si="62"/>
        <v>KM</v>
      </c>
    </row>
    <row r="3869" spans="2:8" ht="30" x14ac:dyDescent="0.25">
      <c r="B3869" s="4">
        <v>3009278</v>
      </c>
      <c r="C3869" s="8" t="s">
        <v>13385</v>
      </c>
      <c r="D3869" s="4" t="s">
        <v>11332</v>
      </c>
      <c r="E3869" s="463">
        <v>537945.07999999996</v>
      </c>
      <c r="F3869" s="404"/>
      <c r="G3869" s="404"/>
      <c r="H3869" s="404" t="str">
        <f t="shared" si="62"/>
        <v>KM</v>
      </c>
    </row>
    <row r="3870" spans="2:8" ht="30" x14ac:dyDescent="0.25">
      <c r="B3870" s="6">
        <v>3009279</v>
      </c>
      <c r="C3870" s="9" t="s">
        <v>13386</v>
      </c>
      <c r="D3870" s="6" t="s">
        <v>11332</v>
      </c>
      <c r="E3870" s="464">
        <v>532203.26</v>
      </c>
      <c r="F3870" s="404"/>
      <c r="G3870" s="404"/>
      <c r="H3870" s="404" t="str">
        <f t="shared" si="62"/>
        <v>KM</v>
      </c>
    </row>
    <row r="3871" spans="2:8" ht="30" x14ac:dyDescent="0.25">
      <c r="B3871" s="4">
        <v>3009059</v>
      </c>
      <c r="C3871" s="8" t="s">
        <v>13387</v>
      </c>
      <c r="D3871" s="4" t="s">
        <v>11332</v>
      </c>
      <c r="E3871" s="463">
        <v>564730.39</v>
      </c>
      <c r="F3871" s="404"/>
      <c r="G3871" s="404"/>
      <c r="H3871" s="404" t="str">
        <f t="shared" si="62"/>
        <v>KM</v>
      </c>
    </row>
    <row r="3872" spans="2:8" ht="30" x14ac:dyDescent="0.25">
      <c r="B3872" s="6">
        <v>3009060</v>
      </c>
      <c r="C3872" s="9" t="s">
        <v>13388</v>
      </c>
      <c r="D3872" s="6" t="s">
        <v>11332</v>
      </c>
      <c r="E3872" s="464">
        <v>558701.63</v>
      </c>
      <c r="F3872" s="404"/>
      <c r="G3872" s="404"/>
      <c r="H3872" s="404" t="str">
        <f t="shared" si="62"/>
        <v>KM</v>
      </c>
    </row>
    <row r="3873" spans="2:8" ht="30" x14ac:dyDescent="0.25">
      <c r="B3873" s="4">
        <v>3009282</v>
      </c>
      <c r="C3873" s="8" t="s">
        <v>13389</v>
      </c>
      <c r="D3873" s="4" t="s">
        <v>11332</v>
      </c>
      <c r="E3873" s="463">
        <v>967309.77</v>
      </c>
      <c r="F3873" s="404"/>
      <c r="G3873" s="404"/>
      <c r="H3873" s="404" t="str">
        <f t="shared" si="62"/>
        <v>KM</v>
      </c>
    </row>
    <row r="3874" spans="2:8" ht="30" x14ac:dyDescent="0.25">
      <c r="B3874" s="6">
        <v>3009283</v>
      </c>
      <c r="C3874" s="9" t="s">
        <v>13390</v>
      </c>
      <c r="D3874" s="6" t="s">
        <v>11332</v>
      </c>
      <c r="E3874" s="464">
        <v>959336.65</v>
      </c>
      <c r="F3874" s="404"/>
      <c r="G3874" s="404"/>
      <c r="H3874" s="404" t="str">
        <f t="shared" si="62"/>
        <v>KM</v>
      </c>
    </row>
    <row r="3875" spans="2:8" ht="30" x14ac:dyDescent="0.25">
      <c r="B3875" s="4">
        <v>3009063</v>
      </c>
      <c r="C3875" s="8" t="s">
        <v>13391</v>
      </c>
      <c r="D3875" s="4" t="s">
        <v>11332</v>
      </c>
      <c r="E3875" s="463">
        <v>1015473.17</v>
      </c>
      <c r="F3875" s="404"/>
      <c r="G3875" s="404"/>
      <c r="H3875" s="404" t="str">
        <f t="shared" si="62"/>
        <v>KM</v>
      </c>
    </row>
    <row r="3876" spans="2:8" ht="30" x14ac:dyDescent="0.25">
      <c r="B3876" s="6">
        <v>3009064</v>
      </c>
      <c r="C3876" s="9" t="s">
        <v>13392</v>
      </c>
      <c r="D3876" s="6" t="s">
        <v>11332</v>
      </c>
      <c r="E3876" s="464">
        <v>1007102</v>
      </c>
      <c r="F3876" s="404"/>
      <c r="G3876" s="404"/>
      <c r="H3876" s="404" t="str">
        <f t="shared" si="62"/>
        <v>KM</v>
      </c>
    </row>
    <row r="3877" spans="2:8" ht="30" x14ac:dyDescent="0.25">
      <c r="B3877" s="4">
        <v>3009081</v>
      </c>
      <c r="C3877" s="8" t="s">
        <v>13393</v>
      </c>
      <c r="D3877" s="4" t="s">
        <v>42</v>
      </c>
      <c r="E3877" s="463">
        <v>749.28</v>
      </c>
      <c r="F3877" s="404"/>
      <c r="G3877" s="404"/>
      <c r="H3877" s="404" t="str">
        <f t="shared" si="62"/>
        <v>UN</v>
      </c>
    </row>
    <row r="3878" spans="2:8" ht="30" x14ac:dyDescent="0.25">
      <c r="B3878" s="6">
        <v>3009082</v>
      </c>
      <c r="C3878" s="9" t="s">
        <v>13394</v>
      </c>
      <c r="D3878" s="6" t="s">
        <v>42</v>
      </c>
      <c r="E3878" s="464">
        <v>903.93</v>
      </c>
      <c r="F3878" s="404"/>
      <c r="G3878" s="404"/>
      <c r="H3878" s="404" t="str">
        <f t="shared" si="62"/>
        <v>UN</v>
      </c>
    </row>
    <row r="3879" spans="2:8" ht="30" x14ac:dyDescent="0.25">
      <c r="B3879" s="4">
        <v>3009083</v>
      </c>
      <c r="C3879" s="8" t="s">
        <v>13395</v>
      </c>
      <c r="D3879" s="4" t="s">
        <v>42</v>
      </c>
      <c r="E3879" s="463">
        <v>925.02</v>
      </c>
      <c r="F3879" s="404"/>
      <c r="G3879" s="404"/>
      <c r="H3879" s="404" t="str">
        <f t="shared" si="62"/>
        <v>UN</v>
      </c>
    </row>
    <row r="3880" spans="2:8" ht="30" x14ac:dyDescent="0.25">
      <c r="B3880" s="6">
        <v>3009084</v>
      </c>
      <c r="C3880" s="9" t="s">
        <v>13396</v>
      </c>
      <c r="D3880" s="6" t="s">
        <v>42</v>
      </c>
      <c r="E3880" s="464">
        <v>929.73</v>
      </c>
      <c r="F3880" s="404"/>
      <c r="G3880" s="404"/>
      <c r="H3880" s="404" t="str">
        <f t="shared" si="62"/>
        <v>UN</v>
      </c>
    </row>
    <row r="3881" spans="2:8" x14ac:dyDescent="0.25">
      <c r="B3881" s="4">
        <v>3009070</v>
      </c>
      <c r="C3881" s="8" t="s">
        <v>13397</v>
      </c>
      <c r="D3881" s="4" t="s">
        <v>42</v>
      </c>
      <c r="E3881" s="463">
        <v>397.19</v>
      </c>
      <c r="F3881" s="404"/>
      <c r="G3881" s="404"/>
      <c r="H3881" s="404" t="str">
        <f t="shared" si="62"/>
        <v>UN</v>
      </c>
    </row>
    <row r="3882" spans="2:8" ht="30" x14ac:dyDescent="0.25">
      <c r="B3882" s="6">
        <v>3009285</v>
      </c>
      <c r="C3882" s="9" t="s">
        <v>13398</v>
      </c>
      <c r="D3882" s="6" t="s">
        <v>11332</v>
      </c>
      <c r="E3882" s="464">
        <v>642231.37</v>
      </c>
      <c r="F3882" s="404"/>
      <c r="G3882" s="404"/>
      <c r="H3882" s="404" t="str">
        <f t="shared" si="62"/>
        <v>KM</v>
      </c>
    </row>
    <row r="3883" spans="2:8" ht="30" x14ac:dyDescent="0.25">
      <c r="B3883" s="4">
        <v>3009072</v>
      </c>
      <c r="C3883" s="8" t="s">
        <v>13399</v>
      </c>
      <c r="D3883" s="4" t="s">
        <v>11332</v>
      </c>
      <c r="E3883" s="463">
        <v>674209.1</v>
      </c>
      <c r="F3883" s="404"/>
      <c r="G3883" s="404"/>
      <c r="H3883" s="404" t="str">
        <f t="shared" si="62"/>
        <v>KM</v>
      </c>
    </row>
    <row r="3884" spans="2:8" x14ac:dyDescent="0.25">
      <c r="B3884" s="6">
        <v>3009069</v>
      </c>
      <c r="C3884" s="9" t="s">
        <v>13400</v>
      </c>
      <c r="D3884" s="6" t="s">
        <v>42</v>
      </c>
      <c r="E3884" s="464">
        <v>248.87</v>
      </c>
      <c r="F3884" s="404"/>
      <c r="G3884" s="404"/>
      <c r="H3884" s="404" t="str">
        <f t="shared" si="62"/>
        <v>UN</v>
      </c>
    </row>
    <row r="3885" spans="2:8" ht="30" x14ac:dyDescent="0.25">
      <c r="B3885" s="4">
        <v>3009284</v>
      </c>
      <c r="C3885" s="8" t="s">
        <v>13401</v>
      </c>
      <c r="D3885" s="4" t="s">
        <v>11332</v>
      </c>
      <c r="E3885" s="463">
        <v>399773.76</v>
      </c>
      <c r="F3885" s="404"/>
      <c r="G3885" s="404"/>
      <c r="H3885" s="404" t="str">
        <f t="shared" si="62"/>
        <v>KM</v>
      </c>
    </row>
    <row r="3886" spans="2:8" ht="30" x14ac:dyDescent="0.25">
      <c r="B3886" s="6">
        <v>3009071</v>
      </c>
      <c r="C3886" s="9" t="s">
        <v>13402</v>
      </c>
      <c r="D3886" s="6" t="s">
        <v>11332</v>
      </c>
      <c r="E3886" s="464">
        <v>419679.52</v>
      </c>
      <c r="F3886" s="404"/>
      <c r="G3886" s="404"/>
      <c r="H3886" s="404" t="str">
        <f t="shared" si="62"/>
        <v>KM</v>
      </c>
    </row>
    <row r="3887" spans="2:8" x14ac:dyDescent="0.25">
      <c r="B3887" s="4">
        <v>3009091</v>
      </c>
      <c r="C3887" s="8" t="s">
        <v>13403</v>
      </c>
      <c r="D3887" s="4" t="s">
        <v>9721</v>
      </c>
      <c r="E3887" s="463">
        <v>191.74</v>
      </c>
      <c r="F3887" s="404"/>
      <c r="G3887" s="404"/>
      <c r="H3887" s="404" t="str">
        <f t="shared" si="62"/>
        <v>M³</v>
      </c>
    </row>
    <row r="3888" spans="2:8" x14ac:dyDescent="0.25">
      <c r="B3888" s="6">
        <v>3009058</v>
      </c>
      <c r="C3888" s="9" t="s">
        <v>13404</v>
      </c>
      <c r="D3888" s="6" t="s">
        <v>42</v>
      </c>
      <c r="E3888" s="464">
        <v>92146.89</v>
      </c>
      <c r="F3888" s="404"/>
      <c r="G3888" s="404"/>
      <c r="H3888" s="404" t="str">
        <f t="shared" si="62"/>
        <v>UN</v>
      </c>
    </row>
    <row r="3889" spans="2:8" x14ac:dyDescent="0.25">
      <c r="B3889" s="4">
        <v>3009229</v>
      </c>
      <c r="C3889" s="8" t="s">
        <v>13405</v>
      </c>
      <c r="D3889" s="4" t="s">
        <v>11332</v>
      </c>
      <c r="E3889" s="463">
        <v>176.98</v>
      </c>
      <c r="F3889" s="404"/>
      <c r="G3889" s="404"/>
      <c r="H3889" s="404" t="str">
        <f t="shared" si="62"/>
        <v>KM</v>
      </c>
    </row>
    <row r="3890" spans="2:8" x14ac:dyDescent="0.25">
      <c r="B3890" s="6">
        <v>3009132</v>
      </c>
      <c r="C3890" s="9" t="s">
        <v>13406</v>
      </c>
      <c r="D3890" s="6" t="s">
        <v>11332</v>
      </c>
      <c r="E3890" s="464">
        <v>1294.49</v>
      </c>
      <c r="F3890" s="404"/>
      <c r="G3890" s="404"/>
      <c r="H3890" s="404" t="str">
        <f t="shared" si="62"/>
        <v>KM</v>
      </c>
    </row>
    <row r="3891" spans="2:8" x14ac:dyDescent="0.25">
      <c r="B3891" s="4">
        <v>3009133</v>
      </c>
      <c r="C3891" s="8" t="s">
        <v>13407</v>
      </c>
      <c r="D3891" s="4" t="s">
        <v>11332</v>
      </c>
      <c r="E3891" s="463">
        <v>1544.53</v>
      </c>
      <c r="F3891" s="404"/>
      <c r="G3891" s="404"/>
      <c r="H3891" s="404" t="str">
        <f t="shared" si="62"/>
        <v>KM</v>
      </c>
    </row>
    <row r="3892" spans="2:8" ht="30" x14ac:dyDescent="0.25">
      <c r="B3892" s="6">
        <v>3009321</v>
      </c>
      <c r="C3892" s="9" t="s">
        <v>13408</v>
      </c>
      <c r="D3892" s="6" t="s">
        <v>42</v>
      </c>
      <c r="E3892" s="464">
        <v>1315.96</v>
      </c>
      <c r="F3892" s="404"/>
      <c r="G3892" s="404"/>
      <c r="H3892" s="404" t="str">
        <f t="shared" si="62"/>
        <v>UN</v>
      </c>
    </row>
    <row r="3893" spans="2:8" ht="30" x14ac:dyDescent="0.25">
      <c r="B3893" s="4">
        <v>3009322</v>
      </c>
      <c r="C3893" s="8" t="s">
        <v>13409</v>
      </c>
      <c r="D3893" s="4" t="s">
        <v>42</v>
      </c>
      <c r="E3893" s="463">
        <v>1325.06</v>
      </c>
      <c r="F3893" s="404"/>
      <c r="G3893" s="404"/>
      <c r="H3893" s="404" t="str">
        <f t="shared" si="62"/>
        <v>UN</v>
      </c>
    </row>
    <row r="3894" spans="2:8" ht="30" x14ac:dyDescent="0.25">
      <c r="B3894" s="6">
        <v>3009323</v>
      </c>
      <c r="C3894" s="9" t="s">
        <v>13410</v>
      </c>
      <c r="D3894" s="6" t="s">
        <v>42</v>
      </c>
      <c r="E3894" s="464">
        <v>1399.32</v>
      </c>
      <c r="F3894" s="404"/>
      <c r="G3894" s="404"/>
      <c r="H3894" s="404" t="str">
        <f t="shared" si="62"/>
        <v>UN</v>
      </c>
    </row>
    <row r="3895" spans="2:8" ht="30" x14ac:dyDescent="0.25">
      <c r="B3895" s="4">
        <v>3009324</v>
      </c>
      <c r="C3895" s="8" t="s">
        <v>13411</v>
      </c>
      <c r="D3895" s="4" t="s">
        <v>42</v>
      </c>
      <c r="E3895" s="463">
        <v>1340.65</v>
      </c>
      <c r="F3895" s="404"/>
      <c r="G3895" s="404"/>
      <c r="H3895" s="404" t="str">
        <f t="shared" si="62"/>
        <v>UN</v>
      </c>
    </row>
    <row r="3896" spans="2:8" ht="30" x14ac:dyDescent="0.25">
      <c r="B3896" s="6">
        <v>3009096</v>
      </c>
      <c r="C3896" s="9" t="s">
        <v>13412</v>
      </c>
      <c r="D3896" s="6" t="s">
        <v>42</v>
      </c>
      <c r="E3896" s="464">
        <v>255.9</v>
      </c>
      <c r="F3896" s="404"/>
      <c r="G3896" s="404"/>
      <c r="H3896" s="404" t="str">
        <f t="shared" si="62"/>
        <v>UN</v>
      </c>
    </row>
    <row r="3897" spans="2:8" ht="30" x14ac:dyDescent="0.25">
      <c r="B3897" s="4">
        <v>3009330</v>
      </c>
      <c r="C3897" s="8" t="s">
        <v>13413</v>
      </c>
      <c r="D3897" s="4" t="s">
        <v>42</v>
      </c>
      <c r="E3897" s="463">
        <v>207.95</v>
      </c>
      <c r="F3897" s="404"/>
      <c r="G3897" s="404"/>
      <c r="H3897" s="404" t="str">
        <f t="shared" si="62"/>
        <v>UN</v>
      </c>
    </row>
    <row r="3898" spans="2:8" ht="30" x14ac:dyDescent="0.25">
      <c r="B3898" s="6">
        <v>3009326</v>
      </c>
      <c r="C3898" s="9" t="s">
        <v>13414</v>
      </c>
      <c r="D3898" s="6" t="s">
        <v>42</v>
      </c>
      <c r="E3898" s="464">
        <v>213.79</v>
      </c>
      <c r="F3898" s="404"/>
      <c r="G3898" s="404"/>
      <c r="H3898" s="404" t="str">
        <f t="shared" si="62"/>
        <v>UN</v>
      </c>
    </row>
    <row r="3899" spans="2:8" ht="30" x14ac:dyDescent="0.25">
      <c r="B3899" s="4">
        <v>3009234</v>
      </c>
      <c r="C3899" s="8" t="s">
        <v>13415</v>
      </c>
      <c r="D3899" s="4" t="s">
        <v>11332</v>
      </c>
      <c r="E3899" s="463">
        <v>1674527.79</v>
      </c>
      <c r="F3899" s="404"/>
      <c r="G3899" s="404"/>
      <c r="H3899" s="404" t="str">
        <f t="shared" si="62"/>
        <v>KM</v>
      </c>
    </row>
    <row r="3900" spans="2:8" ht="30" x14ac:dyDescent="0.25">
      <c r="B3900" s="6">
        <v>3009022</v>
      </c>
      <c r="C3900" s="9" t="s">
        <v>13416</v>
      </c>
      <c r="D3900" s="6" t="s">
        <v>11332</v>
      </c>
      <c r="E3900" s="464">
        <v>1681652.1</v>
      </c>
      <c r="F3900" s="404"/>
      <c r="G3900" s="404"/>
      <c r="H3900" s="404" t="str">
        <f t="shared" si="62"/>
        <v>KM</v>
      </c>
    </row>
    <row r="3901" spans="2:8" ht="30" x14ac:dyDescent="0.25">
      <c r="B3901" s="4">
        <v>3009230</v>
      </c>
      <c r="C3901" s="8" t="s">
        <v>13417</v>
      </c>
      <c r="D3901" s="4" t="s">
        <v>11332</v>
      </c>
      <c r="E3901" s="463">
        <v>2511953.62</v>
      </c>
      <c r="F3901" s="404"/>
      <c r="G3901" s="404"/>
      <c r="H3901" s="404" t="str">
        <f t="shared" si="62"/>
        <v>KM</v>
      </c>
    </row>
    <row r="3902" spans="2:8" ht="30" x14ac:dyDescent="0.25">
      <c r="B3902" s="6">
        <v>3009018</v>
      </c>
      <c r="C3902" s="9" t="s">
        <v>13418</v>
      </c>
      <c r="D3902" s="6" t="s">
        <v>11332</v>
      </c>
      <c r="E3902" s="464">
        <v>2522640.09</v>
      </c>
      <c r="F3902" s="404"/>
      <c r="G3902" s="404"/>
      <c r="H3902" s="404" t="str">
        <f t="shared" si="62"/>
        <v>KM</v>
      </c>
    </row>
    <row r="3903" spans="2:8" ht="30" x14ac:dyDescent="0.25">
      <c r="B3903" s="4">
        <v>3009288</v>
      </c>
      <c r="C3903" s="8" t="s">
        <v>13419</v>
      </c>
      <c r="D3903" s="4" t="s">
        <v>11332</v>
      </c>
      <c r="E3903" s="463">
        <v>2034379.45</v>
      </c>
      <c r="F3903" s="404"/>
      <c r="G3903" s="404"/>
      <c r="H3903" s="404" t="str">
        <f t="shared" si="62"/>
        <v>KM</v>
      </c>
    </row>
    <row r="3904" spans="2:8" ht="30" x14ac:dyDescent="0.25">
      <c r="B3904" s="6">
        <v>3009013</v>
      </c>
      <c r="C3904" s="9" t="s">
        <v>13420</v>
      </c>
      <c r="D3904" s="6" t="s">
        <v>11332</v>
      </c>
      <c r="E3904" s="464">
        <v>2059206.71</v>
      </c>
      <c r="F3904" s="404"/>
      <c r="G3904" s="404"/>
      <c r="H3904" s="404" t="str">
        <f t="shared" si="62"/>
        <v>KM</v>
      </c>
    </row>
    <row r="3905" spans="2:8" ht="30" x14ac:dyDescent="0.25">
      <c r="B3905" s="4">
        <v>3009292</v>
      </c>
      <c r="C3905" s="8" t="s">
        <v>13421</v>
      </c>
      <c r="D3905" s="4" t="s">
        <v>11332</v>
      </c>
      <c r="E3905" s="463">
        <v>3051571.83</v>
      </c>
      <c r="F3905" s="404"/>
      <c r="G3905" s="404"/>
      <c r="H3905" s="404" t="str">
        <f t="shared" si="62"/>
        <v>KM</v>
      </c>
    </row>
    <row r="3906" spans="2:8" ht="30" x14ac:dyDescent="0.25">
      <c r="B3906" s="6">
        <v>3009225</v>
      </c>
      <c r="C3906" s="9" t="s">
        <v>13422</v>
      </c>
      <c r="D3906" s="6" t="s">
        <v>11332</v>
      </c>
      <c r="E3906" s="464">
        <v>3088812.89</v>
      </c>
      <c r="F3906" s="404"/>
      <c r="G3906" s="404"/>
      <c r="H3906" s="404" t="str">
        <f t="shared" si="62"/>
        <v>KM</v>
      </c>
    </row>
    <row r="3907" spans="2:8" ht="30" x14ac:dyDescent="0.25">
      <c r="B3907" s="4">
        <v>3009100</v>
      </c>
      <c r="C3907" s="8" t="s">
        <v>13423</v>
      </c>
      <c r="D3907" s="4" t="s">
        <v>42</v>
      </c>
      <c r="E3907" s="463">
        <v>84616.36</v>
      </c>
      <c r="F3907" s="404"/>
      <c r="G3907" s="404"/>
      <c r="H3907" s="404" t="str">
        <f t="shared" si="62"/>
        <v>UN</v>
      </c>
    </row>
    <row r="3908" spans="2:8" ht="45" x14ac:dyDescent="0.25">
      <c r="B3908" s="6">
        <v>3009238</v>
      </c>
      <c r="C3908" s="9" t="s">
        <v>13424</v>
      </c>
      <c r="D3908" s="6" t="s">
        <v>11332</v>
      </c>
      <c r="E3908" s="464">
        <v>1572522.09</v>
      </c>
      <c r="F3908" s="404"/>
      <c r="G3908" s="404"/>
      <c r="H3908" s="404" t="str">
        <f t="shared" si="62"/>
        <v>KM</v>
      </c>
    </row>
    <row r="3909" spans="2:8" ht="30" x14ac:dyDescent="0.25">
      <c r="B3909" s="4">
        <v>3009304</v>
      </c>
      <c r="C3909" s="8" t="s">
        <v>13425</v>
      </c>
      <c r="D3909" s="4" t="s">
        <v>11332</v>
      </c>
      <c r="E3909" s="463">
        <v>2358694.2999999998</v>
      </c>
      <c r="F3909" s="404"/>
      <c r="G3909" s="404"/>
      <c r="H3909" s="404" t="str">
        <f t="shared" si="62"/>
        <v>KM</v>
      </c>
    </row>
    <row r="3910" spans="2:8" ht="30" x14ac:dyDescent="0.25">
      <c r="B3910" s="6">
        <v>3009030</v>
      </c>
      <c r="C3910" s="9" t="s">
        <v>13426</v>
      </c>
      <c r="D3910" s="6" t="s">
        <v>11332</v>
      </c>
      <c r="E3910" s="464">
        <v>2369372.84</v>
      </c>
      <c r="F3910" s="404"/>
      <c r="G3910" s="404"/>
      <c r="H3910" s="404" t="str">
        <f t="shared" si="62"/>
        <v>KM</v>
      </c>
    </row>
    <row r="3911" spans="2:8" ht="30" x14ac:dyDescent="0.25">
      <c r="B3911" s="4">
        <v>3009254</v>
      </c>
      <c r="C3911" s="8" t="s">
        <v>13427</v>
      </c>
      <c r="D3911" s="4" t="s">
        <v>11332</v>
      </c>
      <c r="E3911" s="463">
        <v>2061473.8</v>
      </c>
      <c r="F3911" s="404"/>
      <c r="G3911" s="404"/>
      <c r="H3911" s="404" t="str">
        <f t="shared" si="62"/>
        <v>KM</v>
      </c>
    </row>
    <row r="3912" spans="2:8" ht="30" x14ac:dyDescent="0.25">
      <c r="B3912" s="6">
        <v>3009262</v>
      </c>
      <c r="C3912" s="9" t="s">
        <v>13428</v>
      </c>
      <c r="D3912" s="6" t="s">
        <v>11332</v>
      </c>
      <c r="E3912" s="464">
        <v>1930895.69</v>
      </c>
      <c r="F3912" s="404"/>
      <c r="G3912" s="404"/>
      <c r="H3912" s="404" t="str">
        <f t="shared" si="62"/>
        <v>KM</v>
      </c>
    </row>
    <row r="3913" spans="2:8" ht="30" x14ac:dyDescent="0.25">
      <c r="B3913" s="4">
        <v>3009034</v>
      </c>
      <c r="C3913" s="8" t="s">
        <v>13429</v>
      </c>
      <c r="D3913" s="4" t="s">
        <v>11332</v>
      </c>
      <c r="E3913" s="463">
        <v>2093218.4</v>
      </c>
      <c r="F3913" s="404"/>
      <c r="G3913" s="404"/>
      <c r="H3913" s="404" t="str">
        <f t="shared" si="62"/>
        <v>KM</v>
      </c>
    </row>
    <row r="3914" spans="2:8" ht="30" x14ac:dyDescent="0.25">
      <c r="B3914" s="6">
        <v>3009042</v>
      </c>
      <c r="C3914" s="9" t="s">
        <v>13430</v>
      </c>
      <c r="D3914" s="6" t="s">
        <v>11332</v>
      </c>
      <c r="E3914" s="464">
        <v>1956138.64</v>
      </c>
      <c r="F3914" s="404"/>
      <c r="G3914" s="404"/>
      <c r="H3914" s="404" t="str">
        <f t="shared" si="62"/>
        <v>KM</v>
      </c>
    </row>
    <row r="3915" spans="2:8" ht="30" x14ac:dyDescent="0.25">
      <c r="B3915" s="4">
        <v>3009270</v>
      </c>
      <c r="C3915" s="8" t="s">
        <v>13431</v>
      </c>
      <c r="D3915" s="4" t="s">
        <v>11332</v>
      </c>
      <c r="E3915" s="463">
        <v>3092903.69</v>
      </c>
      <c r="F3915" s="404"/>
      <c r="G3915" s="404"/>
      <c r="H3915" s="404" t="str">
        <f t="shared" si="62"/>
        <v>KM</v>
      </c>
    </row>
    <row r="3916" spans="2:8" ht="30" x14ac:dyDescent="0.25">
      <c r="B3916" s="6">
        <v>3009050</v>
      </c>
      <c r="C3916" s="9" t="s">
        <v>13432</v>
      </c>
      <c r="D3916" s="6" t="s">
        <v>11332</v>
      </c>
      <c r="E3916" s="464">
        <v>3140559.98</v>
      </c>
      <c r="F3916" s="404"/>
      <c r="G3916" s="404"/>
      <c r="H3916" s="404" t="str">
        <f t="shared" si="62"/>
        <v>KM</v>
      </c>
    </row>
    <row r="3917" spans="2:8" ht="30" x14ac:dyDescent="0.25">
      <c r="B3917" s="4">
        <v>3009101</v>
      </c>
      <c r="C3917" s="8" t="s">
        <v>13433</v>
      </c>
      <c r="D3917" s="4" t="s">
        <v>42</v>
      </c>
      <c r="E3917" s="463">
        <v>169488.62</v>
      </c>
      <c r="F3917" s="404"/>
      <c r="G3917" s="404"/>
      <c r="H3917" s="404" t="str">
        <f t="shared" si="62"/>
        <v>UN</v>
      </c>
    </row>
    <row r="3918" spans="2:8" ht="45" x14ac:dyDescent="0.25">
      <c r="B3918" s="6">
        <v>3009246</v>
      </c>
      <c r="C3918" s="9" t="s">
        <v>13434</v>
      </c>
      <c r="D3918" s="6" t="s">
        <v>11332</v>
      </c>
      <c r="E3918" s="464">
        <v>1567241.09</v>
      </c>
      <c r="F3918" s="404"/>
      <c r="G3918" s="404"/>
      <c r="H3918" s="404" t="str">
        <f t="shared" si="62"/>
        <v>KM</v>
      </c>
    </row>
    <row r="3919" spans="2:8" ht="45" x14ac:dyDescent="0.25">
      <c r="B3919" s="4">
        <v>3009208</v>
      </c>
      <c r="C3919" s="8" t="s">
        <v>13435</v>
      </c>
      <c r="D3919" s="4" t="s">
        <v>11332</v>
      </c>
      <c r="E3919" s="463">
        <v>1574360.32</v>
      </c>
      <c r="F3919" s="404"/>
      <c r="G3919" s="404"/>
      <c r="H3919" s="404" t="str">
        <f t="shared" si="62"/>
        <v>KM</v>
      </c>
    </row>
    <row r="3920" spans="2:8" ht="30" x14ac:dyDescent="0.25">
      <c r="B3920" s="6">
        <v>3009308</v>
      </c>
      <c r="C3920" s="9" t="s">
        <v>13436</v>
      </c>
      <c r="D3920" s="6" t="s">
        <v>11332</v>
      </c>
      <c r="E3920" s="464">
        <v>2350773.9900000002</v>
      </c>
      <c r="F3920" s="404"/>
      <c r="G3920" s="404"/>
      <c r="H3920" s="404" t="str">
        <f t="shared" si="62"/>
        <v>KM</v>
      </c>
    </row>
    <row r="3921" spans="2:8" ht="30" x14ac:dyDescent="0.25">
      <c r="B3921" s="4">
        <v>3009212</v>
      </c>
      <c r="C3921" s="8" t="s">
        <v>13437</v>
      </c>
      <c r="D3921" s="4" t="s">
        <v>11332</v>
      </c>
      <c r="E3921" s="463">
        <v>2361452.84</v>
      </c>
      <c r="F3921" s="404"/>
      <c r="G3921" s="404"/>
      <c r="H3921" s="404" t="str">
        <f t="shared" ref="H3921:H3984" si="63">UPPER(D3921)</f>
        <v>KM</v>
      </c>
    </row>
    <row r="3922" spans="2:8" ht="30" x14ac:dyDescent="0.25">
      <c r="B3922" s="6">
        <v>3009258</v>
      </c>
      <c r="C3922" s="9" t="s">
        <v>13438</v>
      </c>
      <c r="D3922" s="6" t="s">
        <v>11332</v>
      </c>
      <c r="E3922" s="464">
        <v>2056252.16</v>
      </c>
      <c r="F3922" s="404"/>
      <c r="G3922" s="404"/>
      <c r="H3922" s="404" t="str">
        <f t="shared" si="63"/>
        <v>KM</v>
      </c>
    </row>
    <row r="3923" spans="2:8" ht="30" x14ac:dyDescent="0.25">
      <c r="B3923" s="4">
        <v>3009266</v>
      </c>
      <c r="C3923" s="8" t="s">
        <v>13439</v>
      </c>
      <c r="D3923" s="4" t="s">
        <v>11332</v>
      </c>
      <c r="E3923" s="463">
        <v>1925674.05</v>
      </c>
      <c r="F3923" s="404"/>
      <c r="G3923" s="404"/>
      <c r="H3923" s="404" t="str">
        <f t="shared" si="63"/>
        <v>KM</v>
      </c>
    </row>
    <row r="3924" spans="2:8" ht="30" x14ac:dyDescent="0.25">
      <c r="B3924" s="6">
        <v>3009038</v>
      </c>
      <c r="C3924" s="9" t="s">
        <v>13440</v>
      </c>
      <c r="D3924" s="6" t="s">
        <v>11332</v>
      </c>
      <c r="E3924" s="464">
        <v>2087996.76</v>
      </c>
      <c r="F3924" s="404"/>
      <c r="G3924" s="404"/>
      <c r="H3924" s="404" t="str">
        <f t="shared" si="63"/>
        <v>KM</v>
      </c>
    </row>
    <row r="3925" spans="2:8" ht="30" x14ac:dyDescent="0.25">
      <c r="B3925" s="4">
        <v>3009046</v>
      </c>
      <c r="C3925" s="8" t="s">
        <v>13441</v>
      </c>
      <c r="D3925" s="4" t="s">
        <v>11332</v>
      </c>
      <c r="E3925" s="463">
        <v>1950917</v>
      </c>
      <c r="F3925" s="404"/>
      <c r="G3925" s="404"/>
      <c r="H3925" s="404" t="str">
        <f t="shared" si="63"/>
        <v>KM</v>
      </c>
    </row>
    <row r="3926" spans="2:8" ht="30" x14ac:dyDescent="0.25">
      <c r="B3926" s="6">
        <v>3009274</v>
      </c>
      <c r="C3926" s="9" t="s">
        <v>13442</v>
      </c>
      <c r="D3926" s="6" t="s">
        <v>11332</v>
      </c>
      <c r="E3926" s="464">
        <v>3085072.51</v>
      </c>
      <c r="F3926" s="404"/>
      <c r="G3926" s="404"/>
      <c r="H3926" s="404" t="str">
        <f t="shared" si="63"/>
        <v>KM</v>
      </c>
    </row>
    <row r="3927" spans="2:8" ht="30" x14ac:dyDescent="0.25">
      <c r="B3927" s="4">
        <v>3009054</v>
      </c>
      <c r="C3927" s="8" t="s">
        <v>13443</v>
      </c>
      <c r="D3927" s="4" t="s">
        <v>11332</v>
      </c>
      <c r="E3927" s="463">
        <v>3132728.8</v>
      </c>
      <c r="F3927" s="404"/>
      <c r="G3927" s="404"/>
      <c r="H3927" s="404" t="str">
        <f t="shared" si="63"/>
        <v>KM</v>
      </c>
    </row>
    <row r="3928" spans="2:8" ht="30" x14ac:dyDescent="0.25">
      <c r="B3928" s="6">
        <v>3009235</v>
      </c>
      <c r="C3928" s="9" t="s">
        <v>13444</v>
      </c>
      <c r="D3928" s="6" t="s">
        <v>11332</v>
      </c>
      <c r="E3928" s="464">
        <v>2076897.37</v>
      </c>
      <c r="F3928" s="404"/>
      <c r="G3928" s="404"/>
      <c r="H3928" s="404" t="str">
        <f t="shared" si="63"/>
        <v>KM</v>
      </c>
    </row>
    <row r="3929" spans="2:8" ht="30" x14ac:dyDescent="0.25">
      <c r="B3929" s="4">
        <v>3009023</v>
      </c>
      <c r="C3929" s="8" t="s">
        <v>13445</v>
      </c>
      <c r="D3929" s="4" t="s">
        <v>11332</v>
      </c>
      <c r="E3929" s="463">
        <v>2083805.93</v>
      </c>
      <c r="F3929" s="404"/>
      <c r="G3929" s="404"/>
      <c r="H3929" s="404" t="str">
        <f t="shared" si="63"/>
        <v>KM</v>
      </c>
    </row>
    <row r="3930" spans="2:8" ht="30" x14ac:dyDescent="0.25">
      <c r="B3930" s="6">
        <v>3009231</v>
      </c>
      <c r="C3930" s="9" t="s">
        <v>13446</v>
      </c>
      <c r="D3930" s="6" t="s">
        <v>11332</v>
      </c>
      <c r="E3930" s="464">
        <v>3113532.57</v>
      </c>
      <c r="F3930" s="404"/>
      <c r="G3930" s="404"/>
      <c r="H3930" s="404" t="str">
        <f t="shared" si="63"/>
        <v>KM</v>
      </c>
    </row>
    <row r="3931" spans="2:8" ht="30" x14ac:dyDescent="0.25">
      <c r="B3931" s="4">
        <v>3009019</v>
      </c>
      <c r="C3931" s="8" t="s">
        <v>13447</v>
      </c>
      <c r="D3931" s="4" t="s">
        <v>11332</v>
      </c>
      <c r="E3931" s="463">
        <v>3126356.3</v>
      </c>
      <c r="F3931" s="404"/>
      <c r="G3931" s="404"/>
      <c r="H3931" s="404" t="str">
        <f t="shared" si="63"/>
        <v>KM</v>
      </c>
    </row>
    <row r="3932" spans="2:8" ht="30" x14ac:dyDescent="0.25">
      <c r="B3932" s="6">
        <v>3009289</v>
      </c>
      <c r="C3932" s="9" t="s">
        <v>13448</v>
      </c>
      <c r="D3932" s="6" t="s">
        <v>11332</v>
      </c>
      <c r="E3932" s="464">
        <v>2694271.35</v>
      </c>
      <c r="F3932" s="404"/>
      <c r="G3932" s="404"/>
      <c r="H3932" s="404" t="str">
        <f t="shared" si="63"/>
        <v>KM</v>
      </c>
    </row>
    <row r="3933" spans="2:8" ht="30" x14ac:dyDescent="0.25">
      <c r="B3933" s="4">
        <v>3009014</v>
      </c>
      <c r="C3933" s="8" t="s">
        <v>13449</v>
      </c>
      <c r="D3933" s="4" t="s">
        <v>11332</v>
      </c>
      <c r="E3933" s="463">
        <v>2732220.55</v>
      </c>
      <c r="F3933" s="404"/>
      <c r="G3933" s="404"/>
      <c r="H3933" s="404" t="str">
        <f t="shared" si="63"/>
        <v>KM</v>
      </c>
    </row>
    <row r="3934" spans="2:8" ht="30" x14ac:dyDescent="0.25">
      <c r="B3934" s="6">
        <v>3009293</v>
      </c>
      <c r="C3934" s="9" t="s">
        <v>13450</v>
      </c>
      <c r="D3934" s="6" t="s">
        <v>11332</v>
      </c>
      <c r="E3934" s="464">
        <v>4041409.77</v>
      </c>
      <c r="F3934" s="404"/>
      <c r="G3934" s="404"/>
      <c r="H3934" s="404" t="str">
        <f t="shared" si="63"/>
        <v>KM</v>
      </c>
    </row>
    <row r="3935" spans="2:8" ht="30" x14ac:dyDescent="0.25">
      <c r="B3935" s="4">
        <v>3009226</v>
      </c>
      <c r="C3935" s="8" t="s">
        <v>13451</v>
      </c>
      <c r="D3935" s="4" t="s">
        <v>11332</v>
      </c>
      <c r="E3935" s="463">
        <v>4098333.86</v>
      </c>
      <c r="F3935" s="404"/>
      <c r="G3935" s="404"/>
      <c r="H3935" s="404" t="str">
        <f t="shared" si="63"/>
        <v>KM</v>
      </c>
    </row>
    <row r="3936" spans="2:8" ht="30" x14ac:dyDescent="0.25">
      <c r="B3936" s="6">
        <v>3009102</v>
      </c>
      <c r="C3936" s="9" t="s">
        <v>13452</v>
      </c>
      <c r="D3936" s="6" t="s">
        <v>42</v>
      </c>
      <c r="E3936" s="464">
        <v>107223</v>
      </c>
      <c r="F3936" s="404"/>
      <c r="G3936" s="404"/>
      <c r="H3936" s="404" t="str">
        <f t="shared" si="63"/>
        <v>UN</v>
      </c>
    </row>
    <row r="3937" spans="2:8" ht="45" x14ac:dyDescent="0.25">
      <c r="B3937" s="4">
        <v>3009297</v>
      </c>
      <c r="C3937" s="8" t="s">
        <v>13453</v>
      </c>
      <c r="D3937" s="4" t="s">
        <v>11332</v>
      </c>
      <c r="E3937" s="463">
        <v>1951714.34</v>
      </c>
      <c r="F3937" s="404"/>
      <c r="G3937" s="404"/>
      <c r="H3937" s="404" t="str">
        <f t="shared" si="63"/>
        <v>KM</v>
      </c>
    </row>
    <row r="3938" spans="2:8" ht="45" x14ac:dyDescent="0.25">
      <c r="B3938" s="6">
        <v>3009027</v>
      </c>
      <c r="C3938" s="9" t="s">
        <v>13454</v>
      </c>
      <c r="D3938" s="6" t="s">
        <v>11332</v>
      </c>
      <c r="E3938" s="464">
        <v>1958833.49</v>
      </c>
      <c r="F3938" s="404"/>
      <c r="G3938" s="404"/>
      <c r="H3938" s="404" t="str">
        <f t="shared" si="63"/>
        <v>KM</v>
      </c>
    </row>
    <row r="3939" spans="2:8" ht="30" x14ac:dyDescent="0.25">
      <c r="B3939" s="4">
        <v>3009305</v>
      </c>
      <c r="C3939" s="8" t="s">
        <v>13455</v>
      </c>
      <c r="D3939" s="4" t="s">
        <v>11332</v>
      </c>
      <c r="E3939" s="463">
        <v>2927482.57</v>
      </c>
      <c r="F3939" s="404"/>
      <c r="G3939" s="404"/>
      <c r="H3939" s="404" t="str">
        <f t="shared" si="63"/>
        <v>KM</v>
      </c>
    </row>
    <row r="3940" spans="2:8" ht="30" x14ac:dyDescent="0.25">
      <c r="B3940" s="6">
        <v>3009031</v>
      </c>
      <c r="C3940" s="9" t="s">
        <v>13456</v>
      </c>
      <c r="D3940" s="6" t="s">
        <v>11332</v>
      </c>
      <c r="E3940" s="464">
        <v>2938161.12</v>
      </c>
      <c r="F3940" s="404"/>
      <c r="G3940" s="404"/>
      <c r="H3940" s="404" t="str">
        <f t="shared" si="63"/>
        <v>KM</v>
      </c>
    </row>
    <row r="3941" spans="2:8" ht="30" x14ac:dyDescent="0.25">
      <c r="B3941" s="4">
        <v>3009255</v>
      </c>
      <c r="C3941" s="8" t="s">
        <v>13457</v>
      </c>
      <c r="D3941" s="4" t="s">
        <v>11332</v>
      </c>
      <c r="E3941" s="463">
        <v>2571342.77</v>
      </c>
      <c r="F3941" s="404"/>
      <c r="G3941" s="404"/>
      <c r="H3941" s="404" t="str">
        <f t="shared" si="63"/>
        <v>KM</v>
      </c>
    </row>
    <row r="3942" spans="2:8" ht="30" x14ac:dyDescent="0.25">
      <c r="B3942" s="6">
        <v>3009263</v>
      </c>
      <c r="C3942" s="9" t="s">
        <v>13458</v>
      </c>
      <c r="D3942" s="6" t="s">
        <v>11332</v>
      </c>
      <c r="E3942" s="464">
        <v>2567889.69</v>
      </c>
      <c r="F3942" s="404"/>
      <c r="G3942" s="404"/>
      <c r="H3942" s="404" t="str">
        <f t="shared" si="63"/>
        <v>KM</v>
      </c>
    </row>
    <row r="3943" spans="2:8" ht="30" x14ac:dyDescent="0.25">
      <c r="B3943" s="4">
        <v>3009035</v>
      </c>
      <c r="C3943" s="8" t="s">
        <v>13459</v>
      </c>
      <c r="D3943" s="4" t="s">
        <v>11332</v>
      </c>
      <c r="E3943" s="463">
        <v>2609593.77</v>
      </c>
      <c r="F3943" s="404"/>
      <c r="G3943" s="404"/>
      <c r="H3943" s="404" t="str">
        <f t="shared" si="63"/>
        <v>KM</v>
      </c>
    </row>
    <row r="3944" spans="2:8" ht="30" x14ac:dyDescent="0.25">
      <c r="B3944" s="6">
        <v>3009043</v>
      </c>
      <c r="C3944" s="9" t="s">
        <v>13460</v>
      </c>
      <c r="D3944" s="6" t="s">
        <v>11332</v>
      </c>
      <c r="E3944" s="464">
        <v>2605968.6</v>
      </c>
      <c r="F3944" s="404"/>
      <c r="G3944" s="404"/>
      <c r="H3944" s="404" t="str">
        <f t="shared" si="63"/>
        <v>KM</v>
      </c>
    </row>
    <row r="3945" spans="2:8" ht="30" x14ac:dyDescent="0.25">
      <c r="B3945" s="4">
        <v>3009271</v>
      </c>
      <c r="C3945" s="8" t="s">
        <v>13461</v>
      </c>
      <c r="D3945" s="4" t="s">
        <v>11332</v>
      </c>
      <c r="E3945" s="463">
        <v>3857707.03</v>
      </c>
      <c r="F3945" s="404"/>
      <c r="G3945" s="404"/>
      <c r="H3945" s="404" t="str">
        <f t="shared" si="63"/>
        <v>KM</v>
      </c>
    </row>
    <row r="3946" spans="2:8" ht="30" x14ac:dyDescent="0.25">
      <c r="B3946" s="6">
        <v>3009051</v>
      </c>
      <c r="C3946" s="9" t="s">
        <v>13462</v>
      </c>
      <c r="D3946" s="6" t="s">
        <v>11332</v>
      </c>
      <c r="E3946" s="464">
        <v>3915122.92</v>
      </c>
      <c r="F3946" s="404"/>
      <c r="G3946" s="404"/>
      <c r="H3946" s="404" t="str">
        <f t="shared" si="63"/>
        <v>KM</v>
      </c>
    </row>
    <row r="3947" spans="2:8" ht="30" x14ac:dyDescent="0.25">
      <c r="B3947" s="4">
        <v>3009103</v>
      </c>
      <c r="C3947" s="8" t="s">
        <v>13463</v>
      </c>
      <c r="D3947" s="4" t="s">
        <v>42</v>
      </c>
      <c r="E3947" s="463">
        <v>214701.91</v>
      </c>
      <c r="F3947" s="404"/>
      <c r="G3947" s="404"/>
      <c r="H3947" s="404" t="str">
        <f t="shared" si="63"/>
        <v>UN</v>
      </c>
    </row>
    <row r="3948" spans="2:8" ht="45" x14ac:dyDescent="0.25">
      <c r="B3948" s="6">
        <v>3009247</v>
      </c>
      <c r="C3948" s="9" t="s">
        <v>13464</v>
      </c>
      <c r="D3948" s="6" t="s">
        <v>11332</v>
      </c>
      <c r="E3948" s="464">
        <v>1945226.83</v>
      </c>
      <c r="F3948" s="404"/>
      <c r="G3948" s="404"/>
      <c r="H3948" s="404" t="str">
        <f t="shared" si="63"/>
        <v>KM</v>
      </c>
    </row>
    <row r="3949" spans="2:8" ht="45" x14ac:dyDescent="0.25">
      <c r="B3949" s="4">
        <v>3009209</v>
      </c>
      <c r="C3949" s="8" t="s">
        <v>13465</v>
      </c>
      <c r="D3949" s="4" t="s">
        <v>11332</v>
      </c>
      <c r="E3949" s="463">
        <v>1952346.06</v>
      </c>
      <c r="F3949" s="404"/>
      <c r="G3949" s="404"/>
      <c r="H3949" s="404" t="str">
        <f t="shared" si="63"/>
        <v>KM</v>
      </c>
    </row>
    <row r="3950" spans="2:8" ht="30" x14ac:dyDescent="0.25">
      <c r="B3950" s="6">
        <v>3009309</v>
      </c>
      <c r="C3950" s="9" t="s">
        <v>13466</v>
      </c>
      <c r="D3950" s="6" t="s">
        <v>11332</v>
      </c>
      <c r="E3950" s="464">
        <v>2917752.83</v>
      </c>
      <c r="F3950" s="404"/>
      <c r="G3950" s="404"/>
      <c r="H3950" s="404" t="str">
        <f t="shared" si="63"/>
        <v>KM</v>
      </c>
    </row>
    <row r="3951" spans="2:8" ht="30" x14ac:dyDescent="0.25">
      <c r="B3951" s="4">
        <v>3009213</v>
      </c>
      <c r="C3951" s="8" t="s">
        <v>13467</v>
      </c>
      <c r="D3951" s="4" t="s">
        <v>11332</v>
      </c>
      <c r="E3951" s="463">
        <v>2928431.68</v>
      </c>
      <c r="F3951" s="404"/>
      <c r="G3951" s="404"/>
      <c r="H3951" s="404" t="str">
        <f t="shared" si="63"/>
        <v>KM</v>
      </c>
    </row>
    <row r="3952" spans="2:8" ht="30" x14ac:dyDescent="0.25">
      <c r="B3952" s="6">
        <v>3009259</v>
      </c>
      <c r="C3952" s="9" t="s">
        <v>13468</v>
      </c>
      <c r="D3952" s="6" t="s">
        <v>11332</v>
      </c>
      <c r="E3952" s="464">
        <v>2564914.62</v>
      </c>
      <c r="F3952" s="404"/>
      <c r="G3952" s="404"/>
      <c r="H3952" s="404" t="str">
        <f t="shared" si="63"/>
        <v>KM</v>
      </c>
    </row>
    <row r="3953" spans="2:8" ht="30" x14ac:dyDescent="0.25">
      <c r="B3953" s="4">
        <v>3009267</v>
      </c>
      <c r="C3953" s="8" t="s">
        <v>13469</v>
      </c>
      <c r="D3953" s="4" t="s">
        <v>11332</v>
      </c>
      <c r="E3953" s="463">
        <v>2561461.54</v>
      </c>
      <c r="F3953" s="404"/>
      <c r="G3953" s="404"/>
      <c r="H3953" s="404" t="str">
        <f t="shared" si="63"/>
        <v>KM</v>
      </c>
    </row>
    <row r="3954" spans="2:8" ht="30" x14ac:dyDescent="0.25">
      <c r="B3954" s="6">
        <v>3009039</v>
      </c>
      <c r="C3954" s="9" t="s">
        <v>13470</v>
      </c>
      <c r="D3954" s="6" t="s">
        <v>11332</v>
      </c>
      <c r="E3954" s="464">
        <v>2603165.62</v>
      </c>
      <c r="F3954" s="404"/>
      <c r="G3954" s="404"/>
      <c r="H3954" s="404" t="str">
        <f t="shared" si="63"/>
        <v>KM</v>
      </c>
    </row>
    <row r="3955" spans="2:8" ht="30" x14ac:dyDescent="0.25">
      <c r="B3955" s="4">
        <v>3009047</v>
      </c>
      <c r="C3955" s="8" t="s">
        <v>13471</v>
      </c>
      <c r="D3955" s="4" t="s">
        <v>11332</v>
      </c>
      <c r="E3955" s="463">
        <v>2599540.4500000002</v>
      </c>
      <c r="F3955" s="404"/>
      <c r="G3955" s="404"/>
      <c r="H3955" s="404" t="str">
        <f t="shared" si="63"/>
        <v>KM</v>
      </c>
    </row>
    <row r="3956" spans="2:8" ht="30" x14ac:dyDescent="0.25">
      <c r="B3956" s="6">
        <v>3009275</v>
      </c>
      <c r="C3956" s="9" t="s">
        <v>13472</v>
      </c>
      <c r="D3956" s="6" t="s">
        <v>11332</v>
      </c>
      <c r="E3956" s="464">
        <v>3848066.41</v>
      </c>
      <c r="F3956" s="404"/>
      <c r="G3956" s="404"/>
      <c r="H3956" s="404" t="str">
        <f t="shared" si="63"/>
        <v>KM</v>
      </c>
    </row>
    <row r="3957" spans="2:8" ht="30" x14ac:dyDescent="0.25">
      <c r="B3957" s="4">
        <v>3009055</v>
      </c>
      <c r="C3957" s="8" t="s">
        <v>13473</v>
      </c>
      <c r="D3957" s="4" t="s">
        <v>11332</v>
      </c>
      <c r="E3957" s="463">
        <v>3905482.3</v>
      </c>
      <c r="F3957" s="404"/>
      <c r="G3957" s="404"/>
      <c r="H3957" s="404" t="str">
        <f t="shared" si="63"/>
        <v>KM</v>
      </c>
    </row>
    <row r="3958" spans="2:8" ht="30" x14ac:dyDescent="0.25">
      <c r="B3958" s="6">
        <v>3009236</v>
      </c>
      <c r="C3958" s="9" t="s">
        <v>13474</v>
      </c>
      <c r="D3958" s="6" t="s">
        <v>11332</v>
      </c>
      <c r="E3958" s="464">
        <v>2432131.85</v>
      </c>
      <c r="F3958" s="404"/>
      <c r="G3958" s="404"/>
      <c r="H3958" s="404" t="str">
        <f t="shared" si="63"/>
        <v>KM</v>
      </c>
    </row>
    <row r="3959" spans="2:8" ht="30" x14ac:dyDescent="0.25">
      <c r="B3959" s="4">
        <v>3009024</v>
      </c>
      <c r="C3959" s="8" t="s">
        <v>13475</v>
      </c>
      <c r="D3959" s="4" t="s">
        <v>11332</v>
      </c>
      <c r="E3959" s="463">
        <v>2437442.5299999998</v>
      </c>
      <c r="F3959" s="404"/>
      <c r="G3959" s="404"/>
      <c r="H3959" s="404" t="str">
        <f t="shared" si="63"/>
        <v>KM</v>
      </c>
    </row>
    <row r="3960" spans="2:8" ht="30" x14ac:dyDescent="0.25">
      <c r="B3960" s="6">
        <v>3009232</v>
      </c>
      <c r="C3960" s="9" t="s">
        <v>13476</v>
      </c>
      <c r="D3960" s="6" t="s">
        <v>11332</v>
      </c>
      <c r="E3960" s="464">
        <v>3644203.21</v>
      </c>
      <c r="F3960" s="404"/>
      <c r="G3960" s="404"/>
      <c r="H3960" s="404" t="str">
        <f t="shared" si="63"/>
        <v>KM</v>
      </c>
    </row>
    <row r="3961" spans="2:8" ht="30" x14ac:dyDescent="0.25">
      <c r="B3961" s="4">
        <v>3009020</v>
      </c>
      <c r="C3961" s="8" t="s">
        <v>13477</v>
      </c>
      <c r="D3961" s="4" t="s">
        <v>11332</v>
      </c>
      <c r="E3961" s="463">
        <v>3654512.11</v>
      </c>
      <c r="F3961" s="404"/>
      <c r="G3961" s="404"/>
      <c r="H3961" s="404" t="str">
        <f t="shared" si="63"/>
        <v>KM</v>
      </c>
    </row>
    <row r="3962" spans="2:8" ht="30" x14ac:dyDescent="0.25">
      <c r="B3962" s="6">
        <v>3009290</v>
      </c>
      <c r="C3962" s="9" t="s">
        <v>13478</v>
      </c>
      <c r="D3962" s="6" t="s">
        <v>11332</v>
      </c>
      <c r="E3962" s="464">
        <v>3083057.97</v>
      </c>
      <c r="F3962" s="404"/>
      <c r="G3962" s="404"/>
      <c r="H3962" s="404" t="str">
        <f t="shared" si="63"/>
        <v>KM</v>
      </c>
    </row>
    <row r="3963" spans="2:8" ht="30" x14ac:dyDescent="0.25">
      <c r="B3963" s="4">
        <v>3009015</v>
      </c>
      <c r="C3963" s="8" t="s">
        <v>13479</v>
      </c>
      <c r="D3963" s="4" t="s">
        <v>11332</v>
      </c>
      <c r="E3963" s="463">
        <v>3122757.3</v>
      </c>
      <c r="F3963" s="404"/>
      <c r="G3963" s="404"/>
      <c r="H3963" s="404" t="str">
        <f t="shared" si="63"/>
        <v>KM</v>
      </c>
    </row>
    <row r="3964" spans="2:8" ht="30" x14ac:dyDescent="0.25">
      <c r="B3964" s="6">
        <v>3009294</v>
      </c>
      <c r="C3964" s="9" t="s">
        <v>13480</v>
      </c>
      <c r="D3964" s="6" t="s">
        <v>11332</v>
      </c>
      <c r="E3964" s="464">
        <v>4624589.71</v>
      </c>
      <c r="F3964" s="404"/>
      <c r="G3964" s="404"/>
      <c r="H3964" s="404" t="str">
        <f t="shared" si="63"/>
        <v>KM</v>
      </c>
    </row>
    <row r="3965" spans="2:8" ht="30" x14ac:dyDescent="0.25">
      <c r="B3965" s="4">
        <v>3009227</v>
      </c>
      <c r="C3965" s="8" t="s">
        <v>13481</v>
      </c>
      <c r="D3965" s="4" t="s">
        <v>11332</v>
      </c>
      <c r="E3965" s="463">
        <v>4684138.97</v>
      </c>
      <c r="F3965" s="404"/>
      <c r="G3965" s="404"/>
      <c r="H3965" s="404" t="str">
        <f t="shared" si="63"/>
        <v>KM</v>
      </c>
    </row>
    <row r="3966" spans="2:8" ht="30" x14ac:dyDescent="0.25">
      <c r="B3966" s="6">
        <v>3009104</v>
      </c>
      <c r="C3966" s="9" t="s">
        <v>13482</v>
      </c>
      <c r="D3966" s="6" t="s">
        <v>42</v>
      </c>
      <c r="E3966" s="464">
        <v>126879.35</v>
      </c>
      <c r="F3966" s="404"/>
      <c r="G3966" s="404"/>
      <c r="H3966" s="404" t="str">
        <f t="shared" si="63"/>
        <v>UN</v>
      </c>
    </row>
    <row r="3967" spans="2:8" ht="45" x14ac:dyDescent="0.25">
      <c r="B3967" s="4">
        <v>3009240</v>
      </c>
      <c r="C3967" s="8" t="s">
        <v>13483</v>
      </c>
      <c r="D3967" s="4" t="s">
        <v>11332</v>
      </c>
      <c r="E3967" s="463">
        <v>2281837.5</v>
      </c>
      <c r="F3967" s="404"/>
      <c r="G3967" s="404"/>
      <c r="H3967" s="404" t="str">
        <f t="shared" si="63"/>
        <v>KM</v>
      </c>
    </row>
    <row r="3968" spans="2:8" ht="45" x14ac:dyDescent="0.25">
      <c r="B3968" s="6">
        <v>3009028</v>
      </c>
      <c r="C3968" s="9" t="s">
        <v>13484</v>
      </c>
      <c r="D3968" s="6" t="s">
        <v>11332</v>
      </c>
      <c r="E3968" s="464">
        <v>2288956.65</v>
      </c>
      <c r="F3968" s="404"/>
      <c r="G3968" s="404"/>
      <c r="H3968" s="404" t="str">
        <f t="shared" si="63"/>
        <v>KM</v>
      </c>
    </row>
    <row r="3969" spans="2:8" ht="30" x14ac:dyDescent="0.25">
      <c r="B3969" s="4">
        <v>3009306</v>
      </c>
      <c r="C3969" s="8" t="s">
        <v>13485</v>
      </c>
      <c r="D3969" s="4" t="s">
        <v>11332</v>
      </c>
      <c r="E3969" s="463">
        <v>3422667.21</v>
      </c>
      <c r="F3969" s="404"/>
      <c r="G3969" s="404"/>
      <c r="H3969" s="404" t="str">
        <f t="shared" si="63"/>
        <v>KM</v>
      </c>
    </row>
    <row r="3970" spans="2:8" ht="30" x14ac:dyDescent="0.25">
      <c r="B3970" s="6">
        <v>3009032</v>
      </c>
      <c r="C3970" s="9" t="s">
        <v>13486</v>
      </c>
      <c r="D3970" s="6" t="s">
        <v>11332</v>
      </c>
      <c r="E3970" s="464">
        <v>3433345.76</v>
      </c>
      <c r="F3970" s="404"/>
      <c r="G3970" s="404"/>
      <c r="H3970" s="404" t="str">
        <f t="shared" si="63"/>
        <v>KM</v>
      </c>
    </row>
    <row r="3971" spans="2:8" ht="30" x14ac:dyDescent="0.25">
      <c r="B3971" s="4">
        <v>3009256</v>
      </c>
      <c r="C3971" s="8" t="s">
        <v>13487</v>
      </c>
      <c r="D3971" s="4" t="s">
        <v>11332</v>
      </c>
      <c r="E3971" s="463">
        <v>2935257.21</v>
      </c>
      <c r="F3971" s="404"/>
      <c r="G3971" s="404"/>
      <c r="H3971" s="404" t="str">
        <f t="shared" si="63"/>
        <v>KM</v>
      </c>
    </row>
    <row r="3972" spans="2:8" ht="30" x14ac:dyDescent="0.25">
      <c r="B3972" s="6">
        <v>3009264</v>
      </c>
      <c r="C3972" s="9" t="s">
        <v>13488</v>
      </c>
      <c r="D3972" s="6" t="s">
        <v>11332</v>
      </c>
      <c r="E3972" s="464">
        <v>2933162.88</v>
      </c>
      <c r="F3972" s="404"/>
      <c r="G3972" s="404"/>
      <c r="H3972" s="404" t="str">
        <f t="shared" si="63"/>
        <v>KM</v>
      </c>
    </row>
    <row r="3973" spans="2:8" ht="30" x14ac:dyDescent="0.25">
      <c r="B3973" s="4">
        <v>3009036</v>
      </c>
      <c r="C3973" s="8" t="s">
        <v>13489</v>
      </c>
      <c r="D3973" s="4" t="s">
        <v>11332</v>
      </c>
      <c r="E3973" s="463">
        <v>2975190.68</v>
      </c>
      <c r="F3973" s="404"/>
      <c r="G3973" s="404"/>
      <c r="H3973" s="404" t="str">
        <f t="shared" si="63"/>
        <v>KM</v>
      </c>
    </row>
    <row r="3974" spans="2:8" ht="30" x14ac:dyDescent="0.25">
      <c r="B3974" s="6">
        <v>3009044</v>
      </c>
      <c r="C3974" s="9" t="s">
        <v>13490</v>
      </c>
      <c r="D3974" s="6" t="s">
        <v>11332</v>
      </c>
      <c r="E3974" s="464">
        <v>2972991.91</v>
      </c>
      <c r="F3974" s="404"/>
      <c r="G3974" s="404"/>
      <c r="H3974" s="404" t="str">
        <f t="shared" si="63"/>
        <v>KM</v>
      </c>
    </row>
    <row r="3975" spans="2:8" ht="30" x14ac:dyDescent="0.25">
      <c r="B3975" s="4">
        <v>3009272</v>
      </c>
      <c r="C3975" s="8" t="s">
        <v>13491</v>
      </c>
      <c r="D3975" s="4" t="s">
        <v>11332</v>
      </c>
      <c r="E3975" s="463">
        <v>4403578.5999999996</v>
      </c>
      <c r="F3975" s="404"/>
      <c r="G3975" s="404"/>
      <c r="H3975" s="404" t="str">
        <f t="shared" si="63"/>
        <v>KM</v>
      </c>
    </row>
    <row r="3976" spans="2:8" ht="30" x14ac:dyDescent="0.25">
      <c r="B3976" s="6">
        <v>3009052</v>
      </c>
      <c r="C3976" s="9" t="s">
        <v>13492</v>
      </c>
      <c r="D3976" s="6" t="s">
        <v>11332</v>
      </c>
      <c r="E3976" s="464">
        <v>4463518.1900000004</v>
      </c>
      <c r="F3976" s="404"/>
      <c r="G3976" s="404"/>
      <c r="H3976" s="404" t="str">
        <f t="shared" si="63"/>
        <v>KM</v>
      </c>
    </row>
    <row r="3977" spans="2:8" ht="30" x14ac:dyDescent="0.25">
      <c r="B3977" s="4">
        <v>3009105</v>
      </c>
      <c r="C3977" s="8" t="s">
        <v>13493</v>
      </c>
      <c r="D3977" s="4" t="s">
        <v>42</v>
      </c>
      <c r="E3977" s="463">
        <v>254014.6</v>
      </c>
      <c r="F3977" s="404"/>
      <c r="G3977" s="404"/>
      <c r="H3977" s="404" t="str">
        <f t="shared" si="63"/>
        <v>UN</v>
      </c>
    </row>
    <row r="3978" spans="2:8" ht="45" x14ac:dyDescent="0.25">
      <c r="B3978" s="6">
        <v>3009248</v>
      </c>
      <c r="C3978" s="9" t="s">
        <v>13494</v>
      </c>
      <c r="D3978" s="6" t="s">
        <v>11332</v>
      </c>
      <c r="E3978" s="464">
        <v>2274095.39</v>
      </c>
      <c r="F3978" s="404"/>
      <c r="G3978" s="404"/>
      <c r="H3978" s="404" t="str">
        <f t="shared" si="63"/>
        <v>KM</v>
      </c>
    </row>
    <row r="3979" spans="2:8" ht="45" x14ac:dyDescent="0.25">
      <c r="B3979" s="4">
        <v>3009210</v>
      </c>
      <c r="C3979" s="8" t="s">
        <v>13495</v>
      </c>
      <c r="D3979" s="4" t="s">
        <v>11332</v>
      </c>
      <c r="E3979" s="463">
        <v>2281214.62</v>
      </c>
      <c r="F3979" s="404"/>
      <c r="G3979" s="404"/>
      <c r="H3979" s="404" t="str">
        <f t="shared" si="63"/>
        <v>KM</v>
      </c>
    </row>
    <row r="3980" spans="2:8" ht="30" x14ac:dyDescent="0.25">
      <c r="B3980" s="6">
        <v>3009310</v>
      </c>
      <c r="C3980" s="9" t="s">
        <v>13496</v>
      </c>
      <c r="D3980" s="6" t="s">
        <v>11332</v>
      </c>
      <c r="E3980" s="464">
        <v>3411055.87</v>
      </c>
      <c r="F3980" s="404"/>
      <c r="G3980" s="404"/>
      <c r="H3980" s="404" t="str">
        <f t="shared" si="63"/>
        <v>KM</v>
      </c>
    </row>
    <row r="3981" spans="2:8" ht="30" x14ac:dyDescent="0.25">
      <c r="B3981" s="4">
        <v>3009214</v>
      </c>
      <c r="C3981" s="8" t="s">
        <v>13497</v>
      </c>
      <c r="D3981" s="4" t="s">
        <v>11332</v>
      </c>
      <c r="E3981" s="463">
        <v>3421734.72</v>
      </c>
      <c r="F3981" s="404"/>
      <c r="G3981" s="404"/>
      <c r="H3981" s="404" t="str">
        <f t="shared" si="63"/>
        <v>KM</v>
      </c>
    </row>
    <row r="3982" spans="2:8" ht="30" x14ac:dyDescent="0.25">
      <c r="B3982" s="6">
        <v>3009260</v>
      </c>
      <c r="C3982" s="9" t="s">
        <v>13498</v>
      </c>
      <c r="D3982" s="6" t="s">
        <v>11332</v>
      </c>
      <c r="E3982" s="464">
        <v>2927574.46</v>
      </c>
      <c r="F3982" s="404"/>
      <c r="G3982" s="404"/>
      <c r="H3982" s="404" t="str">
        <f t="shared" si="63"/>
        <v>KM</v>
      </c>
    </row>
    <row r="3983" spans="2:8" ht="30" x14ac:dyDescent="0.25">
      <c r="B3983" s="4">
        <v>3009268</v>
      </c>
      <c r="C3983" s="8" t="s">
        <v>13499</v>
      </c>
      <c r="D3983" s="4" t="s">
        <v>11332</v>
      </c>
      <c r="E3983" s="463">
        <v>2925480.13</v>
      </c>
      <c r="F3983" s="404"/>
      <c r="G3983" s="404"/>
      <c r="H3983" s="404" t="str">
        <f t="shared" si="63"/>
        <v>KM</v>
      </c>
    </row>
    <row r="3984" spans="2:8" ht="30" x14ac:dyDescent="0.25">
      <c r="B3984" s="6">
        <v>3009040</v>
      </c>
      <c r="C3984" s="9" t="s">
        <v>13500</v>
      </c>
      <c r="D3984" s="6" t="s">
        <v>11332</v>
      </c>
      <c r="E3984" s="464">
        <v>2967507.93</v>
      </c>
      <c r="F3984" s="404"/>
      <c r="G3984" s="404"/>
      <c r="H3984" s="404" t="str">
        <f t="shared" si="63"/>
        <v>KM</v>
      </c>
    </row>
    <row r="3985" spans="2:8" ht="30" x14ac:dyDescent="0.25">
      <c r="B3985" s="4">
        <v>3009048</v>
      </c>
      <c r="C3985" s="8" t="s">
        <v>13501</v>
      </c>
      <c r="D3985" s="4" t="s">
        <v>11332</v>
      </c>
      <c r="E3985" s="463">
        <v>2965309.16</v>
      </c>
      <c r="F3985" s="404"/>
      <c r="G3985" s="404"/>
      <c r="H3985" s="404" t="str">
        <f t="shared" ref="H3985:H4048" si="64">UPPER(D3985)</f>
        <v>KM</v>
      </c>
    </row>
    <row r="3986" spans="2:8" ht="30" x14ac:dyDescent="0.25">
      <c r="B3986" s="6">
        <v>3009276</v>
      </c>
      <c r="C3986" s="9" t="s">
        <v>13502</v>
      </c>
      <c r="D3986" s="6" t="s">
        <v>11332</v>
      </c>
      <c r="E3986" s="464">
        <v>4392056.38</v>
      </c>
      <c r="F3986" s="404"/>
      <c r="G3986" s="404"/>
      <c r="H3986" s="404" t="str">
        <f t="shared" si="64"/>
        <v>KM</v>
      </c>
    </row>
    <row r="3987" spans="2:8" ht="30" x14ac:dyDescent="0.25">
      <c r="B3987" s="4">
        <v>3009056</v>
      </c>
      <c r="C3987" s="8" t="s">
        <v>13503</v>
      </c>
      <c r="D3987" s="4" t="s">
        <v>11332</v>
      </c>
      <c r="E3987" s="463">
        <v>4451995.97</v>
      </c>
      <c r="F3987" s="404"/>
      <c r="G3987" s="404"/>
      <c r="H3987" s="404" t="str">
        <f t="shared" si="64"/>
        <v>KM</v>
      </c>
    </row>
    <row r="3988" spans="2:8" ht="30" x14ac:dyDescent="0.25">
      <c r="B3988" s="6">
        <v>3009237</v>
      </c>
      <c r="C3988" s="9" t="s">
        <v>13504</v>
      </c>
      <c r="D3988" s="6" t="s">
        <v>11332</v>
      </c>
      <c r="E3988" s="464">
        <v>2308661.17</v>
      </c>
      <c r="F3988" s="404"/>
      <c r="G3988" s="404"/>
      <c r="H3988" s="404" t="str">
        <f t="shared" si="64"/>
        <v>KM</v>
      </c>
    </row>
    <row r="3989" spans="2:8" ht="30" x14ac:dyDescent="0.25">
      <c r="B3989" s="4">
        <v>3009025</v>
      </c>
      <c r="C3989" s="8" t="s">
        <v>13505</v>
      </c>
      <c r="D3989" s="4" t="s">
        <v>11332</v>
      </c>
      <c r="E3989" s="463">
        <v>2314079.73</v>
      </c>
      <c r="F3989" s="404"/>
      <c r="G3989" s="404"/>
      <c r="H3989" s="404" t="str">
        <f t="shared" si="64"/>
        <v>KM</v>
      </c>
    </row>
    <row r="3990" spans="2:8" ht="30" x14ac:dyDescent="0.25">
      <c r="B3990" s="6">
        <v>3009319</v>
      </c>
      <c r="C3990" s="9" t="s">
        <v>13506</v>
      </c>
      <c r="D3990" s="6" t="s">
        <v>11332</v>
      </c>
      <c r="E3990" s="464">
        <v>3461080.53</v>
      </c>
      <c r="F3990" s="404"/>
      <c r="G3990" s="404"/>
      <c r="H3990" s="404" t="str">
        <f t="shared" si="64"/>
        <v>KM</v>
      </c>
    </row>
    <row r="3991" spans="2:8" ht="30" x14ac:dyDescent="0.25">
      <c r="B3991" s="4">
        <v>3009021</v>
      </c>
      <c r="C3991" s="8" t="s">
        <v>13507</v>
      </c>
      <c r="D3991" s="4" t="s">
        <v>11332</v>
      </c>
      <c r="E3991" s="463">
        <v>3469521.85</v>
      </c>
      <c r="F3991" s="404"/>
      <c r="G3991" s="404"/>
      <c r="H3991" s="404" t="str">
        <f t="shared" si="64"/>
        <v>KM</v>
      </c>
    </row>
    <row r="3992" spans="2:8" ht="30" x14ac:dyDescent="0.25">
      <c r="B3992" s="6">
        <v>3009291</v>
      </c>
      <c r="C3992" s="9" t="s">
        <v>13508</v>
      </c>
      <c r="D3992" s="6" t="s">
        <v>11332</v>
      </c>
      <c r="E3992" s="464">
        <v>2967430.8</v>
      </c>
      <c r="F3992" s="404"/>
      <c r="G3992" s="404"/>
      <c r="H3992" s="404" t="str">
        <f t="shared" si="64"/>
        <v>KM</v>
      </c>
    </row>
    <row r="3993" spans="2:8" ht="30" x14ac:dyDescent="0.25">
      <c r="B3993" s="4">
        <v>3009016</v>
      </c>
      <c r="C3993" s="8" t="s">
        <v>13509</v>
      </c>
      <c r="D3993" s="4" t="s">
        <v>11332</v>
      </c>
      <c r="E3993" s="463">
        <v>3007520.65</v>
      </c>
      <c r="F3993" s="404"/>
      <c r="G3993" s="404"/>
      <c r="H3993" s="404" t="str">
        <f t="shared" si="64"/>
        <v>KM</v>
      </c>
    </row>
    <row r="3994" spans="2:8" ht="30" x14ac:dyDescent="0.25">
      <c r="B3994" s="6">
        <v>3009295</v>
      </c>
      <c r="C3994" s="9" t="s">
        <v>13510</v>
      </c>
      <c r="D3994" s="6" t="s">
        <v>11332</v>
      </c>
      <c r="E3994" s="464">
        <v>4451148.9400000004</v>
      </c>
      <c r="F3994" s="404"/>
      <c r="G3994" s="404"/>
      <c r="H3994" s="404" t="str">
        <f t="shared" si="64"/>
        <v>KM</v>
      </c>
    </row>
    <row r="3995" spans="2:8" ht="30" x14ac:dyDescent="0.25">
      <c r="B3995" s="4">
        <v>3009228</v>
      </c>
      <c r="C3995" s="8" t="s">
        <v>13511</v>
      </c>
      <c r="D3995" s="4" t="s">
        <v>11332</v>
      </c>
      <c r="E3995" s="463">
        <v>4511284</v>
      </c>
      <c r="F3995" s="404"/>
      <c r="G3995" s="404"/>
      <c r="H3995" s="404" t="str">
        <f t="shared" si="64"/>
        <v>KM</v>
      </c>
    </row>
    <row r="3996" spans="2:8" ht="30" x14ac:dyDescent="0.25">
      <c r="B3996" s="6">
        <v>3009106</v>
      </c>
      <c r="C3996" s="9" t="s">
        <v>13512</v>
      </c>
      <c r="D3996" s="6" t="s">
        <v>42</v>
      </c>
      <c r="E3996" s="464">
        <v>120229.41</v>
      </c>
      <c r="F3996" s="404"/>
      <c r="G3996" s="404"/>
      <c r="H3996" s="404" t="str">
        <f t="shared" si="64"/>
        <v>UN</v>
      </c>
    </row>
    <row r="3997" spans="2:8" ht="45" x14ac:dyDescent="0.25">
      <c r="B3997" s="4">
        <v>3009299</v>
      </c>
      <c r="C3997" s="8" t="s">
        <v>13513</v>
      </c>
      <c r="D3997" s="4" t="s">
        <v>11332</v>
      </c>
      <c r="E3997" s="463">
        <v>2169787.66</v>
      </c>
      <c r="F3997" s="404"/>
      <c r="G3997" s="404"/>
      <c r="H3997" s="404" t="str">
        <f t="shared" si="64"/>
        <v>KM</v>
      </c>
    </row>
    <row r="3998" spans="2:8" ht="45" x14ac:dyDescent="0.25">
      <c r="B3998" s="6">
        <v>3009029</v>
      </c>
      <c r="C3998" s="9" t="s">
        <v>13514</v>
      </c>
      <c r="D3998" s="6" t="s">
        <v>11332</v>
      </c>
      <c r="E3998" s="464">
        <v>2176906.7999999998</v>
      </c>
      <c r="F3998" s="404"/>
      <c r="G3998" s="404"/>
      <c r="H3998" s="404" t="str">
        <f t="shared" si="64"/>
        <v>KM</v>
      </c>
    </row>
    <row r="3999" spans="2:8" ht="30" x14ac:dyDescent="0.25">
      <c r="B3999" s="4">
        <v>3009245</v>
      </c>
      <c r="C3999" s="8" t="s">
        <v>13515</v>
      </c>
      <c r="D3999" s="4" t="s">
        <v>11332</v>
      </c>
      <c r="E3999" s="463">
        <v>3254592.48</v>
      </c>
      <c r="F3999" s="404"/>
      <c r="G3999" s="404"/>
      <c r="H3999" s="404" t="str">
        <f t="shared" si="64"/>
        <v>KM</v>
      </c>
    </row>
    <row r="4000" spans="2:8" ht="30" x14ac:dyDescent="0.25">
      <c r="B4000" s="6">
        <v>3009033</v>
      </c>
      <c r="C4000" s="9" t="s">
        <v>13516</v>
      </c>
      <c r="D4000" s="6" t="s">
        <v>11332</v>
      </c>
      <c r="E4000" s="464">
        <v>3265271.02</v>
      </c>
      <c r="F4000" s="404"/>
      <c r="G4000" s="404"/>
      <c r="H4000" s="404" t="str">
        <f t="shared" si="64"/>
        <v>KM</v>
      </c>
    </row>
    <row r="4001" spans="2:8" ht="30" x14ac:dyDescent="0.25">
      <c r="B4001" s="4">
        <v>3009257</v>
      </c>
      <c r="C4001" s="8" t="s">
        <v>13517</v>
      </c>
      <c r="D4001" s="4" t="s">
        <v>11332</v>
      </c>
      <c r="E4001" s="463">
        <v>2819175.73</v>
      </c>
      <c r="F4001" s="404"/>
      <c r="G4001" s="404"/>
      <c r="H4001" s="404" t="str">
        <f t="shared" si="64"/>
        <v>KM</v>
      </c>
    </row>
    <row r="4002" spans="2:8" ht="30" x14ac:dyDescent="0.25">
      <c r="B4002" s="6">
        <v>3009265</v>
      </c>
      <c r="C4002" s="9" t="s">
        <v>13518</v>
      </c>
      <c r="D4002" s="6" t="s">
        <v>11332</v>
      </c>
      <c r="E4002" s="464">
        <v>2828956.53</v>
      </c>
      <c r="F4002" s="404"/>
      <c r="G4002" s="404"/>
      <c r="H4002" s="404" t="str">
        <f t="shared" si="64"/>
        <v>KM</v>
      </c>
    </row>
    <row r="4003" spans="2:8" ht="30" x14ac:dyDescent="0.25">
      <c r="B4003" s="4">
        <v>3009037</v>
      </c>
      <c r="C4003" s="8" t="s">
        <v>13519</v>
      </c>
      <c r="D4003" s="4" t="s">
        <v>11332</v>
      </c>
      <c r="E4003" s="463">
        <v>2858908.46</v>
      </c>
      <c r="F4003" s="404"/>
      <c r="G4003" s="404"/>
      <c r="H4003" s="404" t="str">
        <f t="shared" si="64"/>
        <v>KM</v>
      </c>
    </row>
    <row r="4004" spans="2:8" ht="30" x14ac:dyDescent="0.25">
      <c r="B4004" s="6">
        <v>3009045</v>
      </c>
      <c r="C4004" s="9" t="s">
        <v>13520</v>
      </c>
      <c r="D4004" s="6" t="s">
        <v>11332</v>
      </c>
      <c r="E4004" s="464">
        <v>2869176.09</v>
      </c>
      <c r="F4004" s="404"/>
      <c r="G4004" s="404"/>
      <c r="H4004" s="404" t="str">
        <f t="shared" si="64"/>
        <v>KM</v>
      </c>
    </row>
    <row r="4005" spans="2:8" ht="30" x14ac:dyDescent="0.25">
      <c r="B4005" s="4">
        <v>3009273</v>
      </c>
      <c r="C4005" s="8" t="s">
        <v>13521</v>
      </c>
      <c r="D4005" s="4" t="s">
        <v>11332</v>
      </c>
      <c r="E4005" s="463">
        <v>4229456.4000000004</v>
      </c>
      <c r="F4005" s="404"/>
      <c r="G4005" s="404"/>
      <c r="H4005" s="404" t="str">
        <f t="shared" si="64"/>
        <v>KM</v>
      </c>
    </row>
    <row r="4006" spans="2:8" ht="30" x14ac:dyDescent="0.25">
      <c r="B4006" s="6">
        <v>3009053</v>
      </c>
      <c r="C4006" s="9" t="s">
        <v>13522</v>
      </c>
      <c r="D4006" s="6" t="s">
        <v>11332</v>
      </c>
      <c r="E4006" s="464">
        <v>4289094.8899999997</v>
      </c>
      <c r="F4006" s="404"/>
      <c r="G4006" s="404"/>
      <c r="H4006" s="404" t="str">
        <f t="shared" si="64"/>
        <v>KM</v>
      </c>
    </row>
    <row r="4007" spans="2:8" ht="30" x14ac:dyDescent="0.25">
      <c r="B4007" s="4">
        <v>3009107</v>
      </c>
      <c r="C4007" s="8" t="s">
        <v>13523</v>
      </c>
      <c r="D4007" s="4" t="s">
        <v>42</v>
      </c>
      <c r="E4007" s="463">
        <v>240714.72</v>
      </c>
      <c r="F4007" s="404"/>
      <c r="G4007" s="404"/>
      <c r="H4007" s="404" t="str">
        <f t="shared" si="64"/>
        <v>UN</v>
      </c>
    </row>
    <row r="4008" spans="2:8" ht="45" x14ac:dyDescent="0.25">
      <c r="B4008" s="6">
        <v>3009249</v>
      </c>
      <c r="C4008" s="9" t="s">
        <v>13524</v>
      </c>
      <c r="D4008" s="6" t="s">
        <v>11332</v>
      </c>
      <c r="E4008" s="464">
        <v>2162653.4700000002</v>
      </c>
      <c r="F4008" s="404"/>
      <c r="G4008" s="404"/>
      <c r="H4008" s="404" t="str">
        <f t="shared" si="64"/>
        <v>KM</v>
      </c>
    </row>
    <row r="4009" spans="2:8" ht="45" x14ac:dyDescent="0.25">
      <c r="B4009" s="4">
        <v>3009211</v>
      </c>
      <c r="C4009" s="8" t="s">
        <v>13525</v>
      </c>
      <c r="D4009" s="4" t="s">
        <v>11332</v>
      </c>
      <c r="E4009" s="463">
        <v>2169772.7000000002</v>
      </c>
      <c r="F4009" s="404"/>
      <c r="G4009" s="404"/>
      <c r="H4009" s="404" t="str">
        <f t="shared" si="64"/>
        <v>KM</v>
      </c>
    </row>
    <row r="4010" spans="2:8" ht="30" x14ac:dyDescent="0.25">
      <c r="B4010" s="6">
        <v>3009253</v>
      </c>
      <c r="C4010" s="9" t="s">
        <v>13526</v>
      </c>
      <c r="D4010" s="6" t="s">
        <v>11332</v>
      </c>
      <c r="E4010" s="464">
        <v>3243892.92</v>
      </c>
      <c r="F4010" s="404"/>
      <c r="G4010" s="404"/>
      <c r="H4010" s="404" t="str">
        <f t="shared" si="64"/>
        <v>KM</v>
      </c>
    </row>
    <row r="4011" spans="2:8" ht="30" x14ac:dyDescent="0.25">
      <c r="B4011" s="4">
        <v>3009215</v>
      </c>
      <c r="C4011" s="8" t="s">
        <v>13527</v>
      </c>
      <c r="D4011" s="4" t="s">
        <v>11332</v>
      </c>
      <c r="E4011" s="463">
        <v>3254571.77</v>
      </c>
      <c r="F4011" s="404"/>
      <c r="G4011" s="404"/>
      <c r="H4011" s="404" t="str">
        <f t="shared" si="64"/>
        <v>KM</v>
      </c>
    </row>
    <row r="4012" spans="2:8" ht="30" x14ac:dyDescent="0.25">
      <c r="B4012" s="6">
        <v>3009261</v>
      </c>
      <c r="C4012" s="9" t="s">
        <v>13528</v>
      </c>
      <c r="D4012" s="6" t="s">
        <v>11332</v>
      </c>
      <c r="E4012" s="464">
        <v>2812100.9</v>
      </c>
      <c r="F4012" s="404"/>
      <c r="G4012" s="404"/>
      <c r="H4012" s="404" t="str">
        <f t="shared" si="64"/>
        <v>KM</v>
      </c>
    </row>
    <row r="4013" spans="2:8" ht="30" x14ac:dyDescent="0.25">
      <c r="B4013" s="4">
        <v>3009269</v>
      </c>
      <c r="C4013" s="8" t="s">
        <v>13529</v>
      </c>
      <c r="D4013" s="4" t="s">
        <v>11332</v>
      </c>
      <c r="E4013" s="463">
        <v>2821881.7</v>
      </c>
      <c r="F4013" s="404"/>
      <c r="G4013" s="404"/>
      <c r="H4013" s="404" t="str">
        <f t="shared" si="64"/>
        <v>KM</v>
      </c>
    </row>
    <row r="4014" spans="2:8" ht="30" x14ac:dyDescent="0.25">
      <c r="B4014" s="6">
        <v>3009041</v>
      </c>
      <c r="C4014" s="9" t="s">
        <v>13530</v>
      </c>
      <c r="D4014" s="6" t="s">
        <v>11332</v>
      </c>
      <c r="E4014" s="464">
        <v>2851833.63</v>
      </c>
      <c r="F4014" s="404"/>
      <c r="G4014" s="404"/>
      <c r="H4014" s="404" t="str">
        <f t="shared" si="64"/>
        <v>KM</v>
      </c>
    </row>
    <row r="4015" spans="2:8" ht="30" x14ac:dyDescent="0.25">
      <c r="B4015" s="4">
        <v>3009049</v>
      </c>
      <c r="C4015" s="8" t="s">
        <v>13531</v>
      </c>
      <c r="D4015" s="4" t="s">
        <v>11332</v>
      </c>
      <c r="E4015" s="463">
        <v>2862101.26</v>
      </c>
      <c r="F4015" s="404"/>
      <c r="G4015" s="404"/>
      <c r="H4015" s="404" t="str">
        <f t="shared" si="64"/>
        <v>KM</v>
      </c>
    </row>
    <row r="4016" spans="2:8" ht="30" x14ac:dyDescent="0.25">
      <c r="B4016" s="6">
        <v>3009277</v>
      </c>
      <c r="C4016" s="9" t="s">
        <v>13532</v>
      </c>
      <c r="D4016" s="6" t="s">
        <v>11332</v>
      </c>
      <c r="E4016" s="464">
        <v>4218845.97</v>
      </c>
      <c r="F4016" s="404"/>
      <c r="G4016" s="404"/>
      <c r="H4016" s="404" t="str">
        <f t="shared" si="64"/>
        <v>KM</v>
      </c>
    </row>
    <row r="4017" spans="2:8" ht="30" x14ac:dyDescent="0.25">
      <c r="B4017" s="4">
        <v>3009057</v>
      </c>
      <c r="C4017" s="8" t="s">
        <v>13533</v>
      </c>
      <c r="D4017" s="4" t="s">
        <v>11332</v>
      </c>
      <c r="E4017" s="463">
        <v>4278484.46</v>
      </c>
      <c r="F4017" s="404"/>
      <c r="G4017" s="404"/>
      <c r="H4017" s="404" t="str">
        <f t="shared" si="64"/>
        <v>KM</v>
      </c>
    </row>
    <row r="4018" spans="2:8" x14ac:dyDescent="0.25">
      <c r="B4018" s="6">
        <v>3108073</v>
      </c>
      <c r="C4018" s="9" t="s">
        <v>13534</v>
      </c>
      <c r="D4018" s="6" t="s">
        <v>10960</v>
      </c>
      <c r="E4018" s="464">
        <v>336.9</v>
      </c>
      <c r="F4018" s="404"/>
      <c r="G4018" s="404"/>
      <c r="H4018" s="404" t="str">
        <f t="shared" si="64"/>
        <v>M²</v>
      </c>
    </row>
    <row r="4019" spans="2:8" x14ac:dyDescent="0.25">
      <c r="B4019" s="4">
        <v>3107965</v>
      </c>
      <c r="C4019" s="8" t="s">
        <v>13535</v>
      </c>
      <c r="D4019" s="4" t="s">
        <v>10960</v>
      </c>
      <c r="E4019" s="463">
        <v>550.69000000000005</v>
      </c>
      <c r="F4019" s="404"/>
      <c r="G4019" s="404"/>
      <c r="H4019" s="404" t="str">
        <f t="shared" si="64"/>
        <v>M²</v>
      </c>
    </row>
    <row r="4020" spans="2:8" x14ac:dyDescent="0.25">
      <c r="B4020" s="6">
        <v>3105941</v>
      </c>
      <c r="C4020" s="9" t="s">
        <v>13536</v>
      </c>
      <c r="D4020" s="6" t="s">
        <v>10960</v>
      </c>
      <c r="E4020" s="464">
        <v>27.85</v>
      </c>
      <c r="F4020" s="404"/>
      <c r="G4020" s="404"/>
      <c r="H4020" s="404" t="str">
        <f t="shared" si="64"/>
        <v>M²</v>
      </c>
    </row>
    <row r="4021" spans="2:8" ht="30" x14ac:dyDescent="0.25">
      <c r="B4021" s="4">
        <v>3108150</v>
      </c>
      <c r="C4021" s="8" t="s">
        <v>13537</v>
      </c>
      <c r="D4021" s="4" t="s">
        <v>10960</v>
      </c>
      <c r="E4021" s="463">
        <v>17.350000000000001</v>
      </c>
      <c r="F4021" s="404"/>
      <c r="G4021" s="404"/>
      <c r="H4021" s="404" t="str">
        <f t="shared" si="64"/>
        <v>M²</v>
      </c>
    </row>
    <row r="4022" spans="2:8" x14ac:dyDescent="0.25">
      <c r="B4022" s="6">
        <v>3108071</v>
      </c>
      <c r="C4022" s="9" t="s">
        <v>13538</v>
      </c>
      <c r="D4022" s="6" t="s">
        <v>10960</v>
      </c>
      <c r="E4022" s="464">
        <v>13.45</v>
      </c>
      <c r="F4022" s="404"/>
      <c r="G4022" s="404"/>
      <c r="H4022" s="404" t="str">
        <f t="shared" si="64"/>
        <v>M²</v>
      </c>
    </row>
    <row r="4023" spans="2:8" ht="30" x14ac:dyDescent="0.25">
      <c r="B4023" s="4">
        <v>3107967</v>
      </c>
      <c r="C4023" s="8" t="s">
        <v>13539</v>
      </c>
      <c r="D4023" s="4" t="s">
        <v>10960</v>
      </c>
      <c r="E4023" s="463">
        <v>9.64</v>
      </c>
      <c r="F4023" s="404"/>
      <c r="G4023" s="404"/>
      <c r="H4023" s="404" t="str">
        <f t="shared" si="64"/>
        <v>M²</v>
      </c>
    </row>
    <row r="4024" spans="2:8" x14ac:dyDescent="0.25">
      <c r="B4024" s="6">
        <v>3107966</v>
      </c>
      <c r="C4024" s="9" t="s">
        <v>13540</v>
      </c>
      <c r="D4024" s="6" t="s">
        <v>10960</v>
      </c>
      <c r="E4024" s="464">
        <v>27.07</v>
      </c>
      <c r="F4024" s="404"/>
      <c r="G4024" s="404"/>
      <c r="H4024" s="404" t="str">
        <f t="shared" si="64"/>
        <v>M²</v>
      </c>
    </row>
    <row r="4025" spans="2:8" ht="30" x14ac:dyDescent="0.25">
      <c r="B4025" s="4">
        <v>3108072</v>
      </c>
      <c r="C4025" s="8" t="s">
        <v>13541</v>
      </c>
      <c r="D4025" s="4" t="s">
        <v>10960</v>
      </c>
      <c r="E4025" s="463">
        <v>14.24</v>
      </c>
      <c r="F4025" s="404"/>
      <c r="G4025" s="404"/>
      <c r="H4025" s="404" t="str">
        <f t="shared" si="64"/>
        <v>M²</v>
      </c>
    </row>
    <row r="4026" spans="2:8" ht="30" x14ac:dyDescent="0.25">
      <c r="B4026" s="6">
        <v>3117750</v>
      </c>
      <c r="C4026" s="9" t="s">
        <v>13542</v>
      </c>
      <c r="D4026" s="6" t="s">
        <v>10960</v>
      </c>
      <c r="E4026" s="464">
        <v>17.28</v>
      </c>
      <c r="F4026" s="404"/>
      <c r="G4026" s="404"/>
      <c r="H4026" s="404" t="str">
        <f t="shared" si="64"/>
        <v>M²</v>
      </c>
    </row>
    <row r="4027" spans="2:8" x14ac:dyDescent="0.25">
      <c r="B4027" s="4">
        <v>3117749</v>
      </c>
      <c r="C4027" s="8" t="s">
        <v>13543</v>
      </c>
      <c r="D4027" s="4" t="s">
        <v>10960</v>
      </c>
      <c r="E4027" s="463">
        <v>13.13</v>
      </c>
      <c r="F4027" s="404"/>
      <c r="G4027" s="404"/>
      <c r="H4027" s="404" t="str">
        <f t="shared" si="64"/>
        <v>M²</v>
      </c>
    </row>
    <row r="4028" spans="2:8" x14ac:dyDescent="0.25">
      <c r="B4028" s="6">
        <v>3106551</v>
      </c>
      <c r="C4028" s="9" t="s">
        <v>13544</v>
      </c>
      <c r="D4028" s="6" t="s">
        <v>10960</v>
      </c>
      <c r="E4028" s="464">
        <v>10.82</v>
      </c>
      <c r="F4028" s="404"/>
      <c r="G4028" s="404"/>
      <c r="H4028" s="404" t="str">
        <f t="shared" si="64"/>
        <v>M²</v>
      </c>
    </row>
    <row r="4029" spans="2:8" ht="30" x14ac:dyDescent="0.25">
      <c r="B4029" s="4">
        <v>3106427</v>
      </c>
      <c r="C4029" s="8" t="s">
        <v>13545</v>
      </c>
      <c r="D4029" s="4" t="s">
        <v>10960</v>
      </c>
      <c r="E4029" s="463">
        <v>39.1</v>
      </c>
      <c r="F4029" s="404"/>
      <c r="G4029" s="404"/>
      <c r="H4029" s="404" t="str">
        <f t="shared" si="64"/>
        <v>M²</v>
      </c>
    </row>
    <row r="4030" spans="2:8" x14ac:dyDescent="0.25">
      <c r="B4030" s="6">
        <v>3106552</v>
      </c>
      <c r="C4030" s="9" t="s">
        <v>13546</v>
      </c>
      <c r="D4030" s="6" t="s">
        <v>10960</v>
      </c>
      <c r="E4030" s="464">
        <v>10.01</v>
      </c>
      <c r="F4030" s="404"/>
      <c r="G4030" s="404"/>
      <c r="H4030" s="404" t="str">
        <f t="shared" si="64"/>
        <v>M²</v>
      </c>
    </row>
    <row r="4031" spans="2:8" ht="30" x14ac:dyDescent="0.25">
      <c r="B4031" s="4">
        <v>3107969</v>
      </c>
      <c r="C4031" s="8" t="s">
        <v>13547</v>
      </c>
      <c r="D4031" s="4" t="s">
        <v>10960</v>
      </c>
      <c r="E4031" s="463">
        <v>123.46</v>
      </c>
      <c r="F4031" s="404"/>
      <c r="G4031" s="404"/>
      <c r="H4031" s="404" t="str">
        <f t="shared" si="64"/>
        <v>M²</v>
      </c>
    </row>
    <row r="4032" spans="2:8" x14ac:dyDescent="0.25">
      <c r="B4032" s="6">
        <v>3107970</v>
      </c>
      <c r="C4032" s="9" t="s">
        <v>13548</v>
      </c>
      <c r="D4032" s="6" t="s">
        <v>10960</v>
      </c>
      <c r="E4032" s="464">
        <v>115.21</v>
      </c>
      <c r="F4032" s="404"/>
      <c r="G4032" s="404"/>
      <c r="H4032" s="404" t="str">
        <f t="shared" si="64"/>
        <v>M²</v>
      </c>
    </row>
    <row r="4033" spans="2:8" x14ac:dyDescent="0.25">
      <c r="B4033" s="4">
        <v>3108007</v>
      </c>
      <c r="C4033" s="8" t="s">
        <v>13549</v>
      </c>
      <c r="D4033" s="4" t="s">
        <v>10960</v>
      </c>
      <c r="E4033" s="463">
        <v>138.16999999999999</v>
      </c>
      <c r="F4033" s="404"/>
      <c r="G4033" s="404"/>
      <c r="H4033" s="404" t="str">
        <f t="shared" si="64"/>
        <v>M²</v>
      </c>
    </row>
    <row r="4034" spans="2:8" x14ac:dyDescent="0.25">
      <c r="B4034" s="6">
        <v>3108008</v>
      </c>
      <c r="C4034" s="9" t="s">
        <v>13550</v>
      </c>
      <c r="D4034" s="6" t="s">
        <v>10960</v>
      </c>
      <c r="E4034" s="464">
        <v>92.88</v>
      </c>
      <c r="F4034" s="404"/>
      <c r="G4034" s="404"/>
      <c r="H4034" s="404" t="str">
        <f t="shared" si="64"/>
        <v>M²</v>
      </c>
    </row>
    <row r="4035" spans="2:8" x14ac:dyDescent="0.25">
      <c r="B4035" s="4">
        <v>3108009</v>
      </c>
      <c r="C4035" s="8" t="s">
        <v>13551</v>
      </c>
      <c r="D4035" s="4" t="s">
        <v>10960</v>
      </c>
      <c r="E4035" s="463">
        <v>79.38</v>
      </c>
      <c r="F4035" s="404"/>
      <c r="G4035" s="404"/>
      <c r="H4035" s="404" t="str">
        <f t="shared" si="64"/>
        <v>M²</v>
      </c>
    </row>
    <row r="4036" spans="2:8" x14ac:dyDescent="0.25">
      <c r="B4036" s="6">
        <v>3108011</v>
      </c>
      <c r="C4036" s="9" t="s">
        <v>13552</v>
      </c>
      <c r="D4036" s="6" t="s">
        <v>10960</v>
      </c>
      <c r="E4036" s="403">
        <v>145.81</v>
      </c>
      <c r="F4036" s="404"/>
      <c r="G4036" s="404"/>
      <c r="H4036" s="404" t="str">
        <f t="shared" si="64"/>
        <v>M²</v>
      </c>
    </row>
    <row r="4037" spans="2:8" x14ac:dyDescent="0.25">
      <c r="B4037" s="4">
        <v>3108012</v>
      </c>
      <c r="C4037" s="8" t="s">
        <v>13553</v>
      </c>
      <c r="D4037" s="4" t="s">
        <v>10960</v>
      </c>
      <c r="E4037" s="406">
        <v>96.89</v>
      </c>
      <c r="F4037" s="404"/>
      <c r="G4037" s="404"/>
      <c r="H4037" s="404" t="str">
        <f t="shared" si="64"/>
        <v>M²</v>
      </c>
    </row>
    <row r="4038" spans="2:8" x14ac:dyDescent="0.25">
      <c r="B4038" s="6">
        <v>3108013</v>
      </c>
      <c r="C4038" s="9" t="s">
        <v>13554</v>
      </c>
      <c r="D4038" s="6" t="s">
        <v>10960</v>
      </c>
      <c r="E4038" s="403">
        <v>82.19</v>
      </c>
      <c r="F4038" s="404"/>
      <c r="G4038" s="404"/>
      <c r="H4038" s="404" t="str">
        <f t="shared" si="64"/>
        <v>M²</v>
      </c>
    </row>
    <row r="4039" spans="2:8" x14ac:dyDescent="0.25">
      <c r="B4039" s="6">
        <v>3108015</v>
      </c>
      <c r="C4039" s="8" t="s">
        <v>13555</v>
      </c>
      <c r="D4039" s="6" t="s">
        <v>10960</v>
      </c>
      <c r="E4039" s="403">
        <v>155.4</v>
      </c>
      <c r="F4039" s="404"/>
      <c r="G4039" s="404"/>
      <c r="H4039" s="404" t="str">
        <f t="shared" si="64"/>
        <v>M²</v>
      </c>
    </row>
    <row r="4040" spans="2:8" x14ac:dyDescent="0.25">
      <c r="B4040" s="6">
        <v>3108016</v>
      </c>
      <c r="C4040" s="9" t="s">
        <v>13556</v>
      </c>
      <c r="D4040" s="6" t="s">
        <v>10960</v>
      </c>
      <c r="E4040" s="403">
        <v>101.92</v>
      </c>
      <c r="F4040" s="404"/>
      <c r="G4040" s="404"/>
      <c r="H4040" s="404" t="str">
        <f t="shared" si="64"/>
        <v>M²</v>
      </c>
    </row>
    <row r="4041" spans="2:8" x14ac:dyDescent="0.25">
      <c r="B4041" s="4">
        <v>3108017</v>
      </c>
      <c r="C4041" s="8" t="s">
        <v>13557</v>
      </c>
      <c r="D4041" s="4" t="s">
        <v>10960</v>
      </c>
      <c r="E4041" s="406">
        <v>85.71</v>
      </c>
      <c r="F4041" s="404"/>
      <c r="G4041" s="404"/>
      <c r="H4041" s="404" t="str">
        <f t="shared" si="64"/>
        <v>M²</v>
      </c>
    </row>
    <row r="4042" spans="2:8" x14ac:dyDescent="0.25">
      <c r="B4042" s="6">
        <v>3107995</v>
      </c>
      <c r="C4042" s="9" t="s">
        <v>13558</v>
      </c>
      <c r="D4042" s="6" t="s">
        <v>10960</v>
      </c>
      <c r="E4042" s="403">
        <v>123.7</v>
      </c>
      <c r="F4042" s="404"/>
      <c r="G4042" s="404"/>
      <c r="H4042" s="404" t="str">
        <f t="shared" si="64"/>
        <v>M²</v>
      </c>
    </row>
    <row r="4043" spans="2:8" x14ac:dyDescent="0.25">
      <c r="B4043" s="4">
        <v>3107996</v>
      </c>
      <c r="C4043" s="8" t="s">
        <v>13559</v>
      </c>
      <c r="D4043" s="4" t="s">
        <v>10960</v>
      </c>
      <c r="E4043" s="406">
        <v>85.32</v>
      </c>
      <c r="F4043" s="404"/>
      <c r="G4043" s="404"/>
      <c r="H4043" s="404" t="str">
        <f t="shared" si="64"/>
        <v>M²</v>
      </c>
    </row>
    <row r="4044" spans="2:8" x14ac:dyDescent="0.25">
      <c r="B4044" s="6">
        <v>3107997</v>
      </c>
      <c r="C4044" s="9" t="s">
        <v>13560</v>
      </c>
      <c r="D4044" s="6" t="s">
        <v>10960</v>
      </c>
      <c r="E4044" s="403">
        <v>74.12</v>
      </c>
      <c r="F4044" s="404"/>
      <c r="G4044" s="404"/>
      <c r="H4044" s="404" t="str">
        <f t="shared" si="64"/>
        <v>M²</v>
      </c>
    </row>
    <row r="4045" spans="2:8" x14ac:dyDescent="0.25">
      <c r="B4045" s="4">
        <v>3107999</v>
      </c>
      <c r="C4045" s="8" t="s">
        <v>13561</v>
      </c>
      <c r="D4045" s="4" t="s">
        <v>10960</v>
      </c>
      <c r="E4045" s="406">
        <v>131.32</v>
      </c>
      <c r="F4045" s="404"/>
      <c r="G4045" s="404"/>
      <c r="H4045" s="404" t="str">
        <f t="shared" si="64"/>
        <v>M²</v>
      </c>
    </row>
    <row r="4046" spans="2:8" x14ac:dyDescent="0.25">
      <c r="B4046" s="6">
        <v>3108000</v>
      </c>
      <c r="C4046" s="9" t="s">
        <v>13562</v>
      </c>
      <c r="D4046" s="6" t="s">
        <v>10960</v>
      </c>
      <c r="E4046" s="403">
        <v>89.32</v>
      </c>
      <c r="F4046" s="404"/>
      <c r="G4046" s="404"/>
      <c r="H4046" s="404" t="str">
        <f t="shared" si="64"/>
        <v>M²</v>
      </c>
    </row>
    <row r="4047" spans="2:8" x14ac:dyDescent="0.25">
      <c r="B4047" s="4">
        <v>3108001</v>
      </c>
      <c r="C4047" s="8" t="s">
        <v>13563</v>
      </c>
      <c r="D4047" s="4" t="s">
        <v>10960</v>
      </c>
      <c r="E4047" s="406">
        <v>76.92</v>
      </c>
      <c r="F4047" s="404"/>
      <c r="G4047" s="404"/>
      <c r="H4047" s="404" t="str">
        <f t="shared" si="64"/>
        <v>M²</v>
      </c>
    </row>
    <row r="4048" spans="2:8" x14ac:dyDescent="0.25">
      <c r="B4048" s="6">
        <v>3108003</v>
      </c>
      <c r="C4048" s="9" t="s">
        <v>13564</v>
      </c>
      <c r="D4048" s="6" t="s">
        <v>10960</v>
      </c>
      <c r="E4048" s="403">
        <v>136.36000000000001</v>
      </c>
      <c r="F4048" s="404"/>
      <c r="G4048" s="404"/>
      <c r="H4048" s="404" t="str">
        <f t="shared" si="64"/>
        <v>M²</v>
      </c>
    </row>
    <row r="4049" spans="2:8" x14ac:dyDescent="0.25">
      <c r="B4049" s="4">
        <v>3108004</v>
      </c>
      <c r="C4049" s="8" t="s">
        <v>13565</v>
      </c>
      <c r="D4049" s="4" t="s">
        <v>10960</v>
      </c>
      <c r="E4049" s="406">
        <v>91.97</v>
      </c>
      <c r="F4049" s="404"/>
      <c r="G4049" s="404"/>
      <c r="H4049" s="404" t="str">
        <f t="shared" ref="H4049:H4112" si="65">UPPER(D4049)</f>
        <v>M²</v>
      </c>
    </row>
    <row r="4050" spans="2:8" x14ac:dyDescent="0.25">
      <c r="B4050" s="6">
        <v>3108005</v>
      </c>
      <c r="C4050" s="9" t="s">
        <v>13566</v>
      </c>
      <c r="D4050" s="6" t="s">
        <v>10960</v>
      </c>
      <c r="E4050" s="403">
        <v>78.77</v>
      </c>
      <c r="F4050" s="404"/>
      <c r="G4050" s="404"/>
      <c r="H4050" s="404" t="str">
        <f t="shared" si="65"/>
        <v>M²</v>
      </c>
    </row>
    <row r="4051" spans="2:8" x14ac:dyDescent="0.25">
      <c r="B4051" s="4">
        <v>3106119</v>
      </c>
      <c r="C4051" s="8" t="s">
        <v>13567</v>
      </c>
      <c r="D4051" s="4" t="s">
        <v>10960</v>
      </c>
      <c r="E4051" s="406">
        <v>151.78</v>
      </c>
      <c r="F4051" s="404"/>
      <c r="G4051" s="404"/>
      <c r="H4051" s="404" t="str">
        <f t="shared" si="65"/>
        <v>M²</v>
      </c>
    </row>
    <row r="4052" spans="2:8" x14ac:dyDescent="0.25">
      <c r="B4052" s="6">
        <v>3106120</v>
      </c>
      <c r="C4052" s="9" t="s">
        <v>13568</v>
      </c>
      <c r="D4052" s="6" t="s">
        <v>10960</v>
      </c>
      <c r="E4052" s="403">
        <v>108.24</v>
      </c>
      <c r="F4052" s="404"/>
      <c r="G4052" s="404"/>
      <c r="H4052" s="404" t="str">
        <f t="shared" si="65"/>
        <v>M²</v>
      </c>
    </row>
    <row r="4053" spans="2:8" x14ac:dyDescent="0.25">
      <c r="B4053" s="4">
        <v>3106121</v>
      </c>
      <c r="C4053" s="8" t="s">
        <v>13569</v>
      </c>
      <c r="D4053" s="4" t="s">
        <v>10960</v>
      </c>
      <c r="E4053" s="406">
        <v>95.62</v>
      </c>
      <c r="F4053" s="404"/>
      <c r="G4053" s="404"/>
      <c r="H4053" s="404" t="str">
        <f t="shared" si="65"/>
        <v>M²</v>
      </c>
    </row>
    <row r="4054" spans="2:8" x14ac:dyDescent="0.25">
      <c r="B4054" s="6">
        <v>3103302</v>
      </c>
      <c r="C4054" s="9" t="s">
        <v>13570</v>
      </c>
      <c r="D4054" s="6" t="s">
        <v>10960</v>
      </c>
      <c r="E4054" s="403">
        <v>74.84</v>
      </c>
      <c r="F4054" s="404"/>
      <c r="G4054" s="404"/>
      <c r="H4054" s="404" t="str">
        <f t="shared" si="65"/>
        <v>M²</v>
      </c>
    </row>
    <row r="4055" spans="2:8" x14ac:dyDescent="0.25">
      <c r="B4055" s="4">
        <v>3103303</v>
      </c>
      <c r="C4055" s="8" t="s">
        <v>13571</v>
      </c>
      <c r="D4055" s="4" t="s">
        <v>10960</v>
      </c>
      <c r="E4055" s="406">
        <v>39.15</v>
      </c>
      <c r="F4055" s="404"/>
      <c r="G4055" s="404"/>
      <c r="H4055" s="404" t="str">
        <f t="shared" si="65"/>
        <v>M²</v>
      </c>
    </row>
    <row r="4056" spans="2:8" ht="30" x14ac:dyDescent="0.25">
      <c r="B4056" s="6">
        <v>3106759</v>
      </c>
      <c r="C4056" s="9" t="s">
        <v>13572</v>
      </c>
      <c r="D4056" s="6" t="s">
        <v>10960</v>
      </c>
      <c r="E4056" s="403">
        <v>113.24</v>
      </c>
      <c r="F4056" s="404"/>
      <c r="G4056" s="404"/>
      <c r="H4056" s="404" t="str">
        <f t="shared" si="65"/>
        <v>M²</v>
      </c>
    </row>
    <row r="4057" spans="2:8" x14ac:dyDescent="0.25">
      <c r="B4057" s="4">
        <v>3108023</v>
      </c>
      <c r="C4057" s="8" t="s">
        <v>13573</v>
      </c>
      <c r="D4057" s="4" t="s">
        <v>9</v>
      </c>
      <c r="E4057" s="406">
        <v>4.72</v>
      </c>
      <c r="F4057" s="404"/>
      <c r="G4057" s="404"/>
      <c r="H4057" s="404" t="str">
        <f t="shared" si="65"/>
        <v>M</v>
      </c>
    </row>
    <row r="4058" spans="2:8" x14ac:dyDescent="0.25">
      <c r="B4058" s="6">
        <v>3108018</v>
      </c>
      <c r="C4058" s="9" t="s">
        <v>13574</v>
      </c>
      <c r="D4058" s="6" t="s">
        <v>9</v>
      </c>
      <c r="E4058" s="403">
        <v>3.47</v>
      </c>
      <c r="F4058" s="404"/>
      <c r="G4058" s="404"/>
      <c r="H4058" s="404" t="str">
        <f t="shared" si="65"/>
        <v>M</v>
      </c>
    </row>
    <row r="4059" spans="2:8" x14ac:dyDescent="0.25">
      <c r="B4059" s="4">
        <v>3108022</v>
      </c>
      <c r="C4059" s="8" t="s">
        <v>13575</v>
      </c>
      <c r="D4059" s="4" t="s">
        <v>9</v>
      </c>
      <c r="E4059" s="406">
        <v>3.89</v>
      </c>
      <c r="F4059" s="404"/>
      <c r="G4059" s="404"/>
      <c r="H4059" s="404" t="str">
        <f t="shared" si="65"/>
        <v>M</v>
      </c>
    </row>
    <row r="4060" spans="2:8" x14ac:dyDescent="0.25">
      <c r="B4060" s="6">
        <v>3205864</v>
      </c>
      <c r="C4060" s="9" t="s">
        <v>13576</v>
      </c>
      <c r="D4060" s="6" t="s">
        <v>9721</v>
      </c>
      <c r="E4060" s="464">
        <v>1048.58</v>
      </c>
      <c r="F4060" s="404"/>
      <c r="G4060" s="404"/>
      <c r="H4060" s="404" t="str">
        <f t="shared" si="65"/>
        <v>M³</v>
      </c>
    </row>
    <row r="4061" spans="2:8" x14ac:dyDescent="0.25">
      <c r="B4061" s="4">
        <v>3205863</v>
      </c>
      <c r="C4061" s="8" t="s">
        <v>13577</v>
      </c>
      <c r="D4061" s="4" t="s">
        <v>9721</v>
      </c>
      <c r="E4061" s="406">
        <v>934.68</v>
      </c>
      <c r="F4061" s="404"/>
      <c r="G4061" s="404"/>
      <c r="H4061" s="404" t="str">
        <f t="shared" si="65"/>
        <v>M³</v>
      </c>
    </row>
    <row r="4062" spans="2:8" x14ac:dyDescent="0.25">
      <c r="B4062" s="6">
        <v>3205868</v>
      </c>
      <c r="C4062" s="9" t="s">
        <v>13578</v>
      </c>
      <c r="D4062" s="6" t="s">
        <v>9721</v>
      </c>
      <c r="E4062" s="403">
        <v>895.26</v>
      </c>
      <c r="F4062" s="404"/>
      <c r="G4062" s="404"/>
      <c r="H4062" s="404" t="str">
        <f t="shared" si="65"/>
        <v>M³</v>
      </c>
    </row>
    <row r="4063" spans="2:8" x14ac:dyDescent="0.25">
      <c r="B4063" s="4">
        <v>3205867</v>
      </c>
      <c r="C4063" s="8" t="s">
        <v>13579</v>
      </c>
      <c r="D4063" s="4" t="s">
        <v>9721</v>
      </c>
      <c r="E4063" s="463">
        <v>781.35</v>
      </c>
      <c r="F4063" s="404"/>
      <c r="G4063" s="404"/>
      <c r="H4063" s="404" t="str">
        <f t="shared" si="65"/>
        <v>M³</v>
      </c>
    </row>
    <row r="4064" spans="2:8" x14ac:dyDescent="0.25">
      <c r="B4064" s="6">
        <v>3205866</v>
      </c>
      <c r="C4064" s="9" t="s">
        <v>13580</v>
      </c>
      <c r="D4064" s="6" t="s">
        <v>9721</v>
      </c>
      <c r="E4064" s="403">
        <v>809.17</v>
      </c>
      <c r="F4064" s="404"/>
      <c r="G4064" s="404"/>
      <c r="H4064" s="404" t="str">
        <f t="shared" si="65"/>
        <v>M³</v>
      </c>
    </row>
    <row r="4065" spans="2:8" x14ac:dyDescent="0.25">
      <c r="B4065" s="4">
        <v>3205865</v>
      </c>
      <c r="C4065" s="8" t="s">
        <v>13581</v>
      </c>
      <c r="D4065" s="4" t="s">
        <v>9721</v>
      </c>
      <c r="E4065" s="406">
        <v>695.26</v>
      </c>
      <c r="F4065" s="404"/>
      <c r="G4065" s="404"/>
      <c r="H4065" s="404" t="str">
        <f t="shared" si="65"/>
        <v>M³</v>
      </c>
    </row>
    <row r="4066" spans="2:8" x14ac:dyDescent="0.25">
      <c r="B4066" s="6">
        <v>3205870</v>
      </c>
      <c r="C4066" s="9" t="s">
        <v>13582</v>
      </c>
      <c r="D4066" s="6" t="s">
        <v>9721</v>
      </c>
      <c r="E4066" s="403">
        <v>756.45</v>
      </c>
      <c r="F4066" s="404"/>
      <c r="G4066" s="404"/>
      <c r="H4066" s="404" t="str">
        <f t="shared" si="65"/>
        <v>M³</v>
      </c>
    </row>
    <row r="4067" spans="2:8" x14ac:dyDescent="0.25">
      <c r="B4067" s="4">
        <v>3205869</v>
      </c>
      <c r="C4067" s="8" t="s">
        <v>13583</v>
      </c>
      <c r="D4067" s="4" t="s">
        <v>9721</v>
      </c>
      <c r="E4067" s="406">
        <v>642.54</v>
      </c>
      <c r="F4067" s="404"/>
      <c r="G4067" s="404"/>
      <c r="H4067" s="404" t="str">
        <f t="shared" si="65"/>
        <v>M³</v>
      </c>
    </row>
    <row r="4068" spans="2:8" x14ac:dyDescent="0.25">
      <c r="B4068" s="6">
        <v>3205872</v>
      </c>
      <c r="C4068" s="9" t="s">
        <v>13584</v>
      </c>
      <c r="D4068" s="6" t="s">
        <v>10960</v>
      </c>
      <c r="E4068" s="403">
        <v>268.64</v>
      </c>
      <c r="F4068" s="404"/>
      <c r="G4068" s="404"/>
      <c r="H4068" s="404" t="str">
        <f t="shared" si="65"/>
        <v>M²</v>
      </c>
    </row>
    <row r="4069" spans="2:8" x14ac:dyDescent="0.25">
      <c r="B4069" s="4">
        <v>3205871</v>
      </c>
      <c r="C4069" s="8" t="s">
        <v>13585</v>
      </c>
      <c r="D4069" s="4" t="s">
        <v>10960</v>
      </c>
      <c r="E4069" s="463">
        <v>249.27</v>
      </c>
      <c r="F4069" s="404"/>
      <c r="G4069" s="404"/>
      <c r="H4069" s="404" t="str">
        <f t="shared" si="65"/>
        <v>M²</v>
      </c>
    </row>
    <row r="4070" spans="2:8" x14ac:dyDescent="0.25">
      <c r="B4070" s="6">
        <v>3205874</v>
      </c>
      <c r="C4070" s="9" t="s">
        <v>13586</v>
      </c>
      <c r="D4070" s="6" t="s">
        <v>10960</v>
      </c>
      <c r="E4070" s="403">
        <v>297.32</v>
      </c>
      <c r="F4070" s="404"/>
      <c r="G4070" s="404"/>
      <c r="H4070" s="404" t="str">
        <f t="shared" si="65"/>
        <v>M²</v>
      </c>
    </row>
    <row r="4071" spans="2:8" x14ac:dyDescent="0.25">
      <c r="B4071" s="4">
        <v>3205873</v>
      </c>
      <c r="C4071" s="8" t="s">
        <v>13587</v>
      </c>
      <c r="D4071" s="4" t="s">
        <v>10960</v>
      </c>
      <c r="E4071" s="406">
        <v>271.12</v>
      </c>
      <c r="F4071" s="404"/>
      <c r="G4071" s="404"/>
      <c r="H4071" s="404" t="str">
        <f t="shared" si="65"/>
        <v>M²</v>
      </c>
    </row>
    <row r="4072" spans="2:8" x14ac:dyDescent="0.25">
      <c r="B4072" s="6">
        <v>3205876</v>
      </c>
      <c r="C4072" s="9" t="s">
        <v>13588</v>
      </c>
      <c r="D4072" s="6" t="s">
        <v>10960</v>
      </c>
      <c r="E4072" s="403">
        <v>336.66</v>
      </c>
      <c r="F4072" s="404"/>
      <c r="G4072" s="404"/>
      <c r="H4072" s="404" t="str">
        <f t="shared" si="65"/>
        <v>M²</v>
      </c>
    </row>
    <row r="4073" spans="2:8" x14ac:dyDescent="0.25">
      <c r="B4073" s="4">
        <v>3205875</v>
      </c>
      <c r="C4073" s="8" t="s">
        <v>13589</v>
      </c>
      <c r="D4073" s="4" t="s">
        <v>10960</v>
      </c>
      <c r="E4073" s="406">
        <v>302.48</v>
      </c>
      <c r="F4073" s="404"/>
      <c r="G4073" s="404"/>
      <c r="H4073" s="404" t="str">
        <f t="shared" si="65"/>
        <v>M²</v>
      </c>
    </row>
    <row r="4074" spans="2:8" x14ac:dyDescent="0.25">
      <c r="B4074" s="6">
        <v>3205862</v>
      </c>
      <c r="C4074" s="9" t="s">
        <v>13590</v>
      </c>
      <c r="D4074" s="6" t="s">
        <v>9721</v>
      </c>
      <c r="E4074" s="403">
        <v>847.81</v>
      </c>
      <c r="F4074" s="404"/>
      <c r="G4074" s="404"/>
      <c r="H4074" s="404" t="str">
        <f t="shared" si="65"/>
        <v>M³</v>
      </c>
    </row>
    <row r="4075" spans="2:8" x14ac:dyDescent="0.25">
      <c r="B4075" s="4">
        <v>3205861</v>
      </c>
      <c r="C4075" s="8" t="s">
        <v>13591</v>
      </c>
      <c r="D4075" s="4" t="s">
        <v>9721</v>
      </c>
      <c r="E4075" s="406">
        <v>733.9</v>
      </c>
      <c r="F4075" s="404"/>
      <c r="G4075" s="404"/>
      <c r="H4075" s="404" t="str">
        <f t="shared" si="65"/>
        <v>M³</v>
      </c>
    </row>
    <row r="4076" spans="2:8" ht="30" x14ac:dyDescent="0.25">
      <c r="B4076" s="6">
        <v>3606579</v>
      </c>
      <c r="C4076" s="9" t="s">
        <v>13592</v>
      </c>
      <c r="D4076" s="6" t="s">
        <v>9721</v>
      </c>
      <c r="E4076" s="403">
        <v>20.97</v>
      </c>
      <c r="F4076" s="404"/>
      <c r="G4076" s="404"/>
      <c r="H4076" s="404" t="str">
        <f t="shared" si="65"/>
        <v>M³</v>
      </c>
    </row>
    <row r="4077" spans="2:8" ht="30" x14ac:dyDescent="0.25">
      <c r="B4077" s="4">
        <v>3606583</v>
      </c>
      <c r="C4077" s="8" t="s">
        <v>13593</v>
      </c>
      <c r="D4077" s="4" t="s">
        <v>9721</v>
      </c>
      <c r="E4077" s="406">
        <v>21.76</v>
      </c>
      <c r="F4077" s="404"/>
      <c r="G4077" s="404"/>
      <c r="H4077" s="404" t="str">
        <f t="shared" si="65"/>
        <v>M³</v>
      </c>
    </row>
    <row r="4078" spans="2:8" ht="30" x14ac:dyDescent="0.25">
      <c r="B4078" s="6">
        <v>3606584</v>
      </c>
      <c r="C4078" s="9" t="s">
        <v>13594</v>
      </c>
      <c r="D4078" s="6" t="s">
        <v>9721</v>
      </c>
      <c r="E4078" s="403">
        <v>21.87</v>
      </c>
      <c r="F4078" s="404"/>
      <c r="G4078" s="404"/>
      <c r="H4078" s="404" t="str">
        <f t="shared" si="65"/>
        <v>M³</v>
      </c>
    </row>
    <row r="4079" spans="2:8" ht="30" x14ac:dyDescent="0.25">
      <c r="B4079" s="4">
        <v>3606585</v>
      </c>
      <c r="C4079" s="8" t="s">
        <v>13595</v>
      </c>
      <c r="D4079" s="4" t="s">
        <v>9721</v>
      </c>
      <c r="E4079" s="406">
        <v>21.98</v>
      </c>
      <c r="F4079" s="404"/>
      <c r="G4079" s="404"/>
      <c r="H4079" s="404" t="str">
        <f t="shared" si="65"/>
        <v>M³</v>
      </c>
    </row>
    <row r="4080" spans="2:8" ht="30" x14ac:dyDescent="0.25">
      <c r="B4080" s="6">
        <v>3606586</v>
      </c>
      <c r="C4080" s="9" t="s">
        <v>13596</v>
      </c>
      <c r="D4080" s="6" t="s">
        <v>9721</v>
      </c>
      <c r="E4080" s="403">
        <v>22.21</v>
      </c>
      <c r="F4080" s="404"/>
      <c r="G4080" s="404"/>
      <c r="H4080" s="404" t="str">
        <f t="shared" si="65"/>
        <v>M³</v>
      </c>
    </row>
    <row r="4081" spans="2:8" ht="30" x14ac:dyDescent="0.25">
      <c r="B4081" s="4">
        <v>3606587</v>
      </c>
      <c r="C4081" s="8" t="s">
        <v>13597</v>
      </c>
      <c r="D4081" s="4" t="s">
        <v>9721</v>
      </c>
      <c r="E4081" s="406">
        <v>22.43</v>
      </c>
      <c r="F4081" s="404"/>
      <c r="G4081" s="404"/>
      <c r="H4081" s="404" t="str">
        <f t="shared" si="65"/>
        <v>M³</v>
      </c>
    </row>
    <row r="4082" spans="2:8" ht="30" x14ac:dyDescent="0.25">
      <c r="B4082" s="6">
        <v>3606588</v>
      </c>
      <c r="C4082" s="9" t="s">
        <v>13598</v>
      </c>
      <c r="D4082" s="6" t="s">
        <v>9721</v>
      </c>
      <c r="E4082" s="403">
        <v>22.55</v>
      </c>
      <c r="F4082" s="404"/>
      <c r="G4082" s="404"/>
      <c r="H4082" s="404" t="str">
        <f t="shared" si="65"/>
        <v>M³</v>
      </c>
    </row>
    <row r="4083" spans="2:8" ht="30" x14ac:dyDescent="0.25">
      <c r="B4083" s="4">
        <v>3606589</v>
      </c>
      <c r="C4083" s="8" t="s">
        <v>13599</v>
      </c>
      <c r="D4083" s="4" t="s">
        <v>9721</v>
      </c>
      <c r="E4083" s="406">
        <v>22.66</v>
      </c>
      <c r="F4083" s="404"/>
      <c r="G4083" s="404"/>
      <c r="H4083" s="404" t="str">
        <f t="shared" si="65"/>
        <v>M³</v>
      </c>
    </row>
    <row r="4084" spans="2:8" ht="30" x14ac:dyDescent="0.25">
      <c r="B4084" s="6">
        <v>3606580</v>
      </c>
      <c r="C4084" s="9" t="s">
        <v>13600</v>
      </c>
      <c r="D4084" s="6" t="s">
        <v>9721</v>
      </c>
      <c r="E4084" s="403">
        <v>21.2</v>
      </c>
      <c r="F4084" s="404"/>
      <c r="G4084" s="404"/>
      <c r="H4084" s="404" t="str">
        <f t="shared" si="65"/>
        <v>M³</v>
      </c>
    </row>
    <row r="4085" spans="2:8" ht="30" x14ac:dyDescent="0.25">
      <c r="B4085" s="4">
        <v>3606581</v>
      </c>
      <c r="C4085" s="8" t="s">
        <v>13601</v>
      </c>
      <c r="D4085" s="4" t="s">
        <v>9721</v>
      </c>
      <c r="E4085" s="406">
        <v>21.42</v>
      </c>
      <c r="F4085" s="404"/>
      <c r="G4085" s="404"/>
      <c r="H4085" s="404" t="str">
        <f t="shared" si="65"/>
        <v>M³</v>
      </c>
    </row>
    <row r="4086" spans="2:8" ht="30" x14ac:dyDescent="0.25">
      <c r="B4086" s="6">
        <v>3606582</v>
      </c>
      <c r="C4086" s="9" t="s">
        <v>13602</v>
      </c>
      <c r="D4086" s="6" t="s">
        <v>9721</v>
      </c>
      <c r="E4086" s="403">
        <v>21.53</v>
      </c>
      <c r="F4086" s="404"/>
      <c r="G4086" s="404"/>
      <c r="H4086" s="404" t="str">
        <f t="shared" si="65"/>
        <v>M³</v>
      </c>
    </row>
    <row r="4087" spans="2:8" ht="30" x14ac:dyDescent="0.25">
      <c r="B4087" s="4">
        <v>3606527</v>
      </c>
      <c r="C4087" s="8" t="s">
        <v>13603</v>
      </c>
      <c r="D4087" s="4" t="s">
        <v>9721</v>
      </c>
      <c r="E4087" s="406">
        <v>50.8</v>
      </c>
      <c r="F4087" s="404"/>
      <c r="G4087" s="404"/>
      <c r="H4087" s="404" t="str">
        <f t="shared" si="65"/>
        <v>M³</v>
      </c>
    </row>
    <row r="4088" spans="2:8" ht="30" x14ac:dyDescent="0.25">
      <c r="B4088" s="6">
        <v>3606528</v>
      </c>
      <c r="C4088" s="9" t="s">
        <v>13604</v>
      </c>
      <c r="D4088" s="6" t="s">
        <v>9721</v>
      </c>
      <c r="E4088" s="403">
        <v>51.61</v>
      </c>
      <c r="F4088" s="404"/>
      <c r="G4088" s="404"/>
      <c r="H4088" s="404" t="str">
        <f t="shared" si="65"/>
        <v>M³</v>
      </c>
    </row>
    <row r="4089" spans="2:8" ht="30" x14ac:dyDescent="0.25">
      <c r="B4089" s="4">
        <v>3606529</v>
      </c>
      <c r="C4089" s="8" t="s">
        <v>13605</v>
      </c>
      <c r="D4089" s="4" t="s">
        <v>9721</v>
      </c>
      <c r="E4089" s="406">
        <v>52.26</v>
      </c>
      <c r="F4089" s="404"/>
      <c r="G4089" s="404"/>
      <c r="H4089" s="404" t="str">
        <f t="shared" si="65"/>
        <v>M³</v>
      </c>
    </row>
    <row r="4090" spans="2:8" ht="30" x14ac:dyDescent="0.25">
      <c r="B4090" s="6">
        <v>3606530</v>
      </c>
      <c r="C4090" s="9" t="s">
        <v>13606</v>
      </c>
      <c r="D4090" s="6" t="s">
        <v>9721</v>
      </c>
      <c r="E4090" s="403">
        <v>53.08</v>
      </c>
      <c r="F4090" s="404"/>
      <c r="G4090" s="404"/>
      <c r="H4090" s="404" t="str">
        <f t="shared" si="65"/>
        <v>M³</v>
      </c>
    </row>
    <row r="4091" spans="2:8" ht="30" x14ac:dyDescent="0.25">
      <c r="B4091" s="4">
        <v>3606531</v>
      </c>
      <c r="C4091" s="8" t="s">
        <v>13607</v>
      </c>
      <c r="D4091" s="4" t="s">
        <v>9721</v>
      </c>
      <c r="E4091" s="406">
        <v>53.9</v>
      </c>
      <c r="F4091" s="404"/>
      <c r="G4091" s="404"/>
      <c r="H4091" s="404" t="str">
        <f t="shared" si="65"/>
        <v>M³</v>
      </c>
    </row>
    <row r="4092" spans="2:8" ht="30" x14ac:dyDescent="0.25">
      <c r="B4092" s="6">
        <v>3606532</v>
      </c>
      <c r="C4092" s="9" t="s">
        <v>13608</v>
      </c>
      <c r="D4092" s="6" t="s">
        <v>9721</v>
      </c>
      <c r="E4092" s="403">
        <v>55.2</v>
      </c>
      <c r="F4092" s="404"/>
      <c r="G4092" s="404"/>
      <c r="H4092" s="404" t="str">
        <f t="shared" si="65"/>
        <v>M³</v>
      </c>
    </row>
    <row r="4093" spans="2:8" ht="30" x14ac:dyDescent="0.25">
      <c r="B4093" s="4">
        <v>3606533</v>
      </c>
      <c r="C4093" s="8" t="s">
        <v>13609</v>
      </c>
      <c r="D4093" s="4" t="s">
        <v>9721</v>
      </c>
      <c r="E4093" s="406">
        <v>59.53</v>
      </c>
      <c r="F4093" s="404"/>
      <c r="G4093" s="404"/>
      <c r="H4093" s="404" t="str">
        <f t="shared" si="65"/>
        <v>M³</v>
      </c>
    </row>
    <row r="4094" spans="2:8" ht="30" x14ac:dyDescent="0.25">
      <c r="B4094" s="6">
        <v>3606534</v>
      </c>
      <c r="C4094" s="9" t="s">
        <v>13610</v>
      </c>
      <c r="D4094" s="6" t="s">
        <v>9721</v>
      </c>
      <c r="E4094" s="403">
        <v>60.62</v>
      </c>
      <c r="F4094" s="404"/>
      <c r="G4094" s="404"/>
      <c r="H4094" s="404" t="str">
        <f t="shared" si="65"/>
        <v>M³</v>
      </c>
    </row>
    <row r="4095" spans="2:8" ht="30" x14ac:dyDescent="0.25">
      <c r="B4095" s="4">
        <v>3606535</v>
      </c>
      <c r="C4095" s="8" t="s">
        <v>13611</v>
      </c>
      <c r="D4095" s="4" t="s">
        <v>9721</v>
      </c>
      <c r="E4095" s="406">
        <v>46.2</v>
      </c>
      <c r="F4095" s="404"/>
      <c r="G4095" s="404"/>
      <c r="H4095" s="404" t="str">
        <f t="shared" si="65"/>
        <v>M³</v>
      </c>
    </row>
    <row r="4096" spans="2:8" ht="30" x14ac:dyDescent="0.25">
      <c r="B4096" s="6">
        <v>3606536</v>
      </c>
      <c r="C4096" s="9" t="s">
        <v>13612</v>
      </c>
      <c r="D4096" s="6" t="s">
        <v>9721</v>
      </c>
      <c r="E4096" s="403">
        <v>46.63</v>
      </c>
      <c r="F4096" s="404"/>
      <c r="G4096" s="404"/>
      <c r="H4096" s="404" t="str">
        <f t="shared" si="65"/>
        <v>M³</v>
      </c>
    </row>
    <row r="4097" spans="2:8" ht="30" x14ac:dyDescent="0.25">
      <c r="B4097" s="4">
        <v>3606537</v>
      </c>
      <c r="C4097" s="8" t="s">
        <v>13613</v>
      </c>
      <c r="D4097" s="4" t="s">
        <v>9721</v>
      </c>
      <c r="E4097" s="406">
        <v>47.18</v>
      </c>
      <c r="F4097" s="404"/>
      <c r="G4097" s="404"/>
      <c r="H4097" s="404" t="str">
        <f t="shared" si="65"/>
        <v>M³</v>
      </c>
    </row>
    <row r="4098" spans="2:8" ht="30" x14ac:dyDescent="0.25">
      <c r="B4098" s="6">
        <v>3606538</v>
      </c>
      <c r="C4098" s="9" t="s">
        <v>13614</v>
      </c>
      <c r="D4098" s="6" t="s">
        <v>9721</v>
      </c>
      <c r="E4098" s="403">
        <v>47.61</v>
      </c>
      <c r="F4098" s="404"/>
      <c r="G4098" s="404"/>
      <c r="H4098" s="404" t="str">
        <f t="shared" si="65"/>
        <v>M³</v>
      </c>
    </row>
    <row r="4099" spans="2:8" ht="30" x14ac:dyDescent="0.25">
      <c r="B4099" s="4">
        <v>3606539</v>
      </c>
      <c r="C4099" s="8" t="s">
        <v>13615</v>
      </c>
      <c r="D4099" s="4" t="s">
        <v>9721</v>
      </c>
      <c r="E4099" s="406">
        <v>48.15</v>
      </c>
      <c r="F4099" s="404"/>
      <c r="G4099" s="404"/>
      <c r="H4099" s="404" t="str">
        <f t="shared" si="65"/>
        <v>M³</v>
      </c>
    </row>
    <row r="4100" spans="2:8" ht="30" x14ac:dyDescent="0.25">
      <c r="B4100" s="6">
        <v>3606540</v>
      </c>
      <c r="C4100" s="9" t="s">
        <v>13616</v>
      </c>
      <c r="D4100" s="6" t="s">
        <v>9721</v>
      </c>
      <c r="E4100" s="403">
        <v>51.12</v>
      </c>
      <c r="F4100" s="404"/>
      <c r="G4100" s="404"/>
      <c r="H4100" s="404" t="str">
        <f t="shared" si="65"/>
        <v>M³</v>
      </c>
    </row>
    <row r="4101" spans="2:8" ht="30" x14ac:dyDescent="0.25">
      <c r="B4101" s="4">
        <v>3606541</v>
      </c>
      <c r="C4101" s="8" t="s">
        <v>13617</v>
      </c>
      <c r="D4101" s="4" t="s">
        <v>9721</v>
      </c>
      <c r="E4101" s="406">
        <v>52.59</v>
      </c>
      <c r="F4101" s="404"/>
      <c r="G4101" s="404"/>
      <c r="H4101" s="404" t="str">
        <f t="shared" si="65"/>
        <v>M³</v>
      </c>
    </row>
    <row r="4102" spans="2:8" ht="30" x14ac:dyDescent="0.25">
      <c r="B4102" s="6">
        <v>3606542</v>
      </c>
      <c r="C4102" s="9" t="s">
        <v>13618</v>
      </c>
      <c r="D4102" s="6" t="s">
        <v>9721</v>
      </c>
      <c r="E4102" s="403">
        <v>53.24</v>
      </c>
      <c r="F4102" s="404"/>
      <c r="G4102" s="404"/>
      <c r="H4102" s="404" t="str">
        <f t="shared" si="65"/>
        <v>M³</v>
      </c>
    </row>
    <row r="4103" spans="2:8" ht="30" x14ac:dyDescent="0.25">
      <c r="B4103" s="4">
        <v>3606543</v>
      </c>
      <c r="C4103" s="8" t="s">
        <v>13619</v>
      </c>
      <c r="D4103" s="4" t="s">
        <v>9721</v>
      </c>
      <c r="E4103" s="406">
        <v>45.43</v>
      </c>
      <c r="F4103" s="404"/>
      <c r="G4103" s="404"/>
      <c r="H4103" s="404" t="str">
        <f t="shared" si="65"/>
        <v>M³</v>
      </c>
    </row>
    <row r="4104" spans="2:8" ht="30" x14ac:dyDescent="0.25">
      <c r="B4104" s="6">
        <v>3606544</v>
      </c>
      <c r="C4104" s="9" t="s">
        <v>13620</v>
      </c>
      <c r="D4104" s="6" t="s">
        <v>9721</v>
      </c>
      <c r="E4104" s="403">
        <v>45.76</v>
      </c>
      <c r="F4104" s="404"/>
      <c r="G4104" s="404"/>
      <c r="H4104" s="404" t="str">
        <f t="shared" si="65"/>
        <v>M³</v>
      </c>
    </row>
    <row r="4105" spans="2:8" ht="30" x14ac:dyDescent="0.25">
      <c r="B4105" s="4">
        <v>3606545</v>
      </c>
      <c r="C4105" s="8" t="s">
        <v>13621</v>
      </c>
      <c r="D4105" s="4" t="s">
        <v>9721</v>
      </c>
      <c r="E4105" s="406">
        <v>46.2</v>
      </c>
      <c r="F4105" s="404"/>
      <c r="G4105" s="404"/>
      <c r="H4105" s="404" t="str">
        <f t="shared" si="65"/>
        <v>M³</v>
      </c>
    </row>
    <row r="4106" spans="2:8" ht="30" x14ac:dyDescent="0.25">
      <c r="B4106" s="6">
        <v>3606546</v>
      </c>
      <c r="C4106" s="9" t="s">
        <v>13622</v>
      </c>
      <c r="D4106" s="6" t="s">
        <v>9721</v>
      </c>
      <c r="E4106" s="403">
        <v>46.63</v>
      </c>
      <c r="F4106" s="404"/>
      <c r="G4106" s="404"/>
      <c r="H4106" s="404" t="str">
        <f t="shared" si="65"/>
        <v>M³</v>
      </c>
    </row>
    <row r="4107" spans="2:8" ht="30" x14ac:dyDescent="0.25">
      <c r="B4107" s="4">
        <v>3606547</v>
      </c>
      <c r="C4107" s="8" t="s">
        <v>13623</v>
      </c>
      <c r="D4107" s="4" t="s">
        <v>9721</v>
      </c>
      <c r="E4107" s="406">
        <v>46.96</v>
      </c>
      <c r="F4107" s="404"/>
      <c r="G4107" s="404"/>
      <c r="H4107" s="404" t="str">
        <f t="shared" si="65"/>
        <v>M³</v>
      </c>
    </row>
    <row r="4108" spans="2:8" ht="30" x14ac:dyDescent="0.25">
      <c r="B4108" s="6">
        <v>3606548</v>
      </c>
      <c r="C4108" s="9" t="s">
        <v>13624</v>
      </c>
      <c r="D4108" s="6" t="s">
        <v>9721</v>
      </c>
      <c r="E4108" s="403">
        <v>47.72</v>
      </c>
      <c r="F4108" s="404"/>
      <c r="G4108" s="404"/>
      <c r="H4108" s="404" t="str">
        <f t="shared" si="65"/>
        <v>M³</v>
      </c>
    </row>
    <row r="4109" spans="2:8" ht="30" x14ac:dyDescent="0.25">
      <c r="B4109" s="4">
        <v>3606549</v>
      </c>
      <c r="C4109" s="8" t="s">
        <v>13625</v>
      </c>
      <c r="D4109" s="4" t="s">
        <v>9721</v>
      </c>
      <c r="E4109" s="406">
        <v>50.96</v>
      </c>
      <c r="F4109" s="404"/>
      <c r="G4109" s="404"/>
      <c r="H4109" s="404" t="str">
        <f t="shared" si="65"/>
        <v>M³</v>
      </c>
    </row>
    <row r="4110" spans="2:8" ht="30" x14ac:dyDescent="0.25">
      <c r="B4110" s="6">
        <v>3606550</v>
      </c>
      <c r="C4110" s="9" t="s">
        <v>13626</v>
      </c>
      <c r="D4110" s="6" t="s">
        <v>9721</v>
      </c>
      <c r="E4110" s="403">
        <v>51.61</v>
      </c>
      <c r="F4110" s="404"/>
      <c r="G4110" s="404"/>
      <c r="H4110" s="404" t="str">
        <f t="shared" si="65"/>
        <v>M³</v>
      </c>
    </row>
    <row r="4111" spans="2:8" ht="30" x14ac:dyDescent="0.25">
      <c r="B4111" s="4">
        <v>3606500</v>
      </c>
      <c r="C4111" s="8" t="s">
        <v>13627</v>
      </c>
      <c r="D4111" s="4" t="s">
        <v>9721</v>
      </c>
      <c r="E4111" s="406">
        <v>47.34</v>
      </c>
      <c r="F4111" s="404"/>
      <c r="G4111" s="404"/>
      <c r="H4111" s="404" t="str">
        <f t="shared" si="65"/>
        <v>M³</v>
      </c>
    </row>
    <row r="4112" spans="2:8" ht="30" x14ac:dyDescent="0.25">
      <c r="B4112" s="6">
        <v>3606501</v>
      </c>
      <c r="C4112" s="9" t="s">
        <v>13628</v>
      </c>
      <c r="D4112" s="6" t="s">
        <v>9721</v>
      </c>
      <c r="E4112" s="403">
        <v>48.16</v>
      </c>
      <c r="F4112" s="404"/>
      <c r="G4112" s="404"/>
      <c r="H4112" s="404" t="str">
        <f t="shared" si="65"/>
        <v>M³</v>
      </c>
    </row>
    <row r="4113" spans="2:8" ht="30" x14ac:dyDescent="0.25">
      <c r="B4113" s="4">
        <v>3606502</v>
      </c>
      <c r="C4113" s="8" t="s">
        <v>13629</v>
      </c>
      <c r="D4113" s="4" t="s">
        <v>9721</v>
      </c>
      <c r="E4113" s="406">
        <v>48.81</v>
      </c>
      <c r="F4113" s="404"/>
      <c r="G4113" s="404"/>
      <c r="H4113" s="404" t="str">
        <f t="shared" ref="H4113:H4176" si="66">UPPER(D4113)</f>
        <v>M³</v>
      </c>
    </row>
    <row r="4114" spans="2:8" ht="30" x14ac:dyDescent="0.25">
      <c r="B4114" s="6">
        <v>3606503</v>
      </c>
      <c r="C4114" s="9" t="s">
        <v>13630</v>
      </c>
      <c r="D4114" s="6" t="s">
        <v>9721</v>
      </c>
      <c r="E4114" s="403">
        <v>49.63</v>
      </c>
      <c r="F4114" s="404"/>
      <c r="G4114" s="404"/>
      <c r="H4114" s="404" t="str">
        <f t="shared" si="66"/>
        <v>M³</v>
      </c>
    </row>
    <row r="4115" spans="2:8" ht="30" x14ac:dyDescent="0.25">
      <c r="B4115" s="4">
        <v>3606504</v>
      </c>
      <c r="C4115" s="8" t="s">
        <v>13631</v>
      </c>
      <c r="D4115" s="4" t="s">
        <v>9721</v>
      </c>
      <c r="E4115" s="406">
        <v>50.44</v>
      </c>
      <c r="F4115" s="404"/>
      <c r="G4115" s="404"/>
      <c r="H4115" s="404" t="str">
        <f t="shared" si="66"/>
        <v>M³</v>
      </c>
    </row>
    <row r="4116" spans="2:8" ht="30" x14ac:dyDescent="0.25">
      <c r="B4116" s="6">
        <v>3606505</v>
      </c>
      <c r="C4116" s="9" t="s">
        <v>13632</v>
      </c>
      <c r="D4116" s="6" t="s">
        <v>9721</v>
      </c>
      <c r="E4116" s="403">
        <v>51.75</v>
      </c>
      <c r="F4116" s="404"/>
      <c r="G4116" s="404"/>
      <c r="H4116" s="404" t="str">
        <f t="shared" si="66"/>
        <v>M³</v>
      </c>
    </row>
    <row r="4117" spans="2:8" ht="30" x14ac:dyDescent="0.25">
      <c r="B4117" s="4">
        <v>3606506</v>
      </c>
      <c r="C4117" s="8" t="s">
        <v>13633</v>
      </c>
      <c r="D4117" s="4" t="s">
        <v>9721</v>
      </c>
      <c r="E4117" s="406">
        <v>55.97</v>
      </c>
      <c r="F4117" s="404"/>
      <c r="G4117" s="404"/>
      <c r="H4117" s="404" t="str">
        <f t="shared" si="66"/>
        <v>M³</v>
      </c>
    </row>
    <row r="4118" spans="2:8" ht="30" x14ac:dyDescent="0.25">
      <c r="B4118" s="6">
        <v>3606507</v>
      </c>
      <c r="C4118" s="9" t="s">
        <v>13634</v>
      </c>
      <c r="D4118" s="6" t="s">
        <v>9721</v>
      </c>
      <c r="E4118" s="403">
        <v>57.28</v>
      </c>
      <c r="F4118" s="404"/>
      <c r="G4118" s="404"/>
      <c r="H4118" s="404" t="str">
        <f t="shared" si="66"/>
        <v>M³</v>
      </c>
    </row>
    <row r="4119" spans="2:8" ht="30" x14ac:dyDescent="0.25">
      <c r="B4119" s="4">
        <v>3606509</v>
      </c>
      <c r="C4119" s="8" t="s">
        <v>13635</v>
      </c>
      <c r="D4119" s="4" t="s">
        <v>9721</v>
      </c>
      <c r="E4119" s="406">
        <v>42.74</v>
      </c>
      <c r="F4119" s="404"/>
      <c r="G4119" s="404"/>
      <c r="H4119" s="404" t="str">
        <f t="shared" si="66"/>
        <v>M³</v>
      </c>
    </row>
    <row r="4120" spans="2:8" ht="30" x14ac:dyDescent="0.25">
      <c r="B4120" s="6">
        <v>3606510</v>
      </c>
      <c r="C4120" s="9" t="s">
        <v>13636</v>
      </c>
      <c r="D4120" s="6" t="s">
        <v>9721</v>
      </c>
      <c r="E4120" s="403">
        <v>43.29</v>
      </c>
      <c r="F4120" s="404"/>
      <c r="G4120" s="404"/>
      <c r="H4120" s="404" t="str">
        <f t="shared" si="66"/>
        <v>M³</v>
      </c>
    </row>
    <row r="4121" spans="2:8" ht="30" x14ac:dyDescent="0.25">
      <c r="B4121" s="4">
        <v>3606511</v>
      </c>
      <c r="C4121" s="8" t="s">
        <v>13637</v>
      </c>
      <c r="D4121" s="4" t="s">
        <v>9721</v>
      </c>
      <c r="E4121" s="406">
        <v>43.72</v>
      </c>
      <c r="F4121" s="404"/>
      <c r="G4121" s="404"/>
      <c r="H4121" s="404" t="str">
        <f t="shared" si="66"/>
        <v>M³</v>
      </c>
    </row>
    <row r="4122" spans="2:8" ht="30" x14ac:dyDescent="0.25">
      <c r="B4122" s="6">
        <v>3606512</v>
      </c>
      <c r="C4122" s="9" t="s">
        <v>13638</v>
      </c>
      <c r="D4122" s="6" t="s">
        <v>9721</v>
      </c>
      <c r="E4122" s="403">
        <v>44.16</v>
      </c>
      <c r="F4122" s="404"/>
      <c r="G4122" s="404"/>
      <c r="H4122" s="404" t="str">
        <f t="shared" si="66"/>
        <v>M³</v>
      </c>
    </row>
    <row r="4123" spans="2:8" ht="30" x14ac:dyDescent="0.25">
      <c r="B4123" s="4">
        <v>3606513</v>
      </c>
      <c r="C4123" s="8" t="s">
        <v>13639</v>
      </c>
      <c r="D4123" s="4" t="s">
        <v>9721</v>
      </c>
      <c r="E4123" s="463">
        <v>46.85</v>
      </c>
      <c r="F4123" s="404"/>
      <c r="G4123" s="404"/>
      <c r="H4123" s="404" t="str">
        <f t="shared" si="66"/>
        <v>M³</v>
      </c>
    </row>
    <row r="4124" spans="2:8" ht="30" x14ac:dyDescent="0.25">
      <c r="B4124" s="6">
        <v>3606514</v>
      </c>
      <c r="C4124" s="9" t="s">
        <v>13640</v>
      </c>
      <c r="D4124" s="6" t="s">
        <v>9721</v>
      </c>
      <c r="E4124" s="464">
        <v>47.83</v>
      </c>
      <c r="F4124" s="404"/>
      <c r="G4124" s="404"/>
      <c r="H4124" s="404" t="str">
        <f t="shared" si="66"/>
        <v>M³</v>
      </c>
    </row>
    <row r="4125" spans="2:8" ht="30" x14ac:dyDescent="0.25">
      <c r="B4125" s="4">
        <v>3606515</v>
      </c>
      <c r="C4125" s="8" t="s">
        <v>13641</v>
      </c>
      <c r="D4125" s="4" t="s">
        <v>9721</v>
      </c>
      <c r="E4125" s="463">
        <v>49.14</v>
      </c>
      <c r="F4125" s="404"/>
      <c r="G4125" s="404"/>
      <c r="H4125" s="404" t="str">
        <f t="shared" si="66"/>
        <v>M³</v>
      </c>
    </row>
    <row r="4126" spans="2:8" ht="30" x14ac:dyDescent="0.25">
      <c r="B4126" s="6">
        <v>3606516</v>
      </c>
      <c r="C4126" s="9" t="s">
        <v>13642</v>
      </c>
      <c r="D4126" s="6" t="s">
        <v>9721</v>
      </c>
      <c r="E4126" s="464">
        <v>49.79</v>
      </c>
      <c r="F4126" s="404"/>
      <c r="G4126" s="404"/>
      <c r="H4126" s="404" t="str">
        <f t="shared" si="66"/>
        <v>M³</v>
      </c>
    </row>
    <row r="4127" spans="2:8" ht="30" x14ac:dyDescent="0.25">
      <c r="B4127" s="4">
        <v>3606518</v>
      </c>
      <c r="C4127" s="8" t="s">
        <v>13643</v>
      </c>
      <c r="D4127" s="4" t="s">
        <v>9721</v>
      </c>
      <c r="E4127" s="463">
        <v>41.98</v>
      </c>
      <c r="F4127" s="404"/>
      <c r="G4127" s="404"/>
      <c r="H4127" s="404" t="str">
        <f t="shared" si="66"/>
        <v>M³</v>
      </c>
    </row>
    <row r="4128" spans="2:8" ht="30" x14ac:dyDescent="0.25">
      <c r="B4128" s="6">
        <v>3606519</v>
      </c>
      <c r="C4128" s="9" t="s">
        <v>13644</v>
      </c>
      <c r="D4128" s="6" t="s">
        <v>9721</v>
      </c>
      <c r="E4128" s="464">
        <v>42.42</v>
      </c>
      <c r="F4128" s="404"/>
      <c r="G4128" s="404"/>
      <c r="H4128" s="404" t="str">
        <f t="shared" si="66"/>
        <v>M³</v>
      </c>
    </row>
    <row r="4129" spans="2:8" ht="30" x14ac:dyDescent="0.25">
      <c r="B4129" s="4">
        <v>3606520</v>
      </c>
      <c r="C4129" s="8" t="s">
        <v>13645</v>
      </c>
      <c r="D4129" s="4" t="s">
        <v>9721</v>
      </c>
      <c r="E4129" s="463">
        <v>42.74</v>
      </c>
      <c r="F4129" s="404"/>
      <c r="G4129" s="404"/>
      <c r="H4129" s="404" t="str">
        <f t="shared" si="66"/>
        <v>M³</v>
      </c>
    </row>
    <row r="4130" spans="2:8" ht="30" x14ac:dyDescent="0.25">
      <c r="B4130" s="6">
        <v>3606521</v>
      </c>
      <c r="C4130" s="9" t="s">
        <v>13646</v>
      </c>
      <c r="D4130" s="6" t="s">
        <v>9721</v>
      </c>
      <c r="E4130" s="464">
        <v>43.18</v>
      </c>
      <c r="F4130" s="404"/>
      <c r="G4130" s="404"/>
      <c r="H4130" s="404" t="str">
        <f t="shared" si="66"/>
        <v>M³</v>
      </c>
    </row>
    <row r="4131" spans="2:8" ht="30" x14ac:dyDescent="0.25">
      <c r="B4131" s="4">
        <v>3606522</v>
      </c>
      <c r="C4131" s="8" t="s">
        <v>13647</v>
      </c>
      <c r="D4131" s="4" t="s">
        <v>9721</v>
      </c>
      <c r="E4131" s="463">
        <v>43.51</v>
      </c>
      <c r="F4131" s="404"/>
      <c r="G4131" s="404"/>
      <c r="H4131" s="404" t="str">
        <f t="shared" si="66"/>
        <v>M³</v>
      </c>
    </row>
    <row r="4132" spans="2:8" ht="30" x14ac:dyDescent="0.25">
      <c r="B4132" s="6">
        <v>3606523</v>
      </c>
      <c r="C4132" s="9" t="s">
        <v>13648</v>
      </c>
      <c r="D4132" s="6" t="s">
        <v>9721</v>
      </c>
      <c r="E4132" s="464">
        <v>44.27</v>
      </c>
      <c r="F4132" s="404"/>
      <c r="G4132" s="404"/>
      <c r="H4132" s="404" t="str">
        <f t="shared" si="66"/>
        <v>M³</v>
      </c>
    </row>
    <row r="4133" spans="2:8" ht="30" x14ac:dyDescent="0.25">
      <c r="B4133" s="4">
        <v>3606524</v>
      </c>
      <c r="C4133" s="8" t="s">
        <v>13649</v>
      </c>
      <c r="D4133" s="4" t="s">
        <v>9721</v>
      </c>
      <c r="E4133" s="463">
        <v>47.67</v>
      </c>
      <c r="F4133" s="404"/>
      <c r="G4133" s="404"/>
      <c r="H4133" s="404" t="str">
        <f t="shared" si="66"/>
        <v>M³</v>
      </c>
    </row>
    <row r="4134" spans="2:8" ht="30" x14ac:dyDescent="0.25">
      <c r="B4134" s="6">
        <v>3606525</v>
      </c>
      <c r="C4134" s="9" t="s">
        <v>13650</v>
      </c>
      <c r="D4134" s="6" t="s">
        <v>9721</v>
      </c>
      <c r="E4134" s="464">
        <v>48.16</v>
      </c>
      <c r="F4134" s="404"/>
      <c r="G4134" s="404"/>
      <c r="H4134" s="404" t="str">
        <f t="shared" si="66"/>
        <v>M³</v>
      </c>
    </row>
    <row r="4135" spans="2:8" x14ac:dyDescent="0.25">
      <c r="B4135" s="4">
        <v>3606577</v>
      </c>
      <c r="C4135" s="8" t="s">
        <v>13651</v>
      </c>
      <c r="D4135" s="4" t="s">
        <v>9721</v>
      </c>
      <c r="E4135" s="463">
        <v>11.36</v>
      </c>
      <c r="F4135" s="404"/>
      <c r="G4135" s="404"/>
      <c r="H4135" s="404" t="str">
        <f t="shared" si="66"/>
        <v>M³</v>
      </c>
    </row>
    <row r="4136" spans="2:8" x14ac:dyDescent="0.25">
      <c r="B4136" s="6">
        <v>3606576</v>
      </c>
      <c r="C4136" s="9" t="s">
        <v>13652</v>
      </c>
      <c r="D4136" s="6" t="s">
        <v>9721</v>
      </c>
      <c r="E4136" s="464">
        <v>4.33</v>
      </c>
      <c r="F4136" s="404"/>
      <c r="G4136" s="404"/>
      <c r="H4136" s="404" t="str">
        <f t="shared" si="66"/>
        <v>M³</v>
      </c>
    </row>
    <row r="4137" spans="2:8" x14ac:dyDescent="0.25">
      <c r="B4137" s="4">
        <v>3606561</v>
      </c>
      <c r="C4137" s="8" t="s">
        <v>13653</v>
      </c>
      <c r="D4137" s="4" t="s">
        <v>42</v>
      </c>
      <c r="E4137" s="463">
        <v>2214.94</v>
      </c>
      <c r="F4137" s="404"/>
      <c r="G4137" s="404"/>
      <c r="H4137" s="404" t="str">
        <f t="shared" si="66"/>
        <v>UN</v>
      </c>
    </row>
    <row r="4138" spans="2:8" x14ac:dyDescent="0.25">
      <c r="B4138" s="6">
        <v>3606556</v>
      </c>
      <c r="C4138" s="9" t="s">
        <v>13654</v>
      </c>
      <c r="D4138" s="6" t="s">
        <v>42</v>
      </c>
      <c r="E4138" s="464">
        <v>1603.9</v>
      </c>
      <c r="F4138" s="404"/>
      <c r="G4138" s="404"/>
      <c r="H4138" s="404" t="str">
        <f t="shared" si="66"/>
        <v>UN</v>
      </c>
    </row>
    <row r="4139" spans="2:8" x14ac:dyDescent="0.25">
      <c r="B4139" s="4">
        <v>3606562</v>
      </c>
      <c r="C4139" s="8" t="s">
        <v>13655</v>
      </c>
      <c r="D4139" s="4" t="s">
        <v>42</v>
      </c>
      <c r="E4139" s="463">
        <v>2422.73</v>
      </c>
      <c r="F4139" s="404"/>
      <c r="G4139" s="404"/>
      <c r="H4139" s="404" t="str">
        <f t="shared" si="66"/>
        <v>UN</v>
      </c>
    </row>
    <row r="4140" spans="2:8" x14ac:dyDescent="0.25">
      <c r="B4140" s="6">
        <v>3606557</v>
      </c>
      <c r="C4140" s="9" t="s">
        <v>13656</v>
      </c>
      <c r="D4140" s="6" t="s">
        <v>42</v>
      </c>
      <c r="E4140" s="464">
        <v>1750.59</v>
      </c>
      <c r="F4140" s="404"/>
      <c r="G4140" s="404"/>
      <c r="H4140" s="404" t="str">
        <f t="shared" si="66"/>
        <v>UN</v>
      </c>
    </row>
    <row r="4141" spans="2:8" x14ac:dyDescent="0.25">
      <c r="B4141" s="4">
        <v>3606563</v>
      </c>
      <c r="C4141" s="8" t="s">
        <v>13657</v>
      </c>
      <c r="D4141" s="4" t="s">
        <v>42</v>
      </c>
      <c r="E4141" s="463">
        <v>2639.51</v>
      </c>
      <c r="F4141" s="404"/>
      <c r="G4141" s="404"/>
      <c r="H4141" s="404" t="str">
        <f t="shared" si="66"/>
        <v>UN</v>
      </c>
    </row>
    <row r="4142" spans="2:8" x14ac:dyDescent="0.25">
      <c r="B4142" s="6">
        <v>3606558</v>
      </c>
      <c r="C4142" s="9" t="s">
        <v>13658</v>
      </c>
      <c r="D4142" s="6" t="s">
        <v>42</v>
      </c>
      <c r="E4142" s="464">
        <v>1906.26</v>
      </c>
      <c r="F4142" s="404"/>
      <c r="G4142" s="404"/>
      <c r="H4142" s="404" t="str">
        <f t="shared" si="66"/>
        <v>UN</v>
      </c>
    </row>
    <row r="4143" spans="2:8" x14ac:dyDescent="0.25">
      <c r="B4143" s="4">
        <v>3606559</v>
      </c>
      <c r="C4143" s="8" t="s">
        <v>13659</v>
      </c>
      <c r="D4143" s="4" t="s">
        <v>42</v>
      </c>
      <c r="E4143" s="463">
        <v>1772.04</v>
      </c>
      <c r="F4143" s="404"/>
      <c r="G4143" s="404"/>
      <c r="H4143" s="404" t="str">
        <f t="shared" si="66"/>
        <v>UN</v>
      </c>
    </row>
    <row r="4144" spans="2:8" x14ac:dyDescent="0.25">
      <c r="B4144" s="6">
        <v>3606554</v>
      </c>
      <c r="C4144" s="9" t="s">
        <v>13660</v>
      </c>
      <c r="D4144" s="6" t="s">
        <v>42</v>
      </c>
      <c r="E4144" s="464">
        <v>1283.21</v>
      </c>
      <c r="F4144" s="404"/>
      <c r="G4144" s="404"/>
      <c r="H4144" s="404" t="str">
        <f t="shared" si="66"/>
        <v>UN</v>
      </c>
    </row>
    <row r="4145" spans="2:8" x14ac:dyDescent="0.25">
      <c r="B4145" s="4">
        <v>3606560</v>
      </c>
      <c r="C4145" s="8" t="s">
        <v>13661</v>
      </c>
      <c r="D4145" s="4" t="s">
        <v>42</v>
      </c>
      <c r="E4145" s="463">
        <v>1980.67</v>
      </c>
      <c r="F4145" s="404"/>
      <c r="G4145" s="404"/>
      <c r="H4145" s="404" t="str">
        <f t="shared" si="66"/>
        <v>UN</v>
      </c>
    </row>
    <row r="4146" spans="2:8" x14ac:dyDescent="0.25">
      <c r="B4146" s="6">
        <v>3606555</v>
      </c>
      <c r="C4146" s="9" t="s">
        <v>13662</v>
      </c>
      <c r="D4146" s="6" t="s">
        <v>42</v>
      </c>
      <c r="E4146" s="464">
        <v>1430.73</v>
      </c>
      <c r="F4146" s="404"/>
      <c r="G4146" s="404"/>
      <c r="H4146" s="404" t="str">
        <f t="shared" si="66"/>
        <v>UN</v>
      </c>
    </row>
    <row r="4147" spans="2:8" x14ac:dyDescent="0.25">
      <c r="B4147" s="4">
        <v>3606571</v>
      </c>
      <c r="C4147" s="8" t="s">
        <v>13663</v>
      </c>
      <c r="D4147" s="4" t="s">
        <v>42</v>
      </c>
      <c r="E4147" s="463">
        <v>2176.9699999999998</v>
      </c>
      <c r="F4147" s="404"/>
      <c r="G4147" s="404"/>
      <c r="H4147" s="404" t="str">
        <f t="shared" si="66"/>
        <v>UN</v>
      </c>
    </row>
    <row r="4148" spans="2:8" x14ac:dyDescent="0.25">
      <c r="B4148" s="6">
        <v>3606566</v>
      </c>
      <c r="C4148" s="9" t="s">
        <v>13664</v>
      </c>
      <c r="D4148" s="6" t="s">
        <v>42</v>
      </c>
      <c r="E4148" s="464">
        <v>1565.93</v>
      </c>
      <c r="F4148" s="404"/>
      <c r="G4148" s="404"/>
      <c r="H4148" s="404" t="str">
        <f t="shared" si="66"/>
        <v>UN</v>
      </c>
    </row>
    <row r="4149" spans="2:8" x14ac:dyDescent="0.25">
      <c r="B4149" s="4">
        <v>3606572</v>
      </c>
      <c r="C4149" s="8" t="s">
        <v>13665</v>
      </c>
      <c r="D4149" s="4" t="s">
        <v>42</v>
      </c>
      <c r="E4149" s="463">
        <v>2387.37</v>
      </c>
      <c r="F4149" s="404"/>
      <c r="G4149" s="404"/>
      <c r="H4149" s="404" t="str">
        <f t="shared" si="66"/>
        <v>UN</v>
      </c>
    </row>
    <row r="4150" spans="2:8" x14ac:dyDescent="0.25">
      <c r="B4150" s="6">
        <v>3606567</v>
      </c>
      <c r="C4150" s="9" t="s">
        <v>13666</v>
      </c>
      <c r="D4150" s="6" t="s">
        <v>42</v>
      </c>
      <c r="E4150" s="464">
        <v>1715.22</v>
      </c>
      <c r="F4150" s="404"/>
      <c r="G4150" s="404"/>
      <c r="H4150" s="404" t="str">
        <f t="shared" si="66"/>
        <v>UN</v>
      </c>
    </row>
    <row r="4151" spans="2:8" x14ac:dyDescent="0.25">
      <c r="B4151" s="4">
        <v>3606573</v>
      </c>
      <c r="C4151" s="8" t="s">
        <v>13667</v>
      </c>
      <c r="D4151" s="4" t="s">
        <v>42</v>
      </c>
      <c r="E4151" s="463">
        <v>2597.35</v>
      </c>
      <c r="F4151" s="404"/>
      <c r="G4151" s="404"/>
      <c r="H4151" s="404" t="str">
        <f t="shared" si="66"/>
        <v>UN</v>
      </c>
    </row>
    <row r="4152" spans="2:8" x14ac:dyDescent="0.25">
      <c r="B4152" s="6">
        <v>3606568</v>
      </c>
      <c r="C4152" s="9" t="s">
        <v>13668</v>
      </c>
      <c r="D4152" s="6" t="s">
        <v>42</v>
      </c>
      <c r="E4152" s="464">
        <v>1864.1</v>
      </c>
      <c r="F4152" s="404"/>
      <c r="G4152" s="404"/>
      <c r="H4152" s="404" t="str">
        <f t="shared" si="66"/>
        <v>UN</v>
      </c>
    </row>
    <row r="4153" spans="2:8" x14ac:dyDescent="0.25">
      <c r="B4153" s="4">
        <v>3606569</v>
      </c>
      <c r="C4153" s="8" t="s">
        <v>13669</v>
      </c>
      <c r="D4153" s="4" t="s">
        <v>42</v>
      </c>
      <c r="E4153" s="463">
        <v>1754.69</v>
      </c>
      <c r="F4153" s="404"/>
      <c r="G4153" s="404"/>
      <c r="H4153" s="404" t="str">
        <f t="shared" si="66"/>
        <v>UN</v>
      </c>
    </row>
    <row r="4154" spans="2:8" x14ac:dyDescent="0.25">
      <c r="B4154" s="6">
        <v>3606564</v>
      </c>
      <c r="C4154" s="9" t="s">
        <v>13670</v>
      </c>
      <c r="D4154" s="6" t="s">
        <v>42</v>
      </c>
      <c r="E4154" s="464">
        <v>1265.8499999999999</v>
      </c>
      <c r="F4154" s="404"/>
      <c r="G4154" s="404"/>
      <c r="H4154" s="404" t="str">
        <f t="shared" si="66"/>
        <v>UN</v>
      </c>
    </row>
    <row r="4155" spans="2:8" x14ac:dyDescent="0.25">
      <c r="B4155" s="4">
        <v>3606570</v>
      </c>
      <c r="C4155" s="8" t="s">
        <v>13671</v>
      </c>
      <c r="D4155" s="4" t="s">
        <v>42</v>
      </c>
      <c r="E4155" s="463">
        <v>1966.1</v>
      </c>
      <c r="F4155" s="404"/>
      <c r="G4155" s="404"/>
      <c r="H4155" s="404" t="str">
        <f t="shared" si="66"/>
        <v>UN</v>
      </c>
    </row>
    <row r="4156" spans="2:8" x14ac:dyDescent="0.25">
      <c r="B4156" s="6">
        <v>3606565</v>
      </c>
      <c r="C4156" s="9" t="s">
        <v>13672</v>
      </c>
      <c r="D4156" s="6" t="s">
        <v>42</v>
      </c>
      <c r="E4156" s="464">
        <v>1416.17</v>
      </c>
      <c r="F4156" s="404"/>
      <c r="G4156" s="404"/>
      <c r="H4156" s="404" t="str">
        <f t="shared" si="66"/>
        <v>UN</v>
      </c>
    </row>
    <row r="4157" spans="2:8" x14ac:dyDescent="0.25">
      <c r="B4157" s="4">
        <v>3606578</v>
      </c>
      <c r="C4157" s="8" t="s">
        <v>13673</v>
      </c>
      <c r="D4157" s="4" t="s">
        <v>42</v>
      </c>
      <c r="E4157" s="463">
        <v>112.31</v>
      </c>
      <c r="F4157" s="404"/>
      <c r="G4157" s="404"/>
      <c r="H4157" s="404" t="str">
        <f t="shared" si="66"/>
        <v>UN</v>
      </c>
    </row>
    <row r="4158" spans="2:8" x14ac:dyDescent="0.25">
      <c r="B4158" s="6">
        <v>3606575</v>
      </c>
      <c r="C4158" s="9" t="s">
        <v>13674</v>
      </c>
      <c r="D4158" s="6" t="s">
        <v>9721</v>
      </c>
      <c r="E4158" s="464">
        <v>1.88</v>
      </c>
      <c r="F4158" s="404"/>
      <c r="G4158" s="404"/>
      <c r="H4158" s="404" t="str">
        <f t="shared" si="66"/>
        <v>M³</v>
      </c>
    </row>
    <row r="4159" spans="2:8" x14ac:dyDescent="0.25">
      <c r="B4159" s="4">
        <v>3606574</v>
      </c>
      <c r="C4159" s="8" t="s">
        <v>13675</v>
      </c>
      <c r="D4159" s="4" t="s">
        <v>9721</v>
      </c>
      <c r="E4159" s="463">
        <v>0.94</v>
      </c>
      <c r="F4159" s="404"/>
      <c r="G4159" s="404"/>
      <c r="H4159" s="404" t="str">
        <f t="shared" si="66"/>
        <v>M³</v>
      </c>
    </row>
    <row r="4160" spans="2:8" x14ac:dyDescent="0.25">
      <c r="B4160" s="6">
        <v>3713603</v>
      </c>
      <c r="C4160" s="9" t="s">
        <v>13676</v>
      </c>
      <c r="D4160" s="6" t="s">
        <v>9</v>
      </c>
      <c r="E4160" s="464">
        <v>1040.48</v>
      </c>
      <c r="F4160" s="404"/>
      <c r="G4160" s="404"/>
      <c r="H4160" s="404" t="str">
        <f t="shared" si="66"/>
        <v>M</v>
      </c>
    </row>
    <row r="4161" spans="2:8" x14ac:dyDescent="0.25">
      <c r="B4161" s="4">
        <v>3713601</v>
      </c>
      <c r="C4161" s="8" t="s">
        <v>13677</v>
      </c>
      <c r="D4161" s="4" t="s">
        <v>9</v>
      </c>
      <c r="E4161" s="463">
        <v>839.62</v>
      </c>
      <c r="F4161" s="404"/>
      <c r="G4161" s="404"/>
      <c r="H4161" s="404" t="str">
        <f t="shared" si="66"/>
        <v>M</v>
      </c>
    </row>
    <row r="4162" spans="2:8" x14ac:dyDescent="0.25">
      <c r="B4162" s="6">
        <v>3713607</v>
      </c>
      <c r="C4162" s="9" t="s">
        <v>13678</v>
      </c>
      <c r="D4162" s="6" t="s">
        <v>9</v>
      </c>
      <c r="E4162" s="464">
        <v>790.14</v>
      </c>
      <c r="F4162" s="404"/>
      <c r="G4162" s="404"/>
      <c r="H4162" s="404" t="str">
        <f t="shared" si="66"/>
        <v>M</v>
      </c>
    </row>
    <row r="4163" spans="2:8" x14ac:dyDescent="0.25">
      <c r="B4163" s="4">
        <v>3713605</v>
      </c>
      <c r="C4163" s="8" t="s">
        <v>13679</v>
      </c>
      <c r="D4163" s="4" t="s">
        <v>9</v>
      </c>
      <c r="E4163" s="463">
        <v>561.47</v>
      </c>
      <c r="F4163" s="404"/>
      <c r="G4163" s="404"/>
      <c r="H4163" s="404" t="str">
        <f t="shared" si="66"/>
        <v>M</v>
      </c>
    </row>
    <row r="4164" spans="2:8" x14ac:dyDescent="0.25">
      <c r="B4164" s="6">
        <v>3719530</v>
      </c>
      <c r="C4164" s="9" t="s">
        <v>13680</v>
      </c>
      <c r="D4164" s="6" t="s">
        <v>9</v>
      </c>
      <c r="E4164" s="464">
        <v>325.63</v>
      </c>
      <c r="F4164" s="404"/>
      <c r="G4164" s="404"/>
      <c r="H4164" s="404" t="str">
        <f t="shared" si="66"/>
        <v>M</v>
      </c>
    </row>
    <row r="4165" spans="2:8" x14ac:dyDescent="0.25">
      <c r="B4165" s="4">
        <v>3713828</v>
      </c>
      <c r="C4165" s="8" t="s">
        <v>13681</v>
      </c>
      <c r="D4165" s="4" t="s">
        <v>9</v>
      </c>
      <c r="E4165" s="463">
        <v>243.03</v>
      </c>
      <c r="F4165" s="404"/>
      <c r="G4165" s="404"/>
      <c r="H4165" s="404" t="str">
        <f t="shared" si="66"/>
        <v>M</v>
      </c>
    </row>
    <row r="4166" spans="2:8" x14ac:dyDescent="0.25">
      <c r="B4166" s="6">
        <v>3713875</v>
      </c>
      <c r="C4166" s="9" t="s">
        <v>13682</v>
      </c>
      <c r="D4166" s="6" t="s">
        <v>9</v>
      </c>
      <c r="E4166" s="464">
        <v>68.39</v>
      </c>
      <c r="F4166" s="404"/>
      <c r="G4166" s="404"/>
      <c r="H4166" s="404" t="str">
        <f t="shared" si="66"/>
        <v>M</v>
      </c>
    </row>
    <row r="4167" spans="2:8" x14ac:dyDescent="0.25">
      <c r="B4167" s="4">
        <v>3713619</v>
      </c>
      <c r="C4167" s="8" t="s">
        <v>13683</v>
      </c>
      <c r="D4167" s="4" t="s">
        <v>9</v>
      </c>
      <c r="E4167" s="463">
        <v>68.8</v>
      </c>
      <c r="F4167" s="404"/>
      <c r="G4167" s="404"/>
      <c r="H4167" s="404" t="str">
        <f t="shared" si="66"/>
        <v>M</v>
      </c>
    </row>
    <row r="4168" spans="2:8" x14ac:dyDescent="0.25">
      <c r="B4168" s="6">
        <v>3713876</v>
      </c>
      <c r="C4168" s="9" t="s">
        <v>13684</v>
      </c>
      <c r="D4168" s="6" t="s">
        <v>9</v>
      </c>
      <c r="E4168" s="464">
        <v>90.53</v>
      </c>
      <c r="F4168" s="404"/>
      <c r="G4168" s="404"/>
      <c r="H4168" s="404" t="str">
        <f t="shared" si="66"/>
        <v>M</v>
      </c>
    </row>
    <row r="4169" spans="2:8" x14ac:dyDescent="0.25">
      <c r="B4169" s="4">
        <v>3713827</v>
      </c>
      <c r="C4169" s="8" t="s">
        <v>13685</v>
      </c>
      <c r="D4169" s="4" t="s">
        <v>9</v>
      </c>
      <c r="E4169" s="463">
        <v>89.06</v>
      </c>
      <c r="F4169" s="404"/>
      <c r="G4169" s="404"/>
      <c r="H4169" s="404" t="str">
        <f t="shared" si="66"/>
        <v>M</v>
      </c>
    </row>
    <row r="4170" spans="2:8" x14ac:dyDescent="0.25">
      <c r="B4170" s="6">
        <v>3713904</v>
      </c>
      <c r="C4170" s="9" t="s">
        <v>13686</v>
      </c>
      <c r="D4170" s="6" t="s">
        <v>9</v>
      </c>
      <c r="E4170" s="464">
        <v>281.33</v>
      </c>
      <c r="F4170" s="404"/>
      <c r="G4170" s="404"/>
      <c r="H4170" s="404" t="str">
        <f t="shared" si="66"/>
        <v>M</v>
      </c>
    </row>
    <row r="4171" spans="2:8" x14ac:dyDescent="0.25">
      <c r="B4171" s="4">
        <v>3719529</v>
      </c>
      <c r="C4171" s="8" t="s">
        <v>13687</v>
      </c>
      <c r="D4171" s="4" t="s">
        <v>9</v>
      </c>
      <c r="E4171" s="463">
        <v>205.22</v>
      </c>
      <c r="F4171" s="404"/>
      <c r="G4171" s="404"/>
      <c r="H4171" s="404" t="str">
        <f t="shared" si="66"/>
        <v>M</v>
      </c>
    </row>
    <row r="4172" spans="2:8" x14ac:dyDescent="0.25">
      <c r="B4172" s="6">
        <v>3713878</v>
      </c>
      <c r="C4172" s="9" t="s">
        <v>13688</v>
      </c>
      <c r="D4172" s="6" t="s">
        <v>9</v>
      </c>
      <c r="E4172" s="464">
        <v>68.03</v>
      </c>
      <c r="F4172" s="404"/>
      <c r="G4172" s="404"/>
      <c r="H4172" s="404" t="str">
        <f t="shared" si="66"/>
        <v>M</v>
      </c>
    </row>
    <row r="4173" spans="2:8" x14ac:dyDescent="0.25">
      <c r="B4173" s="4">
        <v>3713617</v>
      </c>
      <c r="C4173" s="8" t="s">
        <v>13689</v>
      </c>
      <c r="D4173" s="4" t="s">
        <v>9</v>
      </c>
      <c r="E4173" s="463">
        <v>68.23</v>
      </c>
      <c r="F4173" s="404"/>
      <c r="G4173" s="404"/>
      <c r="H4173" s="404" t="str">
        <f t="shared" si="66"/>
        <v>M</v>
      </c>
    </row>
    <row r="4174" spans="2:8" x14ac:dyDescent="0.25">
      <c r="B4174" s="6">
        <v>3713879</v>
      </c>
      <c r="C4174" s="9" t="s">
        <v>13690</v>
      </c>
      <c r="D4174" s="6" t="s">
        <v>9</v>
      </c>
      <c r="E4174" s="464">
        <v>81.66</v>
      </c>
      <c r="F4174" s="404"/>
      <c r="G4174" s="404"/>
      <c r="H4174" s="404" t="str">
        <f t="shared" si="66"/>
        <v>M</v>
      </c>
    </row>
    <row r="4175" spans="2:8" x14ac:dyDescent="0.25">
      <c r="B4175" s="4">
        <v>3713826</v>
      </c>
      <c r="C4175" s="8" t="s">
        <v>13691</v>
      </c>
      <c r="D4175" s="4" t="s">
        <v>9</v>
      </c>
      <c r="E4175" s="406">
        <v>78.099999999999994</v>
      </c>
      <c r="F4175" s="404"/>
      <c r="G4175" s="404"/>
      <c r="H4175" s="404" t="str">
        <f t="shared" si="66"/>
        <v>M</v>
      </c>
    </row>
    <row r="4176" spans="2:8" ht="30" x14ac:dyDescent="0.25">
      <c r="B4176" s="6">
        <v>3713610</v>
      </c>
      <c r="C4176" s="9" t="s">
        <v>13692</v>
      </c>
      <c r="D4176" s="6" t="s">
        <v>9</v>
      </c>
      <c r="E4176" s="403">
        <v>35.51</v>
      </c>
      <c r="F4176" s="404"/>
      <c r="G4176" s="404"/>
      <c r="H4176" s="404" t="str">
        <f t="shared" si="66"/>
        <v>M</v>
      </c>
    </row>
    <row r="4177" spans="2:8" ht="30" x14ac:dyDescent="0.25">
      <c r="B4177" s="4">
        <v>3713609</v>
      </c>
      <c r="C4177" s="8" t="s">
        <v>13693</v>
      </c>
      <c r="D4177" s="4" t="s">
        <v>9</v>
      </c>
      <c r="E4177" s="406">
        <v>33.92</v>
      </c>
      <c r="F4177" s="404"/>
      <c r="G4177" s="404"/>
      <c r="H4177" s="404" t="str">
        <f t="shared" ref="H4177:H4240" si="67">UPPER(D4177)</f>
        <v>M</v>
      </c>
    </row>
    <row r="4178" spans="2:8" ht="30" x14ac:dyDescent="0.25">
      <c r="B4178" s="6">
        <v>3713612</v>
      </c>
      <c r="C4178" s="9" t="s">
        <v>13694</v>
      </c>
      <c r="D4178" s="6" t="s">
        <v>9</v>
      </c>
      <c r="E4178" s="403">
        <v>29.18</v>
      </c>
      <c r="F4178" s="404"/>
      <c r="G4178" s="404"/>
      <c r="H4178" s="404" t="str">
        <f t="shared" si="67"/>
        <v>M</v>
      </c>
    </row>
    <row r="4179" spans="2:8" ht="30" x14ac:dyDescent="0.25">
      <c r="B4179" s="4">
        <v>3713611</v>
      </c>
      <c r="C4179" s="8" t="s">
        <v>13695</v>
      </c>
      <c r="D4179" s="4" t="s">
        <v>9</v>
      </c>
      <c r="E4179" s="406">
        <v>28.49</v>
      </c>
      <c r="F4179" s="404"/>
      <c r="G4179" s="404"/>
      <c r="H4179" s="404" t="str">
        <f t="shared" si="67"/>
        <v>M</v>
      </c>
    </row>
    <row r="4180" spans="2:8" x14ac:dyDescent="0.25">
      <c r="B4180" s="6">
        <v>3713608</v>
      </c>
      <c r="C4180" s="9" t="s">
        <v>13696</v>
      </c>
      <c r="D4180" s="6" t="s">
        <v>9</v>
      </c>
      <c r="E4180" s="403">
        <v>22.22</v>
      </c>
      <c r="F4180" s="404"/>
      <c r="G4180" s="404"/>
      <c r="H4180" s="404" t="str">
        <f t="shared" si="67"/>
        <v>M</v>
      </c>
    </row>
    <row r="4181" spans="2:8" x14ac:dyDescent="0.25">
      <c r="B4181" s="4">
        <v>3713613</v>
      </c>
      <c r="C4181" s="8" t="s">
        <v>13697</v>
      </c>
      <c r="D4181" s="4" t="s">
        <v>9</v>
      </c>
      <c r="E4181" s="406">
        <v>20.399999999999999</v>
      </c>
      <c r="F4181" s="404"/>
      <c r="G4181" s="404"/>
      <c r="H4181" s="404" t="str">
        <f t="shared" si="67"/>
        <v>M</v>
      </c>
    </row>
    <row r="4182" spans="2:8" x14ac:dyDescent="0.25">
      <c r="B4182" s="6">
        <v>3713822</v>
      </c>
      <c r="C4182" s="9" t="s">
        <v>13698</v>
      </c>
      <c r="D4182" s="6" t="s">
        <v>9</v>
      </c>
      <c r="E4182" s="403">
        <v>318.5</v>
      </c>
      <c r="F4182" s="404"/>
      <c r="G4182" s="404"/>
      <c r="H4182" s="404" t="str">
        <f t="shared" si="67"/>
        <v>M</v>
      </c>
    </row>
    <row r="4183" spans="2:8" x14ac:dyDescent="0.25">
      <c r="B4183" s="4">
        <v>3713824</v>
      </c>
      <c r="C4183" s="8" t="s">
        <v>13699</v>
      </c>
      <c r="D4183" s="4" t="s">
        <v>9</v>
      </c>
      <c r="E4183" s="406">
        <v>235.9</v>
      </c>
      <c r="F4183" s="404"/>
      <c r="G4183" s="404"/>
      <c r="H4183" s="404" t="str">
        <f t="shared" si="67"/>
        <v>M</v>
      </c>
    </row>
    <row r="4184" spans="2:8" x14ac:dyDescent="0.25">
      <c r="B4184" s="6">
        <v>3713825</v>
      </c>
      <c r="C4184" s="9" t="s">
        <v>13700</v>
      </c>
      <c r="D4184" s="6" t="s">
        <v>9</v>
      </c>
      <c r="E4184" s="403">
        <v>274.2</v>
      </c>
      <c r="F4184" s="404"/>
      <c r="G4184" s="404"/>
      <c r="H4184" s="404" t="str">
        <f t="shared" si="67"/>
        <v>M</v>
      </c>
    </row>
    <row r="4185" spans="2:8" x14ac:dyDescent="0.25">
      <c r="B4185" s="4">
        <v>3713823</v>
      </c>
      <c r="C4185" s="8" t="s">
        <v>13701</v>
      </c>
      <c r="D4185" s="4" t="s">
        <v>9</v>
      </c>
      <c r="E4185" s="406">
        <v>198.09</v>
      </c>
      <c r="F4185" s="404"/>
      <c r="G4185" s="404"/>
      <c r="H4185" s="404" t="str">
        <f t="shared" si="67"/>
        <v>M</v>
      </c>
    </row>
    <row r="4186" spans="2:8" x14ac:dyDescent="0.25">
      <c r="B4186" s="6">
        <v>3713602</v>
      </c>
      <c r="C4186" s="9" t="s">
        <v>13702</v>
      </c>
      <c r="D4186" s="6" t="s">
        <v>9</v>
      </c>
      <c r="E4186" s="464">
        <v>959.61</v>
      </c>
      <c r="F4186" s="404"/>
      <c r="G4186" s="404"/>
      <c r="H4186" s="404" t="str">
        <f t="shared" si="67"/>
        <v>M</v>
      </c>
    </row>
    <row r="4187" spans="2:8" x14ac:dyDescent="0.25">
      <c r="B4187" s="4">
        <v>3713600</v>
      </c>
      <c r="C4187" s="8" t="s">
        <v>13703</v>
      </c>
      <c r="D4187" s="4" t="s">
        <v>9</v>
      </c>
      <c r="E4187" s="463">
        <v>772.68</v>
      </c>
      <c r="F4187" s="404"/>
      <c r="G4187" s="404"/>
      <c r="H4187" s="404" t="str">
        <f t="shared" si="67"/>
        <v>M</v>
      </c>
    </row>
    <row r="4188" spans="2:8" x14ac:dyDescent="0.25">
      <c r="B4188" s="6">
        <v>3713606</v>
      </c>
      <c r="C4188" s="9" t="s">
        <v>13704</v>
      </c>
      <c r="D4188" s="6" t="s">
        <v>9</v>
      </c>
      <c r="E4188" s="464">
        <v>709.27</v>
      </c>
      <c r="F4188" s="404"/>
      <c r="G4188" s="404"/>
      <c r="H4188" s="404" t="str">
        <f t="shared" si="67"/>
        <v>M</v>
      </c>
    </row>
    <row r="4189" spans="2:8" x14ac:dyDescent="0.25">
      <c r="B4189" s="4">
        <v>3713604</v>
      </c>
      <c r="C4189" s="8" t="s">
        <v>13705</v>
      </c>
      <c r="D4189" s="4" t="s">
        <v>9</v>
      </c>
      <c r="E4189" s="463">
        <v>506.07</v>
      </c>
      <c r="F4189" s="404"/>
      <c r="G4189" s="404"/>
      <c r="H4189" s="404" t="str">
        <f t="shared" si="67"/>
        <v>M</v>
      </c>
    </row>
    <row r="4190" spans="2:8" x14ac:dyDescent="0.25">
      <c r="B4190" s="6">
        <v>3716129</v>
      </c>
      <c r="C4190" s="9" t="s">
        <v>13706</v>
      </c>
      <c r="D4190" s="6" t="s">
        <v>42</v>
      </c>
      <c r="E4190" s="464">
        <v>52.78</v>
      </c>
      <c r="F4190" s="404"/>
      <c r="G4190" s="404"/>
      <c r="H4190" s="404" t="str">
        <f t="shared" si="67"/>
        <v>UN</v>
      </c>
    </row>
    <row r="4191" spans="2:8" x14ac:dyDescent="0.25">
      <c r="B4191" s="4">
        <v>3716128</v>
      </c>
      <c r="C4191" s="8" t="s">
        <v>13707</v>
      </c>
      <c r="D4191" s="4" t="s">
        <v>42</v>
      </c>
      <c r="E4191" s="463">
        <v>46.04</v>
      </c>
      <c r="F4191" s="404"/>
      <c r="G4191" s="404"/>
      <c r="H4191" s="404" t="str">
        <f t="shared" si="67"/>
        <v>UN</v>
      </c>
    </row>
    <row r="4192" spans="2:8" x14ac:dyDescent="0.25">
      <c r="B4192" s="6">
        <v>3716133</v>
      </c>
      <c r="C4192" s="9" t="s">
        <v>13708</v>
      </c>
      <c r="D4192" s="6" t="s">
        <v>42</v>
      </c>
      <c r="E4192" s="464">
        <v>31.39</v>
      </c>
      <c r="F4192" s="404"/>
      <c r="G4192" s="404"/>
      <c r="H4192" s="404" t="str">
        <f t="shared" si="67"/>
        <v>UN</v>
      </c>
    </row>
    <row r="4193" spans="2:8" x14ac:dyDescent="0.25">
      <c r="B4193" s="4">
        <v>3716132</v>
      </c>
      <c r="C4193" s="8" t="s">
        <v>13709</v>
      </c>
      <c r="D4193" s="4" t="s">
        <v>42</v>
      </c>
      <c r="E4193" s="463">
        <v>28.47</v>
      </c>
      <c r="F4193" s="404"/>
      <c r="G4193" s="404"/>
      <c r="H4193" s="404" t="str">
        <f t="shared" si="67"/>
        <v>UN</v>
      </c>
    </row>
    <row r="4194" spans="2:8" x14ac:dyDescent="0.25">
      <c r="B4194" s="6">
        <v>3716131</v>
      </c>
      <c r="C4194" s="9" t="s">
        <v>13710</v>
      </c>
      <c r="D4194" s="6" t="s">
        <v>42</v>
      </c>
      <c r="E4194" s="464">
        <v>34.53</v>
      </c>
      <c r="F4194" s="404"/>
      <c r="G4194" s="404"/>
      <c r="H4194" s="404" t="str">
        <f t="shared" si="67"/>
        <v>UN</v>
      </c>
    </row>
    <row r="4195" spans="2:8" x14ac:dyDescent="0.25">
      <c r="B4195" s="4">
        <v>3716130</v>
      </c>
      <c r="C4195" s="8" t="s">
        <v>13711</v>
      </c>
      <c r="D4195" s="4" t="s">
        <v>42</v>
      </c>
      <c r="E4195" s="463">
        <v>31.07</v>
      </c>
      <c r="F4195" s="404"/>
      <c r="G4195" s="404"/>
      <c r="H4195" s="404" t="str">
        <f t="shared" si="67"/>
        <v>UN</v>
      </c>
    </row>
    <row r="4196" spans="2:8" x14ac:dyDescent="0.25">
      <c r="B4196" s="6">
        <v>3716135</v>
      </c>
      <c r="C4196" s="9" t="s">
        <v>13712</v>
      </c>
      <c r="D4196" s="6" t="s">
        <v>42</v>
      </c>
      <c r="E4196" s="464">
        <v>21.82</v>
      </c>
      <c r="F4196" s="404"/>
      <c r="G4196" s="404"/>
      <c r="H4196" s="404" t="str">
        <f t="shared" si="67"/>
        <v>UN</v>
      </c>
    </row>
    <row r="4197" spans="2:8" x14ac:dyDescent="0.25">
      <c r="B4197" s="4">
        <v>3716134</v>
      </c>
      <c r="C4197" s="8" t="s">
        <v>13713</v>
      </c>
      <c r="D4197" s="4" t="s">
        <v>42</v>
      </c>
      <c r="E4197" s="463">
        <v>20.32</v>
      </c>
      <c r="F4197" s="404"/>
      <c r="G4197" s="404"/>
      <c r="H4197" s="404" t="str">
        <f t="shared" si="67"/>
        <v>UN</v>
      </c>
    </row>
    <row r="4198" spans="2:8" ht="30" x14ac:dyDescent="0.25">
      <c r="B4198" s="6">
        <v>3713698</v>
      </c>
      <c r="C4198" s="9" t="s">
        <v>13714</v>
      </c>
      <c r="D4198" s="6" t="s">
        <v>42</v>
      </c>
      <c r="E4198" s="464">
        <v>316435.32</v>
      </c>
      <c r="F4198" s="404"/>
      <c r="G4198" s="404"/>
      <c r="H4198" s="404" t="str">
        <f t="shared" si="67"/>
        <v>UN</v>
      </c>
    </row>
    <row r="4199" spans="2:8" ht="30" x14ac:dyDescent="0.25">
      <c r="B4199" s="4">
        <v>3713699</v>
      </c>
      <c r="C4199" s="8" t="s">
        <v>13715</v>
      </c>
      <c r="D4199" s="4" t="s">
        <v>42</v>
      </c>
      <c r="E4199" s="463">
        <v>325133.84999999998</v>
      </c>
      <c r="F4199" s="404"/>
      <c r="G4199" s="404"/>
      <c r="H4199" s="404" t="str">
        <f t="shared" si="67"/>
        <v>UN</v>
      </c>
    </row>
    <row r="4200" spans="2:8" ht="30" x14ac:dyDescent="0.25">
      <c r="B4200" s="6">
        <v>3713700</v>
      </c>
      <c r="C4200" s="9" t="s">
        <v>13716</v>
      </c>
      <c r="D4200" s="6" t="s">
        <v>42</v>
      </c>
      <c r="E4200" s="464">
        <v>331495.32</v>
      </c>
      <c r="F4200" s="404"/>
      <c r="G4200" s="404"/>
      <c r="H4200" s="404" t="str">
        <f t="shared" si="67"/>
        <v>UN</v>
      </c>
    </row>
    <row r="4201" spans="2:8" ht="30" x14ac:dyDescent="0.25">
      <c r="B4201" s="4">
        <v>3713701</v>
      </c>
      <c r="C4201" s="8" t="s">
        <v>13717</v>
      </c>
      <c r="D4201" s="4" t="s">
        <v>42</v>
      </c>
      <c r="E4201" s="463">
        <v>345777.07</v>
      </c>
      <c r="F4201" s="404"/>
      <c r="G4201" s="404"/>
      <c r="H4201" s="404" t="str">
        <f t="shared" si="67"/>
        <v>UN</v>
      </c>
    </row>
    <row r="4202" spans="2:8" ht="30" x14ac:dyDescent="0.25">
      <c r="B4202" s="6">
        <v>3713702</v>
      </c>
      <c r="C4202" s="9" t="s">
        <v>13718</v>
      </c>
      <c r="D4202" s="6" t="s">
        <v>42</v>
      </c>
      <c r="E4202" s="464">
        <v>364822.86</v>
      </c>
      <c r="F4202" s="404"/>
      <c r="G4202" s="404"/>
      <c r="H4202" s="404" t="str">
        <f t="shared" si="67"/>
        <v>UN</v>
      </c>
    </row>
    <row r="4203" spans="2:8" ht="30" x14ac:dyDescent="0.25">
      <c r="B4203" s="4">
        <v>3713693</v>
      </c>
      <c r="C4203" s="8" t="s">
        <v>13719</v>
      </c>
      <c r="D4203" s="4" t="s">
        <v>42</v>
      </c>
      <c r="E4203" s="463">
        <v>274519.46999999997</v>
      </c>
      <c r="F4203" s="404"/>
      <c r="G4203" s="404"/>
      <c r="H4203" s="404" t="str">
        <f t="shared" si="67"/>
        <v>UN</v>
      </c>
    </row>
    <row r="4204" spans="2:8" ht="30" x14ac:dyDescent="0.25">
      <c r="B4204" s="6">
        <v>3713694</v>
      </c>
      <c r="C4204" s="9" t="s">
        <v>13720</v>
      </c>
      <c r="D4204" s="6" t="s">
        <v>42</v>
      </c>
      <c r="E4204" s="464">
        <v>288376.84000000003</v>
      </c>
      <c r="F4204" s="404"/>
      <c r="G4204" s="404"/>
      <c r="H4204" s="404" t="str">
        <f t="shared" si="67"/>
        <v>UN</v>
      </c>
    </row>
    <row r="4205" spans="2:8" ht="30" x14ac:dyDescent="0.25">
      <c r="B4205" s="4">
        <v>3713695</v>
      </c>
      <c r="C4205" s="8" t="s">
        <v>13721</v>
      </c>
      <c r="D4205" s="4" t="s">
        <v>42</v>
      </c>
      <c r="E4205" s="463">
        <v>306021.09999999998</v>
      </c>
      <c r="F4205" s="404"/>
      <c r="G4205" s="404"/>
      <c r="H4205" s="404" t="str">
        <f t="shared" si="67"/>
        <v>UN</v>
      </c>
    </row>
    <row r="4206" spans="2:8" ht="30" x14ac:dyDescent="0.25">
      <c r="B4206" s="6">
        <v>3713696</v>
      </c>
      <c r="C4206" s="9" t="s">
        <v>13722</v>
      </c>
      <c r="D4206" s="6" t="s">
        <v>42</v>
      </c>
      <c r="E4206" s="464">
        <v>319567.8</v>
      </c>
      <c r="F4206" s="404"/>
      <c r="G4206" s="404"/>
      <c r="H4206" s="404" t="str">
        <f t="shared" si="67"/>
        <v>UN</v>
      </c>
    </row>
    <row r="4207" spans="2:8" ht="30" x14ac:dyDescent="0.25">
      <c r="B4207" s="4">
        <v>3713697</v>
      </c>
      <c r="C4207" s="8" t="s">
        <v>13723</v>
      </c>
      <c r="D4207" s="4" t="s">
        <v>42</v>
      </c>
      <c r="E4207" s="463">
        <v>305290.33</v>
      </c>
      <c r="F4207" s="404"/>
      <c r="G4207" s="404"/>
      <c r="H4207" s="404" t="str">
        <f t="shared" si="67"/>
        <v>UN</v>
      </c>
    </row>
    <row r="4208" spans="2:8" ht="30" x14ac:dyDescent="0.25">
      <c r="B4208" s="6">
        <v>3713692</v>
      </c>
      <c r="C4208" s="9" t="s">
        <v>13724</v>
      </c>
      <c r="D4208" s="6" t="s">
        <v>42</v>
      </c>
      <c r="E4208" s="464">
        <v>235354.18</v>
      </c>
      <c r="F4208" s="404"/>
      <c r="G4208" s="404"/>
      <c r="H4208" s="404" t="str">
        <f t="shared" si="67"/>
        <v>UN</v>
      </c>
    </row>
    <row r="4209" spans="2:8" ht="30" x14ac:dyDescent="0.25">
      <c r="B4209" s="4">
        <v>3713691</v>
      </c>
      <c r="C4209" s="8" t="s">
        <v>13725</v>
      </c>
      <c r="D4209" s="4" t="s">
        <v>42</v>
      </c>
      <c r="E4209" s="463">
        <v>209515.88</v>
      </c>
      <c r="F4209" s="404"/>
      <c r="G4209" s="404"/>
      <c r="H4209" s="404" t="str">
        <f t="shared" si="67"/>
        <v>UN</v>
      </c>
    </row>
    <row r="4210" spans="2:8" x14ac:dyDescent="0.25">
      <c r="B4210" s="6">
        <v>3713873</v>
      </c>
      <c r="C4210" s="9" t="s">
        <v>13726</v>
      </c>
      <c r="D4210" s="6" t="s">
        <v>42</v>
      </c>
      <c r="E4210" s="464">
        <v>6877.01</v>
      </c>
      <c r="F4210" s="404"/>
      <c r="G4210" s="404"/>
      <c r="H4210" s="404" t="str">
        <f t="shared" si="67"/>
        <v>UN</v>
      </c>
    </row>
    <row r="4211" spans="2:8" x14ac:dyDescent="0.25">
      <c r="B4211" s="4">
        <v>3713705</v>
      </c>
      <c r="C4211" s="8" t="s">
        <v>13727</v>
      </c>
      <c r="D4211" s="4" t="s">
        <v>9</v>
      </c>
      <c r="E4211" s="463">
        <v>23.19</v>
      </c>
      <c r="F4211" s="404"/>
      <c r="G4211" s="404"/>
      <c r="H4211" s="404" t="str">
        <f t="shared" si="67"/>
        <v>M</v>
      </c>
    </row>
    <row r="4212" spans="2:8" ht="30" x14ac:dyDescent="0.25">
      <c r="B4212" s="6">
        <v>3713902</v>
      </c>
      <c r="C4212" s="9" t="s">
        <v>13728</v>
      </c>
      <c r="D4212" s="6" t="s">
        <v>42</v>
      </c>
      <c r="E4212" s="464">
        <v>45991.040000000001</v>
      </c>
      <c r="F4212" s="404"/>
      <c r="G4212" s="404"/>
      <c r="H4212" s="404" t="str">
        <f t="shared" si="67"/>
        <v>UN</v>
      </c>
    </row>
    <row r="4213" spans="2:8" ht="30" x14ac:dyDescent="0.25">
      <c r="B4213" s="4">
        <v>3713903</v>
      </c>
      <c r="C4213" s="8" t="s">
        <v>13729</v>
      </c>
      <c r="D4213" s="4" t="s">
        <v>42</v>
      </c>
      <c r="E4213" s="463">
        <v>62346.96</v>
      </c>
      <c r="F4213" s="404"/>
      <c r="G4213" s="404"/>
      <c r="H4213" s="404" t="str">
        <f t="shared" si="67"/>
        <v>UN</v>
      </c>
    </row>
    <row r="4214" spans="2:8" x14ac:dyDescent="0.25">
      <c r="B4214" s="6">
        <v>3713689</v>
      </c>
      <c r="C4214" s="9" t="s">
        <v>13730</v>
      </c>
      <c r="D4214" s="6" t="s">
        <v>42</v>
      </c>
      <c r="E4214" s="464">
        <v>394.49</v>
      </c>
      <c r="F4214" s="404"/>
      <c r="G4214" s="404"/>
      <c r="H4214" s="404" t="str">
        <f t="shared" si="67"/>
        <v>UN</v>
      </c>
    </row>
    <row r="4215" spans="2:8" x14ac:dyDescent="0.25">
      <c r="B4215" s="4">
        <v>3713690</v>
      </c>
      <c r="C4215" s="8" t="s">
        <v>13731</v>
      </c>
      <c r="D4215" s="4" t="s">
        <v>42</v>
      </c>
      <c r="E4215" s="463">
        <v>516.59</v>
      </c>
      <c r="F4215" s="404"/>
      <c r="G4215" s="404"/>
      <c r="H4215" s="404" t="str">
        <f t="shared" si="67"/>
        <v>UN</v>
      </c>
    </row>
    <row r="4216" spans="2:8" x14ac:dyDescent="0.25">
      <c r="B4216" s="6">
        <v>3713897</v>
      </c>
      <c r="C4216" s="9" t="s">
        <v>13732</v>
      </c>
      <c r="D4216" s="6" t="s">
        <v>9</v>
      </c>
      <c r="E4216" s="464">
        <v>302.89999999999998</v>
      </c>
      <c r="F4216" s="404"/>
      <c r="G4216" s="404"/>
      <c r="H4216" s="404" t="str">
        <f t="shared" si="67"/>
        <v>M</v>
      </c>
    </row>
    <row r="4217" spans="2:8" x14ac:dyDescent="0.25">
      <c r="B4217" s="4">
        <v>3713893</v>
      </c>
      <c r="C4217" s="8" t="s">
        <v>13733</v>
      </c>
      <c r="D4217" s="4" t="s">
        <v>9</v>
      </c>
      <c r="E4217" s="463">
        <v>307.01</v>
      </c>
      <c r="F4217" s="404"/>
      <c r="G4217" s="404"/>
      <c r="H4217" s="404" t="str">
        <f t="shared" si="67"/>
        <v>M</v>
      </c>
    </row>
    <row r="4218" spans="2:8" ht="30" x14ac:dyDescent="0.25">
      <c r="B4218" s="6">
        <v>3713898</v>
      </c>
      <c r="C4218" s="9" t="s">
        <v>13734</v>
      </c>
      <c r="D4218" s="6" t="s">
        <v>9</v>
      </c>
      <c r="E4218" s="464">
        <v>319.86</v>
      </c>
      <c r="F4218" s="404"/>
      <c r="G4218" s="404"/>
      <c r="H4218" s="404" t="str">
        <f t="shared" si="67"/>
        <v>M</v>
      </c>
    </row>
    <row r="4219" spans="2:8" ht="30" x14ac:dyDescent="0.25">
      <c r="B4219" s="4">
        <v>3713894</v>
      </c>
      <c r="C4219" s="8" t="s">
        <v>13735</v>
      </c>
      <c r="D4219" s="4" t="s">
        <v>9</v>
      </c>
      <c r="E4219" s="463">
        <v>321.60000000000002</v>
      </c>
      <c r="F4219" s="404"/>
      <c r="G4219" s="404"/>
      <c r="H4219" s="404" t="str">
        <f t="shared" si="67"/>
        <v>M</v>
      </c>
    </row>
    <row r="4220" spans="2:8" x14ac:dyDescent="0.25">
      <c r="B4220" s="6">
        <v>3713895</v>
      </c>
      <c r="C4220" s="9" t="s">
        <v>13736</v>
      </c>
      <c r="D4220" s="6" t="s">
        <v>9</v>
      </c>
      <c r="E4220" s="464">
        <v>281.56</v>
      </c>
      <c r="F4220" s="404"/>
      <c r="G4220" s="404"/>
      <c r="H4220" s="404" t="str">
        <f t="shared" si="67"/>
        <v>M</v>
      </c>
    </row>
    <row r="4221" spans="2:8" x14ac:dyDescent="0.25">
      <c r="B4221" s="4">
        <v>3713891</v>
      </c>
      <c r="C4221" s="8" t="s">
        <v>13737</v>
      </c>
      <c r="D4221" s="4" t="s">
        <v>9</v>
      </c>
      <c r="E4221" s="463">
        <v>280.27</v>
      </c>
      <c r="F4221" s="404"/>
      <c r="G4221" s="404"/>
      <c r="H4221" s="404" t="str">
        <f t="shared" si="67"/>
        <v>M</v>
      </c>
    </row>
    <row r="4222" spans="2:8" ht="30" x14ac:dyDescent="0.25">
      <c r="B4222" s="6">
        <v>3713896</v>
      </c>
      <c r="C4222" s="9" t="s">
        <v>13738</v>
      </c>
      <c r="D4222" s="6" t="s">
        <v>9</v>
      </c>
      <c r="E4222" s="464">
        <v>292.33</v>
      </c>
      <c r="F4222" s="404"/>
      <c r="G4222" s="404"/>
      <c r="H4222" s="404" t="str">
        <f t="shared" si="67"/>
        <v>M</v>
      </c>
    </row>
    <row r="4223" spans="2:8" ht="30" x14ac:dyDescent="0.25">
      <c r="B4223" s="4">
        <v>3713892</v>
      </c>
      <c r="C4223" s="8" t="s">
        <v>13739</v>
      </c>
      <c r="D4223" s="4" t="s">
        <v>9</v>
      </c>
      <c r="E4223" s="463">
        <v>287.32</v>
      </c>
      <c r="F4223" s="404"/>
      <c r="G4223" s="404"/>
      <c r="H4223" s="404" t="str">
        <f t="shared" si="67"/>
        <v>M</v>
      </c>
    </row>
    <row r="4224" spans="2:8" x14ac:dyDescent="0.25">
      <c r="B4224" s="6">
        <v>3806412</v>
      </c>
      <c r="C4224" s="9" t="s">
        <v>13740</v>
      </c>
      <c r="D4224" s="6" t="s">
        <v>42</v>
      </c>
      <c r="E4224" s="464">
        <v>63.86</v>
      </c>
      <c r="F4224" s="404"/>
      <c r="G4224" s="404"/>
      <c r="H4224" s="404" t="str">
        <f t="shared" si="67"/>
        <v>UN</v>
      </c>
    </row>
    <row r="4225" spans="2:8" x14ac:dyDescent="0.25">
      <c r="B4225" s="4">
        <v>3806413</v>
      </c>
      <c r="C4225" s="8" t="s">
        <v>13741</v>
      </c>
      <c r="D4225" s="4" t="s">
        <v>10960</v>
      </c>
      <c r="E4225" s="463">
        <v>22.49</v>
      </c>
      <c r="F4225" s="404"/>
      <c r="G4225" s="404"/>
      <c r="H4225" s="404" t="str">
        <f t="shared" si="67"/>
        <v>M²</v>
      </c>
    </row>
    <row r="4226" spans="2:8" x14ac:dyDescent="0.25">
      <c r="B4226" s="6">
        <v>3807863</v>
      </c>
      <c r="C4226" s="9" t="s">
        <v>13742</v>
      </c>
      <c r="D4226" s="6" t="s">
        <v>42</v>
      </c>
      <c r="E4226" s="464">
        <v>12.54</v>
      </c>
      <c r="F4226" s="404"/>
      <c r="G4226" s="404"/>
      <c r="H4226" s="404" t="str">
        <f t="shared" si="67"/>
        <v>UN</v>
      </c>
    </row>
    <row r="4227" spans="2:8" x14ac:dyDescent="0.25">
      <c r="B4227" s="4">
        <v>3807864</v>
      </c>
      <c r="C4227" s="8" t="s">
        <v>13743</v>
      </c>
      <c r="D4227" s="4" t="s">
        <v>42</v>
      </c>
      <c r="E4227" s="463">
        <v>16.18</v>
      </c>
      <c r="F4227" s="404"/>
      <c r="G4227" s="404"/>
      <c r="H4227" s="404" t="str">
        <f t="shared" si="67"/>
        <v>UN</v>
      </c>
    </row>
    <row r="4228" spans="2:8" x14ac:dyDescent="0.25">
      <c r="B4228" s="6">
        <v>3807865</v>
      </c>
      <c r="C4228" s="9" t="s">
        <v>13744</v>
      </c>
      <c r="D4228" s="6" t="s">
        <v>42</v>
      </c>
      <c r="E4228" s="464">
        <v>24.42</v>
      </c>
      <c r="F4228" s="404"/>
      <c r="G4228" s="404"/>
      <c r="H4228" s="404" t="str">
        <f t="shared" si="67"/>
        <v>UN</v>
      </c>
    </row>
    <row r="4229" spans="2:8" x14ac:dyDescent="0.25">
      <c r="B4229" s="4">
        <v>3807861</v>
      </c>
      <c r="C4229" s="8" t="s">
        <v>13745</v>
      </c>
      <c r="D4229" s="4" t="s">
        <v>42</v>
      </c>
      <c r="E4229" s="463">
        <v>3.29</v>
      </c>
      <c r="F4229" s="404"/>
      <c r="G4229" s="404"/>
      <c r="H4229" s="404" t="str">
        <f t="shared" si="67"/>
        <v>UN</v>
      </c>
    </row>
    <row r="4230" spans="2:8" x14ac:dyDescent="0.25">
      <c r="B4230" s="6">
        <v>3807862</v>
      </c>
      <c r="C4230" s="9" t="s">
        <v>13746</v>
      </c>
      <c r="D4230" s="6" t="s">
        <v>42</v>
      </c>
      <c r="E4230" s="464">
        <v>5.05</v>
      </c>
      <c r="F4230" s="404"/>
      <c r="G4230" s="404"/>
      <c r="H4230" s="404" t="str">
        <f t="shared" si="67"/>
        <v>UN</v>
      </c>
    </row>
    <row r="4231" spans="2:8" x14ac:dyDescent="0.25">
      <c r="B4231" s="4">
        <v>3807752</v>
      </c>
      <c r="C4231" s="8" t="s">
        <v>13747</v>
      </c>
      <c r="D4231" s="4" t="s">
        <v>9</v>
      </c>
      <c r="E4231" s="406">
        <v>9.24</v>
      </c>
      <c r="F4231" s="404"/>
      <c r="G4231" s="404"/>
      <c r="H4231" s="404" t="str">
        <f t="shared" si="67"/>
        <v>M</v>
      </c>
    </row>
    <row r="4232" spans="2:8" x14ac:dyDescent="0.25">
      <c r="B4232" s="6">
        <v>3807753</v>
      </c>
      <c r="C4232" s="9" t="s">
        <v>13748</v>
      </c>
      <c r="D4232" s="6" t="s">
        <v>9</v>
      </c>
      <c r="E4232" s="464">
        <v>13.3</v>
      </c>
      <c r="F4232" s="404"/>
      <c r="G4232" s="404"/>
      <c r="H4232" s="404" t="str">
        <f t="shared" si="67"/>
        <v>M</v>
      </c>
    </row>
    <row r="4233" spans="2:8" x14ac:dyDescent="0.25">
      <c r="B4233" s="4">
        <v>3807750</v>
      </c>
      <c r="C4233" s="8" t="s">
        <v>13749</v>
      </c>
      <c r="D4233" s="4" t="s">
        <v>9</v>
      </c>
      <c r="E4233" s="463">
        <v>5.42</v>
      </c>
      <c r="F4233" s="404"/>
      <c r="G4233" s="404"/>
      <c r="H4233" s="404" t="str">
        <f t="shared" si="67"/>
        <v>M</v>
      </c>
    </row>
    <row r="4234" spans="2:8" x14ac:dyDescent="0.25">
      <c r="B4234" s="6">
        <v>3807751</v>
      </c>
      <c r="C4234" s="9" t="s">
        <v>13750</v>
      </c>
      <c r="D4234" s="6" t="s">
        <v>9</v>
      </c>
      <c r="E4234" s="403">
        <v>7.09</v>
      </c>
      <c r="F4234" s="404"/>
      <c r="G4234" s="404"/>
      <c r="H4234" s="404" t="str">
        <f t="shared" si="67"/>
        <v>M</v>
      </c>
    </row>
    <row r="4235" spans="2:8" x14ac:dyDescent="0.25">
      <c r="B4235" s="4">
        <v>3806415</v>
      </c>
      <c r="C4235" s="8" t="s">
        <v>13751</v>
      </c>
      <c r="D4235" s="4" t="s">
        <v>9721</v>
      </c>
      <c r="E4235" s="463">
        <v>650.61</v>
      </c>
      <c r="F4235" s="404"/>
      <c r="G4235" s="404"/>
      <c r="H4235" s="404" t="str">
        <f t="shared" si="67"/>
        <v>M³</v>
      </c>
    </row>
    <row r="4236" spans="2:8" x14ac:dyDescent="0.25">
      <c r="B4236" s="6">
        <v>3806416</v>
      </c>
      <c r="C4236" s="9" t="s">
        <v>13752</v>
      </c>
      <c r="D4236" s="6" t="s">
        <v>42</v>
      </c>
      <c r="E4236" s="464">
        <v>79.37</v>
      </c>
      <c r="F4236" s="404"/>
      <c r="G4236" s="404"/>
      <c r="H4236" s="404" t="str">
        <f t="shared" si="67"/>
        <v>UN</v>
      </c>
    </row>
    <row r="4237" spans="2:8" ht="30" x14ac:dyDescent="0.25">
      <c r="B4237" s="4">
        <v>3806419</v>
      </c>
      <c r="C4237" s="8" t="s">
        <v>13753</v>
      </c>
      <c r="D4237" s="4" t="s">
        <v>42</v>
      </c>
      <c r="E4237" s="463">
        <v>106.08</v>
      </c>
      <c r="F4237" s="404"/>
      <c r="G4237" s="404"/>
      <c r="H4237" s="404" t="str">
        <f t="shared" si="67"/>
        <v>UN</v>
      </c>
    </row>
    <row r="4238" spans="2:8" ht="30" x14ac:dyDescent="0.25">
      <c r="B4238" s="6">
        <v>3806417</v>
      </c>
      <c r="C4238" s="9" t="s">
        <v>13754</v>
      </c>
      <c r="D4238" s="6" t="s">
        <v>42</v>
      </c>
      <c r="E4238" s="464">
        <v>88.83</v>
      </c>
      <c r="F4238" s="404"/>
      <c r="G4238" s="404"/>
      <c r="H4238" s="404" t="str">
        <f t="shared" si="67"/>
        <v>UN</v>
      </c>
    </row>
    <row r="4239" spans="2:8" ht="30" x14ac:dyDescent="0.25">
      <c r="B4239" s="4">
        <v>3806418</v>
      </c>
      <c r="C4239" s="8" t="s">
        <v>13755</v>
      </c>
      <c r="D4239" s="4" t="s">
        <v>42</v>
      </c>
      <c r="E4239" s="463">
        <v>105.06</v>
      </c>
      <c r="F4239" s="404"/>
      <c r="G4239" s="404"/>
      <c r="H4239" s="404" t="str">
        <f t="shared" si="67"/>
        <v>UN</v>
      </c>
    </row>
    <row r="4240" spans="2:8" x14ac:dyDescent="0.25">
      <c r="B4240" s="6">
        <v>3808207</v>
      </c>
      <c r="C4240" s="9" t="s">
        <v>13756</v>
      </c>
      <c r="D4240" s="6" t="s">
        <v>9</v>
      </c>
      <c r="E4240" s="464">
        <v>178.53</v>
      </c>
      <c r="F4240" s="404"/>
      <c r="G4240" s="404"/>
      <c r="H4240" s="404" t="str">
        <f t="shared" si="67"/>
        <v>M</v>
      </c>
    </row>
    <row r="4241" spans="2:8" x14ac:dyDescent="0.25">
      <c r="B4241" s="4">
        <v>3806400</v>
      </c>
      <c r="C4241" s="8" t="s">
        <v>13757</v>
      </c>
      <c r="D4241" s="4" t="s">
        <v>42</v>
      </c>
      <c r="E4241" s="463">
        <v>163126.07999999999</v>
      </c>
      <c r="F4241" s="404"/>
      <c r="G4241" s="404"/>
      <c r="H4241" s="404" t="str">
        <f t="shared" ref="H4241:H4304" si="68">UPPER(D4241)</f>
        <v>UN</v>
      </c>
    </row>
    <row r="4242" spans="2:8" x14ac:dyDescent="0.25">
      <c r="B4242" s="6">
        <v>3806399</v>
      </c>
      <c r="C4242" s="9" t="s">
        <v>13758</v>
      </c>
      <c r="D4242" s="6" t="s">
        <v>42</v>
      </c>
      <c r="E4242" s="464">
        <v>231478.21</v>
      </c>
      <c r="F4242" s="404"/>
      <c r="G4242" s="404"/>
      <c r="H4242" s="404" t="str">
        <f t="shared" si="68"/>
        <v>UN</v>
      </c>
    </row>
    <row r="4243" spans="2:8" x14ac:dyDescent="0.25">
      <c r="B4243" s="4">
        <v>3806387</v>
      </c>
      <c r="C4243" s="8" t="s">
        <v>13759</v>
      </c>
      <c r="D4243" s="4" t="s">
        <v>42</v>
      </c>
      <c r="E4243" s="463">
        <v>289964.28000000003</v>
      </c>
      <c r="F4243" s="404"/>
      <c r="G4243" s="404"/>
      <c r="H4243" s="404" t="str">
        <f t="shared" si="68"/>
        <v>UN</v>
      </c>
    </row>
    <row r="4244" spans="2:8" x14ac:dyDescent="0.25">
      <c r="B4244" s="6">
        <v>3806397</v>
      </c>
      <c r="C4244" s="9" t="s">
        <v>13760</v>
      </c>
      <c r="D4244" s="6" t="s">
        <v>42</v>
      </c>
      <c r="E4244" s="464">
        <v>387472.15</v>
      </c>
      <c r="F4244" s="404"/>
      <c r="G4244" s="404"/>
      <c r="H4244" s="404" t="str">
        <f t="shared" si="68"/>
        <v>UN</v>
      </c>
    </row>
    <row r="4245" spans="2:8" x14ac:dyDescent="0.25">
      <c r="B4245" s="4">
        <v>3806396</v>
      </c>
      <c r="C4245" s="8" t="s">
        <v>13761</v>
      </c>
      <c r="D4245" s="4" t="s">
        <v>42</v>
      </c>
      <c r="E4245" s="463">
        <v>446083.74</v>
      </c>
      <c r="F4245" s="404"/>
      <c r="G4245" s="404"/>
      <c r="H4245" s="404" t="str">
        <f t="shared" si="68"/>
        <v>UN</v>
      </c>
    </row>
    <row r="4246" spans="2:8" x14ac:dyDescent="0.25">
      <c r="B4246" s="6">
        <v>3816118</v>
      </c>
      <c r="C4246" s="9" t="s">
        <v>13762</v>
      </c>
      <c r="D4246" s="6" t="s">
        <v>9</v>
      </c>
      <c r="E4246" s="464">
        <v>100.13</v>
      </c>
      <c r="F4246" s="404"/>
      <c r="G4246" s="404"/>
      <c r="H4246" s="404" t="str">
        <f t="shared" si="68"/>
        <v>M</v>
      </c>
    </row>
    <row r="4247" spans="2:8" x14ac:dyDescent="0.25">
      <c r="B4247" s="4">
        <v>3816117</v>
      </c>
      <c r="C4247" s="8" t="s">
        <v>13763</v>
      </c>
      <c r="D4247" s="4" t="s">
        <v>9</v>
      </c>
      <c r="E4247" s="463">
        <v>92.17</v>
      </c>
      <c r="F4247" s="404"/>
      <c r="G4247" s="404"/>
      <c r="H4247" s="404" t="str">
        <f t="shared" si="68"/>
        <v>M</v>
      </c>
    </row>
    <row r="4248" spans="2:8" x14ac:dyDescent="0.25">
      <c r="B4248" s="6">
        <v>3806386</v>
      </c>
      <c r="C4248" s="9" t="s">
        <v>13764</v>
      </c>
      <c r="D4248" s="6" t="s">
        <v>9</v>
      </c>
      <c r="E4248" s="464">
        <v>702.7</v>
      </c>
      <c r="F4248" s="404"/>
      <c r="G4248" s="404"/>
      <c r="H4248" s="404" t="str">
        <f t="shared" si="68"/>
        <v>M</v>
      </c>
    </row>
    <row r="4249" spans="2:8" x14ac:dyDescent="0.25">
      <c r="B4249" s="4">
        <v>3816196</v>
      </c>
      <c r="C4249" s="8" t="s">
        <v>13765</v>
      </c>
      <c r="D4249" s="4" t="s">
        <v>9721</v>
      </c>
      <c r="E4249" s="463">
        <v>1061.94</v>
      </c>
      <c r="F4249" s="404"/>
      <c r="G4249" s="404"/>
      <c r="H4249" s="404" t="str">
        <f t="shared" si="68"/>
        <v>M³</v>
      </c>
    </row>
    <row r="4250" spans="2:8" x14ac:dyDescent="0.25">
      <c r="B4250" s="6">
        <v>3806426</v>
      </c>
      <c r="C4250" s="9" t="s">
        <v>13766</v>
      </c>
      <c r="D4250" s="6" t="s">
        <v>1013</v>
      </c>
      <c r="E4250" s="464">
        <v>65.790000000000006</v>
      </c>
      <c r="F4250" s="404"/>
      <c r="G4250" s="404"/>
      <c r="H4250" s="404" t="str">
        <f t="shared" si="68"/>
        <v>T</v>
      </c>
    </row>
    <row r="4251" spans="2:8" x14ac:dyDescent="0.25">
      <c r="B4251" s="4">
        <v>3806401</v>
      </c>
      <c r="C4251" s="8" t="s">
        <v>13767</v>
      </c>
      <c r="D4251" s="4" t="s">
        <v>42</v>
      </c>
      <c r="E4251" s="463">
        <v>14274.56</v>
      </c>
      <c r="F4251" s="404"/>
      <c r="G4251" s="404"/>
      <c r="H4251" s="404" t="str">
        <f t="shared" si="68"/>
        <v>UN</v>
      </c>
    </row>
    <row r="4252" spans="2:8" x14ac:dyDescent="0.25">
      <c r="B4252" s="6">
        <v>3806423</v>
      </c>
      <c r="C4252" s="9" t="s">
        <v>13768</v>
      </c>
      <c r="D4252" s="6" t="s">
        <v>42</v>
      </c>
      <c r="E4252" s="464">
        <v>10066.799999999999</v>
      </c>
      <c r="F4252" s="404"/>
      <c r="G4252" s="404"/>
      <c r="H4252" s="404" t="str">
        <f t="shared" si="68"/>
        <v>UN</v>
      </c>
    </row>
    <row r="4253" spans="2:8" x14ac:dyDescent="0.25">
      <c r="B4253" s="4">
        <v>3806421</v>
      </c>
      <c r="C4253" s="8" t="s">
        <v>13769</v>
      </c>
      <c r="D4253" s="4" t="s">
        <v>42</v>
      </c>
      <c r="E4253" s="463">
        <v>4748.74</v>
      </c>
      <c r="F4253" s="404"/>
      <c r="G4253" s="404"/>
      <c r="H4253" s="404" t="str">
        <f t="shared" si="68"/>
        <v>UN</v>
      </c>
    </row>
    <row r="4254" spans="2:8" x14ac:dyDescent="0.25">
      <c r="B4254" s="6">
        <v>3806422</v>
      </c>
      <c r="C4254" s="9" t="s">
        <v>13770</v>
      </c>
      <c r="D4254" s="6" t="s">
        <v>42</v>
      </c>
      <c r="E4254" s="464">
        <v>9060.14</v>
      </c>
      <c r="F4254" s="404"/>
      <c r="G4254" s="404"/>
      <c r="H4254" s="404" t="str">
        <f t="shared" si="68"/>
        <v>UN</v>
      </c>
    </row>
    <row r="4255" spans="2:8" x14ac:dyDescent="0.25">
      <c r="B4255" s="4">
        <v>3806425</v>
      </c>
      <c r="C4255" s="8" t="s">
        <v>13771</v>
      </c>
      <c r="D4255" s="4" t="s">
        <v>42</v>
      </c>
      <c r="E4255" s="463">
        <v>3686.99</v>
      </c>
      <c r="F4255" s="404"/>
      <c r="G4255" s="404"/>
      <c r="H4255" s="404" t="str">
        <f t="shared" si="68"/>
        <v>UN</v>
      </c>
    </row>
    <row r="4256" spans="2:8" x14ac:dyDescent="0.25">
      <c r="B4256" s="6">
        <v>3806424</v>
      </c>
      <c r="C4256" s="9" t="s">
        <v>13772</v>
      </c>
      <c r="D4256" s="6" t="s">
        <v>42</v>
      </c>
      <c r="E4256" s="464">
        <v>5810.22</v>
      </c>
      <c r="F4256" s="404"/>
      <c r="G4256" s="404"/>
      <c r="H4256" s="404" t="str">
        <f t="shared" si="68"/>
        <v>UN</v>
      </c>
    </row>
    <row r="4257" spans="2:8" x14ac:dyDescent="0.25">
      <c r="B4257" s="4">
        <v>3806420</v>
      </c>
      <c r="C4257" s="8" t="s">
        <v>13773</v>
      </c>
      <c r="D4257" s="4" t="s">
        <v>42</v>
      </c>
      <c r="E4257" s="463">
        <v>4155.16</v>
      </c>
      <c r="F4257" s="404"/>
      <c r="G4257" s="404"/>
      <c r="H4257" s="404" t="str">
        <f t="shared" si="68"/>
        <v>UN</v>
      </c>
    </row>
    <row r="4258" spans="2:8" x14ac:dyDescent="0.25">
      <c r="B4258" s="6">
        <v>3806405</v>
      </c>
      <c r="C4258" s="9" t="s">
        <v>13774</v>
      </c>
      <c r="D4258" s="6" t="s">
        <v>42</v>
      </c>
      <c r="E4258" s="464">
        <v>142.91</v>
      </c>
      <c r="F4258" s="404"/>
      <c r="G4258" s="404"/>
      <c r="H4258" s="404" t="str">
        <f t="shared" si="68"/>
        <v>UN</v>
      </c>
    </row>
    <row r="4259" spans="2:8" x14ac:dyDescent="0.25">
      <c r="B4259" s="4">
        <v>3806404</v>
      </c>
      <c r="C4259" s="8" t="s">
        <v>13775</v>
      </c>
      <c r="D4259" s="4" t="s">
        <v>9721</v>
      </c>
      <c r="E4259" s="463">
        <v>123.22</v>
      </c>
      <c r="F4259" s="404"/>
      <c r="G4259" s="404"/>
      <c r="H4259" s="404" t="str">
        <f t="shared" si="68"/>
        <v>M³</v>
      </c>
    </row>
    <row r="4260" spans="2:8" x14ac:dyDescent="0.25">
      <c r="B4260" s="6">
        <v>3806406</v>
      </c>
      <c r="C4260" s="9" t="s">
        <v>13776</v>
      </c>
      <c r="D4260" s="6" t="s">
        <v>9</v>
      </c>
      <c r="E4260" s="464">
        <v>6.11</v>
      </c>
      <c r="F4260" s="404"/>
      <c r="G4260" s="404"/>
      <c r="H4260" s="404" t="str">
        <f t="shared" si="68"/>
        <v>M</v>
      </c>
    </row>
    <row r="4261" spans="2:8" x14ac:dyDescent="0.25">
      <c r="B4261" s="4">
        <v>3806403</v>
      </c>
      <c r="C4261" s="8" t="s">
        <v>13777</v>
      </c>
      <c r="D4261" s="4" t="s">
        <v>10960</v>
      </c>
      <c r="E4261" s="463">
        <v>9.1199999999999992</v>
      </c>
      <c r="F4261" s="404"/>
      <c r="G4261" s="404"/>
      <c r="H4261" s="404" t="str">
        <f t="shared" si="68"/>
        <v>M²</v>
      </c>
    </row>
    <row r="4262" spans="2:8" x14ac:dyDescent="0.25">
      <c r="B4262" s="6">
        <v>3806402</v>
      </c>
      <c r="C4262" s="9" t="s">
        <v>13778</v>
      </c>
      <c r="D4262" s="6" t="s">
        <v>10960</v>
      </c>
      <c r="E4262" s="464">
        <v>2.4500000000000002</v>
      </c>
      <c r="F4262" s="404"/>
      <c r="G4262" s="404"/>
      <c r="H4262" s="404" t="str">
        <f t="shared" si="68"/>
        <v>M²</v>
      </c>
    </row>
    <row r="4263" spans="2:8" ht="30" x14ac:dyDescent="0.25">
      <c r="B4263" s="4">
        <v>3806407</v>
      </c>
      <c r="C4263" s="8" t="s">
        <v>13779</v>
      </c>
      <c r="D4263" s="4" t="s">
        <v>9</v>
      </c>
      <c r="E4263" s="463">
        <v>182.66</v>
      </c>
      <c r="F4263" s="404"/>
      <c r="G4263" s="404"/>
      <c r="H4263" s="404" t="str">
        <f t="shared" si="68"/>
        <v>M</v>
      </c>
    </row>
    <row r="4264" spans="2:8" x14ac:dyDescent="0.25">
      <c r="B4264" s="6">
        <v>3808043</v>
      </c>
      <c r="C4264" s="9" t="s">
        <v>13780</v>
      </c>
      <c r="D4264" s="6" t="s">
        <v>10960</v>
      </c>
      <c r="E4264" s="464">
        <v>4.67</v>
      </c>
      <c r="F4264" s="404"/>
      <c r="G4264" s="404"/>
      <c r="H4264" s="404" t="str">
        <f t="shared" si="68"/>
        <v>M²</v>
      </c>
    </row>
    <row r="4265" spans="2:8" x14ac:dyDescent="0.25">
      <c r="B4265" s="4">
        <v>3806431</v>
      </c>
      <c r="C4265" s="8" t="s">
        <v>13781</v>
      </c>
      <c r="D4265" s="4" t="s">
        <v>42</v>
      </c>
      <c r="E4265" s="463">
        <v>5837.86</v>
      </c>
      <c r="F4265" s="404"/>
      <c r="G4265" s="404"/>
      <c r="H4265" s="404" t="str">
        <f t="shared" si="68"/>
        <v>UN</v>
      </c>
    </row>
    <row r="4266" spans="2:8" x14ac:dyDescent="0.25">
      <c r="B4266" s="6">
        <v>3806432</v>
      </c>
      <c r="C4266" s="9" t="s">
        <v>13782</v>
      </c>
      <c r="D4266" s="6" t="s">
        <v>42</v>
      </c>
      <c r="E4266" s="464">
        <v>3062.25</v>
      </c>
      <c r="F4266" s="404"/>
      <c r="G4266" s="404"/>
      <c r="H4266" s="404" t="str">
        <f t="shared" si="68"/>
        <v>UN</v>
      </c>
    </row>
    <row r="4267" spans="2:8" ht="30" x14ac:dyDescent="0.25">
      <c r="B4267" s="4">
        <v>3806429</v>
      </c>
      <c r="C4267" s="8" t="s">
        <v>13783</v>
      </c>
      <c r="D4267" s="4" t="s">
        <v>9721</v>
      </c>
      <c r="E4267" s="463">
        <v>17.68</v>
      </c>
      <c r="F4267" s="404"/>
      <c r="G4267" s="404"/>
      <c r="H4267" s="404" t="str">
        <f t="shared" si="68"/>
        <v>M³</v>
      </c>
    </row>
    <row r="4268" spans="2:8" ht="30" x14ac:dyDescent="0.25">
      <c r="B4268" s="6">
        <v>3806430</v>
      </c>
      <c r="C4268" s="9" t="s">
        <v>13784</v>
      </c>
      <c r="D4268" s="6" t="s">
        <v>9721</v>
      </c>
      <c r="E4268" s="464">
        <v>11.08</v>
      </c>
      <c r="F4268" s="404"/>
      <c r="G4268" s="404"/>
      <c r="H4268" s="404" t="str">
        <f t="shared" si="68"/>
        <v>M³</v>
      </c>
    </row>
    <row r="4269" spans="2:8" ht="30" x14ac:dyDescent="0.25">
      <c r="B4269" s="4">
        <v>3806428</v>
      </c>
      <c r="C4269" s="8" t="s">
        <v>13785</v>
      </c>
      <c r="D4269" s="4" t="s">
        <v>9721</v>
      </c>
      <c r="E4269" s="463">
        <v>40.770000000000003</v>
      </c>
      <c r="F4269" s="404"/>
      <c r="G4269" s="404"/>
      <c r="H4269" s="404" t="str">
        <f t="shared" si="68"/>
        <v>M³</v>
      </c>
    </row>
    <row r="4270" spans="2:8" ht="30" x14ac:dyDescent="0.25">
      <c r="B4270" s="6">
        <v>3816198</v>
      </c>
      <c r="C4270" s="9" t="s">
        <v>13786</v>
      </c>
      <c r="D4270" s="6" t="s">
        <v>9721</v>
      </c>
      <c r="E4270" s="464">
        <v>68.900000000000006</v>
      </c>
      <c r="F4270" s="404"/>
      <c r="G4270" s="404"/>
      <c r="H4270" s="404" t="str">
        <f t="shared" si="68"/>
        <v>M³</v>
      </c>
    </row>
    <row r="4271" spans="2:8" ht="30" x14ac:dyDescent="0.25">
      <c r="B4271" s="4">
        <v>3816197</v>
      </c>
      <c r="C4271" s="8" t="s">
        <v>13787</v>
      </c>
      <c r="D4271" s="4" t="s">
        <v>9721</v>
      </c>
      <c r="E4271" s="463">
        <v>62.29</v>
      </c>
      <c r="F4271" s="404"/>
      <c r="G4271" s="404"/>
      <c r="H4271" s="404" t="str">
        <f t="shared" si="68"/>
        <v>M³</v>
      </c>
    </row>
    <row r="4272" spans="2:8" ht="30" x14ac:dyDescent="0.25">
      <c r="B4272" s="6">
        <v>3806410</v>
      </c>
      <c r="C4272" s="9" t="s">
        <v>13788</v>
      </c>
      <c r="D4272" s="6" t="s">
        <v>10960</v>
      </c>
      <c r="E4272" s="464">
        <v>62.07</v>
      </c>
      <c r="F4272" s="404"/>
      <c r="G4272" s="404"/>
      <c r="H4272" s="404" t="str">
        <f t="shared" si="68"/>
        <v>M²</v>
      </c>
    </row>
    <row r="4273" spans="2:8" x14ac:dyDescent="0.25">
      <c r="B4273" s="4">
        <v>3806411</v>
      </c>
      <c r="C4273" s="8" t="s">
        <v>13789</v>
      </c>
      <c r="D4273" s="4" t="s">
        <v>297</v>
      </c>
      <c r="E4273" s="463">
        <v>670.04</v>
      </c>
      <c r="F4273" s="404"/>
      <c r="G4273" s="404"/>
      <c r="H4273" s="404" t="str">
        <f t="shared" si="68"/>
        <v>H</v>
      </c>
    </row>
    <row r="4274" spans="2:8" x14ac:dyDescent="0.25">
      <c r="B4274" s="6">
        <v>3815644</v>
      </c>
      <c r="C4274" s="9" t="s">
        <v>13790</v>
      </c>
      <c r="D4274" s="6" t="s">
        <v>42</v>
      </c>
      <c r="E4274" s="403">
        <v>107.05</v>
      </c>
      <c r="F4274" s="404"/>
      <c r="G4274" s="404"/>
      <c r="H4274" s="404" t="str">
        <f t="shared" si="68"/>
        <v>UN</v>
      </c>
    </row>
    <row r="4275" spans="2:8" x14ac:dyDescent="0.25">
      <c r="B4275" s="4">
        <v>3815643</v>
      </c>
      <c r="C4275" s="8" t="s">
        <v>13791</v>
      </c>
      <c r="D4275" s="4" t="s">
        <v>42</v>
      </c>
      <c r="E4275" s="406">
        <v>97.11</v>
      </c>
      <c r="F4275" s="404"/>
      <c r="G4275" s="404"/>
      <c r="H4275" s="404" t="str">
        <f t="shared" si="68"/>
        <v>UN</v>
      </c>
    </row>
    <row r="4276" spans="2:8" x14ac:dyDescent="0.25">
      <c r="B4276" s="6">
        <v>3815706</v>
      </c>
      <c r="C4276" s="9" t="s">
        <v>13792</v>
      </c>
      <c r="D4276" s="6" t="s">
        <v>9</v>
      </c>
      <c r="E4276" s="464">
        <v>136.72</v>
      </c>
      <c r="F4276" s="404"/>
      <c r="G4276" s="404"/>
      <c r="H4276" s="404" t="str">
        <f t="shared" si="68"/>
        <v>M</v>
      </c>
    </row>
    <row r="4277" spans="2:8" x14ac:dyDescent="0.25">
      <c r="B4277" s="4">
        <v>3815597</v>
      </c>
      <c r="C4277" s="8" t="s">
        <v>13793</v>
      </c>
      <c r="D4277" s="4" t="s">
        <v>9</v>
      </c>
      <c r="E4277" s="463">
        <v>128.76</v>
      </c>
      <c r="F4277" s="404"/>
      <c r="G4277" s="404"/>
      <c r="H4277" s="404" t="str">
        <f t="shared" si="68"/>
        <v>M</v>
      </c>
    </row>
    <row r="4278" spans="2:8" x14ac:dyDescent="0.25">
      <c r="B4278" s="6">
        <v>3815600</v>
      </c>
      <c r="C4278" s="9" t="s">
        <v>13794</v>
      </c>
      <c r="D4278" s="6" t="s">
        <v>10960</v>
      </c>
      <c r="E4278" s="403">
        <v>68.58</v>
      </c>
      <c r="F4278" s="404"/>
      <c r="G4278" s="404"/>
      <c r="H4278" s="404" t="str">
        <f t="shared" si="68"/>
        <v>M²</v>
      </c>
    </row>
    <row r="4279" spans="2:8" x14ac:dyDescent="0.25">
      <c r="B4279" s="4">
        <v>3815601</v>
      </c>
      <c r="C4279" s="8" t="s">
        <v>13795</v>
      </c>
      <c r="D4279" s="4" t="s">
        <v>10960</v>
      </c>
      <c r="E4279" s="406">
        <v>63.24</v>
      </c>
      <c r="F4279" s="404"/>
      <c r="G4279" s="404"/>
      <c r="H4279" s="404" t="str">
        <f t="shared" si="68"/>
        <v>M²</v>
      </c>
    </row>
    <row r="4280" spans="2:8" x14ac:dyDescent="0.25">
      <c r="B4280" s="6">
        <v>3815599</v>
      </c>
      <c r="C4280" s="9" t="s">
        <v>13796</v>
      </c>
      <c r="D4280" s="6" t="s">
        <v>10960</v>
      </c>
      <c r="E4280" s="403">
        <v>28.01</v>
      </c>
      <c r="F4280" s="404"/>
      <c r="G4280" s="404"/>
      <c r="H4280" s="404" t="str">
        <f t="shared" si="68"/>
        <v>M²</v>
      </c>
    </row>
    <row r="4281" spans="2:8" x14ac:dyDescent="0.25">
      <c r="B4281" s="4">
        <v>3806414</v>
      </c>
      <c r="C4281" s="8" t="s">
        <v>13797</v>
      </c>
      <c r="D4281" s="4" t="s">
        <v>9721</v>
      </c>
      <c r="E4281" s="463">
        <v>609.39</v>
      </c>
      <c r="F4281" s="404"/>
      <c r="G4281" s="404"/>
      <c r="H4281" s="404" t="str">
        <f t="shared" si="68"/>
        <v>M³</v>
      </c>
    </row>
    <row r="4282" spans="2:8" x14ac:dyDescent="0.25">
      <c r="B4282" s="6">
        <v>3806409</v>
      </c>
      <c r="C4282" s="9" t="s">
        <v>13798</v>
      </c>
      <c r="D4282" s="6" t="s">
        <v>9</v>
      </c>
      <c r="E4282" s="464">
        <v>63.74</v>
      </c>
      <c r="F4282" s="404"/>
      <c r="G4282" s="404"/>
      <c r="H4282" s="404" t="str">
        <f t="shared" si="68"/>
        <v>M</v>
      </c>
    </row>
    <row r="4283" spans="2:8" x14ac:dyDescent="0.25">
      <c r="B4283" s="4">
        <v>3815602</v>
      </c>
      <c r="C4283" s="8" t="s">
        <v>13799</v>
      </c>
      <c r="D4283" s="4" t="s">
        <v>9</v>
      </c>
      <c r="E4283" s="406">
        <v>33.15</v>
      </c>
      <c r="F4283" s="404"/>
      <c r="G4283" s="404"/>
      <c r="H4283" s="404" t="str">
        <f t="shared" si="68"/>
        <v>M</v>
      </c>
    </row>
    <row r="4284" spans="2:8" x14ac:dyDescent="0.25">
      <c r="B4284" s="6">
        <v>4011444</v>
      </c>
      <c r="C4284" s="9" t="s">
        <v>13800</v>
      </c>
      <c r="D4284" s="6" t="s">
        <v>1013</v>
      </c>
      <c r="E4284" s="403">
        <v>181.31</v>
      </c>
      <c r="F4284" s="404"/>
      <c r="G4284" s="404"/>
      <c r="H4284" s="404" t="str">
        <f t="shared" si="68"/>
        <v>T</v>
      </c>
    </row>
    <row r="4285" spans="2:8" x14ac:dyDescent="0.25">
      <c r="B4285" s="4">
        <v>4011443</v>
      </c>
      <c r="C4285" s="8" t="s">
        <v>13801</v>
      </c>
      <c r="D4285" s="4" t="s">
        <v>1013</v>
      </c>
      <c r="E4285" s="406">
        <v>125.62</v>
      </c>
      <c r="F4285" s="404"/>
      <c r="G4285" s="404"/>
      <c r="H4285" s="404" t="str">
        <f t="shared" si="68"/>
        <v>T</v>
      </c>
    </row>
    <row r="4286" spans="2:8" x14ac:dyDescent="0.25">
      <c r="B4286" s="6">
        <v>4011446</v>
      </c>
      <c r="C4286" s="9" t="s">
        <v>13802</v>
      </c>
      <c r="D4286" s="6" t="s">
        <v>1013</v>
      </c>
      <c r="E4286" s="403">
        <v>173.07</v>
      </c>
      <c r="F4286" s="404"/>
      <c r="G4286" s="404"/>
      <c r="H4286" s="404" t="str">
        <f t="shared" si="68"/>
        <v>T</v>
      </c>
    </row>
    <row r="4287" spans="2:8" x14ac:dyDescent="0.25">
      <c r="B4287" s="4">
        <v>4011445</v>
      </c>
      <c r="C4287" s="8" t="s">
        <v>13803</v>
      </c>
      <c r="D4287" s="4" t="s">
        <v>1013</v>
      </c>
      <c r="E4287" s="406">
        <v>116.15</v>
      </c>
      <c r="F4287" s="404"/>
      <c r="G4287" s="404"/>
      <c r="H4287" s="404" t="str">
        <f t="shared" si="68"/>
        <v>T</v>
      </c>
    </row>
    <row r="4288" spans="2:8" x14ac:dyDescent="0.25">
      <c r="B4288" s="6">
        <v>4011448</v>
      </c>
      <c r="C4288" s="9" t="s">
        <v>13804</v>
      </c>
      <c r="D4288" s="6" t="s">
        <v>1013</v>
      </c>
      <c r="E4288" s="403">
        <v>175.34</v>
      </c>
      <c r="F4288" s="404"/>
      <c r="G4288" s="404"/>
      <c r="H4288" s="404" t="str">
        <f t="shared" si="68"/>
        <v>T</v>
      </c>
    </row>
    <row r="4289" spans="2:8" x14ac:dyDescent="0.25">
      <c r="B4289" s="4">
        <v>4011447</v>
      </c>
      <c r="C4289" s="8" t="s">
        <v>13805</v>
      </c>
      <c r="D4289" s="4" t="s">
        <v>1013</v>
      </c>
      <c r="E4289" s="406">
        <v>116.83</v>
      </c>
      <c r="F4289" s="404"/>
      <c r="G4289" s="404"/>
      <c r="H4289" s="404" t="str">
        <f t="shared" si="68"/>
        <v>T</v>
      </c>
    </row>
    <row r="4290" spans="2:8" x14ac:dyDescent="0.25">
      <c r="B4290" s="6">
        <v>4011450</v>
      </c>
      <c r="C4290" s="9" t="s">
        <v>13806</v>
      </c>
      <c r="D4290" s="6" t="s">
        <v>1013</v>
      </c>
      <c r="E4290" s="403">
        <v>179.96</v>
      </c>
      <c r="F4290" s="404"/>
      <c r="G4290" s="404"/>
      <c r="H4290" s="404" t="str">
        <f t="shared" si="68"/>
        <v>T</v>
      </c>
    </row>
    <row r="4291" spans="2:8" x14ac:dyDescent="0.25">
      <c r="B4291" s="4">
        <v>4011449</v>
      </c>
      <c r="C4291" s="8" t="s">
        <v>13807</v>
      </c>
      <c r="D4291" s="4" t="s">
        <v>1013</v>
      </c>
      <c r="E4291" s="406">
        <v>122.5</v>
      </c>
      <c r="F4291" s="404"/>
      <c r="G4291" s="404"/>
      <c r="H4291" s="404" t="str">
        <f t="shared" si="68"/>
        <v>T</v>
      </c>
    </row>
    <row r="4292" spans="2:8" x14ac:dyDescent="0.25">
      <c r="B4292" s="6">
        <v>4011452</v>
      </c>
      <c r="C4292" s="9" t="s">
        <v>13808</v>
      </c>
      <c r="D4292" s="6" t="s">
        <v>1013</v>
      </c>
      <c r="E4292" s="403">
        <v>182.97</v>
      </c>
      <c r="F4292" s="404"/>
      <c r="G4292" s="404"/>
      <c r="H4292" s="404" t="str">
        <f t="shared" si="68"/>
        <v>T</v>
      </c>
    </row>
    <row r="4293" spans="2:8" x14ac:dyDescent="0.25">
      <c r="B4293" s="4">
        <v>4011451</v>
      </c>
      <c r="C4293" s="8" t="s">
        <v>13809</v>
      </c>
      <c r="D4293" s="4" t="s">
        <v>1013</v>
      </c>
      <c r="E4293" s="406">
        <v>126.24</v>
      </c>
      <c r="F4293" s="404"/>
      <c r="G4293" s="404"/>
      <c r="H4293" s="404" t="str">
        <f t="shared" si="68"/>
        <v>T</v>
      </c>
    </row>
    <row r="4294" spans="2:8" x14ac:dyDescent="0.25">
      <c r="B4294" s="6">
        <v>4011219</v>
      </c>
      <c r="C4294" s="9" t="s">
        <v>13810</v>
      </c>
      <c r="D4294" s="6" t="s">
        <v>9721</v>
      </c>
      <c r="E4294" s="403">
        <v>12.49</v>
      </c>
      <c r="F4294" s="404"/>
      <c r="G4294" s="404"/>
      <c r="H4294" s="404" t="str">
        <f t="shared" si="68"/>
        <v>M³</v>
      </c>
    </row>
    <row r="4295" spans="2:8" x14ac:dyDescent="0.25">
      <c r="B4295" s="4">
        <v>4011291</v>
      </c>
      <c r="C4295" s="8" t="s">
        <v>13811</v>
      </c>
      <c r="D4295" s="4" t="s">
        <v>9721</v>
      </c>
      <c r="E4295" s="406">
        <v>63.01</v>
      </c>
      <c r="F4295" s="404"/>
      <c r="G4295" s="404"/>
      <c r="H4295" s="404" t="str">
        <f t="shared" si="68"/>
        <v>M³</v>
      </c>
    </row>
    <row r="4296" spans="2:8" x14ac:dyDescent="0.25">
      <c r="B4296" s="6">
        <v>4011287</v>
      </c>
      <c r="C4296" s="9" t="s">
        <v>13812</v>
      </c>
      <c r="D4296" s="6" t="s">
        <v>9721</v>
      </c>
      <c r="E4296" s="403">
        <v>56.37</v>
      </c>
      <c r="F4296" s="404"/>
      <c r="G4296" s="404"/>
      <c r="H4296" s="404" t="str">
        <f t="shared" si="68"/>
        <v>M³</v>
      </c>
    </row>
    <row r="4297" spans="2:8" x14ac:dyDescent="0.25">
      <c r="B4297" s="4">
        <v>4011305</v>
      </c>
      <c r="C4297" s="8" t="s">
        <v>13813</v>
      </c>
      <c r="D4297" s="4" t="s">
        <v>9721</v>
      </c>
      <c r="E4297" s="406">
        <v>75.39</v>
      </c>
      <c r="F4297" s="404"/>
      <c r="G4297" s="404"/>
      <c r="H4297" s="404" t="str">
        <f t="shared" si="68"/>
        <v>M³</v>
      </c>
    </row>
    <row r="4298" spans="2:8" x14ac:dyDescent="0.25">
      <c r="B4298" s="6">
        <v>4011313</v>
      </c>
      <c r="C4298" s="9" t="s">
        <v>13814</v>
      </c>
      <c r="D4298" s="6" t="s">
        <v>9721</v>
      </c>
      <c r="E4298" s="403">
        <v>111.34</v>
      </c>
      <c r="F4298" s="404"/>
      <c r="G4298" s="404"/>
      <c r="H4298" s="404" t="str">
        <f t="shared" si="68"/>
        <v>M³</v>
      </c>
    </row>
    <row r="4299" spans="2:8" x14ac:dyDescent="0.25">
      <c r="B4299" s="4">
        <v>4011297</v>
      </c>
      <c r="C4299" s="8" t="s">
        <v>13815</v>
      </c>
      <c r="D4299" s="4" t="s">
        <v>9721</v>
      </c>
      <c r="E4299" s="406">
        <v>112.69</v>
      </c>
      <c r="F4299" s="404"/>
      <c r="G4299" s="404"/>
      <c r="H4299" s="404" t="str">
        <f t="shared" si="68"/>
        <v>M³</v>
      </c>
    </row>
    <row r="4300" spans="2:8" x14ac:dyDescent="0.25">
      <c r="B4300" s="6">
        <v>4011221</v>
      </c>
      <c r="C4300" s="9" t="s">
        <v>13816</v>
      </c>
      <c r="D4300" s="6" t="s">
        <v>9721</v>
      </c>
      <c r="E4300" s="403">
        <v>13.32</v>
      </c>
      <c r="F4300" s="404"/>
      <c r="G4300" s="404"/>
      <c r="H4300" s="404" t="str">
        <f t="shared" si="68"/>
        <v>M³</v>
      </c>
    </row>
    <row r="4301" spans="2:8" ht="30" x14ac:dyDescent="0.25">
      <c r="B4301" s="4">
        <v>4011226</v>
      </c>
      <c r="C4301" s="8" t="s">
        <v>13817</v>
      </c>
      <c r="D4301" s="4" t="s">
        <v>9721</v>
      </c>
      <c r="E4301" s="406">
        <v>31.97</v>
      </c>
      <c r="F4301" s="404"/>
      <c r="G4301" s="404"/>
      <c r="H4301" s="404" t="str">
        <f t="shared" si="68"/>
        <v>M³</v>
      </c>
    </row>
    <row r="4302" spans="2:8" ht="30" x14ac:dyDescent="0.25">
      <c r="B4302" s="6">
        <v>4011240</v>
      </c>
      <c r="C4302" s="9" t="s">
        <v>13818</v>
      </c>
      <c r="D4302" s="6" t="s">
        <v>9721</v>
      </c>
      <c r="E4302" s="403">
        <v>129.29</v>
      </c>
      <c r="F4302" s="404"/>
      <c r="G4302" s="404"/>
      <c r="H4302" s="404" t="str">
        <f t="shared" si="68"/>
        <v>M³</v>
      </c>
    </row>
    <row r="4303" spans="2:8" ht="30" x14ac:dyDescent="0.25">
      <c r="B4303" s="4">
        <v>4011239</v>
      </c>
      <c r="C4303" s="8" t="s">
        <v>13819</v>
      </c>
      <c r="D4303" s="4" t="s">
        <v>9721</v>
      </c>
      <c r="E4303" s="406">
        <v>91.01</v>
      </c>
      <c r="F4303" s="404"/>
      <c r="G4303" s="404"/>
      <c r="H4303" s="404" t="str">
        <f t="shared" si="68"/>
        <v>M³</v>
      </c>
    </row>
    <row r="4304" spans="2:8" ht="30" x14ac:dyDescent="0.25">
      <c r="B4304" s="6">
        <v>4011268</v>
      </c>
      <c r="C4304" s="9" t="s">
        <v>13820</v>
      </c>
      <c r="D4304" s="6" t="s">
        <v>9721</v>
      </c>
      <c r="E4304" s="403">
        <v>88.97</v>
      </c>
      <c r="F4304" s="404"/>
      <c r="G4304" s="404"/>
      <c r="H4304" s="404" t="str">
        <f t="shared" si="68"/>
        <v>M³</v>
      </c>
    </row>
    <row r="4305" spans="2:8" ht="30" x14ac:dyDescent="0.25">
      <c r="B4305" s="4">
        <v>4011267</v>
      </c>
      <c r="C4305" s="8" t="s">
        <v>13821</v>
      </c>
      <c r="D4305" s="4" t="s">
        <v>9721</v>
      </c>
      <c r="E4305" s="406">
        <v>49.5</v>
      </c>
      <c r="F4305" s="404"/>
      <c r="G4305" s="404"/>
      <c r="H4305" s="404" t="str">
        <f t="shared" ref="H4305:H4368" si="69">UPPER(D4305)</f>
        <v>M³</v>
      </c>
    </row>
    <row r="4306" spans="2:8" ht="30" x14ac:dyDescent="0.25">
      <c r="B4306" s="6">
        <v>4011256</v>
      </c>
      <c r="C4306" s="9" t="s">
        <v>13822</v>
      </c>
      <c r="D4306" s="6" t="s">
        <v>9721</v>
      </c>
      <c r="E4306" s="403">
        <v>75.42</v>
      </c>
      <c r="F4306" s="404"/>
      <c r="G4306" s="404"/>
      <c r="H4306" s="404" t="str">
        <f t="shared" si="69"/>
        <v>M³</v>
      </c>
    </row>
    <row r="4307" spans="2:8" ht="30" x14ac:dyDescent="0.25">
      <c r="B4307" s="4">
        <v>4011255</v>
      </c>
      <c r="C4307" s="8" t="s">
        <v>13823</v>
      </c>
      <c r="D4307" s="4" t="s">
        <v>9721</v>
      </c>
      <c r="E4307" s="406">
        <v>35.950000000000003</v>
      </c>
      <c r="F4307" s="404"/>
      <c r="G4307" s="404"/>
      <c r="H4307" s="404" t="str">
        <f t="shared" si="69"/>
        <v>M³</v>
      </c>
    </row>
    <row r="4308" spans="2:8" x14ac:dyDescent="0.25">
      <c r="B4308" s="6">
        <v>4011276</v>
      </c>
      <c r="C4308" s="9" t="s">
        <v>13824</v>
      </c>
      <c r="D4308" s="6" t="s">
        <v>9721</v>
      </c>
      <c r="E4308" s="403">
        <v>251.64</v>
      </c>
      <c r="F4308" s="404"/>
      <c r="G4308" s="404"/>
      <c r="H4308" s="404" t="str">
        <f t="shared" si="69"/>
        <v>M³</v>
      </c>
    </row>
    <row r="4309" spans="2:8" x14ac:dyDescent="0.25">
      <c r="B4309" s="4">
        <v>4011275</v>
      </c>
      <c r="C4309" s="8" t="s">
        <v>13825</v>
      </c>
      <c r="D4309" s="4" t="s">
        <v>9721</v>
      </c>
      <c r="E4309" s="406">
        <v>111.03</v>
      </c>
      <c r="F4309" s="404"/>
      <c r="G4309" s="404"/>
      <c r="H4309" s="404" t="str">
        <f t="shared" si="69"/>
        <v>M³</v>
      </c>
    </row>
    <row r="4310" spans="2:8" x14ac:dyDescent="0.25">
      <c r="B4310" s="6">
        <v>4011549</v>
      </c>
      <c r="C4310" s="9" t="s">
        <v>13826</v>
      </c>
      <c r="D4310" s="6" t="s">
        <v>9721</v>
      </c>
      <c r="E4310" s="403">
        <v>254.51</v>
      </c>
      <c r="F4310" s="404"/>
      <c r="G4310" s="404"/>
      <c r="H4310" s="404" t="str">
        <f t="shared" si="69"/>
        <v>M³</v>
      </c>
    </row>
    <row r="4311" spans="2:8" x14ac:dyDescent="0.25">
      <c r="B4311" s="4">
        <v>4011548</v>
      </c>
      <c r="C4311" s="8" t="s">
        <v>13827</v>
      </c>
      <c r="D4311" s="4" t="s">
        <v>9721</v>
      </c>
      <c r="E4311" s="406">
        <v>113.9</v>
      </c>
      <c r="F4311" s="404"/>
      <c r="G4311" s="404"/>
      <c r="H4311" s="404" t="str">
        <f t="shared" si="69"/>
        <v>M³</v>
      </c>
    </row>
    <row r="4312" spans="2:8" x14ac:dyDescent="0.25">
      <c r="B4312" s="6">
        <v>4011278</v>
      </c>
      <c r="C4312" s="9" t="s">
        <v>13828</v>
      </c>
      <c r="D4312" s="6" t="s">
        <v>9721</v>
      </c>
      <c r="E4312" s="403">
        <v>297.33999999999997</v>
      </c>
      <c r="F4312" s="404"/>
      <c r="G4312" s="404"/>
      <c r="H4312" s="404" t="str">
        <f t="shared" si="69"/>
        <v>M³</v>
      </c>
    </row>
    <row r="4313" spans="2:8" x14ac:dyDescent="0.25">
      <c r="B4313" s="4">
        <v>4011277</v>
      </c>
      <c r="C4313" s="8" t="s">
        <v>13829</v>
      </c>
      <c r="D4313" s="4" t="s">
        <v>9721</v>
      </c>
      <c r="E4313" s="406">
        <v>159.36000000000001</v>
      </c>
      <c r="F4313" s="404"/>
      <c r="G4313" s="404"/>
      <c r="H4313" s="404" t="str">
        <f t="shared" si="69"/>
        <v>M³</v>
      </c>
    </row>
    <row r="4314" spans="2:8" x14ac:dyDescent="0.25">
      <c r="B4314" s="6">
        <v>4011561</v>
      </c>
      <c r="C4314" s="9" t="s">
        <v>13830</v>
      </c>
      <c r="D4314" s="6" t="s">
        <v>9721</v>
      </c>
      <c r="E4314" s="403">
        <v>300.20999999999998</v>
      </c>
      <c r="F4314" s="404"/>
      <c r="G4314" s="404"/>
      <c r="H4314" s="404" t="str">
        <f t="shared" si="69"/>
        <v>M³</v>
      </c>
    </row>
    <row r="4315" spans="2:8" x14ac:dyDescent="0.25">
      <c r="B4315" s="4">
        <v>4011560</v>
      </c>
      <c r="C4315" s="8" t="s">
        <v>13831</v>
      </c>
      <c r="D4315" s="4" t="s">
        <v>9721</v>
      </c>
      <c r="E4315" s="406">
        <v>162.22999999999999</v>
      </c>
      <c r="F4315" s="404"/>
      <c r="G4315" s="404"/>
      <c r="H4315" s="404" t="str">
        <f t="shared" si="69"/>
        <v>M³</v>
      </c>
    </row>
    <row r="4316" spans="2:8" x14ac:dyDescent="0.25">
      <c r="B4316" s="6">
        <v>4011282</v>
      </c>
      <c r="C4316" s="9" t="s">
        <v>13832</v>
      </c>
      <c r="D4316" s="6" t="s">
        <v>9721</v>
      </c>
      <c r="E4316" s="403">
        <v>219.65</v>
      </c>
      <c r="F4316" s="404"/>
      <c r="G4316" s="404"/>
      <c r="H4316" s="404" t="str">
        <f t="shared" si="69"/>
        <v>M³</v>
      </c>
    </row>
    <row r="4317" spans="2:8" x14ac:dyDescent="0.25">
      <c r="B4317" s="4">
        <v>4011281</v>
      </c>
      <c r="C4317" s="8" t="s">
        <v>13833</v>
      </c>
      <c r="D4317" s="4" t="s">
        <v>9721</v>
      </c>
      <c r="E4317" s="406">
        <v>96.26</v>
      </c>
      <c r="F4317" s="404"/>
      <c r="G4317" s="404"/>
      <c r="H4317" s="404" t="str">
        <f t="shared" si="69"/>
        <v>M³</v>
      </c>
    </row>
    <row r="4318" spans="2:8" x14ac:dyDescent="0.25">
      <c r="B4318" s="6">
        <v>4011279</v>
      </c>
      <c r="C4318" s="9" t="s">
        <v>13834</v>
      </c>
      <c r="D4318" s="6" t="s">
        <v>9721</v>
      </c>
      <c r="E4318" s="403">
        <v>213.73</v>
      </c>
      <c r="F4318" s="404"/>
      <c r="G4318" s="404"/>
      <c r="H4318" s="404" t="str">
        <f t="shared" si="69"/>
        <v>M³</v>
      </c>
    </row>
    <row r="4319" spans="2:8" x14ac:dyDescent="0.25">
      <c r="B4319" s="4">
        <v>4011280</v>
      </c>
      <c r="C4319" s="8" t="s">
        <v>13835</v>
      </c>
      <c r="D4319" s="4" t="s">
        <v>9721</v>
      </c>
      <c r="E4319" s="406">
        <v>90.34</v>
      </c>
      <c r="F4319" s="404"/>
      <c r="G4319" s="404"/>
      <c r="H4319" s="404" t="str">
        <f t="shared" si="69"/>
        <v>M³</v>
      </c>
    </row>
    <row r="4320" spans="2:8" ht="30" x14ac:dyDescent="0.25">
      <c r="B4320" s="6">
        <v>4011327</v>
      </c>
      <c r="C4320" s="9" t="s">
        <v>13836</v>
      </c>
      <c r="D4320" s="6" t="s">
        <v>9721</v>
      </c>
      <c r="E4320" s="403">
        <v>38.950000000000003</v>
      </c>
      <c r="F4320" s="404"/>
      <c r="G4320" s="404"/>
      <c r="H4320" s="404" t="str">
        <f t="shared" si="69"/>
        <v>M³</v>
      </c>
    </row>
    <row r="4321" spans="2:8" ht="30" x14ac:dyDescent="0.25">
      <c r="B4321" s="4">
        <v>4011325</v>
      </c>
      <c r="C4321" s="8" t="s">
        <v>13837</v>
      </c>
      <c r="D4321" s="4" t="s">
        <v>9721</v>
      </c>
      <c r="E4321" s="406">
        <v>23.56</v>
      </c>
      <c r="F4321" s="404"/>
      <c r="G4321" s="404"/>
      <c r="H4321" s="404" t="str">
        <f t="shared" si="69"/>
        <v>M³</v>
      </c>
    </row>
    <row r="4322" spans="2:8" x14ac:dyDescent="0.25">
      <c r="B4322" s="6">
        <v>4011454</v>
      </c>
      <c r="C4322" s="9" t="s">
        <v>13838</v>
      </c>
      <c r="D4322" s="6" t="s">
        <v>1013</v>
      </c>
      <c r="E4322" s="403">
        <v>197.52</v>
      </c>
      <c r="F4322" s="404"/>
      <c r="G4322" s="404"/>
      <c r="H4322" s="404" t="str">
        <f t="shared" si="69"/>
        <v>T</v>
      </c>
    </row>
    <row r="4323" spans="2:8" x14ac:dyDescent="0.25">
      <c r="B4323" s="4">
        <v>4011453</v>
      </c>
      <c r="C4323" s="8" t="s">
        <v>13839</v>
      </c>
      <c r="D4323" s="4" t="s">
        <v>1013</v>
      </c>
      <c r="E4323" s="406">
        <v>137.53</v>
      </c>
      <c r="F4323" s="404"/>
      <c r="G4323" s="404"/>
      <c r="H4323" s="404" t="str">
        <f t="shared" si="69"/>
        <v>T</v>
      </c>
    </row>
    <row r="4324" spans="2:8" x14ac:dyDescent="0.25">
      <c r="B4324" s="6">
        <v>4011455</v>
      </c>
      <c r="C4324" s="9" t="s">
        <v>13840</v>
      </c>
      <c r="D4324" s="6" t="s">
        <v>1013</v>
      </c>
      <c r="E4324" s="403">
        <v>20.53</v>
      </c>
      <c r="F4324" s="404"/>
      <c r="G4324" s="404"/>
      <c r="H4324" s="404" t="str">
        <f t="shared" si="69"/>
        <v>T</v>
      </c>
    </row>
    <row r="4325" spans="2:8" x14ac:dyDescent="0.25">
      <c r="B4325" s="4">
        <v>4011459</v>
      </c>
      <c r="C4325" s="8" t="s">
        <v>13841</v>
      </c>
      <c r="D4325" s="4" t="s">
        <v>1013</v>
      </c>
      <c r="E4325" s="406">
        <v>199.06</v>
      </c>
      <c r="F4325" s="404"/>
      <c r="G4325" s="404"/>
      <c r="H4325" s="404" t="str">
        <f t="shared" si="69"/>
        <v>T</v>
      </c>
    </row>
    <row r="4326" spans="2:8" x14ac:dyDescent="0.25">
      <c r="B4326" s="6">
        <v>4011458</v>
      </c>
      <c r="C4326" s="9" t="s">
        <v>13842</v>
      </c>
      <c r="D4326" s="6" t="s">
        <v>1013</v>
      </c>
      <c r="E4326" s="403">
        <v>139.38999999999999</v>
      </c>
      <c r="F4326" s="404"/>
      <c r="G4326" s="404"/>
      <c r="H4326" s="404" t="str">
        <f t="shared" si="69"/>
        <v>T</v>
      </c>
    </row>
    <row r="4327" spans="2:8" x14ac:dyDescent="0.25">
      <c r="B4327" s="4">
        <v>4011463</v>
      </c>
      <c r="C4327" s="8" t="s">
        <v>13843</v>
      </c>
      <c r="D4327" s="4" t="s">
        <v>1013</v>
      </c>
      <c r="E4327" s="406">
        <v>196.35</v>
      </c>
      <c r="F4327" s="404"/>
      <c r="G4327" s="404"/>
      <c r="H4327" s="404" t="str">
        <f t="shared" si="69"/>
        <v>T</v>
      </c>
    </row>
    <row r="4328" spans="2:8" x14ac:dyDescent="0.25">
      <c r="B4328" s="6">
        <v>4011462</v>
      </c>
      <c r="C4328" s="9" t="s">
        <v>13844</v>
      </c>
      <c r="D4328" s="6" t="s">
        <v>1013</v>
      </c>
      <c r="E4328" s="403">
        <v>137.18</v>
      </c>
      <c r="F4328" s="404"/>
      <c r="G4328" s="404"/>
      <c r="H4328" s="404" t="str">
        <f t="shared" si="69"/>
        <v>T</v>
      </c>
    </row>
    <row r="4329" spans="2:8" x14ac:dyDescent="0.25">
      <c r="B4329" s="4">
        <v>4011464</v>
      </c>
      <c r="C4329" s="8" t="s">
        <v>13845</v>
      </c>
      <c r="D4329" s="4" t="s">
        <v>1013</v>
      </c>
      <c r="E4329" s="406">
        <v>20.53</v>
      </c>
      <c r="F4329" s="404"/>
      <c r="G4329" s="404"/>
      <c r="H4329" s="404" t="str">
        <f t="shared" si="69"/>
        <v>T</v>
      </c>
    </row>
    <row r="4330" spans="2:8" x14ac:dyDescent="0.25">
      <c r="B4330" s="6">
        <v>4011457</v>
      </c>
      <c r="C4330" s="9" t="s">
        <v>13846</v>
      </c>
      <c r="D4330" s="6" t="s">
        <v>1013</v>
      </c>
      <c r="E4330" s="403">
        <v>199.42</v>
      </c>
      <c r="F4330" s="404"/>
      <c r="G4330" s="404"/>
      <c r="H4330" s="404" t="str">
        <f t="shared" si="69"/>
        <v>T</v>
      </c>
    </row>
    <row r="4331" spans="2:8" x14ac:dyDescent="0.25">
      <c r="B4331" s="4">
        <v>4011456</v>
      </c>
      <c r="C4331" s="8" t="s">
        <v>13847</v>
      </c>
      <c r="D4331" s="4" t="s">
        <v>1013</v>
      </c>
      <c r="E4331" s="406">
        <v>137.74</v>
      </c>
      <c r="F4331" s="404"/>
      <c r="G4331" s="404"/>
      <c r="H4331" s="404" t="str">
        <f t="shared" si="69"/>
        <v>T</v>
      </c>
    </row>
    <row r="4332" spans="2:8" x14ac:dyDescent="0.25">
      <c r="B4332" s="6">
        <v>4011461</v>
      </c>
      <c r="C4332" s="9" t="s">
        <v>13848</v>
      </c>
      <c r="D4332" s="6" t="s">
        <v>1013</v>
      </c>
      <c r="E4332" s="403">
        <v>199.57</v>
      </c>
      <c r="F4332" s="404"/>
      <c r="G4332" s="404"/>
      <c r="H4332" s="404" t="str">
        <f t="shared" si="69"/>
        <v>T</v>
      </c>
    </row>
    <row r="4333" spans="2:8" x14ac:dyDescent="0.25">
      <c r="B4333" s="4">
        <v>4011460</v>
      </c>
      <c r="C4333" s="8" t="s">
        <v>13849</v>
      </c>
      <c r="D4333" s="4" t="s">
        <v>1013</v>
      </c>
      <c r="E4333" s="406">
        <v>139.61000000000001</v>
      </c>
      <c r="F4333" s="404"/>
      <c r="G4333" s="404"/>
      <c r="H4333" s="404" t="str">
        <f t="shared" si="69"/>
        <v>T</v>
      </c>
    </row>
    <row r="4334" spans="2:8" x14ac:dyDescent="0.25">
      <c r="B4334" s="6">
        <v>4011466</v>
      </c>
      <c r="C4334" s="9" t="s">
        <v>13850</v>
      </c>
      <c r="D4334" s="6" t="s">
        <v>1013</v>
      </c>
      <c r="E4334" s="403">
        <v>198.52</v>
      </c>
      <c r="F4334" s="404"/>
      <c r="G4334" s="404"/>
      <c r="H4334" s="404" t="str">
        <f t="shared" si="69"/>
        <v>T</v>
      </c>
    </row>
    <row r="4335" spans="2:8" x14ac:dyDescent="0.25">
      <c r="B4335" s="4">
        <v>4011465</v>
      </c>
      <c r="C4335" s="8" t="s">
        <v>13851</v>
      </c>
      <c r="D4335" s="4" t="s">
        <v>1013</v>
      </c>
      <c r="E4335" s="406">
        <v>140.56</v>
      </c>
      <c r="F4335" s="404"/>
      <c r="G4335" s="404"/>
      <c r="H4335" s="404" t="str">
        <f t="shared" si="69"/>
        <v>T</v>
      </c>
    </row>
    <row r="4336" spans="2:8" x14ac:dyDescent="0.25">
      <c r="B4336" s="6">
        <v>4011469</v>
      </c>
      <c r="C4336" s="9" t="s">
        <v>13852</v>
      </c>
      <c r="D4336" s="6" t="s">
        <v>1013</v>
      </c>
      <c r="E4336" s="403">
        <v>248.63</v>
      </c>
      <c r="F4336" s="404"/>
      <c r="G4336" s="404"/>
      <c r="H4336" s="404" t="str">
        <f t="shared" si="69"/>
        <v>T</v>
      </c>
    </row>
    <row r="4337" spans="2:8" x14ac:dyDescent="0.25">
      <c r="B4337" s="4">
        <v>4011473</v>
      </c>
      <c r="C4337" s="8" t="s">
        <v>13853</v>
      </c>
      <c r="D4337" s="4" t="s">
        <v>1013</v>
      </c>
      <c r="E4337" s="406">
        <v>190.89</v>
      </c>
      <c r="F4337" s="404"/>
      <c r="G4337" s="404"/>
      <c r="H4337" s="404" t="str">
        <f t="shared" si="69"/>
        <v>T</v>
      </c>
    </row>
    <row r="4338" spans="2:8" x14ac:dyDescent="0.25">
      <c r="B4338" s="6">
        <v>4011470</v>
      </c>
      <c r="C4338" s="9" t="s">
        <v>13854</v>
      </c>
      <c r="D4338" s="6" t="s">
        <v>1013</v>
      </c>
      <c r="E4338" s="403">
        <v>251.27</v>
      </c>
      <c r="F4338" s="404"/>
      <c r="G4338" s="404"/>
      <c r="H4338" s="404" t="str">
        <f t="shared" si="69"/>
        <v>T</v>
      </c>
    </row>
    <row r="4339" spans="2:8" x14ac:dyDescent="0.25">
      <c r="B4339" s="4">
        <v>4011474</v>
      </c>
      <c r="C4339" s="8" t="s">
        <v>13855</v>
      </c>
      <c r="D4339" s="4" t="s">
        <v>1013</v>
      </c>
      <c r="E4339" s="406">
        <v>194.21</v>
      </c>
      <c r="F4339" s="404"/>
      <c r="G4339" s="404"/>
      <c r="H4339" s="404" t="str">
        <f t="shared" si="69"/>
        <v>T</v>
      </c>
    </row>
    <row r="4340" spans="2:8" x14ac:dyDescent="0.25">
      <c r="B4340" s="6">
        <v>4011471</v>
      </c>
      <c r="C4340" s="9" t="s">
        <v>13856</v>
      </c>
      <c r="D4340" s="6" t="s">
        <v>1013</v>
      </c>
      <c r="E4340" s="403">
        <v>251.78</v>
      </c>
      <c r="F4340" s="404"/>
      <c r="G4340" s="404"/>
      <c r="H4340" s="404" t="str">
        <f t="shared" si="69"/>
        <v>T</v>
      </c>
    </row>
    <row r="4341" spans="2:8" x14ac:dyDescent="0.25">
      <c r="B4341" s="4">
        <v>4011475</v>
      </c>
      <c r="C4341" s="8" t="s">
        <v>13857</v>
      </c>
      <c r="D4341" s="4" t="s">
        <v>1013</v>
      </c>
      <c r="E4341" s="406">
        <v>195.85</v>
      </c>
      <c r="F4341" s="404"/>
      <c r="G4341" s="404"/>
      <c r="H4341" s="404" t="str">
        <f t="shared" si="69"/>
        <v>T</v>
      </c>
    </row>
    <row r="4342" spans="2:8" x14ac:dyDescent="0.25">
      <c r="B4342" s="6">
        <v>4011472</v>
      </c>
      <c r="C4342" s="9" t="s">
        <v>13858</v>
      </c>
      <c r="D4342" s="6" t="s">
        <v>1013</v>
      </c>
      <c r="E4342" s="403">
        <v>250.53</v>
      </c>
      <c r="F4342" s="404"/>
      <c r="G4342" s="404"/>
      <c r="H4342" s="404" t="str">
        <f t="shared" si="69"/>
        <v>T</v>
      </c>
    </row>
    <row r="4343" spans="2:8" x14ac:dyDescent="0.25">
      <c r="B4343" s="4">
        <v>4011476</v>
      </c>
      <c r="C4343" s="8" t="s">
        <v>13859</v>
      </c>
      <c r="D4343" s="4" t="s">
        <v>1013</v>
      </c>
      <c r="E4343" s="406">
        <v>190.63</v>
      </c>
      <c r="F4343" s="404"/>
      <c r="G4343" s="404"/>
      <c r="H4343" s="404" t="str">
        <f t="shared" si="69"/>
        <v>T</v>
      </c>
    </row>
    <row r="4344" spans="2:8" x14ac:dyDescent="0.25">
      <c r="B4344" s="6">
        <v>4011478</v>
      </c>
      <c r="C4344" s="9" t="s">
        <v>13860</v>
      </c>
      <c r="D4344" s="6" t="s">
        <v>1013</v>
      </c>
      <c r="E4344" s="403">
        <v>185.76</v>
      </c>
      <c r="F4344" s="404"/>
      <c r="G4344" s="404"/>
      <c r="H4344" s="404" t="str">
        <f t="shared" si="69"/>
        <v>T</v>
      </c>
    </row>
    <row r="4345" spans="2:8" x14ac:dyDescent="0.25">
      <c r="B4345" s="4">
        <v>4011477</v>
      </c>
      <c r="C4345" s="8" t="s">
        <v>13861</v>
      </c>
      <c r="D4345" s="4" t="s">
        <v>1013</v>
      </c>
      <c r="E4345" s="406">
        <v>147.54</v>
      </c>
      <c r="F4345" s="404"/>
      <c r="G4345" s="404"/>
      <c r="H4345" s="404" t="str">
        <f t="shared" si="69"/>
        <v>T</v>
      </c>
    </row>
    <row r="4346" spans="2:8" x14ac:dyDescent="0.25">
      <c r="B4346" s="6">
        <v>4011538</v>
      </c>
      <c r="C4346" s="9" t="s">
        <v>13862</v>
      </c>
      <c r="D4346" s="6" t="s">
        <v>10960</v>
      </c>
      <c r="E4346" s="403">
        <v>0.17</v>
      </c>
      <c r="F4346" s="404"/>
      <c r="G4346" s="404"/>
      <c r="H4346" s="404" t="str">
        <f t="shared" si="69"/>
        <v>M²</v>
      </c>
    </row>
    <row r="4347" spans="2:8" x14ac:dyDescent="0.25">
      <c r="B4347" s="4">
        <v>4016096</v>
      </c>
      <c r="C4347" s="8" t="s">
        <v>13863</v>
      </c>
      <c r="D4347" s="4" t="s">
        <v>9721</v>
      </c>
      <c r="E4347" s="406">
        <v>1.4</v>
      </c>
      <c r="F4347" s="404"/>
      <c r="G4347" s="404"/>
      <c r="H4347" s="404" t="str">
        <f t="shared" si="69"/>
        <v>M³</v>
      </c>
    </row>
    <row r="4348" spans="2:8" x14ac:dyDescent="0.25">
      <c r="B4348" s="6">
        <v>4016008</v>
      </c>
      <c r="C4348" s="9" t="s">
        <v>13864</v>
      </c>
      <c r="D4348" s="6" t="s">
        <v>9721</v>
      </c>
      <c r="E4348" s="403">
        <v>4.34</v>
      </c>
      <c r="F4348" s="404"/>
      <c r="G4348" s="404"/>
      <c r="H4348" s="404" t="str">
        <f t="shared" si="69"/>
        <v>M³</v>
      </c>
    </row>
    <row r="4349" spans="2:8" x14ac:dyDescent="0.25">
      <c r="B4349" s="4">
        <v>4016007</v>
      </c>
      <c r="C4349" s="8" t="s">
        <v>13865</v>
      </c>
      <c r="D4349" s="4" t="s">
        <v>9721</v>
      </c>
      <c r="E4349" s="406">
        <v>5.0999999999999996</v>
      </c>
      <c r="F4349" s="404"/>
      <c r="G4349" s="404"/>
      <c r="H4349" s="404" t="str">
        <f t="shared" si="69"/>
        <v>M³</v>
      </c>
    </row>
    <row r="4350" spans="2:8" x14ac:dyDescent="0.25">
      <c r="B4350" s="6">
        <v>4015612</v>
      </c>
      <c r="C4350" s="9" t="s">
        <v>13866</v>
      </c>
      <c r="D4350" s="6" t="s">
        <v>9721</v>
      </c>
      <c r="E4350" s="403">
        <v>12.29</v>
      </c>
      <c r="F4350" s="404"/>
      <c r="G4350" s="404"/>
      <c r="H4350" s="404" t="str">
        <f t="shared" si="69"/>
        <v>M³</v>
      </c>
    </row>
    <row r="4351" spans="2:8" ht="30" x14ac:dyDescent="0.25">
      <c r="B4351" s="4">
        <v>4011562</v>
      </c>
      <c r="C4351" s="8" t="s">
        <v>13867</v>
      </c>
      <c r="D4351" s="4" t="s">
        <v>10960</v>
      </c>
      <c r="E4351" s="406">
        <v>33.32</v>
      </c>
      <c r="F4351" s="404"/>
      <c r="G4351" s="404"/>
      <c r="H4351" s="404" t="str">
        <f t="shared" si="69"/>
        <v>M²</v>
      </c>
    </row>
    <row r="4352" spans="2:8" x14ac:dyDescent="0.25">
      <c r="B4352" s="6">
        <v>4011351</v>
      </c>
      <c r="C4352" s="9" t="s">
        <v>13868</v>
      </c>
      <c r="D4352" s="6" t="s">
        <v>10960</v>
      </c>
      <c r="E4352" s="403">
        <v>0.38</v>
      </c>
      <c r="F4352" s="404"/>
      <c r="G4352" s="404"/>
      <c r="H4352" s="404" t="str">
        <f t="shared" si="69"/>
        <v>M²</v>
      </c>
    </row>
    <row r="4353" spans="2:8" x14ac:dyDescent="0.25">
      <c r="B4353" s="4">
        <v>4011352</v>
      </c>
      <c r="C4353" s="8" t="s">
        <v>13869</v>
      </c>
      <c r="D4353" s="4" t="s">
        <v>10960</v>
      </c>
      <c r="E4353" s="406">
        <v>0.42</v>
      </c>
      <c r="F4353" s="404"/>
      <c r="G4353" s="404"/>
      <c r="H4353" s="404" t="str">
        <f t="shared" si="69"/>
        <v>M²</v>
      </c>
    </row>
    <row r="4354" spans="2:8" x14ac:dyDescent="0.25">
      <c r="B4354" s="6">
        <v>4011402</v>
      </c>
      <c r="C4354" s="9" t="s">
        <v>13870</v>
      </c>
      <c r="D4354" s="6" t="s">
        <v>10960</v>
      </c>
      <c r="E4354" s="403">
        <v>0.9</v>
      </c>
      <c r="F4354" s="404"/>
      <c r="G4354" s="404"/>
      <c r="H4354" s="404" t="str">
        <f t="shared" si="69"/>
        <v>M²</v>
      </c>
    </row>
    <row r="4355" spans="2:8" x14ac:dyDescent="0.25">
      <c r="B4355" s="4">
        <v>4011401</v>
      </c>
      <c r="C4355" s="8" t="s">
        <v>13871</v>
      </c>
      <c r="D4355" s="4" t="s">
        <v>10960</v>
      </c>
      <c r="E4355" s="406">
        <v>0.61</v>
      </c>
      <c r="F4355" s="404"/>
      <c r="G4355" s="404"/>
      <c r="H4355" s="404" t="str">
        <f t="shared" si="69"/>
        <v>M²</v>
      </c>
    </row>
    <row r="4356" spans="2:8" x14ac:dyDescent="0.25">
      <c r="B4356" s="6">
        <v>4011404</v>
      </c>
      <c r="C4356" s="9" t="s">
        <v>13872</v>
      </c>
      <c r="D4356" s="6" t="s">
        <v>10960</v>
      </c>
      <c r="E4356" s="403">
        <v>0.63</v>
      </c>
      <c r="F4356" s="404"/>
      <c r="G4356" s="404"/>
      <c r="H4356" s="404" t="str">
        <f t="shared" si="69"/>
        <v>M²</v>
      </c>
    </row>
    <row r="4357" spans="2:8" x14ac:dyDescent="0.25">
      <c r="B4357" s="4">
        <v>4011403</v>
      </c>
      <c r="C4357" s="8" t="s">
        <v>13873</v>
      </c>
      <c r="D4357" s="4" t="s">
        <v>10960</v>
      </c>
      <c r="E4357" s="406">
        <v>0.42</v>
      </c>
      <c r="F4357" s="404"/>
      <c r="G4357" s="404"/>
      <c r="H4357" s="404" t="str">
        <f t="shared" si="69"/>
        <v>M²</v>
      </c>
    </row>
    <row r="4358" spans="2:8" x14ac:dyDescent="0.25">
      <c r="B4358" s="6">
        <v>4011406</v>
      </c>
      <c r="C4358" s="9" t="s">
        <v>13874</v>
      </c>
      <c r="D4358" s="6" t="s">
        <v>10960</v>
      </c>
      <c r="E4358" s="403">
        <v>1.18</v>
      </c>
      <c r="F4358" s="404"/>
      <c r="G4358" s="404"/>
      <c r="H4358" s="404" t="str">
        <f t="shared" si="69"/>
        <v>M²</v>
      </c>
    </row>
    <row r="4359" spans="2:8" x14ac:dyDescent="0.25">
      <c r="B4359" s="4">
        <v>4011405</v>
      </c>
      <c r="C4359" s="8" t="s">
        <v>13875</v>
      </c>
      <c r="D4359" s="4" t="s">
        <v>10960</v>
      </c>
      <c r="E4359" s="406">
        <v>0.8</v>
      </c>
      <c r="F4359" s="404"/>
      <c r="G4359" s="404"/>
      <c r="H4359" s="404" t="str">
        <f t="shared" si="69"/>
        <v>M²</v>
      </c>
    </row>
    <row r="4360" spans="2:8" x14ac:dyDescent="0.25">
      <c r="B4360" s="6">
        <v>4011392</v>
      </c>
      <c r="C4360" s="9" t="s">
        <v>13876</v>
      </c>
      <c r="D4360" s="6" t="s">
        <v>9721</v>
      </c>
      <c r="E4360" s="403">
        <v>247.97</v>
      </c>
      <c r="F4360" s="404"/>
      <c r="G4360" s="404"/>
      <c r="H4360" s="404" t="str">
        <f t="shared" si="69"/>
        <v>M³</v>
      </c>
    </row>
    <row r="4361" spans="2:8" x14ac:dyDescent="0.25">
      <c r="B4361" s="4">
        <v>4011391</v>
      </c>
      <c r="C4361" s="8" t="s">
        <v>13877</v>
      </c>
      <c r="D4361" s="4" t="s">
        <v>9721</v>
      </c>
      <c r="E4361" s="406">
        <v>127.74</v>
      </c>
      <c r="F4361" s="404"/>
      <c r="G4361" s="404"/>
      <c r="H4361" s="404" t="str">
        <f t="shared" si="69"/>
        <v>M³</v>
      </c>
    </row>
    <row r="4362" spans="2:8" x14ac:dyDescent="0.25">
      <c r="B4362" s="6">
        <v>4011394</v>
      </c>
      <c r="C4362" s="9" t="s">
        <v>13878</v>
      </c>
      <c r="D4362" s="6" t="s">
        <v>9721</v>
      </c>
      <c r="E4362" s="403">
        <v>248.56</v>
      </c>
      <c r="F4362" s="404"/>
      <c r="G4362" s="404"/>
      <c r="H4362" s="404" t="str">
        <f t="shared" si="69"/>
        <v>M³</v>
      </c>
    </row>
    <row r="4363" spans="2:8" x14ac:dyDescent="0.25">
      <c r="B4363" s="4">
        <v>4011393</v>
      </c>
      <c r="C4363" s="8" t="s">
        <v>13879</v>
      </c>
      <c r="D4363" s="4" t="s">
        <v>9721</v>
      </c>
      <c r="E4363" s="406">
        <v>128.36000000000001</v>
      </c>
      <c r="F4363" s="404"/>
      <c r="G4363" s="404"/>
      <c r="H4363" s="404" t="str">
        <f t="shared" si="69"/>
        <v>M³</v>
      </c>
    </row>
    <row r="4364" spans="2:8" x14ac:dyDescent="0.25">
      <c r="B4364" s="6">
        <v>4011396</v>
      </c>
      <c r="C4364" s="9" t="s">
        <v>13880</v>
      </c>
      <c r="D4364" s="6" t="s">
        <v>9721</v>
      </c>
      <c r="E4364" s="403">
        <v>252.85</v>
      </c>
      <c r="F4364" s="404"/>
      <c r="G4364" s="404"/>
      <c r="H4364" s="404" t="str">
        <f t="shared" si="69"/>
        <v>M³</v>
      </c>
    </row>
    <row r="4365" spans="2:8" x14ac:dyDescent="0.25">
      <c r="B4365" s="4">
        <v>4011395</v>
      </c>
      <c r="C4365" s="8" t="s">
        <v>13881</v>
      </c>
      <c r="D4365" s="4" t="s">
        <v>9721</v>
      </c>
      <c r="E4365" s="406">
        <v>129.07</v>
      </c>
      <c r="F4365" s="404"/>
      <c r="G4365" s="404"/>
      <c r="H4365" s="404" t="str">
        <f t="shared" si="69"/>
        <v>M³</v>
      </c>
    </row>
    <row r="4366" spans="2:8" x14ac:dyDescent="0.25">
      <c r="B4366" s="6">
        <v>4011398</v>
      </c>
      <c r="C4366" s="9" t="s">
        <v>13882</v>
      </c>
      <c r="D4366" s="6" t="s">
        <v>9721</v>
      </c>
      <c r="E4366" s="403">
        <v>254.85</v>
      </c>
      <c r="F4366" s="404"/>
      <c r="G4366" s="404"/>
      <c r="H4366" s="404" t="str">
        <f t="shared" si="69"/>
        <v>M³</v>
      </c>
    </row>
    <row r="4367" spans="2:8" x14ac:dyDescent="0.25">
      <c r="B4367" s="4">
        <v>4011397</v>
      </c>
      <c r="C4367" s="8" t="s">
        <v>13883</v>
      </c>
      <c r="D4367" s="4" t="s">
        <v>9721</v>
      </c>
      <c r="E4367" s="406">
        <v>129.35</v>
      </c>
      <c r="F4367" s="404"/>
      <c r="G4367" s="404"/>
      <c r="H4367" s="404" t="str">
        <f t="shared" si="69"/>
        <v>M³</v>
      </c>
    </row>
    <row r="4368" spans="2:8" x14ac:dyDescent="0.25">
      <c r="B4368" s="6">
        <v>4011400</v>
      </c>
      <c r="C4368" s="9" t="s">
        <v>13884</v>
      </c>
      <c r="D4368" s="6" t="s">
        <v>9721</v>
      </c>
      <c r="E4368" s="403">
        <v>264.67</v>
      </c>
      <c r="F4368" s="404"/>
      <c r="G4368" s="404"/>
      <c r="H4368" s="404" t="str">
        <f t="shared" si="69"/>
        <v>M³</v>
      </c>
    </row>
    <row r="4369" spans="2:8" x14ac:dyDescent="0.25">
      <c r="B4369" s="4">
        <v>4011399</v>
      </c>
      <c r="C4369" s="8" t="s">
        <v>13885</v>
      </c>
      <c r="D4369" s="4" t="s">
        <v>9721</v>
      </c>
      <c r="E4369" s="406">
        <v>147.43</v>
      </c>
      <c r="F4369" s="404"/>
      <c r="G4369" s="404"/>
      <c r="H4369" s="404" t="str">
        <f t="shared" ref="H4369:H4432" si="70">UPPER(D4369)</f>
        <v>M³</v>
      </c>
    </row>
    <row r="4370" spans="2:8" x14ac:dyDescent="0.25">
      <c r="B4370" s="6">
        <v>4011490</v>
      </c>
      <c r="C4370" s="9" t="s">
        <v>13886</v>
      </c>
      <c r="D4370" s="6" t="s">
        <v>10960</v>
      </c>
      <c r="E4370" s="403">
        <v>5.45</v>
      </c>
      <c r="F4370" s="404"/>
      <c r="G4370" s="404"/>
      <c r="H4370" s="404" t="str">
        <f t="shared" si="70"/>
        <v>M²</v>
      </c>
    </row>
    <row r="4371" spans="2:8" x14ac:dyDescent="0.25">
      <c r="B4371" s="4">
        <v>4011536</v>
      </c>
      <c r="C4371" s="8" t="s">
        <v>13887</v>
      </c>
      <c r="D4371" s="4" t="s">
        <v>10960</v>
      </c>
      <c r="E4371" s="406">
        <v>1.82</v>
      </c>
      <c r="F4371" s="404"/>
      <c r="G4371" s="404"/>
      <c r="H4371" s="404" t="str">
        <f t="shared" si="70"/>
        <v>M²</v>
      </c>
    </row>
    <row r="4372" spans="2:8" x14ac:dyDescent="0.25">
      <c r="B4372" s="6">
        <v>4011415</v>
      </c>
      <c r="C4372" s="9" t="s">
        <v>13888</v>
      </c>
      <c r="D4372" s="6" t="s">
        <v>1013</v>
      </c>
      <c r="E4372" s="403">
        <v>197.69</v>
      </c>
      <c r="F4372" s="404"/>
      <c r="G4372" s="404"/>
      <c r="H4372" s="404" t="str">
        <f t="shared" si="70"/>
        <v>T</v>
      </c>
    </row>
    <row r="4373" spans="2:8" x14ac:dyDescent="0.25">
      <c r="B4373" s="4">
        <v>4011416</v>
      </c>
      <c r="C4373" s="8" t="s">
        <v>13889</v>
      </c>
      <c r="D4373" s="4" t="s">
        <v>1013</v>
      </c>
      <c r="E4373" s="406">
        <v>141.6</v>
      </c>
      <c r="F4373" s="404"/>
      <c r="G4373" s="404"/>
      <c r="H4373" s="404" t="str">
        <f t="shared" si="70"/>
        <v>T</v>
      </c>
    </row>
    <row r="4374" spans="2:8" x14ac:dyDescent="0.25">
      <c r="B4374" s="6">
        <v>4011408</v>
      </c>
      <c r="C4374" s="9" t="s">
        <v>13890</v>
      </c>
      <c r="D4374" s="6" t="s">
        <v>10960</v>
      </c>
      <c r="E4374" s="403">
        <v>2.5</v>
      </c>
      <c r="F4374" s="404"/>
      <c r="G4374" s="404"/>
      <c r="H4374" s="404" t="str">
        <f t="shared" si="70"/>
        <v>M²</v>
      </c>
    </row>
    <row r="4375" spans="2:8" x14ac:dyDescent="0.25">
      <c r="B4375" s="4">
        <v>4011407</v>
      </c>
      <c r="C4375" s="8" t="s">
        <v>13891</v>
      </c>
      <c r="D4375" s="4" t="s">
        <v>10960</v>
      </c>
      <c r="E4375" s="406">
        <v>1.79</v>
      </c>
      <c r="F4375" s="404"/>
      <c r="G4375" s="404"/>
      <c r="H4375" s="404" t="str">
        <f t="shared" si="70"/>
        <v>M²</v>
      </c>
    </row>
    <row r="4376" spans="2:8" x14ac:dyDescent="0.25">
      <c r="B4376" s="6">
        <v>4011410</v>
      </c>
      <c r="C4376" s="9" t="s">
        <v>13892</v>
      </c>
      <c r="D4376" s="6" t="s">
        <v>10960</v>
      </c>
      <c r="E4376" s="403">
        <v>4.84</v>
      </c>
      <c r="F4376" s="404"/>
      <c r="G4376" s="404"/>
      <c r="H4376" s="404" t="str">
        <f t="shared" si="70"/>
        <v>M²</v>
      </c>
    </row>
    <row r="4377" spans="2:8" x14ac:dyDescent="0.25">
      <c r="B4377" s="4">
        <v>4011409</v>
      </c>
      <c r="C4377" s="8" t="s">
        <v>13893</v>
      </c>
      <c r="D4377" s="4" t="s">
        <v>10960</v>
      </c>
      <c r="E4377" s="406">
        <v>3.49</v>
      </c>
      <c r="F4377" s="404"/>
      <c r="G4377" s="404"/>
      <c r="H4377" s="404" t="str">
        <f t="shared" si="70"/>
        <v>M²</v>
      </c>
    </row>
    <row r="4378" spans="2:8" x14ac:dyDescent="0.25">
      <c r="B4378" s="6">
        <v>4011412</v>
      </c>
      <c r="C4378" s="9" t="s">
        <v>13894</v>
      </c>
      <c r="D4378" s="6" t="s">
        <v>10960</v>
      </c>
      <c r="E4378" s="403">
        <v>6.45</v>
      </c>
      <c r="F4378" s="404"/>
      <c r="G4378" s="404"/>
      <c r="H4378" s="404" t="str">
        <f t="shared" si="70"/>
        <v>M²</v>
      </c>
    </row>
    <row r="4379" spans="2:8" x14ac:dyDescent="0.25">
      <c r="B4379" s="4">
        <v>4011411</v>
      </c>
      <c r="C4379" s="8" t="s">
        <v>13895</v>
      </c>
      <c r="D4379" s="4" t="s">
        <v>10960</v>
      </c>
      <c r="E4379" s="406">
        <v>4.6500000000000004</v>
      </c>
      <c r="F4379" s="404"/>
      <c r="G4379" s="404"/>
      <c r="H4379" s="404" t="str">
        <f t="shared" si="70"/>
        <v>M²</v>
      </c>
    </row>
    <row r="4380" spans="2:8" x14ac:dyDescent="0.25">
      <c r="B4380" s="6">
        <v>4011520</v>
      </c>
      <c r="C4380" s="9" t="s">
        <v>13896</v>
      </c>
      <c r="D4380" s="6" t="s">
        <v>9721</v>
      </c>
      <c r="E4380" s="403">
        <v>572.16999999999996</v>
      </c>
      <c r="F4380" s="404"/>
      <c r="G4380" s="404"/>
      <c r="H4380" s="404" t="str">
        <f t="shared" si="70"/>
        <v>M³</v>
      </c>
    </row>
    <row r="4381" spans="2:8" x14ac:dyDescent="0.25">
      <c r="B4381" s="4">
        <v>4011507</v>
      </c>
      <c r="C4381" s="8" t="s">
        <v>13897</v>
      </c>
      <c r="D4381" s="4" t="s">
        <v>9721</v>
      </c>
      <c r="E4381" s="406">
        <v>432.72</v>
      </c>
      <c r="F4381" s="404"/>
      <c r="G4381" s="404"/>
      <c r="H4381" s="404" t="str">
        <f t="shared" si="70"/>
        <v>M³</v>
      </c>
    </row>
    <row r="4382" spans="2:8" x14ac:dyDescent="0.25">
      <c r="B4382" s="6">
        <v>4011535</v>
      </c>
      <c r="C4382" s="9" t="s">
        <v>13898</v>
      </c>
      <c r="D4382" s="6" t="s">
        <v>9721</v>
      </c>
      <c r="E4382" s="403">
        <v>423.02</v>
      </c>
      <c r="F4382" s="404"/>
      <c r="G4382" s="404"/>
      <c r="H4382" s="404" t="str">
        <f t="shared" si="70"/>
        <v>M³</v>
      </c>
    </row>
    <row r="4383" spans="2:8" x14ac:dyDescent="0.25">
      <c r="B4383" s="4">
        <v>4011534</v>
      </c>
      <c r="C4383" s="8" t="s">
        <v>13899</v>
      </c>
      <c r="D4383" s="4" t="s">
        <v>9721</v>
      </c>
      <c r="E4383" s="406">
        <v>304.41000000000003</v>
      </c>
      <c r="F4383" s="404"/>
      <c r="G4383" s="404"/>
      <c r="H4383" s="404" t="str">
        <f t="shared" si="70"/>
        <v>M³</v>
      </c>
    </row>
    <row r="4384" spans="2:8" x14ac:dyDescent="0.25">
      <c r="B4384" s="6">
        <v>4011533</v>
      </c>
      <c r="C4384" s="9" t="s">
        <v>13900</v>
      </c>
      <c r="D4384" s="6" t="s">
        <v>9721</v>
      </c>
      <c r="E4384" s="403">
        <v>429.27</v>
      </c>
      <c r="F4384" s="404"/>
      <c r="G4384" s="404"/>
      <c r="H4384" s="404" t="str">
        <f t="shared" si="70"/>
        <v>M³</v>
      </c>
    </row>
    <row r="4385" spans="2:8" x14ac:dyDescent="0.25">
      <c r="B4385" s="4">
        <v>4011532</v>
      </c>
      <c r="C4385" s="8" t="s">
        <v>13901</v>
      </c>
      <c r="D4385" s="4" t="s">
        <v>9721</v>
      </c>
      <c r="E4385" s="406">
        <v>310.66000000000003</v>
      </c>
      <c r="F4385" s="404"/>
      <c r="G4385" s="404"/>
      <c r="H4385" s="404" t="str">
        <f t="shared" si="70"/>
        <v>M³</v>
      </c>
    </row>
    <row r="4386" spans="2:8" x14ac:dyDescent="0.25">
      <c r="B4386" s="6">
        <v>4011492</v>
      </c>
      <c r="C4386" s="9" t="s">
        <v>13902</v>
      </c>
      <c r="D4386" s="6" t="s">
        <v>9721</v>
      </c>
      <c r="E4386" s="403">
        <v>369.03</v>
      </c>
      <c r="F4386" s="404"/>
      <c r="G4386" s="404"/>
      <c r="H4386" s="404" t="str">
        <f t="shared" si="70"/>
        <v>M³</v>
      </c>
    </row>
    <row r="4387" spans="2:8" x14ac:dyDescent="0.25">
      <c r="B4387" s="4">
        <v>4011491</v>
      </c>
      <c r="C4387" s="8" t="s">
        <v>13903</v>
      </c>
      <c r="D4387" s="4" t="s">
        <v>9721</v>
      </c>
      <c r="E4387" s="406">
        <v>232.12</v>
      </c>
      <c r="F4387" s="404"/>
      <c r="G4387" s="404"/>
      <c r="H4387" s="404" t="str">
        <f t="shared" si="70"/>
        <v>M³</v>
      </c>
    </row>
    <row r="4388" spans="2:8" x14ac:dyDescent="0.25">
      <c r="B4388" s="6">
        <v>4011353</v>
      </c>
      <c r="C4388" s="9" t="s">
        <v>13904</v>
      </c>
      <c r="D4388" s="6" t="s">
        <v>10960</v>
      </c>
      <c r="E4388" s="403">
        <v>0.28999999999999998</v>
      </c>
      <c r="F4388" s="404"/>
      <c r="G4388" s="404"/>
      <c r="H4388" s="404" t="str">
        <f t="shared" si="70"/>
        <v>M²</v>
      </c>
    </row>
    <row r="4389" spans="2:8" x14ac:dyDescent="0.25">
      <c r="B4389" s="4">
        <v>4011354</v>
      </c>
      <c r="C4389" s="8" t="s">
        <v>13905</v>
      </c>
      <c r="D4389" s="4" t="s">
        <v>10960</v>
      </c>
      <c r="E4389" s="406">
        <v>0.28999999999999998</v>
      </c>
      <c r="F4389" s="404"/>
      <c r="G4389" s="404"/>
      <c r="H4389" s="404" t="str">
        <f t="shared" si="70"/>
        <v>M²</v>
      </c>
    </row>
    <row r="4390" spans="2:8" x14ac:dyDescent="0.25">
      <c r="B4390" s="6">
        <v>4011418</v>
      </c>
      <c r="C4390" s="9" t="s">
        <v>13906</v>
      </c>
      <c r="D4390" s="6" t="s">
        <v>9721</v>
      </c>
      <c r="E4390" s="403">
        <v>340.93</v>
      </c>
      <c r="F4390" s="404"/>
      <c r="G4390" s="404"/>
      <c r="H4390" s="404" t="str">
        <f t="shared" si="70"/>
        <v>M³</v>
      </c>
    </row>
    <row r="4391" spans="2:8" x14ac:dyDescent="0.25">
      <c r="B4391" s="4">
        <v>4011417</v>
      </c>
      <c r="C4391" s="8" t="s">
        <v>13907</v>
      </c>
      <c r="D4391" s="4" t="s">
        <v>9721</v>
      </c>
      <c r="E4391" s="406">
        <v>196.4</v>
      </c>
      <c r="F4391" s="404"/>
      <c r="G4391" s="404"/>
      <c r="H4391" s="404" t="str">
        <f t="shared" si="70"/>
        <v>M³</v>
      </c>
    </row>
    <row r="4392" spans="2:8" x14ac:dyDescent="0.25">
      <c r="B4392" s="6">
        <v>4011420</v>
      </c>
      <c r="C4392" s="9" t="s">
        <v>13908</v>
      </c>
      <c r="D4392" s="6" t="s">
        <v>9721</v>
      </c>
      <c r="E4392" s="403">
        <v>342.06</v>
      </c>
      <c r="F4392" s="404"/>
      <c r="G4392" s="404"/>
      <c r="H4392" s="404" t="str">
        <f t="shared" si="70"/>
        <v>M³</v>
      </c>
    </row>
    <row r="4393" spans="2:8" x14ac:dyDescent="0.25">
      <c r="B4393" s="4">
        <v>4011419</v>
      </c>
      <c r="C4393" s="8" t="s">
        <v>13909</v>
      </c>
      <c r="D4393" s="4" t="s">
        <v>9721</v>
      </c>
      <c r="E4393" s="406">
        <v>193.24</v>
      </c>
      <c r="F4393" s="404"/>
      <c r="G4393" s="404"/>
      <c r="H4393" s="404" t="str">
        <f t="shared" si="70"/>
        <v>M³</v>
      </c>
    </row>
    <row r="4394" spans="2:8" x14ac:dyDescent="0.25">
      <c r="B4394" s="6">
        <v>4011422</v>
      </c>
      <c r="C4394" s="9" t="s">
        <v>13910</v>
      </c>
      <c r="D4394" s="6" t="s">
        <v>9721</v>
      </c>
      <c r="E4394" s="403">
        <v>347.72</v>
      </c>
      <c r="F4394" s="404"/>
      <c r="G4394" s="404"/>
      <c r="H4394" s="404" t="str">
        <f t="shared" si="70"/>
        <v>M³</v>
      </c>
    </row>
    <row r="4395" spans="2:8" x14ac:dyDescent="0.25">
      <c r="B4395" s="4">
        <v>4011421</v>
      </c>
      <c r="C4395" s="8" t="s">
        <v>13911</v>
      </c>
      <c r="D4395" s="4" t="s">
        <v>9721</v>
      </c>
      <c r="E4395" s="406">
        <v>205.04</v>
      </c>
      <c r="F4395" s="404"/>
      <c r="G4395" s="404"/>
      <c r="H4395" s="404" t="str">
        <f t="shared" si="70"/>
        <v>M³</v>
      </c>
    </row>
    <row r="4396" spans="2:8" x14ac:dyDescent="0.25">
      <c r="B4396" s="6">
        <v>4011424</v>
      </c>
      <c r="C4396" s="9" t="s">
        <v>13912</v>
      </c>
      <c r="D4396" s="6" t="s">
        <v>9721</v>
      </c>
      <c r="E4396" s="403">
        <v>349.34</v>
      </c>
      <c r="F4396" s="404"/>
      <c r="G4396" s="404"/>
      <c r="H4396" s="404" t="str">
        <f t="shared" si="70"/>
        <v>M³</v>
      </c>
    </row>
    <row r="4397" spans="2:8" x14ac:dyDescent="0.25">
      <c r="B4397" s="4">
        <v>4011423</v>
      </c>
      <c r="C4397" s="8" t="s">
        <v>13913</v>
      </c>
      <c r="D4397" s="4" t="s">
        <v>9721</v>
      </c>
      <c r="E4397" s="406">
        <v>201.88</v>
      </c>
      <c r="F4397" s="404"/>
      <c r="G4397" s="404"/>
      <c r="H4397" s="404" t="str">
        <f t="shared" si="70"/>
        <v>M³</v>
      </c>
    </row>
    <row r="4398" spans="2:8" x14ac:dyDescent="0.25">
      <c r="B4398" s="6">
        <v>4011426</v>
      </c>
      <c r="C4398" s="9" t="s">
        <v>13914</v>
      </c>
      <c r="D4398" s="6" t="s">
        <v>9721</v>
      </c>
      <c r="E4398" s="403">
        <v>340.93</v>
      </c>
      <c r="F4398" s="404"/>
      <c r="G4398" s="404"/>
      <c r="H4398" s="404" t="str">
        <f t="shared" si="70"/>
        <v>M³</v>
      </c>
    </row>
    <row r="4399" spans="2:8" x14ac:dyDescent="0.25">
      <c r="B4399" s="4">
        <v>4011425</v>
      </c>
      <c r="C4399" s="8" t="s">
        <v>13915</v>
      </c>
      <c r="D4399" s="4" t="s">
        <v>9721</v>
      </c>
      <c r="E4399" s="406">
        <v>196.4</v>
      </c>
      <c r="F4399" s="404"/>
      <c r="G4399" s="404"/>
      <c r="H4399" s="404" t="str">
        <f t="shared" si="70"/>
        <v>M³</v>
      </c>
    </row>
    <row r="4400" spans="2:8" x14ac:dyDescent="0.25">
      <c r="B4400" s="6">
        <v>4011428</v>
      </c>
      <c r="C4400" s="9" t="s">
        <v>13916</v>
      </c>
      <c r="D4400" s="6" t="s">
        <v>9721</v>
      </c>
      <c r="E4400" s="403">
        <v>342.06</v>
      </c>
      <c r="F4400" s="404"/>
      <c r="G4400" s="404"/>
      <c r="H4400" s="404" t="str">
        <f t="shared" si="70"/>
        <v>M³</v>
      </c>
    </row>
    <row r="4401" spans="2:8" x14ac:dyDescent="0.25">
      <c r="B4401" s="4">
        <v>4011427</v>
      </c>
      <c r="C4401" s="8" t="s">
        <v>13917</v>
      </c>
      <c r="D4401" s="4" t="s">
        <v>9721</v>
      </c>
      <c r="E4401" s="406">
        <v>193.24</v>
      </c>
      <c r="F4401" s="404"/>
      <c r="G4401" s="404"/>
      <c r="H4401" s="404" t="str">
        <f t="shared" si="70"/>
        <v>M³</v>
      </c>
    </row>
    <row r="4402" spans="2:8" x14ac:dyDescent="0.25">
      <c r="B4402" s="6">
        <v>4011430</v>
      </c>
      <c r="C4402" s="9" t="s">
        <v>13918</v>
      </c>
      <c r="D4402" s="6" t="s">
        <v>9721</v>
      </c>
      <c r="E4402" s="403">
        <v>346.53</v>
      </c>
      <c r="F4402" s="404"/>
      <c r="G4402" s="404"/>
      <c r="H4402" s="404" t="str">
        <f t="shared" si="70"/>
        <v>M³</v>
      </c>
    </row>
    <row r="4403" spans="2:8" x14ac:dyDescent="0.25">
      <c r="B4403" s="4">
        <v>4011429</v>
      </c>
      <c r="C4403" s="8" t="s">
        <v>13919</v>
      </c>
      <c r="D4403" s="4" t="s">
        <v>9721</v>
      </c>
      <c r="E4403" s="406">
        <v>204.54</v>
      </c>
      <c r="F4403" s="404"/>
      <c r="G4403" s="404"/>
      <c r="H4403" s="404" t="str">
        <f t="shared" si="70"/>
        <v>M³</v>
      </c>
    </row>
    <row r="4404" spans="2:8" x14ac:dyDescent="0.25">
      <c r="B4404" s="6">
        <v>4011432</v>
      </c>
      <c r="C4404" s="9" t="s">
        <v>13920</v>
      </c>
      <c r="D4404" s="6" t="s">
        <v>9721</v>
      </c>
      <c r="E4404" s="403">
        <v>348.14</v>
      </c>
      <c r="F4404" s="404"/>
      <c r="G4404" s="404"/>
      <c r="H4404" s="404" t="str">
        <f t="shared" si="70"/>
        <v>M³</v>
      </c>
    </row>
    <row r="4405" spans="2:8" x14ac:dyDescent="0.25">
      <c r="B4405" s="4">
        <v>4011431</v>
      </c>
      <c r="C4405" s="8" t="s">
        <v>13921</v>
      </c>
      <c r="D4405" s="4" t="s">
        <v>9721</v>
      </c>
      <c r="E4405" s="406">
        <v>201.39</v>
      </c>
      <c r="F4405" s="404"/>
      <c r="G4405" s="404"/>
      <c r="H4405" s="404" t="str">
        <f t="shared" si="70"/>
        <v>M³</v>
      </c>
    </row>
    <row r="4406" spans="2:8" x14ac:dyDescent="0.25">
      <c r="B4406" s="6">
        <v>4011434</v>
      </c>
      <c r="C4406" s="9" t="s">
        <v>13922</v>
      </c>
      <c r="D4406" s="6" t="s">
        <v>1013</v>
      </c>
      <c r="E4406" s="403">
        <v>201.08</v>
      </c>
      <c r="F4406" s="404"/>
      <c r="G4406" s="404"/>
      <c r="H4406" s="404" t="str">
        <f t="shared" si="70"/>
        <v>T</v>
      </c>
    </row>
    <row r="4407" spans="2:8" x14ac:dyDescent="0.25">
      <c r="B4407" s="4">
        <v>4011433</v>
      </c>
      <c r="C4407" s="8" t="s">
        <v>13923</v>
      </c>
      <c r="D4407" s="4" t="s">
        <v>1013</v>
      </c>
      <c r="E4407" s="406">
        <v>137.31</v>
      </c>
      <c r="F4407" s="404"/>
      <c r="G4407" s="404"/>
      <c r="H4407" s="404" t="str">
        <f t="shared" si="70"/>
        <v>T</v>
      </c>
    </row>
    <row r="4408" spans="2:8" x14ac:dyDescent="0.25">
      <c r="B4408" s="6">
        <v>4011436</v>
      </c>
      <c r="C4408" s="9" t="s">
        <v>13924</v>
      </c>
      <c r="D4408" s="6" t="s">
        <v>1013</v>
      </c>
      <c r="E4408" s="403">
        <v>194.66</v>
      </c>
      <c r="F4408" s="404"/>
      <c r="G4408" s="404"/>
      <c r="H4408" s="404" t="str">
        <f t="shared" si="70"/>
        <v>T</v>
      </c>
    </row>
    <row r="4409" spans="2:8" x14ac:dyDescent="0.25">
      <c r="B4409" s="4">
        <v>4011435</v>
      </c>
      <c r="C4409" s="8" t="s">
        <v>13925</v>
      </c>
      <c r="D4409" s="4" t="s">
        <v>1013</v>
      </c>
      <c r="E4409" s="406">
        <v>129.54</v>
      </c>
      <c r="F4409" s="404"/>
      <c r="G4409" s="404"/>
      <c r="H4409" s="404" t="str">
        <f t="shared" si="70"/>
        <v>T</v>
      </c>
    </row>
    <row r="4410" spans="2:8" x14ac:dyDescent="0.25">
      <c r="B4410" s="6">
        <v>4011438</v>
      </c>
      <c r="C4410" s="9" t="s">
        <v>13926</v>
      </c>
      <c r="D4410" s="6" t="s">
        <v>1013</v>
      </c>
      <c r="E4410" s="403">
        <v>197.75</v>
      </c>
      <c r="F4410" s="404"/>
      <c r="G4410" s="404"/>
      <c r="H4410" s="404" t="str">
        <f t="shared" si="70"/>
        <v>T</v>
      </c>
    </row>
    <row r="4411" spans="2:8" ht="30" x14ac:dyDescent="0.25">
      <c r="B4411" s="4">
        <v>4011437</v>
      </c>
      <c r="C4411" s="8" t="s">
        <v>13927</v>
      </c>
      <c r="D4411" s="4" t="s">
        <v>1013</v>
      </c>
      <c r="E4411" s="406">
        <v>135.13</v>
      </c>
      <c r="F4411" s="404"/>
      <c r="G4411" s="404"/>
      <c r="H4411" s="404" t="str">
        <f t="shared" si="70"/>
        <v>T</v>
      </c>
    </row>
    <row r="4412" spans="2:8" x14ac:dyDescent="0.25">
      <c r="B4412" s="6">
        <v>4011440</v>
      </c>
      <c r="C4412" s="9" t="s">
        <v>13928</v>
      </c>
      <c r="D4412" s="6" t="s">
        <v>1013</v>
      </c>
      <c r="E4412" s="403">
        <v>205.49</v>
      </c>
      <c r="F4412" s="404"/>
      <c r="G4412" s="404"/>
      <c r="H4412" s="404" t="str">
        <f t="shared" si="70"/>
        <v>T</v>
      </c>
    </row>
    <row r="4413" spans="2:8" ht="30" x14ac:dyDescent="0.25">
      <c r="B4413" s="4">
        <v>4011439</v>
      </c>
      <c r="C4413" s="8" t="s">
        <v>13929</v>
      </c>
      <c r="D4413" s="4" t="s">
        <v>1013</v>
      </c>
      <c r="E4413" s="406">
        <v>141.31</v>
      </c>
      <c r="F4413" s="404"/>
      <c r="G4413" s="404"/>
      <c r="H4413" s="404" t="str">
        <f t="shared" si="70"/>
        <v>T</v>
      </c>
    </row>
    <row r="4414" spans="2:8" x14ac:dyDescent="0.25">
      <c r="B4414" s="6">
        <v>4011442</v>
      </c>
      <c r="C4414" s="9" t="s">
        <v>13930</v>
      </c>
      <c r="D4414" s="6" t="s">
        <v>1013</v>
      </c>
      <c r="E4414" s="403">
        <v>204.09</v>
      </c>
      <c r="F4414" s="404"/>
      <c r="G4414" s="404"/>
      <c r="H4414" s="404" t="str">
        <f t="shared" si="70"/>
        <v>T</v>
      </c>
    </row>
    <row r="4415" spans="2:8" ht="30" x14ac:dyDescent="0.25">
      <c r="B4415" s="4">
        <v>4011441</v>
      </c>
      <c r="C4415" s="8" t="s">
        <v>13931</v>
      </c>
      <c r="D4415" s="4" t="s">
        <v>1013</v>
      </c>
      <c r="E4415" s="406">
        <v>140.9</v>
      </c>
      <c r="F4415" s="404"/>
      <c r="G4415" s="404"/>
      <c r="H4415" s="404" t="str">
        <f t="shared" si="70"/>
        <v>T</v>
      </c>
    </row>
    <row r="4416" spans="2:8" x14ac:dyDescent="0.25">
      <c r="B4416" s="6">
        <v>4011482</v>
      </c>
      <c r="C4416" s="9" t="s">
        <v>13932</v>
      </c>
      <c r="D4416" s="6" t="s">
        <v>9721</v>
      </c>
      <c r="E4416" s="403">
        <v>73.34</v>
      </c>
      <c r="F4416" s="404"/>
      <c r="G4416" s="404"/>
      <c r="H4416" s="404" t="str">
        <f t="shared" si="70"/>
        <v>M³</v>
      </c>
    </row>
    <row r="4417" spans="2:8" x14ac:dyDescent="0.25">
      <c r="B4417" s="4">
        <v>4011484</v>
      </c>
      <c r="C4417" s="8" t="s">
        <v>13933</v>
      </c>
      <c r="D4417" s="4" t="s">
        <v>9721</v>
      </c>
      <c r="E4417" s="406">
        <v>74.17</v>
      </c>
      <c r="F4417" s="404"/>
      <c r="G4417" s="404"/>
      <c r="H4417" s="404" t="str">
        <f t="shared" si="70"/>
        <v>M³</v>
      </c>
    </row>
    <row r="4418" spans="2:8" x14ac:dyDescent="0.25">
      <c r="B4418" s="6">
        <v>4011483</v>
      </c>
      <c r="C4418" s="9" t="s">
        <v>13934</v>
      </c>
      <c r="D4418" s="6" t="s">
        <v>9721</v>
      </c>
      <c r="E4418" s="403">
        <v>50.26</v>
      </c>
      <c r="F4418" s="404"/>
      <c r="G4418" s="404"/>
      <c r="H4418" s="404" t="str">
        <f t="shared" si="70"/>
        <v>M³</v>
      </c>
    </row>
    <row r="4419" spans="2:8" x14ac:dyDescent="0.25">
      <c r="B4419" s="4">
        <v>4011488</v>
      </c>
      <c r="C4419" s="8" t="s">
        <v>13935</v>
      </c>
      <c r="D4419" s="4" t="s">
        <v>9721</v>
      </c>
      <c r="E4419" s="406">
        <v>54.44</v>
      </c>
      <c r="F4419" s="404"/>
      <c r="G4419" s="404"/>
      <c r="H4419" s="404" t="str">
        <f t="shared" si="70"/>
        <v>M³</v>
      </c>
    </row>
    <row r="4420" spans="2:8" ht="30" x14ac:dyDescent="0.25">
      <c r="B4420" s="6">
        <v>4011487</v>
      </c>
      <c r="C4420" s="9" t="s">
        <v>13936</v>
      </c>
      <c r="D4420" s="6" t="s">
        <v>9721</v>
      </c>
      <c r="E4420" s="403">
        <v>86.54</v>
      </c>
      <c r="F4420" s="404"/>
      <c r="G4420" s="404"/>
      <c r="H4420" s="404" t="str">
        <f t="shared" si="70"/>
        <v>M³</v>
      </c>
    </row>
    <row r="4421" spans="2:8" x14ac:dyDescent="0.25">
      <c r="B4421" s="4">
        <v>4011486</v>
      </c>
      <c r="C4421" s="8" t="s">
        <v>13937</v>
      </c>
      <c r="D4421" s="4" t="s">
        <v>9721</v>
      </c>
      <c r="E4421" s="406">
        <v>115.48</v>
      </c>
      <c r="F4421" s="404"/>
      <c r="G4421" s="404"/>
      <c r="H4421" s="404" t="str">
        <f t="shared" si="70"/>
        <v>M³</v>
      </c>
    </row>
    <row r="4422" spans="2:8" x14ac:dyDescent="0.25">
      <c r="B4422" s="6">
        <v>4011485</v>
      </c>
      <c r="C4422" s="9" t="s">
        <v>13938</v>
      </c>
      <c r="D4422" s="6" t="s">
        <v>9721</v>
      </c>
      <c r="E4422" s="403">
        <v>91.56</v>
      </c>
      <c r="F4422" s="404"/>
      <c r="G4422" s="404"/>
      <c r="H4422" s="404" t="str">
        <f t="shared" si="70"/>
        <v>M³</v>
      </c>
    </row>
    <row r="4423" spans="2:8" x14ac:dyDescent="0.25">
      <c r="B4423" s="4">
        <v>4011489</v>
      </c>
      <c r="C4423" s="8" t="s">
        <v>13939</v>
      </c>
      <c r="D4423" s="4" t="s">
        <v>9721</v>
      </c>
      <c r="E4423" s="406">
        <v>156.02000000000001</v>
      </c>
      <c r="F4423" s="404"/>
      <c r="G4423" s="404"/>
      <c r="H4423" s="404" t="str">
        <f t="shared" si="70"/>
        <v>M³</v>
      </c>
    </row>
    <row r="4424" spans="2:8" x14ac:dyDescent="0.25">
      <c r="B4424" s="6">
        <v>4011493</v>
      </c>
      <c r="C4424" s="9" t="s">
        <v>23859</v>
      </c>
      <c r="D4424" s="6" t="s">
        <v>9721</v>
      </c>
      <c r="E4424" s="403">
        <v>106.91</v>
      </c>
      <c r="F4424" s="404"/>
      <c r="G4424" s="404"/>
      <c r="H4424" s="404" t="str">
        <f t="shared" si="70"/>
        <v>M³</v>
      </c>
    </row>
    <row r="4425" spans="2:8" x14ac:dyDescent="0.25">
      <c r="B4425" s="4">
        <v>4011481</v>
      </c>
      <c r="C4425" s="8" t="s">
        <v>13940</v>
      </c>
      <c r="D4425" s="4" t="s">
        <v>9721</v>
      </c>
      <c r="E4425" s="406">
        <v>32.04</v>
      </c>
      <c r="F4425" s="404"/>
      <c r="G4425" s="404"/>
      <c r="H4425" s="404" t="str">
        <f t="shared" si="70"/>
        <v>M³</v>
      </c>
    </row>
    <row r="4426" spans="2:8" x14ac:dyDescent="0.25">
      <c r="B4426" s="6">
        <v>4011347</v>
      </c>
      <c r="C4426" s="9" t="s">
        <v>13941</v>
      </c>
      <c r="D4426" s="6" t="s">
        <v>9721</v>
      </c>
      <c r="E4426" s="403">
        <v>61.48</v>
      </c>
      <c r="F4426" s="404"/>
      <c r="G4426" s="404"/>
      <c r="H4426" s="404" t="str">
        <f t="shared" si="70"/>
        <v>M³</v>
      </c>
    </row>
    <row r="4427" spans="2:8" x14ac:dyDescent="0.25">
      <c r="B4427" s="4">
        <v>4011342</v>
      </c>
      <c r="C4427" s="8" t="s">
        <v>13942</v>
      </c>
      <c r="D4427" s="4" t="s">
        <v>9721</v>
      </c>
      <c r="E4427" s="406">
        <v>89.66</v>
      </c>
      <c r="F4427" s="404"/>
      <c r="G4427" s="404"/>
      <c r="H4427" s="404" t="str">
        <f t="shared" si="70"/>
        <v>M³</v>
      </c>
    </row>
    <row r="4428" spans="2:8" x14ac:dyDescent="0.25">
      <c r="B4428" s="6">
        <v>4011344</v>
      </c>
      <c r="C4428" s="9" t="s">
        <v>13943</v>
      </c>
      <c r="D4428" s="6" t="s">
        <v>9721</v>
      </c>
      <c r="E4428" s="403">
        <v>50.19</v>
      </c>
      <c r="F4428" s="404"/>
      <c r="G4428" s="404"/>
      <c r="H4428" s="404" t="str">
        <f t="shared" si="70"/>
        <v>M³</v>
      </c>
    </row>
    <row r="4429" spans="2:8" x14ac:dyDescent="0.25">
      <c r="B4429" s="4">
        <v>4011341</v>
      </c>
      <c r="C4429" s="8" t="s">
        <v>13944</v>
      </c>
      <c r="D4429" s="4" t="s">
        <v>9721</v>
      </c>
      <c r="E4429" s="406">
        <v>12.73</v>
      </c>
      <c r="F4429" s="404"/>
      <c r="G4429" s="404"/>
      <c r="H4429" s="404" t="str">
        <f t="shared" si="70"/>
        <v>M³</v>
      </c>
    </row>
    <row r="4430" spans="2:8" x14ac:dyDescent="0.25">
      <c r="B4430" s="6">
        <v>4011346</v>
      </c>
      <c r="C4430" s="9" t="s">
        <v>13945</v>
      </c>
      <c r="D4430" s="6" t="s">
        <v>9721</v>
      </c>
      <c r="E4430" s="403">
        <v>8.93</v>
      </c>
      <c r="F4430" s="404"/>
      <c r="G4430" s="404"/>
      <c r="H4430" s="404" t="str">
        <f t="shared" si="70"/>
        <v>M³</v>
      </c>
    </row>
    <row r="4431" spans="2:8" x14ac:dyDescent="0.25">
      <c r="B4431" s="4">
        <v>4011211</v>
      </c>
      <c r="C4431" s="8" t="s">
        <v>13946</v>
      </c>
      <c r="D4431" s="4" t="s">
        <v>9721</v>
      </c>
      <c r="E4431" s="406">
        <v>11.72</v>
      </c>
      <c r="F4431" s="404"/>
      <c r="G4431" s="404"/>
      <c r="H4431" s="404" t="str">
        <f t="shared" si="70"/>
        <v>M³</v>
      </c>
    </row>
    <row r="4432" spans="2:8" x14ac:dyDescent="0.25">
      <c r="B4432" s="6">
        <v>4011304</v>
      </c>
      <c r="C4432" s="9" t="s">
        <v>13947</v>
      </c>
      <c r="D4432" s="6" t="s">
        <v>9721</v>
      </c>
      <c r="E4432" s="403">
        <v>48.79</v>
      </c>
      <c r="F4432" s="404"/>
      <c r="G4432" s="404"/>
      <c r="H4432" s="404" t="str">
        <f t="shared" si="70"/>
        <v>M³</v>
      </c>
    </row>
    <row r="4433" spans="2:8" x14ac:dyDescent="0.25">
      <c r="B4433" s="4">
        <v>4011209</v>
      </c>
      <c r="C4433" s="8" t="s">
        <v>13948</v>
      </c>
      <c r="D4433" s="4" t="s">
        <v>10960</v>
      </c>
      <c r="E4433" s="406">
        <v>1.18</v>
      </c>
      <c r="F4433" s="404"/>
      <c r="G4433" s="404"/>
      <c r="H4433" s="404" t="str">
        <f t="shared" ref="H4433:H4496" si="71">UPPER(D4433)</f>
        <v>M²</v>
      </c>
    </row>
    <row r="4434" spans="2:8" x14ac:dyDescent="0.25">
      <c r="B4434" s="6">
        <v>4011210</v>
      </c>
      <c r="C4434" s="9" t="s">
        <v>13949</v>
      </c>
      <c r="D4434" s="6" t="s">
        <v>10960</v>
      </c>
      <c r="E4434" s="403">
        <v>1.26</v>
      </c>
      <c r="F4434" s="404"/>
      <c r="G4434" s="404"/>
      <c r="H4434" s="404" t="str">
        <f t="shared" si="71"/>
        <v>M²</v>
      </c>
    </row>
    <row r="4435" spans="2:8" x14ac:dyDescent="0.25">
      <c r="B4435" s="4">
        <v>4011537</v>
      </c>
      <c r="C4435" s="8" t="s">
        <v>13950</v>
      </c>
      <c r="D4435" s="4" t="s">
        <v>9</v>
      </c>
      <c r="E4435" s="406">
        <v>20.55</v>
      </c>
      <c r="F4435" s="404"/>
      <c r="G4435" s="404"/>
      <c r="H4435" s="404" t="str">
        <f t="shared" si="71"/>
        <v>M</v>
      </c>
    </row>
    <row r="4436" spans="2:8" x14ac:dyDescent="0.25">
      <c r="B4436" s="6">
        <v>4011218</v>
      </c>
      <c r="C4436" s="9" t="s">
        <v>13951</v>
      </c>
      <c r="D4436" s="6" t="s">
        <v>9721</v>
      </c>
      <c r="E4436" s="403">
        <v>442.87</v>
      </c>
      <c r="F4436" s="404"/>
      <c r="G4436" s="404"/>
      <c r="H4436" s="404" t="str">
        <f t="shared" si="71"/>
        <v>M³</v>
      </c>
    </row>
    <row r="4437" spans="2:8" x14ac:dyDescent="0.25">
      <c r="B4437" s="4">
        <v>4011217</v>
      </c>
      <c r="C4437" s="8" t="s">
        <v>13952</v>
      </c>
      <c r="D4437" s="4" t="s">
        <v>9721</v>
      </c>
      <c r="E4437" s="406">
        <v>291.01</v>
      </c>
      <c r="F4437" s="404"/>
      <c r="G4437" s="404"/>
      <c r="H4437" s="404" t="str">
        <f t="shared" si="71"/>
        <v>M³</v>
      </c>
    </row>
    <row r="4438" spans="2:8" x14ac:dyDescent="0.25">
      <c r="B4438" s="6">
        <v>4011214</v>
      </c>
      <c r="C4438" s="9" t="s">
        <v>13953</v>
      </c>
      <c r="D4438" s="6" t="s">
        <v>9721</v>
      </c>
      <c r="E4438" s="403">
        <v>320.31</v>
      </c>
      <c r="F4438" s="404"/>
      <c r="G4438" s="404"/>
      <c r="H4438" s="404" t="str">
        <f t="shared" si="71"/>
        <v>M³</v>
      </c>
    </row>
    <row r="4439" spans="2:8" x14ac:dyDescent="0.25">
      <c r="B4439" s="4">
        <v>4011213</v>
      </c>
      <c r="C4439" s="8" t="s">
        <v>13954</v>
      </c>
      <c r="D4439" s="4" t="s">
        <v>9721</v>
      </c>
      <c r="E4439" s="406">
        <v>177.18</v>
      </c>
      <c r="F4439" s="404"/>
      <c r="G4439" s="404"/>
      <c r="H4439" s="404" t="str">
        <f t="shared" si="71"/>
        <v>M³</v>
      </c>
    </row>
    <row r="4440" spans="2:8" x14ac:dyDescent="0.25">
      <c r="B4440" s="6">
        <v>4011227</v>
      </c>
      <c r="C4440" s="9" t="s">
        <v>13955</v>
      </c>
      <c r="D4440" s="6" t="s">
        <v>9721</v>
      </c>
      <c r="E4440" s="403">
        <v>11.72</v>
      </c>
      <c r="F4440" s="404"/>
      <c r="G4440" s="404"/>
      <c r="H4440" s="404" t="str">
        <f t="shared" si="71"/>
        <v>M³</v>
      </c>
    </row>
    <row r="4441" spans="2:8" x14ac:dyDescent="0.25">
      <c r="B4441" s="4">
        <v>4011302</v>
      </c>
      <c r="C4441" s="8" t="s">
        <v>13956</v>
      </c>
      <c r="D4441" s="4" t="s">
        <v>9721</v>
      </c>
      <c r="E4441" s="406">
        <v>62.63</v>
      </c>
      <c r="F4441" s="404"/>
      <c r="G4441" s="404"/>
      <c r="H4441" s="404" t="str">
        <f t="shared" si="71"/>
        <v>M³</v>
      </c>
    </row>
    <row r="4442" spans="2:8" x14ac:dyDescent="0.25">
      <c r="B4442" s="6">
        <v>4011300</v>
      </c>
      <c r="C4442" s="9" t="s">
        <v>13957</v>
      </c>
      <c r="D4442" s="6" t="s">
        <v>9721</v>
      </c>
      <c r="E4442" s="403">
        <v>55.98</v>
      </c>
      <c r="F4442" s="404"/>
      <c r="G4442" s="404"/>
      <c r="H4442" s="404" t="str">
        <f t="shared" si="71"/>
        <v>M³</v>
      </c>
    </row>
    <row r="4443" spans="2:8" x14ac:dyDescent="0.25">
      <c r="B4443" s="4">
        <v>4011306</v>
      </c>
      <c r="C4443" s="8" t="s">
        <v>13958</v>
      </c>
      <c r="D4443" s="4" t="s">
        <v>9721</v>
      </c>
      <c r="E4443" s="406">
        <v>75</v>
      </c>
      <c r="F4443" s="404"/>
      <c r="G4443" s="404"/>
      <c r="H4443" s="404" t="str">
        <f t="shared" si="71"/>
        <v>M³</v>
      </c>
    </row>
    <row r="4444" spans="2:8" x14ac:dyDescent="0.25">
      <c r="B4444" s="6">
        <v>4011303</v>
      </c>
      <c r="C4444" s="9" t="s">
        <v>13959</v>
      </c>
      <c r="D4444" s="6" t="s">
        <v>9721</v>
      </c>
      <c r="E4444" s="403">
        <v>110.96</v>
      </c>
      <c r="F4444" s="404"/>
      <c r="G4444" s="404"/>
      <c r="H4444" s="404" t="str">
        <f t="shared" si="71"/>
        <v>M³</v>
      </c>
    </row>
    <row r="4445" spans="2:8" x14ac:dyDescent="0.25">
      <c r="B4445" s="4">
        <v>4011301</v>
      </c>
      <c r="C4445" s="8" t="s">
        <v>13960</v>
      </c>
      <c r="D4445" s="4" t="s">
        <v>9721</v>
      </c>
      <c r="E4445" s="406">
        <v>112.31</v>
      </c>
      <c r="F4445" s="404"/>
      <c r="G4445" s="404"/>
      <c r="H4445" s="404" t="str">
        <f t="shared" si="71"/>
        <v>M³</v>
      </c>
    </row>
    <row r="4446" spans="2:8" x14ac:dyDescent="0.25">
      <c r="B4446" s="6">
        <v>4011228</v>
      </c>
      <c r="C4446" s="9" t="s">
        <v>13961</v>
      </c>
      <c r="D4446" s="6" t="s">
        <v>9721</v>
      </c>
      <c r="E4446" s="403">
        <v>12.94</v>
      </c>
      <c r="F4446" s="404"/>
      <c r="G4446" s="404"/>
      <c r="H4446" s="404" t="str">
        <f t="shared" si="71"/>
        <v>M³</v>
      </c>
    </row>
    <row r="4447" spans="2:8" ht="30" x14ac:dyDescent="0.25">
      <c r="B4447" s="4">
        <v>4011229</v>
      </c>
      <c r="C4447" s="8" t="s">
        <v>13962</v>
      </c>
      <c r="D4447" s="4" t="s">
        <v>9721</v>
      </c>
      <c r="E4447" s="406">
        <v>31.59</v>
      </c>
      <c r="F4447" s="404"/>
      <c r="G4447" s="404"/>
      <c r="H4447" s="404" t="str">
        <f t="shared" si="71"/>
        <v>M³</v>
      </c>
    </row>
    <row r="4448" spans="2:8" ht="30" x14ac:dyDescent="0.25">
      <c r="B4448" s="6">
        <v>4011231</v>
      </c>
      <c r="C4448" s="9" t="s">
        <v>13963</v>
      </c>
      <c r="D4448" s="6" t="s">
        <v>9721</v>
      </c>
      <c r="E4448" s="403">
        <v>128.91</v>
      </c>
      <c r="F4448" s="404"/>
      <c r="G4448" s="404"/>
      <c r="H4448" s="404" t="str">
        <f t="shared" si="71"/>
        <v>M³</v>
      </c>
    </row>
    <row r="4449" spans="2:8" ht="30" x14ac:dyDescent="0.25">
      <c r="B4449" s="4">
        <v>4011230</v>
      </c>
      <c r="C4449" s="8" t="s">
        <v>13964</v>
      </c>
      <c r="D4449" s="4" t="s">
        <v>9721</v>
      </c>
      <c r="E4449" s="406">
        <v>90.63</v>
      </c>
      <c r="F4449" s="404"/>
      <c r="G4449" s="404"/>
      <c r="H4449" s="404" t="str">
        <f t="shared" si="71"/>
        <v>M³</v>
      </c>
    </row>
    <row r="4450" spans="2:8" ht="30" x14ac:dyDescent="0.25">
      <c r="B4450" s="6">
        <v>4011235</v>
      </c>
      <c r="C4450" s="9" t="s">
        <v>13965</v>
      </c>
      <c r="D4450" s="6" t="s">
        <v>9721</v>
      </c>
      <c r="E4450" s="403">
        <v>88.59</v>
      </c>
      <c r="F4450" s="404"/>
      <c r="G4450" s="404"/>
      <c r="H4450" s="404" t="str">
        <f t="shared" si="71"/>
        <v>M³</v>
      </c>
    </row>
    <row r="4451" spans="2:8" ht="30" x14ac:dyDescent="0.25">
      <c r="B4451" s="4">
        <v>4011234</v>
      </c>
      <c r="C4451" s="8" t="s">
        <v>13966</v>
      </c>
      <c r="D4451" s="4" t="s">
        <v>9721</v>
      </c>
      <c r="E4451" s="406">
        <v>49.12</v>
      </c>
      <c r="F4451" s="404"/>
      <c r="G4451" s="404"/>
      <c r="H4451" s="404" t="str">
        <f t="shared" si="71"/>
        <v>M³</v>
      </c>
    </row>
    <row r="4452" spans="2:8" ht="30" x14ac:dyDescent="0.25">
      <c r="B4452" s="6">
        <v>4011233</v>
      </c>
      <c r="C4452" s="9" t="s">
        <v>13967</v>
      </c>
      <c r="D4452" s="6" t="s">
        <v>9721</v>
      </c>
      <c r="E4452" s="403">
        <v>75.040000000000006</v>
      </c>
      <c r="F4452" s="404"/>
      <c r="G4452" s="404"/>
      <c r="H4452" s="404" t="str">
        <f t="shared" si="71"/>
        <v>M³</v>
      </c>
    </row>
    <row r="4453" spans="2:8" ht="30" x14ac:dyDescent="0.25">
      <c r="B4453" s="4">
        <v>4011232</v>
      </c>
      <c r="C4453" s="8" t="s">
        <v>13968</v>
      </c>
      <c r="D4453" s="4" t="s">
        <v>9721</v>
      </c>
      <c r="E4453" s="406">
        <v>35.57</v>
      </c>
      <c r="F4453" s="404"/>
      <c r="G4453" s="404"/>
      <c r="H4453" s="404" t="str">
        <f t="shared" si="71"/>
        <v>M³</v>
      </c>
    </row>
    <row r="4454" spans="2:8" x14ac:dyDescent="0.25">
      <c r="B4454" s="6">
        <v>4011372</v>
      </c>
      <c r="C4454" s="9" t="s">
        <v>13969</v>
      </c>
      <c r="D4454" s="6" t="s">
        <v>10960</v>
      </c>
      <c r="E4454" s="403">
        <v>6.35</v>
      </c>
      <c r="F4454" s="404"/>
      <c r="G4454" s="404"/>
      <c r="H4454" s="404" t="str">
        <f t="shared" si="71"/>
        <v>M²</v>
      </c>
    </row>
    <row r="4455" spans="2:8" x14ac:dyDescent="0.25">
      <c r="B4455" s="4">
        <v>4011371</v>
      </c>
      <c r="C4455" s="8" t="s">
        <v>13970</v>
      </c>
      <c r="D4455" s="4" t="s">
        <v>10960</v>
      </c>
      <c r="E4455" s="406">
        <v>4.12</v>
      </c>
      <c r="F4455" s="404"/>
      <c r="G4455" s="404"/>
      <c r="H4455" s="404" t="str">
        <f t="shared" si="71"/>
        <v>M²</v>
      </c>
    </row>
    <row r="4456" spans="2:8" x14ac:dyDescent="0.25">
      <c r="B4456" s="6">
        <v>4011378</v>
      </c>
      <c r="C4456" s="9" t="s">
        <v>13971</v>
      </c>
      <c r="D4456" s="6" t="s">
        <v>10960</v>
      </c>
      <c r="E4456" s="403">
        <v>6.35</v>
      </c>
      <c r="F4456" s="404"/>
      <c r="G4456" s="404"/>
      <c r="H4456" s="404" t="str">
        <f t="shared" si="71"/>
        <v>M²</v>
      </c>
    </row>
    <row r="4457" spans="2:8" x14ac:dyDescent="0.25">
      <c r="B4457" s="4">
        <v>4011377</v>
      </c>
      <c r="C4457" s="8" t="s">
        <v>13972</v>
      </c>
      <c r="D4457" s="4" t="s">
        <v>10960</v>
      </c>
      <c r="E4457" s="406">
        <v>4.12</v>
      </c>
      <c r="F4457" s="404"/>
      <c r="G4457" s="404"/>
      <c r="H4457" s="404" t="str">
        <f t="shared" si="71"/>
        <v>M²</v>
      </c>
    </row>
    <row r="4458" spans="2:8" x14ac:dyDescent="0.25">
      <c r="B4458" s="6">
        <v>4011368</v>
      </c>
      <c r="C4458" s="9" t="s">
        <v>13973</v>
      </c>
      <c r="D4458" s="6" t="s">
        <v>10960</v>
      </c>
      <c r="E4458" s="403">
        <v>5.16</v>
      </c>
      <c r="F4458" s="404"/>
      <c r="G4458" s="404"/>
      <c r="H4458" s="404" t="str">
        <f t="shared" si="71"/>
        <v>M²</v>
      </c>
    </row>
    <row r="4459" spans="2:8" x14ac:dyDescent="0.25">
      <c r="B4459" s="4">
        <v>4011367</v>
      </c>
      <c r="C4459" s="8" t="s">
        <v>13974</v>
      </c>
      <c r="D4459" s="4" t="s">
        <v>10960</v>
      </c>
      <c r="E4459" s="406">
        <v>2.93</v>
      </c>
      <c r="F4459" s="404"/>
      <c r="G4459" s="404"/>
      <c r="H4459" s="404" t="str">
        <f t="shared" si="71"/>
        <v>M²</v>
      </c>
    </row>
    <row r="4460" spans="2:8" x14ac:dyDescent="0.25">
      <c r="B4460" s="6">
        <v>4011374</v>
      </c>
      <c r="C4460" s="9" t="s">
        <v>13975</v>
      </c>
      <c r="D4460" s="6" t="s">
        <v>10960</v>
      </c>
      <c r="E4460" s="403">
        <v>5.16</v>
      </c>
      <c r="F4460" s="404"/>
      <c r="G4460" s="404"/>
      <c r="H4460" s="404" t="str">
        <f t="shared" si="71"/>
        <v>M²</v>
      </c>
    </row>
    <row r="4461" spans="2:8" x14ac:dyDescent="0.25">
      <c r="B4461" s="4">
        <v>4011373</v>
      </c>
      <c r="C4461" s="8" t="s">
        <v>13976</v>
      </c>
      <c r="D4461" s="4" t="s">
        <v>10960</v>
      </c>
      <c r="E4461" s="406">
        <v>2.93</v>
      </c>
      <c r="F4461" s="404"/>
      <c r="G4461" s="404"/>
      <c r="H4461" s="404" t="str">
        <f t="shared" si="71"/>
        <v>M²</v>
      </c>
    </row>
    <row r="4462" spans="2:8" x14ac:dyDescent="0.25">
      <c r="B4462" s="6">
        <v>4011370</v>
      </c>
      <c r="C4462" s="9" t="s">
        <v>13977</v>
      </c>
      <c r="D4462" s="6" t="s">
        <v>10960</v>
      </c>
      <c r="E4462" s="403">
        <v>5.8</v>
      </c>
      <c r="F4462" s="404"/>
      <c r="G4462" s="404"/>
      <c r="H4462" s="404" t="str">
        <f t="shared" si="71"/>
        <v>M²</v>
      </c>
    </row>
    <row r="4463" spans="2:8" x14ac:dyDescent="0.25">
      <c r="B4463" s="4">
        <v>4011369</v>
      </c>
      <c r="C4463" s="8" t="s">
        <v>13978</v>
      </c>
      <c r="D4463" s="4" t="s">
        <v>10960</v>
      </c>
      <c r="E4463" s="406">
        <v>3.57</v>
      </c>
      <c r="F4463" s="404"/>
      <c r="G4463" s="404"/>
      <c r="H4463" s="404" t="str">
        <f t="shared" si="71"/>
        <v>M²</v>
      </c>
    </row>
    <row r="4464" spans="2:8" x14ac:dyDescent="0.25">
      <c r="B4464" s="6">
        <v>4011376</v>
      </c>
      <c r="C4464" s="9" t="s">
        <v>13979</v>
      </c>
      <c r="D4464" s="6" t="s">
        <v>10960</v>
      </c>
      <c r="E4464" s="403">
        <v>5.8</v>
      </c>
      <c r="F4464" s="404"/>
      <c r="G4464" s="404"/>
      <c r="H4464" s="404" t="str">
        <f t="shared" si="71"/>
        <v>M²</v>
      </c>
    </row>
    <row r="4465" spans="2:8" x14ac:dyDescent="0.25">
      <c r="B4465" s="4">
        <v>4011375</v>
      </c>
      <c r="C4465" s="8" t="s">
        <v>13980</v>
      </c>
      <c r="D4465" s="4" t="s">
        <v>10960</v>
      </c>
      <c r="E4465" s="406">
        <v>3.57</v>
      </c>
      <c r="F4465" s="404"/>
      <c r="G4465" s="404"/>
      <c r="H4465" s="404" t="str">
        <f t="shared" si="71"/>
        <v>M²</v>
      </c>
    </row>
    <row r="4466" spans="2:8" x14ac:dyDescent="0.25">
      <c r="B4466" s="6">
        <v>4011360</v>
      </c>
      <c r="C4466" s="9" t="s">
        <v>13981</v>
      </c>
      <c r="D4466" s="6" t="s">
        <v>10960</v>
      </c>
      <c r="E4466" s="403">
        <v>2.23</v>
      </c>
      <c r="F4466" s="404"/>
      <c r="G4466" s="404"/>
      <c r="H4466" s="404" t="str">
        <f t="shared" si="71"/>
        <v>M²</v>
      </c>
    </row>
    <row r="4467" spans="2:8" x14ac:dyDescent="0.25">
      <c r="B4467" s="4">
        <v>4011359</v>
      </c>
      <c r="C4467" s="8" t="s">
        <v>13982</v>
      </c>
      <c r="D4467" s="4" t="s">
        <v>10960</v>
      </c>
      <c r="E4467" s="406">
        <v>1.5</v>
      </c>
      <c r="F4467" s="404"/>
      <c r="G4467" s="404"/>
      <c r="H4467" s="404" t="str">
        <f t="shared" si="71"/>
        <v>M²</v>
      </c>
    </row>
    <row r="4468" spans="2:8" x14ac:dyDescent="0.25">
      <c r="B4468" s="6">
        <v>4011366</v>
      </c>
      <c r="C4468" s="9" t="s">
        <v>13983</v>
      </c>
      <c r="D4468" s="6" t="s">
        <v>10960</v>
      </c>
      <c r="E4468" s="403">
        <v>2.23</v>
      </c>
      <c r="F4468" s="404"/>
      <c r="G4468" s="404"/>
      <c r="H4468" s="404" t="str">
        <f t="shared" si="71"/>
        <v>M²</v>
      </c>
    </row>
    <row r="4469" spans="2:8" x14ac:dyDescent="0.25">
      <c r="B4469" s="4">
        <v>4011365</v>
      </c>
      <c r="C4469" s="8" t="s">
        <v>13984</v>
      </c>
      <c r="D4469" s="4" t="s">
        <v>10960</v>
      </c>
      <c r="E4469" s="406">
        <v>1.5</v>
      </c>
      <c r="F4469" s="404"/>
      <c r="G4469" s="404"/>
      <c r="H4469" s="404" t="str">
        <f t="shared" si="71"/>
        <v>M²</v>
      </c>
    </row>
    <row r="4470" spans="2:8" x14ac:dyDescent="0.25">
      <c r="B4470" s="6">
        <v>4011356</v>
      </c>
      <c r="C4470" s="9" t="s">
        <v>13985</v>
      </c>
      <c r="D4470" s="6" t="s">
        <v>10960</v>
      </c>
      <c r="E4470" s="403">
        <v>1.74</v>
      </c>
      <c r="F4470" s="404"/>
      <c r="G4470" s="404"/>
      <c r="H4470" s="404" t="str">
        <f t="shared" si="71"/>
        <v>M²</v>
      </c>
    </row>
    <row r="4471" spans="2:8" x14ac:dyDescent="0.25">
      <c r="B4471" s="4">
        <v>4011355</v>
      </c>
      <c r="C4471" s="8" t="s">
        <v>13986</v>
      </c>
      <c r="D4471" s="4" t="s">
        <v>10960</v>
      </c>
      <c r="E4471" s="406">
        <v>1.01</v>
      </c>
      <c r="F4471" s="404"/>
      <c r="G4471" s="404"/>
      <c r="H4471" s="404" t="str">
        <f t="shared" si="71"/>
        <v>M²</v>
      </c>
    </row>
    <row r="4472" spans="2:8" x14ac:dyDescent="0.25">
      <c r="B4472" s="6">
        <v>4011362</v>
      </c>
      <c r="C4472" s="9" t="s">
        <v>13987</v>
      </c>
      <c r="D4472" s="6" t="s">
        <v>10960</v>
      </c>
      <c r="E4472" s="403">
        <v>1.74</v>
      </c>
      <c r="F4472" s="404"/>
      <c r="G4472" s="404"/>
      <c r="H4472" s="404" t="str">
        <f t="shared" si="71"/>
        <v>M²</v>
      </c>
    </row>
    <row r="4473" spans="2:8" x14ac:dyDescent="0.25">
      <c r="B4473" s="4">
        <v>4011361</v>
      </c>
      <c r="C4473" s="8" t="s">
        <v>13988</v>
      </c>
      <c r="D4473" s="4" t="s">
        <v>10960</v>
      </c>
      <c r="E4473" s="406">
        <v>1.01</v>
      </c>
      <c r="F4473" s="404"/>
      <c r="G4473" s="404"/>
      <c r="H4473" s="404" t="str">
        <f t="shared" si="71"/>
        <v>M²</v>
      </c>
    </row>
    <row r="4474" spans="2:8" x14ac:dyDescent="0.25">
      <c r="B4474" s="6">
        <v>4011358</v>
      </c>
      <c r="C4474" s="9" t="s">
        <v>13989</v>
      </c>
      <c r="D4474" s="6" t="s">
        <v>10960</v>
      </c>
      <c r="E4474" s="403">
        <v>1.99</v>
      </c>
      <c r="F4474" s="404"/>
      <c r="G4474" s="404"/>
      <c r="H4474" s="404" t="str">
        <f t="shared" si="71"/>
        <v>M²</v>
      </c>
    </row>
    <row r="4475" spans="2:8" x14ac:dyDescent="0.25">
      <c r="B4475" s="4">
        <v>4011357</v>
      </c>
      <c r="C4475" s="8" t="s">
        <v>13990</v>
      </c>
      <c r="D4475" s="4" t="s">
        <v>10960</v>
      </c>
      <c r="E4475" s="406">
        <v>1.27</v>
      </c>
      <c r="F4475" s="404"/>
      <c r="G4475" s="404"/>
      <c r="H4475" s="404" t="str">
        <f t="shared" si="71"/>
        <v>M²</v>
      </c>
    </row>
    <row r="4476" spans="2:8" x14ac:dyDescent="0.25">
      <c r="B4476" s="6">
        <v>4011364</v>
      </c>
      <c r="C4476" s="9" t="s">
        <v>13991</v>
      </c>
      <c r="D4476" s="6" t="s">
        <v>10960</v>
      </c>
      <c r="E4476" s="464">
        <v>1.99</v>
      </c>
      <c r="F4476" s="404"/>
      <c r="G4476" s="404"/>
      <c r="H4476" s="404" t="str">
        <f t="shared" si="71"/>
        <v>M²</v>
      </c>
    </row>
    <row r="4477" spans="2:8" x14ac:dyDescent="0.25">
      <c r="B4477" s="4">
        <v>4011363</v>
      </c>
      <c r="C4477" s="8" t="s">
        <v>13992</v>
      </c>
      <c r="D4477" s="4" t="s">
        <v>10960</v>
      </c>
      <c r="E4477" s="463">
        <v>1.27</v>
      </c>
      <c r="F4477" s="404"/>
      <c r="G4477" s="404"/>
      <c r="H4477" s="404" t="str">
        <f t="shared" si="71"/>
        <v>M²</v>
      </c>
    </row>
    <row r="4478" spans="2:8" x14ac:dyDescent="0.25">
      <c r="B4478" s="6">
        <v>4011384</v>
      </c>
      <c r="C4478" s="9" t="s">
        <v>13993</v>
      </c>
      <c r="D4478" s="6" t="s">
        <v>10960</v>
      </c>
      <c r="E4478" s="464">
        <v>7.03</v>
      </c>
      <c r="F4478" s="404"/>
      <c r="G4478" s="404"/>
      <c r="H4478" s="404" t="str">
        <f t="shared" si="71"/>
        <v>M²</v>
      </c>
    </row>
    <row r="4479" spans="2:8" x14ac:dyDescent="0.25">
      <c r="B4479" s="4">
        <v>4011383</v>
      </c>
      <c r="C4479" s="8" t="s">
        <v>13994</v>
      </c>
      <c r="D4479" s="4" t="s">
        <v>10960</v>
      </c>
      <c r="E4479" s="463">
        <v>4.5</v>
      </c>
      <c r="F4479" s="404"/>
      <c r="G4479" s="404"/>
      <c r="H4479" s="404" t="str">
        <f t="shared" si="71"/>
        <v>M²</v>
      </c>
    </row>
    <row r="4480" spans="2:8" x14ac:dyDescent="0.25">
      <c r="B4480" s="6">
        <v>4011390</v>
      </c>
      <c r="C4480" s="9" t="s">
        <v>13995</v>
      </c>
      <c r="D4480" s="6" t="s">
        <v>10960</v>
      </c>
      <c r="E4480" s="464">
        <v>7.03</v>
      </c>
      <c r="F4480" s="404"/>
      <c r="G4480" s="404"/>
      <c r="H4480" s="404" t="str">
        <f t="shared" si="71"/>
        <v>M²</v>
      </c>
    </row>
    <row r="4481" spans="2:8" x14ac:dyDescent="0.25">
      <c r="B4481" s="4">
        <v>4011389</v>
      </c>
      <c r="C4481" s="8" t="s">
        <v>13996</v>
      </c>
      <c r="D4481" s="4" t="s">
        <v>10960</v>
      </c>
      <c r="E4481" s="463">
        <v>4.5</v>
      </c>
      <c r="F4481" s="404"/>
      <c r="G4481" s="404"/>
      <c r="H4481" s="404" t="str">
        <f t="shared" si="71"/>
        <v>M²</v>
      </c>
    </row>
    <row r="4482" spans="2:8" x14ac:dyDescent="0.25">
      <c r="B4482" s="6">
        <v>4011380</v>
      </c>
      <c r="C4482" s="9" t="s">
        <v>13997</v>
      </c>
      <c r="D4482" s="6" t="s">
        <v>10960</v>
      </c>
      <c r="E4482" s="464">
        <v>5.85</v>
      </c>
      <c r="F4482" s="404"/>
      <c r="G4482" s="404"/>
      <c r="H4482" s="404" t="str">
        <f t="shared" si="71"/>
        <v>M²</v>
      </c>
    </row>
    <row r="4483" spans="2:8" x14ac:dyDescent="0.25">
      <c r="B4483" s="4">
        <v>4011379</v>
      </c>
      <c r="C4483" s="8" t="s">
        <v>13998</v>
      </c>
      <c r="D4483" s="4" t="s">
        <v>10960</v>
      </c>
      <c r="E4483" s="463">
        <v>3.32</v>
      </c>
      <c r="F4483" s="404"/>
      <c r="G4483" s="404"/>
      <c r="H4483" s="404" t="str">
        <f t="shared" si="71"/>
        <v>M²</v>
      </c>
    </row>
    <row r="4484" spans="2:8" x14ac:dyDescent="0.25">
      <c r="B4484" s="6">
        <v>4011386</v>
      </c>
      <c r="C4484" s="9" t="s">
        <v>13999</v>
      </c>
      <c r="D4484" s="6" t="s">
        <v>10960</v>
      </c>
      <c r="E4484" s="464">
        <v>5.85</v>
      </c>
      <c r="F4484" s="404"/>
      <c r="G4484" s="404"/>
      <c r="H4484" s="404" t="str">
        <f t="shared" si="71"/>
        <v>M²</v>
      </c>
    </row>
    <row r="4485" spans="2:8" x14ac:dyDescent="0.25">
      <c r="B4485" s="4">
        <v>4011385</v>
      </c>
      <c r="C4485" s="8" t="s">
        <v>14000</v>
      </c>
      <c r="D4485" s="4" t="s">
        <v>10960</v>
      </c>
      <c r="E4485" s="463">
        <v>3.32</v>
      </c>
      <c r="F4485" s="404"/>
      <c r="G4485" s="404"/>
      <c r="H4485" s="404" t="str">
        <f t="shared" si="71"/>
        <v>M²</v>
      </c>
    </row>
    <row r="4486" spans="2:8" x14ac:dyDescent="0.25">
      <c r="B4486" s="6">
        <v>4011382</v>
      </c>
      <c r="C4486" s="9" t="s">
        <v>14001</v>
      </c>
      <c r="D4486" s="6" t="s">
        <v>10960</v>
      </c>
      <c r="E4486" s="464">
        <v>6.49</v>
      </c>
      <c r="F4486" s="404"/>
      <c r="G4486" s="404"/>
      <c r="H4486" s="404" t="str">
        <f t="shared" si="71"/>
        <v>M²</v>
      </c>
    </row>
    <row r="4487" spans="2:8" x14ac:dyDescent="0.25">
      <c r="B4487" s="4">
        <v>4011381</v>
      </c>
      <c r="C4487" s="8" t="s">
        <v>14002</v>
      </c>
      <c r="D4487" s="4" t="s">
        <v>10960</v>
      </c>
      <c r="E4487" s="463">
        <v>3.96</v>
      </c>
      <c r="F4487" s="404"/>
      <c r="G4487" s="404"/>
      <c r="H4487" s="404" t="str">
        <f t="shared" si="71"/>
        <v>M²</v>
      </c>
    </row>
    <row r="4488" spans="2:8" x14ac:dyDescent="0.25">
      <c r="B4488" s="6">
        <v>4011388</v>
      </c>
      <c r="C4488" s="9" t="s">
        <v>14003</v>
      </c>
      <c r="D4488" s="6" t="s">
        <v>10960</v>
      </c>
      <c r="E4488" s="464">
        <v>6.49</v>
      </c>
      <c r="F4488" s="404"/>
      <c r="G4488" s="404"/>
      <c r="H4488" s="404" t="str">
        <f t="shared" si="71"/>
        <v>M²</v>
      </c>
    </row>
    <row r="4489" spans="2:8" x14ac:dyDescent="0.25">
      <c r="B4489" s="4">
        <v>4011387</v>
      </c>
      <c r="C4489" s="8" t="s">
        <v>14004</v>
      </c>
      <c r="D4489" s="4" t="s">
        <v>10960</v>
      </c>
      <c r="E4489" s="463">
        <v>3.96</v>
      </c>
      <c r="F4489" s="404"/>
      <c r="G4489" s="404"/>
      <c r="H4489" s="404" t="str">
        <f t="shared" si="71"/>
        <v>M²</v>
      </c>
    </row>
    <row r="4490" spans="2:8" x14ac:dyDescent="0.25">
      <c r="B4490" s="6">
        <v>4011212</v>
      </c>
      <c r="C4490" s="9" t="s">
        <v>14005</v>
      </c>
      <c r="D4490" s="6" t="s">
        <v>10960</v>
      </c>
      <c r="E4490" s="464">
        <v>0.06</v>
      </c>
      <c r="F4490" s="404"/>
      <c r="G4490" s="404"/>
      <c r="H4490" s="404" t="str">
        <f t="shared" si="71"/>
        <v>M²</v>
      </c>
    </row>
    <row r="4491" spans="2:8" x14ac:dyDescent="0.25">
      <c r="B4491" s="4">
        <v>4208197</v>
      </c>
      <c r="C4491" s="8" t="s">
        <v>14006</v>
      </c>
      <c r="D4491" s="4" t="s">
        <v>42</v>
      </c>
      <c r="E4491" s="463">
        <v>13304.93</v>
      </c>
      <c r="F4491" s="404"/>
      <c r="G4491" s="404"/>
      <c r="H4491" s="404" t="str">
        <f t="shared" si="71"/>
        <v>UN</v>
      </c>
    </row>
    <row r="4492" spans="2:8" x14ac:dyDescent="0.25">
      <c r="B4492" s="6">
        <v>4208158</v>
      </c>
      <c r="C4492" s="9" t="s">
        <v>14007</v>
      </c>
      <c r="D4492" s="6" t="s">
        <v>42</v>
      </c>
      <c r="E4492" s="464">
        <v>17747.490000000002</v>
      </c>
      <c r="F4492" s="404"/>
      <c r="G4492" s="404"/>
      <c r="H4492" s="404" t="str">
        <f t="shared" si="71"/>
        <v>UN</v>
      </c>
    </row>
    <row r="4493" spans="2:8" x14ac:dyDescent="0.25">
      <c r="B4493" s="4">
        <v>4208198</v>
      </c>
      <c r="C4493" s="8" t="s">
        <v>14008</v>
      </c>
      <c r="D4493" s="4" t="s">
        <v>42</v>
      </c>
      <c r="E4493" s="463">
        <v>18792.88</v>
      </c>
      <c r="F4493" s="404"/>
      <c r="G4493" s="404"/>
      <c r="H4493" s="404" t="str">
        <f t="shared" si="71"/>
        <v>UN</v>
      </c>
    </row>
    <row r="4494" spans="2:8" x14ac:dyDescent="0.25">
      <c r="B4494" s="6">
        <v>4208159</v>
      </c>
      <c r="C4494" s="9" t="s">
        <v>14009</v>
      </c>
      <c r="D4494" s="6" t="s">
        <v>42</v>
      </c>
      <c r="E4494" s="464">
        <v>28454.97</v>
      </c>
      <c r="F4494" s="404"/>
      <c r="G4494" s="404"/>
      <c r="H4494" s="404" t="str">
        <f t="shared" si="71"/>
        <v>UN</v>
      </c>
    </row>
    <row r="4495" spans="2:8" x14ac:dyDescent="0.25">
      <c r="B4495" s="4">
        <v>4208160</v>
      </c>
      <c r="C4495" s="8" t="s">
        <v>14010</v>
      </c>
      <c r="D4495" s="4" t="s">
        <v>42</v>
      </c>
      <c r="E4495" s="463">
        <v>33774.550000000003</v>
      </c>
      <c r="F4495" s="404"/>
      <c r="G4495" s="404"/>
      <c r="H4495" s="404" t="str">
        <f t="shared" si="71"/>
        <v>UN</v>
      </c>
    </row>
    <row r="4496" spans="2:8" x14ac:dyDescent="0.25">
      <c r="B4496" s="6">
        <v>4208199</v>
      </c>
      <c r="C4496" s="9" t="s">
        <v>14011</v>
      </c>
      <c r="D4496" s="6" t="s">
        <v>42</v>
      </c>
      <c r="E4496" s="464">
        <v>39087.660000000003</v>
      </c>
      <c r="F4496" s="404"/>
      <c r="G4496" s="404"/>
      <c r="H4496" s="404" t="str">
        <f t="shared" si="71"/>
        <v>UN</v>
      </c>
    </row>
    <row r="4497" spans="2:8" x14ac:dyDescent="0.25">
      <c r="B4497" s="4">
        <v>4208161</v>
      </c>
      <c r="C4497" s="8" t="s">
        <v>14012</v>
      </c>
      <c r="D4497" s="4" t="s">
        <v>42</v>
      </c>
      <c r="E4497" s="463">
        <v>49485.88</v>
      </c>
      <c r="F4497" s="404"/>
      <c r="G4497" s="404"/>
      <c r="H4497" s="404" t="str">
        <f t="shared" ref="H4497:H4560" si="72">UPPER(D4497)</f>
        <v>UN</v>
      </c>
    </row>
    <row r="4498" spans="2:8" x14ac:dyDescent="0.25">
      <c r="B4498" s="6">
        <v>4208162</v>
      </c>
      <c r="C4498" s="9" t="s">
        <v>14013</v>
      </c>
      <c r="D4498" s="6" t="s">
        <v>42</v>
      </c>
      <c r="E4498" s="464">
        <v>54797.99</v>
      </c>
      <c r="F4498" s="404"/>
      <c r="G4498" s="404"/>
      <c r="H4498" s="404" t="str">
        <f t="shared" si="72"/>
        <v>UN</v>
      </c>
    </row>
    <row r="4499" spans="2:8" x14ac:dyDescent="0.25">
      <c r="B4499" s="4">
        <v>4208163</v>
      </c>
      <c r="C4499" s="8" t="s">
        <v>14014</v>
      </c>
      <c r="D4499" s="4" t="s">
        <v>42</v>
      </c>
      <c r="E4499" s="463">
        <v>69453.119999999995</v>
      </c>
      <c r="F4499" s="404"/>
      <c r="G4499" s="404"/>
      <c r="H4499" s="404" t="str">
        <f t="shared" si="72"/>
        <v>UN</v>
      </c>
    </row>
    <row r="4500" spans="2:8" x14ac:dyDescent="0.25">
      <c r="B4500" s="6">
        <v>4208200</v>
      </c>
      <c r="C4500" s="9" t="s">
        <v>14015</v>
      </c>
      <c r="D4500" s="6" t="s">
        <v>42</v>
      </c>
      <c r="E4500" s="464">
        <v>75756.52</v>
      </c>
      <c r="F4500" s="404"/>
      <c r="G4500" s="404"/>
      <c r="H4500" s="404" t="str">
        <f t="shared" si="72"/>
        <v>UN</v>
      </c>
    </row>
    <row r="4501" spans="2:8" x14ac:dyDescent="0.25">
      <c r="B4501" s="4">
        <v>4208164</v>
      </c>
      <c r="C4501" s="8" t="s">
        <v>14016</v>
      </c>
      <c r="D4501" s="4" t="s">
        <v>42</v>
      </c>
      <c r="E4501" s="463">
        <v>89259.8</v>
      </c>
      <c r="F4501" s="404"/>
      <c r="G4501" s="404"/>
      <c r="H4501" s="404" t="str">
        <f t="shared" si="72"/>
        <v>UN</v>
      </c>
    </row>
    <row r="4502" spans="2:8" ht="30" x14ac:dyDescent="0.25">
      <c r="B4502" s="6">
        <v>4208201</v>
      </c>
      <c r="C4502" s="9" t="s">
        <v>14017</v>
      </c>
      <c r="D4502" s="6" t="s">
        <v>42</v>
      </c>
      <c r="E4502" s="464">
        <v>21286.49</v>
      </c>
      <c r="F4502" s="404"/>
      <c r="G4502" s="404"/>
      <c r="H4502" s="404" t="str">
        <f t="shared" si="72"/>
        <v>UN</v>
      </c>
    </row>
    <row r="4503" spans="2:8" ht="30" x14ac:dyDescent="0.25">
      <c r="B4503" s="4">
        <v>4208151</v>
      </c>
      <c r="C4503" s="8" t="s">
        <v>14018</v>
      </c>
      <c r="D4503" s="4" t="s">
        <v>42</v>
      </c>
      <c r="E4503" s="463">
        <v>29333.39</v>
      </c>
      <c r="F4503" s="404"/>
      <c r="G4503" s="404"/>
      <c r="H4503" s="404" t="str">
        <f t="shared" si="72"/>
        <v>UN</v>
      </c>
    </row>
    <row r="4504" spans="2:8" ht="30" x14ac:dyDescent="0.25">
      <c r="B4504" s="6">
        <v>4208202</v>
      </c>
      <c r="C4504" s="9" t="s">
        <v>14019</v>
      </c>
      <c r="D4504" s="6" t="s">
        <v>42</v>
      </c>
      <c r="E4504" s="464">
        <v>32549</v>
      </c>
      <c r="F4504" s="404"/>
      <c r="G4504" s="404"/>
      <c r="H4504" s="404" t="str">
        <f t="shared" si="72"/>
        <v>UN</v>
      </c>
    </row>
    <row r="4505" spans="2:8" ht="30" x14ac:dyDescent="0.25">
      <c r="B4505" s="4">
        <v>4208152</v>
      </c>
      <c r="C4505" s="8" t="s">
        <v>14020</v>
      </c>
      <c r="D4505" s="4" t="s">
        <v>42</v>
      </c>
      <c r="E4505" s="463">
        <v>46731.57</v>
      </c>
      <c r="F4505" s="404"/>
      <c r="G4505" s="404"/>
      <c r="H4505" s="404" t="str">
        <f t="shared" si="72"/>
        <v>UN</v>
      </c>
    </row>
    <row r="4506" spans="2:8" ht="30" x14ac:dyDescent="0.25">
      <c r="B4506" s="6">
        <v>4208153</v>
      </c>
      <c r="C4506" s="9" t="s">
        <v>14021</v>
      </c>
      <c r="D4506" s="6" t="s">
        <v>42</v>
      </c>
      <c r="E4506" s="464">
        <v>55382.38</v>
      </c>
      <c r="F4506" s="404"/>
      <c r="G4506" s="404"/>
      <c r="H4506" s="404" t="str">
        <f t="shared" si="72"/>
        <v>UN</v>
      </c>
    </row>
    <row r="4507" spans="2:8" ht="30" x14ac:dyDescent="0.25">
      <c r="B4507" s="4">
        <v>4208203</v>
      </c>
      <c r="C4507" s="8" t="s">
        <v>14022</v>
      </c>
      <c r="D4507" s="4" t="s">
        <v>42</v>
      </c>
      <c r="E4507" s="463">
        <v>64129.05</v>
      </c>
      <c r="F4507" s="404"/>
      <c r="G4507" s="404"/>
      <c r="H4507" s="404" t="str">
        <f t="shared" si="72"/>
        <v>UN</v>
      </c>
    </row>
    <row r="4508" spans="2:8" ht="30" x14ac:dyDescent="0.25">
      <c r="B4508" s="6">
        <v>4208154</v>
      </c>
      <c r="C4508" s="9" t="s">
        <v>14023</v>
      </c>
      <c r="D4508" s="6" t="s">
        <v>42</v>
      </c>
      <c r="E4508" s="464">
        <v>80881.36</v>
      </c>
      <c r="F4508" s="404"/>
      <c r="G4508" s="404"/>
      <c r="H4508" s="404" t="str">
        <f t="shared" si="72"/>
        <v>UN</v>
      </c>
    </row>
    <row r="4509" spans="2:8" ht="30" x14ac:dyDescent="0.25">
      <c r="B4509" s="4">
        <v>4208155</v>
      </c>
      <c r="C4509" s="8" t="s">
        <v>14024</v>
      </c>
      <c r="D4509" s="4" t="s">
        <v>42</v>
      </c>
      <c r="E4509" s="463">
        <v>89803.53</v>
      </c>
      <c r="F4509" s="404"/>
      <c r="G4509" s="404"/>
      <c r="H4509" s="404" t="str">
        <f t="shared" si="72"/>
        <v>UN</v>
      </c>
    </row>
    <row r="4510" spans="2:8" ht="30" x14ac:dyDescent="0.25">
      <c r="B4510" s="6">
        <v>4208156</v>
      </c>
      <c r="C4510" s="9" t="s">
        <v>14025</v>
      </c>
      <c r="D4510" s="6" t="s">
        <v>42</v>
      </c>
      <c r="E4510" s="464">
        <v>106886.6</v>
      </c>
      <c r="F4510" s="404"/>
      <c r="G4510" s="404"/>
      <c r="H4510" s="404" t="str">
        <f t="shared" si="72"/>
        <v>UN</v>
      </c>
    </row>
    <row r="4511" spans="2:8" ht="30" x14ac:dyDescent="0.25">
      <c r="B4511" s="4">
        <v>4208204</v>
      </c>
      <c r="C4511" s="8" t="s">
        <v>14026</v>
      </c>
      <c r="D4511" s="4" t="s">
        <v>42</v>
      </c>
      <c r="E4511" s="463">
        <v>124287.59</v>
      </c>
      <c r="F4511" s="404"/>
      <c r="G4511" s="404"/>
      <c r="H4511" s="404" t="str">
        <f t="shared" si="72"/>
        <v>UN</v>
      </c>
    </row>
    <row r="4512" spans="2:8" ht="30" x14ac:dyDescent="0.25">
      <c r="B4512" s="6">
        <v>4208157</v>
      </c>
      <c r="C4512" s="9" t="s">
        <v>14027</v>
      </c>
      <c r="D4512" s="6" t="s">
        <v>42</v>
      </c>
      <c r="E4512" s="464">
        <v>132790.04999999999</v>
      </c>
      <c r="F4512" s="404"/>
      <c r="G4512" s="404"/>
      <c r="H4512" s="404" t="str">
        <f t="shared" si="72"/>
        <v>UN</v>
      </c>
    </row>
    <row r="4513" spans="2:8" x14ac:dyDescent="0.25">
      <c r="B4513" s="4">
        <v>4208127</v>
      </c>
      <c r="C4513" s="8" t="s">
        <v>14028</v>
      </c>
      <c r="D4513" s="4" t="s">
        <v>49</v>
      </c>
      <c r="E4513" s="463">
        <v>28.06</v>
      </c>
      <c r="F4513" s="404"/>
      <c r="G4513" s="404"/>
      <c r="H4513" s="404" t="str">
        <f t="shared" si="72"/>
        <v>KG</v>
      </c>
    </row>
    <row r="4514" spans="2:8" ht="30" x14ac:dyDescent="0.25">
      <c r="B4514" s="6">
        <v>4208196</v>
      </c>
      <c r="C4514" s="9" t="s">
        <v>14029</v>
      </c>
      <c r="D4514" s="6" t="s">
        <v>42</v>
      </c>
      <c r="E4514" s="464">
        <v>2575.09</v>
      </c>
      <c r="F4514" s="404"/>
      <c r="G4514" s="404"/>
      <c r="H4514" s="404" t="str">
        <f t="shared" si="72"/>
        <v>UN</v>
      </c>
    </row>
    <row r="4515" spans="2:8" x14ac:dyDescent="0.25">
      <c r="B4515" s="4">
        <v>4208209</v>
      </c>
      <c r="C4515" s="8" t="s">
        <v>14030</v>
      </c>
      <c r="D4515" s="4" t="s">
        <v>42</v>
      </c>
      <c r="E4515" s="463">
        <v>10672.42</v>
      </c>
      <c r="F4515" s="404"/>
      <c r="G4515" s="404"/>
      <c r="H4515" s="404" t="str">
        <f t="shared" si="72"/>
        <v>UN</v>
      </c>
    </row>
    <row r="4516" spans="2:8" x14ac:dyDescent="0.25">
      <c r="B4516" s="6">
        <v>4208206</v>
      </c>
      <c r="C4516" s="9" t="s">
        <v>14031</v>
      </c>
      <c r="D4516" s="6" t="s">
        <v>297</v>
      </c>
      <c r="E4516" s="464">
        <v>124.8</v>
      </c>
      <c r="F4516" s="404"/>
      <c r="G4516" s="404"/>
      <c r="H4516" s="404" t="str">
        <f t="shared" si="72"/>
        <v>H</v>
      </c>
    </row>
    <row r="4517" spans="2:8" x14ac:dyDescent="0.25">
      <c r="B4517" s="4">
        <v>4208210</v>
      </c>
      <c r="C4517" s="8" t="s">
        <v>14032</v>
      </c>
      <c r="D4517" s="4" t="s">
        <v>42</v>
      </c>
      <c r="E4517" s="463">
        <v>24070.880000000001</v>
      </c>
      <c r="F4517" s="404"/>
      <c r="G4517" s="404"/>
      <c r="H4517" s="404" t="str">
        <f t="shared" si="72"/>
        <v>UN</v>
      </c>
    </row>
    <row r="4518" spans="2:8" ht="30" x14ac:dyDescent="0.25">
      <c r="B4518" s="6">
        <v>4208195</v>
      </c>
      <c r="C4518" s="9" t="s">
        <v>14033</v>
      </c>
      <c r="D4518" s="6" t="s">
        <v>42</v>
      </c>
      <c r="E4518" s="464">
        <v>12843.92</v>
      </c>
      <c r="F4518" s="404"/>
      <c r="G4518" s="404"/>
      <c r="H4518" s="404" t="str">
        <f t="shared" si="72"/>
        <v>UN</v>
      </c>
    </row>
    <row r="4519" spans="2:8" x14ac:dyDescent="0.25">
      <c r="B4519" s="4">
        <v>4208208</v>
      </c>
      <c r="C4519" s="8" t="s">
        <v>14034</v>
      </c>
      <c r="D4519" s="4" t="s">
        <v>297</v>
      </c>
      <c r="E4519" s="463">
        <v>554.84</v>
      </c>
      <c r="F4519" s="404"/>
      <c r="G4519" s="404"/>
      <c r="H4519" s="404" t="str">
        <f t="shared" si="72"/>
        <v>H</v>
      </c>
    </row>
    <row r="4520" spans="2:8" x14ac:dyDescent="0.25">
      <c r="B4520" s="6">
        <v>4208135</v>
      </c>
      <c r="C4520" s="9" t="s">
        <v>14035</v>
      </c>
      <c r="D4520" s="6" t="s">
        <v>9</v>
      </c>
      <c r="E4520" s="464">
        <v>2023.07</v>
      </c>
      <c r="F4520" s="404"/>
      <c r="G4520" s="404"/>
      <c r="H4520" s="404" t="str">
        <f t="shared" si="72"/>
        <v>M</v>
      </c>
    </row>
    <row r="4521" spans="2:8" x14ac:dyDescent="0.25">
      <c r="B4521" s="4">
        <v>4208136</v>
      </c>
      <c r="C4521" s="8" t="s">
        <v>14036</v>
      </c>
      <c r="D4521" s="4" t="s">
        <v>9</v>
      </c>
      <c r="E4521" s="463">
        <v>2305.89</v>
      </c>
      <c r="F4521" s="404"/>
      <c r="G4521" s="404"/>
      <c r="H4521" s="404" t="str">
        <f t="shared" si="72"/>
        <v>M</v>
      </c>
    </row>
    <row r="4522" spans="2:8" x14ac:dyDescent="0.25">
      <c r="B4522" s="6">
        <v>4208137</v>
      </c>
      <c r="C4522" s="9" t="s">
        <v>14037</v>
      </c>
      <c r="D4522" s="6" t="s">
        <v>9</v>
      </c>
      <c r="E4522" s="464">
        <v>2496.89</v>
      </c>
      <c r="F4522" s="404"/>
      <c r="G4522" s="404"/>
      <c r="H4522" s="404" t="str">
        <f t="shared" si="72"/>
        <v>M</v>
      </c>
    </row>
    <row r="4523" spans="2:8" x14ac:dyDescent="0.25">
      <c r="B4523" s="4">
        <v>4208138</v>
      </c>
      <c r="C4523" s="8" t="s">
        <v>14038</v>
      </c>
      <c r="D4523" s="4" t="s">
        <v>9</v>
      </c>
      <c r="E4523" s="463">
        <v>2977.39</v>
      </c>
      <c r="F4523" s="404"/>
      <c r="G4523" s="404"/>
      <c r="H4523" s="404" t="str">
        <f t="shared" si="72"/>
        <v>M</v>
      </c>
    </row>
    <row r="4524" spans="2:8" x14ac:dyDescent="0.25">
      <c r="B4524" s="6">
        <v>4208139</v>
      </c>
      <c r="C4524" s="9" t="s">
        <v>14039</v>
      </c>
      <c r="D4524" s="6" t="s">
        <v>9</v>
      </c>
      <c r="E4524" s="464">
        <v>2982.32</v>
      </c>
      <c r="F4524" s="404"/>
      <c r="G4524" s="404"/>
      <c r="H4524" s="404" t="str">
        <f t="shared" si="72"/>
        <v>M</v>
      </c>
    </row>
    <row r="4525" spans="2:8" x14ac:dyDescent="0.25">
      <c r="B4525" s="4">
        <v>4208140</v>
      </c>
      <c r="C4525" s="8" t="s">
        <v>14040</v>
      </c>
      <c r="D4525" s="4" t="s">
        <v>9</v>
      </c>
      <c r="E4525" s="463">
        <v>3706.47</v>
      </c>
      <c r="F4525" s="404"/>
      <c r="G4525" s="404"/>
      <c r="H4525" s="404" t="str">
        <f t="shared" si="72"/>
        <v>M</v>
      </c>
    </row>
    <row r="4526" spans="2:8" x14ac:dyDescent="0.25">
      <c r="B4526" s="6">
        <v>4208141</v>
      </c>
      <c r="C4526" s="9" t="s">
        <v>14041</v>
      </c>
      <c r="D4526" s="6" t="s">
        <v>9</v>
      </c>
      <c r="E4526" s="464">
        <v>3718.61</v>
      </c>
      <c r="F4526" s="404"/>
      <c r="G4526" s="404"/>
      <c r="H4526" s="404" t="str">
        <f t="shared" si="72"/>
        <v>M</v>
      </c>
    </row>
    <row r="4527" spans="2:8" x14ac:dyDescent="0.25">
      <c r="B4527" s="4">
        <v>4208212</v>
      </c>
      <c r="C4527" s="8" t="s">
        <v>14042</v>
      </c>
      <c r="D4527" s="4" t="s">
        <v>9</v>
      </c>
      <c r="E4527" s="463">
        <v>3720.51</v>
      </c>
      <c r="F4527" s="404"/>
      <c r="G4527" s="404"/>
      <c r="H4527" s="404" t="str">
        <f t="shared" si="72"/>
        <v>M</v>
      </c>
    </row>
    <row r="4528" spans="2:8" x14ac:dyDescent="0.25">
      <c r="B4528" s="6">
        <v>4208213</v>
      </c>
      <c r="C4528" s="9" t="s">
        <v>14043</v>
      </c>
      <c r="D4528" s="6" t="s">
        <v>9</v>
      </c>
      <c r="E4528" s="464">
        <v>4282.7700000000004</v>
      </c>
      <c r="F4528" s="404"/>
      <c r="G4528" s="404"/>
      <c r="H4528" s="404" t="str">
        <f t="shared" si="72"/>
        <v>M</v>
      </c>
    </row>
    <row r="4529" spans="2:8" x14ac:dyDescent="0.25">
      <c r="B4529" s="4">
        <v>4208214</v>
      </c>
      <c r="C4529" s="8" t="s">
        <v>14044</v>
      </c>
      <c r="D4529" s="4" t="s">
        <v>9</v>
      </c>
      <c r="E4529" s="463">
        <v>4839.8900000000003</v>
      </c>
      <c r="F4529" s="404"/>
      <c r="G4529" s="404"/>
      <c r="H4529" s="404" t="str">
        <f t="shared" si="72"/>
        <v>M</v>
      </c>
    </row>
    <row r="4530" spans="2:8" x14ac:dyDescent="0.25">
      <c r="B4530" s="6">
        <v>4208215</v>
      </c>
      <c r="C4530" s="9" t="s">
        <v>14045</v>
      </c>
      <c r="D4530" s="6" t="s">
        <v>9</v>
      </c>
      <c r="E4530" s="464">
        <v>4848.5200000000004</v>
      </c>
      <c r="F4530" s="404"/>
      <c r="G4530" s="404"/>
      <c r="H4530" s="404" t="str">
        <f t="shared" si="72"/>
        <v>M</v>
      </c>
    </row>
    <row r="4531" spans="2:8" x14ac:dyDescent="0.25">
      <c r="B4531" s="4">
        <v>4208216</v>
      </c>
      <c r="C4531" s="8" t="s">
        <v>14046</v>
      </c>
      <c r="D4531" s="4" t="s">
        <v>9</v>
      </c>
      <c r="E4531" s="463">
        <v>2194.36</v>
      </c>
      <c r="F4531" s="404"/>
      <c r="G4531" s="404"/>
      <c r="H4531" s="404" t="str">
        <f t="shared" si="72"/>
        <v>M</v>
      </c>
    </row>
    <row r="4532" spans="2:8" x14ac:dyDescent="0.25">
      <c r="B4532" s="6">
        <v>4208217</v>
      </c>
      <c r="C4532" s="9" t="s">
        <v>14047</v>
      </c>
      <c r="D4532" s="6" t="s">
        <v>9</v>
      </c>
      <c r="E4532" s="464">
        <v>2495.92</v>
      </c>
      <c r="F4532" s="404"/>
      <c r="G4532" s="404"/>
      <c r="H4532" s="404" t="str">
        <f t="shared" si="72"/>
        <v>M</v>
      </c>
    </row>
    <row r="4533" spans="2:8" x14ac:dyDescent="0.25">
      <c r="B4533" s="4">
        <v>4208218</v>
      </c>
      <c r="C4533" s="8" t="s">
        <v>14048</v>
      </c>
      <c r="D4533" s="4" t="s">
        <v>9</v>
      </c>
      <c r="E4533" s="463">
        <v>3162.31</v>
      </c>
      <c r="F4533" s="404"/>
      <c r="G4533" s="404"/>
      <c r="H4533" s="404" t="str">
        <f t="shared" si="72"/>
        <v>M</v>
      </c>
    </row>
    <row r="4534" spans="2:8" x14ac:dyDescent="0.25">
      <c r="B4534" s="6">
        <v>4208219</v>
      </c>
      <c r="C4534" s="9" t="s">
        <v>14049</v>
      </c>
      <c r="D4534" s="6" t="s">
        <v>9</v>
      </c>
      <c r="E4534" s="464">
        <v>4206.71</v>
      </c>
      <c r="F4534" s="404"/>
      <c r="G4534" s="404"/>
      <c r="H4534" s="404" t="str">
        <f t="shared" si="72"/>
        <v>M</v>
      </c>
    </row>
    <row r="4535" spans="2:8" x14ac:dyDescent="0.25">
      <c r="B4535" s="4">
        <v>4208220</v>
      </c>
      <c r="C4535" s="8" t="s">
        <v>14050</v>
      </c>
      <c r="D4535" s="4" t="s">
        <v>9</v>
      </c>
      <c r="E4535" s="463">
        <v>4458.82</v>
      </c>
      <c r="F4535" s="404"/>
      <c r="G4535" s="404"/>
      <c r="H4535" s="404" t="str">
        <f t="shared" si="72"/>
        <v>M</v>
      </c>
    </row>
    <row r="4536" spans="2:8" x14ac:dyDescent="0.25">
      <c r="B4536" s="6">
        <v>4208221</v>
      </c>
      <c r="C4536" s="9" t="s">
        <v>14051</v>
      </c>
      <c r="D4536" s="6" t="s">
        <v>9</v>
      </c>
      <c r="E4536" s="464">
        <v>5869.41</v>
      </c>
      <c r="F4536" s="404"/>
      <c r="G4536" s="404"/>
      <c r="H4536" s="404" t="str">
        <f t="shared" si="72"/>
        <v>M</v>
      </c>
    </row>
    <row r="4537" spans="2:8" x14ac:dyDescent="0.25">
      <c r="B4537" s="4">
        <v>4208222</v>
      </c>
      <c r="C4537" s="8" t="s">
        <v>14052</v>
      </c>
      <c r="D4537" s="4" t="s">
        <v>9</v>
      </c>
      <c r="E4537" s="463">
        <v>7396.67</v>
      </c>
      <c r="F4537" s="404"/>
      <c r="G4537" s="404"/>
      <c r="H4537" s="404" t="str">
        <f t="shared" si="72"/>
        <v>M</v>
      </c>
    </row>
    <row r="4538" spans="2:8" x14ac:dyDescent="0.25">
      <c r="B4538" s="6">
        <v>4208223</v>
      </c>
      <c r="C4538" s="9" t="s">
        <v>14053</v>
      </c>
      <c r="D4538" s="6" t="s">
        <v>9</v>
      </c>
      <c r="E4538" s="464">
        <v>7399.46</v>
      </c>
      <c r="F4538" s="404"/>
      <c r="G4538" s="404"/>
      <c r="H4538" s="404" t="str">
        <f t="shared" si="72"/>
        <v>M</v>
      </c>
    </row>
    <row r="4539" spans="2:8" x14ac:dyDescent="0.25">
      <c r="B4539" s="4">
        <v>4208224</v>
      </c>
      <c r="C4539" s="8" t="s">
        <v>14054</v>
      </c>
      <c r="D4539" s="4" t="s">
        <v>9</v>
      </c>
      <c r="E4539" s="463">
        <v>8641.49</v>
      </c>
      <c r="F4539" s="404"/>
      <c r="G4539" s="404"/>
      <c r="H4539" s="404" t="str">
        <f t="shared" si="72"/>
        <v>M</v>
      </c>
    </row>
    <row r="4540" spans="2:8" x14ac:dyDescent="0.25">
      <c r="B4540" s="6">
        <v>4208225</v>
      </c>
      <c r="C4540" s="9" t="s">
        <v>14055</v>
      </c>
      <c r="D4540" s="6" t="s">
        <v>9</v>
      </c>
      <c r="E4540" s="464">
        <v>9535.5400000000009</v>
      </c>
      <c r="F4540" s="404"/>
      <c r="G4540" s="404"/>
      <c r="H4540" s="404" t="str">
        <f t="shared" si="72"/>
        <v>M</v>
      </c>
    </row>
    <row r="4541" spans="2:8" x14ac:dyDescent="0.25">
      <c r="B4541" s="4">
        <v>4208226</v>
      </c>
      <c r="C4541" s="8" t="s">
        <v>14056</v>
      </c>
      <c r="D4541" s="4" t="s">
        <v>9</v>
      </c>
      <c r="E4541" s="463">
        <v>9906.65</v>
      </c>
      <c r="F4541" s="404"/>
      <c r="G4541" s="404"/>
      <c r="H4541" s="404" t="str">
        <f t="shared" si="72"/>
        <v>M</v>
      </c>
    </row>
    <row r="4542" spans="2:8" ht="30" x14ac:dyDescent="0.25">
      <c r="B4542" s="6">
        <v>4208227</v>
      </c>
      <c r="C4542" s="9" t="s">
        <v>14057</v>
      </c>
      <c r="D4542" s="6" t="s">
        <v>9</v>
      </c>
      <c r="E4542" s="464">
        <v>1908.01</v>
      </c>
      <c r="F4542" s="404"/>
      <c r="G4542" s="404"/>
      <c r="H4542" s="404" t="str">
        <f t="shared" si="72"/>
        <v>M</v>
      </c>
    </row>
    <row r="4543" spans="2:8" ht="30" x14ac:dyDescent="0.25">
      <c r="B4543" s="4">
        <v>4208228</v>
      </c>
      <c r="C4543" s="8" t="s">
        <v>14058</v>
      </c>
      <c r="D4543" s="4" t="s">
        <v>9</v>
      </c>
      <c r="E4543" s="463">
        <v>2180.06</v>
      </c>
      <c r="F4543" s="404"/>
      <c r="G4543" s="404"/>
      <c r="H4543" s="404" t="str">
        <f t="shared" si="72"/>
        <v>M</v>
      </c>
    </row>
    <row r="4544" spans="2:8" ht="30" x14ac:dyDescent="0.25">
      <c r="B4544" s="6">
        <v>4208229</v>
      </c>
      <c r="C4544" s="9" t="s">
        <v>14059</v>
      </c>
      <c r="D4544" s="6" t="s">
        <v>9</v>
      </c>
      <c r="E4544" s="464">
        <v>2756.07</v>
      </c>
      <c r="F4544" s="404"/>
      <c r="G4544" s="404"/>
      <c r="H4544" s="404" t="str">
        <f t="shared" si="72"/>
        <v>M</v>
      </c>
    </row>
    <row r="4545" spans="2:8" ht="30" x14ac:dyDescent="0.25">
      <c r="B4545" s="4">
        <v>4208230</v>
      </c>
      <c r="C4545" s="8" t="s">
        <v>14060</v>
      </c>
      <c r="D4545" s="4" t="s">
        <v>9</v>
      </c>
      <c r="E4545" s="463">
        <v>3670.29</v>
      </c>
      <c r="F4545" s="404"/>
      <c r="G4545" s="404"/>
      <c r="H4545" s="404" t="str">
        <f t="shared" si="72"/>
        <v>M</v>
      </c>
    </row>
    <row r="4546" spans="2:8" ht="30" x14ac:dyDescent="0.25">
      <c r="B4546" s="6">
        <v>4208231</v>
      </c>
      <c r="C4546" s="9" t="s">
        <v>14061</v>
      </c>
      <c r="D4546" s="6" t="s">
        <v>9</v>
      </c>
      <c r="E4546" s="464">
        <v>3892.19</v>
      </c>
      <c r="F4546" s="404"/>
      <c r="G4546" s="404"/>
      <c r="H4546" s="404" t="str">
        <f t="shared" si="72"/>
        <v>M</v>
      </c>
    </row>
    <row r="4547" spans="2:8" ht="30" x14ac:dyDescent="0.25">
      <c r="B4547" s="4">
        <v>4208232</v>
      </c>
      <c r="C4547" s="8" t="s">
        <v>14062</v>
      </c>
      <c r="D4547" s="4" t="s">
        <v>9</v>
      </c>
      <c r="E4547" s="463">
        <v>5119.75</v>
      </c>
      <c r="F4547" s="404"/>
      <c r="G4547" s="404"/>
      <c r="H4547" s="404" t="str">
        <f t="shared" si="72"/>
        <v>M</v>
      </c>
    </row>
    <row r="4548" spans="2:8" ht="30" x14ac:dyDescent="0.25">
      <c r="B4548" s="6">
        <v>4208233</v>
      </c>
      <c r="C4548" s="9" t="s">
        <v>14063</v>
      </c>
      <c r="D4548" s="6" t="s">
        <v>9</v>
      </c>
      <c r="E4548" s="464">
        <v>6449.08</v>
      </c>
      <c r="F4548" s="404"/>
      <c r="G4548" s="404"/>
      <c r="H4548" s="404" t="str">
        <f t="shared" si="72"/>
        <v>M</v>
      </c>
    </row>
    <row r="4549" spans="2:8" ht="30" x14ac:dyDescent="0.25">
      <c r="B4549" s="4">
        <v>4208234</v>
      </c>
      <c r="C4549" s="8" t="s">
        <v>14064</v>
      </c>
      <c r="D4549" s="4" t="s">
        <v>9</v>
      </c>
      <c r="E4549" s="463">
        <v>6451.65</v>
      </c>
      <c r="F4549" s="404"/>
      <c r="G4549" s="404"/>
      <c r="H4549" s="404" t="str">
        <f t="shared" si="72"/>
        <v>M</v>
      </c>
    </row>
    <row r="4550" spans="2:8" ht="30" x14ac:dyDescent="0.25">
      <c r="B4550" s="6">
        <v>4208235</v>
      </c>
      <c r="C4550" s="9" t="s">
        <v>14065</v>
      </c>
      <c r="D4550" s="6" t="s">
        <v>9</v>
      </c>
      <c r="E4550" s="464">
        <v>7535.81</v>
      </c>
      <c r="F4550" s="404"/>
      <c r="G4550" s="404"/>
      <c r="H4550" s="404" t="str">
        <f t="shared" si="72"/>
        <v>M</v>
      </c>
    </row>
    <row r="4551" spans="2:8" ht="30" x14ac:dyDescent="0.25">
      <c r="B4551" s="4">
        <v>4208236</v>
      </c>
      <c r="C4551" s="8" t="s">
        <v>14066</v>
      </c>
      <c r="D4551" s="4" t="s">
        <v>9</v>
      </c>
      <c r="E4551" s="463">
        <v>8593.91</v>
      </c>
      <c r="F4551" s="404"/>
      <c r="G4551" s="404"/>
      <c r="H4551" s="404" t="str">
        <f t="shared" si="72"/>
        <v>M</v>
      </c>
    </row>
    <row r="4552" spans="2:8" ht="30" x14ac:dyDescent="0.25">
      <c r="B4552" s="6">
        <v>4208237</v>
      </c>
      <c r="C4552" s="9" t="s">
        <v>14067</v>
      </c>
      <c r="D4552" s="6" t="s">
        <v>9</v>
      </c>
      <c r="E4552" s="464">
        <v>8642.99</v>
      </c>
      <c r="F4552" s="404"/>
      <c r="G4552" s="404"/>
      <c r="H4552" s="404" t="str">
        <f t="shared" si="72"/>
        <v>M</v>
      </c>
    </row>
    <row r="4553" spans="2:8" x14ac:dyDescent="0.25">
      <c r="B4553" s="4">
        <v>4208128</v>
      </c>
      <c r="C4553" s="8" t="s">
        <v>14068</v>
      </c>
      <c r="D4553" s="4" t="s">
        <v>9</v>
      </c>
      <c r="E4553" s="463">
        <v>224.53</v>
      </c>
      <c r="F4553" s="404"/>
      <c r="G4553" s="404"/>
      <c r="H4553" s="404" t="str">
        <f t="shared" si="72"/>
        <v>M</v>
      </c>
    </row>
    <row r="4554" spans="2:8" x14ac:dyDescent="0.25">
      <c r="B4554" s="6">
        <v>4208129</v>
      </c>
      <c r="C4554" s="9" t="s">
        <v>14069</v>
      </c>
      <c r="D4554" s="6" t="s">
        <v>9</v>
      </c>
      <c r="E4554" s="464">
        <v>248.53</v>
      </c>
      <c r="F4554" s="404"/>
      <c r="G4554" s="404"/>
      <c r="H4554" s="404" t="str">
        <f t="shared" si="72"/>
        <v>M</v>
      </c>
    </row>
    <row r="4555" spans="2:8" x14ac:dyDescent="0.25">
      <c r="B4555" s="4">
        <v>4208130</v>
      </c>
      <c r="C4555" s="8" t="s">
        <v>14070</v>
      </c>
      <c r="D4555" s="4" t="s">
        <v>9</v>
      </c>
      <c r="E4555" s="463">
        <v>291.95</v>
      </c>
      <c r="F4555" s="404"/>
      <c r="G4555" s="404"/>
      <c r="H4555" s="404" t="str">
        <f t="shared" si="72"/>
        <v>M</v>
      </c>
    </row>
    <row r="4556" spans="2:8" x14ac:dyDescent="0.25">
      <c r="B4556" s="6">
        <v>4208131</v>
      </c>
      <c r="C4556" s="9" t="s">
        <v>14071</v>
      </c>
      <c r="D4556" s="6" t="s">
        <v>9</v>
      </c>
      <c r="E4556" s="464">
        <v>341.06</v>
      </c>
      <c r="F4556" s="404"/>
      <c r="G4556" s="404"/>
      <c r="H4556" s="404" t="str">
        <f t="shared" si="72"/>
        <v>M</v>
      </c>
    </row>
    <row r="4557" spans="2:8" x14ac:dyDescent="0.25">
      <c r="B4557" s="4">
        <v>4208132</v>
      </c>
      <c r="C4557" s="8" t="s">
        <v>14072</v>
      </c>
      <c r="D4557" s="4" t="s">
        <v>9</v>
      </c>
      <c r="E4557" s="463">
        <v>390.06</v>
      </c>
      <c r="F4557" s="404"/>
      <c r="G4557" s="404"/>
      <c r="H4557" s="404" t="str">
        <f t="shared" si="72"/>
        <v>M</v>
      </c>
    </row>
    <row r="4558" spans="2:8" x14ac:dyDescent="0.25">
      <c r="B4558" s="6">
        <v>4208133</v>
      </c>
      <c r="C4558" s="9" t="s">
        <v>14073</v>
      </c>
      <c r="D4558" s="6" t="s">
        <v>9</v>
      </c>
      <c r="E4558" s="464">
        <v>439.29</v>
      </c>
      <c r="F4558" s="404"/>
      <c r="G4558" s="404"/>
      <c r="H4558" s="404" t="str">
        <f t="shared" si="72"/>
        <v>M</v>
      </c>
    </row>
    <row r="4559" spans="2:8" x14ac:dyDescent="0.25">
      <c r="B4559" s="4">
        <v>4208134</v>
      </c>
      <c r="C4559" s="8" t="s">
        <v>14074</v>
      </c>
      <c r="D4559" s="4" t="s">
        <v>9</v>
      </c>
      <c r="E4559" s="463">
        <v>489.48</v>
      </c>
      <c r="F4559" s="404"/>
      <c r="G4559" s="404"/>
      <c r="H4559" s="404" t="str">
        <f t="shared" si="72"/>
        <v>M</v>
      </c>
    </row>
    <row r="4560" spans="2:8" x14ac:dyDescent="0.25">
      <c r="B4560" s="6">
        <v>4208238</v>
      </c>
      <c r="C4560" s="9" t="s">
        <v>14075</v>
      </c>
      <c r="D4560" s="6" t="s">
        <v>9</v>
      </c>
      <c r="E4560" s="464">
        <v>520.95000000000005</v>
      </c>
      <c r="F4560" s="404"/>
      <c r="G4560" s="404"/>
      <c r="H4560" s="404" t="str">
        <f t="shared" si="72"/>
        <v>M</v>
      </c>
    </row>
    <row r="4561" spans="2:8" x14ac:dyDescent="0.25">
      <c r="B4561" s="4">
        <v>4208239</v>
      </c>
      <c r="C4561" s="8" t="s">
        <v>14076</v>
      </c>
      <c r="D4561" s="4" t="s">
        <v>9</v>
      </c>
      <c r="E4561" s="463">
        <v>560.54999999999995</v>
      </c>
      <c r="F4561" s="404"/>
      <c r="G4561" s="404"/>
      <c r="H4561" s="404" t="str">
        <f t="shared" ref="H4561:H4624" si="73">UPPER(D4561)</f>
        <v>M</v>
      </c>
    </row>
    <row r="4562" spans="2:8" ht="30" x14ac:dyDescent="0.25">
      <c r="B4562" s="6">
        <v>4413920</v>
      </c>
      <c r="C4562" s="9" t="s">
        <v>14077</v>
      </c>
      <c r="D4562" s="6" t="s">
        <v>10960</v>
      </c>
      <c r="E4562" s="464">
        <v>0.53</v>
      </c>
      <c r="F4562" s="404"/>
      <c r="G4562" s="404"/>
      <c r="H4562" s="404" t="str">
        <f t="shared" si="73"/>
        <v>M²</v>
      </c>
    </row>
    <row r="4563" spans="2:8" x14ac:dyDescent="0.25">
      <c r="B4563" s="4">
        <v>4413024</v>
      </c>
      <c r="C4563" s="8" t="s">
        <v>14078</v>
      </c>
      <c r="D4563" s="4" t="s">
        <v>10960</v>
      </c>
      <c r="E4563" s="463">
        <v>0.42</v>
      </c>
      <c r="F4563" s="404"/>
      <c r="G4563" s="404"/>
      <c r="H4563" s="404" t="str">
        <f t="shared" si="73"/>
        <v>M²</v>
      </c>
    </row>
    <row r="4564" spans="2:8" x14ac:dyDescent="0.25">
      <c r="B4564" s="6">
        <v>4413022</v>
      </c>
      <c r="C4564" s="9" t="s">
        <v>14079</v>
      </c>
      <c r="D4564" s="6" t="s">
        <v>10960</v>
      </c>
      <c r="E4564" s="464">
        <v>0.63</v>
      </c>
      <c r="F4564" s="404"/>
      <c r="G4564" s="404"/>
      <c r="H4564" s="404" t="str">
        <f t="shared" si="73"/>
        <v>M²</v>
      </c>
    </row>
    <row r="4565" spans="2:8" ht="30" x14ac:dyDescent="0.25">
      <c r="B4565" s="4">
        <v>4413020</v>
      </c>
      <c r="C4565" s="8" t="s">
        <v>14080</v>
      </c>
      <c r="D4565" s="4" t="s">
        <v>9</v>
      </c>
      <c r="E4565" s="463">
        <v>36.200000000000003</v>
      </c>
      <c r="F4565" s="404"/>
      <c r="G4565" s="404"/>
      <c r="H4565" s="404" t="str">
        <f t="shared" si="73"/>
        <v>M</v>
      </c>
    </row>
    <row r="4566" spans="2:8" ht="30" x14ac:dyDescent="0.25">
      <c r="B4566" s="6">
        <v>4413013</v>
      </c>
      <c r="C4566" s="9" t="s">
        <v>14081</v>
      </c>
      <c r="D4566" s="6" t="s">
        <v>9</v>
      </c>
      <c r="E4566" s="464">
        <v>87.4</v>
      </c>
      <c r="F4566" s="404"/>
      <c r="G4566" s="404"/>
      <c r="H4566" s="404" t="str">
        <f t="shared" si="73"/>
        <v>M</v>
      </c>
    </row>
    <row r="4567" spans="2:8" ht="30" x14ac:dyDescent="0.25">
      <c r="B4567" s="4">
        <v>4413019</v>
      </c>
      <c r="C4567" s="8" t="s">
        <v>14082</v>
      </c>
      <c r="D4567" s="4" t="s">
        <v>9</v>
      </c>
      <c r="E4567" s="463">
        <v>33.79</v>
      </c>
      <c r="F4567" s="404"/>
      <c r="G4567" s="404"/>
      <c r="H4567" s="404" t="str">
        <f t="shared" si="73"/>
        <v>M</v>
      </c>
    </row>
    <row r="4568" spans="2:8" x14ac:dyDescent="0.25">
      <c r="B4568" s="6">
        <v>4413026</v>
      </c>
      <c r="C4568" s="9" t="s">
        <v>14083</v>
      </c>
      <c r="D4568" s="6" t="s">
        <v>10960</v>
      </c>
      <c r="E4568" s="464">
        <v>214.9</v>
      </c>
      <c r="F4568" s="404"/>
      <c r="G4568" s="404"/>
      <c r="H4568" s="404" t="str">
        <f t="shared" si="73"/>
        <v>M²</v>
      </c>
    </row>
    <row r="4569" spans="2:8" x14ac:dyDescent="0.25">
      <c r="B4569" s="4">
        <v>4413996</v>
      </c>
      <c r="C4569" s="8" t="s">
        <v>14084</v>
      </c>
      <c r="D4569" s="4" t="s">
        <v>10960</v>
      </c>
      <c r="E4569" s="463">
        <v>9.98</v>
      </c>
      <c r="F4569" s="404"/>
      <c r="G4569" s="404"/>
      <c r="H4569" s="404" t="str">
        <f t="shared" si="73"/>
        <v>M²</v>
      </c>
    </row>
    <row r="4570" spans="2:8" x14ac:dyDescent="0.25">
      <c r="B4570" s="6">
        <v>4413942</v>
      </c>
      <c r="C4570" s="9" t="s">
        <v>14085</v>
      </c>
      <c r="D4570" s="6" t="s">
        <v>9721</v>
      </c>
      <c r="E4570" s="403">
        <v>1.91</v>
      </c>
      <c r="F4570" s="404"/>
      <c r="G4570" s="404"/>
      <c r="H4570" s="404" t="str">
        <f t="shared" si="73"/>
        <v>M³</v>
      </c>
    </row>
    <row r="4571" spans="2:8" x14ac:dyDescent="0.25">
      <c r="B4571" s="4">
        <v>4413018</v>
      </c>
      <c r="C4571" s="8" t="s">
        <v>14086</v>
      </c>
      <c r="D4571" s="4" t="s">
        <v>49</v>
      </c>
      <c r="E4571" s="463">
        <v>14.44</v>
      </c>
      <c r="F4571" s="404"/>
      <c r="G4571" s="404"/>
      <c r="H4571" s="404" t="str">
        <f t="shared" si="73"/>
        <v>KG</v>
      </c>
    </row>
    <row r="4572" spans="2:8" x14ac:dyDescent="0.25">
      <c r="B4572" s="6">
        <v>4413905</v>
      </c>
      <c r="C4572" s="9" t="s">
        <v>14087</v>
      </c>
      <c r="D4572" s="6" t="s">
        <v>10960</v>
      </c>
      <c r="E4572" s="464">
        <v>6.5</v>
      </c>
      <c r="F4572" s="404"/>
      <c r="G4572" s="404"/>
      <c r="H4572" s="404" t="str">
        <f t="shared" si="73"/>
        <v>M²</v>
      </c>
    </row>
    <row r="4573" spans="2:8" x14ac:dyDescent="0.25">
      <c r="B4573" s="4">
        <v>4413987</v>
      </c>
      <c r="C4573" s="8" t="s">
        <v>14088</v>
      </c>
      <c r="D4573" s="4" t="s">
        <v>10960</v>
      </c>
      <c r="E4573" s="463">
        <v>0.36</v>
      </c>
      <c r="F4573" s="404"/>
      <c r="G4573" s="404"/>
      <c r="H4573" s="404" t="str">
        <f t="shared" si="73"/>
        <v>M²</v>
      </c>
    </row>
    <row r="4574" spans="2:8" x14ac:dyDescent="0.25">
      <c r="B4574" s="6">
        <v>4413995</v>
      </c>
      <c r="C4574" s="9" t="s">
        <v>14089</v>
      </c>
      <c r="D4574" s="6" t="s">
        <v>10960</v>
      </c>
      <c r="E4574" s="403">
        <v>3.02</v>
      </c>
      <c r="F4574" s="404"/>
      <c r="G4574" s="404"/>
      <c r="H4574" s="404" t="str">
        <f t="shared" si="73"/>
        <v>M²</v>
      </c>
    </row>
    <row r="4575" spans="2:8" ht="30" x14ac:dyDescent="0.25">
      <c r="B4575" s="4">
        <v>4413994</v>
      </c>
      <c r="C4575" s="8" t="s">
        <v>14090</v>
      </c>
      <c r="D4575" s="4" t="s">
        <v>9</v>
      </c>
      <c r="E4575" s="463">
        <v>655.27</v>
      </c>
      <c r="F4575" s="404"/>
      <c r="G4575" s="404"/>
      <c r="H4575" s="404" t="str">
        <f t="shared" si="73"/>
        <v>M</v>
      </c>
    </row>
    <row r="4576" spans="2:8" x14ac:dyDescent="0.25">
      <c r="B4576" s="6">
        <v>4413200</v>
      </c>
      <c r="C4576" s="9" t="s">
        <v>14091</v>
      </c>
      <c r="D4576" s="6" t="s">
        <v>10960</v>
      </c>
      <c r="E4576" s="464">
        <v>15.54</v>
      </c>
      <c r="F4576" s="404"/>
      <c r="G4576" s="404"/>
      <c r="H4576" s="404" t="str">
        <f t="shared" si="73"/>
        <v>M²</v>
      </c>
    </row>
    <row r="4577" spans="2:8" x14ac:dyDescent="0.25">
      <c r="B4577" s="4">
        <v>4413990</v>
      </c>
      <c r="C4577" s="8" t="s">
        <v>14092</v>
      </c>
      <c r="D4577" s="4" t="s">
        <v>42</v>
      </c>
      <c r="E4577" s="463">
        <v>33.79</v>
      </c>
      <c r="F4577" s="404"/>
      <c r="G4577" s="404"/>
      <c r="H4577" s="404" t="str">
        <f t="shared" si="73"/>
        <v>UN</v>
      </c>
    </row>
    <row r="4578" spans="2:8" x14ac:dyDescent="0.25">
      <c r="B4578" s="6">
        <v>4413989</v>
      </c>
      <c r="C4578" s="9" t="s">
        <v>14093</v>
      </c>
      <c r="D4578" s="6" t="s">
        <v>42</v>
      </c>
      <c r="E4578" s="464">
        <v>36.200000000000003</v>
      </c>
      <c r="F4578" s="404"/>
      <c r="G4578" s="404"/>
      <c r="H4578" s="404" t="str">
        <f t="shared" si="73"/>
        <v>UN</v>
      </c>
    </row>
    <row r="4579" spans="2:8" x14ac:dyDescent="0.25">
      <c r="B4579" s="4">
        <v>4413951</v>
      </c>
      <c r="C4579" s="8" t="s">
        <v>14094</v>
      </c>
      <c r="D4579" s="4" t="s">
        <v>42</v>
      </c>
      <c r="E4579" s="406">
        <v>54.81</v>
      </c>
      <c r="F4579" s="404"/>
      <c r="G4579" s="404"/>
      <c r="H4579" s="404" t="str">
        <f t="shared" si="73"/>
        <v>UN</v>
      </c>
    </row>
    <row r="4580" spans="2:8" x14ac:dyDescent="0.25">
      <c r="B4580" s="6">
        <v>4413950</v>
      </c>
      <c r="C4580" s="9" t="s">
        <v>14095</v>
      </c>
      <c r="D4580" s="6" t="s">
        <v>42</v>
      </c>
      <c r="E4580" s="403">
        <v>100.21</v>
      </c>
      <c r="F4580" s="404"/>
      <c r="G4580" s="404"/>
      <c r="H4580" s="404" t="str">
        <f t="shared" si="73"/>
        <v>UN</v>
      </c>
    </row>
    <row r="4581" spans="2:8" x14ac:dyDescent="0.25">
      <c r="B4581" s="4">
        <v>4413949</v>
      </c>
      <c r="C4581" s="8" t="s">
        <v>14096</v>
      </c>
      <c r="D4581" s="4" t="s">
        <v>42</v>
      </c>
      <c r="E4581" s="406">
        <v>209.71</v>
      </c>
      <c r="F4581" s="404"/>
      <c r="G4581" s="404"/>
      <c r="H4581" s="404" t="str">
        <f t="shared" si="73"/>
        <v>UN</v>
      </c>
    </row>
    <row r="4582" spans="2:8" x14ac:dyDescent="0.25">
      <c r="B4582" s="6">
        <v>4413948</v>
      </c>
      <c r="C4582" s="9" t="s">
        <v>14097</v>
      </c>
      <c r="D4582" s="6" t="s">
        <v>42</v>
      </c>
      <c r="E4582" s="464">
        <v>48.15</v>
      </c>
      <c r="F4582" s="404"/>
      <c r="G4582" s="404"/>
      <c r="H4582" s="404" t="str">
        <f t="shared" si="73"/>
        <v>UN</v>
      </c>
    </row>
    <row r="4583" spans="2:8" x14ac:dyDescent="0.25">
      <c r="B4583" s="4">
        <v>4413947</v>
      </c>
      <c r="C4583" s="8" t="s">
        <v>14098</v>
      </c>
      <c r="D4583" s="4" t="s">
        <v>42</v>
      </c>
      <c r="E4583" s="463">
        <v>92.24</v>
      </c>
      <c r="F4583" s="404"/>
      <c r="G4583" s="404"/>
      <c r="H4583" s="404" t="str">
        <f t="shared" si="73"/>
        <v>UN</v>
      </c>
    </row>
    <row r="4584" spans="2:8" x14ac:dyDescent="0.25">
      <c r="B4584" s="6">
        <v>4413946</v>
      </c>
      <c r="C4584" s="9" t="s">
        <v>14099</v>
      </c>
      <c r="D4584" s="6" t="s">
        <v>42</v>
      </c>
      <c r="E4584" s="464">
        <v>115.3</v>
      </c>
      <c r="F4584" s="404"/>
      <c r="G4584" s="404"/>
      <c r="H4584" s="404" t="str">
        <f t="shared" si="73"/>
        <v>UN</v>
      </c>
    </row>
    <row r="4585" spans="2:8" x14ac:dyDescent="0.25">
      <c r="B4585" s="4">
        <v>4413952</v>
      </c>
      <c r="C4585" s="8" t="s">
        <v>14100</v>
      </c>
      <c r="D4585" s="4" t="s">
        <v>10960</v>
      </c>
      <c r="E4585" s="463">
        <v>68.72</v>
      </c>
      <c r="F4585" s="404"/>
      <c r="G4585" s="404"/>
      <c r="H4585" s="404" t="str">
        <f t="shared" si="73"/>
        <v>M²</v>
      </c>
    </row>
    <row r="4586" spans="2:8" x14ac:dyDescent="0.25">
      <c r="B4586" s="6">
        <v>4413012</v>
      </c>
      <c r="C4586" s="9" t="s">
        <v>14101</v>
      </c>
      <c r="D4586" s="6" t="s">
        <v>9721</v>
      </c>
      <c r="E4586" s="464">
        <v>394.67</v>
      </c>
      <c r="F4586" s="404"/>
      <c r="G4586" s="404"/>
      <c r="H4586" s="404" t="str">
        <f t="shared" si="73"/>
        <v>M³</v>
      </c>
    </row>
    <row r="4587" spans="2:8" x14ac:dyDescent="0.25">
      <c r="B4587" s="4">
        <v>4413014</v>
      </c>
      <c r="C4587" s="8" t="s">
        <v>14102</v>
      </c>
      <c r="D4587" s="4" t="s">
        <v>10960</v>
      </c>
      <c r="E4587" s="463">
        <v>17.559999999999999</v>
      </c>
      <c r="F4587" s="404"/>
      <c r="G4587" s="404"/>
      <c r="H4587" s="404" t="str">
        <f t="shared" si="73"/>
        <v>M²</v>
      </c>
    </row>
    <row r="4588" spans="2:8" ht="30" x14ac:dyDescent="0.25">
      <c r="B4588" s="6">
        <v>4413016</v>
      </c>
      <c r="C4588" s="9" t="s">
        <v>14103</v>
      </c>
      <c r="D4588" s="6" t="s">
        <v>10960</v>
      </c>
      <c r="E4588" s="464">
        <v>10.68</v>
      </c>
      <c r="F4588" s="404"/>
      <c r="G4588" s="404"/>
      <c r="H4588" s="404" t="str">
        <f t="shared" si="73"/>
        <v>M²</v>
      </c>
    </row>
    <row r="4589" spans="2:8" x14ac:dyDescent="0.25">
      <c r="B4589" s="4">
        <v>4413984</v>
      </c>
      <c r="C4589" s="8" t="s">
        <v>14104</v>
      </c>
      <c r="D4589" s="4" t="s">
        <v>9721</v>
      </c>
      <c r="E4589" s="463">
        <v>3.97</v>
      </c>
      <c r="F4589" s="404"/>
      <c r="G4589" s="404"/>
      <c r="H4589" s="404" t="str">
        <f t="shared" si="73"/>
        <v>M³</v>
      </c>
    </row>
    <row r="4590" spans="2:8" x14ac:dyDescent="0.25">
      <c r="B4590" s="6">
        <v>4413986</v>
      </c>
      <c r="C4590" s="9" t="s">
        <v>14105</v>
      </c>
      <c r="D4590" s="6" t="s">
        <v>10960</v>
      </c>
      <c r="E4590" s="464">
        <v>7.0000000000000007E-2</v>
      </c>
      <c r="F4590" s="404"/>
      <c r="G4590" s="404"/>
      <c r="H4590" s="404" t="str">
        <f t="shared" si="73"/>
        <v>M²</v>
      </c>
    </row>
    <row r="4591" spans="2:8" x14ac:dyDescent="0.25">
      <c r="B4591" s="4">
        <v>4413985</v>
      </c>
      <c r="C4591" s="8" t="s">
        <v>14106</v>
      </c>
      <c r="D4591" s="4" t="s">
        <v>10960</v>
      </c>
      <c r="E4591" s="463">
        <v>24.08</v>
      </c>
      <c r="F4591" s="404"/>
      <c r="G4591" s="404"/>
      <c r="H4591" s="404" t="str">
        <f t="shared" si="73"/>
        <v>M²</v>
      </c>
    </row>
    <row r="4592" spans="2:8" x14ac:dyDescent="0.25">
      <c r="B4592" s="6">
        <v>4413017</v>
      </c>
      <c r="C4592" s="9" t="s">
        <v>14107</v>
      </c>
      <c r="D4592" s="6" t="s">
        <v>9</v>
      </c>
      <c r="E4592" s="464">
        <v>59.86</v>
      </c>
      <c r="F4592" s="404"/>
      <c r="G4592" s="404"/>
      <c r="H4592" s="404" t="str">
        <f t="shared" si="73"/>
        <v>M</v>
      </c>
    </row>
    <row r="4593" spans="2:8" x14ac:dyDescent="0.25">
      <c r="B4593" s="4">
        <v>4415673</v>
      </c>
      <c r="C4593" s="8" t="s">
        <v>14108</v>
      </c>
      <c r="D4593" s="4" t="s">
        <v>10960</v>
      </c>
      <c r="E4593" s="463">
        <v>8.52</v>
      </c>
      <c r="F4593" s="404"/>
      <c r="G4593" s="404"/>
      <c r="H4593" s="404" t="str">
        <f t="shared" si="73"/>
        <v>M²</v>
      </c>
    </row>
    <row r="4594" spans="2:8" x14ac:dyDescent="0.25">
      <c r="B4594" s="6">
        <v>4415684</v>
      </c>
      <c r="C4594" s="9" t="s">
        <v>14109</v>
      </c>
      <c r="D4594" s="6" t="s">
        <v>10960</v>
      </c>
      <c r="E4594" s="464">
        <v>4.79</v>
      </c>
      <c r="F4594" s="404"/>
      <c r="G4594" s="404"/>
      <c r="H4594" s="404" t="str">
        <f t="shared" si="73"/>
        <v>M²</v>
      </c>
    </row>
    <row r="4595" spans="2:8" x14ac:dyDescent="0.25">
      <c r="B4595" s="4">
        <v>4413993</v>
      </c>
      <c r="C4595" s="8" t="s">
        <v>14110</v>
      </c>
      <c r="D4595" s="4" t="s">
        <v>10960</v>
      </c>
      <c r="E4595" s="406">
        <v>0.57999999999999996</v>
      </c>
      <c r="F4595" s="404"/>
      <c r="G4595" s="404"/>
      <c r="H4595" s="404" t="str">
        <f t="shared" si="73"/>
        <v>M²</v>
      </c>
    </row>
    <row r="4596" spans="2:8" x14ac:dyDescent="0.25">
      <c r="B4596" s="6">
        <v>4507754</v>
      </c>
      <c r="C4596" s="9" t="s">
        <v>14111</v>
      </c>
      <c r="D4596" s="6" t="s">
        <v>42</v>
      </c>
      <c r="E4596" s="403">
        <v>878.94</v>
      </c>
      <c r="F4596" s="404"/>
      <c r="G4596" s="404"/>
      <c r="H4596" s="404" t="str">
        <f t="shared" si="73"/>
        <v>UN</v>
      </c>
    </row>
    <row r="4597" spans="2:8" x14ac:dyDescent="0.25">
      <c r="B4597" s="4">
        <v>4507738</v>
      </c>
      <c r="C4597" s="8" t="s">
        <v>14112</v>
      </c>
      <c r="D4597" s="4" t="s">
        <v>42</v>
      </c>
      <c r="E4597" s="463">
        <v>1186.49</v>
      </c>
      <c r="F4597" s="404"/>
      <c r="G4597" s="404"/>
      <c r="H4597" s="404" t="str">
        <f t="shared" si="73"/>
        <v>UN</v>
      </c>
    </row>
    <row r="4598" spans="2:8" x14ac:dyDescent="0.25">
      <c r="B4598" s="6">
        <v>4507755</v>
      </c>
      <c r="C4598" s="9" t="s">
        <v>14113</v>
      </c>
      <c r="D4598" s="6" t="s">
        <v>42</v>
      </c>
      <c r="E4598" s="464">
        <v>1103.29</v>
      </c>
      <c r="F4598" s="404"/>
      <c r="G4598" s="404"/>
      <c r="H4598" s="404" t="str">
        <f t="shared" si="73"/>
        <v>UN</v>
      </c>
    </row>
    <row r="4599" spans="2:8" x14ac:dyDescent="0.25">
      <c r="B4599" s="4">
        <v>4507756</v>
      </c>
      <c r="C4599" s="8" t="s">
        <v>14114</v>
      </c>
      <c r="D4599" s="4" t="s">
        <v>42</v>
      </c>
      <c r="E4599" s="463">
        <v>1444.44</v>
      </c>
      <c r="F4599" s="404"/>
      <c r="G4599" s="404"/>
      <c r="H4599" s="404" t="str">
        <f t="shared" si="73"/>
        <v>UN</v>
      </c>
    </row>
    <row r="4600" spans="2:8" x14ac:dyDescent="0.25">
      <c r="B4600" s="6">
        <v>4507757</v>
      </c>
      <c r="C4600" s="9" t="s">
        <v>14115</v>
      </c>
      <c r="D4600" s="6" t="s">
        <v>42</v>
      </c>
      <c r="E4600" s="464">
        <v>1530.02</v>
      </c>
      <c r="F4600" s="404"/>
      <c r="G4600" s="404"/>
      <c r="H4600" s="404" t="str">
        <f t="shared" si="73"/>
        <v>UN</v>
      </c>
    </row>
    <row r="4601" spans="2:8" x14ac:dyDescent="0.25">
      <c r="B4601" s="4">
        <v>4507758</v>
      </c>
      <c r="C4601" s="8" t="s">
        <v>14116</v>
      </c>
      <c r="D4601" s="4" t="s">
        <v>42</v>
      </c>
      <c r="E4601" s="463">
        <v>1885.78</v>
      </c>
      <c r="F4601" s="404"/>
      <c r="G4601" s="404"/>
      <c r="H4601" s="404" t="str">
        <f t="shared" si="73"/>
        <v>UN</v>
      </c>
    </row>
    <row r="4602" spans="2:8" x14ac:dyDescent="0.25">
      <c r="B4602" s="6">
        <v>4507759</v>
      </c>
      <c r="C4602" s="9" t="s">
        <v>14117</v>
      </c>
      <c r="D4602" s="6" t="s">
        <v>42</v>
      </c>
      <c r="E4602" s="464">
        <v>1932.17</v>
      </c>
      <c r="F4602" s="404"/>
      <c r="G4602" s="404"/>
      <c r="H4602" s="404" t="str">
        <f t="shared" si="73"/>
        <v>UN</v>
      </c>
    </row>
    <row r="4603" spans="2:8" x14ac:dyDescent="0.25">
      <c r="B4603" s="4">
        <v>4507760</v>
      </c>
      <c r="C4603" s="8" t="s">
        <v>14118</v>
      </c>
      <c r="D4603" s="4" t="s">
        <v>42</v>
      </c>
      <c r="E4603" s="463">
        <v>2441.3200000000002</v>
      </c>
      <c r="F4603" s="404"/>
      <c r="G4603" s="404"/>
      <c r="H4603" s="404" t="str">
        <f t="shared" si="73"/>
        <v>UN</v>
      </c>
    </row>
    <row r="4604" spans="2:8" x14ac:dyDescent="0.25">
      <c r="B4604" s="6">
        <v>4507761</v>
      </c>
      <c r="C4604" s="9" t="s">
        <v>14119</v>
      </c>
      <c r="D4604" s="6" t="s">
        <v>42</v>
      </c>
      <c r="E4604" s="464">
        <v>2485.7600000000002</v>
      </c>
      <c r="F4604" s="404"/>
      <c r="G4604" s="404"/>
      <c r="H4604" s="404" t="str">
        <f t="shared" si="73"/>
        <v>UN</v>
      </c>
    </row>
    <row r="4605" spans="2:8" x14ac:dyDescent="0.25">
      <c r="B4605" s="4">
        <v>4507762</v>
      </c>
      <c r="C4605" s="8" t="s">
        <v>14120</v>
      </c>
      <c r="D4605" s="4" t="s">
        <v>42</v>
      </c>
      <c r="E4605" s="463">
        <v>3135.34</v>
      </c>
      <c r="F4605" s="404"/>
      <c r="G4605" s="404"/>
      <c r="H4605" s="404" t="str">
        <f t="shared" si="73"/>
        <v>UN</v>
      </c>
    </row>
    <row r="4606" spans="2:8" x14ac:dyDescent="0.25">
      <c r="B4606" s="6">
        <v>4507763</v>
      </c>
      <c r="C4606" s="9" t="s">
        <v>14121</v>
      </c>
      <c r="D4606" s="6" t="s">
        <v>42</v>
      </c>
      <c r="E4606" s="464">
        <v>2987.98</v>
      </c>
      <c r="F4606" s="404"/>
      <c r="G4606" s="404"/>
      <c r="H4606" s="404" t="str">
        <f t="shared" si="73"/>
        <v>UN</v>
      </c>
    </row>
    <row r="4607" spans="2:8" x14ac:dyDescent="0.25">
      <c r="B4607" s="4">
        <v>4507764</v>
      </c>
      <c r="C4607" s="8" t="s">
        <v>14122</v>
      </c>
      <c r="D4607" s="4" t="s">
        <v>42</v>
      </c>
      <c r="E4607" s="463">
        <v>4089.27</v>
      </c>
      <c r="F4607" s="404"/>
      <c r="G4607" s="404"/>
      <c r="H4607" s="404" t="str">
        <f t="shared" si="73"/>
        <v>UN</v>
      </c>
    </row>
    <row r="4608" spans="2:8" x14ac:dyDescent="0.25">
      <c r="B4608" s="6">
        <v>4507765</v>
      </c>
      <c r="C4608" s="9" t="s">
        <v>14123</v>
      </c>
      <c r="D4608" s="6" t="s">
        <v>42</v>
      </c>
      <c r="E4608" s="464">
        <v>3234.82</v>
      </c>
      <c r="F4608" s="404"/>
      <c r="G4608" s="404"/>
      <c r="H4608" s="404" t="str">
        <f t="shared" si="73"/>
        <v>UN</v>
      </c>
    </row>
    <row r="4609" spans="2:8" x14ac:dyDescent="0.25">
      <c r="B4609" s="4">
        <v>4508192</v>
      </c>
      <c r="C4609" s="8" t="s">
        <v>14124</v>
      </c>
      <c r="D4609" s="4" t="s">
        <v>42</v>
      </c>
      <c r="E4609" s="463">
        <v>5979.95</v>
      </c>
      <c r="F4609" s="404"/>
      <c r="G4609" s="404"/>
      <c r="H4609" s="404" t="str">
        <f t="shared" si="73"/>
        <v>UN</v>
      </c>
    </row>
    <row r="4610" spans="2:8" x14ac:dyDescent="0.25">
      <c r="B4610" s="6">
        <v>4507766</v>
      </c>
      <c r="C4610" s="9" t="s">
        <v>14125</v>
      </c>
      <c r="D4610" s="6" t="s">
        <v>42</v>
      </c>
      <c r="E4610" s="464">
        <v>423.44</v>
      </c>
      <c r="F4610" s="404"/>
      <c r="G4610" s="404"/>
      <c r="H4610" s="404" t="str">
        <f t="shared" si="73"/>
        <v>UN</v>
      </c>
    </row>
    <row r="4611" spans="2:8" x14ac:dyDescent="0.25">
      <c r="B4611" s="4">
        <v>4507767</v>
      </c>
      <c r="C4611" s="8" t="s">
        <v>14126</v>
      </c>
      <c r="D4611" s="4" t="s">
        <v>42</v>
      </c>
      <c r="E4611" s="463">
        <v>512.03</v>
      </c>
      <c r="F4611" s="404"/>
      <c r="G4611" s="404"/>
      <c r="H4611" s="404" t="str">
        <f t="shared" si="73"/>
        <v>UN</v>
      </c>
    </row>
    <row r="4612" spans="2:8" x14ac:dyDescent="0.25">
      <c r="B4612" s="6">
        <v>4507768</v>
      </c>
      <c r="C4612" s="9" t="s">
        <v>14127</v>
      </c>
      <c r="D4612" s="6" t="s">
        <v>42</v>
      </c>
      <c r="E4612" s="464">
        <v>534.16999999999996</v>
      </c>
      <c r="F4612" s="404"/>
      <c r="G4612" s="404"/>
      <c r="H4612" s="404" t="str">
        <f t="shared" si="73"/>
        <v>UN</v>
      </c>
    </row>
    <row r="4613" spans="2:8" x14ac:dyDescent="0.25">
      <c r="B4613" s="4">
        <v>4507769</v>
      </c>
      <c r="C4613" s="8" t="s">
        <v>14128</v>
      </c>
      <c r="D4613" s="4" t="s">
        <v>42</v>
      </c>
      <c r="E4613" s="463">
        <v>667.35</v>
      </c>
      <c r="F4613" s="404"/>
      <c r="G4613" s="404"/>
      <c r="H4613" s="404" t="str">
        <f t="shared" si="73"/>
        <v>UN</v>
      </c>
    </row>
    <row r="4614" spans="2:8" x14ac:dyDescent="0.25">
      <c r="B4614" s="6">
        <v>4507770</v>
      </c>
      <c r="C4614" s="9" t="s">
        <v>14129</v>
      </c>
      <c r="D4614" s="6" t="s">
        <v>42</v>
      </c>
      <c r="E4614" s="464">
        <v>612.51</v>
      </c>
      <c r="F4614" s="404"/>
      <c r="G4614" s="404"/>
      <c r="H4614" s="404" t="str">
        <f t="shared" si="73"/>
        <v>UN</v>
      </c>
    </row>
    <row r="4615" spans="2:8" x14ac:dyDescent="0.25">
      <c r="B4615" s="4">
        <v>4507771</v>
      </c>
      <c r="C4615" s="8" t="s">
        <v>14130</v>
      </c>
      <c r="D4615" s="4" t="s">
        <v>42</v>
      </c>
      <c r="E4615" s="463">
        <v>780.57</v>
      </c>
      <c r="F4615" s="404"/>
      <c r="G4615" s="404"/>
      <c r="H4615" s="404" t="str">
        <f t="shared" si="73"/>
        <v>UN</v>
      </c>
    </row>
    <row r="4616" spans="2:8" x14ac:dyDescent="0.25">
      <c r="B4616" s="6">
        <v>4507772</v>
      </c>
      <c r="C4616" s="9" t="s">
        <v>14131</v>
      </c>
      <c r="D4616" s="6" t="s">
        <v>42</v>
      </c>
      <c r="E4616" s="464">
        <v>716.62</v>
      </c>
      <c r="F4616" s="404"/>
      <c r="G4616" s="404"/>
      <c r="H4616" s="404" t="str">
        <f t="shared" si="73"/>
        <v>UN</v>
      </c>
    </row>
    <row r="4617" spans="2:8" x14ac:dyDescent="0.25">
      <c r="B4617" s="4">
        <v>4508193</v>
      </c>
      <c r="C4617" s="8" t="s">
        <v>14132</v>
      </c>
      <c r="D4617" s="4" t="s">
        <v>42</v>
      </c>
      <c r="E4617" s="463">
        <v>901.55</v>
      </c>
      <c r="F4617" s="404"/>
      <c r="G4617" s="404"/>
      <c r="H4617" s="404" t="str">
        <f t="shared" si="73"/>
        <v>UN</v>
      </c>
    </row>
    <row r="4618" spans="2:8" x14ac:dyDescent="0.25">
      <c r="B4618" s="6">
        <v>4507773</v>
      </c>
      <c r="C4618" s="9" t="s">
        <v>14133</v>
      </c>
      <c r="D4618" s="6" t="s">
        <v>42</v>
      </c>
      <c r="E4618" s="464">
        <v>804.7</v>
      </c>
      <c r="F4618" s="404"/>
      <c r="G4618" s="404"/>
      <c r="H4618" s="404" t="str">
        <f t="shared" si="73"/>
        <v>UN</v>
      </c>
    </row>
    <row r="4619" spans="2:8" x14ac:dyDescent="0.25">
      <c r="B4619" s="4">
        <v>4507774</v>
      </c>
      <c r="C4619" s="8" t="s">
        <v>14134</v>
      </c>
      <c r="D4619" s="4" t="s">
        <v>42</v>
      </c>
      <c r="E4619" s="463">
        <v>1059.83</v>
      </c>
      <c r="F4619" s="404"/>
      <c r="G4619" s="404"/>
      <c r="H4619" s="404" t="str">
        <f t="shared" si="73"/>
        <v>UN</v>
      </c>
    </row>
    <row r="4620" spans="2:8" x14ac:dyDescent="0.25">
      <c r="B4620" s="6">
        <v>4507775</v>
      </c>
      <c r="C4620" s="9" t="s">
        <v>14135</v>
      </c>
      <c r="D4620" s="6" t="s">
        <v>42</v>
      </c>
      <c r="E4620" s="464">
        <v>102.39</v>
      </c>
      <c r="F4620" s="404"/>
      <c r="G4620" s="404"/>
      <c r="H4620" s="404" t="str">
        <f t="shared" si="73"/>
        <v>UN</v>
      </c>
    </row>
    <row r="4621" spans="2:8" x14ac:dyDescent="0.25">
      <c r="B4621" s="4">
        <v>4507776</v>
      </c>
      <c r="C4621" s="8" t="s">
        <v>14136</v>
      </c>
      <c r="D4621" s="4" t="s">
        <v>42</v>
      </c>
      <c r="E4621" s="463">
        <v>114.27</v>
      </c>
      <c r="F4621" s="404"/>
      <c r="G4621" s="404"/>
      <c r="H4621" s="404" t="str">
        <f t="shared" si="73"/>
        <v>UN</v>
      </c>
    </row>
    <row r="4622" spans="2:8" x14ac:dyDescent="0.25">
      <c r="B4622" s="6">
        <v>4507783</v>
      </c>
      <c r="C4622" s="9" t="s">
        <v>14137</v>
      </c>
      <c r="D4622" s="6" t="s">
        <v>42</v>
      </c>
      <c r="E4622" s="464">
        <v>82.02</v>
      </c>
      <c r="F4622" s="404"/>
      <c r="G4622" s="404"/>
      <c r="H4622" s="404" t="str">
        <f t="shared" si="73"/>
        <v>UN</v>
      </c>
    </row>
    <row r="4623" spans="2:8" x14ac:dyDescent="0.25">
      <c r="B4623" s="4">
        <v>4507784</v>
      </c>
      <c r="C4623" s="8" t="s">
        <v>14138</v>
      </c>
      <c r="D4623" s="4" t="s">
        <v>42</v>
      </c>
      <c r="E4623" s="463">
        <v>114.66</v>
      </c>
      <c r="F4623" s="404"/>
      <c r="G4623" s="404"/>
      <c r="H4623" s="404" t="str">
        <f t="shared" si="73"/>
        <v>UN</v>
      </c>
    </row>
    <row r="4624" spans="2:8" x14ac:dyDescent="0.25">
      <c r="B4624" s="6">
        <v>4507777</v>
      </c>
      <c r="C4624" s="9" t="s">
        <v>14139</v>
      </c>
      <c r="D4624" s="6" t="s">
        <v>42</v>
      </c>
      <c r="E4624" s="464">
        <v>193.48</v>
      </c>
      <c r="F4624" s="404"/>
      <c r="G4624" s="404"/>
      <c r="H4624" s="404" t="str">
        <f t="shared" si="73"/>
        <v>UN</v>
      </c>
    </row>
    <row r="4625" spans="2:8" x14ac:dyDescent="0.25">
      <c r="B4625" s="4">
        <v>4507778</v>
      </c>
      <c r="C4625" s="8" t="s">
        <v>14140</v>
      </c>
      <c r="D4625" s="4" t="s">
        <v>42</v>
      </c>
      <c r="E4625" s="463">
        <v>245.24</v>
      </c>
      <c r="F4625" s="404"/>
      <c r="G4625" s="404"/>
      <c r="H4625" s="404" t="str">
        <f t="shared" ref="H4625:H4688" si="74">UPPER(D4625)</f>
        <v>UN</v>
      </c>
    </row>
    <row r="4626" spans="2:8" x14ac:dyDescent="0.25">
      <c r="B4626" s="6">
        <v>4507779</v>
      </c>
      <c r="C4626" s="9" t="s">
        <v>14141</v>
      </c>
      <c r="D4626" s="6" t="s">
        <v>42</v>
      </c>
      <c r="E4626" s="464">
        <v>262.8</v>
      </c>
      <c r="F4626" s="404"/>
      <c r="G4626" s="404"/>
      <c r="H4626" s="404" t="str">
        <f t="shared" si="74"/>
        <v>UN</v>
      </c>
    </row>
    <row r="4627" spans="2:8" x14ac:dyDescent="0.25">
      <c r="B4627" s="4">
        <v>4507780</v>
      </c>
      <c r="C4627" s="8" t="s">
        <v>14142</v>
      </c>
      <c r="D4627" s="4" t="s">
        <v>42</v>
      </c>
      <c r="E4627" s="463">
        <v>314.98</v>
      </c>
      <c r="F4627" s="404"/>
      <c r="G4627" s="404"/>
      <c r="H4627" s="404" t="str">
        <f t="shared" si="74"/>
        <v>UN</v>
      </c>
    </row>
    <row r="4628" spans="2:8" x14ac:dyDescent="0.25">
      <c r="B4628" s="6">
        <v>4507781</v>
      </c>
      <c r="C4628" s="9" t="s">
        <v>14143</v>
      </c>
      <c r="D4628" s="6" t="s">
        <v>42</v>
      </c>
      <c r="E4628" s="464">
        <v>342.87</v>
      </c>
      <c r="F4628" s="404"/>
      <c r="G4628" s="404"/>
      <c r="H4628" s="404" t="str">
        <f t="shared" si="74"/>
        <v>UN</v>
      </c>
    </row>
    <row r="4629" spans="2:8" x14ac:dyDescent="0.25">
      <c r="B4629" s="4">
        <v>4507782</v>
      </c>
      <c r="C4629" s="8" t="s">
        <v>14144</v>
      </c>
      <c r="D4629" s="4" t="s">
        <v>42</v>
      </c>
      <c r="E4629" s="406">
        <v>409.43</v>
      </c>
      <c r="F4629" s="404"/>
      <c r="G4629" s="404"/>
      <c r="H4629" s="404" t="str">
        <f t="shared" si="74"/>
        <v>UN</v>
      </c>
    </row>
    <row r="4630" spans="2:8" x14ac:dyDescent="0.25">
      <c r="B4630" s="6">
        <v>4507785</v>
      </c>
      <c r="C4630" s="9" t="s">
        <v>14145</v>
      </c>
      <c r="D4630" s="6" t="s">
        <v>42</v>
      </c>
      <c r="E4630" s="464">
        <v>142.03</v>
      </c>
      <c r="F4630" s="404"/>
      <c r="G4630" s="404"/>
      <c r="H4630" s="404" t="str">
        <f t="shared" si="74"/>
        <v>UN</v>
      </c>
    </row>
    <row r="4631" spans="2:8" x14ac:dyDescent="0.25">
      <c r="B4631" s="4">
        <v>4508194</v>
      </c>
      <c r="C4631" s="8" t="s">
        <v>14146</v>
      </c>
      <c r="D4631" s="4" t="s">
        <v>42</v>
      </c>
      <c r="E4631" s="463">
        <v>147.52000000000001</v>
      </c>
      <c r="F4631" s="404"/>
      <c r="G4631" s="404"/>
      <c r="H4631" s="404" t="str">
        <f t="shared" si="74"/>
        <v>UN</v>
      </c>
    </row>
    <row r="4632" spans="2:8" x14ac:dyDescent="0.25">
      <c r="B4632" s="6">
        <v>4507786</v>
      </c>
      <c r="C4632" s="9" t="s">
        <v>14147</v>
      </c>
      <c r="D4632" s="6" t="s">
        <v>42</v>
      </c>
      <c r="E4632" s="464">
        <v>165.66</v>
      </c>
      <c r="F4632" s="404"/>
      <c r="G4632" s="404"/>
      <c r="H4632" s="404" t="str">
        <f t="shared" si="74"/>
        <v>UN</v>
      </c>
    </row>
    <row r="4633" spans="2:8" x14ac:dyDescent="0.25">
      <c r="B4633" s="4">
        <v>4507787</v>
      </c>
      <c r="C4633" s="8" t="s">
        <v>14148</v>
      </c>
      <c r="D4633" s="4" t="s">
        <v>42</v>
      </c>
      <c r="E4633" s="463">
        <v>171.23</v>
      </c>
      <c r="F4633" s="404"/>
      <c r="G4633" s="404"/>
      <c r="H4633" s="404" t="str">
        <f t="shared" si="74"/>
        <v>UN</v>
      </c>
    </row>
    <row r="4634" spans="2:8" x14ac:dyDescent="0.25">
      <c r="B4634" s="6">
        <v>4507788</v>
      </c>
      <c r="C4634" s="9" t="s">
        <v>14149</v>
      </c>
      <c r="D4634" s="6" t="s">
        <v>42</v>
      </c>
      <c r="E4634" s="464">
        <v>222.02</v>
      </c>
      <c r="F4634" s="404"/>
      <c r="G4634" s="404"/>
      <c r="H4634" s="404" t="str">
        <f t="shared" si="74"/>
        <v>UN</v>
      </c>
    </row>
    <row r="4635" spans="2:8" x14ac:dyDescent="0.25">
      <c r="B4635" s="4">
        <v>4507789</v>
      </c>
      <c r="C4635" s="8" t="s">
        <v>14150</v>
      </c>
      <c r="D4635" s="4" t="s">
        <v>42</v>
      </c>
      <c r="E4635" s="463">
        <v>233.31</v>
      </c>
      <c r="F4635" s="404"/>
      <c r="G4635" s="404"/>
      <c r="H4635" s="404" t="str">
        <f t="shared" si="74"/>
        <v>UN</v>
      </c>
    </row>
    <row r="4636" spans="2:8" x14ac:dyDescent="0.25">
      <c r="B4636" s="6">
        <v>4507790</v>
      </c>
      <c r="C4636" s="9" t="s">
        <v>14151</v>
      </c>
      <c r="D4636" s="6" t="s">
        <v>42</v>
      </c>
      <c r="E4636" s="403">
        <v>273.08</v>
      </c>
      <c r="F4636" s="404"/>
      <c r="G4636" s="404"/>
      <c r="H4636" s="404" t="str">
        <f t="shared" si="74"/>
        <v>UN</v>
      </c>
    </row>
    <row r="4637" spans="2:8" x14ac:dyDescent="0.25">
      <c r="B4637" s="4">
        <v>4507791</v>
      </c>
      <c r="C4637" s="8" t="s">
        <v>14152</v>
      </c>
      <c r="D4637" s="4" t="s">
        <v>42</v>
      </c>
      <c r="E4637" s="406">
        <v>287.39</v>
      </c>
      <c r="F4637" s="404"/>
      <c r="G4637" s="404"/>
      <c r="H4637" s="404" t="str">
        <f t="shared" si="74"/>
        <v>UN</v>
      </c>
    </row>
    <row r="4638" spans="2:8" x14ac:dyDescent="0.25">
      <c r="B4638" s="6">
        <v>4507792</v>
      </c>
      <c r="C4638" s="9" t="s">
        <v>14153</v>
      </c>
      <c r="D4638" s="6" t="s">
        <v>42</v>
      </c>
      <c r="E4638" s="403">
        <v>353.48</v>
      </c>
      <c r="F4638" s="404"/>
      <c r="G4638" s="404"/>
      <c r="H4638" s="404" t="str">
        <f t="shared" si="74"/>
        <v>UN</v>
      </c>
    </row>
    <row r="4639" spans="2:8" x14ac:dyDescent="0.25">
      <c r="B4639" s="4">
        <v>4507793</v>
      </c>
      <c r="C4639" s="8" t="s">
        <v>14154</v>
      </c>
      <c r="D4639" s="4" t="s">
        <v>42</v>
      </c>
      <c r="E4639" s="406">
        <v>340.76</v>
      </c>
      <c r="F4639" s="404"/>
      <c r="G4639" s="404"/>
      <c r="H4639" s="404" t="str">
        <f t="shared" si="74"/>
        <v>UN</v>
      </c>
    </row>
    <row r="4640" spans="2:8" x14ac:dyDescent="0.25">
      <c r="B4640" s="6">
        <v>4507794</v>
      </c>
      <c r="C4640" s="9" t="s">
        <v>14155</v>
      </c>
      <c r="D4640" s="6" t="s">
        <v>42</v>
      </c>
      <c r="E4640" s="403">
        <v>463.61</v>
      </c>
      <c r="F4640" s="404"/>
      <c r="G4640" s="404"/>
      <c r="H4640" s="404" t="str">
        <f t="shared" si="74"/>
        <v>UN</v>
      </c>
    </row>
    <row r="4641" spans="2:8" x14ac:dyDescent="0.25">
      <c r="B4641" s="4">
        <v>4507795</v>
      </c>
      <c r="C4641" s="8" t="s">
        <v>14156</v>
      </c>
      <c r="D4641" s="4" t="s">
        <v>42</v>
      </c>
      <c r="E4641" s="463">
        <v>457.51</v>
      </c>
      <c r="F4641" s="404"/>
      <c r="G4641" s="404"/>
      <c r="H4641" s="404" t="str">
        <f t="shared" si="74"/>
        <v>UN</v>
      </c>
    </row>
    <row r="4642" spans="2:8" x14ac:dyDescent="0.25">
      <c r="B4642" s="6">
        <v>4507796</v>
      </c>
      <c r="C4642" s="9" t="s">
        <v>14157</v>
      </c>
      <c r="D4642" s="6" t="s">
        <v>42</v>
      </c>
      <c r="E4642" s="464">
        <v>533.73</v>
      </c>
      <c r="F4642" s="404"/>
      <c r="G4642" s="404"/>
      <c r="H4642" s="404" t="str">
        <f t="shared" si="74"/>
        <v>UN</v>
      </c>
    </row>
    <row r="4643" spans="2:8" x14ac:dyDescent="0.25">
      <c r="B4643" s="4">
        <v>4508190</v>
      </c>
      <c r="C4643" s="8" t="s">
        <v>14158</v>
      </c>
      <c r="D4643" s="4" t="s">
        <v>42</v>
      </c>
      <c r="E4643" s="463">
        <v>547.70000000000005</v>
      </c>
      <c r="F4643" s="404"/>
      <c r="G4643" s="404"/>
      <c r="H4643" s="404" t="str">
        <f t="shared" si="74"/>
        <v>UN</v>
      </c>
    </row>
    <row r="4644" spans="2:8" x14ac:dyDescent="0.25">
      <c r="B4644" s="6">
        <v>4507797</v>
      </c>
      <c r="C4644" s="9" t="s">
        <v>14159</v>
      </c>
      <c r="D4644" s="6" t="s">
        <v>42</v>
      </c>
      <c r="E4644" s="464">
        <v>65.34</v>
      </c>
      <c r="F4644" s="404"/>
      <c r="G4644" s="404"/>
      <c r="H4644" s="404" t="str">
        <f t="shared" si="74"/>
        <v>UN</v>
      </c>
    </row>
    <row r="4645" spans="2:8" x14ac:dyDescent="0.25">
      <c r="B4645" s="4">
        <v>4507798</v>
      </c>
      <c r="C4645" s="8" t="s">
        <v>14160</v>
      </c>
      <c r="D4645" s="4" t="s">
        <v>42</v>
      </c>
      <c r="E4645" s="463">
        <v>66.66</v>
      </c>
      <c r="F4645" s="404"/>
      <c r="G4645" s="404"/>
      <c r="H4645" s="404" t="str">
        <f t="shared" si="74"/>
        <v>UN</v>
      </c>
    </row>
    <row r="4646" spans="2:8" x14ac:dyDescent="0.25">
      <c r="B4646" s="6">
        <v>4507799</v>
      </c>
      <c r="C4646" s="9" t="s">
        <v>14161</v>
      </c>
      <c r="D4646" s="6" t="s">
        <v>42</v>
      </c>
      <c r="E4646" s="464">
        <v>92.92</v>
      </c>
      <c r="F4646" s="404"/>
      <c r="G4646" s="404"/>
      <c r="H4646" s="404" t="str">
        <f t="shared" si="74"/>
        <v>UN</v>
      </c>
    </row>
    <row r="4647" spans="2:8" x14ac:dyDescent="0.25">
      <c r="B4647" s="4">
        <v>4507800</v>
      </c>
      <c r="C4647" s="8" t="s">
        <v>14162</v>
      </c>
      <c r="D4647" s="4" t="s">
        <v>42</v>
      </c>
      <c r="E4647" s="463">
        <v>95.07</v>
      </c>
      <c r="F4647" s="404"/>
      <c r="G4647" s="404"/>
      <c r="H4647" s="404" t="str">
        <f t="shared" si="74"/>
        <v>UN</v>
      </c>
    </row>
    <row r="4648" spans="2:8" x14ac:dyDescent="0.25">
      <c r="B4648" s="6">
        <v>4507801</v>
      </c>
      <c r="C4648" s="9" t="s">
        <v>14163</v>
      </c>
      <c r="D4648" s="6" t="s">
        <v>42</v>
      </c>
      <c r="E4648" s="464">
        <v>112.11</v>
      </c>
      <c r="F4648" s="404"/>
      <c r="G4648" s="404"/>
      <c r="H4648" s="404" t="str">
        <f t="shared" si="74"/>
        <v>UN</v>
      </c>
    </row>
    <row r="4649" spans="2:8" x14ac:dyDescent="0.25">
      <c r="B4649" s="4">
        <v>4507802</v>
      </c>
      <c r="C4649" s="8" t="s">
        <v>14164</v>
      </c>
      <c r="D4649" s="4" t="s">
        <v>42</v>
      </c>
      <c r="E4649" s="463">
        <v>114.27</v>
      </c>
      <c r="F4649" s="404"/>
      <c r="G4649" s="404"/>
      <c r="H4649" s="404" t="str">
        <f t="shared" si="74"/>
        <v>UN</v>
      </c>
    </row>
    <row r="4650" spans="2:8" x14ac:dyDescent="0.25">
      <c r="B4650" s="6">
        <v>4507803</v>
      </c>
      <c r="C4650" s="9" t="s">
        <v>14165</v>
      </c>
      <c r="D4650" s="6" t="s">
        <v>42</v>
      </c>
      <c r="E4650" s="403">
        <v>112.55</v>
      </c>
      <c r="F4650" s="404"/>
      <c r="G4650" s="404"/>
      <c r="H4650" s="404" t="str">
        <f t="shared" si="74"/>
        <v>UN</v>
      </c>
    </row>
    <row r="4651" spans="2:8" x14ac:dyDescent="0.25">
      <c r="B4651" s="4">
        <v>4508191</v>
      </c>
      <c r="C4651" s="8" t="s">
        <v>14166</v>
      </c>
      <c r="D4651" s="4" t="s">
        <v>42</v>
      </c>
      <c r="E4651" s="406">
        <v>114.7</v>
      </c>
      <c r="F4651" s="404"/>
      <c r="G4651" s="404"/>
      <c r="H4651" s="404" t="str">
        <f t="shared" si="74"/>
        <v>UN</v>
      </c>
    </row>
    <row r="4652" spans="2:8" x14ac:dyDescent="0.25">
      <c r="B4652" s="6">
        <v>4507804</v>
      </c>
      <c r="C4652" s="9" t="s">
        <v>14167</v>
      </c>
      <c r="D4652" s="6" t="s">
        <v>42</v>
      </c>
      <c r="E4652" s="403">
        <v>139</v>
      </c>
      <c r="F4652" s="404"/>
      <c r="G4652" s="404"/>
      <c r="H4652" s="404" t="str">
        <f t="shared" si="74"/>
        <v>UN</v>
      </c>
    </row>
    <row r="4653" spans="2:8" x14ac:dyDescent="0.25">
      <c r="B4653" s="4">
        <v>4507805</v>
      </c>
      <c r="C4653" s="8" t="s">
        <v>14168</v>
      </c>
      <c r="D4653" s="4" t="s">
        <v>42</v>
      </c>
      <c r="E4653" s="406">
        <v>142.4</v>
      </c>
      <c r="F4653" s="404"/>
      <c r="G4653" s="404"/>
      <c r="H4653" s="404" t="str">
        <f t="shared" si="74"/>
        <v>UN</v>
      </c>
    </row>
    <row r="4654" spans="2:8" x14ac:dyDescent="0.25">
      <c r="B4654" s="6">
        <v>4507806</v>
      </c>
      <c r="C4654" s="9" t="s">
        <v>14169</v>
      </c>
      <c r="D4654" s="6" t="s">
        <v>42</v>
      </c>
      <c r="E4654" s="403">
        <v>26.86</v>
      </c>
      <c r="F4654" s="404"/>
      <c r="G4654" s="404"/>
      <c r="H4654" s="404" t="str">
        <f t="shared" si="74"/>
        <v>UN</v>
      </c>
    </row>
    <row r="4655" spans="2:8" x14ac:dyDescent="0.25">
      <c r="B4655" s="4">
        <v>4507807</v>
      </c>
      <c r="C4655" s="8" t="s">
        <v>14170</v>
      </c>
      <c r="D4655" s="4" t="s">
        <v>42</v>
      </c>
      <c r="E4655" s="463">
        <v>32.380000000000003</v>
      </c>
      <c r="F4655" s="404"/>
      <c r="G4655" s="404"/>
      <c r="H4655" s="404" t="str">
        <f t="shared" si="74"/>
        <v>UN</v>
      </c>
    </row>
    <row r="4656" spans="2:8" x14ac:dyDescent="0.25">
      <c r="B4656" s="6">
        <v>4507866</v>
      </c>
      <c r="C4656" s="9" t="s">
        <v>14171</v>
      </c>
      <c r="D4656" s="6" t="s">
        <v>42</v>
      </c>
      <c r="E4656" s="403">
        <v>76.819999999999993</v>
      </c>
      <c r="F4656" s="404"/>
      <c r="G4656" s="404"/>
      <c r="H4656" s="404" t="str">
        <f t="shared" si="74"/>
        <v>UN</v>
      </c>
    </row>
    <row r="4657" spans="2:8" x14ac:dyDescent="0.25">
      <c r="B4657" s="4">
        <v>4507867</v>
      </c>
      <c r="C4657" s="8" t="s">
        <v>14172</v>
      </c>
      <c r="D4657" s="4" t="s">
        <v>42</v>
      </c>
      <c r="E4657" s="406">
        <v>109.45</v>
      </c>
      <c r="F4657" s="404"/>
      <c r="G4657" s="404"/>
      <c r="H4657" s="404" t="str">
        <f t="shared" si="74"/>
        <v>UN</v>
      </c>
    </row>
    <row r="4658" spans="2:8" x14ac:dyDescent="0.25">
      <c r="B4658" s="6">
        <v>4507808</v>
      </c>
      <c r="C4658" s="9" t="s">
        <v>14173</v>
      </c>
      <c r="D4658" s="6" t="s">
        <v>42</v>
      </c>
      <c r="E4658" s="464">
        <v>30.53</v>
      </c>
      <c r="F4658" s="404"/>
      <c r="G4658" s="404"/>
      <c r="H4658" s="404" t="str">
        <f t="shared" si="74"/>
        <v>UN</v>
      </c>
    </row>
    <row r="4659" spans="2:8" x14ac:dyDescent="0.25">
      <c r="B4659" s="4">
        <v>4507809</v>
      </c>
      <c r="C4659" s="8" t="s">
        <v>14174</v>
      </c>
      <c r="D4659" s="4" t="s">
        <v>42</v>
      </c>
      <c r="E4659" s="463">
        <v>37.96</v>
      </c>
      <c r="F4659" s="404"/>
      <c r="G4659" s="404"/>
      <c r="H4659" s="404" t="str">
        <f t="shared" si="74"/>
        <v>UN</v>
      </c>
    </row>
    <row r="4660" spans="2:8" x14ac:dyDescent="0.25">
      <c r="B4660" s="6">
        <v>4507810</v>
      </c>
      <c r="C4660" s="9" t="s">
        <v>14175</v>
      </c>
      <c r="D4660" s="6" t="s">
        <v>42</v>
      </c>
      <c r="E4660" s="464">
        <v>50.09</v>
      </c>
      <c r="F4660" s="404"/>
      <c r="G4660" s="404"/>
      <c r="H4660" s="404" t="str">
        <f t="shared" si="74"/>
        <v>UN</v>
      </c>
    </row>
    <row r="4661" spans="2:8" x14ac:dyDescent="0.25">
      <c r="B4661" s="4">
        <v>4507811</v>
      </c>
      <c r="C4661" s="8" t="s">
        <v>14176</v>
      </c>
      <c r="D4661" s="4" t="s">
        <v>42</v>
      </c>
      <c r="E4661" s="406">
        <v>50.23</v>
      </c>
      <c r="F4661" s="404"/>
      <c r="G4661" s="404"/>
      <c r="H4661" s="404" t="str">
        <f t="shared" si="74"/>
        <v>UN</v>
      </c>
    </row>
    <row r="4662" spans="2:8" x14ac:dyDescent="0.25">
      <c r="B4662" s="6">
        <v>4507812</v>
      </c>
      <c r="C4662" s="9" t="s">
        <v>14177</v>
      </c>
      <c r="D4662" s="6" t="s">
        <v>42</v>
      </c>
      <c r="E4662" s="403">
        <v>57.75</v>
      </c>
      <c r="F4662" s="404"/>
      <c r="G4662" s="404"/>
      <c r="H4662" s="404" t="str">
        <f t="shared" si="74"/>
        <v>UN</v>
      </c>
    </row>
    <row r="4663" spans="2:8" x14ac:dyDescent="0.25">
      <c r="B4663" s="4">
        <v>4507813</v>
      </c>
      <c r="C4663" s="8" t="s">
        <v>14178</v>
      </c>
      <c r="D4663" s="4" t="s">
        <v>42</v>
      </c>
      <c r="E4663" s="406">
        <v>69.52</v>
      </c>
      <c r="F4663" s="404"/>
      <c r="G4663" s="404"/>
      <c r="H4663" s="404" t="str">
        <f t="shared" si="74"/>
        <v>UN</v>
      </c>
    </row>
    <row r="4664" spans="2:8" ht="30" x14ac:dyDescent="0.25">
      <c r="B4664" s="6">
        <v>4507851</v>
      </c>
      <c r="C4664" s="9" t="s">
        <v>14179</v>
      </c>
      <c r="D4664" s="6" t="s">
        <v>9</v>
      </c>
      <c r="E4664" s="403">
        <v>30.88</v>
      </c>
      <c r="F4664" s="404"/>
      <c r="G4664" s="404"/>
      <c r="H4664" s="404" t="str">
        <f t="shared" si="74"/>
        <v>M</v>
      </c>
    </row>
    <row r="4665" spans="2:8" ht="30" x14ac:dyDescent="0.25">
      <c r="B4665" s="4">
        <v>4507852</v>
      </c>
      <c r="C4665" s="8" t="s">
        <v>14180</v>
      </c>
      <c r="D4665" s="4" t="s">
        <v>9</v>
      </c>
      <c r="E4665" s="406">
        <v>30.74</v>
      </c>
      <c r="F4665" s="404"/>
      <c r="G4665" s="404"/>
      <c r="H4665" s="404" t="str">
        <f t="shared" si="74"/>
        <v>M</v>
      </c>
    </row>
    <row r="4666" spans="2:8" ht="30" x14ac:dyDescent="0.25">
      <c r="B4666" s="6">
        <v>4507853</v>
      </c>
      <c r="C4666" s="9" t="s">
        <v>14181</v>
      </c>
      <c r="D4666" s="6" t="s">
        <v>9</v>
      </c>
      <c r="E4666" s="403">
        <v>33.869999999999997</v>
      </c>
      <c r="F4666" s="404"/>
      <c r="G4666" s="404"/>
      <c r="H4666" s="404" t="str">
        <f t="shared" si="74"/>
        <v>M</v>
      </c>
    </row>
    <row r="4667" spans="2:8" ht="30" x14ac:dyDescent="0.25">
      <c r="B4667" s="4">
        <v>4507854</v>
      </c>
      <c r="C4667" s="8" t="s">
        <v>14182</v>
      </c>
      <c r="D4667" s="4" t="s">
        <v>9</v>
      </c>
      <c r="E4667" s="406">
        <v>37.15</v>
      </c>
      <c r="F4667" s="404"/>
      <c r="G4667" s="404"/>
      <c r="H4667" s="404" t="str">
        <f t="shared" si="74"/>
        <v>M</v>
      </c>
    </row>
    <row r="4668" spans="2:8" ht="30" x14ac:dyDescent="0.25">
      <c r="B4668" s="6">
        <v>4507855</v>
      </c>
      <c r="C4668" s="9" t="s">
        <v>14183</v>
      </c>
      <c r="D4668" s="6" t="s">
        <v>9</v>
      </c>
      <c r="E4668" s="403">
        <v>29.89</v>
      </c>
      <c r="F4668" s="404"/>
      <c r="G4668" s="404"/>
      <c r="H4668" s="404" t="str">
        <f t="shared" si="74"/>
        <v>M</v>
      </c>
    </row>
    <row r="4669" spans="2:8" ht="30" x14ac:dyDescent="0.25">
      <c r="B4669" s="4">
        <v>4507856</v>
      </c>
      <c r="C4669" s="8" t="s">
        <v>14184</v>
      </c>
      <c r="D4669" s="4" t="s">
        <v>9</v>
      </c>
      <c r="E4669" s="406">
        <v>29.69</v>
      </c>
      <c r="F4669" s="404"/>
      <c r="G4669" s="404"/>
      <c r="H4669" s="404" t="str">
        <f t="shared" si="74"/>
        <v>M</v>
      </c>
    </row>
    <row r="4670" spans="2:8" ht="30" x14ac:dyDescent="0.25">
      <c r="B4670" s="6">
        <v>4507857</v>
      </c>
      <c r="C4670" s="9" t="s">
        <v>14185</v>
      </c>
      <c r="D4670" s="6" t="s">
        <v>9</v>
      </c>
      <c r="E4670" s="403">
        <v>35.58</v>
      </c>
      <c r="F4670" s="404"/>
      <c r="G4670" s="404"/>
      <c r="H4670" s="404" t="str">
        <f t="shared" si="74"/>
        <v>M</v>
      </c>
    </row>
    <row r="4671" spans="2:8" ht="30" x14ac:dyDescent="0.25">
      <c r="B4671" s="4">
        <v>4507858</v>
      </c>
      <c r="C4671" s="8" t="s">
        <v>14186</v>
      </c>
      <c r="D4671" s="4" t="s">
        <v>9</v>
      </c>
      <c r="E4671" s="406">
        <v>40.19</v>
      </c>
      <c r="F4671" s="404"/>
      <c r="G4671" s="404"/>
      <c r="H4671" s="404" t="str">
        <f t="shared" si="74"/>
        <v>M</v>
      </c>
    </row>
    <row r="4672" spans="2:8" ht="30" x14ac:dyDescent="0.25">
      <c r="B4672" s="6">
        <v>4508177</v>
      </c>
      <c r="C4672" s="9" t="s">
        <v>14187</v>
      </c>
      <c r="D4672" s="6" t="s">
        <v>9</v>
      </c>
      <c r="E4672" s="403">
        <v>75.59</v>
      </c>
      <c r="F4672" s="404"/>
      <c r="G4672" s="404"/>
      <c r="H4672" s="404" t="str">
        <f t="shared" si="74"/>
        <v>M</v>
      </c>
    </row>
    <row r="4673" spans="2:8" ht="30" x14ac:dyDescent="0.25">
      <c r="B4673" s="4">
        <v>4508178</v>
      </c>
      <c r="C4673" s="8" t="s">
        <v>14188</v>
      </c>
      <c r="D4673" s="4" t="s">
        <v>9</v>
      </c>
      <c r="E4673" s="406">
        <v>75.39</v>
      </c>
      <c r="F4673" s="404"/>
      <c r="G4673" s="404"/>
      <c r="H4673" s="404" t="str">
        <f t="shared" si="74"/>
        <v>M</v>
      </c>
    </row>
    <row r="4674" spans="2:8" ht="30" x14ac:dyDescent="0.25">
      <c r="B4674" s="6">
        <v>4507821</v>
      </c>
      <c r="C4674" s="9" t="s">
        <v>14189</v>
      </c>
      <c r="D4674" s="6" t="s">
        <v>9</v>
      </c>
      <c r="E4674" s="403">
        <v>74.98</v>
      </c>
      <c r="F4674" s="404"/>
      <c r="G4674" s="404"/>
      <c r="H4674" s="404" t="str">
        <f t="shared" si="74"/>
        <v>M</v>
      </c>
    </row>
    <row r="4675" spans="2:8" ht="30" x14ac:dyDescent="0.25">
      <c r="B4675" s="4">
        <v>4507822</v>
      </c>
      <c r="C4675" s="8" t="s">
        <v>14190</v>
      </c>
      <c r="D4675" s="4" t="s">
        <v>9</v>
      </c>
      <c r="E4675" s="406">
        <v>74.77</v>
      </c>
      <c r="F4675" s="404"/>
      <c r="G4675" s="404"/>
      <c r="H4675" s="404" t="str">
        <f t="shared" si="74"/>
        <v>M</v>
      </c>
    </row>
    <row r="4676" spans="2:8" ht="30" x14ac:dyDescent="0.25">
      <c r="B4676" s="6">
        <v>4507823</v>
      </c>
      <c r="C4676" s="9" t="s">
        <v>14191</v>
      </c>
      <c r="D4676" s="6" t="s">
        <v>9</v>
      </c>
      <c r="E4676" s="403">
        <v>75.61</v>
      </c>
      <c r="F4676" s="404"/>
      <c r="G4676" s="404"/>
      <c r="H4676" s="404" t="str">
        <f t="shared" si="74"/>
        <v>M</v>
      </c>
    </row>
    <row r="4677" spans="2:8" ht="30" x14ac:dyDescent="0.25">
      <c r="B4677" s="4">
        <v>4508188</v>
      </c>
      <c r="C4677" s="8" t="s">
        <v>14192</v>
      </c>
      <c r="D4677" s="4" t="s">
        <v>9</v>
      </c>
      <c r="E4677" s="406">
        <v>75.459999999999994</v>
      </c>
      <c r="F4677" s="404"/>
      <c r="G4677" s="404"/>
      <c r="H4677" s="404" t="str">
        <f t="shared" si="74"/>
        <v>M</v>
      </c>
    </row>
    <row r="4678" spans="2:8" ht="30" x14ac:dyDescent="0.25">
      <c r="B4678" s="6">
        <v>4507824</v>
      </c>
      <c r="C4678" s="9" t="s">
        <v>14193</v>
      </c>
      <c r="D4678" s="6" t="s">
        <v>9</v>
      </c>
      <c r="E4678" s="403">
        <v>83.55</v>
      </c>
      <c r="F4678" s="404"/>
      <c r="G4678" s="404"/>
      <c r="H4678" s="404" t="str">
        <f t="shared" si="74"/>
        <v>M</v>
      </c>
    </row>
    <row r="4679" spans="2:8" ht="30" x14ac:dyDescent="0.25">
      <c r="B4679" s="4">
        <v>4507825</v>
      </c>
      <c r="C4679" s="8" t="s">
        <v>14194</v>
      </c>
      <c r="D4679" s="4" t="s">
        <v>9</v>
      </c>
      <c r="E4679" s="406">
        <v>83.79</v>
      </c>
      <c r="F4679" s="404"/>
      <c r="G4679" s="404"/>
      <c r="H4679" s="404" t="str">
        <f t="shared" si="74"/>
        <v>M</v>
      </c>
    </row>
    <row r="4680" spans="2:8" ht="30" x14ac:dyDescent="0.25">
      <c r="B4680" s="6">
        <v>4507826</v>
      </c>
      <c r="C4680" s="9" t="s">
        <v>14195</v>
      </c>
      <c r="D4680" s="6" t="s">
        <v>9</v>
      </c>
      <c r="E4680" s="403">
        <v>89.73</v>
      </c>
      <c r="F4680" s="404"/>
      <c r="G4680" s="404"/>
      <c r="H4680" s="404" t="str">
        <f t="shared" si="74"/>
        <v>M</v>
      </c>
    </row>
    <row r="4681" spans="2:8" ht="30" x14ac:dyDescent="0.25">
      <c r="B4681" s="4">
        <v>4508179</v>
      </c>
      <c r="C4681" s="8" t="s">
        <v>14196</v>
      </c>
      <c r="D4681" s="4" t="s">
        <v>9</v>
      </c>
      <c r="E4681" s="406">
        <v>89.52</v>
      </c>
      <c r="F4681" s="404"/>
      <c r="G4681" s="404"/>
      <c r="H4681" s="404" t="str">
        <f t="shared" si="74"/>
        <v>M</v>
      </c>
    </row>
    <row r="4682" spans="2:8" ht="30" x14ac:dyDescent="0.25">
      <c r="B4682" s="6">
        <v>4507827</v>
      </c>
      <c r="C4682" s="9" t="s">
        <v>14197</v>
      </c>
      <c r="D4682" s="6" t="s">
        <v>9</v>
      </c>
      <c r="E4682" s="403">
        <v>94.73</v>
      </c>
      <c r="F4682" s="404"/>
      <c r="G4682" s="404"/>
      <c r="H4682" s="404" t="str">
        <f t="shared" si="74"/>
        <v>M</v>
      </c>
    </row>
    <row r="4683" spans="2:8" ht="30" x14ac:dyDescent="0.25">
      <c r="B4683" s="4">
        <v>4508180</v>
      </c>
      <c r="C4683" s="8" t="s">
        <v>14198</v>
      </c>
      <c r="D4683" s="4" t="s">
        <v>9</v>
      </c>
      <c r="E4683" s="406">
        <v>28.98</v>
      </c>
      <c r="F4683" s="404"/>
      <c r="G4683" s="404"/>
      <c r="H4683" s="404" t="str">
        <f t="shared" si="74"/>
        <v>M</v>
      </c>
    </row>
    <row r="4684" spans="2:8" ht="30" x14ac:dyDescent="0.25">
      <c r="B4684" s="6">
        <v>4507739</v>
      </c>
      <c r="C4684" s="9" t="s">
        <v>14199</v>
      </c>
      <c r="D4684" s="6" t="s">
        <v>9</v>
      </c>
      <c r="E4684" s="403">
        <v>30.57</v>
      </c>
      <c r="F4684" s="404"/>
      <c r="G4684" s="404"/>
      <c r="H4684" s="404" t="str">
        <f t="shared" si="74"/>
        <v>M</v>
      </c>
    </row>
    <row r="4685" spans="2:8" ht="30" x14ac:dyDescent="0.25">
      <c r="B4685" s="4">
        <v>4508181</v>
      </c>
      <c r="C4685" s="8" t="s">
        <v>14200</v>
      </c>
      <c r="D4685" s="4" t="s">
        <v>9</v>
      </c>
      <c r="E4685" s="406">
        <v>30.56</v>
      </c>
      <c r="F4685" s="404"/>
      <c r="G4685" s="404"/>
      <c r="H4685" s="404" t="str">
        <f t="shared" si="74"/>
        <v>M</v>
      </c>
    </row>
    <row r="4686" spans="2:8" ht="30" x14ac:dyDescent="0.25">
      <c r="B4686" s="6">
        <v>4508125</v>
      </c>
      <c r="C4686" s="9" t="s">
        <v>14201</v>
      </c>
      <c r="D4686" s="6" t="s">
        <v>9</v>
      </c>
      <c r="E4686" s="403">
        <v>33.15</v>
      </c>
      <c r="F4686" s="404"/>
      <c r="G4686" s="404"/>
      <c r="H4686" s="404" t="str">
        <f t="shared" si="74"/>
        <v>M</v>
      </c>
    </row>
    <row r="4687" spans="2:8" ht="30" x14ac:dyDescent="0.25">
      <c r="B4687" s="4">
        <v>4507828</v>
      </c>
      <c r="C4687" s="8" t="s">
        <v>14202</v>
      </c>
      <c r="D4687" s="4" t="s">
        <v>9</v>
      </c>
      <c r="E4687" s="406">
        <v>33.19</v>
      </c>
      <c r="F4687" s="404"/>
      <c r="G4687" s="404"/>
      <c r="H4687" s="404" t="str">
        <f t="shared" si="74"/>
        <v>M</v>
      </c>
    </row>
    <row r="4688" spans="2:8" ht="30" x14ac:dyDescent="0.25">
      <c r="B4688" s="6">
        <v>4507829</v>
      </c>
      <c r="C4688" s="9" t="s">
        <v>14203</v>
      </c>
      <c r="D4688" s="6" t="s">
        <v>9</v>
      </c>
      <c r="E4688" s="403">
        <v>36</v>
      </c>
      <c r="F4688" s="404"/>
      <c r="G4688" s="404"/>
      <c r="H4688" s="404" t="str">
        <f t="shared" si="74"/>
        <v>M</v>
      </c>
    </row>
    <row r="4689" spans="2:8" ht="30" x14ac:dyDescent="0.25">
      <c r="B4689" s="4">
        <v>4508182</v>
      </c>
      <c r="C4689" s="8" t="s">
        <v>14204</v>
      </c>
      <c r="D4689" s="4" t="s">
        <v>9</v>
      </c>
      <c r="E4689" s="406">
        <v>36.11</v>
      </c>
      <c r="F4689" s="404"/>
      <c r="G4689" s="404"/>
      <c r="H4689" s="404" t="str">
        <f t="shared" ref="H4689:H4752" si="75">UPPER(D4689)</f>
        <v>M</v>
      </c>
    </row>
    <row r="4690" spans="2:8" ht="30" x14ac:dyDescent="0.25">
      <c r="B4690" s="6">
        <v>4508092</v>
      </c>
      <c r="C4690" s="9" t="s">
        <v>14205</v>
      </c>
      <c r="D4690" s="6" t="s">
        <v>9</v>
      </c>
      <c r="E4690" s="403">
        <v>38.56</v>
      </c>
      <c r="F4690" s="404"/>
      <c r="G4690" s="404"/>
      <c r="H4690" s="404" t="str">
        <f t="shared" si="75"/>
        <v>M</v>
      </c>
    </row>
    <row r="4691" spans="2:8" ht="30" x14ac:dyDescent="0.25">
      <c r="B4691" s="4">
        <v>4507830</v>
      </c>
      <c r="C4691" s="8" t="s">
        <v>14206</v>
      </c>
      <c r="D4691" s="4" t="s">
        <v>9</v>
      </c>
      <c r="E4691" s="406">
        <v>38.729999999999997</v>
      </c>
      <c r="F4691" s="404"/>
      <c r="G4691" s="404"/>
      <c r="H4691" s="404" t="str">
        <f t="shared" si="75"/>
        <v>M</v>
      </c>
    </row>
    <row r="4692" spans="2:8" ht="30" x14ac:dyDescent="0.25">
      <c r="B4692" s="6">
        <v>4508183</v>
      </c>
      <c r="C4692" s="9" t="s">
        <v>14207</v>
      </c>
      <c r="D4692" s="6" t="s">
        <v>9</v>
      </c>
      <c r="E4692" s="403">
        <v>45.84</v>
      </c>
      <c r="F4692" s="404"/>
      <c r="G4692" s="404"/>
      <c r="H4692" s="404" t="str">
        <f t="shared" si="75"/>
        <v>M</v>
      </c>
    </row>
    <row r="4693" spans="2:8" ht="30" x14ac:dyDescent="0.25">
      <c r="B4693" s="4">
        <v>4507831</v>
      </c>
      <c r="C4693" s="8" t="s">
        <v>14208</v>
      </c>
      <c r="D4693" s="4" t="s">
        <v>9</v>
      </c>
      <c r="E4693" s="406">
        <v>41.69</v>
      </c>
      <c r="F4693" s="404"/>
      <c r="G4693" s="404"/>
      <c r="H4693" s="404" t="str">
        <f t="shared" si="75"/>
        <v>M</v>
      </c>
    </row>
    <row r="4694" spans="2:8" ht="30" x14ac:dyDescent="0.25">
      <c r="B4694" s="6">
        <v>4507832</v>
      </c>
      <c r="C4694" s="9" t="s">
        <v>14209</v>
      </c>
      <c r="D4694" s="6" t="s">
        <v>9</v>
      </c>
      <c r="E4694" s="403">
        <v>46.5</v>
      </c>
      <c r="F4694" s="404"/>
      <c r="G4694" s="404"/>
      <c r="H4694" s="404" t="str">
        <f t="shared" si="75"/>
        <v>M</v>
      </c>
    </row>
    <row r="4695" spans="2:8" ht="30" x14ac:dyDescent="0.25">
      <c r="B4695" s="4">
        <v>4507833</v>
      </c>
      <c r="C4695" s="8" t="s">
        <v>14210</v>
      </c>
      <c r="D4695" s="4" t="s">
        <v>9</v>
      </c>
      <c r="E4695" s="406">
        <v>46.44</v>
      </c>
      <c r="F4695" s="404"/>
      <c r="G4695" s="404"/>
      <c r="H4695" s="404" t="str">
        <f t="shared" si="75"/>
        <v>M</v>
      </c>
    </row>
    <row r="4696" spans="2:8" ht="30" x14ac:dyDescent="0.25">
      <c r="B4696" s="6">
        <v>4507834</v>
      </c>
      <c r="C4696" s="9" t="s">
        <v>14211</v>
      </c>
      <c r="D4696" s="6" t="s">
        <v>9</v>
      </c>
      <c r="E4696" s="403">
        <v>48.62</v>
      </c>
      <c r="F4696" s="404"/>
      <c r="G4696" s="404"/>
      <c r="H4696" s="404" t="str">
        <f t="shared" si="75"/>
        <v>M</v>
      </c>
    </row>
    <row r="4697" spans="2:8" ht="30" x14ac:dyDescent="0.25">
      <c r="B4697" s="4">
        <v>4508184</v>
      </c>
      <c r="C4697" s="8" t="s">
        <v>14212</v>
      </c>
      <c r="D4697" s="4" t="s">
        <v>9</v>
      </c>
      <c r="E4697" s="406">
        <v>48.48</v>
      </c>
      <c r="F4697" s="404"/>
      <c r="G4697" s="404"/>
      <c r="H4697" s="404" t="str">
        <f t="shared" si="75"/>
        <v>M</v>
      </c>
    </row>
    <row r="4698" spans="2:8" ht="30" x14ac:dyDescent="0.25">
      <c r="B4698" s="6">
        <v>4507835</v>
      </c>
      <c r="C4698" s="9" t="s">
        <v>14213</v>
      </c>
      <c r="D4698" s="6" t="s">
        <v>9</v>
      </c>
      <c r="E4698" s="403">
        <v>48.33</v>
      </c>
      <c r="F4698" s="404"/>
      <c r="G4698" s="404"/>
      <c r="H4698" s="404" t="str">
        <f t="shared" si="75"/>
        <v>M</v>
      </c>
    </row>
    <row r="4699" spans="2:8" ht="30" x14ac:dyDescent="0.25">
      <c r="B4699" s="4">
        <v>4508174</v>
      </c>
      <c r="C4699" s="8" t="s">
        <v>14214</v>
      </c>
      <c r="D4699" s="4" t="s">
        <v>9</v>
      </c>
      <c r="E4699" s="406">
        <v>48.62</v>
      </c>
      <c r="F4699" s="404"/>
      <c r="G4699" s="404"/>
      <c r="H4699" s="404" t="str">
        <f t="shared" si="75"/>
        <v>M</v>
      </c>
    </row>
    <row r="4700" spans="2:8" ht="30" x14ac:dyDescent="0.25">
      <c r="B4700" s="6">
        <v>4507836</v>
      </c>
      <c r="C4700" s="9" t="s">
        <v>14215</v>
      </c>
      <c r="D4700" s="6" t="s">
        <v>9</v>
      </c>
      <c r="E4700" s="403">
        <v>48.41</v>
      </c>
      <c r="F4700" s="404"/>
      <c r="G4700" s="404"/>
      <c r="H4700" s="404" t="str">
        <f t="shared" si="75"/>
        <v>M</v>
      </c>
    </row>
    <row r="4701" spans="2:8" ht="30" x14ac:dyDescent="0.25">
      <c r="B4701" s="4">
        <v>4507837</v>
      </c>
      <c r="C4701" s="8" t="s">
        <v>14216</v>
      </c>
      <c r="D4701" s="4" t="s">
        <v>9</v>
      </c>
      <c r="E4701" s="406">
        <v>51.82</v>
      </c>
      <c r="F4701" s="404"/>
      <c r="G4701" s="404"/>
      <c r="H4701" s="404" t="str">
        <f t="shared" si="75"/>
        <v>M</v>
      </c>
    </row>
    <row r="4702" spans="2:8" ht="30" x14ac:dyDescent="0.25">
      <c r="B4702" s="6">
        <v>4507838</v>
      </c>
      <c r="C4702" s="9" t="s">
        <v>14217</v>
      </c>
      <c r="D4702" s="6" t="s">
        <v>9</v>
      </c>
      <c r="E4702" s="403">
        <v>52.13</v>
      </c>
      <c r="F4702" s="404"/>
      <c r="G4702" s="404"/>
      <c r="H4702" s="404" t="str">
        <f t="shared" si="75"/>
        <v>M</v>
      </c>
    </row>
    <row r="4703" spans="2:8" ht="30" x14ac:dyDescent="0.25">
      <c r="B4703" s="4">
        <v>4507839</v>
      </c>
      <c r="C4703" s="8" t="s">
        <v>14218</v>
      </c>
      <c r="D4703" s="4" t="s">
        <v>9</v>
      </c>
      <c r="E4703" s="406">
        <v>54.27</v>
      </c>
      <c r="F4703" s="404"/>
      <c r="G4703" s="404"/>
      <c r="H4703" s="404" t="str">
        <f t="shared" si="75"/>
        <v>M</v>
      </c>
    </row>
    <row r="4704" spans="2:8" ht="30" x14ac:dyDescent="0.25">
      <c r="B4704" s="6">
        <v>4508175</v>
      </c>
      <c r="C4704" s="9" t="s">
        <v>14219</v>
      </c>
      <c r="D4704" s="6" t="s">
        <v>9</v>
      </c>
      <c r="E4704" s="403">
        <v>54.07</v>
      </c>
      <c r="F4704" s="404"/>
      <c r="G4704" s="404"/>
      <c r="H4704" s="404" t="str">
        <f t="shared" si="75"/>
        <v>M</v>
      </c>
    </row>
    <row r="4705" spans="2:8" ht="30" x14ac:dyDescent="0.25">
      <c r="B4705" s="4">
        <v>4507840</v>
      </c>
      <c r="C4705" s="8" t="s">
        <v>14220</v>
      </c>
      <c r="D4705" s="4" t="s">
        <v>9</v>
      </c>
      <c r="E4705" s="406">
        <v>54.03</v>
      </c>
      <c r="F4705" s="404"/>
      <c r="G4705" s="404"/>
      <c r="H4705" s="404" t="str">
        <f t="shared" si="75"/>
        <v>M</v>
      </c>
    </row>
    <row r="4706" spans="2:8" ht="30" x14ac:dyDescent="0.25">
      <c r="B4706" s="6">
        <v>4507841</v>
      </c>
      <c r="C4706" s="9" t="s">
        <v>14221</v>
      </c>
      <c r="D4706" s="6" t="s">
        <v>9</v>
      </c>
      <c r="E4706" s="403">
        <v>53.75</v>
      </c>
      <c r="F4706" s="404"/>
      <c r="G4706" s="404"/>
      <c r="H4706" s="404" t="str">
        <f t="shared" si="75"/>
        <v>M</v>
      </c>
    </row>
    <row r="4707" spans="2:8" ht="30" x14ac:dyDescent="0.25">
      <c r="B4707" s="4">
        <v>4507842</v>
      </c>
      <c r="C4707" s="8" t="s">
        <v>14222</v>
      </c>
      <c r="D4707" s="4" t="s">
        <v>9</v>
      </c>
      <c r="E4707" s="406">
        <v>58.41</v>
      </c>
      <c r="F4707" s="404"/>
      <c r="G4707" s="404"/>
      <c r="H4707" s="404" t="str">
        <f t="shared" si="75"/>
        <v>M</v>
      </c>
    </row>
    <row r="4708" spans="2:8" ht="30" x14ac:dyDescent="0.25">
      <c r="B4708" s="6">
        <v>4508185</v>
      </c>
      <c r="C4708" s="9" t="s">
        <v>14223</v>
      </c>
      <c r="D4708" s="6" t="s">
        <v>9</v>
      </c>
      <c r="E4708" s="403">
        <v>58.15</v>
      </c>
      <c r="F4708" s="404"/>
      <c r="G4708" s="404"/>
      <c r="H4708" s="404" t="str">
        <f t="shared" si="75"/>
        <v>M</v>
      </c>
    </row>
    <row r="4709" spans="2:8" ht="30" x14ac:dyDescent="0.25">
      <c r="B4709" s="4">
        <v>4507843</v>
      </c>
      <c r="C4709" s="8" t="s">
        <v>14224</v>
      </c>
      <c r="D4709" s="4" t="s">
        <v>9</v>
      </c>
      <c r="E4709" s="406">
        <v>58.01</v>
      </c>
      <c r="F4709" s="404"/>
      <c r="G4709" s="404"/>
      <c r="H4709" s="404" t="str">
        <f t="shared" si="75"/>
        <v>M</v>
      </c>
    </row>
    <row r="4710" spans="2:8" ht="30" x14ac:dyDescent="0.25">
      <c r="B4710" s="6">
        <v>4507844</v>
      </c>
      <c r="C4710" s="9" t="s">
        <v>14225</v>
      </c>
      <c r="D4710" s="6" t="s">
        <v>9</v>
      </c>
      <c r="E4710" s="403">
        <v>61.49</v>
      </c>
      <c r="F4710" s="404"/>
      <c r="G4710" s="404"/>
      <c r="H4710" s="404" t="str">
        <f t="shared" si="75"/>
        <v>M</v>
      </c>
    </row>
    <row r="4711" spans="2:8" ht="30" x14ac:dyDescent="0.25">
      <c r="B4711" s="4">
        <v>4508186</v>
      </c>
      <c r="C4711" s="8" t="s">
        <v>14226</v>
      </c>
      <c r="D4711" s="4" t="s">
        <v>9</v>
      </c>
      <c r="E4711" s="406">
        <v>61.56</v>
      </c>
      <c r="F4711" s="404"/>
      <c r="G4711" s="404"/>
      <c r="H4711" s="404" t="str">
        <f t="shared" si="75"/>
        <v>M</v>
      </c>
    </row>
    <row r="4712" spans="2:8" ht="30" x14ac:dyDescent="0.25">
      <c r="B4712" s="6">
        <v>4508187</v>
      </c>
      <c r="C4712" s="9" t="s">
        <v>14227</v>
      </c>
      <c r="D4712" s="6" t="s">
        <v>9</v>
      </c>
      <c r="E4712" s="403">
        <v>61.42</v>
      </c>
      <c r="F4712" s="404"/>
      <c r="G4712" s="404"/>
      <c r="H4712" s="404" t="str">
        <f t="shared" si="75"/>
        <v>M</v>
      </c>
    </row>
    <row r="4713" spans="2:8" ht="30" x14ac:dyDescent="0.25">
      <c r="B4713" s="4">
        <v>4507845</v>
      </c>
      <c r="C4713" s="8" t="s">
        <v>14228</v>
      </c>
      <c r="D4713" s="4" t="s">
        <v>9</v>
      </c>
      <c r="E4713" s="406">
        <v>61.13</v>
      </c>
      <c r="F4713" s="404"/>
      <c r="G4713" s="404"/>
      <c r="H4713" s="404" t="str">
        <f t="shared" si="75"/>
        <v>M</v>
      </c>
    </row>
    <row r="4714" spans="2:8" ht="30" x14ac:dyDescent="0.25">
      <c r="B4714" s="6">
        <v>4507846</v>
      </c>
      <c r="C4714" s="9" t="s">
        <v>14229</v>
      </c>
      <c r="D4714" s="6" t="s">
        <v>9</v>
      </c>
      <c r="E4714" s="403">
        <v>60.99</v>
      </c>
      <c r="F4714" s="404"/>
      <c r="G4714" s="404"/>
      <c r="H4714" s="404" t="str">
        <f t="shared" si="75"/>
        <v>M</v>
      </c>
    </row>
    <row r="4715" spans="2:8" ht="30" x14ac:dyDescent="0.25">
      <c r="B4715" s="4">
        <v>4507847</v>
      </c>
      <c r="C4715" s="8" t="s">
        <v>14230</v>
      </c>
      <c r="D4715" s="4" t="s">
        <v>9</v>
      </c>
      <c r="E4715" s="406">
        <v>69.28</v>
      </c>
      <c r="F4715" s="404"/>
      <c r="G4715" s="404"/>
      <c r="H4715" s="404" t="str">
        <f t="shared" si="75"/>
        <v>M</v>
      </c>
    </row>
    <row r="4716" spans="2:8" ht="30" x14ac:dyDescent="0.25">
      <c r="B4716" s="6">
        <v>4507848</v>
      </c>
      <c r="C4716" s="9" t="s">
        <v>14231</v>
      </c>
      <c r="D4716" s="6" t="s">
        <v>9</v>
      </c>
      <c r="E4716" s="403">
        <v>68.87</v>
      </c>
      <c r="F4716" s="404"/>
      <c r="G4716" s="404"/>
      <c r="H4716" s="404" t="str">
        <f t="shared" si="75"/>
        <v>M</v>
      </c>
    </row>
    <row r="4717" spans="2:8" ht="30" x14ac:dyDescent="0.25">
      <c r="B4717" s="4">
        <v>4507849</v>
      </c>
      <c r="C4717" s="8" t="s">
        <v>14232</v>
      </c>
      <c r="D4717" s="4" t="s">
        <v>9</v>
      </c>
      <c r="E4717" s="406">
        <v>68.69</v>
      </c>
      <c r="F4717" s="404"/>
      <c r="G4717" s="404"/>
      <c r="H4717" s="404" t="str">
        <f t="shared" si="75"/>
        <v>M</v>
      </c>
    </row>
    <row r="4718" spans="2:8" ht="30" x14ac:dyDescent="0.25">
      <c r="B4718" s="6">
        <v>4508176</v>
      </c>
      <c r="C4718" s="9" t="s">
        <v>14233</v>
      </c>
      <c r="D4718" s="6" t="s">
        <v>9</v>
      </c>
      <c r="E4718" s="403">
        <v>72.430000000000007</v>
      </c>
      <c r="F4718" s="404"/>
      <c r="G4718" s="404"/>
      <c r="H4718" s="404" t="str">
        <f t="shared" si="75"/>
        <v>M</v>
      </c>
    </row>
    <row r="4719" spans="2:8" ht="30" x14ac:dyDescent="0.25">
      <c r="B4719" s="4">
        <v>4507850</v>
      </c>
      <c r="C4719" s="8" t="s">
        <v>14234</v>
      </c>
      <c r="D4719" s="4" t="s">
        <v>9</v>
      </c>
      <c r="E4719" s="406">
        <v>72.23</v>
      </c>
      <c r="F4719" s="404"/>
      <c r="G4719" s="404"/>
      <c r="H4719" s="404" t="str">
        <f t="shared" si="75"/>
        <v>M</v>
      </c>
    </row>
    <row r="4720" spans="2:8" x14ac:dyDescent="0.25">
      <c r="B4720" s="6">
        <v>4507956</v>
      </c>
      <c r="C4720" s="9" t="s">
        <v>14235</v>
      </c>
      <c r="D4720" s="6" t="s">
        <v>49</v>
      </c>
      <c r="E4720" s="403">
        <v>12.01</v>
      </c>
      <c r="F4720" s="404"/>
      <c r="G4720" s="404"/>
      <c r="H4720" s="404" t="str">
        <f t="shared" si="75"/>
        <v>KG</v>
      </c>
    </row>
    <row r="4721" spans="2:8" x14ac:dyDescent="0.25">
      <c r="B4721" s="4">
        <v>4507957</v>
      </c>
      <c r="C4721" s="8" t="s">
        <v>14236</v>
      </c>
      <c r="D4721" s="4" t="s">
        <v>49</v>
      </c>
      <c r="E4721" s="406">
        <v>12</v>
      </c>
      <c r="F4721" s="404"/>
      <c r="G4721" s="404"/>
      <c r="H4721" s="404" t="str">
        <f t="shared" si="75"/>
        <v>KG</v>
      </c>
    </row>
    <row r="4722" spans="2:8" x14ac:dyDescent="0.25">
      <c r="B4722" s="6">
        <v>4507958</v>
      </c>
      <c r="C4722" s="9" t="s">
        <v>14237</v>
      </c>
      <c r="D4722" s="6" t="s">
        <v>49</v>
      </c>
      <c r="E4722" s="403">
        <v>15.26</v>
      </c>
      <c r="F4722" s="404"/>
      <c r="G4722" s="404"/>
      <c r="H4722" s="404" t="str">
        <f t="shared" si="75"/>
        <v>KG</v>
      </c>
    </row>
    <row r="4723" spans="2:8" x14ac:dyDescent="0.25">
      <c r="B4723" s="4">
        <v>4507959</v>
      </c>
      <c r="C4723" s="8" t="s">
        <v>14238</v>
      </c>
      <c r="D4723" s="4" t="s">
        <v>49</v>
      </c>
      <c r="E4723" s="406">
        <v>15.26</v>
      </c>
      <c r="F4723" s="404"/>
      <c r="G4723" s="404"/>
      <c r="H4723" s="404" t="str">
        <f t="shared" si="75"/>
        <v>KG</v>
      </c>
    </row>
    <row r="4724" spans="2:8" x14ac:dyDescent="0.25">
      <c r="B4724" s="6">
        <v>4516138</v>
      </c>
      <c r="C4724" s="9" t="s">
        <v>14239</v>
      </c>
      <c r="D4724" s="6" t="s">
        <v>49</v>
      </c>
      <c r="E4724" s="403">
        <v>10.48</v>
      </c>
      <c r="F4724" s="404"/>
      <c r="G4724" s="404"/>
      <c r="H4724" s="404" t="str">
        <f t="shared" si="75"/>
        <v>KG</v>
      </c>
    </row>
    <row r="4725" spans="2:8" x14ac:dyDescent="0.25">
      <c r="B4725" s="4">
        <v>4516137</v>
      </c>
      <c r="C4725" s="8" t="s">
        <v>14240</v>
      </c>
      <c r="D4725" s="4" t="s">
        <v>10960</v>
      </c>
      <c r="E4725" s="406">
        <v>142.94</v>
      </c>
      <c r="F4725" s="404"/>
      <c r="G4725" s="404"/>
      <c r="H4725" s="404" t="str">
        <f t="shared" si="75"/>
        <v>M²</v>
      </c>
    </row>
    <row r="4726" spans="2:8" x14ac:dyDescent="0.25">
      <c r="B4726" s="6">
        <v>4805755</v>
      </c>
      <c r="C4726" s="9" t="s">
        <v>14241</v>
      </c>
      <c r="D4726" s="6" t="s">
        <v>9721</v>
      </c>
      <c r="E4726" s="403">
        <v>34.9</v>
      </c>
      <c r="F4726" s="404"/>
      <c r="G4726" s="404"/>
      <c r="H4726" s="404" t="str">
        <f t="shared" si="75"/>
        <v>M³</v>
      </c>
    </row>
    <row r="4727" spans="2:8" x14ac:dyDescent="0.25">
      <c r="B4727" s="4">
        <v>4805756</v>
      </c>
      <c r="C4727" s="8" t="s">
        <v>14242</v>
      </c>
      <c r="D4727" s="4" t="s">
        <v>10960</v>
      </c>
      <c r="E4727" s="406">
        <v>5.23</v>
      </c>
      <c r="F4727" s="404"/>
      <c r="G4727" s="404"/>
      <c r="H4727" s="404" t="str">
        <f t="shared" si="75"/>
        <v>M²</v>
      </c>
    </row>
    <row r="4728" spans="2:8" x14ac:dyDescent="0.25">
      <c r="B4728" s="6">
        <v>4816020</v>
      </c>
      <c r="C4728" s="9" t="s">
        <v>14243</v>
      </c>
      <c r="D4728" s="6" t="s">
        <v>9721</v>
      </c>
      <c r="E4728" s="403">
        <v>12.16</v>
      </c>
      <c r="F4728" s="404"/>
      <c r="G4728" s="404"/>
      <c r="H4728" s="404" t="str">
        <f t="shared" si="75"/>
        <v>M³</v>
      </c>
    </row>
    <row r="4729" spans="2:8" x14ac:dyDescent="0.25">
      <c r="B4729" s="4">
        <v>4816019</v>
      </c>
      <c r="C4729" s="8" t="s">
        <v>14244</v>
      </c>
      <c r="D4729" s="4" t="s">
        <v>9721</v>
      </c>
      <c r="E4729" s="406">
        <v>7.45</v>
      </c>
      <c r="F4729" s="404"/>
      <c r="G4729" s="404"/>
      <c r="H4729" s="404" t="str">
        <f t="shared" si="75"/>
        <v>M³</v>
      </c>
    </row>
    <row r="4730" spans="2:8" x14ac:dyDescent="0.25">
      <c r="B4730" s="6">
        <v>4816018</v>
      </c>
      <c r="C4730" s="9" t="s">
        <v>14245</v>
      </c>
      <c r="D4730" s="6" t="s">
        <v>9721</v>
      </c>
      <c r="E4730" s="403">
        <v>5.0999999999999996</v>
      </c>
      <c r="F4730" s="404"/>
      <c r="G4730" s="404"/>
      <c r="H4730" s="404" t="str">
        <f t="shared" si="75"/>
        <v>M³</v>
      </c>
    </row>
    <row r="4731" spans="2:8" x14ac:dyDescent="0.25">
      <c r="B4731" s="4">
        <v>4816012</v>
      </c>
      <c r="C4731" s="8" t="s">
        <v>14246</v>
      </c>
      <c r="D4731" s="4" t="s">
        <v>9721</v>
      </c>
      <c r="E4731" s="406">
        <v>54.63</v>
      </c>
      <c r="F4731" s="404"/>
      <c r="G4731" s="404"/>
      <c r="H4731" s="404" t="str">
        <f t="shared" si="75"/>
        <v>M³</v>
      </c>
    </row>
    <row r="4732" spans="2:8" x14ac:dyDescent="0.25">
      <c r="B4732" s="6">
        <v>4815805</v>
      </c>
      <c r="C4732" s="9" t="s">
        <v>14247</v>
      </c>
      <c r="D4732" s="6" t="s">
        <v>10960</v>
      </c>
      <c r="E4732" s="403">
        <v>13.68</v>
      </c>
      <c r="F4732" s="404"/>
      <c r="G4732" s="404"/>
      <c r="H4732" s="404" t="str">
        <f t="shared" si="75"/>
        <v>M²</v>
      </c>
    </row>
    <row r="4733" spans="2:8" x14ac:dyDescent="0.25">
      <c r="B4733" s="4">
        <v>4815802</v>
      </c>
      <c r="C4733" s="8" t="s">
        <v>14248</v>
      </c>
      <c r="D4733" s="4" t="s">
        <v>10960</v>
      </c>
      <c r="E4733" s="406">
        <v>20.190000000000001</v>
      </c>
      <c r="F4733" s="404"/>
      <c r="G4733" s="404"/>
      <c r="H4733" s="404" t="str">
        <f t="shared" si="75"/>
        <v>M²</v>
      </c>
    </row>
    <row r="4734" spans="2:8" x14ac:dyDescent="0.25">
      <c r="B4734" s="6">
        <v>4805754</v>
      </c>
      <c r="C4734" s="9" t="s">
        <v>14249</v>
      </c>
      <c r="D4734" s="6" t="s">
        <v>9721</v>
      </c>
      <c r="E4734" s="403">
        <v>7.14</v>
      </c>
      <c r="F4734" s="404"/>
      <c r="G4734" s="404"/>
      <c r="H4734" s="404" t="str">
        <f t="shared" si="75"/>
        <v>M³</v>
      </c>
    </row>
    <row r="4735" spans="2:8" x14ac:dyDescent="0.25">
      <c r="B4735" s="4">
        <v>4816145</v>
      </c>
      <c r="C4735" s="8" t="s">
        <v>14250</v>
      </c>
      <c r="D4735" s="4" t="s">
        <v>9</v>
      </c>
      <c r="E4735" s="406">
        <v>28.1</v>
      </c>
      <c r="F4735" s="404"/>
      <c r="G4735" s="404"/>
      <c r="H4735" s="404" t="str">
        <f t="shared" si="75"/>
        <v>M</v>
      </c>
    </row>
    <row r="4736" spans="2:8" x14ac:dyDescent="0.25">
      <c r="B4736" s="6">
        <v>4816144</v>
      </c>
      <c r="C4736" s="9" t="s">
        <v>14251</v>
      </c>
      <c r="D4736" s="6" t="s">
        <v>9</v>
      </c>
      <c r="E4736" s="403">
        <v>25.73</v>
      </c>
      <c r="F4736" s="404"/>
      <c r="G4736" s="404"/>
      <c r="H4736" s="404" t="str">
        <f t="shared" si="75"/>
        <v>M</v>
      </c>
    </row>
    <row r="4737" spans="2:8" x14ac:dyDescent="0.25">
      <c r="B4737" s="4">
        <v>4816147</v>
      </c>
      <c r="C4737" s="8" t="s">
        <v>14252</v>
      </c>
      <c r="D4737" s="4" t="s">
        <v>9</v>
      </c>
      <c r="E4737" s="406">
        <v>39.19</v>
      </c>
      <c r="F4737" s="404"/>
      <c r="G4737" s="404"/>
      <c r="H4737" s="404" t="str">
        <f t="shared" si="75"/>
        <v>M</v>
      </c>
    </row>
    <row r="4738" spans="2:8" x14ac:dyDescent="0.25">
      <c r="B4738" s="6">
        <v>4816146</v>
      </c>
      <c r="C4738" s="9" t="s">
        <v>14253</v>
      </c>
      <c r="D4738" s="6" t="s">
        <v>9</v>
      </c>
      <c r="E4738" s="403">
        <v>34.909999999999997</v>
      </c>
      <c r="F4738" s="404"/>
      <c r="G4738" s="404"/>
      <c r="H4738" s="404" t="str">
        <f t="shared" si="75"/>
        <v>M</v>
      </c>
    </row>
    <row r="4739" spans="2:8" x14ac:dyDescent="0.25">
      <c r="B4739" s="4">
        <v>4816121</v>
      </c>
      <c r="C4739" s="8" t="s">
        <v>14254</v>
      </c>
      <c r="D4739" s="4" t="s">
        <v>9</v>
      </c>
      <c r="E4739" s="406">
        <v>31.94</v>
      </c>
      <c r="F4739" s="404"/>
      <c r="G4739" s="404"/>
      <c r="H4739" s="404" t="str">
        <f t="shared" si="75"/>
        <v>M</v>
      </c>
    </row>
    <row r="4740" spans="2:8" x14ac:dyDescent="0.25">
      <c r="B4740" s="6">
        <v>4816120</v>
      </c>
      <c r="C4740" s="9" t="s">
        <v>14255</v>
      </c>
      <c r="D4740" s="6" t="s">
        <v>9</v>
      </c>
      <c r="E4740" s="403">
        <v>28.61</v>
      </c>
      <c r="F4740" s="404"/>
      <c r="G4740" s="404"/>
      <c r="H4740" s="404" t="str">
        <f t="shared" si="75"/>
        <v>M</v>
      </c>
    </row>
    <row r="4741" spans="2:8" x14ac:dyDescent="0.25">
      <c r="B4741" s="4">
        <v>4816123</v>
      </c>
      <c r="C4741" s="8" t="s">
        <v>14256</v>
      </c>
      <c r="D4741" s="4" t="s">
        <v>9</v>
      </c>
      <c r="E4741" s="406">
        <v>42.42</v>
      </c>
      <c r="F4741" s="404"/>
      <c r="G4741" s="404"/>
      <c r="H4741" s="404" t="str">
        <f t="shared" si="75"/>
        <v>M</v>
      </c>
    </row>
    <row r="4742" spans="2:8" x14ac:dyDescent="0.25">
      <c r="B4742" s="6">
        <v>4816122</v>
      </c>
      <c r="C4742" s="9" t="s">
        <v>14257</v>
      </c>
      <c r="D4742" s="6" t="s">
        <v>9</v>
      </c>
      <c r="E4742" s="403">
        <v>37.659999999999997</v>
      </c>
      <c r="F4742" s="404"/>
      <c r="G4742" s="404"/>
      <c r="H4742" s="404" t="str">
        <f t="shared" si="75"/>
        <v>M</v>
      </c>
    </row>
    <row r="4743" spans="2:8" x14ac:dyDescent="0.25">
      <c r="B4743" s="4">
        <v>4816125</v>
      </c>
      <c r="C4743" s="8" t="s">
        <v>14258</v>
      </c>
      <c r="D4743" s="4" t="s">
        <v>9</v>
      </c>
      <c r="E4743" s="406">
        <v>60.41</v>
      </c>
      <c r="F4743" s="404"/>
      <c r="G4743" s="404"/>
      <c r="H4743" s="404" t="str">
        <f t="shared" si="75"/>
        <v>M</v>
      </c>
    </row>
    <row r="4744" spans="2:8" x14ac:dyDescent="0.25">
      <c r="B4744" s="6">
        <v>4816124</v>
      </c>
      <c r="C4744" s="9" t="s">
        <v>14259</v>
      </c>
      <c r="D4744" s="6" t="s">
        <v>9</v>
      </c>
      <c r="E4744" s="464">
        <v>51.85</v>
      </c>
      <c r="F4744" s="404"/>
      <c r="G4744" s="404"/>
      <c r="H4744" s="404" t="str">
        <f t="shared" si="75"/>
        <v>M</v>
      </c>
    </row>
    <row r="4745" spans="2:8" x14ac:dyDescent="0.25">
      <c r="B4745" s="4">
        <v>4816022</v>
      </c>
      <c r="C4745" s="8" t="s">
        <v>14260</v>
      </c>
      <c r="D4745" s="4" t="s">
        <v>9</v>
      </c>
      <c r="E4745" s="406">
        <v>81.19</v>
      </c>
      <c r="F4745" s="404"/>
      <c r="G4745" s="404"/>
      <c r="H4745" s="404" t="str">
        <f t="shared" si="75"/>
        <v>M</v>
      </c>
    </row>
    <row r="4746" spans="2:8" x14ac:dyDescent="0.25">
      <c r="B4746" s="6">
        <v>4816021</v>
      </c>
      <c r="C4746" s="9" t="s">
        <v>14261</v>
      </c>
      <c r="D4746" s="6" t="s">
        <v>9</v>
      </c>
      <c r="E4746" s="403">
        <v>67.930000000000007</v>
      </c>
      <c r="F4746" s="404"/>
      <c r="G4746" s="404"/>
      <c r="H4746" s="404" t="str">
        <f t="shared" si="75"/>
        <v>M</v>
      </c>
    </row>
    <row r="4747" spans="2:8" x14ac:dyDescent="0.25">
      <c r="B4747" s="4">
        <v>4816106</v>
      </c>
      <c r="C4747" s="8" t="s">
        <v>14262</v>
      </c>
      <c r="D4747" s="4" t="s">
        <v>9</v>
      </c>
      <c r="E4747" s="406">
        <v>33.1</v>
      </c>
      <c r="F4747" s="404"/>
      <c r="G4747" s="404"/>
      <c r="H4747" s="404" t="str">
        <f t="shared" si="75"/>
        <v>M</v>
      </c>
    </row>
    <row r="4748" spans="2:8" x14ac:dyDescent="0.25">
      <c r="B4748" s="6">
        <v>4816105</v>
      </c>
      <c r="C4748" s="9" t="s">
        <v>14263</v>
      </c>
      <c r="D4748" s="6" t="s">
        <v>9</v>
      </c>
      <c r="E4748" s="403">
        <v>29.77</v>
      </c>
      <c r="F4748" s="404"/>
      <c r="G4748" s="404"/>
      <c r="H4748" s="404" t="str">
        <f t="shared" si="75"/>
        <v>M</v>
      </c>
    </row>
    <row r="4749" spans="2:8" x14ac:dyDescent="0.25">
      <c r="B4749" s="4">
        <v>4816108</v>
      </c>
      <c r="C4749" s="8" t="s">
        <v>14264</v>
      </c>
      <c r="D4749" s="4" t="s">
        <v>9</v>
      </c>
      <c r="E4749" s="406">
        <v>43.58</v>
      </c>
      <c r="F4749" s="404"/>
      <c r="G4749" s="404"/>
      <c r="H4749" s="404" t="str">
        <f t="shared" si="75"/>
        <v>M</v>
      </c>
    </row>
    <row r="4750" spans="2:8" x14ac:dyDescent="0.25">
      <c r="B4750" s="6">
        <v>4816107</v>
      </c>
      <c r="C4750" s="9" t="s">
        <v>14265</v>
      </c>
      <c r="D4750" s="6" t="s">
        <v>9</v>
      </c>
      <c r="E4750" s="403">
        <v>38.83</v>
      </c>
      <c r="F4750" s="404"/>
      <c r="G4750" s="404"/>
      <c r="H4750" s="404" t="str">
        <f t="shared" si="75"/>
        <v>M</v>
      </c>
    </row>
    <row r="4751" spans="2:8" x14ac:dyDescent="0.25">
      <c r="B4751" s="4">
        <v>4816110</v>
      </c>
      <c r="C4751" s="8" t="s">
        <v>14266</v>
      </c>
      <c r="D4751" s="4" t="s">
        <v>9</v>
      </c>
      <c r="E4751" s="406">
        <v>61.57</v>
      </c>
      <c r="F4751" s="404"/>
      <c r="G4751" s="404"/>
      <c r="H4751" s="404" t="str">
        <f t="shared" si="75"/>
        <v>M</v>
      </c>
    </row>
    <row r="4752" spans="2:8" x14ac:dyDescent="0.25">
      <c r="B4752" s="6">
        <v>4816109</v>
      </c>
      <c r="C4752" s="9" t="s">
        <v>14267</v>
      </c>
      <c r="D4752" s="6" t="s">
        <v>9</v>
      </c>
      <c r="E4752" s="403">
        <v>53.01</v>
      </c>
      <c r="F4752" s="404"/>
      <c r="G4752" s="404"/>
      <c r="H4752" s="404" t="str">
        <f t="shared" si="75"/>
        <v>M</v>
      </c>
    </row>
    <row r="4753" spans="2:8" x14ac:dyDescent="0.25">
      <c r="B4753" s="4">
        <v>4816100</v>
      </c>
      <c r="C4753" s="8" t="s">
        <v>14268</v>
      </c>
      <c r="D4753" s="4" t="s">
        <v>9</v>
      </c>
      <c r="E4753" s="406">
        <v>32.770000000000003</v>
      </c>
      <c r="F4753" s="404"/>
      <c r="G4753" s="404"/>
      <c r="H4753" s="404" t="str">
        <f t="shared" ref="H4753:H4816" si="76">UPPER(D4753)</f>
        <v>M</v>
      </c>
    </row>
    <row r="4754" spans="2:8" x14ac:dyDescent="0.25">
      <c r="B4754" s="6">
        <v>4816099</v>
      </c>
      <c r="C4754" s="9" t="s">
        <v>14269</v>
      </c>
      <c r="D4754" s="6" t="s">
        <v>9</v>
      </c>
      <c r="E4754" s="403">
        <v>30.58</v>
      </c>
      <c r="F4754" s="404"/>
      <c r="G4754" s="404"/>
      <c r="H4754" s="404" t="str">
        <f t="shared" si="76"/>
        <v>M</v>
      </c>
    </row>
    <row r="4755" spans="2:8" x14ac:dyDescent="0.25">
      <c r="B4755" s="4">
        <v>4816102</v>
      </c>
      <c r="C4755" s="8" t="s">
        <v>14270</v>
      </c>
      <c r="D4755" s="4" t="s">
        <v>9</v>
      </c>
      <c r="E4755" s="406">
        <v>42.18</v>
      </c>
      <c r="F4755" s="404"/>
      <c r="G4755" s="404"/>
      <c r="H4755" s="404" t="str">
        <f t="shared" si="76"/>
        <v>M</v>
      </c>
    </row>
    <row r="4756" spans="2:8" x14ac:dyDescent="0.25">
      <c r="B4756" s="6">
        <v>4816101</v>
      </c>
      <c r="C4756" s="9" t="s">
        <v>14271</v>
      </c>
      <c r="D4756" s="6" t="s">
        <v>9</v>
      </c>
      <c r="E4756" s="403">
        <v>39.979999999999997</v>
      </c>
      <c r="F4756" s="404"/>
      <c r="G4756" s="404"/>
      <c r="H4756" s="404" t="str">
        <f t="shared" si="76"/>
        <v>M</v>
      </c>
    </row>
    <row r="4757" spans="2:8" x14ac:dyDescent="0.25">
      <c r="B4757" s="4">
        <v>4816104</v>
      </c>
      <c r="C4757" s="8" t="s">
        <v>14272</v>
      </c>
      <c r="D4757" s="4" t="s">
        <v>9</v>
      </c>
      <c r="E4757" s="406">
        <v>60</v>
      </c>
      <c r="F4757" s="404"/>
      <c r="G4757" s="404"/>
      <c r="H4757" s="404" t="str">
        <f t="shared" si="76"/>
        <v>M</v>
      </c>
    </row>
    <row r="4758" spans="2:8" x14ac:dyDescent="0.25">
      <c r="B4758" s="6">
        <v>4816103</v>
      </c>
      <c r="C4758" s="9" t="s">
        <v>14273</v>
      </c>
      <c r="D4758" s="6" t="s">
        <v>9</v>
      </c>
      <c r="E4758" s="403">
        <v>54.36</v>
      </c>
      <c r="F4758" s="404"/>
      <c r="G4758" s="404"/>
      <c r="H4758" s="404" t="str">
        <f t="shared" si="76"/>
        <v>M</v>
      </c>
    </row>
    <row r="4759" spans="2:8" x14ac:dyDescent="0.25">
      <c r="B4759" s="4">
        <v>4815804</v>
      </c>
      <c r="C4759" s="8" t="s">
        <v>14274</v>
      </c>
      <c r="D4759" s="4" t="s">
        <v>42</v>
      </c>
      <c r="E4759" s="406">
        <v>0.56000000000000005</v>
      </c>
      <c r="F4759" s="404"/>
      <c r="G4759" s="404"/>
      <c r="H4759" s="404" t="str">
        <f t="shared" si="76"/>
        <v>UN</v>
      </c>
    </row>
    <row r="4760" spans="2:8" x14ac:dyDescent="0.25">
      <c r="B4760" s="6">
        <v>4816002</v>
      </c>
      <c r="C4760" s="9" t="s">
        <v>14275</v>
      </c>
      <c r="D4760" s="6" t="s">
        <v>9721</v>
      </c>
      <c r="E4760" s="464">
        <v>1325.27</v>
      </c>
      <c r="F4760" s="404"/>
      <c r="G4760" s="404"/>
      <c r="H4760" s="404" t="str">
        <f t="shared" si="76"/>
        <v>M³</v>
      </c>
    </row>
    <row r="4761" spans="2:8" x14ac:dyDescent="0.25">
      <c r="B4761" s="4">
        <v>4805765</v>
      </c>
      <c r="C4761" s="8" t="s">
        <v>14276</v>
      </c>
      <c r="D4761" s="4" t="s">
        <v>9721</v>
      </c>
      <c r="E4761" s="406">
        <v>187.06</v>
      </c>
      <c r="F4761" s="404"/>
      <c r="G4761" s="404"/>
      <c r="H4761" s="404" t="str">
        <f t="shared" si="76"/>
        <v>M³</v>
      </c>
    </row>
    <row r="4762" spans="2:8" x14ac:dyDescent="0.25">
      <c r="B4762" s="6">
        <v>4816000</v>
      </c>
      <c r="C4762" s="9" t="s">
        <v>14277</v>
      </c>
      <c r="D4762" s="6" t="s">
        <v>9721</v>
      </c>
      <c r="E4762" s="403">
        <v>499.33</v>
      </c>
      <c r="F4762" s="404"/>
      <c r="G4762" s="404"/>
      <c r="H4762" s="404" t="str">
        <f t="shared" si="76"/>
        <v>M³</v>
      </c>
    </row>
    <row r="4763" spans="2:8" x14ac:dyDescent="0.25">
      <c r="B4763" s="4">
        <v>4816001</v>
      </c>
      <c r="C4763" s="8" t="s">
        <v>14278</v>
      </c>
      <c r="D4763" s="4" t="s">
        <v>9721</v>
      </c>
      <c r="E4763" s="406">
        <v>804.83</v>
      </c>
      <c r="F4763" s="404"/>
      <c r="G4763" s="404"/>
      <c r="H4763" s="404" t="str">
        <f t="shared" si="76"/>
        <v>M³</v>
      </c>
    </row>
    <row r="4764" spans="2:8" x14ac:dyDescent="0.25">
      <c r="B4764" s="6">
        <v>4805749</v>
      </c>
      <c r="C4764" s="9" t="s">
        <v>14279</v>
      </c>
      <c r="D4764" s="6" t="s">
        <v>9721</v>
      </c>
      <c r="E4764" s="464">
        <v>80.28</v>
      </c>
      <c r="F4764" s="404"/>
      <c r="G4764" s="404"/>
      <c r="H4764" s="404" t="str">
        <f t="shared" si="76"/>
        <v>M³</v>
      </c>
    </row>
    <row r="4765" spans="2:8" x14ac:dyDescent="0.25">
      <c r="B4765" s="4">
        <v>4805751</v>
      </c>
      <c r="C4765" s="8" t="s">
        <v>14280</v>
      </c>
      <c r="D4765" s="4" t="s">
        <v>9721</v>
      </c>
      <c r="E4765" s="406">
        <v>60.21</v>
      </c>
      <c r="F4765" s="404"/>
      <c r="G4765" s="404"/>
      <c r="H4765" s="404" t="str">
        <f t="shared" si="76"/>
        <v>M³</v>
      </c>
    </row>
    <row r="4766" spans="2:8" x14ac:dyDescent="0.25">
      <c r="B4766" s="6">
        <v>4805752</v>
      </c>
      <c r="C4766" s="9" t="s">
        <v>14281</v>
      </c>
      <c r="D4766" s="6" t="s">
        <v>9721</v>
      </c>
      <c r="E4766" s="464">
        <v>72.25</v>
      </c>
      <c r="F4766" s="404"/>
      <c r="G4766" s="404"/>
      <c r="H4766" s="404" t="str">
        <f t="shared" si="76"/>
        <v>M³</v>
      </c>
    </row>
    <row r="4767" spans="2:8" x14ac:dyDescent="0.25">
      <c r="B4767" s="4">
        <v>4805753</v>
      </c>
      <c r="C4767" s="8" t="s">
        <v>14282</v>
      </c>
      <c r="D4767" s="4" t="s">
        <v>9721</v>
      </c>
      <c r="E4767" s="406">
        <v>84.29</v>
      </c>
      <c r="F4767" s="404"/>
      <c r="G4767" s="404"/>
      <c r="H4767" s="404" t="str">
        <f t="shared" si="76"/>
        <v>M³</v>
      </c>
    </row>
    <row r="4768" spans="2:8" x14ac:dyDescent="0.25">
      <c r="B4768" s="6">
        <v>4805750</v>
      </c>
      <c r="C4768" s="9" t="s">
        <v>14283</v>
      </c>
      <c r="D4768" s="6" t="s">
        <v>9721</v>
      </c>
      <c r="E4768" s="403">
        <v>48.17</v>
      </c>
      <c r="F4768" s="404"/>
      <c r="G4768" s="404"/>
      <c r="H4768" s="404" t="str">
        <f t="shared" si="76"/>
        <v>M³</v>
      </c>
    </row>
    <row r="4769" spans="2:8" x14ac:dyDescent="0.25">
      <c r="B4769" s="4">
        <v>4805767</v>
      </c>
      <c r="C4769" s="8" t="s">
        <v>14284</v>
      </c>
      <c r="D4769" s="4" t="s">
        <v>9721</v>
      </c>
      <c r="E4769" s="463">
        <v>82.38</v>
      </c>
      <c r="F4769" s="404"/>
      <c r="G4769" s="404"/>
      <c r="H4769" s="404" t="str">
        <f t="shared" si="76"/>
        <v>M³</v>
      </c>
    </row>
    <row r="4770" spans="2:8" x14ac:dyDescent="0.25">
      <c r="B4770" s="6">
        <v>4805769</v>
      </c>
      <c r="C4770" s="9" t="s">
        <v>14285</v>
      </c>
      <c r="D4770" s="6" t="s">
        <v>9721</v>
      </c>
      <c r="E4770" s="403">
        <v>98.07</v>
      </c>
      <c r="F4770" s="404"/>
      <c r="G4770" s="404"/>
      <c r="H4770" s="404" t="str">
        <f t="shared" si="76"/>
        <v>M³</v>
      </c>
    </row>
    <row r="4771" spans="2:8" x14ac:dyDescent="0.25">
      <c r="B4771" s="4">
        <v>4805770</v>
      </c>
      <c r="C4771" s="8" t="s">
        <v>14286</v>
      </c>
      <c r="D4771" s="4" t="s">
        <v>9721</v>
      </c>
      <c r="E4771" s="463">
        <v>113.76</v>
      </c>
      <c r="F4771" s="404"/>
      <c r="G4771" s="404"/>
      <c r="H4771" s="404" t="str">
        <f t="shared" si="76"/>
        <v>M³</v>
      </c>
    </row>
    <row r="4772" spans="2:8" x14ac:dyDescent="0.25">
      <c r="B4772" s="6">
        <v>4805760</v>
      </c>
      <c r="C4772" s="9" t="s">
        <v>14287</v>
      </c>
      <c r="D4772" s="6" t="s">
        <v>9721</v>
      </c>
      <c r="E4772" s="403">
        <v>66.69</v>
      </c>
      <c r="F4772" s="404"/>
      <c r="G4772" s="404"/>
      <c r="H4772" s="404" t="str">
        <f t="shared" si="76"/>
        <v>M³</v>
      </c>
    </row>
    <row r="4773" spans="2:8" x14ac:dyDescent="0.25">
      <c r="B4773" s="4">
        <v>4805757</v>
      </c>
      <c r="C4773" s="8" t="s">
        <v>14288</v>
      </c>
      <c r="D4773" s="4" t="s">
        <v>9721</v>
      </c>
      <c r="E4773" s="406">
        <v>7.02</v>
      </c>
      <c r="F4773" s="404"/>
      <c r="G4773" s="404"/>
      <c r="H4773" s="404" t="str">
        <f t="shared" si="76"/>
        <v>M³</v>
      </c>
    </row>
    <row r="4774" spans="2:8" x14ac:dyDescent="0.25">
      <c r="B4774" s="6">
        <v>4805762</v>
      </c>
      <c r="C4774" s="9" t="s">
        <v>14289</v>
      </c>
      <c r="D4774" s="6" t="s">
        <v>9721</v>
      </c>
      <c r="E4774" s="403">
        <v>8.57</v>
      </c>
      <c r="F4774" s="404"/>
      <c r="G4774" s="404"/>
      <c r="H4774" s="404" t="str">
        <f t="shared" si="76"/>
        <v>M³</v>
      </c>
    </row>
    <row r="4775" spans="2:8" x14ac:dyDescent="0.25">
      <c r="B4775" s="4">
        <v>4806395</v>
      </c>
      <c r="C4775" s="8" t="s">
        <v>14290</v>
      </c>
      <c r="D4775" s="4" t="s">
        <v>42</v>
      </c>
      <c r="E4775" s="406">
        <v>5.25</v>
      </c>
      <c r="F4775" s="404"/>
      <c r="G4775" s="404"/>
      <c r="H4775" s="404" t="str">
        <f t="shared" si="76"/>
        <v>UN</v>
      </c>
    </row>
    <row r="4776" spans="2:8" x14ac:dyDescent="0.25">
      <c r="B4776" s="6">
        <v>4816003</v>
      </c>
      <c r="C4776" s="9" t="s">
        <v>14291</v>
      </c>
      <c r="D4776" s="6" t="s">
        <v>9</v>
      </c>
      <c r="E4776" s="464">
        <v>42.95</v>
      </c>
      <c r="F4776" s="404"/>
      <c r="G4776" s="404"/>
      <c r="H4776" s="404" t="str">
        <f t="shared" si="76"/>
        <v>M</v>
      </c>
    </row>
    <row r="4777" spans="2:8" x14ac:dyDescent="0.25">
      <c r="B4777" s="4">
        <v>4816017</v>
      </c>
      <c r="C4777" s="8" t="s">
        <v>14292</v>
      </c>
      <c r="D4777" s="4" t="s">
        <v>9721</v>
      </c>
      <c r="E4777" s="406">
        <v>21.05</v>
      </c>
      <c r="F4777" s="404"/>
      <c r="G4777" s="404"/>
      <c r="H4777" s="404" t="str">
        <f t="shared" si="76"/>
        <v>M³</v>
      </c>
    </row>
    <row r="4778" spans="2:8" x14ac:dyDescent="0.25">
      <c r="B4778" s="6">
        <v>4816023</v>
      </c>
      <c r="C4778" s="9" t="s">
        <v>14293</v>
      </c>
      <c r="D4778" s="6" t="s">
        <v>297</v>
      </c>
      <c r="E4778" s="403">
        <v>234.19</v>
      </c>
      <c r="F4778" s="404"/>
      <c r="G4778" s="404"/>
      <c r="H4778" s="404" t="str">
        <f t="shared" si="76"/>
        <v>H</v>
      </c>
    </row>
    <row r="4779" spans="2:8" x14ac:dyDescent="0.25">
      <c r="B4779" s="4">
        <v>4816025</v>
      </c>
      <c r="C4779" s="8" t="s">
        <v>14294</v>
      </c>
      <c r="D4779" s="4" t="s">
        <v>297</v>
      </c>
      <c r="E4779" s="406">
        <v>436.76</v>
      </c>
      <c r="F4779" s="404"/>
      <c r="G4779" s="404"/>
      <c r="H4779" s="404" t="str">
        <f t="shared" si="76"/>
        <v>H</v>
      </c>
    </row>
    <row r="4780" spans="2:8" x14ac:dyDescent="0.25">
      <c r="B4780" s="6">
        <v>4816024</v>
      </c>
      <c r="C4780" s="9" t="s">
        <v>14295</v>
      </c>
      <c r="D4780" s="6" t="s">
        <v>297</v>
      </c>
      <c r="E4780" s="403">
        <v>299.54000000000002</v>
      </c>
      <c r="F4780" s="404"/>
      <c r="G4780" s="404"/>
      <c r="H4780" s="404" t="str">
        <f t="shared" si="76"/>
        <v>H</v>
      </c>
    </row>
    <row r="4781" spans="2:8" x14ac:dyDescent="0.25">
      <c r="B4781" s="4">
        <v>4816005</v>
      </c>
      <c r="C4781" s="8" t="s">
        <v>14296</v>
      </c>
      <c r="D4781" s="4" t="s">
        <v>9721</v>
      </c>
      <c r="E4781" s="406">
        <v>90.64</v>
      </c>
      <c r="F4781" s="404"/>
      <c r="G4781" s="404"/>
      <c r="H4781" s="404" t="str">
        <f t="shared" si="76"/>
        <v>M³</v>
      </c>
    </row>
    <row r="4782" spans="2:8" x14ac:dyDescent="0.25">
      <c r="B4782" s="6">
        <v>4800400</v>
      </c>
      <c r="C4782" s="9" t="s">
        <v>14297</v>
      </c>
      <c r="D4782" s="6" t="s">
        <v>10960</v>
      </c>
      <c r="E4782" s="403">
        <v>5.6</v>
      </c>
      <c r="F4782" s="404"/>
      <c r="G4782" s="404"/>
      <c r="H4782" s="404" t="str">
        <f t="shared" si="76"/>
        <v>M²</v>
      </c>
    </row>
    <row r="4783" spans="2:8" x14ac:dyDescent="0.25">
      <c r="B4783" s="4">
        <v>4816016</v>
      </c>
      <c r="C4783" s="8" t="s">
        <v>14298</v>
      </c>
      <c r="D4783" s="4" t="s">
        <v>9721</v>
      </c>
      <c r="E4783" s="406">
        <v>41.01</v>
      </c>
      <c r="F4783" s="404"/>
      <c r="G4783" s="404"/>
      <c r="H4783" s="404" t="str">
        <f t="shared" si="76"/>
        <v>M³</v>
      </c>
    </row>
    <row r="4784" spans="2:8" x14ac:dyDescent="0.25">
      <c r="B4784" s="6">
        <v>4800412</v>
      </c>
      <c r="C4784" s="9" t="s">
        <v>14299</v>
      </c>
      <c r="D4784" s="6" t="s">
        <v>10960</v>
      </c>
      <c r="E4784" s="403">
        <v>4.82</v>
      </c>
      <c r="F4784" s="404"/>
      <c r="G4784" s="404"/>
      <c r="H4784" s="404" t="str">
        <f t="shared" si="76"/>
        <v>M²</v>
      </c>
    </row>
    <row r="4785" spans="2:8" x14ac:dyDescent="0.25">
      <c r="B4785" s="4">
        <v>4815671</v>
      </c>
      <c r="C4785" s="8" t="s">
        <v>14300</v>
      </c>
      <c r="D4785" s="4" t="s">
        <v>9721</v>
      </c>
      <c r="E4785" s="406">
        <v>17.82</v>
      </c>
      <c r="F4785" s="404"/>
      <c r="G4785" s="404"/>
      <c r="H4785" s="404" t="str">
        <f t="shared" si="76"/>
        <v>M³</v>
      </c>
    </row>
    <row r="4786" spans="2:8" x14ac:dyDescent="0.25">
      <c r="B4786" s="6">
        <v>4815803</v>
      </c>
      <c r="C4786" s="9" t="s">
        <v>14301</v>
      </c>
      <c r="D4786" s="6" t="s">
        <v>9</v>
      </c>
      <c r="E4786" s="403">
        <v>8.09</v>
      </c>
      <c r="F4786" s="404"/>
      <c r="G4786" s="404"/>
      <c r="H4786" s="404" t="str">
        <f t="shared" si="76"/>
        <v>M</v>
      </c>
    </row>
    <row r="4787" spans="2:8" x14ac:dyDescent="0.25">
      <c r="B4787" s="4">
        <v>4816011</v>
      </c>
      <c r="C4787" s="8" t="s">
        <v>14302</v>
      </c>
      <c r="D4787" s="4" t="s">
        <v>9721</v>
      </c>
      <c r="E4787" s="463">
        <v>1534.96</v>
      </c>
      <c r="F4787" s="404"/>
      <c r="G4787" s="404"/>
      <c r="H4787" s="404" t="str">
        <f t="shared" si="76"/>
        <v>M³</v>
      </c>
    </row>
    <row r="4788" spans="2:8" x14ac:dyDescent="0.25">
      <c r="B4788" s="6">
        <v>4816014</v>
      </c>
      <c r="C4788" s="9" t="s">
        <v>14303</v>
      </c>
      <c r="D4788" s="6" t="s">
        <v>9721</v>
      </c>
      <c r="E4788" s="403">
        <v>49.66</v>
      </c>
      <c r="F4788" s="404"/>
      <c r="G4788" s="404"/>
      <c r="H4788" s="404" t="str">
        <f t="shared" si="76"/>
        <v>M³</v>
      </c>
    </row>
    <row r="4789" spans="2:8" x14ac:dyDescent="0.25">
      <c r="B4789" s="4">
        <v>4816010</v>
      </c>
      <c r="C4789" s="8" t="s">
        <v>14304</v>
      </c>
      <c r="D4789" s="4" t="s">
        <v>9721</v>
      </c>
      <c r="E4789" s="406">
        <v>35.85</v>
      </c>
      <c r="F4789" s="404"/>
      <c r="G4789" s="404"/>
      <c r="H4789" s="404" t="str">
        <f t="shared" si="76"/>
        <v>M³</v>
      </c>
    </row>
    <row r="4790" spans="2:8" x14ac:dyDescent="0.25">
      <c r="B4790" s="6">
        <v>4816015</v>
      </c>
      <c r="C4790" s="9" t="s">
        <v>14305</v>
      </c>
      <c r="D4790" s="6" t="s">
        <v>9721</v>
      </c>
      <c r="E4790" s="403">
        <v>20.28</v>
      </c>
      <c r="F4790" s="404"/>
      <c r="G4790" s="404"/>
      <c r="H4790" s="404" t="str">
        <f t="shared" si="76"/>
        <v>M³</v>
      </c>
    </row>
    <row r="4791" spans="2:8" x14ac:dyDescent="0.25">
      <c r="B4791" s="4">
        <v>4816119</v>
      </c>
      <c r="C4791" s="8" t="s">
        <v>14306</v>
      </c>
      <c r="D4791" s="4" t="s">
        <v>9721</v>
      </c>
      <c r="E4791" s="463">
        <v>39.549999999999997</v>
      </c>
      <c r="F4791" s="404"/>
      <c r="G4791" s="404"/>
      <c r="H4791" s="404" t="str">
        <f t="shared" si="76"/>
        <v>M³</v>
      </c>
    </row>
    <row r="4792" spans="2:8" x14ac:dyDescent="0.25">
      <c r="B4792" s="6">
        <v>4816004</v>
      </c>
      <c r="C4792" s="9" t="s">
        <v>14307</v>
      </c>
      <c r="D4792" s="6" t="s">
        <v>9</v>
      </c>
      <c r="E4792" s="403">
        <v>57.89</v>
      </c>
      <c r="F4792" s="404"/>
      <c r="G4792" s="404"/>
      <c r="H4792" s="404" t="str">
        <f t="shared" si="76"/>
        <v>M</v>
      </c>
    </row>
    <row r="4793" spans="2:8" x14ac:dyDescent="0.25">
      <c r="B4793" s="4">
        <v>4915652</v>
      </c>
      <c r="C4793" s="8" t="s">
        <v>14308</v>
      </c>
      <c r="D4793" s="4" t="s">
        <v>42</v>
      </c>
      <c r="E4793" s="406">
        <v>8.07</v>
      </c>
      <c r="F4793" s="404"/>
      <c r="G4793" s="404"/>
      <c r="H4793" s="404" t="str">
        <f t="shared" si="76"/>
        <v>UN</v>
      </c>
    </row>
    <row r="4794" spans="2:8" x14ac:dyDescent="0.25">
      <c r="B4794" s="6">
        <v>4915651</v>
      </c>
      <c r="C4794" s="9" t="s">
        <v>14309</v>
      </c>
      <c r="D4794" s="6" t="s">
        <v>42</v>
      </c>
      <c r="E4794" s="403">
        <v>9.15</v>
      </c>
      <c r="F4794" s="404"/>
      <c r="G4794" s="404"/>
      <c r="H4794" s="404" t="str">
        <f t="shared" si="76"/>
        <v>UN</v>
      </c>
    </row>
    <row r="4795" spans="2:8" x14ac:dyDescent="0.25">
      <c r="B4795" s="4">
        <v>4915723</v>
      </c>
      <c r="C4795" s="8" t="s">
        <v>14310</v>
      </c>
      <c r="D4795" s="4" t="s">
        <v>10960</v>
      </c>
      <c r="E4795" s="406">
        <v>3.35</v>
      </c>
      <c r="F4795" s="404"/>
      <c r="G4795" s="404"/>
      <c r="H4795" s="404" t="str">
        <f t="shared" si="76"/>
        <v>M²</v>
      </c>
    </row>
    <row r="4796" spans="2:8" x14ac:dyDescent="0.25">
      <c r="B4796" s="6">
        <v>4915724</v>
      </c>
      <c r="C4796" s="9" t="s">
        <v>14311</v>
      </c>
      <c r="D4796" s="6" t="s">
        <v>10960</v>
      </c>
      <c r="E4796" s="403">
        <v>1.81</v>
      </c>
      <c r="F4796" s="404"/>
      <c r="G4796" s="404"/>
      <c r="H4796" s="404" t="str">
        <f t="shared" si="76"/>
        <v>M²</v>
      </c>
    </row>
    <row r="4797" spans="2:8" x14ac:dyDescent="0.25">
      <c r="B4797" s="4">
        <v>4915637</v>
      </c>
      <c r="C4797" s="8" t="s">
        <v>14312</v>
      </c>
      <c r="D4797" s="4" t="s">
        <v>10960</v>
      </c>
      <c r="E4797" s="406">
        <v>0.94</v>
      </c>
      <c r="F4797" s="404"/>
      <c r="G4797" s="404"/>
      <c r="H4797" s="404" t="str">
        <f t="shared" si="76"/>
        <v>M²</v>
      </c>
    </row>
    <row r="4798" spans="2:8" x14ac:dyDescent="0.25">
      <c r="B4798" s="6">
        <v>4915779</v>
      </c>
      <c r="C4798" s="9" t="s">
        <v>14313</v>
      </c>
      <c r="D4798" s="6" t="s">
        <v>10960</v>
      </c>
      <c r="E4798" s="403">
        <v>0.66</v>
      </c>
      <c r="F4798" s="404"/>
      <c r="G4798" s="404"/>
      <c r="H4798" s="404" t="str">
        <f t="shared" si="76"/>
        <v>M²</v>
      </c>
    </row>
    <row r="4799" spans="2:8" x14ac:dyDescent="0.25">
      <c r="B4799" s="4">
        <v>4915638</v>
      </c>
      <c r="C4799" s="8" t="s">
        <v>14314</v>
      </c>
      <c r="D4799" s="4" t="s">
        <v>10960</v>
      </c>
      <c r="E4799" s="406">
        <v>0.79</v>
      </c>
      <c r="F4799" s="404"/>
      <c r="G4799" s="404"/>
      <c r="H4799" s="404" t="str">
        <f t="shared" si="76"/>
        <v>M²</v>
      </c>
    </row>
    <row r="4800" spans="2:8" x14ac:dyDescent="0.25">
      <c r="B4800" s="6">
        <v>4915636</v>
      </c>
      <c r="C4800" s="9" t="s">
        <v>14315</v>
      </c>
      <c r="D4800" s="6" t="s">
        <v>10960</v>
      </c>
      <c r="E4800" s="403">
        <v>1.0900000000000001</v>
      </c>
      <c r="F4800" s="404"/>
      <c r="G4800" s="404"/>
      <c r="H4800" s="404" t="str">
        <f t="shared" si="76"/>
        <v>M²</v>
      </c>
    </row>
    <row r="4801" spans="2:8" x14ac:dyDescent="0.25">
      <c r="B4801" s="4">
        <v>4915744</v>
      </c>
      <c r="C4801" s="8" t="s">
        <v>14316</v>
      </c>
      <c r="D4801" s="4" t="s">
        <v>10960</v>
      </c>
      <c r="E4801" s="406">
        <v>0.8</v>
      </c>
      <c r="F4801" s="404"/>
      <c r="G4801" s="404"/>
      <c r="H4801" s="404" t="str">
        <f t="shared" si="76"/>
        <v>M²</v>
      </c>
    </row>
    <row r="4802" spans="2:8" x14ac:dyDescent="0.25">
      <c r="B4802" s="6">
        <v>4915700</v>
      </c>
      <c r="C4802" s="9" t="s">
        <v>14317</v>
      </c>
      <c r="D4802" s="6" t="s">
        <v>10960</v>
      </c>
      <c r="E4802" s="403">
        <v>1.1000000000000001</v>
      </c>
      <c r="F4802" s="404"/>
      <c r="G4802" s="404"/>
      <c r="H4802" s="404" t="str">
        <f t="shared" si="76"/>
        <v>M²</v>
      </c>
    </row>
    <row r="4803" spans="2:8" x14ac:dyDescent="0.25">
      <c r="B4803" s="4">
        <v>4915590</v>
      </c>
      <c r="C4803" s="8" t="s">
        <v>14318</v>
      </c>
      <c r="D4803" s="4" t="s">
        <v>10960</v>
      </c>
      <c r="E4803" s="406">
        <v>0.81</v>
      </c>
      <c r="F4803" s="404"/>
      <c r="G4803" s="404"/>
      <c r="H4803" s="404" t="str">
        <f t="shared" si="76"/>
        <v>M²</v>
      </c>
    </row>
    <row r="4804" spans="2:8" x14ac:dyDescent="0.25">
      <c r="B4804" s="6">
        <v>4915591</v>
      </c>
      <c r="C4804" s="9" t="s">
        <v>14319</v>
      </c>
      <c r="D4804" s="6" t="s">
        <v>10960</v>
      </c>
      <c r="E4804" s="403">
        <v>0.94</v>
      </c>
      <c r="F4804" s="404"/>
      <c r="G4804" s="404"/>
      <c r="H4804" s="404" t="str">
        <f t="shared" si="76"/>
        <v>M²</v>
      </c>
    </row>
    <row r="4805" spans="2:8" x14ac:dyDescent="0.25">
      <c r="B4805" s="4">
        <v>4915701</v>
      </c>
      <c r="C4805" s="8" t="s">
        <v>14320</v>
      </c>
      <c r="D4805" s="4" t="s">
        <v>10960</v>
      </c>
      <c r="E4805" s="406">
        <v>1.26</v>
      </c>
      <c r="F4805" s="404"/>
      <c r="G4805" s="404"/>
      <c r="H4805" s="404" t="str">
        <f t="shared" si="76"/>
        <v>M²</v>
      </c>
    </row>
    <row r="4806" spans="2:8" x14ac:dyDescent="0.25">
      <c r="B4806" s="6">
        <v>4915703</v>
      </c>
      <c r="C4806" s="9" t="s">
        <v>14321</v>
      </c>
      <c r="D4806" s="6" t="s">
        <v>9721</v>
      </c>
      <c r="E4806" s="403">
        <v>110.24</v>
      </c>
      <c r="F4806" s="404"/>
      <c r="G4806" s="404"/>
      <c r="H4806" s="404" t="str">
        <f t="shared" si="76"/>
        <v>M³</v>
      </c>
    </row>
    <row r="4807" spans="2:8" x14ac:dyDescent="0.25">
      <c r="B4807" s="4">
        <v>4915705</v>
      </c>
      <c r="C4807" s="8" t="s">
        <v>14322</v>
      </c>
      <c r="D4807" s="4" t="s">
        <v>9721</v>
      </c>
      <c r="E4807" s="406">
        <v>130.72</v>
      </c>
      <c r="F4807" s="404"/>
      <c r="G4807" s="404"/>
      <c r="H4807" s="404" t="str">
        <f t="shared" si="76"/>
        <v>M³</v>
      </c>
    </row>
    <row r="4808" spans="2:8" x14ac:dyDescent="0.25">
      <c r="B4808" s="6">
        <v>4915743</v>
      </c>
      <c r="C4808" s="9" t="s">
        <v>14323</v>
      </c>
      <c r="D4808" s="6" t="s">
        <v>10960</v>
      </c>
      <c r="E4808" s="403">
        <v>0.09</v>
      </c>
      <c r="F4808" s="404"/>
      <c r="G4808" s="404"/>
      <c r="H4808" s="404" t="str">
        <f t="shared" si="76"/>
        <v>M²</v>
      </c>
    </row>
    <row r="4809" spans="2:8" x14ac:dyDescent="0.25">
      <c r="B4809" s="4">
        <v>4915768</v>
      </c>
      <c r="C4809" s="8" t="s">
        <v>14324</v>
      </c>
      <c r="D4809" s="4" t="s">
        <v>9721</v>
      </c>
      <c r="E4809" s="406">
        <v>14.95</v>
      </c>
      <c r="F4809" s="404"/>
      <c r="G4809" s="404"/>
      <c r="H4809" s="404" t="str">
        <f t="shared" si="76"/>
        <v>M³</v>
      </c>
    </row>
    <row r="4810" spans="2:8" x14ac:dyDescent="0.25">
      <c r="B4810" s="6">
        <v>4915713</v>
      </c>
      <c r="C4810" s="9" t="s">
        <v>14325</v>
      </c>
      <c r="D4810" s="6" t="s">
        <v>9721</v>
      </c>
      <c r="E4810" s="403">
        <v>69.8</v>
      </c>
      <c r="F4810" s="404"/>
      <c r="G4810" s="404"/>
      <c r="H4810" s="404" t="str">
        <f t="shared" si="76"/>
        <v>M³</v>
      </c>
    </row>
    <row r="4811" spans="2:8" x14ac:dyDescent="0.25">
      <c r="B4811" s="4">
        <v>4915655</v>
      </c>
      <c r="C4811" s="8" t="s">
        <v>14326</v>
      </c>
      <c r="D4811" s="4" t="s">
        <v>9721</v>
      </c>
      <c r="E4811" s="406">
        <v>86.14</v>
      </c>
      <c r="F4811" s="404"/>
      <c r="G4811" s="404"/>
      <c r="H4811" s="404" t="str">
        <f t="shared" si="76"/>
        <v>M³</v>
      </c>
    </row>
    <row r="4812" spans="2:8" x14ac:dyDescent="0.25">
      <c r="B4812" s="6">
        <v>4915656</v>
      </c>
      <c r="C4812" s="9" t="s">
        <v>14327</v>
      </c>
      <c r="D4812" s="6" t="s">
        <v>9721</v>
      </c>
      <c r="E4812" s="403">
        <v>67.72</v>
      </c>
      <c r="F4812" s="404"/>
      <c r="G4812" s="404"/>
      <c r="H4812" s="404" t="str">
        <f t="shared" si="76"/>
        <v>M³</v>
      </c>
    </row>
    <row r="4813" spans="2:8" x14ac:dyDescent="0.25">
      <c r="B4813" s="4">
        <v>4915657</v>
      </c>
      <c r="C4813" s="8" t="s">
        <v>14328</v>
      </c>
      <c r="D4813" s="4" t="s">
        <v>9721</v>
      </c>
      <c r="E4813" s="406">
        <v>56.67</v>
      </c>
      <c r="F4813" s="404"/>
      <c r="G4813" s="404"/>
      <c r="H4813" s="404" t="str">
        <f t="shared" si="76"/>
        <v>M³</v>
      </c>
    </row>
    <row r="4814" spans="2:8" x14ac:dyDescent="0.25">
      <c r="B4814" s="6">
        <v>4915658</v>
      </c>
      <c r="C4814" s="9" t="s">
        <v>14329</v>
      </c>
      <c r="D4814" s="6" t="s">
        <v>9721</v>
      </c>
      <c r="E4814" s="403">
        <v>49.45</v>
      </c>
      <c r="F4814" s="404"/>
      <c r="G4814" s="404"/>
      <c r="H4814" s="404" t="str">
        <f t="shared" si="76"/>
        <v>M³</v>
      </c>
    </row>
    <row r="4815" spans="2:8" x14ac:dyDescent="0.25">
      <c r="B4815" s="4">
        <v>4915659</v>
      </c>
      <c r="C4815" s="8" t="s">
        <v>14330</v>
      </c>
      <c r="D4815" s="4" t="s">
        <v>9721</v>
      </c>
      <c r="E4815" s="406">
        <v>44.41</v>
      </c>
      <c r="F4815" s="404"/>
      <c r="G4815" s="404"/>
      <c r="H4815" s="404" t="str">
        <f t="shared" si="76"/>
        <v>M³</v>
      </c>
    </row>
    <row r="4816" spans="2:8" x14ac:dyDescent="0.25">
      <c r="B4816" s="6">
        <v>4915660</v>
      </c>
      <c r="C4816" s="9" t="s">
        <v>14331</v>
      </c>
      <c r="D4816" s="6" t="s">
        <v>9721</v>
      </c>
      <c r="E4816" s="403">
        <v>40.83</v>
      </c>
      <c r="F4816" s="404"/>
      <c r="G4816" s="404"/>
      <c r="H4816" s="404" t="str">
        <f t="shared" si="76"/>
        <v>M³</v>
      </c>
    </row>
    <row r="4817" spans="2:8" x14ac:dyDescent="0.25">
      <c r="B4817" s="4">
        <v>4915661</v>
      </c>
      <c r="C4817" s="8" t="s">
        <v>14332</v>
      </c>
      <c r="D4817" s="4" t="s">
        <v>9721</v>
      </c>
      <c r="E4817" s="406">
        <v>112.33</v>
      </c>
      <c r="F4817" s="404"/>
      <c r="G4817" s="404"/>
      <c r="H4817" s="404" t="str">
        <f t="shared" ref="H4817:H4880" si="77">UPPER(D4817)</f>
        <v>M³</v>
      </c>
    </row>
    <row r="4818" spans="2:8" x14ac:dyDescent="0.25">
      <c r="B4818" s="6">
        <v>4915662</v>
      </c>
      <c r="C4818" s="9" t="s">
        <v>14333</v>
      </c>
      <c r="D4818" s="6" t="s">
        <v>9721</v>
      </c>
      <c r="E4818" s="403">
        <v>88.8</v>
      </c>
      <c r="F4818" s="404"/>
      <c r="G4818" s="404"/>
      <c r="H4818" s="404" t="str">
        <f t="shared" si="77"/>
        <v>M³</v>
      </c>
    </row>
    <row r="4819" spans="2:8" x14ac:dyDescent="0.25">
      <c r="B4819" s="4">
        <v>4915663</v>
      </c>
      <c r="C4819" s="8" t="s">
        <v>14334</v>
      </c>
      <c r="D4819" s="4" t="s">
        <v>9721</v>
      </c>
      <c r="E4819" s="406">
        <v>73.55</v>
      </c>
      <c r="F4819" s="404"/>
      <c r="G4819" s="404"/>
      <c r="H4819" s="404" t="str">
        <f t="shared" si="77"/>
        <v>M³</v>
      </c>
    </row>
    <row r="4820" spans="2:8" x14ac:dyDescent="0.25">
      <c r="B4820" s="6">
        <v>4915664</v>
      </c>
      <c r="C4820" s="9" t="s">
        <v>14335</v>
      </c>
      <c r="D4820" s="6" t="s">
        <v>9721</v>
      </c>
      <c r="E4820" s="403">
        <v>64.7</v>
      </c>
      <c r="F4820" s="404"/>
      <c r="G4820" s="404"/>
      <c r="H4820" s="404" t="str">
        <f t="shared" si="77"/>
        <v>M³</v>
      </c>
    </row>
    <row r="4821" spans="2:8" x14ac:dyDescent="0.25">
      <c r="B4821" s="4">
        <v>4915665</v>
      </c>
      <c r="C4821" s="8" t="s">
        <v>14336</v>
      </c>
      <c r="D4821" s="4" t="s">
        <v>9721</v>
      </c>
      <c r="E4821" s="406">
        <v>58.66</v>
      </c>
      <c r="F4821" s="404"/>
      <c r="G4821" s="404"/>
      <c r="H4821" s="404" t="str">
        <f t="shared" si="77"/>
        <v>M³</v>
      </c>
    </row>
    <row r="4822" spans="2:8" x14ac:dyDescent="0.25">
      <c r="B4822" s="6">
        <v>4915666</v>
      </c>
      <c r="C4822" s="9" t="s">
        <v>14337</v>
      </c>
      <c r="D4822" s="6" t="s">
        <v>9721</v>
      </c>
      <c r="E4822" s="403">
        <v>54.31</v>
      </c>
      <c r="F4822" s="404"/>
      <c r="G4822" s="404"/>
      <c r="H4822" s="404" t="str">
        <f t="shared" si="77"/>
        <v>M³</v>
      </c>
    </row>
    <row r="4823" spans="2:8" ht="30" x14ac:dyDescent="0.25">
      <c r="B4823" s="4">
        <v>4915650</v>
      </c>
      <c r="C4823" s="8" t="s">
        <v>14338</v>
      </c>
      <c r="D4823" s="4" t="s">
        <v>49</v>
      </c>
      <c r="E4823" s="406">
        <v>304.66000000000003</v>
      </c>
      <c r="F4823" s="404"/>
      <c r="G4823" s="404"/>
      <c r="H4823" s="404" t="str">
        <f t="shared" si="77"/>
        <v>KG</v>
      </c>
    </row>
    <row r="4824" spans="2:8" ht="30" x14ac:dyDescent="0.25">
      <c r="B4824" s="6">
        <v>4915645</v>
      </c>
      <c r="C4824" s="9" t="s">
        <v>14339</v>
      </c>
      <c r="D4824" s="6" t="s">
        <v>49</v>
      </c>
      <c r="E4824" s="403">
        <v>224.58</v>
      </c>
      <c r="F4824" s="404"/>
      <c r="G4824" s="404"/>
      <c r="H4824" s="404" t="str">
        <f t="shared" si="77"/>
        <v>KG</v>
      </c>
    </row>
    <row r="4825" spans="2:8" x14ac:dyDescent="0.25">
      <c r="B4825" s="4">
        <v>4915712</v>
      </c>
      <c r="C4825" s="8" t="s">
        <v>14340</v>
      </c>
      <c r="D4825" s="4" t="s">
        <v>9721</v>
      </c>
      <c r="E4825" s="406">
        <v>23.27</v>
      </c>
      <c r="F4825" s="404"/>
      <c r="G4825" s="404"/>
      <c r="H4825" s="404" t="str">
        <f t="shared" si="77"/>
        <v>M³</v>
      </c>
    </row>
    <row r="4826" spans="2:8" x14ac:dyDescent="0.25">
      <c r="B4826" s="6">
        <v>4915711</v>
      </c>
      <c r="C4826" s="9" t="s">
        <v>14341</v>
      </c>
      <c r="D4826" s="6" t="s">
        <v>9</v>
      </c>
      <c r="E4826" s="403">
        <v>1.55</v>
      </c>
      <c r="F4826" s="404"/>
      <c r="G4826" s="404"/>
      <c r="H4826" s="404" t="str">
        <f t="shared" si="77"/>
        <v>M</v>
      </c>
    </row>
    <row r="4827" spans="2:8" ht="30" x14ac:dyDescent="0.25">
      <c r="B4827" s="4">
        <v>4915790</v>
      </c>
      <c r="C4827" s="8" t="s">
        <v>14342</v>
      </c>
      <c r="D4827" s="4" t="s">
        <v>1013</v>
      </c>
      <c r="E4827" s="406">
        <v>229.38</v>
      </c>
      <c r="F4827" s="404"/>
      <c r="G4827" s="404"/>
      <c r="H4827" s="404" t="str">
        <f t="shared" si="77"/>
        <v>T</v>
      </c>
    </row>
    <row r="4828" spans="2:8" ht="30" x14ac:dyDescent="0.25">
      <c r="B4828" s="6">
        <v>4915793</v>
      </c>
      <c r="C4828" s="9" t="s">
        <v>14343</v>
      </c>
      <c r="D4828" s="6" t="s">
        <v>1013</v>
      </c>
      <c r="E4828" s="403">
        <v>176</v>
      </c>
      <c r="F4828" s="404"/>
      <c r="G4828" s="404"/>
      <c r="H4828" s="404" t="str">
        <f t="shared" si="77"/>
        <v>T</v>
      </c>
    </row>
    <row r="4829" spans="2:8" ht="30" x14ac:dyDescent="0.25">
      <c r="B4829" s="4">
        <v>4915792</v>
      </c>
      <c r="C4829" s="8" t="s">
        <v>14344</v>
      </c>
      <c r="D4829" s="4" t="s">
        <v>1013</v>
      </c>
      <c r="E4829" s="406">
        <v>67.17</v>
      </c>
      <c r="F4829" s="404"/>
      <c r="G4829" s="404"/>
      <c r="H4829" s="404" t="str">
        <f t="shared" si="77"/>
        <v>T</v>
      </c>
    </row>
    <row r="4830" spans="2:8" x14ac:dyDescent="0.25">
      <c r="B4830" s="6">
        <v>4915718</v>
      </c>
      <c r="C4830" s="9" t="s">
        <v>14345</v>
      </c>
      <c r="D4830" s="6" t="s">
        <v>10960</v>
      </c>
      <c r="E4830" s="403">
        <v>9.57</v>
      </c>
      <c r="F4830" s="404"/>
      <c r="G4830" s="404"/>
      <c r="H4830" s="404" t="str">
        <f t="shared" si="77"/>
        <v>M²</v>
      </c>
    </row>
    <row r="4831" spans="2:8" x14ac:dyDescent="0.25">
      <c r="B4831" s="6">
        <v>4915672</v>
      </c>
      <c r="C4831" s="8" t="s">
        <v>14346</v>
      </c>
      <c r="D4831" s="6" t="s">
        <v>9</v>
      </c>
      <c r="E4831" s="403">
        <v>4.6500000000000004</v>
      </c>
      <c r="F4831" s="404"/>
      <c r="G4831" s="404"/>
      <c r="H4831" s="404" t="str">
        <f t="shared" si="77"/>
        <v>M</v>
      </c>
    </row>
    <row r="4832" spans="2:8" x14ac:dyDescent="0.25">
      <c r="B4832" s="6">
        <v>4915708</v>
      </c>
      <c r="C4832" s="9" t="s">
        <v>14347</v>
      </c>
      <c r="D4832" s="6" t="s">
        <v>9</v>
      </c>
      <c r="E4832" s="403">
        <v>0.78</v>
      </c>
      <c r="F4832" s="404"/>
      <c r="G4832" s="404"/>
      <c r="H4832" s="404" t="str">
        <f t="shared" si="77"/>
        <v>M</v>
      </c>
    </row>
    <row r="4833" spans="2:8" x14ac:dyDescent="0.25">
      <c r="B4833" s="4">
        <v>4915710</v>
      </c>
      <c r="C4833" s="8" t="s">
        <v>14348</v>
      </c>
      <c r="D4833" s="4" t="s">
        <v>9</v>
      </c>
      <c r="E4833" s="406">
        <v>4.6500000000000004</v>
      </c>
      <c r="F4833" s="404"/>
      <c r="G4833" s="404"/>
      <c r="H4833" s="404" t="str">
        <f t="shared" si="77"/>
        <v>M</v>
      </c>
    </row>
    <row r="4834" spans="2:8" x14ac:dyDescent="0.25">
      <c r="B4834" s="6">
        <v>4915709</v>
      </c>
      <c r="C4834" s="9" t="s">
        <v>14349</v>
      </c>
      <c r="D4834" s="6" t="s">
        <v>9</v>
      </c>
      <c r="E4834" s="403">
        <v>1.1599999999999999</v>
      </c>
      <c r="F4834" s="404"/>
      <c r="G4834" s="404"/>
      <c r="H4834" s="404" t="str">
        <f t="shared" si="77"/>
        <v>M</v>
      </c>
    </row>
    <row r="4835" spans="2:8" x14ac:dyDescent="0.25">
      <c r="B4835" s="4">
        <v>4915686</v>
      </c>
      <c r="C4835" s="8" t="s">
        <v>14350</v>
      </c>
      <c r="D4835" s="4" t="s">
        <v>42</v>
      </c>
      <c r="E4835" s="406">
        <v>4.6500000000000004</v>
      </c>
      <c r="F4835" s="404"/>
      <c r="G4835" s="404"/>
      <c r="H4835" s="404" t="str">
        <f t="shared" si="77"/>
        <v>UN</v>
      </c>
    </row>
    <row r="4836" spans="2:8" x14ac:dyDescent="0.25">
      <c r="B4836" s="6">
        <v>4915687</v>
      </c>
      <c r="C4836" s="9" t="s">
        <v>14351</v>
      </c>
      <c r="D4836" s="6" t="s">
        <v>42</v>
      </c>
      <c r="E4836" s="403">
        <v>2.91</v>
      </c>
      <c r="F4836" s="404"/>
      <c r="G4836" s="404"/>
      <c r="H4836" s="404" t="str">
        <f t="shared" si="77"/>
        <v>UN</v>
      </c>
    </row>
    <row r="4837" spans="2:8" x14ac:dyDescent="0.25">
      <c r="B4837" s="4">
        <v>4915634</v>
      </c>
      <c r="C4837" s="8" t="s">
        <v>14352</v>
      </c>
      <c r="D4837" s="4" t="s">
        <v>9</v>
      </c>
      <c r="E4837" s="406">
        <v>64.47</v>
      </c>
      <c r="F4837" s="404"/>
      <c r="G4837" s="404"/>
      <c r="H4837" s="404" t="str">
        <f t="shared" si="77"/>
        <v>M</v>
      </c>
    </row>
    <row r="4838" spans="2:8" x14ac:dyDescent="0.25">
      <c r="B4838" s="6">
        <v>4915633</v>
      </c>
      <c r="C4838" s="9" t="s">
        <v>14353</v>
      </c>
      <c r="D4838" s="6" t="s">
        <v>9</v>
      </c>
      <c r="E4838" s="403">
        <v>21.27</v>
      </c>
      <c r="F4838" s="404"/>
      <c r="G4838" s="404"/>
      <c r="H4838" s="404" t="str">
        <f t="shared" si="77"/>
        <v>M</v>
      </c>
    </row>
    <row r="4839" spans="2:8" ht="30" x14ac:dyDescent="0.25">
      <c r="B4839" s="4">
        <v>4915714</v>
      </c>
      <c r="C4839" s="8" t="s">
        <v>14354</v>
      </c>
      <c r="D4839" s="4" t="s">
        <v>9</v>
      </c>
      <c r="E4839" s="406">
        <v>3.15</v>
      </c>
      <c r="F4839" s="404"/>
      <c r="G4839" s="404"/>
      <c r="H4839" s="404" t="str">
        <f t="shared" si="77"/>
        <v>M</v>
      </c>
    </row>
    <row r="4840" spans="2:8" x14ac:dyDescent="0.25">
      <c r="B4840" s="6">
        <v>4915759</v>
      </c>
      <c r="C4840" s="9" t="s">
        <v>14355</v>
      </c>
      <c r="D4840" s="6" t="s">
        <v>42</v>
      </c>
      <c r="E4840" s="403">
        <v>7.83</v>
      </c>
      <c r="F4840" s="404"/>
      <c r="G4840" s="404"/>
      <c r="H4840" s="404" t="str">
        <f t="shared" si="77"/>
        <v>UN</v>
      </c>
    </row>
    <row r="4841" spans="2:8" x14ac:dyDescent="0.25">
      <c r="B4841" s="4">
        <v>4915758</v>
      </c>
      <c r="C4841" s="8" t="s">
        <v>14356</v>
      </c>
      <c r="D4841" s="4" t="s">
        <v>9</v>
      </c>
      <c r="E4841" s="406">
        <v>4.68</v>
      </c>
      <c r="F4841" s="404"/>
      <c r="G4841" s="404"/>
      <c r="H4841" s="404" t="str">
        <f t="shared" si="77"/>
        <v>M</v>
      </c>
    </row>
    <row r="4842" spans="2:8" x14ac:dyDescent="0.25">
      <c r="B4842" s="6">
        <v>4915640</v>
      </c>
      <c r="C4842" s="9" t="s">
        <v>14357</v>
      </c>
      <c r="D4842" s="6" t="s">
        <v>9721</v>
      </c>
      <c r="E4842" s="403">
        <v>23.27</v>
      </c>
      <c r="F4842" s="404"/>
      <c r="G4842" s="404"/>
      <c r="H4842" s="404" t="str">
        <f t="shared" si="77"/>
        <v>M³</v>
      </c>
    </row>
    <row r="4843" spans="2:8" x14ac:dyDescent="0.25">
      <c r="B4843" s="4">
        <v>4915639</v>
      </c>
      <c r="C4843" s="8" t="s">
        <v>14358</v>
      </c>
      <c r="D4843" s="4" t="s">
        <v>10960</v>
      </c>
      <c r="E4843" s="406">
        <v>4.6500000000000004</v>
      </c>
      <c r="F4843" s="404"/>
      <c r="G4843" s="404"/>
      <c r="H4843" s="404" t="str">
        <f t="shared" si="77"/>
        <v>M²</v>
      </c>
    </row>
    <row r="4844" spans="2:8" ht="30" x14ac:dyDescent="0.25">
      <c r="B4844" s="6">
        <v>4915695</v>
      </c>
      <c r="C4844" s="9" t="s">
        <v>14359</v>
      </c>
      <c r="D4844" s="6" t="s">
        <v>9</v>
      </c>
      <c r="E4844" s="403">
        <v>6.72</v>
      </c>
      <c r="F4844" s="404"/>
      <c r="G4844" s="404"/>
      <c r="H4844" s="404" t="str">
        <f t="shared" si="77"/>
        <v>M</v>
      </c>
    </row>
    <row r="4845" spans="2:8" ht="30" x14ac:dyDescent="0.25">
      <c r="B4845" s="4">
        <v>4915696</v>
      </c>
      <c r="C4845" s="8" t="s">
        <v>14360</v>
      </c>
      <c r="D4845" s="4" t="s">
        <v>9</v>
      </c>
      <c r="E4845" s="406">
        <v>6.72</v>
      </c>
      <c r="F4845" s="404"/>
      <c r="G4845" s="404"/>
      <c r="H4845" s="404" t="str">
        <f t="shared" si="77"/>
        <v>M</v>
      </c>
    </row>
    <row r="4846" spans="2:8" ht="30" x14ac:dyDescent="0.25">
      <c r="B4846" s="6">
        <v>4915694</v>
      </c>
      <c r="C4846" s="9" t="s">
        <v>14361</v>
      </c>
      <c r="D4846" s="6" t="s">
        <v>9</v>
      </c>
      <c r="E4846" s="403">
        <v>30.62</v>
      </c>
      <c r="F4846" s="404"/>
      <c r="G4846" s="404"/>
      <c r="H4846" s="404" t="str">
        <f t="shared" si="77"/>
        <v>M</v>
      </c>
    </row>
    <row r="4847" spans="2:8" x14ac:dyDescent="0.25">
      <c r="B4847" s="4">
        <v>4915654</v>
      </c>
      <c r="C4847" s="8" t="s">
        <v>14362</v>
      </c>
      <c r="D4847" s="4" t="s">
        <v>10960</v>
      </c>
      <c r="E4847" s="406">
        <v>11.61</v>
      </c>
      <c r="F4847" s="404"/>
      <c r="G4847" s="404"/>
      <c r="H4847" s="404" t="str">
        <f t="shared" si="77"/>
        <v>M²</v>
      </c>
    </row>
    <row r="4848" spans="2:8" x14ac:dyDescent="0.25">
      <c r="B4848" s="6">
        <v>4900001</v>
      </c>
      <c r="C4848" s="9" t="s">
        <v>14363</v>
      </c>
      <c r="D4848" s="6" t="s">
        <v>9721</v>
      </c>
      <c r="E4848" s="403">
        <v>0</v>
      </c>
      <c r="F4848" s="404"/>
      <c r="G4848" s="404"/>
      <c r="H4848" s="404" t="str">
        <f t="shared" si="77"/>
        <v>M³</v>
      </c>
    </row>
    <row r="4849" spans="2:8" x14ac:dyDescent="0.25">
      <c r="B4849" s="4">
        <v>4915801</v>
      </c>
      <c r="C4849" s="8" t="s">
        <v>14364</v>
      </c>
      <c r="D4849" s="4" t="s">
        <v>9721</v>
      </c>
      <c r="E4849" s="406">
        <v>0</v>
      </c>
      <c r="F4849" s="404"/>
      <c r="G4849" s="404"/>
      <c r="H4849" s="404" t="str">
        <f t="shared" si="77"/>
        <v>M³</v>
      </c>
    </row>
    <row r="4850" spans="2:8" x14ac:dyDescent="0.25">
      <c r="B4850" s="6">
        <v>4916290</v>
      </c>
      <c r="C4850" s="9" t="s">
        <v>14365</v>
      </c>
      <c r="D4850" s="6" t="s">
        <v>9721</v>
      </c>
      <c r="E4850" s="403">
        <v>349.82</v>
      </c>
      <c r="F4850" s="404"/>
      <c r="G4850" s="404"/>
      <c r="H4850" s="404" t="str">
        <f t="shared" si="77"/>
        <v>M³</v>
      </c>
    </row>
    <row r="4851" spans="2:8" x14ac:dyDescent="0.25">
      <c r="B4851" s="4">
        <v>4915765</v>
      </c>
      <c r="C4851" s="8" t="s">
        <v>14366</v>
      </c>
      <c r="D4851" s="4" t="s">
        <v>9721</v>
      </c>
      <c r="E4851" s="406">
        <v>209.74</v>
      </c>
      <c r="F4851" s="404"/>
      <c r="G4851" s="404"/>
      <c r="H4851" s="404" t="str">
        <f t="shared" si="77"/>
        <v>M³</v>
      </c>
    </row>
    <row r="4852" spans="2:8" x14ac:dyDescent="0.25">
      <c r="B4852" s="6">
        <v>4915766</v>
      </c>
      <c r="C4852" s="9" t="s">
        <v>14367</v>
      </c>
      <c r="D4852" s="6" t="s">
        <v>9721</v>
      </c>
      <c r="E4852" s="403">
        <v>123.11</v>
      </c>
      <c r="F4852" s="404"/>
      <c r="G4852" s="404"/>
      <c r="H4852" s="404" t="str">
        <f t="shared" si="77"/>
        <v>M³</v>
      </c>
    </row>
    <row r="4853" spans="2:8" x14ac:dyDescent="0.25">
      <c r="B4853" s="4">
        <v>4915764</v>
      </c>
      <c r="C4853" s="8" t="s">
        <v>14368</v>
      </c>
      <c r="D4853" s="4" t="s">
        <v>9721</v>
      </c>
      <c r="E4853" s="406">
        <v>377.54</v>
      </c>
      <c r="F4853" s="404"/>
      <c r="G4853" s="404"/>
      <c r="H4853" s="404" t="str">
        <f t="shared" si="77"/>
        <v>M³</v>
      </c>
    </row>
    <row r="4854" spans="2:8" x14ac:dyDescent="0.25">
      <c r="B4854" s="6">
        <v>4915767</v>
      </c>
      <c r="C4854" s="9" t="s">
        <v>14369</v>
      </c>
      <c r="D4854" s="6" t="s">
        <v>9721</v>
      </c>
      <c r="E4854" s="403">
        <v>80.900000000000006</v>
      </c>
      <c r="F4854" s="404"/>
      <c r="G4854" s="404"/>
      <c r="H4854" s="404" t="str">
        <f t="shared" si="77"/>
        <v>M³</v>
      </c>
    </row>
    <row r="4855" spans="2:8" x14ac:dyDescent="0.25">
      <c r="B4855" s="4">
        <v>4915777</v>
      </c>
      <c r="C4855" s="8" t="s">
        <v>14370</v>
      </c>
      <c r="D4855" s="4" t="s">
        <v>9</v>
      </c>
      <c r="E4855" s="406">
        <v>15.53</v>
      </c>
      <c r="F4855" s="404"/>
      <c r="G4855" s="404"/>
      <c r="H4855" s="404" t="str">
        <f t="shared" si="77"/>
        <v>M</v>
      </c>
    </row>
    <row r="4856" spans="2:8" x14ac:dyDescent="0.25">
      <c r="B4856" s="6">
        <v>4915618</v>
      </c>
      <c r="C4856" s="9" t="s">
        <v>14371</v>
      </c>
      <c r="D4856" s="6" t="s">
        <v>10960</v>
      </c>
      <c r="E4856" s="403">
        <v>3.24</v>
      </c>
      <c r="F4856" s="404"/>
      <c r="G4856" s="404"/>
      <c r="H4856" s="404" t="str">
        <f t="shared" si="77"/>
        <v>M²</v>
      </c>
    </row>
    <row r="4857" spans="2:8" x14ac:dyDescent="0.25">
      <c r="B4857" s="4">
        <v>4915774</v>
      </c>
      <c r="C4857" s="8" t="s">
        <v>14372</v>
      </c>
      <c r="D4857" s="4" t="s">
        <v>9721</v>
      </c>
      <c r="E4857" s="406">
        <v>25.15</v>
      </c>
      <c r="F4857" s="404"/>
      <c r="G4857" s="404"/>
      <c r="H4857" s="404" t="str">
        <f t="shared" si="77"/>
        <v>M³</v>
      </c>
    </row>
    <row r="4858" spans="2:8" x14ac:dyDescent="0.25">
      <c r="B4858" s="6">
        <v>4915719</v>
      </c>
      <c r="C4858" s="9" t="s">
        <v>14373</v>
      </c>
      <c r="D4858" s="6" t="s">
        <v>10960</v>
      </c>
      <c r="E4858" s="403">
        <v>35.85</v>
      </c>
      <c r="F4858" s="404"/>
      <c r="G4858" s="404"/>
      <c r="H4858" s="404" t="str">
        <f t="shared" si="77"/>
        <v>M²</v>
      </c>
    </row>
    <row r="4859" spans="2:8" x14ac:dyDescent="0.25">
      <c r="B4859" s="4">
        <v>4915611</v>
      </c>
      <c r="C4859" s="8" t="s">
        <v>14374</v>
      </c>
      <c r="D4859" s="4" t="s">
        <v>9721</v>
      </c>
      <c r="E4859" s="406">
        <v>11.16</v>
      </c>
      <c r="F4859" s="404"/>
      <c r="G4859" s="404"/>
      <c r="H4859" s="404" t="str">
        <f t="shared" si="77"/>
        <v>M³</v>
      </c>
    </row>
    <row r="4860" spans="2:8" x14ac:dyDescent="0.25">
      <c r="B4860" s="6">
        <v>4915733</v>
      </c>
      <c r="C4860" s="9" t="s">
        <v>14375</v>
      </c>
      <c r="D4860" s="6" t="s">
        <v>9721</v>
      </c>
      <c r="E4860" s="464">
        <v>42.27</v>
      </c>
      <c r="F4860" s="404"/>
      <c r="G4860" s="404"/>
      <c r="H4860" s="404" t="str">
        <f t="shared" si="77"/>
        <v>M³</v>
      </c>
    </row>
    <row r="4861" spans="2:8" x14ac:dyDescent="0.25">
      <c r="B4861" s="4">
        <v>4915734</v>
      </c>
      <c r="C4861" s="8" t="s">
        <v>14376</v>
      </c>
      <c r="D4861" s="4" t="s">
        <v>9721</v>
      </c>
      <c r="E4861" s="463">
        <v>12.2</v>
      </c>
      <c r="F4861" s="404"/>
      <c r="G4861" s="404"/>
      <c r="H4861" s="404" t="str">
        <f t="shared" si="77"/>
        <v>M³</v>
      </c>
    </row>
    <row r="4862" spans="2:8" x14ac:dyDescent="0.25">
      <c r="B4862" s="6">
        <v>4915727</v>
      </c>
      <c r="C4862" s="9" t="s">
        <v>14377</v>
      </c>
      <c r="D4862" s="6" t="s">
        <v>9</v>
      </c>
      <c r="E4862" s="464">
        <v>11.11</v>
      </c>
      <c r="F4862" s="404"/>
      <c r="G4862" s="404"/>
      <c r="H4862" s="404" t="str">
        <f t="shared" si="77"/>
        <v>M</v>
      </c>
    </row>
    <row r="4863" spans="2:8" x14ac:dyDescent="0.25">
      <c r="B4863" s="4">
        <v>4915726</v>
      </c>
      <c r="C4863" s="8" t="s">
        <v>14378</v>
      </c>
      <c r="D4863" s="4" t="s">
        <v>9</v>
      </c>
      <c r="E4863" s="406">
        <v>25.99</v>
      </c>
      <c r="F4863" s="404"/>
      <c r="G4863" s="404"/>
      <c r="H4863" s="404" t="str">
        <f t="shared" si="77"/>
        <v>M</v>
      </c>
    </row>
    <row r="4864" spans="2:8" ht="30" x14ac:dyDescent="0.25">
      <c r="B4864" s="6">
        <v>4915594</v>
      </c>
      <c r="C4864" s="9" t="s">
        <v>14379</v>
      </c>
      <c r="D4864" s="6" t="s">
        <v>9</v>
      </c>
      <c r="E4864" s="403">
        <v>24.4</v>
      </c>
      <c r="F4864" s="404"/>
      <c r="G4864" s="404"/>
      <c r="H4864" s="404" t="str">
        <f t="shared" si="77"/>
        <v>M</v>
      </c>
    </row>
    <row r="4865" spans="2:8" x14ac:dyDescent="0.25">
      <c r="B4865" s="4">
        <v>4915729</v>
      </c>
      <c r="C4865" s="8" t="s">
        <v>14380</v>
      </c>
      <c r="D4865" s="4" t="s">
        <v>9</v>
      </c>
      <c r="E4865" s="406">
        <v>20.22</v>
      </c>
      <c r="F4865" s="404"/>
      <c r="G4865" s="404"/>
      <c r="H4865" s="404" t="str">
        <f t="shared" si="77"/>
        <v>M</v>
      </c>
    </row>
    <row r="4866" spans="2:8" ht="30" x14ac:dyDescent="0.25">
      <c r="B4866" s="6">
        <v>4915596</v>
      </c>
      <c r="C4866" s="9" t="s">
        <v>14381</v>
      </c>
      <c r="D4866" s="6" t="s">
        <v>9</v>
      </c>
      <c r="E4866" s="403">
        <v>19.54</v>
      </c>
      <c r="F4866" s="404"/>
      <c r="G4866" s="404"/>
      <c r="H4866" s="404" t="str">
        <f t="shared" si="77"/>
        <v>M</v>
      </c>
    </row>
    <row r="4867" spans="2:8" x14ac:dyDescent="0.25">
      <c r="B4867" s="4">
        <v>4915732</v>
      </c>
      <c r="C4867" s="8" t="s">
        <v>14382</v>
      </c>
      <c r="D4867" s="4" t="s">
        <v>9</v>
      </c>
      <c r="E4867" s="406">
        <v>8.4700000000000006</v>
      </c>
      <c r="F4867" s="404"/>
      <c r="G4867" s="404"/>
      <c r="H4867" s="404" t="str">
        <f t="shared" si="77"/>
        <v>M</v>
      </c>
    </row>
    <row r="4868" spans="2:8" x14ac:dyDescent="0.25">
      <c r="B4868" s="6">
        <v>4915731</v>
      </c>
      <c r="C4868" s="9" t="s">
        <v>14383</v>
      </c>
      <c r="D4868" s="6" t="s">
        <v>9</v>
      </c>
      <c r="E4868" s="403">
        <v>17.87</v>
      </c>
      <c r="F4868" s="404"/>
      <c r="G4868" s="404"/>
      <c r="H4868" s="404" t="str">
        <f t="shared" si="77"/>
        <v>M</v>
      </c>
    </row>
    <row r="4869" spans="2:8" x14ac:dyDescent="0.25">
      <c r="B4869" s="4">
        <v>4915725</v>
      </c>
      <c r="C4869" s="8" t="s">
        <v>14384</v>
      </c>
      <c r="D4869" s="4" t="s">
        <v>9</v>
      </c>
      <c r="E4869" s="406">
        <v>31.17</v>
      </c>
      <c r="F4869" s="404"/>
      <c r="G4869" s="404"/>
      <c r="H4869" s="404" t="str">
        <f t="shared" si="77"/>
        <v>M</v>
      </c>
    </row>
    <row r="4870" spans="2:8" x14ac:dyDescent="0.25">
      <c r="B4870" s="6">
        <v>4915593</v>
      </c>
      <c r="C4870" s="9" t="s">
        <v>14385</v>
      </c>
      <c r="D4870" s="6" t="s">
        <v>9</v>
      </c>
      <c r="E4870" s="403">
        <v>29.58</v>
      </c>
      <c r="F4870" s="404"/>
      <c r="G4870" s="404"/>
      <c r="H4870" s="404" t="str">
        <f t="shared" si="77"/>
        <v>M</v>
      </c>
    </row>
    <row r="4871" spans="2:8" x14ac:dyDescent="0.25">
      <c r="B4871" s="4">
        <v>4915728</v>
      </c>
      <c r="C4871" s="8" t="s">
        <v>14386</v>
      </c>
      <c r="D4871" s="4" t="s">
        <v>9</v>
      </c>
      <c r="E4871" s="406">
        <v>30.91</v>
      </c>
      <c r="F4871" s="404"/>
      <c r="G4871" s="404"/>
      <c r="H4871" s="404" t="str">
        <f t="shared" si="77"/>
        <v>M</v>
      </c>
    </row>
    <row r="4872" spans="2:8" x14ac:dyDescent="0.25">
      <c r="B4872" s="6">
        <v>4915595</v>
      </c>
      <c r="C4872" s="9" t="s">
        <v>14387</v>
      </c>
      <c r="D4872" s="6" t="s">
        <v>9</v>
      </c>
      <c r="E4872" s="403">
        <v>30.23</v>
      </c>
      <c r="F4872" s="404"/>
      <c r="G4872" s="404"/>
      <c r="H4872" s="404" t="str">
        <f t="shared" si="77"/>
        <v>M</v>
      </c>
    </row>
    <row r="4873" spans="2:8" x14ac:dyDescent="0.25">
      <c r="B4873" s="4">
        <v>4915730</v>
      </c>
      <c r="C4873" s="8" t="s">
        <v>14388</v>
      </c>
      <c r="D4873" s="4" t="s">
        <v>9</v>
      </c>
      <c r="E4873" s="406">
        <v>25.48</v>
      </c>
      <c r="F4873" s="404"/>
      <c r="G4873" s="404"/>
      <c r="H4873" s="404" t="str">
        <f t="shared" si="77"/>
        <v>M</v>
      </c>
    </row>
    <row r="4874" spans="2:8" x14ac:dyDescent="0.25">
      <c r="B4874" s="6">
        <v>4915598</v>
      </c>
      <c r="C4874" s="9" t="s">
        <v>14389</v>
      </c>
      <c r="D4874" s="6" t="s">
        <v>10960</v>
      </c>
      <c r="E4874" s="403">
        <v>0.11</v>
      </c>
      <c r="F4874" s="404"/>
      <c r="G4874" s="404"/>
      <c r="H4874" s="404" t="str">
        <f t="shared" si="77"/>
        <v>M²</v>
      </c>
    </row>
    <row r="4875" spans="2:8" x14ac:dyDescent="0.25">
      <c r="B4875" s="4">
        <v>4915748</v>
      </c>
      <c r="C4875" s="8" t="s">
        <v>14390</v>
      </c>
      <c r="D4875" s="4" t="s">
        <v>10960</v>
      </c>
      <c r="E4875" s="406">
        <v>235.79</v>
      </c>
      <c r="F4875" s="404"/>
      <c r="G4875" s="404"/>
      <c r="H4875" s="404" t="str">
        <f t="shared" si="77"/>
        <v>M²</v>
      </c>
    </row>
    <row r="4876" spans="2:8" x14ac:dyDescent="0.25">
      <c r="B4876" s="6">
        <v>4915608</v>
      </c>
      <c r="C4876" s="9" t="s">
        <v>14391</v>
      </c>
      <c r="D4876" s="6" t="s">
        <v>10960</v>
      </c>
      <c r="E4876" s="403">
        <v>2.77</v>
      </c>
      <c r="F4876" s="404"/>
      <c r="G4876" s="404"/>
      <c r="H4876" s="404" t="str">
        <f t="shared" si="77"/>
        <v>M²</v>
      </c>
    </row>
    <row r="4877" spans="2:8" x14ac:dyDescent="0.25">
      <c r="B4877" s="4">
        <v>4915613</v>
      </c>
      <c r="C4877" s="8" t="s">
        <v>14392</v>
      </c>
      <c r="D4877" s="4" t="s">
        <v>10960</v>
      </c>
      <c r="E4877" s="406">
        <v>0.18</v>
      </c>
      <c r="F4877" s="404"/>
      <c r="G4877" s="404"/>
      <c r="H4877" s="404" t="str">
        <f t="shared" si="77"/>
        <v>M²</v>
      </c>
    </row>
    <row r="4878" spans="2:8" x14ac:dyDescent="0.25">
      <c r="B4878" s="6">
        <v>4915692</v>
      </c>
      <c r="C4878" s="9" t="s">
        <v>14393</v>
      </c>
      <c r="D4878" s="6" t="s">
        <v>9721</v>
      </c>
      <c r="E4878" s="403">
        <v>393.99</v>
      </c>
      <c r="F4878" s="404"/>
      <c r="G4878" s="404"/>
      <c r="H4878" s="404" t="str">
        <f t="shared" si="77"/>
        <v>M³</v>
      </c>
    </row>
    <row r="4879" spans="2:8" x14ac:dyDescent="0.25">
      <c r="B4879" s="4">
        <v>4915746</v>
      </c>
      <c r="C4879" s="8" t="s">
        <v>14394</v>
      </c>
      <c r="D4879" s="4" t="s">
        <v>9721</v>
      </c>
      <c r="E4879" s="463">
        <v>296.27</v>
      </c>
      <c r="F4879" s="404"/>
      <c r="G4879" s="404"/>
      <c r="H4879" s="404" t="str">
        <f t="shared" si="77"/>
        <v>M³</v>
      </c>
    </row>
    <row r="4880" spans="2:8" x14ac:dyDescent="0.25">
      <c r="B4880" s="6">
        <v>4915630</v>
      </c>
      <c r="C4880" s="9" t="s">
        <v>14395</v>
      </c>
      <c r="D4880" s="6" t="s">
        <v>9721</v>
      </c>
      <c r="E4880" s="403">
        <v>393.99</v>
      </c>
      <c r="F4880" s="404"/>
      <c r="G4880" s="404"/>
      <c r="H4880" s="404" t="str">
        <f t="shared" si="77"/>
        <v>M³</v>
      </c>
    </row>
    <row r="4881" spans="2:8" x14ac:dyDescent="0.25">
      <c r="B4881" s="4">
        <v>4915631</v>
      </c>
      <c r="C4881" s="8" t="s">
        <v>14396</v>
      </c>
      <c r="D4881" s="4" t="s">
        <v>9721</v>
      </c>
      <c r="E4881" s="463">
        <v>296.27</v>
      </c>
      <c r="F4881" s="404"/>
      <c r="G4881" s="404"/>
      <c r="H4881" s="404" t="str">
        <f t="shared" ref="H4881:H4944" si="78">UPPER(D4881)</f>
        <v>M³</v>
      </c>
    </row>
    <row r="4882" spans="2:8" x14ac:dyDescent="0.25">
      <c r="B4882" s="6">
        <v>4915785</v>
      </c>
      <c r="C4882" s="9" t="s">
        <v>14397</v>
      </c>
      <c r="D4882" s="6" t="s">
        <v>1013</v>
      </c>
      <c r="E4882" s="464">
        <v>409.31</v>
      </c>
      <c r="F4882" s="404"/>
      <c r="G4882" s="404"/>
      <c r="H4882" s="404" t="str">
        <f t="shared" si="78"/>
        <v>T</v>
      </c>
    </row>
    <row r="4883" spans="2:8" x14ac:dyDescent="0.25">
      <c r="B4883" s="4">
        <v>4915786</v>
      </c>
      <c r="C4883" s="8" t="s">
        <v>14398</v>
      </c>
      <c r="D4883" s="4" t="s">
        <v>1013</v>
      </c>
      <c r="E4883" s="463">
        <v>178.5</v>
      </c>
      <c r="F4883" s="404"/>
      <c r="G4883" s="404"/>
      <c r="H4883" s="404" t="str">
        <f t="shared" si="78"/>
        <v>T</v>
      </c>
    </row>
    <row r="4884" spans="2:8" x14ac:dyDescent="0.25">
      <c r="B4884" s="6">
        <v>4915795</v>
      </c>
      <c r="C4884" s="9" t="s">
        <v>14399</v>
      </c>
      <c r="D4884" s="6" t="s">
        <v>1013</v>
      </c>
      <c r="E4884" s="464">
        <v>358.03</v>
      </c>
      <c r="F4884" s="404"/>
      <c r="G4884" s="404"/>
      <c r="H4884" s="404" t="str">
        <f t="shared" si="78"/>
        <v>T</v>
      </c>
    </row>
    <row r="4885" spans="2:8" x14ac:dyDescent="0.25">
      <c r="B4885" s="4">
        <v>4915800</v>
      </c>
      <c r="C4885" s="8" t="s">
        <v>14400</v>
      </c>
      <c r="D4885" s="4" t="s">
        <v>1013</v>
      </c>
      <c r="E4885" s="463">
        <v>56.13</v>
      </c>
      <c r="F4885" s="404"/>
      <c r="G4885" s="404"/>
      <c r="H4885" s="404" t="str">
        <f t="shared" si="78"/>
        <v>T</v>
      </c>
    </row>
    <row r="4886" spans="2:8" x14ac:dyDescent="0.25">
      <c r="B4886" s="6">
        <v>4915799</v>
      </c>
      <c r="C4886" s="9" t="s">
        <v>14401</v>
      </c>
      <c r="D4886" s="6" t="s">
        <v>1013</v>
      </c>
      <c r="E4886" s="403">
        <v>43.85</v>
      </c>
      <c r="F4886" s="404"/>
      <c r="G4886" s="404"/>
      <c r="H4886" s="404" t="str">
        <f t="shared" si="78"/>
        <v>T</v>
      </c>
    </row>
    <row r="4887" spans="2:8" x14ac:dyDescent="0.25">
      <c r="B4887" s="4">
        <v>4915698</v>
      </c>
      <c r="C4887" s="8" t="s">
        <v>14402</v>
      </c>
      <c r="D4887" s="4" t="s">
        <v>1013</v>
      </c>
      <c r="E4887" s="406">
        <v>19.5</v>
      </c>
      <c r="F4887" s="404"/>
      <c r="G4887" s="404"/>
      <c r="H4887" s="404" t="str">
        <f t="shared" si="78"/>
        <v>T</v>
      </c>
    </row>
    <row r="4888" spans="2:8" x14ac:dyDescent="0.25">
      <c r="B4888" s="6">
        <v>4915794</v>
      </c>
      <c r="C4888" s="9" t="s">
        <v>14403</v>
      </c>
      <c r="D4888" s="6" t="s">
        <v>1013</v>
      </c>
      <c r="E4888" s="403">
        <v>626.83000000000004</v>
      </c>
      <c r="F4888" s="404"/>
      <c r="G4888" s="404"/>
      <c r="H4888" s="404" t="str">
        <f t="shared" si="78"/>
        <v>T</v>
      </c>
    </row>
    <row r="4889" spans="2:8" ht="30" x14ac:dyDescent="0.25">
      <c r="B4889" s="4">
        <v>4915789</v>
      </c>
      <c r="C4889" s="8" t="s">
        <v>14404</v>
      </c>
      <c r="D4889" s="4" t="s">
        <v>42</v>
      </c>
      <c r="E4889" s="463">
        <v>1718.27</v>
      </c>
      <c r="F4889" s="404"/>
      <c r="G4889" s="404"/>
      <c r="H4889" s="404" t="str">
        <f t="shared" si="78"/>
        <v>UN</v>
      </c>
    </row>
    <row r="4890" spans="2:8" x14ac:dyDescent="0.25">
      <c r="B4890" s="6">
        <v>4915798</v>
      </c>
      <c r="C4890" s="9" t="s">
        <v>14405</v>
      </c>
      <c r="D4890" s="6" t="s">
        <v>42</v>
      </c>
      <c r="E4890" s="464">
        <v>1642.22</v>
      </c>
      <c r="F4890" s="404"/>
      <c r="G4890" s="404"/>
      <c r="H4890" s="404" t="str">
        <f t="shared" si="78"/>
        <v>UN</v>
      </c>
    </row>
    <row r="4891" spans="2:8" ht="30" x14ac:dyDescent="0.25">
      <c r="B4891" s="4">
        <v>4915788</v>
      </c>
      <c r="C4891" s="8" t="s">
        <v>14406</v>
      </c>
      <c r="D4891" s="4" t="s">
        <v>42</v>
      </c>
      <c r="E4891" s="463">
        <v>1558.49</v>
      </c>
      <c r="F4891" s="404"/>
      <c r="G4891" s="404"/>
      <c r="H4891" s="404" t="str">
        <f t="shared" si="78"/>
        <v>UN</v>
      </c>
    </row>
    <row r="4892" spans="2:8" x14ac:dyDescent="0.25">
      <c r="B4892" s="6">
        <v>4915797</v>
      </c>
      <c r="C4892" s="9" t="s">
        <v>14407</v>
      </c>
      <c r="D4892" s="6" t="s">
        <v>42</v>
      </c>
      <c r="E4892" s="464">
        <v>814.65</v>
      </c>
      <c r="F4892" s="404"/>
      <c r="G4892" s="404"/>
      <c r="H4892" s="404" t="str">
        <f t="shared" si="78"/>
        <v>UN</v>
      </c>
    </row>
    <row r="4893" spans="2:8" ht="30" x14ac:dyDescent="0.25">
      <c r="B4893" s="4">
        <v>4915787</v>
      </c>
      <c r="C4893" s="8" t="s">
        <v>14408</v>
      </c>
      <c r="D4893" s="4" t="s">
        <v>42</v>
      </c>
      <c r="E4893" s="463">
        <v>932.16</v>
      </c>
      <c r="F4893" s="404"/>
      <c r="G4893" s="404"/>
      <c r="H4893" s="404" t="str">
        <f t="shared" si="78"/>
        <v>UN</v>
      </c>
    </row>
    <row r="4894" spans="2:8" x14ac:dyDescent="0.25">
      <c r="B4894" s="6">
        <v>4915796</v>
      </c>
      <c r="C4894" s="9" t="s">
        <v>14409</v>
      </c>
      <c r="D4894" s="6" t="s">
        <v>42</v>
      </c>
      <c r="E4894" s="403">
        <v>331.63</v>
      </c>
      <c r="F4894" s="404"/>
      <c r="G4894" s="404"/>
      <c r="H4894" s="404" t="str">
        <f t="shared" si="78"/>
        <v>UN</v>
      </c>
    </row>
    <row r="4895" spans="2:8" x14ac:dyDescent="0.25">
      <c r="B4895" s="4">
        <v>4915760</v>
      </c>
      <c r="C4895" s="8" t="s">
        <v>14410</v>
      </c>
      <c r="D4895" s="4" t="s">
        <v>10960</v>
      </c>
      <c r="E4895" s="406">
        <v>56.85</v>
      </c>
      <c r="F4895" s="404"/>
      <c r="G4895" s="404"/>
      <c r="H4895" s="404" t="str">
        <f t="shared" si="78"/>
        <v>M²</v>
      </c>
    </row>
    <row r="4896" spans="2:8" x14ac:dyDescent="0.25">
      <c r="B4896" s="6">
        <v>4915699</v>
      </c>
      <c r="C4896" s="9" t="s">
        <v>14411</v>
      </c>
      <c r="D4896" s="6" t="s">
        <v>1013</v>
      </c>
      <c r="E4896" s="403">
        <v>30.16</v>
      </c>
      <c r="F4896" s="404"/>
      <c r="G4896" s="404"/>
      <c r="H4896" s="404" t="str">
        <f t="shared" si="78"/>
        <v>T</v>
      </c>
    </row>
    <row r="4897" spans="2:8" x14ac:dyDescent="0.25">
      <c r="B4897" s="4">
        <v>4915736</v>
      </c>
      <c r="C4897" s="8" t="s">
        <v>14412</v>
      </c>
      <c r="D4897" s="4" t="s">
        <v>9721</v>
      </c>
      <c r="E4897" s="406">
        <v>17.55</v>
      </c>
      <c r="F4897" s="404"/>
      <c r="G4897" s="404"/>
      <c r="H4897" s="404" t="str">
        <f t="shared" si="78"/>
        <v>M³</v>
      </c>
    </row>
    <row r="4898" spans="2:8" x14ac:dyDescent="0.25">
      <c r="B4898" s="6">
        <v>4915735</v>
      </c>
      <c r="C4898" s="9" t="s">
        <v>14413</v>
      </c>
      <c r="D4898" s="6" t="s">
        <v>9721</v>
      </c>
      <c r="E4898" s="403">
        <v>14.45</v>
      </c>
      <c r="F4898" s="404"/>
      <c r="G4898" s="404"/>
      <c r="H4898" s="404" t="str">
        <f t="shared" si="78"/>
        <v>M³</v>
      </c>
    </row>
    <row r="4899" spans="2:8" x14ac:dyDescent="0.25">
      <c r="B4899" s="4">
        <v>4915670</v>
      </c>
      <c r="C4899" s="8" t="s">
        <v>14414</v>
      </c>
      <c r="D4899" s="4" t="s">
        <v>9721</v>
      </c>
      <c r="E4899" s="406">
        <v>206.49</v>
      </c>
      <c r="F4899" s="404"/>
      <c r="G4899" s="404"/>
      <c r="H4899" s="404" t="str">
        <f t="shared" si="78"/>
        <v>M³</v>
      </c>
    </row>
    <row r="4900" spans="2:8" x14ac:dyDescent="0.25">
      <c r="B4900" s="6">
        <v>4915668</v>
      </c>
      <c r="C4900" s="9" t="s">
        <v>14415</v>
      </c>
      <c r="D4900" s="6" t="s">
        <v>9721</v>
      </c>
      <c r="E4900" s="403">
        <v>319.87</v>
      </c>
      <c r="F4900" s="404"/>
      <c r="G4900" s="404"/>
      <c r="H4900" s="404" t="str">
        <f t="shared" si="78"/>
        <v>M³</v>
      </c>
    </row>
    <row r="4901" spans="2:8" x14ac:dyDescent="0.25">
      <c r="B4901" s="4">
        <v>4915761</v>
      </c>
      <c r="C4901" s="8" t="s">
        <v>14416</v>
      </c>
      <c r="D4901" s="4" t="s">
        <v>10960</v>
      </c>
      <c r="E4901" s="463">
        <v>4.6500000000000004</v>
      </c>
      <c r="F4901" s="404"/>
      <c r="G4901" s="404"/>
      <c r="H4901" s="404" t="str">
        <f t="shared" si="78"/>
        <v>M²</v>
      </c>
    </row>
    <row r="4902" spans="2:8" x14ac:dyDescent="0.25">
      <c r="B4902" s="6">
        <v>4915762</v>
      </c>
      <c r="C4902" s="9" t="s">
        <v>14417</v>
      </c>
      <c r="D4902" s="6" t="s">
        <v>9</v>
      </c>
      <c r="E4902" s="464">
        <v>2.33</v>
      </c>
      <c r="F4902" s="404"/>
      <c r="G4902" s="404"/>
      <c r="H4902" s="404" t="str">
        <f t="shared" si="78"/>
        <v>M</v>
      </c>
    </row>
    <row r="4903" spans="2:8" x14ac:dyDescent="0.25">
      <c r="B4903" s="4">
        <v>4915738</v>
      </c>
      <c r="C4903" s="8" t="s">
        <v>14418</v>
      </c>
      <c r="D4903" s="4" t="s">
        <v>9721</v>
      </c>
      <c r="E4903" s="463">
        <v>5.79</v>
      </c>
      <c r="F4903" s="404"/>
      <c r="G4903" s="404"/>
      <c r="H4903" s="404" t="str">
        <f t="shared" si="78"/>
        <v>M³</v>
      </c>
    </row>
    <row r="4904" spans="2:8" x14ac:dyDescent="0.25">
      <c r="B4904" s="6">
        <v>4915737</v>
      </c>
      <c r="C4904" s="9" t="s">
        <v>14419</v>
      </c>
      <c r="D4904" s="6" t="s">
        <v>9721</v>
      </c>
      <c r="E4904" s="464">
        <v>4.8899999999999997</v>
      </c>
      <c r="F4904" s="404"/>
      <c r="G4904" s="404"/>
      <c r="H4904" s="404" t="str">
        <f t="shared" si="78"/>
        <v>M³</v>
      </c>
    </row>
    <row r="4905" spans="2:8" x14ac:dyDescent="0.25">
      <c r="B4905" s="4">
        <v>4915669</v>
      </c>
      <c r="C4905" s="8" t="s">
        <v>14420</v>
      </c>
      <c r="D4905" s="4" t="s">
        <v>9721</v>
      </c>
      <c r="E4905" s="463">
        <v>7.74</v>
      </c>
      <c r="F4905" s="404"/>
      <c r="G4905" s="404"/>
      <c r="H4905" s="404" t="str">
        <f t="shared" si="78"/>
        <v>M³</v>
      </c>
    </row>
    <row r="4906" spans="2:8" x14ac:dyDescent="0.25">
      <c r="B4906" s="6">
        <v>4915667</v>
      </c>
      <c r="C4906" s="9" t="s">
        <v>14421</v>
      </c>
      <c r="D4906" s="6" t="s">
        <v>9721</v>
      </c>
      <c r="E4906" s="403">
        <v>12.37</v>
      </c>
      <c r="F4906" s="404"/>
      <c r="G4906" s="404"/>
      <c r="H4906" s="404" t="str">
        <f t="shared" si="78"/>
        <v>M³</v>
      </c>
    </row>
    <row r="4907" spans="2:8" x14ac:dyDescent="0.25">
      <c r="B4907" s="4">
        <v>4915632</v>
      </c>
      <c r="C4907" s="8" t="s">
        <v>14422</v>
      </c>
      <c r="D4907" s="4" t="s">
        <v>9721</v>
      </c>
      <c r="E4907" s="406">
        <v>420.16</v>
      </c>
      <c r="F4907" s="404"/>
      <c r="G4907" s="404"/>
      <c r="H4907" s="404" t="str">
        <f t="shared" si="78"/>
        <v>M³</v>
      </c>
    </row>
    <row r="4908" spans="2:8" x14ac:dyDescent="0.25">
      <c r="B4908" s="6">
        <v>4915753</v>
      </c>
      <c r="C4908" s="9" t="s">
        <v>14423</v>
      </c>
      <c r="D4908" s="6" t="s">
        <v>9721</v>
      </c>
      <c r="E4908" s="464">
        <v>1406.48</v>
      </c>
      <c r="F4908" s="404"/>
      <c r="G4908" s="404"/>
      <c r="H4908" s="404" t="str">
        <f t="shared" si="78"/>
        <v>M³</v>
      </c>
    </row>
    <row r="4909" spans="2:8" x14ac:dyDescent="0.25">
      <c r="B4909" s="4">
        <v>4915776</v>
      </c>
      <c r="C4909" s="8" t="s">
        <v>14424</v>
      </c>
      <c r="D4909" s="4" t="s">
        <v>14425</v>
      </c>
      <c r="E4909" s="406">
        <v>821.09</v>
      </c>
      <c r="F4909" s="404"/>
      <c r="G4909" s="404"/>
      <c r="H4909" s="404" t="str">
        <f t="shared" si="78"/>
        <v>HA</v>
      </c>
    </row>
    <row r="4910" spans="2:8" x14ac:dyDescent="0.25">
      <c r="B4910" s="6">
        <v>4915740</v>
      </c>
      <c r="C4910" s="9" t="s">
        <v>14426</v>
      </c>
      <c r="D4910" s="6" t="s">
        <v>14425</v>
      </c>
      <c r="E4910" s="464">
        <v>2006.9</v>
      </c>
      <c r="F4910" s="404"/>
      <c r="G4910" s="404"/>
      <c r="H4910" s="404" t="str">
        <f t="shared" si="78"/>
        <v>HA</v>
      </c>
    </row>
    <row r="4911" spans="2:8" x14ac:dyDescent="0.25">
      <c r="B4911" s="4">
        <v>4915741</v>
      </c>
      <c r="C4911" s="8" t="s">
        <v>14427</v>
      </c>
      <c r="D4911" s="4" t="s">
        <v>14425</v>
      </c>
      <c r="E4911" s="463">
        <v>4816.55</v>
      </c>
      <c r="F4911" s="404"/>
      <c r="G4911" s="404"/>
      <c r="H4911" s="404" t="str">
        <f t="shared" si="78"/>
        <v>HA</v>
      </c>
    </row>
    <row r="4912" spans="2:8" x14ac:dyDescent="0.25">
      <c r="B4912" s="6">
        <v>4915775</v>
      </c>
      <c r="C4912" s="9" t="s">
        <v>14428</v>
      </c>
      <c r="D4912" s="6" t="s">
        <v>14425</v>
      </c>
      <c r="E4912" s="403">
        <v>739.2</v>
      </c>
      <c r="F4912" s="404"/>
      <c r="G4912" s="404"/>
      <c r="H4912" s="404" t="str">
        <f t="shared" si="78"/>
        <v>HA</v>
      </c>
    </row>
    <row r="4913" spans="2:8" x14ac:dyDescent="0.25">
      <c r="B4913" s="4">
        <v>4915742</v>
      </c>
      <c r="C4913" s="8" t="s">
        <v>14429</v>
      </c>
      <c r="D4913" s="4" t="s">
        <v>14425</v>
      </c>
      <c r="E4913" s="406">
        <v>460.73</v>
      </c>
      <c r="F4913" s="404"/>
      <c r="G4913" s="404"/>
      <c r="H4913" s="404" t="str">
        <f t="shared" si="78"/>
        <v>HA</v>
      </c>
    </row>
    <row r="4914" spans="2:8" x14ac:dyDescent="0.25">
      <c r="B4914" s="6">
        <v>4915626</v>
      </c>
      <c r="C4914" s="9" t="s">
        <v>14430</v>
      </c>
      <c r="D4914" s="6" t="s">
        <v>9</v>
      </c>
      <c r="E4914" s="464">
        <v>2.13</v>
      </c>
      <c r="F4914" s="404"/>
      <c r="G4914" s="404"/>
      <c r="H4914" s="404" t="str">
        <f t="shared" si="78"/>
        <v>M</v>
      </c>
    </row>
    <row r="4915" spans="2:8" ht="30" x14ac:dyDescent="0.25">
      <c r="B4915" s="4">
        <v>4915653</v>
      </c>
      <c r="C4915" s="8" t="s">
        <v>14431</v>
      </c>
      <c r="D4915" s="4" t="s">
        <v>49</v>
      </c>
      <c r="E4915" s="463">
        <v>75.83</v>
      </c>
      <c r="F4915" s="404"/>
      <c r="G4915" s="404"/>
      <c r="H4915" s="404" t="str">
        <f t="shared" si="78"/>
        <v>KG</v>
      </c>
    </row>
    <row r="4916" spans="2:8" x14ac:dyDescent="0.25">
      <c r="B4916" s="6">
        <v>4915623</v>
      </c>
      <c r="C4916" s="9" t="s">
        <v>14432</v>
      </c>
      <c r="D4916" s="6" t="s">
        <v>9721</v>
      </c>
      <c r="E4916" s="464">
        <v>67.2</v>
      </c>
      <c r="F4916" s="404"/>
      <c r="G4916" s="404"/>
      <c r="H4916" s="404" t="str">
        <f t="shared" si="78"/>
        <v>M³</v>
      </c>
    </row>
    <row r="4917" spans="2:8" x14ac:dyDescent="0.25">
      <c r="B4917" s="4">
        <v>4915625</v>
      </c>
      <c r="C4917" s="8" t="s">
        <v>14433</v>
      </c>
      <c r="D4917" s="4" t="s">
        <v>9721</v>
      </c>
      <c r="E4917" s="406">
        <v>46.8</v>
      </c>
      <c r="F4917" s="404"/>
      <c r="G4917" s="404"/>
      <c r="H4917" s="404" t="str">
        <f t="shared" si="78"/>
        <v>M³</v>
      </c>
    </row>
    <row r="4918" spans="2:8" x14ac:dyDescent="0.25">
      <c r="B4918" s="6">
        <v>4915621</v>
      </c>
      <c r="C4918" s="9" t="s">
        <v>14434</v>
      </c>
      <c r="D4918" s="6" t="s">
        <v>9721</v>
      </c>
      <c r="E4918" s="403">
        <v>4.74</v>
      </c>
      <c r="F4918" s="404"/>
      <c r="G4918" s="404"/>
      <c r="H4918" s="404" t="str">
        <f t="shared" si="78"/>
        <v>M³</v>
      </c>
    </row>
    <row r="4919" spans="2:8" x14ac:dyDescent="0.25">
      <c r="B4919" s="4">
        <v>4915720</v>
      </c>
      <c r="C4919" s="8" t="s">
        <v>14435</v>
      </c>
      <c r="D4919" s="4" t="s">
        <v>42</v>
      </c>
      <c r="E4919" s="406">
        <v>32.19</v>
      </c>
      <c r="F4919" s="404"/>
      <c r="G4919" s="404"/>
      <c r="H4919" s="404" t="str">
        <f t="shared" si="78"/>
        <v>UN</v>
      </c>
    </row>
    <row r="4920" spans="2:8" x14ac:dyDescent="0.25">
      <c r="B4920" s="6">
        <v>4915592</v>
      </c>
      <c r="C4920" s="9" t="s">
        <v>14436</v>
      </c>
      <c r="D4920" s="6" t="s">
        <v>42</v>
      </c>
      <c r="E4920" s="403">
        <v>31.43</v>
      </c>
      <c r="F4920" s="404"/>
      <c r="G4920" s="404"/>
      <c r="H4920" s="404" t="str">
        <f t="shared" si="78"/>
        <v>UN</v>
      </c>
    </row>
    <row r="4921" spans="2:8" ht="30" x14ac:dyDescent="0.25">
      <c r="B4921" s="4">
        <v>4913703</v>
      </c>
      <c r="C4921" s="8" t="s">
        <v>14437</v>
      </c>
      <c r="D4921" s="4" t="s">
        <v>42</v>
      </c>
      <c r="E4921" s="463">
        <v>5602.1</v>
      </c>
      <c r="F4921" s="404"/>
      <c r="G4921" s="404"/>
      <c r="H4921" s="404" t="str">
        <f t="shared" si="78"/>
        <v>UN</v>
      </c>
    </row>
    <row r="4922" spans="2:8" ht="30" x14ac:dyDescent="0.25">
      <c r="B4922" s="6">
        <v>4913704</v>
      </c>
      <c r="C4922" s="9" t="s">
        <v>14438</v>
      </c>
      <c r="D4922" s="6" t="s">
        <v>42</v>
      </c>
      <c r="E4922" s="464">
        <v>5482.14</v>
      </c>
      <c r="F4922" s="404"/>
      <c r="G4922" s="404"/>
      <c r="H4922" s="404" t="str">
        <f t="shared" si="78"/>
        <v>UN</v>
      </c>
    </row>
    <row r="4923" spans="2:8" x14ac:dyDescent="0.25">
      <c r="B4923" s="4">
        <v>4915757</v>
      </c>
      <c r="C4923" s="8" t="s">
        <v>14439</v>
      </c>
      <c r="D4923" s="4" t="s">
        <v>9721</v>
      </c>
      <c r="E4923" s="406">
        <v>447.94</v>
      </c>
      <c r="F4923" s="404"/>
      <c r="G4923" s="404"/>
      <c r="H4923" s="404" t="str">
        <f t="shared" si="78"/>
        <v>M³</v>
      </c>
    </row>
    <row r="4924" spans="2:8" x14ac:dyDescent="0.25">
      <c r="B4924" s="6">
        <v>4915678</v>
      </c>
      <c r="C4924" s="9" t="s">
        <v>14440</v>
      </c>
      <c r="D4924" s="6" t="s">
        <v>9721</v>
      </c>
      <c r="E4924" s="403">
        <v>400.01</v>
      </c>
      <c r="F4924" s="404"/>
      <c r="G4924" s="404"/>
      <c r="H4924" s="404" t="str">
        <f t="shared" si="78"/>
        <v>M³</v>
      </c>
    </row>
    <row r="4925" spans="2:8" x14ac:dyDescent="0.25">
      <c r="B4925" s="4">
        <v>4919547</v>
      </c>
      <c r="C4925" s="8" t="s">
        <v>14441</v>
      </c>
      <c r="D4925" s="4" t="s">
        <v>42</v>
      </c>
      <c r="E4925" s="406">
        <v>493.94</v>
      </c>
      <c r="F4925" s="404"/>
      <c r="G4925" s="404"/>
      <c r="H4925" s="404" t="str">
        <f t="shared" si="78"/>
        <v>UN</v>
      </c>
    </row>
    <row r="4926" spans="2:8" x14ac:dyDescent="0.25">
      <c r="B4926" s="6">
        <v>4915716</v>
      </c>
      <c r="C4926" s="9" t="s">
        <v>14442</v>
      </c>
      <c r="D4926" s="6" t="s">
        <v>10960</v>
      </c>
      <c r="E4926" s="403">
        <v>14.05</v>
      </c>
      <c r="F4926" s="404"/>
      <c r="G4926" s="404"/>
      <c r="H4926" s="404" t="str">
        <f t="shared" si="78"/>
        <v>M²</v>
      </c>
    </row>
    <row r="4927" spans="2:8" x14ac:dyDescent="0.25">
      <c r="B4927" s="4">
        <v>4915750</v>
      </c>
      <c r="C4927" s="8" t="s">
        <v>14443</v>
      </c>
      <c r="D4927" s="4" t="s">
        <v>9</v>
      </c>
      <c r="E4927" s="406">
        <v>208.35</v>
      </c>
      <c r="F4927" s="404"/>
      <c r="G4927" s="404"/>
      <c r="H4927" s="404" t="str">
        <f t="shared" si="78"/>
        <v>M</v>
      </c>
    </row>
    <row r="4928" spans="2:8" x14ac:dyDescent="0.25">
      <c r="B4928" s="6">
        <v>4915769</v>
      </c>
      <c r="C4928" s="9" t="s">
        <v>14444</v>
      </c>
      <c r="D4928" s="6" t="s">
        <v>9721</v>
      </c>
      <c r="E4928" s="403">
        <v>32.85</v>
      </c>
      <c r="F4928" s="404"/>
      <c r="G4928" s="404"/>
      <c r="H4928" s="404" t="str">
        <f t="shared" si="78"/>
        <v>M³</v>
      </c>
    </row>
    <row r="4929" spans="2:8" ht="30" x14ac:dyDescent="0.25">
      <c r="B4929" s="4">
        <v>5213836</v>
      </c>
      <c r="C4929" s="8" t="s">
        <v>14445</v>
      </c>
      <c r="D4929" s="4" t="s">
        <v>14446</v>
      </c>
      <c r="E4929" s="406">
        <v>1.1599999999999999</v>
      </c>
      <c r="F4929" s="404"/>
      <c r="G4929" s="404"/>
      <c r="H4929" s="404" t="str">
        <f t="shared" si="78"/>
        <v>UN.DIA</v>
      </c>
    </row>
    <row r="4930" spans="2:8" x14ac:dyDescent="0.25">
      <c r="B4930" s="6">
        <v>5213368</v>
      </c>
      <c r="C4930" s="9" t="s">
        <v>14447</v>
      </c>
      <c r="D4930" s="6" t="s">
        <v>42</v>
      </c>
      <c r="E4930" s="403">
        <v>20.23</v>
      </c>
      <c r="F4930" s="404"/>
      <c r="G4930" s="404"/>
      <c r="H4930" s="404" t="str">
        <f t="shared" si="78"/>
        <v>UN</v>
      </c>
    </row>
    <row r="4931" spans="2:8" x14ac:dyDescent="0.25">
      <c r="B4931" s="4">
        <v>5213367</v>
      </c>
      <c r="C4931" s="8" t="s">
        <v>14448</v>
      </c>
      <c r="D4931" s="4" t="s">
        <v>42</v>
      </c>
      <c r="E4931" s="406">
        <v>18.91</v>
      </c>
      <c r="F4931" s="404"/>
      <c r="G4931" s="404"/>
      <c r="H4931" s="404" t="str">
        <f t="shared" si="78"/>
        <v>UN</v>
      </c>
    </row>
    <row r="4932" spans="2:8" x14ac:dyDescent="0.25">
      <c r="B4932" s="6">
        <v>5213385</v>
      </c>
      <c r="C4932" s="9" t="s">
        <v>14449</v>
      </c>
      <c r="D4932" s="6" t="s">
        <v>42</v>
      </c>
      <c r="E4932" s="403">
        <v>327.04000000000002</v>
      </c>
      <c r="F4932" s="404"/>
      <c r="G4932" s="404"/>
      <c r="H4932" s="404" t="str">
        <f t="shared" si="78"/>
        <v>UN</v>
      </c>
    </row>
    <row r="4933" spans="2:8" ht="30" x14ac:dyDescent="0.25">
      <c r="B4933" s="4">
        <v>5213343</v>
      </c>
      <c r="C4933" s="8" t="s">
        <v>14450</v>
      </c>
      <c r="D4933" s="4" t="s">
        <v>14446</v>
      </c>
      <c r="E4933" s="406">
        <v>3.78</v>
      </c>
      <c r="F4933" s="404"/>
      <c r="G4933" s="404"/>
      <c r="H4933" s="404" t="str">
        <f t="shared" si="78"/>
        <v>UN.DIA</v>
      </c>
    </row>
    <row r="4934" spans="2:8" x14ac:dyDescent="0.25">
      <c r="B4934" s="6">
        <v>5213390</v>
      </c>
      <c r="C4934" s="9" t="s">
        <v>14451</v>
      </c>
      <c r="D4934" s="6" t="s">
        <v>9</v>
      </c>
      <c r="E4934" s="403">
        <v>280.7</v>
      </c>
      <c r="F4934" s="404"/>
      <c r="G4934" s="404"/>
      <c r="H4934" s="404" t="str">
        <f t="shared" si="78"/>
        <v>M</v>
      </c>
    </row>
    <row r="4935" spans="2:8" ht="30" x14ac:dyDescent="0.25">
      <c r="B4935" s="4">
        <v>5213344</v>
      </c>
      <c r="C4935" s="8" t="s">
        <v>14452</v>
      </c>
      <c r="D4935" s="4" t="s">
        <v>14453</v>
      </c>
      <c r="E4935" s="406">
        <v>3.31</v>
      </c>
      <c r="F4935" s="404"/>
      <c r="G4935" s="404"/>
      <c r="H4935" s="404" t="str">
        <f t="shared" si="78"/>
        <v>M.DIA</v>
      </c>
    </row>
    <row r="4936" spans="2:8" x14ac:dyDescent="0.25">
      <c r="B4936" s="6">
        <v>5213386</v>
      </c>
      <c r="C4936" s="9" t="s">
        <v>14454</v>
      </c>
      <c r="D4936" s="6" t="s">
        <v>42</v>
      </c>
      <c r="E4936" s="403">
        <v>536.03</v>
      </c>
      <c r="F4936" s="404"/>
      <c r="G4936" s="404"/>
      <c r="H4936" s="404" t="str">
        <f t="shared" si="78"/>
        <v>UN</v>
      </c>
    </row>
    <row r="4937" spans="2:8" ht="30" x14ac:dyDescent="0.25">
      <c r="B4937" s="4">
        <v>5213345</v>
      </c>
      <c r="C4937" s="8" t="s">
        <v>14455</v>
      </c>
      <c r="D4937" s="4" t="s">
        <v>14446</v>
      </c>
      <c r="E4937" s="406">
        <v>5.54</v>
      </c>
      <c r="F4937" s="404"/>
      <c r="G4937" s="404"/>
      <c r="H4937" s="404" t="str">
        <f t="shared" si="78"/>
        <v>UN.DIA</v>
      </c>
    </row>
    <row r="4938" spans="2:8" x14ac:dyDescent="0.25">
      <c r="B4938" s="6">
        <v>5213387</v>
      </c>
      <c r="C4938" s="9" t="s">
        <v>14456</v>
      </c>
      <c r="D4938" s="6" t="s">
        <v>42</v>
      </c>
      <c r="E4938" s="403">
        <v>768.21</v>
      </c>
      <c r="F4938" s="404"/>
      <c r="G4938" s="404"/>
      <c r="H4938" s="404" t="str">
        <f t="shared" si="78"/>
        <v>UN</v>
      </c>
    </row>
    <row r="4939" spans="2:8" ht="30" x14ac:dyDescent="0.25">
      <c r="B4939" s="4">
        <v>5213346</v>
      </c>
      <c r="C4939" s="8" t="s">
        <v>14457</v>
      </c>
      <c r="D4939" s="4" t="s">
        <v>14446</v>
      </c>
      <c r="E4939" s="406">
        <v>7.74</v>
      </c>
      <c r="F4939" s="404"/>
      <c r="G4939" s="404"/>
      <c r="H4939" s="404" t="str">
        <f t="shared" si="78"/>
        <v>UN.DIA</v>
      </c>
    </row>
    <row r="4940" spans="2:8" ht="30" x14ac:dyDescent="0.25">
      <c r="B4940" s="6">
        <v>5213843</v>
      </c>
      <c r="C4940" s="9" t="s">
        <v>14458</v>
      </c>
      <c r="D4940" s="6" t="s">
        <v>14453</v>
      </c>
      <c r="E4940" s="403">
        <v>1.01</v>
      </c>
      <c r="F4940" s="404"/>
      <c r="G4940" s="404"/>
      <c r="H4940" s="404" t="str">
        <f t="shared" si="78"/>
        <v>M.DIA</v>
      </c>
    </row>
    <row r="4941" spans="2:8" ht="30" x14ac:dyDescent="0.25">
      <c r="B4941" s="4">
        <v>5213833</v>
      </c>
      <c r="C4941" s="8" t="s">
        <v>14459</v>
      </c>
      <c r="D4941" s="4" t="s">
        <v>14446</v>
      </c>
      <c r="E4941" s="406">
        <v>10.68</v>
      </c>
      <c r="F4941" s="404"/>
      <c r="G4941" s="404"/>
      <c r="H4941" s="404" t="str">
        <f t="shared" si="78"/>
        <v>UN.DIA</v>
      </c>
    </row>
    <row r="4942" spans="2:8" ht="30" x14ac:dyDescent="0.25">
      <c r="B4942" s="6">
        <v>5213834</v>
      </c>
      <c r="C4942" s="9" t="s">
        <v>14460</v>
      </c>
      <c r="D4942" s="6" t="s">
        <v>14446</v>
      </c>
      <c r="E4942" s="403">
        <v>6.97</v>
      </c>
      <c r="F4942" s="404"/>
      <c r="G4942" s="404"/>
      <c r="H4942" s="404" t="str">
        <f t="shared" si="78"/>
        <v>UN.DIA</v>
      </c>
    </row>
    <row r="4943" spans="2:8" x14ac:dyDescent="0.25">
      <c r="B4943" s="4">
        <v>5219544</v>
      </c>
      <c r="C4943" s="8" t="s">
        <v>14461</v>
      </c>
      <c r="D4943" s="4" t="s">
        <v>42</v>
      </c>
      <c r="E4943" s="406">
        <v>230.14</v>
      </c>
      <c r="F4943" s="404"/>
      <c r="G4943" s="404"/>
      <c r="H4943" s="404" t="str">
        <f t="shared" si="78"/>
        <v>UN</v>
      </c>
    </row>
    <row r="4944" spans="2:8" ht="30" x14ac:dyDescent="0.25">
      <c r="B4944" s="6">
        <v>5213383</v>
      </c>
      <c r="C4944" s="9" t="s">
        <v>14462</v>
      </c>
      <c r="D4944" s="6" t="s">
        <v>14446</v>
      </c>
      <c r="E4944" s="403">
        <v>0.82</v>
      </c>
      <c r="F4944" s="404"/>
      <c r="G4944" s="404"/>
      <c r="H4944" s="404" t="str">
        <f t="shared" si="78"/>
        <v>UN.DIA</v>
      </c>
    </row>
    <row r="4945" spans="2:8" ht="30" x14ac:dyDescent="0.25">
      <c r="B4945" s="4">
        <v>5213380</v>
      </c>
      <c r="C4945" s="8" t="s">
        <v>14463</v>
      </c>
      <c r="D4945" s="4" t="s">
        <v>14446</v>
      </c>
      <c r="E4945" s="406">
        <v>1.9</v>
      </c>
      <c r="F4945" s="404"/>
      <c r="G4945" s="404"/>
      <c r="H4945" s="404" t="str">
        <f t="shared" ref="H4945:H5008" si="79">UPPER(D4945)</f>
        <v>UN.DIA</v>
      </c>
    </row>
    <row r="4946" spans="2:8" ht="30" x14ac:dyDescent="0.25">
      <c r="B4946" s="6">
        <v>5213838</v>
      </c>
      <c r="C4946" s="9" t="s">
        <v>14464</v>
      </c>
      <c r="D4946" s="6" t="s">
        <v>14446</v>
      </c>
      <c r="E4946" s="403">
        <v>4.76</v>
      </c>
      <c r="F4946" s="404"/>
      <c r="G4946" s="404"/>
      <c r="H4946" s="404" t="str">
        <f t="shared" si="79"/>
        <v>UN.DIA</v>
      </c>
    </row>
    <row r="4947" spans="2:8" x14ac:dyDescent="0.25">
      <c r="B4947" s="4">
        <v>5213837</v>
      </c>
      <c r="C4947" s="8" t="s">
        <v>14465</v>
      </c>
      <c r="D4947" s="4" t="s">
        <v>42</v>
      </c>
      <c r="E4947" s="406">
        <v>183.79</v>
      </c>
      <c r="F4947" s="404"/>
      <c r="G4947" s="404"/>
      <c r="H4947" s="404" t="str">
        <f t="shared" si="79"/>
        <v>UN</v>
      </c>
    </row>
    <row r="4948" spans="2:8" ht="30" x14ac:dyDescent="0.25">
      <c r="B4948" s="6">
        <v>5213835</v>
      </c>
      <c r="C4948" s="9" t="s">
        <v>14466</v>
      </c>
      <c r="D4948" s="6" t="s">
        <v>14446</v>
      </c>
      <c r="E4948" s="403">
        <v>0.84</v>
      </c>
      <c r="F4948" s="404"/>
      <c r="G4948" s="404"/>
      <c r="H4948" s="404" t="str">
        <f t="shared" si="79"/>
        <v>UN.DIA</v>
      </c>
    </row>
    <row r="4949" spans="2:8" x14ac:dyDescent="0.25">
      <c r="B4949" s="4">
        <v>5213839</v>
      </c>
      <c r="C4949" s="8" t="s">
        <v>14467</v>
      </c>
      <c r="D4949" s="4" t="s">
        <v>10960</v>
      </c>
      <c r="E4949" s="406">
        <v>305.73</v>
      </c>
      <c r="F4949" s="404"/>
      <c r="G4949" s="404"/>
      <c r="H4949" s="404" t="str">
        <f t="shared" si="79"/>
        <v>M²</v>
      </c>
    </row>
    <row r="4950" spans="2:8" ht="30" x14ac:dyDescent="0.25">
      <c r="B4950" s="6">
        <v>5213347</v>
      </c>
      <c r="C4950" s="9" t="s">
        <v>14468</v>
      </c>
      <c r="D4950" s="6" t="s">
        <v>14469</v>
      </c>
      <c r="E4950" s="403">
        <v>7.64</v>
      </c>
      <c r="F4950" s="404"/>
      <c r="G4950" s="404"/>
      <c r="H4950" s="404" t="str">
        <f t="shared" si="79"/>
        <v>M².DIA</v>
      </c>
    </row>
    <row r="4951" spans="2:8" x14ac:dyDescent="0.25">
      <c r="B4951" s="4">
        <v>5213840</v>
      </c>
      <c r="C4951" s="8" t="s">
        <v>14470</v>
      </c>
      <c r="D4951" s="4" t="s">
        <v>10960</v>
      </c>
      <c r="E4951" s="406">
        <v>37.04</v>
      </c>
      <c r="F4951" s="404"/>
      <c r="G4951" s="404"/>
      <c r="H4951" s="404" t="str">
        <f t="shared" si="79"/>
        <v>M²</v>
      </c>
    </row>
    <row r="4952" spans="2:8" ht="30" x14ac:dyDescent="0.25">
      <c r="B4952" s="6">
        <v>5213349</v>
      </c>
      <c r="C4952" s="9" t="s">
        <v>14471</v>
      </c>
      <c r="D4952" s="6" t="s">
        <v>14469</v>
      </c>
      <c r="E4952" s="403">
        <v>0.71</v>
      </c>
      <c r="F4952" s="404"/>
      <c r="G4952" s="404"/>
      <c r="H4952" s="404" t="str">
        <f t="shared" si="79"/>
        <v>M².DIA</v>
      </c>
    </row>
    <row r="4953" spans="2:8" ht="30" x14ac:dyDescent="0.25">
      <c r="B4953" s="4">
        <v>5213841</v>
      </c>
      <c r="C4953" s="8" t="s">
        <v>14472</v>
      </c>
      <c r="D4953" s="4" t="s">
        <v>10960</v>
      </c>
      <c r="E4953" s="406">
        <v>66.84</v>
      </c>
      <c r="F4953" s="404"/>
      <c r="G4953" s="404"/>
      <c r="H4953" s="404" t="str">
        <f t="shared" si="79"/>
        <v>M²</v>
      </c>
    </row>
    <row r="4954" spans="2:8" ht="30" x14ac:dyDescent="0.25">
      <c r="B4954" s="6">
        <v>5213348</v>
      </c>
      <c r="C4954" s="9" t="s">
        <v>14473</v>
      </c>
      <c r="D4954" s="6" t="s">
        <v>14469</v>
      </c>
      <c r="E4954" s="403">
        <v>0.81</v>
      </c>
      <c r="F4954" s="404"/>
      <c r="G4954" s="404"/>
      <c r="H4954" s="404" t="str">
        <f t="shared" si="79"/>
        <v>M².DIA</v>
      </c>
    </row>
    <row r="4955" spans="2:8" x14ac:dyDescent="0.25">
      <c r="B4955" s="4">
        <v>5216116</v>
      </c>
      <c r="C4955" s="8" t="s">
        <v>14474</v>
      </c>
      <c r="D4955" s="4" t="s">
        <v>42</v>
      </c>
      <c r="E4955" s="406">
        <v>17.32</v>
      </c>
      <c r="F4955" s="404"/>
      <c r="G4955" s="404"/>
      <c r="H4955" s="404" t="str">
        <f t="shared" si="79"/>
        <v>UN</v>
      </c>
    </row>
    <row r="4956" spans="2:8" x14ac:dyDescent="0.25">
      <c r="B4956" s="6">
        <v>5216115</v>
      </c>
      <c r="C4956" s="9" t="s">
        <v>14475</v>
      </c>
      <c r="D4956" s="6" t="s">
        <v>42</v>
      </c>
      <c r="E4956" s="403">
        <v>16.559999999999999</v>
      </c>
      <c r="F4956" s="404"/>
      <c r="G4956" s="404"/>
      <c r="H4956" s="404" t="str">
        <f t="shared" si="79"/>
        <v>UN</v>
      </c>
    </row>
    <row r="4957" spans="2:8" x14ac:dyDescent="0.25">
      <c r="B4957" s="4">
        <v>5213842</v>
      </c>
      <c r="C4957" s="8" t="s">
        <v>14476</v>
      </c>
      <c r="D4957" s="4" t="s">
        <v>9</v>
      </c>
      <c r="E4957" s="406">
        <v>0.12</v>
      </c>
      <c r="F4957" s="404"/>
      <c r="G4957" s="404"/>
      <c r="H4957" s="404" t="str">
        <f t="shared" si="79"/>
        <v>M</v>
      </c>
    </row>
    <row r="4958" spans="2:8" x14ac:dyDescent="0.25">
      <c r="B4958" s="6">
        <v>5213358</v>
      </c>
      <c r="C4958" s="9" t="s">
        <v>14477</v>
      </c>
      <c r="D4958" s="6" t="s">
        <v>10960</v>
      </c>
      <c r="E4958" s="403">
        <v>231.82</v>
      </c>
      <c r="F4958" s="404"/>
      <c r="G4958" s="404"/>
      <c r="H4958" s="404" t="str">
        <f t="shared" si="79"/>
        <v>M²</v>
      </c>
    </row>
    <row r="4959" spans="2:8" ht="30" x14ac:dyDescent="0.25">
      <c r="B4959" s="4">
        <v>5213848</v>
      </c>
      <c r="C4959" s="8" t="s">
        <v>14478</v>
      </c>
      <c r="D4959" s="4" t="s">
        <v>14446</v>
      </c>
      <c r="E4959" s="406">
        <v>1.08</v>
      </c>
      <c r="F4959" s="404"/>
      <c r="G4959" s="404"/>
      <c r="H4959" s="404" t="str">
        <f t="shared" si="79"/>
        <v>UN.DIA</v>
      </c>
    </row>
    <row r="4960" spans="2:8" x14ac:dyDescent="0.25">
      <c r="B4960" s="6">
        <v>5214012</v>
      </c>
      <c r="C4960" s="9" t="s">
        <v>14479</v>
      </c>
      <c r="D4960" s="6" t="s">
        <v>10960</v>
      </c>
      <c r="E4960" s="403">
        <v>25.96</v>
      </c>
      <c r="F4960" s="404"/>
      <c r="G4960" s="404"/>
      <c r="H4960" s="404" t="str">
        <f t="shared" si="79"/>
        <v>M²</v>
      </c>
    </row>
    <row r="4961" spans="2:8" x14ac:dyDescent="0.25">
      <c r="B4961" s="4">
        <v>5213356</v>
      </c>
      <c r="C4961" s="8" t="s">
        <v>14480</v>
      </c>
      <c r="D4961" s="4" t="s">
        <v>10960</v>
      </c>
      <c r="E4961" s="406">
        <v>36.270000000000003</v>
      </c>
      <c r="F4961" s="404"/>
      <c r="G4961" s="404"/>
      <c r="H4961" s="404" t="str">
        <f t="shared" si="79"/>
        <v>M²</v>
      </c>
    </row>
    <row r="4962" spans="2:8" ht="30" x14ac:dyDescent="0.25">
      <c r="B4962" s="6">
        <v>5214011</v>
      </c>
      <c r="C4962" s="9" t="s">
        <v>14481</v>
      </c>
      <c r="D4962" s="6" t="s">
        <v>10960</v>
      </c>
      <c r="E4962" s="403">
        <v>13.35</v>
      </c>
      <c r="F4962" s="404"/>
      <c r="G4962" s="404"/>
      <c r="H4962" s="404" t="str">
        <f t="shared" si="79"/>
        <v>M²</v>
      </c>
    </row>
    <row r="4963" spans="2:8" ht="30" x14ac:dyDescent="0.25">
      <c r="B4963" s="4">
        <v>5213354</v>
      </c>
      <c r="C4963" s="8" t="s">
        <v>14482</v>
      </c>
      <c r="D4963" s="4" t="s">
        <v>10960</v>
      </c>
      <c r="E4963" s="406">
        <v>15.94</v>
      </c>
      <c r="F4963" s="404"/>
      <c r="G4963" s="404"/>
      <c r="H4963" s="404" t="str">
        <f t="shared" si="79"/>
        <v>M²</v>
      </c>
    </row>
    <row r="4964" spans="2:8" ht="30" x14ac:dyDescent="0.25">
      <c r="B4964" s="6">
        <v>5213355</v>
      </c>
      <c r="C4964" s="9" t="s">
        <v>14483</v>
      </c>
      <c r="D4964" s="6" t="s">
        <v>10960</v>
      </c>
      <c r="E4964" s="403">
        <v>18.57</v>
      </c>
      <c r="F4964" s="404"/>
      <c r="G4964" s="404"/>
      <c r="H4964" s="404" t="str">
        <f t="shared" si="79"/>
        <v>M²</v>
      </c>
    </row>
    <row r="4965" spans="2:8" x14ac:dyDescent="0.25">
      <c r="B4965" s="4">
        <v>5213850</v>
      </c>
      <c r="C4965" s="8" t="s">
        <v>14484</v>
      </c>
      <c r="D4965" s="4" t="s">
        <v>297</v>
      </c>
      <c r="E4965" s="406">
        <v>23.27</v>
      </c>
      <c r="F4965" s="404"/>
      <c r="G4965" s="404"/>
      <c r="H4965" s="404" t="str">
        <f t="shared" si="79"/>
        <v>H</v>
      </c>
    </row>
    <row r="4966" spans="2:8" x14ac:dyDescent="0.25">
      <c r="B4966" s="6">
        <v>5213846</v>
      </c>
      <c r="C4966" s="9" t="s">
        <v>14485</v>
      </c>
      <c r="D4966" s="6" t="s">
        <v>297</v>
      </c>
      <c r="E4966" s="403">
        <v>5.43</v>
      </c>
      <c r="F4966" s="404"/>
      <c r="G4966" s="404"/>
      <c r="H4966" s="404" t="str">
        <f t="shared" si="79"/>
        <v>H</v>
      </c>
    </row>
    <row r="4967" spans="2:8" x14ac:dyDescent="0.25">
      <c r="B4967" s="4">
        <v>5213847</v>
      </c>
      <c r="C4967" s="8" t="s">
        <v>14486</v>
      </c>
      <c r="D4967" s="4" t="s">
        <v>297</v>
      </c>
      <c r="E4967" s="406">
        <v>92.32</v>
      </c>
      <c r="F4967" s="404"/>
      <c r="G4967" s="404"/>
      <c r="H4967" s="404" t="str">
        <f t="shared" si="79"/>
        <v>H</v>
      </c>
    </row>
    <row r="4968" spans="2:8" ht="30" x14ac:dyDescent="0.25">
      <c r="B4968" s="6">
        <v>5213845</v>
      </c>
      <c r="C4968" s="9" t="s">
        <v>14487</v>
      </c>
      <c r="D4968" s="6" t="s">
        <v>297</v>
      </c>
      <c r="E4968" s="464">
        <v>24.82</v>
      </c>
      <c r="F4968" s="404"/>
      <c r="G4968" s="404"/>
      <c r="H4968" s="404" t="str">
        <f t="shared" si="79"/>
        <v>H</v>
      </c>
    </row>
    <row r="4969" spans="2:8" x14ac:dyDescent="0.25">
      <c r="B4969" s="4">
        <v>5213412</v>
      </c>
      <c r="C4969" s="8" t="s">
        <v>14488</v>
      </c>
      <c r="D4969" s="4" t="s">
        <v>10960</v>
      </c>
      <c r="E4969" s="406">
        <v>114.26</v>
      </c>
      <c r="F4969" s="404"/>
      <c r="G4969" s="404"/>
      <c r="H4969" s="404" t="str">
        <f t="shared" si="79"/>
        <v>M²</v>
      </c>
    </row>
    <row r="4970" spans="2:8" x14ac:dyDescent="0.25">
      <c r="B4970" s="6">
        <v>5213411</v>
      </c>
      <c r="C4970" s="9" t="s">
        <v>14489</v>
      </c>
      <c r="D4970" s="6" t="s">
        <v>10960</v>
      </c>
      <c r="E4970" s="403">
        <v>202.23</v>
      </c>
      <c r="F4970" s="404"/>
      <c r="G4970" s="404"/>
      <c r="H4970" s="404" t="str">
        <f t="shared" si="79"/>
        <v>M²</v>
      </c>
    </row>
    <row r="4971" spans="2:8" ht="30" x14ac:dyDescent="0.25">
      <c r="B4971" s="4">
        <v>5214009</v>
      </c>
      <c r="C4971" s="8" t="s">
        <v>14490</v>
      </c>
      <c r="D4971" s="4" t="s">
        <v>10960</v>
      </c>
      <c r="E4971" s="406">
        <v>114.26</v>
      </c>
      <c r="F4971" s="404"/>
      <c r="G4971" s="404"/>
      <c r="H4971" s="404" t="str">
        <f t="shared" si="79"/>
        <v>M²</v>
      </c>
    </row>
    <row r="4972" spans="2:8" ht="30" x14ac:dyDescent="0.25">
      <c r="B4972" s="6">
        <v>5214010</v>
      </c>
      <c r="C4972" s="9" t="s">
        <v>14491</v>
      </c>
      <c r="D4972" s="6" t="s">
        <v>10960</v>
      </c>
      <c r="E4972" s="403">
        <v>209.88</v>
      </c>
      <c r="F4972" s="404"/>
      <c r="G4972" s="404"/>
      <c r="H4972" s="404" t="str">
        <f t="shared" si="79"/>
        <v>M²</v>
      </c>
    </row>
    <row r="4973" spans="2:8" ht="30" x14ac:dyDescent="0.25">
      <c r="B4973" s="4">
        <v>5213413</v>
      </c>
      <c r="C4973" s="8" t="s">
        <v>14492</v>
      </c>
      <c r="D4973" s="4" t="s">
        <v>10960</v>
      </c>
      <c r="E4973" s="406">
        <v>70.430000000000007</v>
      </c>
      <c r="F4973" s="404"/>
      <c r="G4973" s="404"/>
      <c r="H4973" s="404" t="str">
        <f t="shared" si="79"/>
        <v>M²</v>
      </c>
    </row>
    <row r="4974" spans="2:8" x14ac:dyDescent="0.25">
      <c r="B4974" s="6">
        <v>5213410</v>
      </c>
      <c r="C4974" s="9" t="s">
        <v>14493</v>
      </c>
      <c r="D4974" s="6" t="s">
        <v>10960</v>
      </c>
      <c r="E4974" s="403">
        <v>144.4</v>
      </c>
      <c r="F4974" s="404"/>
      <c r="G4974" s="404"/>
      <c r="H4974" s="404" t="str">
        <f t="shared" si="79"/>
        <v>M²</v>
      </c>
    </row>
    <row r="4975" spans="2:8" x14ac:dyDescent="0.25">
      <c r="B4975" s="4">
        <v>5214004</v>
      </c>
      <c r="C4975" s="8" t="s">
        <v>14494</v>
      </c>
      <c r="D4975" s="4" t="s">
        <v>10960</v>
      </c>
      <c r="E4975" s="406">
        <v>173.62</v>
      </c>
      <c r="F4975" s="404"/>
      <c r="G4975" s="404"/>
      <c r="H4975" s="404" t="str">
        <f t="shared" si="79"/>
        <v>M²</v>
      </c>
    </row>
    <row r="4976" spans="2:8" x14ac:dyDescent="0.25">
      <c r="B4976" s="6">
        <v>5214005</v>
      </c>
      <c r="C4976" s="9" t="s">
        <v>14495</v>
      </c>
      <c r="D4976" s="6" t="s">
        <v>10960</v>
      </c>
      <c r="E4976" s="403">
        <v>155.62</v>
      </c>
      <c r="F4976" s="404"/>
      <c r="G4976" s="404"/>
      <c r="H4976" s="404" t="str">
        <f t="shared" si="79"/>
        <v>M²</v>
      </c>
    </row>
    <row r="4977" spans="2:8" x14ac:dyDescent="0.25">
      <c r="B4977" s="4">
        <v>5214006</v>
      </c>
      <c r="C4977" s="8" t="s">
        <v>14496</v>
      </c>
      <c r="D4977" s="4" t="s">
        <v>10960</v>
      </c>
      <c r="E4977" s="406">
        <v>99.78</v>
      </c>
      <c r="F4977" s="404"/>
      <c r="G4977" s="404"/>
      <c r="H4977" s="404" t="str">
        <f t="shared" si="79"/>
        <v>M²</v>
      </c>
    </row>
    <row r="4978" spans="2:8" x14ac:dyDescent="0.25">
      <c r="B4978" s="6">
        <v>5214007</v>
      </c>
      <c r="C4978" s="9" t="s">
        <v>14497</v>
      </c>
      <c r="D4978" s="6" t="s">
        <v>10960</v>
      </c>
      <c r="E4978" s="403">
        <v>85.17</v>
      </c>
      <c r="F4978" s="404"/>
      <c r="G4978" s="404"/>
      <c r="H4978" s="404" t="str">
        <f t="shared" si="79"/>
        <v>M²</v>
      </c>
    </row>
    <row r="4979" spans="2:8" x14ac:dyDescent="0.25">
      <c r="B4979" s="4">
        <v>5214008</v>
      </c>
      <c r="C4979" s="8" t="s">
        <v>14498</v>
      </c>
      <c r="D4979" s="4" t="s">
        <v>10960</v>
      </c>
      <c r="E4979" s="406">
        <v>83.61</v>
      </c>
      <c r="F4979" s="404"/>
      <c r="G4979" s="404"/>
      <c r="H4979" s="404" t="str">
        <f t="shared" si="79"/>
        <v>M²</v>
      </c>
    </row>
    <row r="4980" spans="2:8" x14ac:dyDescent="0.25">
      <c r="B4980" s="6">
        <v>5213408</v>
      </c>
      <c r="C4980" s="9" t="s">
        <v>14499</v>
      </c>
      <c r="D4980" s="6" t="s">
        <v>10960</v>
      </c>
      <c r="E4980" s="403">
        <v>49.41</v>
      </c>
      <c r="F4980" s="404"/>
      <c r="G4980" s="404"/>
      <c r="H4980" s="404" t="str">
        <f t="shared" si="79"/>
        <v>M²</v>
      </c>
    </row>
    <row r="4981" spans="2:8" x14ac:dyDescent="0.25">
      <c r="B4981" s="4">
        <v>5213400</v>
      </c>
      <c r="C4981" s="8" t="s">
        <v>14500</v>
      </c>
      <c r="D4981" s="4" t="s">
        <v>10960</v>
      </c>
      <c r="E4981" s="463">
        <v>26.24</v>
      </c>
      <c r="F4981" s="404"/>
      <c r="G4981" s="404"/>
      <c r="H4981" s="404" t="str">
        <f t="shared" si="79"/>
        <v>M²</v>
      </c>
    </row>
    <row r="4982" spans="2:8" x14ac:dyDescent="0.25">
      <c r="B4982" s="6">
        <v>5213401</v>
      </c>
      <c r="C4982" s="9" t="s">
        <v>14501</v>
      </c>
      <c r="D4982" s="6" t="s">
        <v>10960</v>
      </c>
      <c r="E4982" s="403">
        <v>36.6</v>
      </c>
      <c r="F4982" s="404"/>
      <c r="G4982" s="404"/>
      <c r="H4982" s="404" t="str">
        <f t="shared" si="79"/>
        <v>M²</v>
      </c>
    </row>
    <row r="4983" spans="2:8" x14ac:dyDescent="0.25">
      <c r="B4983" s="4">
        <v>5214001</v>
      </c>
      <c r="C4983" s="8" t="s">
        <v>14502</v>
      </c>
      <c r="D4983" s="4" t="s">
        <v>10960</v>
      </c>
      <c r="E4983" s="406">
        <v>13.61</v>
      </c>
      <c r="F4983" s="404"/>
      <c r="G4983" s="404"/>
      <c r="H4983" s="404" t="str">
        <f t="shared" si="79"/>
        <v>M²</v>
      </c>
    </row>
    <row r="4984" spans="2:8" x14ac:dyDescent="0.25">
      <c r="B4984" s="6">
        <v>5213402</v>
      </c>
      <c r="C4984" s="9" t="s">
        <v>14503</v>
      </c>
      <c r="D4984" s="6" t="s">
        <v>10960</v>
      </c>
      <c r="E4984" s="403">
        <v>16.23</v>
      </c>
      <c r="F4984" s="404"/>
      <c r="G4984" s="404"/>
      <c r="H4984" s="404" t="str">
        <f t="shared" si="79"/>
        <v>M²</v>
      </c>
    </row>
    <row r="4985" spans="2:8" x14ac:dyDescent="0.25">
      <c r="B4985" s="4">
        <v>5213403</v>
      </c>
      <c r="C4985" s="8" t="s">
        <v>14504</v>
      </c>
      <c r="D4985" s="4" t="s">
        <v>10960</v>
      </c>
      <c r="E4985" s="463">
        <v>18.88</v>
      </c>
      <c r="F4985" s="404"/>
      <c r="G4985" s="404"/>
      <c r="H4985" s="404" t="str">
        <f t="shared" si="79"/>
        <v>M²</v>
      </c>
    </row>
    <row r="4986" spans="2:8" x14ac:dyDescent="0.25">
      <c r="B4986" s="6">
        <v>5214003</v>
      </c>
      <c r="C4986" s="9" t="s">
        <v>14505</v>
      </c>
      <c r="D4986" s="6" t="s">
        <v>10960</v>
      </c>
      <c r="E4986" s="403">
        <v>60</v>
      </c>
      <c r="F4986" s="404"/>
      <c r="G4986" s="404"/>
      <c r="H4986" s="404" t="str">
        <f t="shared" si="79"/>
        <v>M²</v>
      </c>
    </row>
    <row r="4987" spans="2:8" x14ac:dyDescent="0.25">
      <c r="B4987" s="4">
        <v>5213409</v>
      </c>
      <c r="C4987" s="8" t="s">
        <v>14506</v>
      </c>
      <c r="D4987" s="4" t="s">
        <v>10960</v>
      </c>
      <c r="E4987" s="406">
        <v>100.65</v>
      </c>
      <c r="F4987" s="404"/>
      <c r="G4987" s="404"/>
      <c r="H4987" s="404" t="str">
        <f t="shared" si="79"/>
        <v>M²</v>
      </c>
    </row>
    <row r="4988" spans="2:8" x14ac:dyDescent="0.25">
      <c r="B4988" s="6">
        <v>5213404</v>
      </c>
      <c r="C4988" s="9" t="s">
        <v>14507</v>
      </c>
      <c r="D4988" s="6" t="s">
        <v>10960</v>
      </c>
      <c r="E4988" s="403">
        <v>40.020000000000003</v>
      </c>
      <c r="F4988" s="404"/>
      <c r="G4988" s="404"/>
      <c r="H4988" s="404" t="str">
        <f t="shared" si="79"/>
        <v>M²</v>
      </c>
    </row>
    <row r="4989" spans="2:8" x14ac:dyDescent="0.25">
      <c r="B4989" s="4">
        <v>5213405</v>
      </c>
      <c r="C4989" s="8" t="s">
        <v>14508</v>
      </c>
      <c r="D4989" s="4" t="s">
        <v>10960</v>
      </c>
      <c r="E4989" s="406">
        <v>49.85</v>
      </c>
      <c r="F4989" s="404"/>
      <c r="G4989" s="404"/>
      <c r="H4989" s="404" t="str">
        <f t="shared" si="79"/>
        <v>M²</v>
      </c>
    </row>
    <row r="4990" spans="2:8" x14ac:dyDescent="0.25">
      <c r="B4990" s="6">
        <v>5214002</v>
      </c>
      <c r="C4990" s="9" t="s">
        <v>14509</v>
      </c>
      <c r="D4990" s="6" t="s">
        <v>10960</v>
      </c>
      <c r="E4990" s="403">
        <v>27.6</v>
      </c>
      <c r="F4990" s="404"/>
      <c r="G4990" s="404"/>
      <c r="H4990" s="404" t="str">
        <f t="shared" si="79"/>
        <v>M²</v>
      </c>
    </row>
    <row r="4991" spans="2:8" x14ac:dyDescent="0.25">
      <c r="B4991" s="4">
        <v>5213406</v>
      </c>
      <c r="C4991" s="8" t="s">
        <v>14510</v>
      </c>
      <c r="D4991" s="4" t="s">
        <v>10960</v>
      </c>
      <c r="E4991" s="406">
        <v>30.01</v>
      </c>
      <c r="F4991" s="404"/>
      <c r="G4991" s="404"/>
      <c r="H4991" s="404" t="str">
        <f t="shared" si="79"/>
        <v>M²</v>
      </c>
    </row>
    <row r="4992" spans="2:8" x14ac:dyDescent="0.25">
      <c r="B4992" s="6">
        <v>5213407</v>
      </c>
      <c r="C4992" s="9" t="s">
        <v>14511</v>
      </c>
      <c r="D4992" s="6" t="s">
        <v>10960</v>
      </c>
      <c r="E4992" s="403">
        <v>32.42</v>
      </c>
      <c r="F4992" s="404"/>
      <c r="G4992" s="404"/>
      <c r="H4992" s="404" t="str">
        <f t="shared" si="79"/>
        <v>M²</v>
      </c>
    </row>
    <row r="4993" spans="2:8" x14ac:dyDescent="0.25">
      <c r="B4993" s="4">
        <v>5212552</v>
      </c>
      <c r="C4993" s="8" t="s">
        <v>14512</v>
      </c>
      <c r="D4993" s="4" t="s">
        <v>10960</v>
      </c>
      <c r="E4993" s="406">
        <v>16.27</v>
      </c>
      <c r="F4993" s="404"/>
      <c r="G4993" s="404"/>
      <c r="H4993" s="404" t="str">
        <f t="shared" si="79"/>
        <v>M²</v>
      </c>
    </row>
    <row r="4994" spans="2:8" x14ac:dyDescent="0.25">
      <c r="B4994" s="6">
        <v>5213464</v>
      </c>
      <c r="C4994" s="9" t="s">
        <v>14513</v>
      </c>
      <c r="D4994" s="6" t="s">
        <v>42</v>
      </c>
      <c r="E4994" s="403">
        <v>251.4</v>
      </c>
      <c r="F4994" s="404"/>
      <c r="G4994" s="404"/>
      <c r="H4994" s="404" t="str">
        <f t="shared" si="79"/>
        <v>UN</v>
      </c>
    </row>
    <row r="4995" spans="2:8" x14ac:dyDescent="0.25">
      <c r="B4995" s="4">
        <v>5213465</v>
      </c>
      <c r="C4995" s="8" t="s">
        <v>14514</v>
      </c>
      <c r="D4995" s="4" t="s">
        <v>42</v>
      </c>
      <c r="E4995" s="406">
        <v>429.26</v>
      </c>
      <c r="F4995" s="404"/>
      <c r="G4995" s="404"/>
      <c r="H4995" s="404" t="str">
        <f t="shared" si="79"/>
        <v>UN</v>
      </c>
    </row>
    <row r="4996" spans="2:8" x14ac:dyDescent="0.25">
      <c r="B4996" s="6">
        <v>5213466</v>
      </c>
      <c r="C4996" s="9" t="s">
        <v>14515</v>
      </c>
      <c r="D4996" s="6" t="s">
        <v>42</v>
      </c>
      <c r="E4996" s="403">
        <v>600.86</v>
      </c>
      <c r="F4996" s="404"/>
      <c r="G4996" s="404"/>
      <c r="H4996" s="404" t="str">
        <f t="shared" si="79"/>
        <v>UN</v>
      </c>
    </row>
    <row r="4997" spans="2:8" x14ac:dyDescent="0.25">
      <c r="B4997" s="4">
        <v>5213467</v>
      </c>
      <c r="C4997" s="8" t="s">
        <v>14516</v>
      </c>
      <c r="D4997" s="4" t="s">
        <v>42</v>
      </c>
      <c r="E4997" s="406">
        <v>958.96</v>
      </c>
      <c r="F4997" s="404"/>
      <c r="G4997" s="404"/>
      <c r="H4997" s="404" t="str">
        <f t="shared" si="79"/>
        <v>UN</v>
      </c>
    </row>
    <row r="4998" spans="2:8" x14ac:dyDescent="0.25">
      <c r="B4998" s="6">
        <v>5213468</v>
      </c>
      <c r="C4998" s="9" t="s">
        <v>14517</v>
      </c>
      <c r="D4998" s="6" t="s">
        <v>42</v>
      </c>
      <c r="E4998" s="403">
        <v>243.46</v>
      </c>
      <c r="F4998" s="404"/>
      <c r="G4998" s="404"/>
      <c r="H4998" s="404" t="str">
        <f t="shared" si="79"/>
        <v>UN</v>
      </c>
    </row>
    <row r="4999" spans="2:8" x14ac:dyDescent="0.25">
      <c r="B4999" s="4">
        <v>5213469</v>
      </c>
      <c r="C4999" s="8" t="s">
        <v>14518</v>
      </c>
      <c r="D4999" s="4" t="s">
        <v>42</v>
      </c>
      <c r="E4999" s="406">
        <v>414.14</v>
      </c>
      <c r="F4999" s="404"/>
      <c r="G4999" s="404"/>
      <c r="H4999" s="404" t="str">
        <f t="shared" si="79"/>
        <v>UN</v>
      </c>
    </row>
    <row r="5000" spans="2:8" x14ac:dyDescent="0.25">
      <c r="B5000" s="6">
        <v>5213470</v>
      </c>
      <c r="C5000" s="9" t="s">
        <v>14519</v>
      </c>
      <c r="D5000" s="6" t="s">
        <v>42</v>
      </c>
      <c r="E5000" s="403">
        <v>578.80999999999995</v>
      </c>
      <c r="F5000" s="404"/>
      <c r="G5000" s="404"/>
      <c r="H5000" s="404" t="str">
        <f t="shared" si="79"/>
        <v>UN</v>
      </c>
    </row>
    <row r="5001" spans="2:8" x14ac:dyDescent="0.25">
      <c r="B5001" s="4">
        <v>5213471</v>
      </c>
      <c r="C5001" s="8" t="s">
        <v>14520</v>
      </c>
      <c r="D5001" s="4" t="s">
        <v>42</v>
      </c>
      <c r="E5001" s="406">
        <v>927.21</v>
      </c>
      <c r="F5001" s="404"/>
      <c r="G5001" s="404"/>
      <c r="H5001" s="404" t="str">
        <f t="shared" si="79"/>
        <v>UN</v>
      </c>
    </row>
    <row r="5002" spans="2:8" ht="30" x14ac:dyDescent="0.25">
      <c r="B5002" s="6">
        <v>5212560</v>
      </c>
      <c r="C5002" s="9" t="s">
        <v>14521</v>
      </c>
      <c r="D5002" s="6" t="s">
        <v>14446</v>
      </c>
      <c r="E5002" s="403">
        <v>4.08</v>
      </c>
      <c r="F5002" s="404"/>
      <c r="G5002" s="404"/>
      <c r="H5002" s="404" t="str">
        <f t="shared" si="79"/>
        <v>UN.DIA</v>
      </c>
    </row>
    <row r="5003" spans="2:8" x14ac:dyDescent="0.25">
      <c r="B5003" s="4">
        <v>5213472</v>
      </c>
      <c r="C5003" s="8" t="s">
        <v>14522</v>
      </c>
      <c r="D5003" s="4" t="s">
        <v>42</v>
      </c>
      <c r="E5003" s="406">
        <v>297.45</v>
      </c>
      <c r="F5003" s="404"/>
      <c r="G5003" s="404"/>
      <c r="H5003" s="404" t="str">
        <f t="shared" si="79"/>
        <v>UN</v>
      </c>
    </row>
    <row r="5004" spans="2:8" x14ac:dyDescent="0.25">
      <c r="B5004" s="6">
        <v>5213473</v>
      </c>
      <c r="C5004" s="9" t="s">
        <v>14523</v>
      </c>
      <c r="D5004" s="6" t="s">
        <v>42</v>
      </c>
      <c r="E5004" s="403">
        <v>392.02</v>
      </c>
      <c r="F5004" s="404"/>
      <c r="G5004" s="404"/>
      <c r="H5004" s="404" t="str">
        <f t="shared" si="79"/>
        <v>UN</v>
      </c>
    </row>
    <row r="5005" spans="2:8" ht="30" x14ac:dyDescent="0.25">
      <c r="B5005" s="4">
        <v>5213474</v>
      </c>
      <c r="C5005" s="8" t="s">
        <v>14524</v>
      </c>
      <c r="D5005" s="4" t="s">
        <v>42</v>
      </c>
      <c r="E5005" s="406">
        <v>284.22000000000003</v>
      </c>
      <c r="F5005" s="404"/>
      <c r="G5005" s="404"/>
      <c r="H5005" s="404" t="str">
        <f t="shared" si="79"/>
        <v>UN</v>
      </c>
    </row>
    <row r="5006" spans="2:8" ht="30" x14ac:dyDescent="0.25">
      <c r="B5006" s="6">
        <v>5213475</v>
      </c>
      <c r="C5006" s="9" t="s">
        <v>14525</v>
      </c>
      <c r="D5006" s="6" t="s">
        <v>42</v>
      </c>
      <c r="E5006" s="403">
        <v>375.49</v>
      </c>
      <c r="F5006" s="404"/>
      <c r="G5006" s="404"/>
      <c r="H5006" s="404" t="str">
        <f t="shared" si="79"/>
        <v>UN</v>
      </c>
    </row>
    <row r="5007" spans="2:8" x14ac:dyDescent="0.25">
      <c r="B5007" s="4">
        <v>5213440</v>
      </c>
      <c r="C5007" s="8" t="s">
        <v>14526</v>
      </c>
      <c r="D5007" s="4" t="s">
        <v>42</v>
      </c>
      <c r="E5007" s="406">
        <v>251.36</v>
      </c>
      <c r="F5007" s="404"/>
      <c r="G5007" s="404"/>
      <c r="H5007" s="404" t="str">
        <f t="shared" si="79"/>
        <v>UN</v>
      </c>
    </row>
    <row r="5008" spans="2:8" x14ac:dyDescent="0.25">
      <c r="B5008" s="6">
        <v>5213441</v>
      </c>
      <c r="C5008" s="9" t="s">
        <v>14527</v>
      </c>
      <c r="D5008" s="6" t="s">
        <v>42</v>
      </c>
      <c r="E5008" s="403">
        <v>429.3</v>
      </c>
      <c r="F5008" s="404"/>
      <c r="G5008" s="404"/>
      <c r="H5008" s="404" t="str">
        <f t="shared" si="79"/>
        <v>UN</v>
      </c>
    </row>
    <row r="5009" spans="2:8" x14ac:dyDescent="0.25">
      <c r="B5009" s="4">
        <v>5213442</v>
      </c>
      <c r="C5009" s="8" t="s">
        <v>14528</v>
      </c>
      <c r="D5009" s="4" t="s">
        <v>42</v>
      </c>
      <c r="E5009" s="406">
        <v>600.86</v>
      </c>
      <c r="F5009" s="404"/>
      <c r="G5009" s="404"/>
      <c r="H5009" s="404" t="str">
        <f t="shared" ref="H5009:H5072" si="80">UPPER(D5009)</f>
        <v>UN</v>
      </c>
    </row>
    <row r="5010" spans="2:8" x14ac:dyDescent="0.25">
      <c r="B5010" s="6">
        <v>5213443</v>
      </c>
      <c r="C5010" s="9" t="s">
        <v>14529</v>
      </c>
      <c r="D5010" s="6" t="s">
        <v>42</v>
      </c>
      <c r="E5010" s="464">
        <v>958.98</v>
      </c>
      <c r="F5010" s="404"/>
      <c r="G5010" s="404"/>
      <c r="H5010" s="404" t="str">
        <f t="shared" si="80"/>
        <v>UN</v>
      </c>
    </row>
    <row r="5011" spans="2:8" x14ac:dyDescent="0.25">
      <c r="B5011" s="4">
        <v>5213444</v>
      </c>
      <c r="C5011" s="8" t="s">
        <v>14530</v>
      </c>
      <c r="D5011" s="4" t="s">
        <v>42</v>
      </c>
      <c r="E5011" s="463">
        <v>251.42</v>
      </c>
      <c r="F5011" s="404"/>
      <c r="G5011" s="404"/>
      <c r="H5011" s="404" t="str">
        <f t="shared" si="80"/>
        <v>UN</v>
      </c>
    </row>
    <row r="5012" spans="2:8" x14ac:dyDescent="0.25">
      <c r="B5012" s="6">
        <v>5213445</v>
      </c>
      <c r="C5012" s="9" t="s">
        <v>14531</v>
      </c>
      <c r="D5012" s="6" t="s">
        <v>42</v>
      </c>
      <c r="E5012" s="464">
        <v>429.23</v>
      </c>
      <c r="F5012" s="404"/>
      <c r="G5012" s="404"/>
      <c r="H5012" s="404" t="str">
        <f t="shared" si="80"/>
        <v>UN</v>
      </c>
    </row>
    <row r="5013" spans="2:8" x14ac:dyDescent="0.25">
      <c r="B5013" s="4">
        <v>5213446</v>
      </c>
      <c r="C5013" s="8" t="s">
        <v>14532</v>
      </c>
      <c r="D5013" s="4" t="s">
        <v>42</v>
      </c>
      <c r="E5013" s="463">
        <v>600.86</v>
      </c>
      <c r="F5013" s="404"/>
      <c r="G5013" s="404"/>
      <c r="H5013" s="404" t="str">
        <f t="shared" si="80"/>
        <v>UN</v>
      </c>
    </row>
    <row r="5014" spans="2:8" ht="30" x14ac:dyDescent="0.25">
      <c r="B5014" s="6">
        <v>5213447</v>
      </c>
      <c r="C5014" s="9" t="s">
        <v>14533</v>
      </c>
      <c r="D5014" s="6" t="s">
        <v>42</v>
      </c>
      <c r="E5014" s="464">
        <v>959.03</v>
      </c>
      <c r="F5014" s="404"/>
      <c r="G5014" s="404"/>
      <c r="H5014" s="404" t="str">
        <f t="shared" si="80"/>
        <v>UN</v>
      </c>
    </row>
    <row r="5015" spans="2:8" x14ac:dyDescent="0.25">
      <c r="B5015" s="4">
        <v>5213448</v>
      </c>
      <c r="C5015" s="8" t="s">
        <v>14534</v>
      </c>
      <c r="D5015" s="4" t="s">
        <v>42</v>
      </c>
      <c r="E5015" s="463">
        <v>173.96</v>
      </c>
      <c r="F5015" s="404"/>
      <c r="G5015" s="404"/>
      <c r="H5015" s="404" t="str">
        <f t="shared" si="80"/>
        <v>UN</v>
      </c>
    </row>
    <row r="5016" spans="2:8" x14ac:dyDescent="0.25">
      <c r="B5016" s="6">
        <v>5213449</v>
      </c>
      <c r="C5016" s="9" t="s">
        <v>14535</v>
      </c>
      <c r="D5016" s="6" t="s">
        <v>42</v>
      </c>
      <c r="E5016" s="464">
        <v>273.22000000000003</v>
      </c>
      <c r="F5016" s="404"/>
      <c r="G5016" s="404"/>
      <c r="H5016" s="404" t="str">
        <f t="shared" si="80"/>
        <v>UN</v>
      </c>
    </row>
    <row r="5017" spans="2:8" x14ac:dyDescent="0.25">
      <c r="B5017" s="4">
        <v>5213450</v>
      </c>
      <c r="C5017" s="8" t="s">
        <v>14536</v>
      </c>
      <c r="D5017" s="4" t="s">
        <v>42</v>
      </c>
      <c r="E5017" s="463">
        <v>382.43</v>
      </c>
      <c r="F5017" s="404"/>
      <c r="G5017" s="404"/>
      <c r="H5017" s="404" t="str">
        <f t="shared" si="80"/>
        <v>UN</v>
      </c>
    </row>
    <row r="5018" spans="2:8" x14ac:dyDescent="0.25">
      <c r="B5018" s="6">
        <v>5213451</v>
      </c>
      <c r="C5018" s="9" t="s">
        <v>14537</v>
      </c>
      <c r="D5018" s="6" t="s">
        <v>42</v>
      </c>
      <c r="E5018" s="464">
        <v>557.1</v>
      </c>
      <c r="F5018" s="404"/>
      <c r="G5018" s="404"/>
      <c r="H5018" s="404" t="str">
        <f t="shared" si="80"/>
        <v>UN</v>
      </c>
    </row>
    <row r="5019" spans="2:8" x14ac:dyDescent="0.25">
      <c r="B5019" s="4">
        <v>5213452</v>
      </c>
      <c r="C5019" s="8" t="s">
        <v>14538</v>
      </c>
      <c r="D5019" s="4" t="s">
        <v>42</v>
      </c>
      <c r="E5019" s="463">
        <v>243.43</v>
      </c>
      <c r="F5019" s="404"/>
      <c r="G5019" s="404"/>
      <c r="H5019" s="404" t="str">
        <f t="shared" si="80"/>
        <v>UN</v>
      </c>
    </row>
    <row r="5020" spans="2:8" x14ac:dyDescent="0.25">
      <c r="B5020" s="6">
        <v>5213453</v>
      </c>
      <c r="C5020" s="9" t="s">
        <v>14539</v>
      </c>
      <c r="D5020" s="6" t="s">
        <v>42</v>
      </c>
      <c r="E5020" s="464">
        <v>414.18</v>
      </c>
      <c r="F5020" s="404"/>
      <c r="G5020" s="404"/>
      <c r="H5020" s="404" t="str">
        <f t="shared" si="80"/>
        <v>UN</v>
      </c>
    </row>
    <row r="5021" spans="2:8" x14ac:dyDescent="0.25">
      <c r="B5021" s="4">
        <v>5213454</v>
      </c>
      <c r="C5021" s="8" t="s">
        <v>14540</v>
      </c>
      <c r="D5021" s="4" t="s">
        <v>42</v>
      </c>
      <c r="E5021" s="463">
        <v>578.80999999999995</v>
      </c>
      <c r="F5021" s="404"/>
      <c r="G5021" s="404"/>
      <c r="H5021" s="404" t="str">
        <f t="shared" si="80"/>
        <v>UN</v>
      </c>
    </row>
    <row r="5022" spans="2:8" x14ac:dyDescent="0.25">
      <c r="B5022" s="6">
        <v>5213455</v>
      </c>
      <c r="C5022" s="9" t="s">
        <v>14541</v>
      </c>
      <c r="D5022" s="6" t="s">
        <v>42</v>
      </c>
      <c r="E5022" s="464">
        <v>927.22</v>
      </c>
      <c r="F5022" s="404"/>
      <c r="G5022" s="404"/>
      <c r="H5022" s="404" t="str">
        <f t="shared" si="80"/>
        <v>UN</v>
      </c>
    </row>
    <row r="5023" spans="2:8" ht="30" x14ac:dyDescent="0.25">
      <c r="B5023" s="4">
        <v>5213456</v>
      </c>
      <c r="C5023" s="8" t="s">
        <v>14542</v>
      </c>
      <c r="D5023" s="4" t="s">
        <v>42</v>
      </c>
      <c r="E5023" s="463">
        <v>243.48</v>
      </c>
      <c r="F5023" s="404"/>
      <c r="G5023" s="404"/>
      <c r="H5023" s="404" t="str">
        <f t="shared" si="80"/>
        <v>UN</v>
      </c>
    </row>
    <row r="5024" spans="2:8" ht="30" x14ac:dyDescent="0.25">
      <c r="B5024" s="6">
        <v>5213457</v>
      </c>
      <c r="C5024" s="9" t="s">
        <v>14543</v>
      </c>
      <c r="D5024" s="6" t="s">
        <v>42</v>
      </c>
      <c r="E5024" s="464">
        <v>414.11</v>
      </c>
      <c r="F5024" s="404"/>
      <c r="G5024" s="404"/>
      <c r="H5024" s="404" t="str">
        <f t="shared" si="80"/>
        <v>UN</v>
      </c>
    </row>
    <row r="5025" spans="2:8" ht="30" x14ac:dyDescent="0.25">
      <c r="B5025" s="4">
        <v>5213458</v>
      </c>
      <c r="C5025" s="8" t="s">
        <v>14544</v>
      </c>
      <c r="D5025" s="4" t="s">
        <v>42</v>
      </c>
      <c r="E5025" s="463">
        <v>578.80999999999995</v>
      </c>
      <c r="F5025" s="404"/>
      <c r="G5025" s="404"/>
      <c r="H5025" s="404" t="str">
        <f t="shared" si="80"/>
        <v>UN</v>
      </c>
    </row>
    <row r="5026" spans="2:8" ht="30" x14ac:dyDescent="0.25">
      <c r="B5026" s="6">
        <v>5213459</v>
      </c>
      <c r="C5026" s="9" t="s">
        <v>14545</v>
      </c>
      <c r="D5026" s="6" t="s">
        <v>42</v>
      </c>
      <c r="E5026" s="464">
        <v>927.27</v>
      </c>
      <c r="F5026" s="404"/>
      <c r="G5026" s="404"/>
      <c r="H5026" s="404" t="str">
        <f t="shared" si="80"/>
        <v>UN</v>
      </c>
    </row>
    <row r="5027" spans="2:8" x14ac:dyDescent="0.25">
      <c r="B5027" s="4">
        <v>5213460</v>
      </c>
      <c r="C5027" s="8" t="s">
        <v>14546</v>
      </c>
      <c r="D5027" s="4" t="s">
        <v>42</v>
      </c>
      <c r="E5027" s="463">
        <v>169.15</v>
      </c>
      <c r="F5027" s="404"/>
      <c r="G5027" s="404"/>
      <c r="H5027" s="404" t="str">
        <f t="shared" si="80"/>
        <v>UN</v>
      </c>
    </row>
    <row r="5028" spans="2:8" x14ac:dyDescent="0.25">
      <c r="B5028" s="6">
        <v>5213461</v>
      </c>
      <c r="C5028" s="9" t="s">
        <v>14547</v>
      </c>
      <c r="D5028" s="6" t="s">
        <v>42</v>
      </c>
      <c r="E5028" s="464">
        <v>264.39999999999998</v>
      </c>
      <c r="F5028" s="404"/>
      <c r="G5028" s="404"/>
      <c r="H5028" s="404" t="str">
        <f t="shared" si="80"/>
        <v>UN</v>
      </c>
    </row>
    <row r="5029" spans="2:8" x14ac:dyDescent="0.25">
      <c r="B5029" s="4">
        <v>5213462</v>
      </c>
      <c r="C5029" s="8" t="s">
        <v>14548</v>
      </c>
      <c r="D5029" s="4" t="s">
        <v>42</v>
      </c>
      <c r="E5029" s="463">
        <v>369.2</v>
      </c>
      <c r="F5029" s="404"/>
      <c r="G5029" s="404"/>
      <c r="H5029" s="404" t="str">
        <f t="shared" si="80"/>
        <v>UN</v>
      </c>
    </row>
    <row r="5030" spans="2:8" x14ac:dyDescent="0.25">
      <c r="B5030" s="6">
        <v>5213463</v>
      </c>
      <c r="C5030" s="9" t="s">
        <v>14549</v>
      </c>
      <c r="D5030" s="6" t="s">
        <v>42</v>
      </c>
      <c r="E5030" s="464">
        <v>473.99</v>
      </c>
      <c r="F5030" s="404"/>
      <c r="G5030" s="404"/>
      <c r="H5030" s="404" t="str">
        <f t="shared" si="80"/>
        <v>UN</v>
      </c>
    </row>
    <row r="5031" spans="2:8" ht="30" x14ac:dyDescent="0.25">
      <c r="B5031" s="4">
        <v>5212557</v>
      </c>
      <c r="C5031" s="8" t="s">
        <v>14550</v>
      </c>
      <c r="D5031" s="4" t="s">
        <v>14446</v>
      </c>
      <c r="E5031" s="463">
        <v>3.84</v>
      </c>
      <c r="F5031" s="404"/>
      <c r="G5031" s="404"/>
      <c r="H5031" s="404" t="str">
        <f t="shared" si="80"/>
        <v>UN.DIA</v>
      </c>
    </row>
    <row r="5032" spans="2:8" ht="30" x14ac:dyDescent="0.25">
      <c r="B5032" s="6">
        <v>5212558</v>
      </c>
      <c r="C5032" s="9" t="s">
        <v>14551</v>
      </c>
      <c r="D5032" s="6" t="s">
        <v>14446</v>
      </c>
      <c r="E5032" s="464">
        <v>3.89</v>
      </c>
      <c r="F5032" s="404"/>
      <c r="G5032" s="404"/>
      <c r="H5032" s="404" t="str">
        <f t="shared" si="80"/>
        <v>UN.DIA</v>
      </c>
    </row>
    <row r="5033" spans="2:8" ht="30" x14ac:dyDescent="0.25">
      <c r="B5033" s="4">
        <v>5212559</v>
      </c>
      <c r="C5033" s="8" t="s">
        <v>14552</v>
      </c>
      <c r="D5033" s="4" t="s">
        <v>14446</v>
      </c>
      <c r="E5033" s="463">
        <v>3.45</v>
      </c>
      <c r="F5033" s="404"/>
      <c r="G5033" s="404"/>
      <c r="H5033" s="404" t="str">
        <f t="shared" si="80"/>
        <v>UN.DIA</v>
      </c>
    </row>
    <row r="5034" spans="2:8" x14ac:dyDescent="0.25">
      <c r="B5034" s="6">
        <v>5213477</v>
      </c>
      <c r="C5034" s="9" t="s">
        <v>14553</v>
      </c>
      <c r="D5034" s="6" t="s">
        <v>42</v>
      </c>
      <c r="E5034" s="464">
        <v>163.71</v>
      </c>
      <c r="F5034" s="404"/>
      <c r="G5034" s="404"/>
      <c r="H5034" s="404" t="str">
        <f t="shared" si="80"/>
        <v>UN</v>
      </c>
    </row>
    <row r="5035" spans="2:8" x14ac:dyDescent="0.25">
      <c r="B5035" s="4">
        <v>5213476</v>
      </c>
      <c r="C5035" s="8" t="s">
        <v>14554</v>
      </c>
      <c r="D5035" s="4" t="s">
        <v>42</v>
      </c>
      <c r="E5035" s="463">
        <v>175.81</v>
      </c>
      <c r="F5035" s="404"/>
      <c r="G5035" s="404"/>
      <c r="H5035" s="404" t="str">
        <f t="shared" si="80"/>
        <v>UN</v>
      </c>
    </row>
    <row r="5036" spans="2:8" x14ac:dyDescent="0.25">
      <c r="B5036" s="6">
        <v>5213479</v>
      </c>
      <c r="C5036" s="9" t="s">
        <v>14555</v>
      </c>
      <c r="D5036" s="6" t="s">
        <v>42</v>
      </c>
      <c r="E5036" s="464">
        <v>157.76</v>
      </c>
      <c r="F5036" s="404"/>
      <c r="G5036" s="404"/>
      <c r="H5036" s="404" t="str">
        <f t="shared" si="80"/>
        <v>UN</v>
      </c>
    </row>
    <row r="5037" spans="2:8" x14ac:dyDescent="0.25">
      <c r="B5037" s="4">
        <v>5213478</v>
      </c>
      <c r="C5037" s="8" t="s">
        <v>14556</v>
      </c>
      <c r="D5037" s="4" t="s">
        <v>42</v>
      </c>
      <c r="E5037" s="463">
        <v>169.19</v>
      </c>
      <c r="F5037" s="404"/>
      <c r="G5037" s="404"/>
      <c r="H5037" s="404" t="str">
        <f t="shared" si="80"/>
        <v>UN</v>
      </c>
    </row>
    <row r="5038" spans="2:8" x14ac:dyDescent="0.25">
      <c r="B5038" s="6">
        <v>5213489</v>
      </c>
      <c r="C5038" s="9" t="s">
        <v>14557</v>
      </c>
      <c r="D5038" s="6" t="s">
        <v>42</v>
      </c>
      <c r="E5038" s="464">
        <v>890.98</v>
      </c>
      <c r="F5038" s="404"/>
      <c r="G5038" s="404"/>
      <c r="H5038" s="404" t="str">
        <f t="shared" si="80"/>
        <v>UN</v>
      </c>
    </row>
    <row r="5039" spans="2:8" x14ac:dyDescent="0.25">
      <c r="B5039" s="4">
        <v>5213498</v>
      </c>
      <c r="C5039" s="8" t="s">
        <v>14558</v>
      </c>
      <c r="D5039" s="4" t="s">
        <v>42</v>
      </c>
      <c r="E5039" s="463">
        <v>981.4</v>
      </c>
      <c r="F5039" s="404"/>
      <c r="G5039" s="404"/>
      <c r="H5039" s="404" t="str">
        <f t="shared" si="80"/>
        <v>UN</v>
      </c>
    </row>
    <row r="5040" spans="2:8" x14ac:dyDescent="0.25">
      <c r="B5040" s="6">
        <v>5213365</v>
      </c>
      <c r="C5040" s="9" t="s">
        <v>14559</v>
      </c>
      <c r="D5040" s="6" t="s">
        <v>42</v>
      </c>
      <c r="E5040" s="464">
        <v>1131.96</v>
      </c>
      <c r="F5040" s="404"/>
      <c r="G5040" s="404"/>
      <c r="H5040" s="404" t="str">
        <f t="shared" si="80"/>
        <v>UN</v>
      </c>
    </row>
    <row r="5041" spans="2:8" x14ac:dyDescent="0.25">
      <c r="B5041" s="4">
        <v>5213507</v>
      </c>
      <c r="C5041" s="8" t="s">
        <v>14560</v>
      </c>
      <c r="D5041" s="4" t="s">
        <v>42</v>
      </c>
      <c r="E5041" s="463">
        <v>1207.48</v>
      </c>
      <c r="F5041" s="404"/>
      <c r="G5041" s="404"/>
      <c r="H5041" s="404" t="str">
        <f t="shared" si="80"/>
        <v>UN</v>
      </c>
    </row>
    <row r="5042" spans="2:8" x14ac:dyDescent="0.25">
      <c r="B5042" s="6">
        <v>5213372</v>
      </c>
      <c r="C5042" s="9" t="s">
        <v>14561</v>
      </c>
      <c r="D5042" s="6" t="s">
        <v>42</v>
      </c>
      <c r="E5042" s="464">
        <v>1358.02</v>
      </c>
      <c r="F5042" s="404"/>
      <c r="G5042" s="404"/>
      <c r="H5042" s="404" t="str">
        <f t="shared" si="80"/>
        <v>UN</v>
      </c>
    </row>
    <row r="5043" spans="2:8" x14ac:dyDescent="0.25">
      <c r="B5043" s="4">
        <v>5213490</v>
      </c>
      <c r="C5043" s="8" t="s">
        <v>14562</v>
      </c>
      <c r="D5043" s="4" t="s">
        <v>42</v>
      </c>
      <c r="E5043" s="463">
        <v>1901.9</v>
      </c>
      <c r="F5043" s="404"/>
      <c r="G5043" s="404"/>
      <c r="H5043" s="404" t="str">
        <f t="shared" si="80"/>
        <v>UN</v>
      </c>
    </row>
    <row r="5044" spans="2:8" x14ac:dyDescent="0.25">
      <c r="B5044" s="6">
        <v>5213499</v>
      </c>
      <c r="C5044" s="9" t="s">
        <v>14563</v>
      </c>
      <c r="D5044" s="6" t="s">
        <v>42</v>
      </c>
      <c r="E5044" s="464">
        <v>2105.35</v>
      </c>
      <c r="F5044" s="404"/>
      <c r="G5044" s="404"/>
      <c r="H5044" s="404" t="str">
        <f t="shared" si="80"/>
        <v>UN</v>
      </c>
    </row>
    <row r="5045" spans="2:8" x14ac:dyDescent="0.25">
      <c r="B5045" s="4">
        <v>5213366</v>
      </c>
      <c r="C5045" s="8" t="s">
        <v>14564</v>
      </c>
      <c r="D5045" s="4" t="s">
        <v>42</v>
      </c>
      <c r="E5045" s="463">
        <v>2444.11</v>
      </c>
      <c r="F5045" s="404"/>
      <c r="G5045" s="404"/>
      <c r="H5045" s="404" t="str">
        <f t="shared" si="80"/>
        <v>UN</v>
      </c>
    </row>
    <row r="5046" spans="2:8" x14ac:dyDescent="0.25">
      <c r="B5046" s="6">
        <v>5213508</v>
      </c>
      <c r="C5046" s="9" t="s">
        <v>14565</v>
      </c>
      <c r="D5046" s="6" t="s">
        <v>42</v>
      </c>
      <c r="E5046" s="464">
        <v>2614.0300000000002</v>
      </c>
      <c r="F5046" s="404"/>
      <c r="G5046" s="404"/>
      <c r="H5046" s="404" t="str">
        <f t="shared" si="80"/>
        <v>UN</v>
      </c>
    </row>
    <row r="5047" spans="2:8" x14ac:dyDescent="0.25">
      <c r="B5047" s="4">
        <v>5213373</v>
      </c>
      <c r="C5047" s="8" t="s">
        <v>14566</v>
      </c>
      <c r="D5047" s="4" t="s">
        <v>42</v>
      </c>
      <c r="E5047" s="463">
        <v>2952.74</v>
      </c>
      <c r="F5047" s="404"/>
      <c r="G5047" s="404"/>
      <c r="H5047" s="404" t="str">
        <f t="shared" si="80"/>
        <v>UN</v>
      </c>
    </row>
    <row r="5048" spans="2:8" x14ac:dyDescent="0.25">
      <c r="B5048" s="6">
        <v>5213491</v>
      </c>
      <c r="C5048" s="9" t="s">
        <v>14567</v>
      </c>
      <c r="D5048" s="6" t="s">
        <v>42</v>
      </c>
      <c r="E5048" s="464">
        <v>2508.46</v>
      </c>
      <c r="F5048" s="404"/>
      <c r="G5048" s="404"/>
      <c r="H5048" s="404" t="str">
        <f t="shared" si="80"/>
        <v>UN</v>
      </c>
    </row>
    <row r="5049" spans="2:8" x14ac:dyDescent="0.25">
      <c r="B5049" s="4">
        <v>5213500</v>
      </c>
      <c r="C5049" s="8" t="s">
        <v>14568</v>
      </c>
      <c r="D5049" s="4" t="s">
        <v>42</v>
      </c>
      <c r="E5049" s="463">
        <v>2779.72</v>
      </c>
      <c r="F5049" s="404"/>
      <c r="G5049" s="404"/>
      <c r="H5049" s="404" t="str">
        <f t="shared" si="80"/>
        <v>UN</v>
      </c>
    </row>
    <row r="5050" spans="2:8" x14ac:dyDescent="0.25">
      <c r="B5050" s="6">
        <v>5213369</v>
      </c>
      <c r="C5050" s="9" t="s">
        <v>14569</v>
      </c>
      <c r="D5050" s="6" t="s">
        <v>42</v>
      </c>
      <c r="E5050" s="464">
        <v>3231.4</v>
      </c>
      <c r="F5050" s="404"/>
      <c r="G5050" s="404"/>
      <c r="H5050" s="404" t="str">
        <f t="shared" si="80"/>
        <v>UN</v>
      </c>
    </row>
    <row r="5051" spans="2:8" x14ac:dyDescent="0.25">
      <c r="B5051" s="4">
        <v>5213509</v>
      </c>
      <c r="C5051" s="8" t="s">
        <v>14570</v>
      </c>
      <c r="D5051" s="4" t="s">
        <v>42</v>
      </c>
      <c r="E5051" s="463">
        <v>3457.96</v>
      </c>
      <c r="F5051" s="404"/>
      <c r="G5051" s="404"/>
      <c r="H5051" s="404" t="str">
        <f t="shared" si="80"/>
        <v>UN</v>
      </c>
    </row>
    <row r="5052" spans="2:8" x14ac:dyDescent="0.25">
      <c r="B5052" s="6">
        <v>5213374</v>
      </c>
      <c r="C5052" s="9" t="s">
        <v>14571</v>
      </c>
      <c r="D5052" s="6" t="s">
        <v>42</v>
      </c>
      <c r="E5052" s="464">
        <v>3909.58</v>
      </c>
      <c r="F5052" s="404"/>
      <c r="G5052" s="404"/>
      <c r="H5052" s="404" t="str">
        <f t="shared" si="80"/>
        <v>UN</v>
      </c>
    </row>
    <row r="5053" spans="2:8" x14ac:dyDescent="0.25">
      <c r="B5053" s="4">
        <v>5213492</v>
      </c>
      <c r="C5053" s="8" t="s">
        <v>14572</v>
      </c>
      <c r="D5053" s="4" t="s">
        <v>42</v>
      </c>
      <c r="E5053" s="463">
        <v>3399.44</v>
      </c>
      <c r="F5053" s="404"/>
      <c r="G5053" s="404"/>
      <c r="H5053" s="404" t="str">
        <f t="shared" si="80"/>
        <v>UN</v>
      </c>
    </row>
    <row r="5054" spans="2:8" x14ac:dyDescent="0.25">
      <c r="B5054" s="6">
        <v>5213501</v>
      </c>
      <c r="C5054" s="9" t="s">
        <v>14573</v>
      </c>
      <c r="D5054" s="6" t="s">
        <v>42</v>
      </c>
      <c r="E5054" s="464">
        <v>3761.12</v>
      </c>
      <c r="F5054" s="404"/>
      <c r="G5054" s="404"/>
      <c r="H5054" s="404" t="str">
        <f t="shared" si="80"/>
        <v>UN</v>
      </c>
    </row>
    <row r="5055" spans="2:8" x14ac:dyDescent="0.25">
      <c r="B5055" s="4">
        <v>5213370</v>
      </c>
      <c r="C5055" s="8" t="s">
        <v>14574</v>
      </c>
      <c r="D5055" s="4" t="s">
        <v>42</v>
      </c>
      <c r="E5055" s="463">
        <v>4363.3599999999997</v>
      </c>
      <c r="F5055" s="404"/>
      <c r="G5055" s="404"/>
      <c r="H5055" s="404" t="str">
        <f t="shared" si="80"/>
        <v>UN</v>
      </c>
    </row>
    <row r="5056" spans="2:8" x14ac:dyDescent="0.25">
      <c r="B5056" s="6">
        <v>5213510</v>
      </c>
      <c r="C5056" s="9" t="s">
        <v>14575</v>
      </c>
      <c r="D5056" s="6" t="s">
        <v>42</v>
      </c>
      <c r="E5056" s="464">
        <v>4665.4399999999996</v>
      </c>
      <c r="F5056" s="404"/>
      <c r="G5056" s="404"/>
      <c r="H5056" s="404" t="str">
        <f t="shared" si="80"/>
        <v>UN</v>
      </c>
    </row>
    <row r="5057" spans="2:8" x14ac:dyDescent="0.25">
      <c r="B5057" s="4">
        <v>5213375</v>
      </c>
      <c r="C5057" s="8" t="s">
        <v>14576</v>
      </c>
      <c r="D5057" s="4" t="s">
        <v>42</v>
      </c>
      <c r="E5057" s="463">
        <v>5267.6</v>
      </c>
      <c r="F5057" s="404"/>
      <c r="G5057" s="404"/>
      <c r="H5057" s="404" t="str">
        <f t="shared" si="80"/>
        <v>UN</v>
      </c>
    </row>
    <row r="5058" spans="2:8" x14ac:dyDescent="0.25">
      <c r="B5058" s="6">
        <v>5213494</v>
      </c>
      <c r="C5058" s="9" t="s">
        <v>14577</v>
      </c>
      <c r="D5058" s="6" t="s">
        <v>42</v>
      </c>
      <c r="E5058" s="464">
        <v>5016.92</v>
      </c>
      <c r="F5058" s="404"/>
      <c r="G5058" s="404"/>
      <c r="H5058" s="404" t="str">
        <f t="shared" si="80"/>
        <v>UN</v>
      </c>
    </row>
    <row r="5059" spans="2:8" x14ac:dyDescent="0.25">
      <c r="B5059" s="4">
        <v>5213503</v>
      </c>
      <c r="C5059" s="8" t="s">
        <v>14578</v>
      </c>
      <c r="D5059" s="4" t="s">
        <v>42</v>
      </c>
      <c r="E5059" s="463">
        <v>5559.44</v>
      </c>
      <c r="F5059" s="404"/>
      <c r="G5059" s="404"/>
      <c r="H5059" s="404" t="str">
        <f t="shared" si="80"/>
        <v>UN</v>
      </c>
    </row>
    <row r="5060" spans="2:8" x14ac:dyDescent="0.25">
      <c r="B5060" s="6">
        <v>5213371</v>
      </c>
      <c r="C5060" s="9" t="s">
        <v>14579</v>
      </c>
      <c r="D5060" s="6" t="s">
        <v>42</v>
      </c>
      <c r="E5060" s="464">
        <v>6462.8</v>
      </c>
      <c r="F5060" s="404"/>
      <c r="G5060" s="404"/>
      <c r="H5060" s="404" t="str">
        <f t="shared" si="80"/>
        <v>UN</v>
      </c>
    </row>
    <row r="5061" spans="2:8" x14ac:dyDescent="0.25">
      <c r="B5061" s="4">
        <v>5213512</v>
      </c>
      <c r="C5061" s="8" t="s">
        <v>14580</v>
      </c>
      <c r="D5061" s="4" t="s">
        <v>42</v>
      </c>
      <c r="E5061" s="463">
        <v>6915.92</v>
      </c>
      <c r="F5061" s="404"/>
      <c r="G5061" s="404"/>
      <c r="H5061" s="404" t="str">
        <f t="shared" si="80"/>
        <v>UN</v>
      </c>
    </row>
    <row r="5062" spans="2:8" x14ac:dyDescent="0.25">
      <c r="B5062" s="6">
        <v>5213376</v>
      </c>
      <c r="C5062" s="9" t="s">
        <v>14581</v>
      </c>
      <c r="D5062" s="6" t="s">
        <v>42</v>
      </c>
      <c r="E5062" s="464">
        <v>7819.16</v>
      </c>
      <c r="F5062" s="404"/>
      <c r="G5062" s="404"/>
      <c r="H5062" s="404" t="str">
        <f t="shared" si="80"/>
        <v>UN</v>
      </c>
    </row>
    <row r="5063" spans="2:8" x14ac:dyDescent="0.25">
      <c r="B5063" s="4">
        <v>5213377</v>
      </c>
      <c r="C5063" s="8" t="s">
        <v>14582</v>
      </c>
      <c r="D5063" s="4" t="s">
        <v>10960</v>
      </c>
      <c r="E5063" s="463">
        <v>329.61</v>
      </c>
      <c r="F5063" s="404"/>
      <c r="G5063" s="404"/>
      <c r="H5063" s="404" t="str">
        <f t="shared" si="80"/>
        <v>M²</v>
      </c>
    </row>
    <row r="5064" spans="2:8" x14ac:dyDescent="0.25">
      <c r="B5064" s="6">
        <v>5213570</v>
      </c>
      <c r="C5064" s="9" t="s">
        <v>14583</v>
      </c>
      <c r="D5064" s="6" t="s">
        <v>10960</v>
      </c>
      <c r="E5064" s="464">
        <v>459.2</v>
      </c>
      <c r="F5064" s="404"/>
      <c r="G5064" s="404"/>
      <c r="H5064" s="404" t="str">
        <f t="shared" si="80"/>
        <v>M²</v>
      </c>
    </row>
    <row r="5065" spans="2:8" x14ac:dyDescent="0.25">
      <c r="B5065" s="4">
        <v>5213378</v>
      </c>
      <c r="C5065" s="8" t="s">
        <v>14584</v>
      </c>
      <c r="D5065" s="4" t="s">
        <v>10960</v>
      </c>
      <c r="E5065" s="463">
        <v>374.82</v>
      </c>
      <c r="F5065" s="404"/>
      <c r="G5065" s="404"/>
      <c r="H5065" s="404" t="str">
        <f t="shared" si="80"/>
        <v>M²</v>
      </c>
    </row>
    <row r="5066" spans="2:8" x14ac:dyDescent="0.25">
      <c r="B5066" s="6">
        <v>5213571</v>
      </c>
      <c r="C5066" s="9" t="s">
        <v>14585</v>
      </c>
      <c r="D5066" s="6" t="s">
        <v>10960</v>
      </c>
      <c r="E5066" s="403">
        <v>504.41</v>
      </c>
      <c r="F5066" s="404"/>
      <c r="G5066" s="404"/>
      <c r="H5066" s="404" t="str">
        <f t="shared" si="80"/>
        <v>M²</v>
      </c>
    </row>
    <row r="5067" spans="2:8" x14ac:dyDescent="0.25">
      <c r="B5067" s="4">
        <v>5213379</v>
      </c>
      <c r="C5067" s="8" t="s">
        <v>14586</v>
      </c>
      <c r="D5067" s="4" t="s">
        <v>10960</v>
      </c>
      <c r="E5067" s="406">
        <v>487.86</v>
      </c>
      <c r="F5067" s="404"/>
      <c r="G5067" s="404"/>
      <c r="H5067" s="404" t="str">
        <f t="shared" si="80"/>
        <v>M²</v>
      </c>
    </row>
    <row r="5068" spans="2:8" x14ac:dyDescent="0.25">
      <c r="B5068" s="6">
        <v>5213572</v>
      </c>
      <c r="C5068" s="9" t="s">
        <v>14587</v>
      </c>
      <c r="D5068" s="6" t="s">
        <v>10960</v>
      </c>
      <c r="E5068" s="403">
        <v>617.45000000000005</v>
      </c>
      <c r="F5068" s="404"/>
      <c r="G5068" s="404"/>
      <c r="H5068" s="404" t="str">
        <f t="shared" si="80"/>
        <v>M²</v>
      </c>
    </row>
    <row r="5069" spans="2:8" x14ac:dyDescent="0.25">
      <c r="B5069" s="4">
        <v>5212553</v>
      </c>
      <c r="C5069" s="8" t="s">
        <v>14588</v>
      </c>
      <c r="D5069" s="4" t="s">
        <v>10960</v>
      </c>
      <c r="E5069" s="406">
        <v>274.77999999999997</v>
      </c>
      <c r="F5069" s="404"/>
      <c r="G5069" s="404"/>
      <c r="H5069" s="404" t="str">
        <f t="shared" si="80"/>
        <v>M²</v>
      </c>
    </row>
    <row r="5070" spans="2:8" x14ac:dyDescent="0.25">
      <c r="B5070" s="6">
        <v>5213416</v>
      </c>
      <c r="C5070" s="9" t="s">
        <v>14589</v>
      </c>
      <c r="D5070" s="6" t="s">
        <v>10960</v>
      </c>
      <c r="E5070" s="403">
        <v>404.37</v>
      </c>
      <c r="F5070" s="404"/>
      <c r="G5070" s="404"/>
      <c r="H5070" s="404" t="str">
        <f t="shared" si="80"/>
        <v>M²</v>
      </c>
    </row>
    <row r="5071" spans="2:8" x14ac:dyDescent="0.25">
      <c r="B5071" s="4">
        <v>5212554</v>
      </c>
      <c r="C5071" s="8" t="s">
        <v>14590</v>
      </c>
      <c r="D5071" s="4" t="s">
        <v>10960</v>
      </c>
      <c r="E5071" s="406">
        <v>319.99</v>
      </c>
      <c r="F5071" s="404"/>
      <c r="G5071" s="404"/>
      <c r="H5071" s="404" t="str">
        <f t="shared" si="80"/>
        <v>M²</v>
      </c>
    </row>
    <row r="5072" spans="2:8" x14ac:dyDescent="0.25">
      <c r="B5072" s="6">
        <v>5213417</v>
      </c>
      <c r="C5072" s="9" t="s">
        <v>14591</v>
      </c>
      <c r="D5072" s="6" t="s">
        <v>10960</v>
      </c>
      <c r="E5072" s="403">
        <v>449.58</v>
      </c>
      <c r="F5072" s="404"/>
      <c r="G5072" s="404"/>
      <c r="H5072" s="404" t="str">
        <f t="shared" si="80"/>
        <v>M²</v>
      </c>
    </row>
    <row r="5073" spans="2:8" x14ac:dyDescent="0.25">
      <c r="B5073" s="4">
        <v>5213421</v>
      </c>
      <c r="C5073" s="8" t="s">
        <v>14592</v>
      </c>
      <c r="D5073" s="4" t="s">
        <v>10960</v>
      </c>
      <c r="E5073" s="463">
        <v>403.28</v>
      </c>
      <c r="F5073" s="404"/>
      <c r="G5073" s="404"/>
      <c r="H5073" s="404" t="str">
        <f t="shared" ref="H5073:H5136" si="81">UPPER(D5073)</f>
        <v>M²</v>
      </c>
    </row>
    <row r="5074" spans="2:8" x14ac:dyDescent="0.25">
      <c r="B5074" s="6">
        <v>5213414</v>
      </c>
      <c r="C5074" s="9" t="s">
        <v>14593</v>
      </c>
      <c r="D5074" s="6" t="s">
        <v>10960</v>
      </c>
      <c r="E5074" s="464">
        <v>546.03</v>
      </c>
      <c r="F5074" s="404"/>
      <c r="G5074" s="404"/>
      <c r="H5074" s="404" t="str">
        <f t="shared" si="81"/>
        <v>M²</v>
      </c>
    </row>
    <row r="5075" spans="2:8" x14ac:dyDescent="0.25">
      <c r="B5075" s="4">
        <v>5213419</v>
      </c>
      <c r="C5075" s="8" t="s">
        <v>14594</v>
      </c>
      <c r="D5075" s="4" t="s">
        <v>10960</v>
      </c>
      <c r="E5075" s="463">
        <v>524.86</v>
      </c>
      <c r="F5075" s="404"/>
      <c r="G5075" s="404"/>
      <c r="H5075" s="404" t="str">
        <f t="shared" si="81"/>
        <v>M²</v>
      </c>
    </row>
    <row r="5076" spans="2:8" x14ac:dyDescent="0.25">
      <c r="B5076" s="6">
        <v>5212555</v>
      </c>
      <c r="C5076" s="9" t="s">
        <v>14595</v>
      </c>
      <c r="D5076" s="6" t="s">
        <v>10960</v>
      </c>
      <c r="E5076" s="464">
        <v>433.03</v>
      </c>
      <c r="F5076" s="404"/>
      <c r="G5076" s="404"/>
      <c r="H5076" s="404" t="str">
        <f t="shared" si="81"/>
        <v>M²</v>
      </c>
    </row>
    <row r="5077" spans="2:8" x14ac:dyDescent="0.25">
      <c r="B5077" s="4">
        <v>5213418</v>
      </c>
      <c r="C5077" s="8" t="s">
        <v>14596</v>
      </c>
      <c r="D5077" s="4" t="s">
        <v>10960</v>
      </c>
      <c r="E5077" s="463">
        <v>562.62</v>
      </c>
      <c r="F5077" s="404"/>
      <c r="G5077" s="404"/>
      <c r="H5077" s="404" t="str">
        <f t="shared" si="81"/>
        <v>M²</v>
      </c>
    </row>
    <row r="5078" spans="2:8" x14ac:dyDescent="0.25">
      <c r="B5078" s="6">
        <v>5213415</v>
      </c>
      <c r="C5078" s="9" t="s">
        <v>14597</v>
      </c>
      <c r="D5078" s="6" t="s">
        <v>10960</v>
      </c>
      <c r="E5078" s="464">
        <v>627.87</v>
      </c>
      <c r="F5078" s="404"/>
      <c r="G5078" s="404"/>
      <c r="H5078" s="404" t="str">
        <f t="shared" si="81"/>
        <v>M²</v>
      </c>
    </row>
    <row r="5079" spans="2:8" x14ac:dyDescent="0.25">
      <c r="B5079" s="4">
        <v>5213420</v>
      </c>
      <c r="C5079" s="8" t="s">
        <v>14598</v>
      </c>
      <c r="D5079" s="4" t="s">
        <v>10960</v>
      </c>
      <c r="E5079" s="463">
        <v>637.89</v>
      </c>
      <c r="F5079" s="404"/>
      <c r="G5079" s="404"/>
      <c r="H5079" s="404" t="str">
        <f t="shared" si="81"/>
        <v>M²</v>
      </c>
    </row>
    <row r="5080" spans="2:8" x14ac:dyDescent="0.25">
      <c r="B5080" s="6">
        <v>5213543</v>
      </c>
      <c r="C5080" s="9" t="s">
        <v>14599</v>
      </c>
      <c r="D5080" s="6" t="s">
        <v>42</v>
      </c>
      <c r="E5080" s="464">
        <v>1140.22</v>
      </c>
      <c r="F5080" s="404"/>
      <c r="G5080" s="404"/>
      <c r="H5080" s="404" t="str">
        <f t="shared" si="81"/>
        <v>UN</v>
      </c>
    </row>
    <row r="5081" spans="2:8" x14ac:dyDescent="0.25">
      <c r="B5081" s="4">
        <v>5213552</v>
      </c>
      <c r="C5081" s="8" t="s">
        <v>14600</v>
      </c>
      <c r="D5081" s="4" t="s">
        <v>42</v>
      </c>
      <c r="E5081" s="463">
        <v>1230.6400000000001</v>
      </c>
      <c r="F5081" s="404"/>
      <c r="G5081" s="404"/>
      <c r="H5081" s="404" t="str">
        <f t="shared" si="81"/>
        <v>UN</v>
      </c>
    </row>
    <row r="5082" spans="2:8" x14ac:dyDescent="0.25">
      <c r="B5082" s="6">
        <v>5213561</v>
      </c>
      <c r="C5082" s="9" t="s">
        <v>14601</v>
      </c>
      <c r="D5082" s="6" t="s">
        <v>42</v>
      </c>
      <c r="E5082" s="464">
        <v>1456.72</v>
      </c>
      <c r="F5082" s="404"/>
      <c r="G5082" s="404"/>
      <c r="H5082" s="404" t="str">
        <f t="shared" si="81"/>
        <v>UN</v>
      </c>
    </row>
    <row r="5083" spans="2:8" x14ac:dyDescent="0.25">
      <c r="B5083" s="4">
        <v>5213544</v>
      </c>
      <c r="C5083" s="8" t="s">
        <v>14602</v>
      </c>
      <c r="D5083" s="4" t="s">
        <v>42</v>
      </c>
      <c r="E5083" s="463">
        <v>2462.69</v>
      </c>
      <c r="F5083" s="404"/>
      <c r="G5083" s="404"/>
      <c r="H5083" s="404" t="str">
        <f t="shared" si="81"/>
        <v>UN</v>
      </c>
    </row>
    <row r="5084" spans="2:8" x14ac:dyDescent="0.25">
      <c r="B5084" s="6">
        <v>5213553</v>
      </c>
      <c r="C5084" s="9" t="s">
        <v>14603</v>
      </c>
      <c r="D5084" s="6" t="s">
        <v>42</v>
      </c>
      <c r="E5084" s="464">
        <v>2666.14</v>
      </c>
      <c r="F5084" s="404"/>
      <c r="G5084" s="404"/>
      <c r="H5084" s="404" t="str">
        <f t="shared" si="81"/>
        <v>UN</v>
      </c>
    </row>
    <row r="5085" spans="2:8" x14ac:dyDescent="0.25">
      <c r="B5085" s="4">
        <v>5213562</v>
      </c>
      <c r="C5085" s="8" t="s">
        <v>14604</v>
      </c>
      <c r="D5085" s="4" t="s">
        <v>42</v>
      </c>
      <c r="E5085" s="463">
        <v>3174.82</v>
      </c>
      <c r="F5085" s="404"/>
      <c r="G5085" s="404"/>
      <c r="H5085" s="404" t="str">
        <f t="shared" si="81"/>
        <v>UN</v>
      </c>
    </row>
    <row r="5086" spans="2:8" x14ac:dyDescent="0.25">
      <c r="B5086" s="6">
        <v>5213545</v>
      </c>
      <c r="C5086" s="9" t="s">
        <v>14605</v>
      </c>
      <c r="D5086" s="6" t="s">
        <v>42</v>
      </c>
      <c r="E5086" s="464">
        <v>3256.18</v>
      </c>
      <c r="F5086" s="404"/>
      <c r="G5086" s="404"/>
      <c r="H5086" s="404" t="str">
        <f t="shared" si="81"/>
        <v>UN</v>
      </c>
    </row>
    <row r="5087" spans="2:8" x14ac:dyDescent="0.25">
      <c r="B5087" s="4">
        <v>5213554</v>
      </c>
      <c r="C5087" s="8" t="s">
        <v>14606</v>
      </c>
      <c r="D5087" s="4" t="s">
        <v>42</v>
      </c>
      <c r="E5087" s="463">
        <v>3527.44</v>
      </c>
      <c r="F5087" s="404"/>
      <c r="G5087" s="404"/>
      <c r="H5087" s="404" t="str">
        <f t="shared" si="81"/>
        <v>UN</v>
      </c>
    </row>
    <row r="5088" spans="2:8" x14ac:dyDescent="0.25">
      <c r="B5088" s="6">
        <v>5213563</v>
      </c>
      <c r="C5088" s="9" t="s">
        <v>14607</v>
      </c>
      <c r="D5088" s="6" t="s">
        <v>42</v>
      </c>
      <c r="E5088" s="464">
        <v>4205.68</v>
      </c>
      <c r="F5088" s="404"/>
      <c r="G5088" s="404"/>
      <c r="H5088" s="404" t="str">
        <f t="shared" si="81"/>
        <v>UN</v>
      </c>
    </row>
    <row r="5089" spans="2:8" x14ac:dyDescent="0.25">
      <c r="B5089" s="4">
        <v>5213546</v>
      </c>
      <c r="C5089" s="8" t="s">
        <v>14608</v>
      </c>
      <c r="D5089" s="4" t="s">
        <v>42</v>
      </c>
      <c r="E5089" s="463">
        <v>4396.3999999999996</v>
      </c>
      <c r="F5089" s="404"/>
      <c r="G5089" s="404"/>
      <c r="H5089" s="404" t="str">
        <f t="shared" si="81"/>
        <v>UN</v>
      </c>
    </row>
    <row r="5090" spans="2:8" x14ac:dyDescent="0.25">
      <c r="B5090" s="6">
        <v>5213555</v>
      </c>
      <c r="C5090" s="9" t="s">
        <v>14609</v>
      </c>
      <c r="D5090" s="6" t="s">
        <v>42</v>
      </c>
      <c r="E5090" s="464">
        <v>4758.08</v>
      </c>
      <c r="F5090" s="404"/>
      <c r="G5090" s="404"/>
      <c r="H5090" s="404" t="str">
        <f t="shared" si="81"/>
        <v>UN</v>
      </c>
    </row>
    <row r="5091" spans="2:8" x14ac:dyDescent="0.25">
      <c r="B5091" s="4">
        <v>5213564</v>
      </c>
      <c r="C5091" s="8" t="s">
        <v>14610</v>
      </c>
      <c r="D5091" s="4" t="s">
        <v>42</v>
      </c>
      <c r="E5091" s="463">
        <v>5662.4</v>
      </c>
      <c r="F5091" s="404"/>
      <c r="G5091" s="404"/>
      <c r="H5091" s="404" t="str">
        <f t="shared" si="81"/>
        <v>UN</v>
      </c>
    </row>
    <row r="5092" spans="2:8" x14ac:dyDescent="0.25">
      <c r="B5092" s="6">
        <v>5213548</v>
      </c>
      <c r="C5092" s="9" t="s">
        <v>14611</v>
      </c>
      <c r="D5092" s="6" t="s">
        <v>42</v>
      </c>
      <c r="E5092" s="464">
        <v>6512.36</v>
      </c>
      <c r="F5092" s="404"/>
      <c r="G5092" s="404"/>
      <c r="H5092" s="404" t="str">
        <f t="shared" si="81"/>
        <v>UN</v>
      </c>
    </row>
    <row r="5093" spans="2:8" x14ac:dyDescent="0.25">
      <c r="B5093" s="4">
        <v>5213557</v>
      </c>
      <c r="C5093" s="8" t="s">
        <v>14612</v>
      </c>
      <c r="D5093" s="4" t="s">
        <v>42</v>
      </c>
      <c r="E5093" s="463">
        <v>7054.88</v>
      </c>
      <c r="F5093" s="404"/>
      <c r="G5093" s="404"/>
      <c r="H5093" s="404" t="str">
        <f t="shared" si="81"/>
        <v>UN</v>
      </c>
    </row>
    <row r="5094" spans="2:8" x14ac:dyDescent="0.25">
      <c r="B5094" s="6">
        <v>5213566</v>
      </c>
      <c r="C5094" s="9" t="s">
        <v>14613</v>
      </c>
      <c r="D5094" s="6" t="s">
        <v>42</v>
      </c>
      <c r="E5094" s="464">
        <v>8411.36</v>
      </c>
      <c r="F5094" s="404"/>
      <c r="G5094" s="404"/>
      <c r="H5094" s="404" t="str">
        <f t="shared" si="81"/>
        <v>UN</v>
      </c>
    </row>
    <row r="5095" spans="2:8" x14ac:dyDescent="0.25">
      <c r="B5095" s="4">
        <v>5213576</v>
      </c>
      <c r="C5095" s="8" t="s">
        <v>14614</v>
      </c>
      <c r="D5095" s="4" t="s">
        <v>10960</v>
      </c>
      <c r="E5095" s="463">
        <v>583.82000000000005</v>
      </c>
      <c r="F5095" s="404"/>
      <c r="G5095" s="404"/>
      <c r="H5095" s="404" t="str">
        <f t="shared" si="81"/>
        <v>M²</v>
      </c>
    </row>
    <row r="5096" spans="2:8" x14ac:dyDescent="0.25">
      <c r="B5096" s="6">
        <v>5213577</v>
      </c>
      <c r="C5096" s="9" t="s">
        <v>14615</v>
      </c>
      <c r="D5096" s="6" t="s">
        <v>10960</v>
      </c>
      <c r="E5096" s="464">
        <v>629.03</v>
      </c>
      <c r="F5096" s="404"/>
      <c r="G5096" s="404"/>
      <c r="H5096" s="404" t="str">
        <f t="shared" si="81"/>
        <v>M²</v>
      </c>
    </row>
    <row r="5097" spans="2:8" x14ac:dyDescent="0.25">
      <c r="B5097" s="4">
        <v>5213578</v>
      </c>
      <c r="C5097" s="8" t="s">
        <v>14616</v>
      </c>
      <c r="D5097" s="4" t="s">
        <v>10960</v>
      </c>
      <c r="E5097" s="463">
        <v>742.07</v>
      </c>
      <c r="F5097" s="404"/>
      <c r="G5097" s="404"/>
      <c r="H5097" s="404" t="str">
        <f t="shared" si="81"/>
        <v>M²</v>
      </c>
    </row>
    <row r="5098" spans="2:8" x14ac:dyDescent="0.25">
      <c r="B5098" s="6">
        <v>5213425</v>
      </c>
      <c r="C5098" s="9" t="s">
        <v>14617</v>
      </c>
      <c r="D5098" s="6" t="s">
        <v>10960</v>
      </c>
      <c r="E5098" s="464">
        <v>606.45000000000005</v>
      </c>
      <c r="F5098" s="404"/>
      <c r="G5098" s="404"/>
      <c r="H5098" s="404" t="str">
        <f t="shared" si="81"/>
        <v>M²</v>
      </c>
    </row>
    <row r="5099" spans="2:8" x14ac:dyDescent="0.25">
      <c r="B5099" s="4">
        <v>5213426</v>
      </c>
      <c r="C5099" s="8" t="s">
        <v>14618</v>
      </c>
      <c r="D5099" s="4" t="s">
        <v>10960</v>
      </c>
      <c r="E5099" s="463">
        <v>719.49</v>
      </c>
      <c r="F5099" s="404"/>
      <c r="G5099" s="404"/>
      <c r="H5099" s="404" t="str">
        <f t="shared" si="81"/>
        <v>M²</v>
      </c>
    </row>
    <row r="5100" spans="2:8" x14ac:dyDescent="0.25">
      <c r="B5100" s="6">
        <v>5213427</v>
      </c>
      <c r="C5100" s="9" t="s">
        <v>14619</v>
      </c>
      <c r="D5100" s="6" t="s">
        <v>10960</v>
      </c>
      <c r="E5100" s="464">
        <v>794.77</v>
      </c>
      <c r="F5100" s="404"/>
      <c r="G5100" s="404"/>
      <c r="H5100" s="404" t="str">
        <f t="shared" si="81"/>
        <v>M²</v>
      </c>
    </row>
    <row r="5101" spans="2:8" x14ac:dyDescent="0.25">
      <c r="B5101" s="4">
        <v>5213567</v>
      </c>
      <c r="C5101" s="8" t="s">
        <v>14620</v>
      </c>
      <c r="D5101" s="4" t="s">
        <v>10960</v>
      </c>
      <c r="E5101" s="463">
        <v>882.86</v>
      </c>
      <c r="F5101" s="404"/>
      <c r="G5101" s="404"/>
      <c r="H5101" s="404" t="str">
        <f t="shared" si="81"/>
        <v>M²</v>
      </c>
    </row>
    <row r="5102" spans="2:8" ht="30" x14ac:dyDescent="0.25">
      <c r="B5102" s="6">
        <v>5213486</v>
      </c>
      <c r="C5102" s="9" t="s">
        <v>14621</v>
      </c>
      <c r="D5102" s="6" t="s">
        <v>10960</v>
      </c>
      <c r="E5102" s="464">
        <v>975.55</v>
      </c>
      <c r="F5102" s="404"/>
      <c r="G5102" s="404"/>
      <c r="H5102" s="404" t="str">
        <f t="shared" si="81"/>
        <v>M²</v>
      </c>
    </row>
    <row r="5103" spans="2:8" ht="30" x14ac:dyDescent="0.25">
      <c r="B5103" s="4">
        <v>5213487</v>
      </c>
      <c r="C5103" s="8" t="s">
        <v>14622</v>
      </c>
      <c r="D5103" s="4" t="s">
        <v>10960</v>
      </c>
      <c r="E5103" s="463">
        <v>1088.5899999999999</v>
      </c>
      <c r="F5103" s="404"/>
      <c r="G5103" s="404"/>
      <c r="H5103" s="404" t="str">
        <f t="shared" si="81"/>
        <v>M²</v>
      </c>
    </row>
    <row r="5104" spans="2:8" ht="30" x14ac:dyDescent="0.25">
      <c r="B5104" s="6">
        <v>5213488</v>
      </c>
      <c r="C5104" s="9" t="s">
        <v>14623</v>
      </c>
      <c r="D5104" s="6" t="s">
        <v>10960</v>
      </c>
      <c r="E5104" s="464">
        <v>1163.8699999999999</v>
      </c>
      <c r="F5104" s="404"/>
      <c r="G5104" s="404"/>
      <c r="H5104" s="404" t="str">
        <f t="shared" si="81"/>
        <v>M²</v>
      </c>
    </row>
    <row r="5105" spans="2:8" ht="30" x14ac:dyDescent="0.25">
      <c r="B5105" s="4">
        <v>5213568</v>
      </c>
      <c r="C5105" s="8" t="s">
        <v>14624</v>
      </c>
      <c r="D5105" s="4" t="s">
        <v>10960</v>
      </c>
      <c r="E5105" s="463">
        <v>1251.96</v>
      </c>
      <c r="F5105" s="404"/>
      <c r="G5105" s="404"/>
      <c r="H5105" s="404" t="str">
        <f t="shared" si="81"/>
        <v>M²</v>
      </c>
    </row>
    <row r="5106" spans="2:8" ht="30" x14ac:dyDescent="0.25">
      <c r="B5106" s="6">
        <v>5213483</v>
      </c>
      <c r="C5106" s="9" t="s">
        <v>14625</v>
      </c>
      <c r="D5106" s="6" t="s">
        <v>10960</v>
      </c>
      <c r="E5106" s="464">
        <v>1015.01</v>
      </c>
      <c r="F5106" s="404"/>
      <c r="G5106" s="404"/>
      <c r="H5106" s="404" t="str">
        <f t="shared" si="81"/>
        <v>M²</v>
      </c>
    </row>
    <row r="5107" spans="2:8" ht="30" x14ac:dyDescent="0.25">
      <c r="B5107" s="4">
        <v>5213484</v>
      </c>
      <c r="C5107" s="8" t="s">
        <v>14626</v>
      </c>
      <c r="D5107" s="4" t="s">
        <v>10960</v>
      </c>
      <c r="E5107" s="463">
        <v>1128.05</v>
      </c>
      <c r="F5107" s="404"/>
      <c r="G5107" s="404"/>
      <c r="H5107" s="404" t="str">
        <f t="shared" si="81"/>
        <v>M²</v>
      </c>
    </row>
    <row r="5108" spans="2:8" ht="30" x14ac:dyDescent="0.25">
      <c r="B5108" s="6">
        <v>5213485</v>
      </c>
      <c r="C5108" s="9" t="s">
        <v>14627</v>
      </c>
      <c r="D5108" s="6" t="s">
        <v>10960</v>
      </c>
      <c r="E5108" s="464">
        <v>1203.33</v>
      </c>
      <c r="F5108" s="404"/>
      <c r="G5108" s="404"/>
      <c r="H5108" s="404" t="str">
        <f t="shared" si="81"/>
        <v>M²</v>
      </c>
    </row>
    <row r="5109" spans="2:8" x14ac:dyDescent="0.25">
      <c r="B5109" s="4">
        <v>5213434</v>
      </c>
      <c r="C5109" s="8" t="s">
        <v>14628</v>
      </c>
      <c r="D5109" s="4" t="s">
        <v>10960</v>
      </c>
      <c r="E5109" s="463">
        <v>645.91</v>
      </c>
      <c r="F5109" s="404"/>
      <c r="G5109" s="404"/>
      <c r="H5109" s="404" t="str">
        <f t="shared" si="81"/>
        <v>M²</v>
      </c>
    </row>
    <row r="5110" spans="2:8" x14ac:dyDescent="0.25">
      <c r="B5110" s="6">
        <v>5213435</v>
      </c>
      <c r="C5110" s="9" t="s">
        <v>14629</v>
      </c>
      <c r="D5110" s="6" t="s">
        <v>10960</v>
      </c>
      <c r="E5110" s="403">
        <v>758.95</v>
      </c>
      <c r="F5110" s="404"/>
      <c r="G5110" s="404"/>
      <c r="H5110" s="404" t="str">
        <f t="shared" si="81"/>
        <v>M²</v>
      </c>
    </row>
    <row r="5111" spans="2:8" x14ac:dyDescent="0.25">
      <c r="B5111" s="4">
        <v>5213436</v>
      </c>
      <c r="C5111" s="8" t="s">
        <v>14630</v>
      </c>
      <c r="D5111" s="4" t="s">
        <v>10960</v>
      </c>
      <c r="E5111" s="406">
        <v>834.23</v>
      </c>
      <c r="F5111" s="404"/>
      <c r="G5111" s="404"/>
      <c r="H5111" s="404" t="str">
        <f t="shared" si="81"/>
        <v>M²</v>
      </c>
    </row>
    <row r="5112" spans="2:8" x14ac:dyDescent="0.25">
      <c r="B5112" s="6">
        <v>5213430</v>
      </c>
      <c r="C5112" s="9" t="s">
        <v>14631</v>
      </c>
      <c r="D5112" s="6" t="s">
        <v>10960</v>
      </c>
      <c r="E5112" s="403">
        <v>382.32</v>
      </c>
      <c r="F5112" s="404"/>
      <c r="G5112" s="404"/>
      <c r="H5112" s="404" t="str">
        <f t="shared" si="81"/>
        <v>M²</v>
      </c>
    </row>
    <row r="5113" spans="2:8" x14ac:dyDescent="0.25">
      <c r="B5113" s="4">
        <v>5213431</v>
      </c>
      <c r="C5113" s="8" t="s">
        <v>14632</v>
      </c>
      <c r="D5113" s="4" t="s">
        <v>10960</v>
      </c>
      <c r="E5113" s="463">
        <v>427.53</v>
      </c>
      <c r="F5113" s="404"/>
      <c r="G5113" s="404"/>
      <c r="H5113" s="404" t="str">
        <f t="shared" si="81"/>
        <v>M²</v>
      </c>
    </row>
    <row r="5114" spans="2:8" x14ac:dyDescent="0.25">
      <c r="B5114" s="6">
        <v>5213433</v>
      </c>
      <c r="C5114" s="9" t="s">
        <v>14633</v>
      </c>
      <c r="D5114" s="6" t="s">
        <v>10960</v>
      </c>
      <c r="E5114" s="464">
        <v>381.23</v>
      </c>
      <c r="F5114" s="404"/>
      <c r="G5114" s="404"/>
      <c r="H5114" s="404" t="str">
        <f t="shared" si="81"/>
        <v>M²</v>
      </c>
    </row>
    <row r="5115" spans="2:8" x14ac:dyDescent="0.25">
      <c r="B5115" s="4">
        <v>5213428</v>
      </c>
      <c r="C5115" s="8" t="s">
        <v>14634</v>
      </c>
      <c r="D5115" s="4" t="s">
        <v>10960</v>
      </c>
      <c r="E5115" s="463">
        <v>523.98</v>
      </c>
      <c r="F5115" s="404"/>
      <c r="G5115" s="404"/>
      <c r="H5115" s="404" t="str">
        <f t="shared" si="81"/>
        <v>M²</v>
      </c>
    </row>
    <row r="5116" spans="2:8" x14ac:dyDescent="0.25">
      <c r="B5116" s="6">
        <v>5213432</v>
      </c>
      <c r="C5116" s="9" t="s">
        <v>14635</v>
      </c>
      <c r="D5116" s="6" t="s">
        <v>10960</v>
      </c>
      <c r="E5116" s="464">
        <v>540.57000000000005</v>
      </c>
      <c r="F5116" s="404"/>
      <c r="G5116" s="404"/>
      <c r="H5116" s="404" t="str">
        <f t="shared" si="81"/>
        <v>M²</v>
      </c>
    </row>
    <row r="5117" spans="2:8" x14ac:dyDescent="0.25">
      <c r="B5117" s="4">
        <v>5213429</v>
      </c>
      <c r="C5117" s="8" t="s">
        <v>14636</v>
      </c>
      <c r="D5117" s="4" t="s">
        <v>10960</v>
      </c>
      <c r="E5117" s="463">
        <v>605.82000000000005</v>
      </c>
      <c r="F5117" s="404"/>
      <c r="G5117" s="404"/>
      <c r="H5117" s="404" t="str">
        <f t="shared" si="81"/>
        <v>M²</v>
      </c>
    </row>
    <row r="5118" spans="2:8" x14ac:dyDescent="0.25">
      <c r="B5118" s="6">
        <v>5213516</v>
      </c>
      <c r="C5118" s="9" t="s">
        <v>14637</v>
      </c>
      <c r="D5118" s="6" t="s">
        <v>42</v>
      </c>
      <c r="E5118" s="464">
        <v>846.88</v>
      </c>
      <c r="F5118" s="404"/>
      <c r="G5118" s="404"/>
      <c r="H5118" s="404" t="str">
        <f t="shared" si="81"/>
        <v>UN</v>
      </c>
    </row>
    <row r="5119" spans="2:8" x14ac:dyDescent="0.25">
      <c r="B5119" s="4">
        <v>5213525</v>
      </c>
      <c r="C5119" s="8" t="s">
        <v>14638</v>
      </c>
      <c r="D5119" s="4" t="s">
        <v>42</v>
      </c>
      <c r="E5119" s="463">
        <v>937.3</v>
      </c>
      <c r="F5119" s="404"/>
      <c r="G5119" s="404"/>
      <c r="H5119" s="404" t="str">
        <f t="shared" si="81"/>
        <v>UN</v>
      </c>
    </row>
    <row r="5120" spans="2:8" x14ac:dyDescent="0.25">
      <c r="B5120" s="6">
        <v>5213534</v>
      </c>
      <c r="C5120" s="9" t="s">
        <v>14639</v>
      </c>
      <c r="D5120" s="6" t="s">
        <v>42</v>
      </c>
      <c r="E5120" s="464">
        <v>1163.3800000000001</v>
      </c>
      <c r="F5120" s="404"/>
      <c r="G5120" s="404"/>
      <c r="H5120" s="404" t="str">
        <f t="shared" si="81"/>
        <v>UN</v>
      </c>
    </row>
    <row r="5121" spans="2:8" x14ac:dyDescent="0.25">
      <c r="B5121" s="4">
        <v>5213517</v>
      </c>
      <c r="C5121" s="8" t="s">
        <v>14640</v>
      </c>
      <c r="D5121" s="4" t="s">
        <v>42</v>
      </c>
      <c r="E5121" s="463">
        <v>1802.68</v>
      </c>
      <c r="F5121" s="404"/>
      <c r="G5121" s="404"/>
      <c r="H5121" s="404" t="str">
        <f t="shared" si="81"/>
        <v>UN</v>
      </c>
    </row>
    <row r="5122" spans="2:8" x14ac:dyDescent="0.25">
      <c r="B5122" s="6">
        <v>5213526</v>
      </c>
      <c r="C5122" s="9" t="s">
        <v>14641</v>
      </c>
      <c r="D5122" s="6" t="s">
        <v>42</v>
      </c>
      <c r="E5122" s="464">
        <v>2006.12</v>
      </c>
      <c r="F5122" s="404"/>
      <c r="G5122" s="404"/>
      <c r="H5122" s="404" t="str">
        <f t="shared" si="81"/>
        <v>UN</v>
      </c>
    </row>
    <row r="5123" spans="2:8" x14ac:dyDescent="0.25">
      <c r="B5123" s="4">
        <v>5213535</v>
      </c>
      <c r="C5123" s="8" t="s">
        <v>14642</v>
      </c>
      <c r="D5123" s="4" t="s">
        <v>42</v>
      </c>
      <c r="E5123" s="463">
        <v>2514.8000000000002</v>
      </c>
      <c r="F5123" s="404"/>
      <c r="G5123" s="404"/>
      <c r="H5123" s="404" t="str">
        <f t="shared" si="81"/>
        <v>UN</v>
      </c>
    </row>
    <row r="5124" spans="2:8" x14ac:dyDescent="0.25">
      <c r="B5124" s="6">
        <v>5213518</v>
      </c>
      <c r="C5124" s="9" t="s">
        <v>14643</v>
      </c>
      <c r="D5124" s="6" t="s">
        <v>42</v>
      </c>
      <c r="E5124" s="464">
        <v>2376.16</v>
      </c>
      <c r="F5124" s="404"/>
      <c r="G5124" s="404"/>
      <c r="H5124" s="404" t="str">
        <f t="shared" si="81"/>
        <v>UN</v>
      </c>
    </row>
    <row r="5125" spans="2:8" x14ac:dyDescent="0.25">
      <c r="B5125" s="4">
        <v>5213527</v>
      </c>
      <c r="C5125" s="8" t="s">
        <v>14644</v>
      </c>
      <c r="D5125" s="4" t="s">
        <v>42</v>
      </c>
      <c r="E5125" s="463">
        <v>2647.42</v>
      </c>
      <c r="F5125" s="404"/>
      <c r="G5125" s="404"/>
      <c r="H5125" s="404" t="str">
        <f t="shared" si="81"/>
        <v>UN</v>
      </c>
    </row>
    <row r="5126" spans="2:8" x14ac:dyDescent="0.25">
      <c r="B5126" s="6">
        <v>5213536</v>
      </c>
      <c r="C5126" s="9" t="s">
        <v>14645</v>
      </c>
      <c r="D5126" s="6" t="s">
        <v>42</v>
      </c>
      <c r="E5126" s="464">
        <v>3325.66</v>
      </c>
      <c r="F5126" s="404"/>
      <c r="G5126" s="404"/>
      <c r="H5126" s="404" t="str">
        <f t="shared" si="81"/>
        <v>UN</v>
      </c>
    </row>
    <row r="5127" spans="2:8" x14ac:dyDescent="0.25">
      <c r="B5127" s="4">
        <v>5213519</v>
      </c>
      <c r="C5127" s="8" t="s">
        <v>14646</v>
      </c>
      <c r="D5127" s="4" t="s">
        <v>42</v>
      </c>
      <c r="E5127" s="463">
        <v>3223.04</v>
      </c>
      <c r="F5127" s="404"/>
      <c r="G5127" s="404"/>
      <c r="H5127" s="404" t="str">
        <f t="shared" si="81"/>
        <v>UN</v>
      </c>
    </row>
    <row r="5128" spans="2:8" x14ac:dyDescent="0.25">
      <c r="B5128" s="6">
        <v>5213528</v>
      </c>
      <c r="C5128" s="9" t="s">
        <v>14647</v>
      </c>
      <c r="D5128" s="6" t="s">
        <v>42</v>
      </c>
      <c r="E5128" s="464">
        <v>3584.72</v>
      </c>
      <c r="F5128" s="404"/>
      <c r="G5128" s="404"/>
      <c r="H5128" s="404" t="str">
        <f t="shared" si="81"/>
        <v>UN</v>
      </c>
    </row>
    <row r="5129" spans="2:8" x14ac:dyDescent="0.25">
      <c r="B5129" s="4">
        <v>5213537</v>
      </c>
      <c r="C5129" s="8" t="s">
        <v>14648</v>
      </c>
      <c r="D5129" s="4" t="s">
        <v>42</v>
      </c>
      <c r="E5129" s="463">
        <v>4489.04</v>
      </c>
      <c r="F5129" s="404"/>
      <c r="G5129" s="404"/>
      <c r="H5129" s="404" t="str">
        <f t="shared" si="81"/>
        <v>UN</v>
      </c>
    </row>
    <row r="5130" spans="2:8" x14ac:dyDescent="0.25">
      <c r="B5130" s="6">
        <v>5213521</v>
      </c>
      <c r="C5130" s="9" t="s">
        <v>14649</v>
      </c>
      <c r="D5130" s="6" t="s">
        <v>42</v>
      </c>
      <c r="E5130" s="464">
        <v>4752.32</v>
      </c>
      <c r="F5130" s="404"/>
      <c r="G5130" s="404"/>
      <c r="H5130" s="404" t="str">
        <f t="shared" si="81"/>
        <v>UN</v>
      </c>
    </row>
    <row r="5131" spans="2:8" x14ac:dyDescent="0.25">
      <c r="B5131" s="4">
        <v>5213530</v>
      </c>
      <c r="C5131" s="8" t="s">
        <v>14650</v>
      </c>
      <c r="D5131" s="4" t="s">
        <v>42</v>
      </c>
      <c r="E5131" s="463">
        <v>5294.84</v>
      </c>
      <c r="F5131" s="404"/>
      <c r="G5131" s="404"/>
      <c r="H5131" s="404" t="str">
        <f t="shared" si="81"/>
        <v>UN</v>
      </c>
    </row>
    <row r="5132" spans="2:8" x14ac:dyDescent="0.25">
      <c r="B5132" s="6">
        <v>5213539</v>
      </c>
      <c r="C5132" s="9" t="s">
        <v>14651</v>
      </c>
      <c r="D5132" s="6" t="s">
        <v>42</v>
      </c>
      <c r="E5132" s="464">
        <v>6651.32</v>
      </c>
      <c r="F5132" s="404"/>
      <c r="G5132" s="404"/>
      <c r="H5132" s="404" t="str">
        <f t="shared" si="81"/>
        <v>UN</v>
      </c>
    </row>
    <row r="5133" spans="2:8" x14ac:dyDescent="0.25">
      <c r="B5133" s="4">
        <v>5213573</v>
      </c>
      <c r="C5133" s="8" t="s">
        <v>14652</v>
      </c>
      <c r="D5133" s="4" t="s">
        <v>10960</v>
      </c>
      <c r="E5133" s="463">
        <v>437.15</v>
      </c>
      <c r="F5133" s="404"/>
      <c r="G5133" s="404"/>
      <c r="H5133" s="404" t="str">
        <f t="shared" si="81"/>
        <v>M²</v>
      </c>
    </row>
    <row r="5134" spans="2:8" x14ac:dyDescent="0.25">
      <c r="B5134" s="6">
        <v>5213574</v>
      </c>
      <c r="C5134" s="9" t="s">
        <v>14653</v>
      </c>
      <c r="D5134" s="6" t="s">
        <v>10960</v>
      </c>
      <c r="E5134" s="464">
        <v>482.36</v>
      </c>
      <c r="F5134" s="404"/>
      <c r="G5134" s="404"/>
      <c r="H5134" s="404" t="str">
        <f t="shared" si="81"/>
        <v>M²</v>
      </c>
    </row>
    <row r="5135" spans="2:8" x14ac:dyDescent="0.25">
      <c r="B5135" s="4">
        <v>5213575</v>
      </c>
      <c r="C5135" s="8" t="s">
        <v>14654</v>
      </c>
      <c r="D5135" s="4" t="s">
        <v>10960</v>
      </c>
      <c r="E5135" s="463">
        <v>595.4</v>
      </c>
      <c r="F5135" s="404"/>
      <c r="G5135" s="404"/>
      <c r="H5135" s="404" t="str">
        <f t="shared" si="81"/>
        <v>M²</v>
      </c>
    </row>
    <row r="5136" spans="2:8" x14ac:dyDescent="0.25">
      <c r="B5136" s="6">
        <v>5213480</v>
      </c>
      <c r="C5136" s="9" t="s">
        <v>14655</v>
      </c>
      <c r="D5136" s="6" t="s">
        <v>10960</v>
      </c>
      <c r="E5136" s="464">
        <v>914.28</v>
      </c>
      <c r="F5136" s="404"/>
      <c r="G5136" s="404"/>
      <c r="H5136" s="404" t="str">
        <f t="shared" si="81"/>
        <v>M²</v>
      </c>
    </row>
    <row r="5137" spans="2:8" x14ac:dyDescent="0.25">
      <c r="B5137" s="4">
        <v>5213481</v>
      </c>
      <c r="C5137" s="8" t="s">
        <v>14656</v>
      </c>
      <c r="D5137" s="4" t="s">
        <v>10960</v>
      </c>
      <c r="E5137" s="463">
        <v>1027.31</v>
      </c>
      <c r="F5137" s="404"/>
      <c r="G5137" s="404"/>
      <c r="H5137" s="404" t="str">
        <f t="shared" ref="H5137:H5200" si="82">UPPER(D5137)</f>
        <v>M²</v>
      </c>
    </row>
    <row r="5138" spans="2:8" x14ac:dyDescent="0.25">
      <c r="B5138" s="6">
        <v>5213482</v>
      </c>
      <c r="C5138" s="9" t="s">
        <v>14657</v>
      </c>
      <c r="D5138" s="6" t="s">
        <v>10960</v>
      </c>
      <c r="E5138" s="464">
        <v>1102.5899999999999</v>
      </c>
      <c r="F5138" s="404"/>
      <c r="G5138" s="404"/>
      <c r="H5138" s="404" t="str">
        <f t="shared" si="82"/>
        <v>M²</v>
      </c>
    </row>
    <row r="5139" spans="2:8" x14ac:dyDescent="0.25">
      <c r="B5139" s="4">
        <v>5213422</v>
      </c>
      <c r="C5139" s="8" t="s">
        <v>14658</v>
      </c>
      <c r="D5139" s="4" t="s">
        <v>10960</v>
      </c>
      <c r="E5139" s="463">
        <v>528.99</v>
      </c>
      <c r="F5139" s="404"/>
      <c r="G5139" s="404"/>
      <c r="H5139" s="404" t="str">
        <f t="shared" si="82"/>
        <v>M²</v>
      </c>
    </row>
    <row r="5140" spans="2:8" x14ac:dyDescent="0.25">
      <c r="B5140" s="6">
        <v>5213423</v>
      </c>
      <c r="C5140" s="9" t="s">
        <v>14659</v>
      </c>
      <c r="D5140" s="6" t="s">
        <v>10960</v>
      </c>
      <c r="E5140" s="464">
        <v>574.20000000000005</v>
      </c>
      <c r="F5140" s="404"/>
      <c r="G5140" s="404"/>
      <c r="H5140" s="404" t="str">
        <f t="shared" si="82"/>
        <v>M²</v>
      </c>
    </row>
    <row r="5141" spans="2:8" x14ac:dyDescent="0.25">
      <c r="B5141" s="4">
        <v>5213424</v>
      </c>
      <c r="C5141" s="8" t="s">
        <v>14660</v>
      </c>
      <c r="D5141" s="4" t="s">
        <v>10960</v>
      </c>
      <c r="E5141" s="463">
        <v>687.24</v>
      </c>
      <c r="F5141" s="404"/>
      <c r="G5141" s="404"/>
      <c r="H5141" s="404" t="str">
        <f t="shared" si="82"/>
        <v>M²</v>
      </c>
    </row>
    <row r="5142" spans="2:8" ht="30" x14ac:dyDescent="0.25">
      <c r="B5142" s="6">
        <v>5213437</v>
      </c>
      <c r="C5142" s="9" t="s">
        <v>14661</v>
      </c>
      <c r="D5142" s="6" t="s">
        <v>10960</v>
      </c>
      <c r="E5142" s="464">
        <v>545.17999999999995</v>
      </c>
      <c r="F5142" s="404"/>
      <c r="G5142" s="404"/>
      <c r="H5142" s="404" t="str">
        <f t="shared" si="82"/>
        <v>M²</v>
      </c>
    </row>
    <row r="5143" spans="2:8" ht="30" x14ac:dyDescent="0.25">
      <c r="B5143" s="4">
        <v>5213438</v>
      </c>
      <c r="C5143" s="8" t="s">
        <v>14662</v>
      </c>
      <c r="D5143" s="4" t="s">
        <v>10960</v>
      </c>
      <c r="E5143" s="463">
        <v>658.21</v>
      </c>
      <c r="F5143" s="404"/>
      <c r="G5143" s="404"/>
      <c r="H5143" s="404" t="str">
        <f t="shared" si="82"/>
        <v>M²</v>
      </c>
    </row>
    <row r="5144" spans="2:8" ht="30" x14ac:dyDescent="0.25">
      <c r="B5144" s="6">
        <v>5213439</v>
      </c>
      <c r="C5144" s="9" t="s">
        <v>14663</v>
      </c>
      <c r="D5144" s="6" t="s">
        <v>10960</v>
      </c>
      <c r="E5144" s="464">
        <v>733.49</v>
      </c>
      <c r="F5144" s="404"/>
      <c r="G5144" s="404"/>
      <c r="H5144" s="404" t="str">
        <f t="shared" si="82"/>
        <v>M²</v>
      </c>
    </row>
    <row r="5145" spans="2:8" ht="30" x14ac:dyDescent="0.25">
      <c r="B5145" s="4">
        <v>5212556</v>
      </c>
      <c r="C5145" s="8" t="s">
        <v>14664</v>
      </c>
      <c r="D5145" s="4" t="s">
        <v>14446</v>
      </c>
      <c r="E5145" s="406">
        <v>2</v>
      </c>
      <c r="F5145" s="404"/>
      <c r="G5145" s="404"/>
      <c r="H5145" s="404" t="str">
        <f t="shared" si="82"/>
        <v>UN.DIA</v>
      </c>
    </row>
    <row r="5146" spans="2:8" ht="30" x14ac:dyDescent="0.25">
      <c r="B5146" s="6">
        <v>5213649</v>
      </c>
      <c r="C5146" s="9" t="s">
        <v>14665</v>
      </c>
      <c r="D5146" s="6" t="s">
        <v>42</v>
      </c>
      <c r="E5146" s="464">
        <v>101851.02</v>
      </c>
      <c r="F5146" s="404"/>
      <c r="G5146" s="404"/>
      <c r="H5146" s="404" t="str">
        <f t="shared" si="82"/>
        <v>UN</v>
      </c>
    </row>
    <row r="5147" spans="2:8" ht="30" x14ac:dyDescent="0.25">
      <c r="B5147" s="4">
        <v>5213591</v>
      </c>
      <c r="C5147" s="8" t="s">
        <v>14666</v>
      </c>
      <c r="D5147" s="4" t="s">
        <v>42</v>
      </c>
      <c r="E5147" s="463">
        <v>101851.02</v>
      </c>
      <c r="F5147" s="404"/>
      <c r="G5147" s="404"/>
      <c r="H5147" s="404" t="str">
        <f t="shared" si="82"/>
        <v>UN</v>
      </c>
    </row>
    <row r="5148" spans="2:8" ht="30" x14ac:dyDescent="0.25">
      <c r="B5148" s="6">
        <v>5213718</v>
      </c>
      <c r="C5148" s="9" t="s">
        <v>14667</v>
      </c>
      <c r="D5148" s="6" t="s">
        <v>42</v>
      </c>
      <c r="E5148" s="464">
        <v>112655.93</v>
      </c>
      <c r="F5148" s="404"/>
      <c r="G5148" s="404"/>
      <c r="H5148" s="404" t="str">
        <f t="shared" si="82"/>
        <v>UN</v>
      </c>
    </row>
    <row r="5149" spans="2:8" ht="30" x14ac:dyDescent="0.25">
      <c r="B5149" s="4">
        <v>5213741</v>
      </c>
      <c r="C5149" s="8" t="s">
        <v>14668</v>
      </c>
      <c r="D5149" s="4" t="s">
        <v>42</v>
      </c>
      <c r="E5149" s="463">
        <v>112655.93</v>
      </c>
      <c r="F5149" s="404"/>
      <c r="G5149" s="404"/>
      <c r="H5149" s="404" t="str">
        <f t="shared" si="82"/>
        <v>UN</v>
      </c>
    </row>
    <row r="5150" spans="2:8" ht="30" x14ac:dyDescent="0.25">
      <c r="B5150" s="6">
        <v>5213776</v>
      </c>
      <c r="C5150" s="9" t="s">
        <v>14669</v>
      </c>
      <c r="D5150" s="6" t="s">
        <v>42</v>
      </c>
      <c r="E5150" s="464">
        <v>123460.85</v>
      </c>
      <c r="F5150" s="404"/>
      <c r="G5150" s="404"/>
      <c r="H5150" s="404" t="str">
        <f t="shared" si="82"/>
        <v>UN</v>
      </c>
    </row>
    <row r="5151" spans="2:8" ht="30" x14ac:dyDescent="0.25">
      <c r="B5151" s="4">
        <v>5213799</v>
      </c>
      <c r="C5151" s="8" t="s">
        <v>14670</v>
      </c>
      <c r="D5151" s="4" t="s">
        <v>42</v>
      </c>
      <c r="E5151" s="463">
        <v>123460.85</v>
      </c>
      <c r="F5151" s="404"/>
      <c r="G5151" s="404"/>
      <c r="H5151" s="404" t="str">
        <f t="shared" si="82"/>
        <v>UN</v>
      </c>
    </row>
    <row r="5152" spans="2:8" x14ac:dyDescent="0.25">
      <c r="B5152" s="6">
        <v>5213363</v>
      </c>
      <c r="C5152" s="9" t="s">
        <v>14671</v>
      </c>
      <c r="D5152" s="6" t="s">
        <v>10960</v>
      </c>
      <c r="E5152" s="403">
        <v>37.65</v>
      </c>
      <c r="F5152" s="404"/>
      <c r="G5152" s="404"/>
      <c r="H5152" s="404" t="str">
        <f t="shared" si="82"/>
        <v>M²</v>
      </c>
    </row>
    <row r="5153" spans="2:8" x14ac:dyDescent="0.25">
      <c r="B5153" s="4">
        <v>5213667</v>
      </c>
      <c r="C5153" s="8" t="s">
        <v>14672</v>
      </c>
      <c r="D5153" s="4" t="s">
        <v>42</v>
      </c>
      <c r="E5153" s="406">
        <v>353.91</v>
      </c>
      <c r="F5153" s="404"/>
      <c r="G5153" s="404"/>
      <c r="H5153" s="404" t="str">
        <f t="shared" si="82"/>
        <v>UN</v>
      </c>
    </row>
    <row r="5154" spans="2:8" x14ac:dyDescent="0.25">
      <c r="B5154" s="6">
        <v>5213683</v>
      </c>
      <c r="C5154" s="9" t="s">
        <v>14673</v>
      </c>
      <c r="D5154" s="6" t="s">
        <v>42</v>
      </c>
      <c r="E5154" s="464">
        <v>251.47</v>
      </c>
      <c r="F5154" s="404"/>
      <c r="G5154" s="404"/>
      <c r="H5154" s="404" t="str">
        <f t="shared" si="82"/>
        <v>UN</v>
      </c>
    </row>
    <row r="5155" spans="2:8" x14ac:dyDescent="0.25">
      <c r="B5155" s="4">
        <v>5213660</v>
      </c>
      <c r="C5155" s="8" t="s">
        <v>14674</v>
      </c>
      <c r="D5155" s="4" t="s">
        <v>42</v>
      </c>
      <c r="E5155" s="463">
        <v>209.56</v>
      </c>
      <c r="F5155" s="404"/>
      <c r="G5155" s="404"/>
      <c r="H5155" s="404" t="str">
        <f t="shared" si="82"/>
        <v>UN</v>
      </c>
    </row>
    <row r="5156" spans="2:8" x14ac:dyDescent="0.25">
      <c r="B5156" s="6">
        <v>5213364</v>
      </c>
      <c r="C5156" s="9" t="s">
        <v>14675</v>
      </c>
      <c r="D5156" s="6" t="s">
        <v>10960</v>
      </c>
      <c r="E5156" s="464">
        <v>21.27</v>
      </c>
      <c r="F5156" s="404"/>
      <c r="G5156" s="404"/>
      <c r="H5156" s="404" t="str">
        <f t="shared" si="82"/>
        <v>M²</v>
      </c>
    </row>
    <row r="5157" spans="2:8" x14ac:dyDescent="0.25">
      <c r="B5157" s="4">
        <v>5213832</v>
      </c>
      <c r="C5157" s="8" t="s">
        <v>14676</v>
      </c>
      <c r="D5157" s="4" t="s">
        <v>10960</v>
      </c>
      <c r="E5157" s="463">
        <v>4.17</v>
      </c>
      <c r="F5157" s="404"/>
      <c r="G5157" s="404"/>
      <c r="H5157" s="404" t="str">
        <f t="shared" si="82"/>
        <v>M²</v>
      </c>
    </row>
    <row r="5158" spans="2:8" x14ac:dyDescent="0.25">
      <c r="B5158" s="6">
        <v>5213830</v>
      </c>
      <c r="C5158" s="9" t="s">
        <v>14677</v>
      </c>
      <c r="D5158" s="6" t="s">
        <v>10960</v>
      </c>
      <c r="E5158" s="464">
        <v>4.6399999999999997</v>
      </c>
      <c r="F5158" s="404"/>
      <c r="G5158" s="404"/>
      <c r="H5158" s="404" t="str">
        <f t="shared" si="82"/>
        <v>M²</v>
      </c>
    </row>
    <row r="5159" spans="2:8" ht="30" x14ac:dyDescent="0.25">
      <c r="B5159" s="4">
        <v>5213831</v>
      </c>
      <c r="C5159" s="8" t="s">
        <v>14678</v>
      </c>
      <c r="D5159" s="4" t="s">
        <v>10960</v>
      </c>
      <c r="E5159" s="463">
        <v>57.81</v>
      </c>
      <c r="F5159" s="404"/>
      <c r="G5159" s="404"/>
      <c r="H5159" s="404" t="str">
        <f t="shared" si="82"/>
        <v>M²</v>
      </c>
    </row>
    <row r="5160" spans="2:8" x14ac:dyDescent="0.25">
      <c r="B5160" s="6">
        <v>5213849</v>
      </c>
      <c r="C5160" s="9" t="s">
        <v>14679</v>
      </c>
      <c r="D5160" s="6" t="s">
        <v>297</v>
      </c>
      <c r="E5160" s="464">
        <v>3.53</v>
      </c>
      <c r="F5160" s="404"/>
      <c r="G5160" s="404"/>
      <c r="H5160" s="404" t="str">
        <f t="shared" si="82"/>
        <v>H</v>
      </c>
    </row>
    <row r="5161" spans="2:8" ht="30" x14ac:dyDescent="0.25">
      <c r="B5161" s="4">
        <v>5213636</v>
      </c>
      <c r="C5161" s="8" t="s">
        <v>14680</v>
      </c>
      <c r="D5161" s="4" t="s">
        <v>42</v>
      </c>
      <c r="E5161" s="463">
        <v>100119.88</v>
      </c>
      <c r="F5161" s="404"/>
      <c r="G5161" s="404"/>
      <c r="H5161" s="404" t="str">
        <f t="shared" si="82"/>
        <v>UN</v>
      </c>
    </row>
    <row r="5162" spans="2:8" ht="30" x14ac:dyDescent="0.25">
      <c r="B5162" s="6">
        <v>5213642</v>
      </c>
      <c r="C5162" s="9" t="s">
        <v>14681</v>
      </c>
      <c r="D5162" s="6" t="s">
        <v>42</v>
      </c>
      <c r="E5162" s="464">
        <v>100119.88</v>
      </c>
      <c r="F5162" s="404"/>
      <c r="G5162" s="404"/>
      <c r="H5162" s="404" t="str">
        <f t="shared" si="82"/>
        <v>UN</v>
      </c>
    </row>
    <row r="5163" spans="2:8" ht="30" x14ac:dyDescent="0.25">
      <c r="B5163" s="4">
        <v>5213757</v>
      </c>
      <c r="C5163" s="8" t="s">
        <v>14682</v>
      </c>
      <c r="D5163" s="4" t="s">
        <v>42</v>
      </c>
      <c r="E5163" s="463">
        <v>110956.29</v>
      </c>
      <c r="F5163" s="404"/>
      <c r="G5163" s="404"/>
      <c r="H5163" s="404" t="str">
        <f t="shared" si="82"/>
        <v>UN</v>
      </c>
    </row>
    <row r="5164" spans="2:8" ht="30" x14ac:dyDescent="0.25">
      <c r="B5164" s="6">
        <v>5213763</v>
      </c>
      <c r="C5164" s="9" t="s">
        <v>14683</v>
      </c>
      <c r="D5164" s="6" t="s">
        <v>42</v>
      </c>
      <c r="E5164" s="464">
        <v>110956.29</v>
      </c>
      <c r="F5164" s="404"/>
      <c r="G5164" s="404"/>
      <c r="H5164" s="404" t="str">
        <f t="shared" si="82"/>
        <v>UN</v>
      </c>
    </row>
    <row r="5165" spans="2:8" ht="30" x14ac:dyDescent="0.25">
      <c r="B5165" s="4">
        <v>5213815</v>
      </c>
      <c r="C5165" s="8" t="s">
        <v>14684</v>
      </c>
      <c r="D5165" s="4" t="s">
        <v>42</v>
      </c>
      <c r="E5165" s="463">
        <v>121792.71</v>
      </c>
      <c r="F5165" s="404"/>
      <c r="G5165" s="404"/>
      <c r="H5165" s="404" t="str">
        <f t="shared" si="82"/>
        <v>UN</v>
      </c>
    </row>
    <row r="5166" spans="2:8" ht="30" x14ac:dyDescent="0.25">
      <c r="B5166" s="6">
        <v>5213821</v>
      </c>
      <c r="C5166" s="9" t="s">
        <v>14685</v>
      </c>
      <c r="D5166" s="6" t="s">
        <v>42</v>
      </c>
      <c r="E5166" s="464">
        <v>121792.71</v>
      </c>
      <c r="F5166" s="404"/>
      <c r="G5166" s="404"/>
      <c r="H5166" s="404" t="str">
        <f t="shared" si="82"/>
        <v>UN</v>
      </c>
    </row>
    <row r="5167" spans="2:8" ht="30" x14ac:dyDescent="0.25">
      <c r="B5167" s="4">
        <v>5213630</v>
      </c>
      <c r="C5167" s="8" t="s">
        <v>14686</v>
      </c>
      <c r="D5167" s="4" t="s">
        <v>42</v>
      </c>
      <c r="E5167" s="463">
        <v>60092.97</v>
      </c>
      <c r="F5167" s="404"/>
      <c r="G5167" s="404"/>
      <c r="H5167" s="404" t="str">
        <f t="shared" si="82"/>
        <v>UN</v>
      </c>
    </row>
    <row r="5168" spans="2:8" ht="30" x14ac:dyDescent="0.25">
      <c r="B5168" s="6">
        <v>5213584</v>
      </c>
      <c r="C5168" s="9" t="s">
        <v>14687</v>
      </c>
      <c r="D5168" s="6" t="s">
        <v>42</v>
      </c>
      <c r="E5168" s="464">
        <v>60092.97</v>
      </c>
      <c r="F5168" s="404"/>
      <c r="G5168" s="404"/>
      <c r="H5168" s="404" t="str">
        <f t="shared" si="82"/>
        <v>UN</v>
      </c>
    </row>
    <row r="5169" spans="2:8" ht="30" x14ac:dyDescent="0.25">
      <c r="B5169" s="4">
        <v>5213711</v>
      </c>
      <c r="C5169" s="8" t="s">
        <v>14688</v>
      </c>
      <c r="D5169" s="4" t="s">
        <v>42</v>
      </c>
      <c r="E5169" s="463">
        <v>66712.95</v>
      </c>
      <c r="F5169" s="404"/>
      <c r="G5169" s="404"/>
      <c r="H5169" s="404" t="str">
        <f t="shared" si="82"/>
        <v>UN</v>
      </c>
    </row>
    <row r="5170" spans="2:8" ht="30" x14ac:dyDescent="0.25">
      <c r="B5170" s="6">
        <v>5213734</v>
      </c>
      <c r="C5170" s="9" t="s">
        <v>14689</v>
      </c>
      <c r="D5170" s="6" t="s">
        <v>42</v>
      </c>
      <c r="E5170" s="464">
        <v>66712.95</v>
      </c>
      <c r="F5170" s="404"/>
      <c r="G5170" s="404"/>
      <c r="H5170" s="404" t="str">
        <f t="shared" si="82"/>
        <v>UN</v>
      </c>
    </row>
    <row r="5171" spans="2:8" ht="30" x14ac:dyDescent="0.25">
      <c r="B5171" s="4">
        <v>5213769</v>
      </c>
      <c r="C5171" s="8" t="s">
        <v>14690</v>
      </c>
      <c r="D5171" s="4" t="s">
        <v>42</v>
      </c>
      <c r="E5171" s="463">
        <v>73125.03</v>
      </c>
      <c r="F5171" s="404"/>
      <c r="G5171" s="404"/>
      <c r="H5171" s="404" t="str">
        <f t="shared" si="82"/>
        <v>UN</v>
      </c>
    </row>
    <row r="5172" spans="2:8" ht="30" x14ac:dyDescent="0.25">
      <c r="B5172" s="6">
        <v>5213792</v>
      </c>
      <c r="C5172" s="9" t="s">
        <v>14691</v>
      </c>
      <c r="D5172" s="6" t="s">
        <v>42</v>
      </c>
      <c r="E5172" s="464">
        <v>73125.03</v>
      </c>
      <c r="F5172" s="404"/>
      <c r="G5172" s="404"/>
      <c r="H5172" s="404" t="str">
        <f t="shared" si="82"/>
        <v>UN</v>
      </c>
    </row>
    <row r="5173" spans="2:8" x14ac:dyDescent="0.25">
      <c r="B5173" s="4">
        <v>5213844</v>
      </c>
      <c r="C5173" s="8" t="s">
        <v>14692</v>
      </c>
      <c r="D5173" s="4" t="s">
        <v>297</v>
      </c>
      <c r="E5173" s="463">
        <v>3.48</v>
      </c>
      <c r="F5173" s="404"/>
      <c r="G5173" s="404"/>
      <c r="H5173" s="404" t="str">
        <f t="shared" si="82"/>
        <v>H</v>
      </c>
    </row>
    <row r="5174" spans="2:8" x14ac:dyDescent="0.25">
      <c r="B5174" s="6">
        <v>5213869</v>
      </c>
      <c r="C5174" s="9" t="s">
        <v>14693</v>
      </c>
      <c r="D5174" s="6" t="s">
        <v>42</v>
      </c>
      <c r="E5174" s="464">
        <v>2337.6</v>
      </c>
      <c r="F5174" s="404"/>
      <c r="G5174" s="404"/>
      <c r="H5174" s="404" t="str">
        <f t="shared" si="82"/>
        <v>UN</v>
      </c>
    </row>
    <row r="5175" spans="2:8" x14ac:dyDescent="0.25">
      <c r="B5175" s="4">
        <v>5213870</v>
      </c>
      <c r="C5175" s="8" t="s">
        <v>14694</v>
      </c>
      <c r="D5175" s="4" t="s">
        <v>42</v>
      </c>
      <c r="E5175" s="463">
        <v>3195.94</v>
      </c>
      <c r="F5175" s="404"/>
      <c r="G5175" s="404"/>
      <c r="H5175" s="404" t="str">
        <f t="shared" si="82"/>
        <v>UN</v>
      </c>
    </row>
    <row r="5176" spans="2:8" x14ac:dyDescent="0.25">
      <c r="B5176" s="6">
        <v>5213871</v>
      </c>
      <c r="C5176" s="9" t="s">
        <v>14695</v>
      </c>
      <c r="D5176" s="6" t="s">
        <v>42</v>
      </c>
      <c r="E5176" s="464">
        <v>3275.14</v>
      </c>
      <c r="F5176" s="404"/>
      <c r="G5176" s="404"/>
      <c r="H5176" s="404" t="str">
        <f t="shared" si="82"/>
        <v>UN</v>
      </c>
    </row>
    <row r="5177" spans="2:8" x14ac:dyDescent="0.25">
      <c r="B5177" s="4">
        <v>5213872</v>
      </c>
      <c r="C5177" s="8" t="s">
        <v>14696</v>
      </c>
      <c r="D5177" s="4" t="s">
        <v>42</v>
      </c>
      <c r="E5177" s="463">
        <v>5156.0600000000004</v>
      </c>
      <c r="F5177" s="404"/>
      <c r="G5177" s="404"/>
      <c r="H5177" s="404" t="str">
        <f t="shared" si="82"/>
        <v>UN</v>
      </c>
    </row>
    <row r="5178" spans="2:8" x14ac:dyDescent="0.25">
      <c r="B5178" s="6">
        <v>5213867</v>
      </c>
      <c r="C5178" s="9" t="s">
        <v>14697</v>
      </c>
      <c r="D5178" s="6" t="s">
        <v>42</v>
      </c>
      <c r="E5178" s="464">
        <v>549.79999999999995</v>
      </c>
      <c r="F5178" s="404"/>
      <c r="G5178" s="404"/>
      <c r="H5178" s="404" t="str">
        <f t="shared" si="82"/>
        <v>UN</v>
      </c>
    </row>
    <row r="5179" spans="2:8" ht="30" x14ac:dyDescent="0.25">
      <c r="B5179" s="4">
        <v>5213863</v>
      </c>
      <c r="C5179" s="8" t="s">
        <v>14698</v>
      </c>
      <c r="D5179" s="4" t="s">
        <v>42</v>
      </c>
      <c r="E5179" s="406">
        <v>438.04</v>
      </c>
      <c r="F5179" s="404"/>
      <c r="G5179" s="404"/>
      <c r="H5179" s="404" t="str">
        <f t="shared" si="82"/>
        <v>UN</v>
      </c>
    </row>
    <row r="5180" spans="2:8" ht="30" x14ac:dyDescent="0.25">
      <c r="B5180" s="6">
        <v>5213864</v>
      </c>
      <c r="C5180" s="9" t="s">
        <v>14699</v>
      </c>
      <c r="D5180" s="6" t="s">
        <v>42</v>
      </c>
      <c r="E5180" s="403">
        <v>466.15</v>
      </c>
      <c r="F5180" s="404"/>
      <c r="G5180" s="404"/>
      <c r="H5180" s="404" t="str">
        <f t="shared" si="82"/>
        <v>UN</v>
      </c>
    </row>
    <row r="5181" spans="2:8" ht="30" x14ac:dyDescent="0.25">
      <c r="B5181" s="4">
        <v>5213865</v>
      </c>
      <c r="C5181" s="8" t="s">
        <v>14700</v>
      </c>
      <c r="D5181" s="4" t="s">
        <v>42</v>
      </c>
      <c r="E5181" s="406">
        <v>494.45</v>
      </c>
      <c r="F5181" s="404"/>
      <c r="G5181" s="404"/>
      <c r="H5181" s="404" t="str">
        <f t="shared" si="82"/>
        <v>UN</v>
      </c>
    </row>
    <row r="5182" spans="2:8" ht="30" x14ac:dyDescent="0.25">
      <c r="B5182" s="6">
        <v>5213866</v>
      </c>
      <c r="C5182" s="9" t="s">
        <v>14701</v>
      </c>
      <c r="D5182" s="6" t="s">
        <v>42</v>
      </c>
      <c r="E5182" s="403">
        <v>560.03</v>
      </c>
      <c r="F5182" s="404"/>
      <c r="G5182" s="404"/>
      <c r="H5182" s="404" t="str">
        <f t="shared" si="82"/>
        <v>UN</v>
      </c>
    </row>
    <row r="5183" spans="2:8" x14ac:dyDescent="0.25">
      <c r="B5183" s="4">
        <v>5213855</v>
      </c>
      <c r="C5183" s="8" t="s">
        <v>14702</v>
      </c>
      <c r="D5183" s="4" t="s">
        <v>42</v>
      </c>
      <c r="E5183" s="406">
        <v>394.12</v>
      </c>
      <c r="F5183" s="404"/>
      <c r="G5183" s="404"/>
      <c r="H5183" s="404" t="str">
        <f t="shared" si="82"/>
        <v>UN</v>
      </c>
    </row>
    <row r="5184" spans="2:8" x14ac:dyDescent="0.25">
      <c r="B5184" s="6">
        <v>5213856</v>
      </c>
      <c r="C5184" s="9" t="s">
        <v>14703</v>
      </c>
      <c r="D5184" s="6" t="s">
        <v>42</v>
      </c>
      <c r="E5184" s="403">
        <v>408.63</v>
      </c>
      <c r="F5184" s="404"/>
      <c r="G5184" s="404"/>
      <c r="H5184" s="404" t="str">
        <f t="shared" si="82"/>
        <v>UN</v>
      </c>
    </row>
    <row r="5185" spans="2:8" x14ac:dyDescent="0.25">
      <c r="B5185" s="4">
        <v>5213857</v>
      </c>
      <c r="C5185" s="8" t="s">
        <v>14704</v>
      </c>
      <c r="D5185" s="4" t="s">
        <v>42</v>
      </c>
      <c r="E5185" s="463">
        <v>422.52</v>
      </c>
      <c r="F5185" s="404"/>
      <c r="G5185" s="404"/>
      <c r="H5185" s="404" t="str">
        <f t="shared" si="82"/>
        <v>UN</v>
      </c>
    </row>
    <row r="5186" spans="2:8" x14ac:dyDescent="0.25">
      <c r="B5186" s="6">
        <v>5213858</v>
      </c>
      <c r="C5186" s="9" t="s">
        <v>14705</v>
      </c>
      <c r="D5186" s="6" t="s">
        <v>42</v>
      </c>
      <c r="E5186" s="403">
        <v>437.22</v>
      </c>
      <c r="F5186" s="404"/>
      <c r="G5186" s="404"/>
      <c r="H5186" s="404" t="str">
        <f t="shared" si="82"/>
        <v>UN</v>
      </c>
    </row>
    <row r="5187" spans="2:8" x14ac:dyDescent="0.25">
      <c r="B5187" s="4">
        <v>5213859</v>
      </c>
      <c r="C5187" s="8" t="s">
        <v>14706</v>
      </c>
      <c r="D5187" s="4" t="s">
        <v>42</v>
      </c>
      <c r="E5187" s="406">
        <v>433.01</v>
      </c>
      <c r="F5187" s="404"/>
      <c r="G5187" s="404"/>
      <c r="H5187" s="404" t="str">
        <f t="shared" si="82"/>
        <v>UN</v>
      </c>
    </row>
    <row r="5188" spans="2:8" x14ac:dyDescent="0.25">
      <c r="B5188" s="6">
        <v>5213860</v>
      </c>
      <c r="C5188" s="9" t="s">
        <v>14707</v>
      </c>
      <c r="D5188" s="6" t="s">
        <v>42</v>
      </c>
      <c r="E5188" s="464">
        <v>447.46</v>
      </c>
      <c r="F5188" s="404"/>
      <c r="G5188" s="404"/>
      <c r="H5188" s="404" t="str">
        <f t="shared" si="82"/>
        <v>UN</v>
      </c>
    </row>
    <row r="5189" spans="2:8" x14ac:dyDescent="0.25">
      <c r="B5189" s="4">
        <v>5213861</v>
      </c>
      <c r="C5189" s="8" t="s">
        <v>14708</v>
      </c>
      <c r="D5189" s="4" t="s">
        <v>42</v>
      </c>
      <c r="E5189" s="463">
        <v>474.49</v>
      </c>
      <c r="F5189" s="404"/>
      <c r="G5189" s="404"/>
      <c r="H5189" s="404" t="str">
        <f t="shared" si="82"/>
        <v>UN</v>
      </c>
    </row>
    <row r="5190" spans="2:8" x14ac:dyDescent="0.25">
      <c r="B5190" s="6">
        <v>5213862</v>
      </c>
      <c r="C5190" s="9" t="s">
        <v>14709</v>
      </c>
      <c r="D5190" s="6" t="s">
        <v>42</v>
      </c>
      <c r="E5190" s="464">
        <v>539.73</v>
      </c>
      <c r="F5190" s="404"/>
      <c r="G5190" s="404"/>
      <c r="H5190" s="404" t="str">
        <f t="shared" si="82"/>
        <v>UN</v>
      </c>
    </row>
    <row r="5191" spans="2:8" x14ac:dyDescent="0.25">
      <c r="B5191" s="4">
        <v>5213868</v>
      </c>
      <c r="C5191" s="8" t="s">
        <v>14710</v>
      </c>
      <c r="D5191" s="4" t="s">
        <v>42</v>
      </c>
      <c r="E5191" s="463">
        <v>1080.96</v>
      </c>
      <c r="F5191" s="404"/>
      <c r="G5191" s="404"/>
      <c r="H5191" s="404" t="str">
        <f t="shared" si="82"/>
        <v>UN</v>
      </c>
    </row>
    <row r="5192" spans="2:8" x14ac:dyDescent="0.25">
      <c r="B5192" s="6">
        <v>5219546</v>
      </c>
      <c r="C5192" s="9" t="s">
        <v>14711</v>
      </c>
      <c r="D5192" s="6" t="s">
        <v>42</v>
      </c>
      <c r="E5192" s="464">
        <v>323.51</v>
      </c>
      <c r="F5192" s="404"/>
      <c r="G5192" s="404"/>
      <c r="H5192" s="404" t="str">
        <f t="shared" si="82"/>
        <v>UN</v>
      </c>
    </row>
    <row r="5193" spans="2:8" x14ac:dyDescent="0.25">
      <c r="B5193" s="4">
        <v>5216111</v>
      </c>
      <c r="C5193" s="8" t="s">
        <v>14712</v>
      </c>
      <c r="D5193" s="4" t="s">
        <v>42</v>
      </c>
      <c r="E5193" s="406">
        <v>113.61</v>
      </c>
      <c r="F5193" s="404"/>
      <c r="G5193" s="404"/>
      <c r="H5193" s="404" t="str">
        <f t="shared" si="82"/>
        <v>UN</v>
      </c>
    </row>
    <row r="5194" spans="2:8" x14ac:dyDescent="0.25">
      <c r="B5194" s="6">
        <v>5213351</v>
      </c>
      <c r="C5194" s="9" t="s">
        <v>14713</v>
      </c>
      <c r="D5194" s="6" t="s">
        <v>42</v>
      </c>
      <c r="E5194" s="403">
        <v>742.82</v>
      </c>
      <c r="F5194" s="404"/>
      <c r="G5194" s="404"/>
      <c r="H5194" s="404" t="str">
        <f t="shared" si="82"/>
        <v>UN</v>
      </c>
    </row>
    <row r="5195" spans="2:8" ht="30" x14ac:dyDescent="0.25">
      <c r="B5195" s="4">
        <v>5213350</v>
      </c>
      <c r="C5195" s="8" t="s">
        <v>14714</v>
      </c>
      <c r="D5195" s="4" t="s">
        <v>42</v>
      </c>
      <c r="E5195" s="463">
        <v>1968.54</v>
      </c>
      <c r="F5195" s="404"/>
      <c r="G5195" s="404"/>
      <c r="H5195" s="404" t="str">
        <f t="shared" si="82"/>
        <v>UN</v>
      </c>
    </row>
    <row r="5196" spans="2:8" ht="30" x14ac:dyDescent="0.25">
      <c r="B5196" s="6">
        <v>5213352</v>
      </c>
      <c r="C5196" s="9" t="s">
        <v>14715</v>
      </c>
      <c r="D5196" s="6" t="s">
        <v>42</v>
      </c>
      <c r="E5196" s="464">
        <v>1089.24</v>
      </c>
      <c r="F5196" s="404"/>
      <c r="G5196" s="404"/>
      <c r="H5196" s="404" t="str">
        <f t="shared" si="82"/>
        <v>UN</v>
      </c>
    </row>
    <row r="5197" spans="2:8" ht="30" x14ac:dyDescent="0.25">
      <c r="B5197" s="4">
        <v>5213353</v>
      </c>
      <c r="C5197" s="8" t="s">
        <v>14716</v>
      </c>
      <c r="D5197" s="4" t="s">
        <v>42</v>
      </c>
      <c r="E5197" s="463">
        <v>3017.24</v>
      </c>
      <c r="F5197" s="404"/>
      <c r="G5197" s="404"/>
      <c r="H5197" s="404" t="str">
        <f t="shared" si="82"/>
        <v>UN</v>
      </c>
    </row>
    <row r="5198" spans="2:8" x14ac:dyDescent="0.25">
      <c r="B5198" s="6">
        <v>5213360</v>
      </c>
      <c r="C5198" s="9" t="s">
        <v>14717</v>
      </c>
      <c r="D5198" s="6" t="s">
        <v>42</v>
      </c>
      <c r="E5198" s="464">
        <v>35.33</v>
      </c>
      <c r="F5198" s="404"/>
      <c r="G5198" s="404"/>
      <c r="H5198" s="404" t="str">
        <f t="shared" si="82"/>
        <v>UN</v>
      </c>
    </row>
    <row r="5199" spans="2:8" x14ac:dyDescent="0.25">
      <c r="B5199" s="4">
        <v>5219605</v>
      </c>
      <c r="C5199" s="8" t="s">
        <v>14718</v>
      </c>
      <c r="D5199" s="4" t="s">
        <v>42</v>
      </c>
      <c r="E5199" s="406">
        <v>32.97</v>
      </c>
      <c r="F5199" s="404"/>
      <c r="G5199" s="404"/>
      <c r="H5199" s="404" t="str">
        <f t="shared" si="82"/>
        <v>UN</v>
      </c>
    </row>
    <row r="5200" spans="2:8" x14ac:dyDescent="0.25">
      <c r="B5200" s="6">
        <v>5219606</v>
      </c>
      <c r="C5200" s="9" t="s">
        <v>14719</v>
      </c>
      <c r="D5200" s="6" t="s">
        <v>42</v>
      </c>
      <c r="E5200" s="403">
        <v>42.98</v>
      </c>
      <c r="F5200" s="404"/>
      <c r="G5200" s="404"/>
      <c r="H5200" s="404" t="str">
        <f t="shared" si="82"/>
        <v>UN</v>
      </c>
    </row>
    <row r="5201" spans="2:8" x14ac:dyDescent="0.25">
      <c r="B5201" s="4">
        <v>5219607</v>
      </c>
      <c r="C5201" s="8" t="s">
        <v>14720</v>
      </c>
      <c r="D5201" s="4" t="s">
        <v>42</v>
      </c>
      <c r="E5201" s="406">
        <v>35.869999999999997</v>
      </c>
      <c r="F5201" s="404"/>
      <c r="G5201" s="404"/>
      <c r="H5201" s="404" t="str">
        <f t="shared" ref="H5201:H5264" si="83">UPPER(D5201)</f>
        <v>UN</v>
      </c>
    </row>
    <row r="5202" spans="2:8" x14ac:dyDescent="0.25">
      <c r="B5202" s="6">
        <v>5219608</v>
      </c>
      <c r="C5202" s="9" t="s">
        <v>14721</v>
      </c>
      <c r="D5202" s="6" t="s">
        <v>42</v>
      </c>
      <c r="E5202" s="403">
        <v>42.98</v>
      </c>
      <c r="F5202" s="404"/>
      <c r="G5202" s="404"/>
      <c r="H5202" s="404" t="str">
        <f t="shared" si="83"/>
        <v>UN</v>
      </c>
    </row>
    <row r="5203" spans="2:8" x14ac:dyDescent="0.25">
      <c r="B5203" s="4">
        <v>5219609</v>
      </c>
      <c r="C5203" s="8" t="s">
        <v>14722</v>
      </c>
      <c r="D5203" s="4" t="s">
        <v>42</v>
      </c>
      <c r="E5203" s="406">
        <v>35.869999999999997</v>
      </c>
      <c r="F5203" s="404"/>
      <c r="G5203" s="404"/>
      <c r="H5203" s="404" t="str">
        <f t="shared" si="83"/>
        <v>UN</v>
      </c>
    </row>
    <row r="5204" spans="2:8" x14ac:dyDescent="0.25">
      <c r="B5204" s="6">
        <v>5219610</v>
      </c>
      <c r="C5204" s="9" t="s">
        <v>14723</v>
      </c>
      <c r="D5204" s="6" t="s">
        <v>42</v>
      </c>
      <c r="E5204" s="403">
        <v>43.63</v>
      </c>
      <c r="F5204" s="404"/>
      <c r="G5204" s="404"/>
      <c r="H5204" s="404" t="str">
        <f t="shared" si="83"/>
        <v>UN</v>
      </c>
    </row>
    <row r="5205" spans="2:8" x14ac:dyDescent="0.25">
      <c r="B5205" s="4">
        <v>5219611</v>
      </c>
      <c r="C5205" s="8" t="s">
        <v>14724</v>
      </c>
      <c r="D5205" s="4" t="s">
        <v>42</v>
      </c>
      <c r="E5205" s="406">
        <v>41.7</v>
      </c>
      <c r="F5205" s="404"/>
      <c r="G5205" s="404"/>
      <c r="H5205" s="404" t="str">
        <f t="shared" si="83"/>
        <v>UN</v>
      </c>
    </row>
    <row r="5206" spans="2:8" x14ac:dyDescent="0.25">
      <c r="B5206" s="6">
        <v>5213359</v>
      </c>
      <c r="C5206" s="9" t="s">
        <v>14725</v>
      </c>
      <c r="D5206" s="6" t="s">
        <v>42</v>
      </c>
      <c r="E5206" s="403">
        <v>31.09</v>
      </c>
      <c r="F5206" s="404"/>
      <c r="G5206" s="404"/>
      <c r="H5206" s="404" t="str">
        <f t="shared" si="83"/>
        <v>UN</v>
      </c>
    </row>
    <row r="5207" spans="2:8" x14ac:dyDescent="0.25">
      <c r="B5207" s="4">
        <v>5219612</v>
      </c>
      <c r="C5207" s="8" t="s">
        <v>14726</v>
      </c>
      <c r="D5207" s="4" t="s">
        <v>42</v>
      </c>
      <c r="E5207" s="406">
        <v>27.83</v>
      </c>
      <c r="F5207" s="404"/>
      <c r="G5207" s="404"/>
      <c r="H5207" s="404" t="str">
        <f t="shared" si="83"/>
        <v>UN</v>
      </c>
    </row>
    <row r="5208" spans="2:8" x14ac:dyDescent="0.25">
      <c r="B5208" s="6">
        <v>5219613</v>
      </c>
      <c r="C5208" s="9" t="s">
        <v>14727</v>
      </c>
      <c r="D5208" s="6" t="s">
        <v>42</v>
      </c>
      <c r="E5208" s="403">
        <v>35.56</v>
      </c>
      <c r="F5208" s="404"/>
      <c r="G5208" s="404"/>
      <c r="H5208" s="404" t="str">
        <f t="shared" si="83"/>
        <v>UN</v>
      </c>
    </row>
    <row r="5209" spans="2:8" x14ac:dyDescent="0.25">
      <c r="B5209" s="4">
        <v>5219614</v>
      </c>
      <c r="C5209" s="8" t="s">
        <v>14728</v>
      </c>
      <c r="D5209" s="4" t="s">
        <v>42</v>
      </c>
      <c r="E5209" s="406">
        <v>33.049999999999997</v>
      </c>
      <c r="F5209" s="404"/>
      <c r="G5209" s="404"/>
      <c r="H5209" s="404" t="str">
        <f t="shared" si="83"/>
        <v>UN</v>
      </c>
    </row>
    <row r="5210" spans="2:8" x14ac:dyDescent="0.25">
      <c r="B5210" s="6">
        <v>5219615</v>
      </c>
      <c r="C5210" s="9" t="s">
        <v>14729</v>
      </c>
      <c r="D5210" s="6" t="s">
        <v>42</v>
      </c>
      <c r="E5210" s="403">
        <v>36.49</v>
      </c>
      <c r="F5210" s="404"/>
      <c r="G5210" s="404"/>
      <c r="H5210" s="404" t="str">
        <f t="shared" si="83"/>
        <v>UN</v>
      </c>
    </row>
    <row r="5211" spans="2:8" x14ac:dyDescent="0.25">
      <c r="B5211" s="4">
        <v>5219616</v>
      </c>
      <c r="C5211" s="8" t="s">
        <v>14730</v>
      </c>
      <c r="D5211" s="4" t="s">
        <v>42</v>
      </c>
      <c r="E5211" s="406">
        <v>33.619999999999997</v>
      </c>
      <c r="F5211" s="404"/>
      <c r="G5211" s="404"/>
      <c r="H5211" s="404" t="str">
        <f t="shared" si="83"/>
        <v>UN</v>
      </c>
    </row>
    <row r="5212" spans="2:8" x14ac:dyDescent="0.25">
      <c r="B5212" s="6">
        <v>5219617</v>
      </c>
      <c r="C5212" s="9" t="s">
        <v>14731</v>
      </c>
      <c r="D5212" s="6" t="s">
        <v>42</v>
      </c>
      <c r="E5212" s="403">
        <v>43.09</v>
      </c>
      <c r="F5212" s="404"/>
      <c r="G5212" s="404"/>
      <c r="H5212" s="404" t="str">
        <f t="shared" si="83"/>
        <v>UN</v>
      </c>
    </row>
    <row r="5213" spans="2:8" x14ac:dyDescent="0.25">
      <c r="B5213" s="4">
        <v>5219618</v>
      </c>
      <c r="C5213" s="8" t="s">
        <v>14732</v>
      </c>
      <c r="D5213" s="4" t="s">
        <v>42</v>
      </c>
      <c r="E5213" s="406">
        <v>40.54</v>
      </c>
      <c r="F5213" s="404"/>
      <c r="G5213" s="404"/>
      <c r="H5213" s="404" t="str">
        <f t="shared" si="83"/>
        <v>UN</v>
      </c>
    </row>
    <row r="5214" spans="2:8" x14ac:dyDescent="0.25">
      <c r="B5214" s="6">
        <v>5219619</v>
      </c>
      <c r="C5214" s="9" t="s">
        <v>14733</v>
      </c>
      <c r="D5214" s="6" t="s">
        <v>42</v>
      </c>
      <c r="E5214" s="403">
        <v>47.02</v>
      </c>
      <c r="F5214" s="404"/>
      <c r="G5214" s="404"/>
      <c r="H5214" s="404" t="str">
        <f t="shared" si="83"/>
        <v>UN</v>
      </c>
    </row>
    <row r="5215" spans="2:8" x14ac:dyDescent="0.25">
      <c r="B5215" s="4">
        <v>5219620</v>
      </c>
      <c r="C5215" s="8" t="s">
        <v>14734</v>
      </c>
      <c r="D5215" s="4" t="s">
        <v>42</v>
      </c>
      <c r="E5215" s="406">
        <v>44.47</v>
      </c>
      <c r="F5215" s="404"/>
      <c r="G5215" s="404"/>
      <c r="H5215" s="404" t="str">
        <f t="shared" si="83"/>
        <v>UN</v>
      </c>
    </row>
    <row r="5216" spans="2:8" x14ac:dyDescent="0.25">
      <c r="B5216" s="6">
        <v>5219621</v>
      </c>
      <c r="C5216" s="9" t="s">
        <v>14735</v>
      </c>
      <c r="D5216" s="6" t="s">
        <v>42</v>
      </c>
      <c r="E5216" s="403">
        <v>56.25</v>
      </c>
      <c r="F5216" s="404"/>
      <c r="G5216" s="404"/>
      <c r="H5216" s="404" t="str">
        <f t="shared" si="83"/>
        <v>UN</v>
      </c>
    </row>
    <row r="5217" spans="2:8" x14ac:dyDescent="0.25">
      <c r="B5217" s="4">
        <v>5219622</v>
      </c>
      <c r="C5217" s="8" t="s">
        <v>14736</v>
      </c>
      <c r="D5217" s="4" t="s">
        <v>42</v>
      </c>
      <c r="E5217" s="406">
        <v>53.75</v>
      </c>
      <c r="F5217" s="404"/>
      <c r="G5217" s="404"/>
      <c r="H5217" s="404" t="str">
        <f t="shared" si="83"/>
        <v>UN</v>
      </c>
    </row>
    <row r="5218" spans="2:8" x14ac:dyDescent="0.25">
      <c r="B5218" s="6">
        <v>5219623</v>
      </c>
      <c r="C5218" s="9" t="s">
        <v>14737</v>
      </c>
      <c r="D5218" s="6" t="s">
        <v>42</v>
      </c>
      <c r="E5218" s="403">
        <v>60.91</v>
      </c>
      <c r="F5218" s="404"/>
      <c r="G5218" s="404"/>
      <c r="H5218" s="404" t="str">
        <f t="shared" si="83"/>
        <v>UN</v>
      </c>
    </row>
    <row r="5219" spans="2:8" x14ac:dyDescent="0.25">
      <c r="B5219" s="4">
        <v>5219624</v>
      </c>
      <c r="C5219" s="8" t="s">
        <v>14738</v>
      </c>
      <c r="D5219" s="4" t="s">
        <v>42</v>
      </c>
      <c r="E5219" s="406">
        <v>58.31</v>
      </c>
      <c r="F5219" s="404"/>
      <c r="G5219" s="404"/>
      <c r="H5219" s="404" t="str">
        <f t="shared" si="83"/>
        <v>UN</v>
      </c>
    </row>
    <row r="5220" spans="2:8" x14ac:dyDescent="0.25">
      <c r="B5220" s="6">
        <v>5219625</v>
      </c>
      <c r="C5220" s="9" t="s">
        <v>14739</v>
      </c>
      <c r="D5220" s="6" t="s">
        <v>42</v>
      </c>
      <c r="E5220" s="464">
        <v>61.09</v>
      </c>
      <c r="F5220" s="404"/>
      <c r="G5220" s="404"/>
      <c r="H5220" s="404" t="str">
        <f t="shared" si="83"/>
        <v>UN</v>
      </c>
    </row>
    <row r="5221" spans="2:8" x14ac:dyDescent="0.25">
      <c r="B5221" s="4">
        <v>5219626</v>
      </c>
      <c r="C5221" s="8" t="s">
        <v>14740</v>
      </c>
      <c r="D5221" s="4" t="s">
        <v>42</v>
      </c>
      <c r="E5221" s="463">
        <v>58.31</v>
      </c>
      <c r="F5221" s="404"/>
      <c r="G5221" s="404"/>
      <c r="H5221" s="404" t="str">
        <f t="shared" si="83"/>
        <v>UN</v>
      </c>
    </row>
    <row r="5222" spans="2:8" x14ac:dyDescent="0.25">
      <c r="B5222" s="6">
        <v>5219627</v>
      </c>
      <c r="C5222" s="9" t="s">
        <v>14741</v>
      </c>
      <c r="D5222" s="6" t="s">
        <v>42</v>
      </c>
      <c r="E5222" s="464">
        <v>43.67</v>
      </c>
      <c r="F5222" s="404"/>
      <c r="G5222" s="404"/>
      <c r="H5222" s="404" t="str">
        <f t="shared" si="83"/>
        <v>UN</v>
      </c>
    </row>
    <row r="5223" spans="2:8" x14ac:dyDescent="0.25">
      <c r="B5223" s="4">
        <v>5219628</v>
      </c>
      <c r="C5223" s="8" t="s">
        <v>14742</v>
      </c>
      <c r="D5223" s="4" t="s">
        <v>42</v>
      </c>
      <c r="E5223" s="463">
        <v>41.02</v>
      </c>
      <c r="F5223" s="404"/>
      <c r="G5223" s="404"/>
      <c r="H5223" s="404" t="str">
        <f t="shared" si="83"/>
        <v>UN</v>
      </c>
    </row>
    <row r="5224" spans="2:8" x14ac:dyDescent="0.25">
      <c r="B5224" s="6">
        <v>5219629</v>
      </c>
      <c r="C5224" s="9" t="s">
        <v>14743</v>
      </c>
      <c r="D5224" s="6" t="s">
        <v>42</v>
      </c>
      <c r="E5224" s="403">
        <v>50.78</v>
      </c>
      <c r="F5224" s="404"/>
      <c r="G5224" s="404"/>
      <c r="H5224" s="404" t="str">
        <f t="shared" si="83"/>
        <v>UN</v>
      </c>
    </row>
    <row r="5225" spans="2:8" x14ac:dyDescent="0.25">
      <c r="B5225" s="4">
        <v>5219630</v>
      </c>
      <c r="C5225" s="8" t="s">
        <v>14744</v>
      </c>
      <c r="D5225" s="4" t="s">
        <v>42</v>
      </c>
      <c r="E5225" s="463">
        <v>48.12</v>
      </c>
      <c r="F5225" s="404"/>
      <c r="G5225" s="404"/>
      <c r="H5225" s="404" t="str">
        <f t="shared" si="83"/>
        <v>UN</v>
      </c>
    </row>
    <row r="5226" spans="2:8" x14ac:dyDescent="0.25">
      <c r="B5226" s="6">
        <v>5219631</v>
      </c>
      <c r="C5226" s="9" t="s">
        <v>14745</v>
      </c>
      <c r="D5226" s="6" t="s">
        <v>42</v>
      </c>
      <c r="E5226" s="403">
        <v>55.04</v>
      </c>
      <c r="F5226" s="404"/>
      <c r="G5226" s="404"/>
      <c r="H5226" s="404" t="str">
        <f t="shared" si="83"/>
        <v>UN</v>
      </c>
    </row>
    <row r="5227" spans="2:8" x14ac:dyDescent="0.25">
      <c r="B5227" s="4">
        <v>5219632</v>
      </c>
      <c r="C5227" s="8" t="s">
        <v>14746</v>
      </c>
      <c r="D5227" s="4" t="s">
        <v>42</v>
      </c>
      <c r="E5227" s="406">
        <v>52.29</v>
      </c>
      <c r="F5227" s="404"/>
      <c r="G5227" s="404"/>
      <c r="H5227" s="404" t="str">
        <f t="shared" si="83"/>
        <v>UN</v>
      </c>
    </row>
    <row r="5228" spans="2:8" x14ac:dyDescent="0.25">
      <c r="B5228" s="6">
        <v>5219633</v>
      </c>
      <c r="C5228" s="9" t="s">
        <v>14747</v>
      </c>
      <c r="D5228" s="6" t="s">
        <v>42</v>
      </c>
      <c r="E5228" s="403">
        <v>59.53</v>
      </c>
      <c r="F5228" s="404"/>
      <c r="G5228" s="404"/>
      <c r="H5228" s="404" t="str">
        <f t="shared" si="83"/>
        <v>UN</v>
      </c>
    </row>
    <row r="5229" spans="2:8" x14ac:dyDescent="0.25">
      <c r="B5229" s="4">
        <v>5219634</v>
      </c>
      <c r="C5229" s="8" t="s">
        <v>14748</v>
      </c>
      <c r="D5229" s="4" t="s">
        <v>42</v>
      </c>
      <c r="E5229" s="406">
        <v>56.81</v>
      </c>
      <c r="F5229" s="404"/>
      <c r="G5229" s="404"/>
      <c r="H5229" s="404" t="str">
        <f t="shared" si="83"/>
        <v>UN</v>
      </c>
    </row>
    <row r="5230" spans="2:8" x14ac:dyDescent="0.25">
      <c r="B5230" s="6">
        <v>5213395</v>
      </c>
      <c r="C5230" s="9" t="s">
        <v>14749</v>
      </c>
      <c r="D5230" s="6" t="s">
        <v>42</v>
      </c>
      <c r="E5230" s="464">
        <v>41.08</v>
      </c>
      <c r="F5230" s="404"/>
      <c r="G5230" s="404"/>
      <c r="H5230" s="404" t="str">
        <f t="shared" si="83"/>
        <v>UN</v>
      </c>
    </row>
    <row r="5231" spans="2:8" x14ac:dyDescent="0.25">
      <c r="B5231" s="4">
        <v>5213394</v>
      </c>
      <c r="C5231" s="8" t="s">
        <v>14750</v>
      </c>
      <c r="D5231" s="4" t="s">
        <v>42</v>
      </c>
      <c r="E5231" s="463">
        <v>36.44</v>
      </c>
      <c r="F5231" s="404"/>
      <c r="G5231" s="404"/>
      <c r="H5231" s="404" t="str">
        <f t="shared" si="83"/>
        <v>UN</v>
      </c>
    </row>
    <row r="5232" spans="2:8" x14ac:dyDescent="0.25">
      <c r="B5232" s="6">
        <v>5219635</v>
      </c>
      <c r="C5232" s="9" t="s">
        <v>14751</v>
      </c>
      <c r="D5232" s="6" t="s">
        <v>42</v>
      </c>
      <c r="E5232" s="464">
        <v>36.1</v>
      </c>
      <c r="F5232" s="404"/>
      <c r="G5232" s="404"/>
      <c r="H5232" s="404" t="str">
        <f t="shared" si="83"/>
        <v>UN</v>
      </c>
    </row>
    <row r="5233" spans="2:8" x14ac:dyDescent="0.25">
      <c r="B5233" s="4">
        <v>5219636</v>
      </c>
      <c r="C5233" s="8" t="s">
        <v>14752</v>
      </c>
      <c r="D5233" s="4" t="s">
        <v>42</v>
      </c>
      <c r="E5233" s="463">
        <v>30.79</v>
      </c>
      <c r="F5233" s="404"/>
      <c r="G5233" s="404"/>
      <c r="H5233" s="404" t="str">
        <f t="shared" si="83"/>
        <v>UN</v>
      </c>
    </row>
    <row r="5234" spans="2:8" x14ac:dyDescent="0.25">
      <c r="B5234" s="6">
        <v>5219637</v>
      </c>
      <c r="C5234" s="9" t="s">
        <v>14753</v>
      </c>
      <c r="D5234" s="6" t="s">
        <v>42</v>
      </c>
      <c r="E5234" s="464">
        <v>79.989999999999995</v>
      </c>
      <c r="F5234" s="404"/>
      <c r="G5234" s="404"/>
      <c r="H5234" s="404" t="str">
        <f t="shared" si="83"/>
        <v>UN</v>
      </c>
    </row>
    <row r="5235" spans="2:8" x14ac:dyDescent="0.25">
      <c r="B5235" s="4">
        <v>5219638</v>
      </c>
      <c r="C5235" s="8" t="s">
        <v>14754</v>
      </c>
      <c r="D5235" s="4" t="s">
        <v>42</v>
      </c>
      <c r="E5235" s="463">
        <v>76.489999999999995</v>
      </c>
      <c r="F5235" s="404"/>
      <c r="G5235" s="404"/>
      <c r="H5235" s="404" t="str">
        <f t="shared" si="83"/>
        <v>UN</v>
      </c>
    </row>
    <row r="5236" spans="2:8" x14ac:dyDescent="0.25">
      <c r="B5236" s="6">
        <v>5213393</v>
      </c>
      <c r="C5236" s="9" t="s">
        <v>14755</v>
      </c>
      <c r="D5236" s="6" t="s">
        <v>42</v>
      </c>
      <c r="E5236" s="464">
        <v>35.92</v>
      </c>
      <c r="F5236" s="404"/>
      <c r="G5236" s="404"/>
      <c r="H5236" s="404" t="str">
        <f t="shared" si="83"/>
        <v>UN</v>
      </c>
    </row>
    <row r="5237" spans="2:8" x14ac:dyDescent="0.25">
      <c r="B5237" s="4">
        <v>5213392</v>
      </c>
      <c r="C5237" s="8" t="s">
        <v>14756</v>
      </c>
      <c r="D5237" s="4" t="s">
        <v>42</v>
      </c>
      <c r="E5237" s="463">
        <v>30.33</v>
      </c>
      <c r="F5237" s="404"/>
      <c r="G5237" s="404"/>
      <c r="H5237" s="404" t="str">
        <f t="shared" si="83"/>
        <v>UN</v>
      </c>
    </row>
    <row r="5238" spans="2:8" x14ac:dyDescent="0.25">
      <c r="B5238" s="6">
        <v>5219639</v>
      </c>
      <c r="C5238" s="9" t="s">
        <v>14757</v>
      </c>
      <c r="D5238" s="6" t="s">
        <v>42</v>
      </c>
      <c r="E5238" s="464">
        <v>32.700000000000003</v>
      </c>
      <c r="F5238" s="404"/>
      <c r="G5238" s="404"/>
      <c r="H5238" s="404" t="str">
        <f t="shared" si="83"/>
        <v>UN</v>
      </c>
    </row>
    <row r="5239" spans="2:8" x14ac:dyDescent="0.25">
      <c r="B5239" s="4">
        <v>5219640</v>
      </c>
      <c r="C5239" s="8" t="s">
        <v>14758</v>
      </c>
      <c r="D5239" s="4" t="s">
        <v>42</v>
      </c>
      <c r="E5239" s="463">
        <v>27.69</v>
      </c>
      <c r="F5239" s="404"/>
      <c r="G5239" s="404"/>
      <c r="H5239" s="404" t="str">
        <f t="shared" si="83"/>
        <v>UN</v>
      </c>
    </row>
    <row r="5240" spans="2:8" x14ac:dyDescent="0.25">
      <c r="B5240" s="6">
        <v>5219641</v>
      </c>
      <c r="C5240" s="9" t="s">
        <v>14759</v>
      </c>
      <c r="D5240" s="6" t="s">
        <v>42</v>
      </c>
      <c r="E5240" s="464">
        <v>70.709999999999994</v>
      </c>
      <c r="F5240" s="404"/>
      <c r="G5240" s="404"/>
      <c r="H5240" s="404" t="str">
        <f t="shared" si="83"/>
        <v>UN</v>
      </c>
    </row>
    <row r="5241" spans="2:8" x14ac:dyDescent="0.25">
      <c r="B5241" s="4">
        <v>5219642</v>
      </c>
      <c r="C5241" s="8" t="s">
        <v>14760</v>
      </c>
      <c r="D5241" s="4" t="s">
        <v>42</v>
      </c>
      <c r="E5241" s="463">
        <v>67.260000000000005</v>
      </c>
      <c r="F5241" s="404"/>
      <c r="G5241" s="404"/>
      <c r="H5241" s="404" t="str">
        <f t="shared" si="83"/>
        <v>UN</v>
      </c>
    </row>
    <row r="5242" spans="2:8" x14ac:dyDescent="0.25">
      <c r="B5242" s="6">
        <v>5213362</v>
      </c>
      <c r="C5242" s="9" t="s">
        <v>14761</v>
      </c>
      <c r="D5242" s="6" t="s">
        <v>42</v>
      </c>
      <c r="E5242" s="464">
        <v>99</v>
      </c>
      <c r="F5242" s="404"/>
      <c r="G5242" s="404"/>
      <c r="H5242" s="404" t="str">
        <f t="shared" si="83"/>
        <v>UN</v>
      </c>
    </row>
    <row r="5243" spans="2:8" x14ac:dyDescent="0.25">
      <c r="B5243" s="4">
        <v>5213361</v>
      </c>
      <c r="C5243" s="8" t="s">
        <v>14762</v>
      </c>
      <c r="D5243" s="4" t="s">
        <v>42</v>
      </c>
      <c r="E5243" s="463">
        <v>97.52</v>
      </c>
      <c r="F5243" s="404"/>
      <c r="G5243" s="404"/>
      <c r="H5243" s="404" t="str">
        <f t="shared" si="83"/>
        <v>UN</v>
      </c>
    </row>
    <row r="5244" spans="2:8" x14ac:dyDescent="0.25">
      <c r="B5244" s="6">
        <v>5219643</v>
      </c>
      <c r="C5244" s="9" t="s">
        <v>14763</v>
      </c>
      <c r="D5244" s="6" t="s">
        <v>42</v>
      </c>
      <c r="E5244" s="464">
        <v>86.93</v>
      </c>
      <c r="F5244" s="404"/>
      <c r="G5244" s="404"/>
      <c r="H5244" s="404" t="str">
        <f t="shared" si="83"/>
        <v>UN</v>
      </c>
    </row>
    <row r="5245" spans="2:8" x14ac:dyDescent="0.25">
      <c r="B5245" s="4">
        <v>5219644</v>
      </c>
      <c r="C5245" s="8" t="s">
        <v>14764</v>
      </c>
      <c r="D5245" s="4" t="s">
        <v>42</v>
      </c>
      <c r="E5245" s="463">
        <v>85.38</v>
      </c>
      <c r="F5245" s="404"/>
      <c r="G5245" s="404"/>
      <c r="H5245" s="404" t="str">
        <f t="shared" si="83"/>
        <v>UN</v>
      </c>
    </row>
    <row r="5246" spans="2:8" x14ac:dyDescent="0.25">
      <c r="B5246" s="6">
        <v>5214000</v>
      </c>
      <c r="C5246" s="9" t="s">
        <v>14765</v>
      </c>
      <c r="D5246" s="6" t="s">
        <v>10960</v>
      </c>
      <c r="E5246" s="464">
        <v>344.56</v>
      </c>
      <c r="F5246" s="404"/>
      <c r="G5246" s="404"/>
      <c r="H5246" s="404" t="str">
        <f t="shared" si="83"/>
        <v>M²</v>
      </c>
    </row>
    <row r="5247" spans="2:8" x14ac:dyDescent="0.25">
      <c r="B5247" s="4">
        <v>5301014</v>
      </c>
      <c r="C5247" s="8" t="s">
        <v>14766</v>
      </c>
      <c r="D5247" s="4" t="s">
        <v>11332</v>
      </c>
      <c r="E5247" s="463">
        <v>143.96</v>
      </c>
      <c r="F5247" s="404"/>
      <c r="G5247" s="404"/>
      <c r="H5247" s="404" t="str">
        <f t="shared" si="83"/>
        <v>KM</v>
      </c>
    </row>
    <row r="5248" spans="2:8" x14ac:dyDescent="0.25">
      <c r="B5248" s="6">
        <v>5300995</v>
      </c>
      <c r="C5248" s="9" t="s">
        <v>14767</v>
      </c>
      <c r="D5248" s="6" t="s">
        <v>42</v>
      </c>
      <c r="E5248" s="464">
        <v>2704.74</v>
      </c>
      <c r="F5248" s="404"/>
      <c r="G5248" s="404"/>
      <c r="H5248" s="404" t="str">
        <f t="shared" si="83"/>
        <v>UN</v>
      </c>
    </row>
    <row r="5249" spans="2:8" x14ac:dyDescent="0.25">
      <c r="B5249" s="4">
        <v>5300996</v>
      </c>
      <c r="C5249" s="8" t="s">
        <v>14768</v>
      </c>
      <c r="D5249" s="4" t="s">
        <v>42</v>
      </c>
      <c r="E5249" s="463">
        <v>3526.74</v>
      </c>
      <c r="F5249" s="404"/>
      <c r="G5249" s="404"/>
      <c r="H5249" s="404" t="str">
        <f t="shared" si="83"/>
        <v>UN</v>
      </c>
    </row>
    <row r="5250" spans="2:8" x14ac:dyDescent="0.25">
      <c r="B5250" s="6">
        <v>5300998</v>
      </c>
      <c r="C5250" s="9" t="s">
        <v>14769</v>
      </c>
      <c r="D5250" s="6" t="s">
        <v>42</v>
      </c>
      <c r="E5250" s="464">
        <v>6954.82</v>
      </c>
      <c r="F5250" s="404"/>
      <c r="G5250" s="404"/>
      <c r="H5250" s="404" t="str">
        <f t="shared" si="83"/>
        <v>UN</v>
      </c>
    </row>
    <row r="5251" spans="2:8" x14ac:dyDescent="0.25">
      <c r="B5251" s="4">
        <v>5300997</v>
      </c>
      <c r="C5251" s="8" t="s">
        <v>14770</v>
      </c>
      <c r="D5251" s="4" t="s">
        <v>42</v>
      </c>
      <c r="E5251" s="463">
        <v>5779.64</v>
      </c>
      <c r="F5251" s="404"/>
      <c r="G5251" s="404"/>
      <c r="H5251" s="404" t="str">
        <f t="shared" si="83"/>
        <v>UN</v>
      </c>
    </row>
    <row r="5252" spans="2:8" x14ac:dyDescent="0.25">
      <c r="B5252" s="6">
        <v>5300999</v>
      </c>
      <c r="C5252" s="9" t="s">
        <v>14771</v>
      </c>
      <c r="D5252" s="6" t="s">
        <v>42</v>
      </c>
      <c r="E5252" s="464">
        <v>897.12</v>
      </c>
      <c r="F5252" s="404"/>
      <c r="G5252" s="404"/>
      <c r="H5252" s="404" t="str">
        <f t="shared" si="83"/>
        <v>UN</v>
      </c>
    </row>
    <row r="5253" spans="2:8" x14ac:dyDescent="0.25">
      <c r="B5253" s="4">
        <v>5301000</v>
      </c>
      <c r="C5253" s="8" t="s">
        <v>14772</v>
      </c>
      <c r="D5253" s="4" t="s">
        <v>42</v>
      </c>
      <c r="E5253" s="463">
        <v>1353.19</v>
      </c>
      <c r="F5253" s="404"/>
      <c r="G5253" s="404"/>
      <c r="H5253" s="404" t="str">
        <f t="shared" si="83"/>
        <v>UN</v>
      </c>
    </row>
    <row r="5254" spans="2:8" x14ac:dyDescent="0.25">
      <c r="B5254" s="6">
        <v>5301001</v>
      </c>
      <c r="C5254" s="9" t="s">
        <v>14773</v>
      </c>
      <c r="D5254" s="6" t="s">
        <v>42</v>
      </c>
      <c r="E5254" s="464">
        <v>641.37</v>
      </c>
      <c r="F5254" s="404"/>
      <c r="G5254" s="404"/>
      <c r="H5254" s="404" t="str">
        <f t="shared" si="83"/>
        <v>UN</v>
      </c>
    </row>
    <row r="5255" spans="2:8" x14ac:dyDescent="0.25">
      <c r="B5255" s="4">
        <v>5301002</v>
      </c>
      <c r="C5255" s="8" t="s">
        <v>14774</v>
      </c>
      <c r="D5255" s="4" t="s">
        <v>42</v>
      </c>
      <c r="E5255" s="463">
        <v>401.88</v>
      </c>
      <c r="F5255" s="404"/>
      <c r="G5255" s="404"/>
      <c r="H5255" s="404" t="str">
        <f t="shared" si="83"/>
        <v>UN</v>
      </c>
    </row>
    <row r="5256" spans="2:8" x14ac:dyDescent="0.25">
      <c r="B5256" s="6">
        <v>5301003</v>
      </c>
      <c r="C5256" s="9" t="s">
        <v>14775</v>
      </c>
      <c r="D5256" s="6" t="s">
        <v>42</v>
      </c>
      <c r="E5256" s="464">
        <v>394.8</v>
      </c>
      <c r="F5256" s="404"/>
      <c r="G5256" s="404"/>
      <c r="H5256" s="404" t="str">
        <f t="shared" si="83"/>
        <v>UN</v>
      </c>
    </row>
    <row r="5257" spans="2:8" ht="30" x14ac:dyDescent="0.25">
      <c r="B5257" s="4">
        <v>5301064</v>
      </c>
      <c r="C5257" s="8" t="s">
        <v>14776</v>
      </c>
      <c r="D5257" s="4" t="s">
        <v>42</v>
      </c>
      <c r="E5257" s="463">
        <v>619.55999999999995</v>
      </c>
      <c r="F5257" s="404"/>
      <c r="G5257" s="404"/>
      <c r="H5257" s="404" t="str">
        <f t="shared" si="83"/>
        <v>UN</v>
      </c>
    </row>
    <row r="5258" spans="2:8" ht="30" x14ac:dyDescent="0.25">
      <c r="B5258" s="6">
        <v>5301046</v>
      </c>
      <c r="C5258" s="9" t="s">
        <v>14777</v>
      </c>
      <c r="D5258" s="6" t="s">
        <v>42</v>
      </c>
      <c r="E5258" s="464">
        <v>1250.75</v>
      </c>
      <c r="F5258" s="404"/>
      <c r="G5258" s="404"/>
      <c r="H5258" s="404" t="str">
        <f t="shared" si="83"/>
        <v>UN</v>
      </c>
    </row>
    <row r="5259" spans="2:8" ht="30" x14ac:dyDescent="0.25">
      <c r="B5259" s="4">
        <v>5301065</v>
      </c>
      <c r="C5259" s="8" t="s">
        <v>14778</v>
      </c>
      <c r="D5259" s="4" t="s">
        <v>42</v>
      </c>
      <c r="E5259" s="463">
        <v>1113.57</v>
      </c>
      <c r="F5259" s="404"/>
      <c r="G5259" s="404"/>
      <c r="H5259" s="404" t="str">
        <f t="shared" si="83"/>
        <v>UN</v>
      </c>
    </row>
    <row r="5260" spans="2:8" ht="30" x14ac:dyDescent="0.25">
      <c r="B5260" s="6">
        <v>5301047</v>
      </c>
      <c r="C5260" s="9" t="s">
        <v>14779</v>
      </c>
      <c r="D5260" s="6" t="s">
        <v>42</v>
      </c>
      <c r="E5260" s="464">
        <v>2129.63</v>
      </c>
      <c r="F5260" s="404"/>
      <c r="G5260" s="404"/>
      <c r="H5260" s="404" t="str">
        <f t="shared" si="83"/>
        <v>UN</v>
      </c>
    </row>
    <row r="5261" spans="2:8" ht="30" x14ac:dyDescent="0.25">
      <c r="B5261" s="4">
        <v>5301066</v>
      </c>
      <c r="C5261" s="8" t="s">
        <v>14780</v>
      </c>
      <c r="D5261" s="4" t="s">
        <v>42</v>
      </c>
      <c r="E5261" s="463">
        <v>1248.69</v>
      </c>
      <c r="F5261" s="404"/>
      <c r="G5261" s="404"/>
      <c r="H5261" s="404" t="str">
        <f t="shared" si="83"/>
        <v>UN</v>
      </c>
    </row>
    <row r="5262" spans="2:8" ht="30" x14ac:dyDescent="0.25">
      <c r="B5262" s="6">
        <v>5301048</v>
      </c>
      <c r="C5262" s="9" t="s">
        <v>14781</v>
      </c>
      <c r="D5262" s="6" t="s">
        <v>42</v>
      </c>
      <c r="E5262" s="464">
        <v>2320.33</v>
      </c>
      <c r="F5262" s="404"/>
      <c r="G5262" s="404"/>
      <c r="H5262" s="404" t="str">
        <f t="shared" si="83"/>
        <v>UN</v>
      </c>
    </row>
    <row r="5263" spans="2:8" ht="30" x14ac:dyDescent="0.25">
      <c r="B5263" s="4">
        <v>5301040</v>
      </c>
      <c r="C5263" s="8" t="s">
        <v>14782</v>
      </c>
      <c r="D5263" s="4" t="s">
        <v>42</v>
      </c>
      <c r="E5263" s="463">
        <v>2224.77</v>
      </c>
      <c r="F5263" s="404"/>
      <c r="G5263" s="404"/>
      <c r="H5263" s="404" t="str">
        <f t="shared" si="83"/>
        <v>UN</v>
      </c>
    </row>
    <row r="5264" spans="2:8" ht="30" x14ac:dyDescent="0.25">
      <c r="B5264" s="6">
        <v>5301058</v>
      </c>
      <c r="C5264" s="9" t="s">
        <v>14783</v>
      </c>
      <c r="D5264" s="6" t="s">
        <v>42</v>
      </c>
      <c r="E5264" s="464">
        <v>1584.9</v>
      </c>
      <c r="F5264" s="404"/>
      <c r="G5264" s="404"/>
      <c r="H5264" s="404" t="str">
        <f t="shared" si="83"/>
        <v>UN</v>
      </c>
    </row>
    <row r="5265" spans="2:8" ht="30" x14ac:dyDescent="0.25">
      <c r="B5265" s="4">
        <v>5301041</v>
      </c>
      <c r="C5265" s="8" t="s">
        <v>14784</v>
      </c>
      <c r="D5265" s="4" t="s">
        <v>42</v>
      </c>
      <c r="E5265" s="463">
        <v>4914.5600000000004</v>
      </c>
      <c r="F5265" s="404"/>
      <c r="G5265" s="404"/>
      <c r="H5265" s="404" t="str">
        <f t="shared" ref="H5265:H5328" si="84">UPPER(D5265)</f>
        <v>UN</v>
      </c>
    </row>
    <row r="5266" spans="2:8" ht="30" x14ac:dyDescent="0.25">
      <c r="B5266" s="6">
        <v>5301059</v>
      </c>
      <c r="C5266" s="9" t="s">
        <v>14785</v>
      </c>
      <c r="D5266" s="6" t="s">
        <v>42</v>
      </c>
      <c r="E5266" s="464">
        <v>3873.48</v>
      </c>
      <c r="F5266" s="404"/>
      <c r="G5266" s="404"/>
      <c r="H5266" s="404" t="str">
        <f t="shared" si="84"/>
        <v>UN</v>
      </c>
    </row>
    <row r="5267" spans="2:8" ht="30" x14ac:dyDescent="0.25">
      <c r="B5267" s="4">
        <v>5301060</v>
      </c>
      <c r="C5267" s="8" t="s">
        <v>14786</v>
      </c>
      <c r="D5267" s="4" t="s">
        <v>42</v>
      </c>
      <c r="E5267" s="463">
        <v>4289.6499999999996</v>
      </c>
      <c r="F5267" s="404"/>
      <c r="G5267" s="404"/>
      <c r="H5267" s="404" t="str">
        <f t="shared" si="84"/>
        <v>UN</v>
      </c>
    </row>
    <row r="5268" spans="2:8" ht="30" x14ac:dyDescent="0.25">
      <c r="B5268" s="6">
        <v>5301042</v>
      </c>
      <c r="C5268" s="9" t="s">
        <v>14787</v>
      </c>
      <c r="D5268" s="6" t="s">
        <v>42</v>
      </c>
      <c r="E5268" s="464">
        <v>5388.36</v>
      </c>
      <c r="F5268" s="404"/>
      <c r="G5268" s="404"/>
      <c r="H5268" s="404" t="str">
        <f t="shared" si="84"/>
        <v>UN</v>
      </c>
    </row>
    <row r="5269" spans="2:8" ht="30" x14ac:dyDescent="0.25">
      <c r="B5269" s="4">
        <v>5301072</v>
      </c>
      <c r="C5269" s="8" t="s">
        <v>14788</v>
      </c>
      <c r="D5269" s="4" t="s">
        <v>42</v>
      </c>
      <c r="E5269" s="463">
        <v>5547.67</v>
      </c>
      <c r="F5269" s="404"/>
      <c r="G5269" s="404"/>
      <c r="H5269" s="404" t="str">
        <f t="shared" si="84"/>
        <v>UN</v>
      </c>
    </row>
    <row r="5270" spans="2:8" ht="30" x14ac:dyDescent="0.25">
      <c r="B5270" s="6">
        <v>5301054</v>
      </c>
      <c r="C5270" s="9" t="s">
        <v>14789</v>
      </c>
      <c r="D5270" s="6" t="s">
        <v>42</v>
      </c>
      <c r="E5270" s="464">
        <v>6085.48</v>
      </c>
      <c r="F5270" s="404"/>
      <c r="G5270" s="404"/>
      <c r="H5270" s="404" t="str">
        <f t="shared" si="84"/>
        <v>UN</v>
      </c>
    </row>
    <row r="5271" spans="2:8" ht="30" x14ac:dyDescent="0.25">
      <c r="B5271" s="4">
        <v>5301070</v>
      </c>
      <c r="C5271" s="8" t="s">
        <v>14790</v>
      </c>
      <c r="D5271" s="4" t="s">
        <v>42</v>
      </c>
      <c r="E5271" s="463">
        <v>2525.89</v>
      </c>
      <c r="F5271" s="404"/>
      <c r="G5271" s="404"/>
      <c r="H5271" s="404" t="str">
        <f t="shared" si="84"/>
        <v>UN</v>
      </c>
    </row>
    <row r="5272" spans="2:8" ht="30" x14ac:dyDescent="0.25">
      <c r="B5272" s="6">
        <v>5301052</v>
      </c>
      <c r="C5272" s="9" t="s">
        <v>14791</v>
      </c>
      <c r="D5272" s="6" t="s">
        <v>42</v>
      </c>
      <c r="E5272" s="464">
        <v>3040.66</v>
      </c>
      <c r="F5272" s="404"/>
      <c r="G5272" s="404"/>
      <c r="H5272" s="404" t="str">
        <f t="shared" si="84"/>
        <v>UN</v>
      </c>
    </row>
    <row r="5273" spans="2:8" ht="30" x14ac:dyDescent="0.25">
      <c r="B5273" s="4">
        <v>5301071</v>
      </c>
      <c r="C5273" s="8" t="s">
        <v>14792</v>
      </c>
      <c r="D5273" s="4" t="s">
        <v>42</v>
      </c>
      <c r="E5273" s="463">
        <v>3360.82</v>
      </c>
      <c r="F5273" s="404"/>
      <c r="G5273" s="404"/>
      <c r="H5273" s="404" t="str">
        <f t="shared" si="84"/>
        <v>UN</v>
      </c>
    </row>
    <row r="5274" spans="2:8" ht="30" x14ac:dyDescent="0.25">
      <c r="B5274" s="6">
        <v>5301053</v>
      </c>
      <c r="C5274" s="9" t="s">
        <v>14793</v>
      </c>
      <c r="D5274" s="6" t="s">
        <v>42</v>
      </c>
      <c r="E5274" s="464">
        <v>3875.99</v>
      </c>
      <c r="F5274" s="404"/>
      <c r="G5274" s="404"/>
      <c r="H5274" s="404" t="str">
        <f t="shared" si="84"/>
        <v>UN</v>
      </c>
    </row>
    <row r="5275" spans="2:8" ht="30" x14ac:dyDescent="0.25">
      <c r="B5275" s="4">
        <v>5301061</v>
      </c>
      <c r="C5275" s="8" t="s">
        <v>14794</v>
      </c>
      <c r="D5275" s="4" t="s">
        <v>42</v>
      </c>
      <c r="E5275" s="463">
        <v>185.53</v>
      </c>
      <c r="F5275" s="404"/>
      <c r="G5275" s="404"/>
      <c r="H5275" s="404" t="str">
        <f t="shared" si="84"/>
        <v>UN</v>
      </c>
    </row>
    <row r="5276" spans="2:8" ht="30" x14ac:dyDescent="0.25">
      <c r="B5276" s="6">
        <v>5301043</v>
      </c>
      <c r="C5276" s="9" t="s">
        <v>14795</v>
      </c>
      <c r="D5276" s="6" t="s">
        <v>42</v>
      </c>
      <c r="E5276" s="464">
        <v>693.6</v>
      </c>
      <c r="F5276" s="404"/>
      <c r="G5276" s="404"/>
      <c r="H5276" s="404" t="str">
        <f t="shared" si="84"/>
        <v>UN</v>
      </c>
    </row>
    <row r="5277" spans="2:8" ht="30" x14ac:dyDescent="0.25">
      <c r="B5277" s="4">
        <v>5301062</v>
      </c>
      <c r="C5277" s="8" t="s">
        <v>14796</v>
      </c>
      <c r="D5277" s="4" t="s">
        <v>42</v>
      </c>
      <c r="E5277" s="463">
        <v>320.77</v>
      </c>
      <c r="F5277" s="404"/>
      <c r="G5277" s="404"/>
      <c r="H5277" s="404" t="str">
        <f t="shared" si="84"/>
        <v>UN</v>
      </c>
    </row>
    <row r="5278" spans="2:8" ht="30" x14ac:dyDescent="0.25">
      <c r="B5278" s="6">
        <v>5301044</v>
      </c>
      <c r="C5278" s="9" t="s">
        <v>14797</v>
      </c>
      <c r="D5278" s="6" t="s">
        <v>42</v>
      </c>
      <c r="E5278" s="464">
        <v>1030.6500000000001</v>
      </c>
      <c r="F5278" s="404"/>
      <c r="G5278" s="404"/>
      <c r="H5278" s="404" t="str">
        <f t="shared" si="84"/>
        <v>UN</v>
      </c>
    </row>
    <row r="5279" spans="2:8" ht="30" x14ac:dyDescent="0.25">
      <c r="B5279" s="4">
        <v>5301063</v>
      </c>
      <c r="C5279" s="8" t="s">
        <v>14798</v>
      </c>
      <c r="D5279" s="4" t="s">
        <v>42</v>
      </c>
      <c r="E5279" s="463">
        <v>373.04</v>
      </c>
      <c r="F5279" s="404"/>
      <c r="G5279" s="404"/>
      <c r="H5279" s="404" t="str">
        <f t="shared" si="84"/>
        <v>UN</v>
      </c>
    </row>
    <row r="5280" spans="2:8" ht="30" x14ac:dyDescent="0.25">
      <c r="B5280" s="6">
        <v>5301045</v>
      </c>
      <c r="C5280" s="9" t="s">
        <v>14799</v>
      </c>
      <c r="D5280" s="6" t="s">
        <v>42</v>
      </c>
      <c r="E5280" s="464">
        <v>1131.23</v>
      </c>
      <c r="F5280" s="404"/>
      <c r="G5280" s="404"/>
      <c r="H5280" s="404" t="str">
        <f t="shared" si="84"/>
        <v>UN</v>
      </c>
    </row>
    <row r="5281" spans="2:8" ht="30" x14ac:dyDescent="0.25">
      <c r="B5281" s="4">
        <v>5301037</v>
      </c>
      <c r="C5281" s="8" t="s">
        <v>14800</v>
      </c>
      <c r="D5281" s="4" t="s">
        <v>42</v>
      </c>
      <c r="E5281" s="463">
        <v>1167.8399999999999</v>
      </c>
      <c r="F5281" s="404"/>
      <c r="G5281" s="404"/>
      <c r="H5281" s="404" t="str">
        <f t="shared" si="84"/>
        <v>UN</v>
      </c>
    </row>
    <row r="5282" spans="2:8" ht="30" x14ac:dyDescent="0.25">
      <c r="B5282" s="6">
        <v>5301055</v>
      </c>
      <c r="C5282" s="9" t="s">
        <v>14801</v>
      </c>
      <c r="D5282" s="6" t="s">
        <v>42</v>
      </c>
      <c r="E5282" s="464">
        <v>655.29999999999995</v>
      </c>
      <c r="F5282" s="404"/>
      <c r="G5282" s="404"/>
      <c r="H5282" s="404" t="str">
        <f t="shared" si="84"/>
        <v>UN</v>
      </c>
    </row>
    <row r="5283" spans="2:8" ht="30" x14ac:dyDescent="0.25">
      <c r="B5283" s="4">
        <v>5301038</v>
      </c>
      <c r="C5283" s="8" t="s">
        <v>14802</v>
      </c>
      <c r="D5283" s="4" t="s">
        <v>42</v>
      </c>
      <c r="E5283" s="463">
        <v>2396.92</v>
      </c>
      <c r="F5283" s="404"/>
      <c r="G5283" s="404"/>
      <c r="H5283" s="404" t="str">
        <f t="shared" si="84"/>
        <v>UN</v>
      </c>
    </row>
    <row r="5284" spans="2:8" ht="30" x14ac:dyDescent="0.25">
      <c r="B5284" s="6">
        <v>5301056</v>
      </c>
      <c r="C5284" s="9" t="s">
        <v>14803</v>
      </c>
      <c r="D5284" s="6" t="s">
        <v>42</v>
      </c>
      <c r="E5284" s="464">
        <v>1674.08</v>
      </c>
      <c r="F5284" s="404"/>
      <c r="G5284" s="404"/>
      <c r="H5284" s="404" t="str">
        <f t="shared" si="84"/>
        <v>UN</v>
      </c>
    </row>
    <row r="5285" spans="2:8" ht="30" x14ac:dyDescent="0.25">
      <c r="B5285" s="4">
        <v>5301057</v>
      </c>
      <c r="C5285" s="8" t="s">
        <v>14804</v>
      </c>
      <c r="D5285" s="4" t="s">
        <v>42</v>
      </c>
      <c r="E5285" s="463">
        <v>1863.55</v>
      </c>
      <c r="F5285" s="404"/>
      <c r="G5285" s="404"/>
      <c r="H5285" s="404" t="str">
        <f t="shared" si="84"/>
        <v>UN</v>
      </c>
    </row>
    <row r="5286" spans="2:8" ht="30" x14ac:dyDescent="0.25">
      <c r="B5286" s="6">
        <v>5301039</v>
      </c>
      <c r="C5286" s="9" t="s">
        <v>14805</v>
      </c>
      <c r="D5286" s="6" t="s">
        <v>42</v>
      </c>
      <c r="E5286" s="464">
        <v>2636.47</v>
      </c>
      <c r="F5286" s="404"/>
      <c r="G5286" s="404"/>
      <c r="H5286" s="404" t="str">
        <f t="shared" si="84"/>
        <v>UN</v>
      </c>
    </row>
    <row r="5287" spans="2:8" ht="30" x14ac:dyDescent="0.25">
      <c r="B5287" s="4">
        <v>5301069</v>
      </c>
      <c r="C5287" s="8" t="s">
        <v>14806</v>
      </c>
      <c r="D5287" s="4" t="s">
        <v>42</v>
      </c>
      <c r="E5287" s="463">
        <v>2510.4899999999998</v>
      </c>
      <c r="F5287" s="404"/>
      <c r="G5287" s="404"/>
      <c r="H5287" s="404" t="str">
        <f t="shared" si="84"/>
        <v>UN</v>
      </c>
    </row>
    <row r="5288" spans="2:8" ht="30" x14ac:dyDescent="0.25">
      <c r="B5288" s="6">
        <v>5301051</v>
      </c>
      <c r="C5288" s="9" t="s">
        <v>14807</v>
      </c>
      <c r="D5288" s="6" t="s">
        <v>42</v>
      </c>
      <c r="E5288" s="464">
        <v>2956.72</v>
      </c>
      <c r="F5288" s="404"/>
      <c r="G5288" s="404"/>
      <c r="H5288" s="404" t="str">
        <f t="shared" si="84"/>
        <v>UN</v>
      </c>
    </row>
    <row r="5289" spans="2:8" ht="30" x14ac:dyDescent="0.25">
      <c r="B5289" s="4">
        <v>5301067</v>
      </c>
      <c r="C5289" s="8" t="s">
        <v>14808</v>
      </c>
      <c r="D5289" s="4" t="s">
        <v>42</v>
      </c>
      <c r="E5289" s="463">
        <v>1137.19</v>
      </c>
      <c r="F5289" s="404"/>
      <c r="G5289" s="404"/>
      <c r="H5289" s="404" t="str">
        <f t="shared" si="84"/>
        <v>UN</v>
      </c>
    </row>
    <row r="5290" spans="2:8" ht="30" x14ac:dyDescent="0.25">
      <c r="B5290" s="6">
        <v>5301049</v>
      </c>
      <c r="C5290" s="9" t="s">
        <v>14809</v>
      </c>
      <c r="D5290" s="6" t="s">
        <v>42</v>
      </c>
      <c r="E5290" s="464">
        <v>1582.51</v>
      </c>
      <c r="F5290" s="404"/>
      <c r="G5290" s="404"/>
      <c r="H5290" s="404" t="str">
        <f t="shared" si="84"/>
        <v>UN</v>
      </c>
    </row>
    <row r="5291" spans="2:8" ht="30" x14ac:dyDescent="0.25">
      <c r="B5291" s="4">
        <v>5301068</v>
      </c>
      <c r="C5291" s="8" t="s">
        <v>14810</v>
      </c>
      <c r="D5291" s="4" t="s">
        <v>42</v>
      </c>
      <c r="E5291" s="463">
        <v>1439.51</v>
      </c>
      <c r="F5291" s="404"/>
      <c r="G5291" s="404"/>
      <c r="H5291" s="404" t="str">
        <f t="shared" si="84"/>
        <v>UN</v>
      </c>
    </row>
    <row r="5292" spans="2:8" ht="30" x14ac:dyDescent="0.25">
      <c r="B5292" s="6">
        <v>5301050</v>
      </c>
      <c r="C5292" s="9" t="s">
        <v>14811</v>
      </c>
      <c r="D5292" s="6" t="s">
        <v>42</v>
      </c>
      <c r="E5292" s="464">
        <v>1885.03</v>
      </c>
      <c r="F5292" s="404"/>
      <c r="G5292" s="404"/>
      <c r="H5292" s="404" t="str">
        <f t="shared" si="84"/>
        <v>UN</v>
      </c>
    </row>
    <row r="5293" spans="2:8" ht="30" x14ac:dyDescent="0.25">
      <c r="B5293" s="4">
        <v>5301022</v>
      </c>
      <c r="C5293" s="8" t="s">
        <v>14812</v>
      </c>
      <c r="D5293" s="4" t="s">
        <v>42</v>
      </c>
      <c r="E5293" s="463">
        <v>976.4</v>
      </c>
      <c r="F5293" s="404"/>
      <c r="G5293" s="404"/>
      <c r="H5293" s="404" t="str">
        <f t="shared" si="84"/>
        <v>UN</v>
      </c>
    </row>
    <row r="5294" spans="2:8" ht="30" x14ac:dyDescent="0.25">
      <c r="B5294" s="6">
        <v>5301021</v>
      </c>
      <c r="C5294" s="9" t="s">
        <v>14813</v>
      </c>
      <c r="D5294" s="6" t="s">
        <v>42</v>
      </c>
      <c r="E5294" s="464">
        <v>620.4</v>
      </c>
      <c r="F5294" s="404"/>
      <c r="G5294" s="404"/>
      <c r="H5294" s="404" t="str">
        <f t="shared" si="84"/>
        <v>UN</v>
      </c>
    </row>
    <row r="5295" spans="2:8" x14ac:dyDescent="0.25">
      <c r="B5295" s="4">
        <v>5301020</v>
      </c>
      <c r="C5295" s="8" t="s">
        <v>14814</v>
      </c>
      <c r="D5295" s="4" t="s">
        <v>9</v>
      </c>
      <c r="E5295" s="463">
        <v>346.32</v>
      </c>
      <c r="F5295" s="404"/>
      <c r="G5295" s="404"/>
      <c r="H5295" s="404" t="str">
        <f t="shared" si="84"/>
        <v>M</v>
      </c>
    </row>
    <row r="5296" spans="2:8" x14ac:dyDescent="0.25">
      <c r="B5296" s="6">
        <v>5301018</v>
      </c>
      <c r="C5296" s="9" t="s">
        <v>14815</v>
      </c>
      <c r="D5296" s="6" t="s">
        <v>9</v>
      </c>
      <c r="E5296" s="464">
        <v>94.27</v>
      </c>
      <c r="F5296" s="404"/>
      <c r="G5296" s="404"/>
      <c r="H5296" s="404" t="str">
        <f t="shared" si="84"/>
        <v>M</v>
      </c>
    </row>
    <row r="5297" spans="2:8" x14ac:dyDescent="0.25">
      <c r="B5297" s="4">
        <v>5301019</v>
      </c>
      <c r="C5297" s="8" t="s">
        <v>14816</v>
      </c>
      <c r="D5297" s="4" t="s">
        <v>9</v>
      </c>
      <c r="E5297" s="463">
        <v>227.08</v>
      </c>
      <c r="F5297" s="404"/>
      <c r="G5297" s="404"/>
      <c r="H5297" s="404" t="str">
        <f t="shared" si="84"/>
        <v>M</v>
      </c>
    </row>
    <row r="5298" spans="2:8" ht="30" x14ac:dyDescent="0.25">
      <c r="B5298" s="6">
        <v>5301077</v>
      </c>
      <c r="C5298" s="9" t="s">
        <v>14817</v>
      </c>
      <c r="D5298" s="6" t="s">
        <v>42</v>
      </c>
      <c r="E5298" s="464">
        <v>5183.08</v>
      </c>
      <c r="F5298" s="404"/>
      <c r="G5298" s="404"/>
      <c r="H5298" s="404" t="str">
        <f t="shared" si="84"/>
        <v>UN</v>
      </c>
    </row>
    <row r="5299" spans="2:8" ht="30" x14ac:dyDescent="0.25">
      <c r="B5299" s="4">
        <v>5301078</v>
      </c>
      <c r="C5299" s="8" t="s">
        <v>14818</v>
      </c>
      <c r="D5299" s="4" t="s">
        <v>42</v>
      </c>
      <c r="E5299" s="463">
        <v>5839.49</v>
      </c>
      <c r="F5299" s="404"/>
      <c r="G5299" s="404"/>
      <c r="H5299" s="404" t="str">
        <f t="shared" si="84"/>
        <v>UN</v>
      </c>
    </row>
    <row r="5300" spans="2:8" ht="30" x14ac:dyDescent="0.25">
      <c r="B5300" s="6">
        <v>5301079</v>
      </c>
      <c r="C5300" s="9" t="s">
        <v>14819</v>
      </c>
      <c r="D5300" s="6" t="s">
        <v>42</v>
      </c>
      <c r="E5300" s="464">
        <v>8312.89</v>
      </c>
      <c r="F5300" s="404"/>
      <c r="G5300" s="404"/>
      <c r="H5300" s="404" t="str">
        <f t="shared" si="84"/>
        <v>UN</v>
      </c>
    </row>
    <row r="5301" spans="2:8" ht="30" x14ac:dyDescent="0.25">
      <c r="B5301" s="4">
        <v>5301080</v>
      </c>
      <c r="C5301" s="8" t="s">
        <v>14820</v>
      </c>
      <c r="D5301" s="4" t="s">
        <v>42</v>
      </c>
      <c r="E5301" s="463">
        <v>9947.42</v>
      </c>
      <c r="F5301" s="404"/>
      <c r="G5301" s="404"/>
      <c r="H5301" s="404" t="str">
        <f t="shared" si="84"/>
        <v>UN</v>
      </c>
    </row>
    <row r="5302" spans="2:8" ht="30" x14ac:dyDescent="0.25">
      <c r="B5302" s="6">
        <v>5301081</v>
      </c>
      <c r="C5302" s="9" t="s">
        <v>14821</v>
      </c>
      <c r="D5302" s="6" t="s">
        <v>42</v>
      </c>
      <c r="E5302" s="464">
        <v>11476.02</v>
      </c>
      <c r="F5302" s="404"/>
      <c r="G5302" s="404"/>
      <c r="H5302" s="404" t="str">
        <f t="shared" si="84"/>
        <v>UN</v>
      </c>
    </row>
    <row r="5303" spans="2:8" x14ac:dyDescent="0.25">
      <c r="B5303" s="4">
        <v>5301023</v>
      </c>
      <c r="C5303" s="8" t="s">
        <v>14822</v>
      </c>
      <c r="D5303" s="4" t="s">
        <v>42</v>
      </c>
      <c r="E5303" s="463">
        <v>4021.26</v>
      </c>
      <c r="F5303" s="404"/>
      <c r="G5303" s="404"/>
      <c r="H5303" s="404" t="str">
        <f t="shared" si="84"/>
        <v>UN</v>
      </c>
    </row>
    <row r="5304" spans="2:8" x14ac:dyDescent="0.25">
      <c r="B5304" s="6">
        <v>5301024</v>
      </c>
      <c r="C5304" s="9" t="s">
        <v>14823</v>
      </c>
      <c r="D5304" s="6" t="s">
        <v>42</v>
      </c>
      <c r="E5304" s="464">
        <v>4677.67</v>
      </c>
      <c r="F5304" s="404"/>
      <c r="G5304" s="404"/>
      <c r="H5304" s="404" t="str">
        <f t="shared" si="84"/>
        <v>UN</v>
      </c>
    </row>
    <row r="5305" spans="2:8" x14ac:dyDescent="0.25">
      <c r="B5305" s="4">
        <v>5301025</v>
      </c>
      <c r="C5305" s="8" t="s">
        <v>14824</v>
      </c>
      <c r="D5305" s="4" t="s">
        <v>42</v>
      </c>
      <c r="E5305" s="463">
        <v>7151.07</v>
      </c>
      <c r="F5305" s="404"/>
      <c r="G5305" s="404"/>
      <c r="H5305" s="404" t="str">
        <f t="shared" si="84"/>
        <v>UN</v>
      </c>
    </row>
    <row r="5306" spans="2:8" x14ac:dyDescent="0.25">
      <c r="B5306" s="6">
        <v>5301026</v>
      </c>
      <c r="C5306" s="9" t="s">
        <v>14825</v>
      </c>
      <c r="D5306" s="6" t="s">
        <v>42</v>
      </c>
      <c r="E5306" s="464">
        <v>8785.6</v>
      </c>
      <c r="F5306" s="404"/>
      <c r="G5306" s="404"/>
      <c r="H5306" s="404" t="str">
        <f t="shared" si="84"/>
        <v>UN</v>
      </c>
    </row>
    <row r="5307" spans="2:8" x14ac:dyDescent="0.25">
      <c r="B5307" s="4">
        <v>5301027</v>
      </c>
      <c r="C5307" s="8" t="s">
        <v>14826</v>
      </c>
      <c r="D5307" s="4" t="s">
        <v>42</v>
      </c>
      <c r="E5307" s="463">
        <v>10314.200000000001</v>
      </c>
      <c r="F5307" s="404"/>
      <c r="G5307" s="404"/>
      <c r="H5307" s="404" t="str">
        <f t="shared" si="84"/>
        <v>UN</v>
      </c>
    </row>
    <row r="5308" spans="2:8" x14ac:dyDescent="0.25">
      <c r="B5308" s="6">
        <v>5301028</v>
      </c>
      <c r="C5308" s="9" t="s">
        <v>14827</v>
      </c>
      <c r="D5308" s="6" t="s">
        <v>42</v>
      </c>
      <c r="E5308" s="464">
        <v>3964.6</v>
      </c>
      <c r="F5308" s="404"/>
      <c r="G5308" s="404"/>
      <c r="H5308" s="404" t="str">
        <f t="shared" si="84"/>
        <v>UN</v>
      </c>
    </row>
    <row r="5309" spans="2:8" ht="30" x14ac:dyDescent="0.25">
      <c r="B5309" s="4">
        <v>5301082</v>
      </c>
      <c r="C5309" s="8" t="s">
        <v>14828</v>
      </c>
      <c r="D5309" s="4" t="s">
        <v>42</v>
      </c>
      <c r="E5309" s="463">
        <v>5037.87</v>
      </c>
      <c r="F5309" s="404"/>
      <c r="G5309" s="404"/>
      <c r="H5309" s="404" t="str">
        <f t="shared" si="84"/>
        <v>UN</v>
      </c>
    </row>
    <row r="5310" spans="2:8" x14ac:dyDescent="0.25">
      <c r="B5310" s="6">
        <v>5301029</v>
      </c>
      <c r="C5310" s="9" t="s">
        <v>14829</v>
      </c>
      <c r="D5310" s="6" t="s">
        <v>42</v>
      </c>
      <c r="E5310" s="464">
        <v>4621.01</v>
      </c>
      <c r="F5310" s="404"/>
      <c r="G5310" s="404"/>
      <c r="H5310" s="404" t="str">
        <f t="shared" si="84"/>
        <v>UN</v>
      </c>
    </row>
    <row r="5311" spans="2:8" ht="30" x14ac:dyDescent="0.25">
      <c r="B5311" s="4">
        <v>5301083</v>
      </c>
      <c r="C5311" s="8" t="s">
        <v>14830</v>
      </c>
      <c r="D5311" s="4" t="s">
        <v>42</v>
      </c>
      <c r="E5311" s="463">
        <v>5694.27</v>
      </c>
      <c r="F5311" s="404"/>
      <c r="G5311" s="404"/>
      <c r="H5311" s="404" t="str">
        <f t="shared" si="84"/>
        <v>UN</v>
      </c>
    </row>
    <row r="5312" spans="2:8" x14ac:dyDescent="0.25">
      <c r="B5312" s="6">
        <v>5301030</v>
      </c>
      <c r="C5312" s="9" t="s">
        <v>14831</v>
      </c>
      <c r="D5312" s="6" t="s">
        <v>42</v>
      </c>
      <c r="E5312" s="464">
        <v>7094.41</v>
      </c>
      <c r="F5312" s="404"/>
      <c r="G5312" s="404"/>
      <c r="H5312" s="404" t="str">
        <f t="shared" si="84"/>
        <v>UN</v>
      </c>
    </row>
    <row r="5313" spans="2:8" ht="30" x14ac:dyDescent="0.25">
      <c r="B5313" s="4">
        <v>5301084</v>
      </c>
      <c r="C5313" s="8" t="s">
        <v>14832</v>
      </c>
      <c r="D5313" s="4" t="s">
        <v>42</v>
      </c>
      <c r="E5313" s="463">
        <v>8167.67</v>
      </c>
      <c r="F5313" s="404"/>
      <c r="G5313" s="404"/>
      <c r="H5313" s="404" t="str">
        <f t="shared" si="84"/>
        <v>UN</v>
      </c>
    </row>
    <row r="5314" spans="2:8" x14ac:dyDescent="0.25">
      <c r="B5314" s="6">
        <v>5301031</v>
      </c>
      <c r="C5314" s="9" t="s">
        <v>14833</v>
      </c>
      <c r="D5314" s="6" t="s">
        <v>42</v>
      </c>
      <c r="E5314" s="464">
        <v>8728.94</v>
      </c>
      <c r="F5314" s="404"/>
      <c r="G5314" s="404"/>
      <c r="H5314" s="404" t="str">
        <f t="shared" si="84"/>
        <v>UN</v>
      </c>
    </row>
    <row r="5315" spans="2:8" ht="30" x14ac:dyDescent="0.25">
      <c r="B5315" s="4">
        <v>5301085</v>
      </c>
      <c r="C5315" s="8" t="s">
        <v>14834</v>
      </c>
      <c r="D5315" s="4" t="s">
        <v>42</v>
      </c>
      <c r="E5315" s="463">
        <v>9802.2000000000007</v>
      </c>
      <c r="F5315" s="404"/>
      <c r="G5315" s="404"/>
      <c r="H5315" s="404" t="str">
        <f t="shared" si="84"/>
        <v>UN</v>
      </c>
    </row>
    <row r="5316" spans="2:8" x14ac:dyDescent="0.25">
      <c r="B5316" s="6">
        <v>5301032</v>
      </c>
      <c r="C5316" s="9" t="s">
        <v>14835</v>
      </c>
      <c r="D5316" s="6" t="s">
        <v>42</v>
      </c>
      <c r="E5316" s="464">
        <v>10257.540000000001</v>
      </c>
      <c r="F5316" s="404"/>
      <c r="G5316" s="404"/>
      <c r="H5316" s="404" t="str">
        <f t="shared" si="84"/>
        <v>UN</v>
      </c>
    </row>
    <row r="5317" spans="2:8" ht="30" x14ac:dyDescent="0.25">
      <c r="B5317" s="4">
        <v>5301086</v>
      </c>
      <c r="C5317" s="8" t="s">
        <v>14836</v>
      </c>
      <c r="D5317" s="4" t="s">
        <v>42</v>
      </c>
      <c r="E5317" s="463">
        <v>11330.81</v>
      </c>
      <c r="F5317" s="404"/>
      <c r="G5317" s="404"/>
      <c r="H5317" s="404" t="str">
        <f t="shared" si="84"/>
        <v>UN</v>
      </c>
    </row>
    <row r="5318" spans="2:8" x14ac:dyDescent="0.25">
      <c r="B5318" s="6">
        <v>5301033</v>
      </c>
      <c r="C5318" s="9" t="s">
        <v>14837</v>
      </c>
      <c r="D5318" s="6" t="s">
        <v>42</v>
      </c>
      <c r="E5318" s="464">
        <v>76.83</v>
      </c>
      <c r="F5318" s="404"/>
      <c r="G5318" s="404"/>
      <c r="H5318" s="404" t="str">
        <f t="shared" si="84"/>
        <v>UN</v>
      </c>
    </row>
    <row r="5319" spans="2:8" x14ac:dyDescent="0.25">
      <c r="B5319" s="4">
        <v>5301034</v>
      </c>
      <c r="C5319" s="8" t="s">
        <v>14838</v>
      </c>
      <c r="D5319" s="4" t="s">
        <v>42</v>
      </c>
      <c r="E5319" s="406">
        <v>567.91</v>
      </c>
      <c r="F5319" s="404"/>
      <c r="G5319" s="404"/>
      <c r="H5319" s="404" t="str">
        <f t="shared" si="84"/>
        <v>UN</v>
      </c>
    </row>
    <row r="5320" spans="2:8" x14ac:dyDescent="0.25">
      <c r="B5320" s="6">
        <v>5301073</v>
      </c>
      <c r="C5320" s="9" t="s">
        <v>14839</v>
      </c>
      <c r="D5320" s="6" t="s">
        <v>42</v>
      </c>
      <c r="E5320" s="403">
        <v>473.06</v>
      </c>
      <c r="F5320" s="404"/>
      <c r="G5320" s="404"/>
      <c r="H5320" s="404" t="str">
        <f t="shared" si="84"/>
        <v>UN</v>
      </c>
    </row>
    <row r="5321" spans="2:8" ht="30" x14ac:dyDescent="0.25">
      <c r="B5321" s="4">
        <v>5301074</v>
      </c>
      <c r="C5321" s="8" t="s">
        <v>14840</v>
      </c>
      <c r="D5321" s="4" t="s">
        <v>42</v>
      </c>
      <c r="E5321" s="463">
        <v>1621.31</v>
      </c>
      <c r="F5321" s="404"/>
      <c r="G5321" s="404"/>
      <c r="H5321" s="404" t="str">
        <f t="shared" si="84"/>
        <v>UN</v>
      </c>
    </row>
    <row r="5322" spans="2:8" x14ac:dyDescent="0.25">
      <c r="B5322" s="6">
        <v>5301015</v>
      </c>
      <c r="C5322" s="9" t="s">
        <v>14841</v>
      </c>
      <c r="D5322" s="6" t="s">
        <v>42</v>
      </c>
      <c r="E5322" s="464">
        <v>1054.0999999999999</v>
      </c>
      <c r="F5322" s="404"/>
      <c r="G5322" s="404"/>
      <c r="H5322" s="404" t="str">
        <f t="shared" si="84"/>
        <v>UN</v>
      </c>
    </row>
    <row r="5323" spans="2:8" x14ac:dyDescent="0.25">
      <c r="B5323" s="4">
        <v>5300992</v>
      </c>
      <c r="C5323" s="8" t="s">
        <v>14842</v>
      </c>
      <c r="D5323" s="4" t="s">
        <v>10960</v>
      </c>
      <c r="E5323" s="463">
        <v>15.57</v>
      </c>
      <c r="F5323" s="404"/>
      <c r="G5323" s="404"/>
      <c r="H5323" s="404" t="str">
        <f t="shared" si="84"/>
        <v>M²</v>
      </c>
    </row>
    <row r="5324" spans="2:8" ht="30" x14ac:dyDescent="0.25">
      <c r="B5324" s="6">
        <v>5300994</v>
      </c>
      <c r="C5324" s="9" t="s">
        <v>14843</v>
      </c>
      <c r="D5324" s="6" t="s">
        <v>10960</v>
      </c>
      <c r="E5324" s="403">
        <v>14.73</v>
      </c>
      <c r="F5324" s="404"/>
      <c r="G5324" s="404"/>
      <c r="H5324" s="404" t="str">
        <f t="shared" si="84"/>
        <v>M²</v>
      </c>
    </row>
    <row r="5325" spans="2:8" x14ac:dyDescent="0.25">
      <c r="B5325" s="4">
        <v>5300993</v>
      </c>
      <c r="C5325" s="8" t="s">
        <v>14844</v>
      </c>
      <c r="D5325" s="4" t="s">
        <v>10960</v>
      </c>
      <c r="E5325" s="406">
        <v>9.74</v>
      </c>
      <c r="F5325" s="404"/>
      <c r="G5325" s="404"/>
      <c r="H5325" s="404" t="str">
        <f t="shared" si="84"/>
        <v>M²</v>
      </c>
    </row>
    <row r="5326" spans="2:8" x14ac:dyDescent="0.25">
      <c r="B5326" s="6">
        <v>5301088</v>
      </c>
      <c r="C5326" s="9" t="s">
        <v>14845</v>
      </c>
      <c r="D5326" s="6" t="s">
        <v>42</v>
      </c>
      <c r="E5326" s="403">
        <v>359.92</v>
      </c>
      <c r="F5326" s="404"/>
      <c r="G5326" s="404"/>
      <c r="H5326" s="404" t="str">
        <f t="shared" si="84"/>
        <v>UN</v>
      </c>
    </row>
    <row r="5327" spans="2:8" x14ac:dyDescent="0.25">
      <c r="B5327" s="4">
        <v>5301004</v>
      </c>
      <c r="C5327" s="8" t="s">
        <v>14846</v>
      </c>
      <c r="D5327" s="4" t="s">
        <v>42</v>
      </c>
      <c r="E5327" s="406">
        <v>512.03</v>
      </c>
      <c r="F5327" s="404"/>
      <c r="G5327" s="404"/>
      <c r="H5327" s="404" t="str">
        <f t="shared" si="84"/>
        <v>UN</v>
      </c>
    </row>
    <row r="5328" spans="2:8" x14ac:dyDescent="0.25">
      <c r="B5328" s="6">
        <v>5301087</v>
      </c>
      <c r="C5328" s="9" t="s">
        <v>14847</v>
      </c>
      <c r="D5328" s="6" t="s">
        <v>42</v>
      </c>
      <c r="E5328" s="464">
        <v>211.8</v>
      </c>
      <c r="F5328" s="404"/>
      <c r="G5328" s="404"/>
      <c r="H5328" s="404" t="str">
        <f t="shared" si="84"/>
        <v>UN</v>
      </c>
    </row>
    <row r="5329" spans="2:8" x14ac:dyDescent="0.25">
      <c r="B5329" s="4">
        <v>5301005</v>
      </c>
      <c r="C5329" s="8" t="s">
        <v>14848</v>
      </c>
      <c r="D5329" s="4" t="s">
        <v>42</v>
      </c>
      <c r="E5329" s="463">
        <v>422.28</v>
      </c>
      <c r="F5329" s="404"/>
      <c r="G5329" s="404"/>
      <c r="H5329" s="404" t="str">
        <f t="shared" ref="H5329:H5392" si="85">UPPER(D5329)</f>
        <v>UN</v>
      </c>
    </row>
    <row r="5330" spans="2:8" x14ac:dyDescent="0.25">
      <c r="B5330" s="6">
        <v>5301006</v>
      </c>
      <c r="C5330" s="9" t="s">
        <v>14849</v>
      </c>
      <c r="D5330" s="6" t="s">
        <v>42</v>
      </c>
      <c r="E5330" s="464">
        <v>521.08000000000004</v>
      </c>
      <c r="F5330" s="404"/>
      <c r="G5330" s="404"/>
      <c r="H5330" s="404" t="str">
        <f t="shared" si="85"/>
        <v>UN</v>
      </c>
    </row>
    <row r="5331" spans="2:8" x14ac:dyDescent="0.25">
      <c r="B5331" s="4">
        <v>5301008</v>
      </c>
      <c r="C5331" s="8" t="s">
        <v>14850</v>
      </c>
      <c r="D5331" s="4" t="s">
        <v>42</v>
      </c>
      <c r="E5331" s="463">
        <v>942.99</v>
      </c>
      <c r="F5331" s="404"/>
      <c r="G5331" s="404"/>
      <c r="H5331" s="404" t="str">
        <f t="shared" si="85"/>
        <v>UN</v>
      </c>
    </row>
    <row r="5332" spans="2:8" x14ac:dyDescent="0.25">
      <c r="B5332" s="6">
        <v>5301007</v>
      </c>
      <c r="C5332" s="9" t="s">
        <v>14851</v>
      </c>
      <c r="D5332" s="6" t="s">
        <v>42</v>
      </c>
      <c r="E5332" s="464">
        <v>861.07</v>
      </c>
      <c r="F5332" s="404"/>
      <c r="G5332" s="404"/>
      <c r="H5332" s="404" t="str">
        <f t="shared" si="85"/>
        <v>UN</v>
      </c>
    </row>
    <row r="5333" spans="2:8" x14ac:dyDescent="0.25">
      <c r="B5333" s="4">
        <v>5301009</v>
      </c>
      <c r="C5333" s="8" t="s">
        <v>14852</v>
      </c>
      <c r="D5333" s="4" t="s">
        <v>42</v>
      </c>
      <c r="E5333" s="463">
        <v>260.58</v>
      </c>
      <c r="F5333" s="404"/>
      <c r="G5333" s="404"/>
      <c r="H5333" s="404" t="str">
        <f t="shared" si="85"/>
        <v>UN</v>
      </c>
    </row>
    <row r="5334" spans="2:8" x14ac:dyDescent="0.25">
      <c r="B5334" s="6">
        <v>5301010</v>
      </c>
      <c r="C5334" s="9" t="s">
        <v>14853</v>
      </c>
      <c r="D5334" s="6" t="s">
        <v>42</v>
      </c>
      <c r="E5334" s="403">
        <v>397.48</v>
      </c>
      <c r="F5334" s="404"/>
      <c r="G5334" s="404"/>
      <c r="H5334" s="404" t="str">
        <f t="shared" si="85"/>
        <v>UN</v>
      </c>
    </row>
    <row r="5335" spans="2:8" x14ac:dyDescent="0.25">
      <c r="B5335" s="4">
        <v>5301011</v>
      </c>
      <c r="C5335" s="8" t="s">
        <v>14854</v>
      </c>
      <c r="D5335" s="4" t="s">
        <v>42</v>
      </c>
      <c r="E5335" s="463">
        <v>322.97000000000003</v>
      </c>
      <c r="F5335" s="404"/>
      <c r="G5335" s="404"/>
      <c r="H5335" s="404" t="str">
        <f t="shared" si="85"/>
        <v>UN</v>
      </c>
    </row>
    <row r="5336" spans="2:8" x14ac:dyDescent="0.25">
      <c r="B5336" s="6">
        <v>5301012</v>
      </c>
      <c r="C5336" s="9" t="s">
        <v>14855</v>
      </c>
      <c r="D5336" s="6" t="s">
        <v>42</v>
      </c>
      <c r="E5336" s="464">
        <v>227.53</v>
      </c>
      <c r="F5336" s="404"/>
      <c r="G5336" s="404"/>
      <c r="H5336" s="404" t="str">
        <f t="shared" si="85"/>
        <v>UN</v>
      </c>
    </row>
    <row r="5337" spans="2:8" x14ac:dyDescent="0.25">
      <c r="B5337" s="4">
        <v>5301013</v>
      </c>
      <c r="C5337" s="8" t="s">
        <v>14856</v>
      </c>
      <c r="D5337" s="4" t="s">
        <v>42</v>
      </c>
      <c r="E5337" s="463">
        <v>194.6</v>
      </c>
      <c r="F5337" s="404"/>
      <c r="G5337" s="404"/>
      <c r="H5337" s="404" t="str">
        <f t="shared" si="85"/>
        <v>UN</v>
      </c>
    </row>
    <row r="5338" spans="2:8" x14ac:dyDescent="0.25">
      <c r="B5338" s="6">
        <v>5301016</v>
      </c>
      <c r="C5338" s="9" t="s">
        <v>14857</v>
      </c>
      <c r="D5338" s="6" t="s">
        <v>42</v>
      </c>
      <c r="E5338" s="464">
        <v>1741.83</v>
      </c>
      <c r="F5338" s="404"/>
      <c r="G5338" s="404"/>
      <c r="H5338" s="404" t="str">
        <f t="shared" si="85"/>
        <v>UN</v>
      </c>
    </row>
    <row r="5339" spans="2:8" x14ac:dyDescent="0.25">
      <c r="B5339" s="4">
        <v>5301017</v>
      </c>
      <c r="C5339" s="8" t="s">
        <v>14858</v>
      </c>
      <c r="D5339" s="4" t="s">
        <v>42</v>
      </c>
      <c r="E5339" s="463">
        <v>1275.49</v>
      </c>
      <c r="F5339" s="404"/>
      <c r="G5339" s="404"/>
      <c r="H5339" s="404" t="str">
        <f t="shared" si="85"/>
        <v>UN</v>
      </c>
    </row>
    <row r="5340" spans="2:8" x14ac:dyDescent="0.25">
      <c r="B5340" s="6">
        <v>5301035</v>
      </c>
      <c r="C5340" s="9" t="s">
        <v>14859</v>
      </c>
      <c r="D5340" s="6" t="s">
        <v>42</v>
      </c>
      <c r="E5340" s="464">
        <v>109.65</v>
      </c>
      <c r="F5340" s="404"/>
      <c r="G5340" s="404"/>
      <c r="H5340" s="404" t="str">
        <f t="shared" si="85"/>
        <v>UN</v>
      </c>
    </row>
    <row r="5341" spans="2:8" x14ac:dyDescent="0.25">
      <c r="B5341" s="4">
        <v>5301036</v>
      </c>
      <c r="C5341" s="8" t="s">
        <v>14860</v>
      </c>
      <c r="D5341" s="4" t="s">
        <v>42</v>
      </c>
      <c r="E5341" s="463">
        <v>1135.83</v>
      </c>
      <c r="F5341" s="404"/>
      <c r="G5341" s="404"/>
      <c r="H5341" s="404" t="str">
        <f t="shared" si="85"/>
        <v>UN</v>
      </c>
    </row>
    <row r="5342" spans="2:8" x14ac:dyDescent="0.25">
      <c r="B5342" s="6">
        <v>5301075</v>
      </c>
      <c r="C5342" s="9" t="s">
        <v>14861</v>
      </c>
      <c r="D5342" s="6" t="s">
        <v>42</v>
      </c>
      <c r="E5342" s="464">
        <v>540.37</v>
      </c>
      <c r="F5342" s="404"/>
      <c r="G5342" s="404"/>
      <c r="H5342" s="404" t="str">
        <f t="shared" si="85"/>
        <v>UN</v>
      </c>
    </row>
    <row r="5343" spans="2:8" ht="30" x14ac:dyDescent="0.25">
      <c r="B5343" s="4">
        <v>5301076</v>
      </c>
      <c r="C5343" s="8" t="s">
        <v>14862</v>
      </c>
      <c r="D5343" s="4" t="s">
        <v>42</v>
      </c>
      <c r="E5343" s="463">
        <v>1784.4</v>
      </c>
      <c r="F5343" s="404"/>
      <c r="G5343" s="404"/>
      <c r="H5343" s="404" t="str">
        <f t="shared" si="85"/>
        <v>UN</v>
      </c>
    </row>
    <row r="5344" spans="2:8" x14ac:dyDescent="0.25">
      <c r="B5344" s="6">
        <v>5405977</v>
      </c>
      <c r="C5344" s="9" t="s">
        <v>14863</v>
      </c>
      <c r="D5344" s="6" t="s">
        <v>9721</v>
      </c>
      <c r="E5344" s="464">
        <v>41.79</v>
      </c>
      <c r="F5344" s="404"/>
      <c r="G5344" s="404"/>
      <c r="H5344" s="404" t="str">
        <f t="shared" si="85"/>
        <v>M³</v>
      </c>
    </row>
    <row r="5345" spans="2:8" x14ac:dyDescent="0.25">
      <c r="B5345" s="4">
        <v>5406044</v>
      </c>
      <c r="C5345" s="8" t="s">
        <v>14864</v>
      </c>
      <c r="D5345" s="4" t="s">
        <v>9721</v>
      </c>
      <c r="E5345" s="406">
        <v>242.91</v>
      </c>
      <c r="F5345" s="404"/>
      <c r="G5345" s="404"/>
      <c r="H5345" s="404" t="str">
        <f t="shared" si="85"/>
        <v>M³</v>
      </c>
    </row>
    <row r="5346" spans="2:8" x14ac:dyDescent="0.25">
      <c r="B5346" s="6">
        <v>5406045</v>
      </c>
      <c r="C5346" s="9" t="s">
        <v>14865</v>
      </c>
      <c r="D5346" s="6" t="s">
        <v>9721</v>
      </c>
      <c r="E5346" s="403">
        <v>258.44</v>
      </c>
      <c r="F5346" s="404"/>
      <c r="G5346" s="404"/>
      <c r="H5346" s="404" t="str">
        <f t="shared" si="85"/>
        <v>M³</v>
      </c>
    </row>
    <row r="5347" spans="2:8" x14ac:dyDescent="0.25">
      <c r="B5347" s="4">
        <v>5406046</v>
      </c>
      <c r="C5347" s="8" t="s">
        <v>14866</v>
      </c>
      <c r="D5347" s="4" t="s">
        <v>9721</v>
      </c>
      <c r="E5347" s="406">
        <v>289.31</v>
      </c>
      <c r="F5347" s="404"/>
      <c r="G5347" s="404"/>
      <c r="H5347" s="404" t="str">
        <f t="shared" si="85"/>
        <v>M³</v>
      </c>
    </row>
    <row r="5348" spans="2:8" x14ac:dyDescent="0.25">
      <c r="B5348" s="6">
        <v>5406047</v>
      </c>
      <c r="C5348" s="9" t="s">
        <v>14867</v>
      </c>
      <c r="D5348" s="6" t="s">
        <v>9721</v>
      </c>
      <c r="E5348" s="403">
        <v>382.11</v>
      </c>
      <c r="F5348" s="404"/>
      <c r="G5348" s="404"/>
      <c r="H5348" s="404" t="str">
        <f t="shared" si="85"/>
        <v>M³</v>
      </c>
    </row>
    <row r="5349" spans="2:8" x14ac:dyDescent="0.25">
      <c r="B5349" s="4">
        <v>5405978</v>
      </c>
      <c r="C5349" s="8" t="s">
        <v>14868</v>
      </c>
      <c r="D5349" s="4" t="s">
        <v>9721</v>
      </c>
      <c r="E5349" s="463">
        <v>72.849999999999994</v>
      </c>
      <c r="F5349" s="404"/>
      <c r="G5349" s="404"/>
      <c r="H5349" s="404" t="str">
        <f t="shared" si="85"/>
        <v>M³</v>
      </c>
    </row>
    <row r="5350" spans="2:8" x14ac:dyDescent="0.25">
      <c r="B5350" s="6">
        <v>5405982</v>
      </c>
      <c r="C5350" s="9" t="s">
        <v>14869</v>
      </c>
      <c r="D5350" s="6" t="s">
        <v>9721</v>
      </c>
      <c r="E5350" s="464">
        <v>88.19</v>
      </c>
      <c r="F5350" s="404"/>
      <c r="G5350" s="404"/>
      <c r="H5350" s="404" t="str">
        <f t="shared" si="85"/>
        <v>M³</v>
      </c>
    </row>
    <row r="5351" spans="2:8" x14ac:dyDescent="0.25">
      <c r="B5351" s="4">
        <v>5405983</v>
      </c>
      <c r="C5351" s="8" t="s">
        <v>14870</v>
      </c>
      <c r="D5351" s="4" t="s">
        <v>9721</v>
      </c>
      <c r="E5351" s="463">
        <v>103.72</v>
      </c>
      <c r="F5351" s="404"/>
      <c r="G5351" s="404"/>
      <c r="H5351" s="404" t="str">
        <f t="shared" si="85"/>
        <v>M³</v>
      </c>
    </row>
    <row r="5352" spans="2:8" x14ac:dyDescent="0.25">
      <c r="B5352" s="6">
        <v>5405984</v>
      </c>
      <c r="C5352" s="9" t="s">
        <v>14871</v>
      </c>
      <c r="D5352" s="6" t="s">
        <v>9721</v>
      </c>
      <c r="E5352" s="464">
        <v>134.59</v>
      </c>
      <c r="F5352" s="404"/>
      <c r="G5352" s="404"/>
      <c r="H5352" s="404" t="str">
        <f t="shared" si="85"/>
        <v>M³</v>
      </c>
    </row>
    <row r="5353" spans="2:8" x14ac:dyDescent="0.25">
      <c r="B5353" s="4">
        <v>5405985</v>
      </c>
      <c r="C5353" s="8" t="s">
        <v>14872</v>
      </c>
      <c r="D5353" s="4" t="s">
        <v>9721</v>
      </c>
      <c r="E5353" s="463">
        <v>165.65</v>
      </c>
      <c r="F5353" s="404"/>
      <c r="G5353" s="404"/>
      <c r="H5353" s="404" t="str">
        <f t="shared" si="85"/>
        <v>M³</v>
      </c>
    </row>
    <row r="5354" spans="2:8" x14ac:dyDescent="0.25">
      <c r="B5354" s="6">
        <v>5406043</v>
      </c>
      <c r="C5354" s="9" t="s">
        <v>14873</v>
      </c>
      <c r="D5354" s="6" t="s">
        <v>9721</v>
      </c>
      <c r="E5354" s="403">
        <v>196.52</v>
      </c>
      <c r="F5354" s="404"/>
      <c r="G5354" s="404"/>
      <c r="H5354" s="404" t="str">
        <f t="shared" si="85"/>
        <v>M³</v>
      </c>
    </row>
    <row r="5355" spans="2:8" ht="30" x14ac:dyDescent="0.25">
      <c r="B5355" s="4">
        <v>5405975</v>
      </c>
      <c r="C5355" s="8" t="s">
        <v>14874</v>
      </c>
      <c r="D5355" s="4" t="s">
        <v>10960</v>
      </c>
      <c r="E5355" s="406">
        <v>37.79</v>
      </c>
      <c r="F5355" s="404"/>
      <c r="G5355" s="404"/>
      <c r="H5355" s="404" t="str">
        <f t="shared" si="85"/>
        <v>M²</v>
      </c>
    </row>
    <row r="5356" spans="2:8" ht="30" x14ac:dyDescent="0.25">
      <c r="B5356" s="6">
        <v>5405970</v>
      </c>
      <c r="C5356" s="9" t="s">
        <v>14875</v>
      </c>
      <c r="D5356" s="6" t="s">
        <v>9721</v>
      </c>
      <c r="E5356" s="464">
        <v>1521.25</v>
      </c>
      <c r="F5356" s="404"/>
      <c r="G5356" s="404"/>
      <c r="H5356" s="404" t="str">
        <f t="shared" si="85"/>
        <v>M³</v>
      </c>
    </row>
    <row r="5357" spans="2:8" ht="30" x14ac:dyDescent="0.25">
      <c r="B5357" s="4">
        <v>5405972</v>
      </c>
      <c r="C5357" s="8" t="s">
        <v>14876</v>
      </c>
      <c r="D5357" s="4" t="s">
        <v>9721</v>
      </c>
      <c r="E5357" s="463">
        <v>1377.38</v>
      </c>
      <c r="F5357" s="404"/>
      <c r="G5357" s="404"/>
      <c r="H5357" s="404" t="str">
        <f t="shared" si="85"/>
        <v>M³</v>
      </c>
    </row>
    <row r="5358" spans="2:8" ht="30" x14ac:dyDescent="0.25">
      <c r="B5358" s="6">
        <v>5405971</v>
      </c>
      <c r="C5358" s="9" t="s">
        <v>14877</v>
      </c>
      <c r="D5358" s="6" t="s">
        <v>9721</v>
      </c>
      <c r="E5358" s="464">
        <v>1719.96</v>
      </c>
      <c r="F5358" s="404"/>
      <c r="G5358" s="404"/>
      <c r="H5358" s="404" t="str">
        <f t="shared" si="85"/>
        <v>M³</v>
      </c>
    </row>
    <row r="5359" spans="2:8" ht="30" x14ac:dyDescent="0.25">
      <c r="B5359" s="4">
        <v>5405973</v>
      </c>
      <c r="C5359" s="8" t="s">
        <v>14878</v>
      </c>
      <c r="D5359" s="4" t="s">
        <v>9721</v>
      </c>
      <c r="E5359" s="463">
        <v>1576.09</v>
      </c>
      <c r="F5359" s="404"/>
      <c r="G5359" s="404"/>
      <c r="H5359" s="404" t="str">
        <f t="shared" si="85"/>
        <v>M³</v>
      </c>
    </row>
    <row r="5360" spans="2:8" ht="30" x14ac:dyDescent="0.25">
      <c r="B5360" s="6">
        <v>5405986</v>
      </c>
      <c r="C5360" s="9" t="s">
        <v>14879</v>
      </c>
      <c r="D5360" s="6" t="s">
        <v>10960</v>
      </c>
      <c r="E5360" s="464">
        <v>9.56</v>
      </c>
      <c r="F5360" s="404"/>
      <c r="G5360" s="404"/>
      <c r="H5360" s="404" t="str">
        <f t="shared" si="85"/>
        <v>M²</v>
      </c>
    </row>
    <row r="5361" spans="2:8" x14ac:dyDescent="0.25">
      <c r="B5361" s="4">
        <v>5405976</v>
      </c>
      <c r="C5361" s="8" t="s">
        <v>14880</v>
      </c>
      <c r="D5361" s="4" t="s">
        <v>10960</v>
      </c>
      <c r="E5361" s="406">
        <v>134.41</v>
      </c>
      <c r="F5361" s="404"/>
      <c r="G5361" s="404"/>
      <c r="H5361" s="404" t="str">
        <f t="shared" si="85"/>
        <v>M²</v>
      </c>
    </row>
    <row r="5362" spans="2:8" ht="30" x14ac:dyDescent="0.25">
      <c r="B5362" s="6">
        <v>5406023</v>
      </c>
      <c r="C5362" s="9" t="s">
        <v>14881</v>
      </c>
      <c r="D5362" s="6" t="s">
        <v>10960</v>
      </c>
      <c r="E5362" s="403">
        <v>368.64</v>
      </c>
      <c r="F5362" s="404"/>
      <c r="G5362" s="404"/>
      <c r="H5362" s="404" t="str">
        <f t="shared" si="85"/>
        <v>M²</v>
      </c>
    </row>
    <row r="5363" spans="2:8" ht="30" x14ac:dyDescent="0.25">
      <c r="B5363" s="4">
        <v>5406033</v>
      </c>
      <c r="C5363" s="8" t="s">
        <v>14882</v>
      </c>
      <c r="D5363" s="4" t="s">
        <v>10960</v>
      </c>
      <c r="E5363" s="406">
        <v>348.5</v>
      </c>
      <c r="F5363" s="404"/>
      <c r="G5363" s="404"/>
      <c r="H5363" s="404" t="str">
        <f t="shared" si="85"/>
        <v>M²</v>
      </c>
    </row>
    <row r="5364" spans="2:8" ht="30" x14ac:dyDescent="0.25">
      <c r="B5364" s="6">
        <v>5406024</v>
      </c>
      <c r="C5364" s="9" t="s">
        <v>14883</v>
      </c>
      <c r="D5364" s="6" t="s">
        <v>10960</v>
      </c>
      <c r="E5364" s="403">
        <v>396.46</v>
      </c>
      <c r="F5364" s="404"/>
      <c r="G5364" s="404"/>
      <c r="H5364" s="404" t="str">
        <f t="shared" si="85"/>
        <v>M²</v>
      </c>
    </row>
    <row r="5365" spans="2:8" ht="30" x14ac:dyDescent="0.25">
      <c r="B5365" s="4">
        <v>5406034</v>
      </c>
      <c r="C5365" s="8" t="s">
        <v>14884</v>
      </c>
      <c r="D5365" s="4" t="s">
        <v>10960</v>
      </c>
      <c r="E5365" s="406">
        <v>376.32</v>
      </c>
      <c r="F5365" s="404"/>
      <c r="G5365" s="404"/>
      <c r="H5365" s="404" t="str">
        <f t="shared" si="85"/>
        <v>M²</v>
      </c>
    </row>
    <row r="5366" spans="2:8" ht="30" x14ac:dyDescent="0.25">
      <c r="B5366" s="6">
        <v>5406031</v>
      </c>
      <c r="C5366" s="9" t="s">
        <v>14885</v>
      </c>
      <c r="D5366" s="6" t="s">
        <v>10960</v>
      </c>
      <c r="E5366" s="403">
        <v>351.25</v>
      </c>
      <c r="F5366" s="404"/>
      <c r="G5366" s="404"/>
      <c r="H5366" s="404" t="str">
        <f t="shared" si="85"/>
        <v>M²</v>
      </c>
    </row>
    <row r="5367" spans="2:8" ht="30" x14ac:dyDescent="0.25">
      <c r="B5367" s="4">
        <v>5406041</v>
      </c>
      <c r="C5367" s="8" t="s">
        <v>14886</v>
      </c>
      <c r="D5367" s="4" t="s">
        <v>10960</v>
      </c>
      <c r="E5367" s="406">
        <v>331.11</v>
      </c>
      <c r="F5367" s="404"/>
      <c r="G5367" s="404"/>
      <c r="H5367" s="404" t="str">
        <f t="shared" si="85"/>
        <v>M²</v>
      </c>
    </row>
    <row r="5368" spans="2:8" ht="30" x14ac:dyDescent="0.25">
      <c r="B5368" s="6">
        <v>5406032</v>
      </c>
      <c r="C5368" s="9" t="s">
        <v>14887</v>
      </c>
      <c r="D5368" s="6" t="s">
        <v>10960</v>
      </c>
      <c r="E5368" s="403">
        <v>379.07</v>
      </c>
      <c r="F5368" s="404"/>
      <c r="G5368" s="404"/>
      <c r="H5368" s="404" t="str">
        <f t="shared" si="85"/>
        <v>M²</v>
      </c>
    </row>
    <row r="5369" spans="2:8" ht="30" x14ac:dyDescent="0.25">
      <c r="B5369" s="4">
        <v>5406042</v>
      </c>
      <c r="C5369" s="8" t="s">
        <v>14888</v>
      </c>
      <c r="D5369" s="4" t="s">
        <v>10960</v>
      </c>
      <c r="E5369" s="406">
        <v>358.93</v>
      </c>
      <c r="F5369" s="404"/>
      <c r="G5369" s="404"/>
      <c r="H5369" s="404" t="str">
        <f t="shared" si="85"/>
        <v>M²</v>
      </c>
    </row>
    <row r="5370" spans="2:8" ht="30" x14ac:dyDescent="0.25">
      <c r="B5370" s="6">
        <v>5406025</v>
      </c>
      <c r="C5370" s="9" t="s">
        <v>14889</v>
      </c>
      <c r="D5370" s="6" t="s">
        <v>10960</v>
      </c>
      <c r="E5370" s="403">
        <v>355.89</v>
      </c>
      <c r="F5370" s="404"/>
      <c r="G5370" s="404"/>
      <c r="H5370" s="404" t="str">
        <f t="shared" si="85"/>
        <v>M²</v>
      </c>
    </row>
    <row r="5371" spans="2:8" ht="30" x14ac:dyDescent="0.25">
      <c r="B5371" s="4">
        <v>5406035</v>
      </c>
      <c r="C5371" s="8" t="s">
        <v>14890</v>
      </c>
      <c r="D5371" s="4" t="s">
        <v>10960</v>
      </c>
      <c r="E5371" s="406">
        <v>335.75</v>
      </c>
      <c r="F5371" s="404"/>
      <c r="G5371" s="404"/>
      <c r="H5371" s="404" t="str">
        <f t="shared" si="85"/>
        <v>M²</v>
      </c>
    </row>
    <row r="5372" spans="2:8" ht="30" x14ac:dyDescent="0.25">
      <c r="B5372" s="6">
        <v>5406026</v>
      </c>
      <c r="C5372" s="9" t="s">
        <v>14891</v>
      </c>
      <c r="D5372" s="6" t="s">
        <v>10960</v>
      </c>
      <c r="E5372" s="403">
        <v>383.71</v>
      </c>
      <c r="F5372" s="404"/>
      <c r="G5372" s="404"/>
      <c r="H5372" s="404" t="str">
        <f t="shared" si="85"/>
        <v>M²</v>
      </c>
    </row>
    <row r="5373" spans="2:8" ht="30" x14ac:dyDescent="0.25">
      <c r="B5373" s="4">
        <v>5406036</v>
      </c>
      <c r="C5373" s="8" t="s">
        <v>14892</v>
      </c>
      <c r="D5373" s="4" t="s">
        <v>10960</v>
      </c>
      <c r="E5373" s="406">
        <v>363.57</v>
      </c>
      <c r="F5373" s="404"/>
      <c r="G5373" s="404"/>
      <c r="H5373" s="404" t="str">
        <f t="shared" si="85"/>
        <v>M²</v>
      </c>
    </row>
    <row r="5374" spans="2:8" ht="30" x14ac:dyDescent="0.25">
      <c r="B5374" s="6">
        <v>5406027</v>
      </c>
      <c r="C5374" s="9" t="s">
        <v>14893</v>
      </c>
      <c r="D5374" s="6" t="s">
        <v>10960</v>
      </c>
      <c r="E5374" s="403">
        <v>353.46</v>
      </c>
      <c r="F5374" s="404"/>
      <c r="G5374" s="404"/>
      <c r="H5374" s="404" t="str">
        <f t="shared" si="85"/>
        <v>M²</v>
      </c>
    </row>
    <row r="5375" spans="2:8" ht="30" x14ac:dyDescent="0.25">
      <c r="B5375" s="4">
        <v>5406037</v>
      </c>
      <c r="C5375" s="8" t="s">
        <v>14894</v>
      </c>
      <c r="D5375" s="4" t="s">
        <v>10960</v>
      </c>
      <c r="E5375" s="406">
        <v>333.32</v>
      </c>
      <c r="F5375" s="404"/>
      <c r="G5375" s="404"/>
      <c r="H5375" s="404" t="str">
        <f t="shared" si="85"/>
        <v>M²</v>
      </c>
    </row>
    <row r="5376" spans="2:8" ht="30" x14ac:dyDescent="0.25">
      <c r="B5376" s="6">
        <v>5406028</v>
      </c>
      <c r="C5376" s="9" t="s">
        <v>14895</v>
      </c>
      <c r="D5376" s="6" t="s">
        <v>10960</v>
      </c>
      <c r="E5376" s="403">
        <v>381.28</v>
      </c>
      <c r="F5376" s="404"/>
      <c r="G5376" s="404"/>
      <c r="H5376" s="404" t="str">
        <f t="shared" si="85"/>
        <v>M²</v>
      </c>
    </row>
    <row r="5377" spans="2:8" ht="30" x14ac:dyDescent="0.25">
      <c r="B5377" s="4">
        <v>5406038</v>
      </c>
      <c r="C5377" s="8" t="s">
        <v>14896</v>
      </c>
      <c r="D5377" s="4" t="s">
        <v>10960</v>
      </c>
      <c r="E5377" s="406">
        <v>361.14</v>
      </c>
      <c r="F5377" s="404"/>
      <c r="G5377" s="404"/>
      <c r="H5377" s="404" t="str">
        <f t="shared" si="85"/>
        <v>M²</v>
      </c>
    </row>
    <row r="5378" spans="2:8" ht="30" x14ac:dyDescent="0.25">
      <c r="B5378" s="6">
        <v>5406029</v>
      </c>
      <c r="C5378" s="9" t="s">
        <v>14897</v>
      </c>
      <c r="D5378" s="6" t="s">
        <v>10960</v>
      </c>
      <c r="E5378" s="403">
        <v>352.11</v>
      </c>
      <c r="F5378" s="404"/>
      <c r="G5378" s="404"/>
      <c r="H5378" s="404" t="str">
        <f t="shared" si="85"/>
        <v>M²</v>
      </c>
    </row>
    <row r="5379" spans="2:8" ht="30" x14ac:dyDescent="0.25">
      <c r="B5379" s="4">
        <v>5406039</v>
      </c>
      <c r="C5379" s="8" t="s">
        <v>14898</v>
      </c>
      <c r="D5379" s="4" t="s">
        <v>10960</v>
      </c>
      <c r="E5379" s="406">
        <v>331.97</v>
      </c>
      <c r="F5379" s="404"/>
      <c r="G5379" s="404"/>
      <c r="H5379" s="404" t="str">
        <f t="shared" si="85"/>
        <v>M²</v>
      </c>
    </row>
    <row r="5380" spans="2:8" ht="30" x14ac:dyDescent="0.25">
      <c r="B5380" s="6">
        <v>5406030</v>
      </c>
      <c r="C5380" s="9" t="s">
        <v>14899</v>
      </c>
      <c r="D5380" s="6" t="s">
        <v>10960</v>
      </c>
      <c r="E5380" s="403">
        <v>379.93</v>
      </c>
      <c r="F5380" s="404"/>
      <c r="G5380" s="404"/>
      <c r="H5380" s="404" t="str">
        <f t="shared" si="85"/>
        <v>M²</v>
      </c>
    </row>
    <row r="5381" spans="2:8" ht="30" x14ac:dyDescent="0.25">
      <c r="B5381" s="4">
        <v>5406040</v>
      </c>
      <c r="C5381" s="8" t="s">
        <v>14900</v>
      </c>
      <c r="D5381" s="4" t="s">
        <v>10960</v>
      </c>
      <c r="E5381" s="406">
        <v>359.79</v>
      </c>
      <c r="F5381" s="404"/>
      <c r="G5381" s="404"/>
      <c r="H5381" s="404" t="str">
        <f t="shared" si="85"/>
        <v>M²</v>
      </c>
    </row>
    <row r="5382" spans="2:8" x14ac:dyDescent="0.25">
      <c r="B5382" s="6">
        <v>5405987</v>
      </c>
      <c r="C5382" s="9" t="s">
        <v>14901</v>
      </c>
      <c r="D5382" s="6" t="s">
        <v>42</v>
      </c>
      <c r="E5382" s="403">
        <v>10.02</v>
      </c>
      <c r="F5382" s="404"/>
      <c r="G5382" s="404"/>
      <c r="H5382" s="404" t="str">
        <f t="shared" si="85"/>
        <v>UN</v>
      </c>
    </row>
    <row r="5383" spans="2:8" x14ac:dyDescent="0.25">
      <c r="B5383" s="4">
        <v>5405979</v>
      </c>
      <c r="C5383" s="8" t="s">
        <v>14902</v>
      </c>
      <c r="D5383" s="4" t="s">
        <v>10960</v>
      </c>
      <c r="E5383" s="406">
        <v>17.670000000000002</v>
      </c>
      <c r="F5383" s="404"/>
      <c r="G5383" s="404"/>
      <c r="H5383" s="404" t="str">
        <f t="shared" si="85"/>
        <v>M²</v>
      </c>
    </row>
    <row r="5384" spans="2:8" x14ac:dyDescent="0.25">
      <c r="B5384" s="6">
        <v>5502806</v>
      </c>
      <c r="C5384" s="9" t="s">
        <v>14903</v>
      </c>
      <c r="D5384" s="6" t="s">
        <v>9721</v>
      </c>
      <c r="E5384" s="403">
        <v>121.81</v>
      </c>
      <c r="F5384" s="404"/>
      <c r="G5384" s="404"/>
      <c r="H5384" s="404" t="str">
        <f t="shared" si="85"/>
        <v>M³</v>
      </c>
    </row>
    <row r="5385" spans="2:8" x14ac:dyDescent="0.25">
      <c r="B5385" s="4">
        <v>5502807</v>
      </c>
      <c r="C5385" s="8" t="s">
        <v>14904</v>
      </c>
      <c r="D5385" s="4" t="s">
        <v>9721</v>
      </c>
      <c r="E5385" s="406">
        <v>15.09</v>
      </c>
      <c r="F5385" s="404"/>
      <c r="G5385" s="404"/>
      <c r="H5385" s="404" t="str">
        <f t="shared" si="85"/>
        <v>M³</v>
      </c>
    </row>
    <row r="5386" spans="2:8" x14ac:dyDescent="0.25">
      <c r="B5386" s="6">
        <v>5503041</v>
      </c>
      <c r="C5386" s="9" t="s">
        <v>14905</v>
      </c>
      <c r="D5386" s="6" t="s">
        <v>9721</v>
      </c>
      <c r="E5386" s="403">
        <v>8.77</v>
      </c>
      <c r="F5386" s="404"/>
      <c r="G5386" s="404"/>
      <c r="H5386" s="404" t="str">
        <f t="shared" si="85"/>
        <v>M³</v>
      </c>
    </row>
    <row r="5387" spans="2:8" x14ac:dyDescent="0.25">
      <c r="B5387" s="4">
        <v>5502978</v>
      </c>
      <c r="C5387" s="8" t="s">
        <v>14906</v>
      </c>
      <c r="D5387" s="4" t="s">
        <v>9721</v>
      </c>
      <c r="E5387" s="406">
        <v>5.0999999999999996</v>
      </c>
      <c r="F5387" s="404"/>
      <c r="G5387" s="404"/>
      <c r="H5387" s="404" t="str">
        <f t="shared" si="85"/>
        <v>M³</v>
      </c>
    </row>
    <row r="5388" spans="2:8" x14ac:dyDescent="0.25">
      <c r="B5388" s="6">
        <v>5502822</v>
      </c>
      <c r="C5388" s="9" t="s">
        <v>14907</v>
      </c>
      <c r="D5388" s="6" t="s">
        <v>9721</v>
      </c>
      <c r="E5388" s="403">
        <v>39.04</v>
      </c>
      <c r="F5388" s="404"/>
      <c r="G5388" s="404"/>
      <c r="H5388" s="404" t="str">
        <f t="shared" si="85"/>
        <v>M³</v>
      </c>
    </row>
    <row r="5389" spans="2:8" x14ac:dyDescent="0.25">
      <c r="B5389" s="4">
        <v>5502979</v>
      </c>
      <c r="C5389" s="8" t="s">
        <v>14908</v>
      </c>
      <c r="D5389" s="4" t="s">
        <v>9721</v>
      </c>
      <c r="E5389" s="406">
        <v>16.89</v>
      </c>
      <c r="F5389" s="404"/>
      <c r="G5389" s="404"/>
      <c r="H5389" s="404" t="str">
        <f t="shared" si="85"/>
        <v>M³</v>
      </c>
    </row>
    <row r="5390" spans="2:8" x14ac:dyDescent="0.25">
      <c r="B5390" s="6">
        <v>5501700</v>
      </c>
      <c r="C5390" s="9" t="s">
        <v>14909</v>
      </c>
      <c r="D5390" s="6" t="s">
        <v>10960</v>
      </c>
      <c r="E5390" s="403">
        <v>0.54</v>
      </c>
      <c r="F5390" s="404"/>
      <c r="G5390" s="404"/>
      <c r="H5390" s="404" t="str">
        <f t="shared" si="85"/>
        <v>M²</v>
      </c>
    </row>
    <row r="5391" spans="2:8" x14ac:dyDescent="0.25">
      <c r="B5391" s="4">
        <v>5500991</v>
      </c>
      <c r="C5391" s="8" t="s">
        <v>14910</v>
      </c>
      <c r="D5391" s="4" t="s">
        <v>9721</v>
      </c>
      <c r="E5391" s="406">
        <v>161.87</v>
      </c>
      <c r="F5391" s="404"/>
      <c r="G5391" s="404"/>
      <c r="H5391" s="404" t="str">
        <f t="shared" si="85"/>
        <v>M³</v>
      </c>
    </row>
    <row r="5392" spans="2:8" x14ac:dyDescent="0.25">
      <c r="B5392" s="6">
        <v>5515739</v>
      </c>
      <c r="C5392" s="9" t="s">
        <v>14911</v>
      </c>
      <c r="D5392" s="6" t="s">
        <v>9721</v>
      </c>
      <c r="E5392" s="403">
        <v>41.83</v>
      </c>
      <c r="F5392" s="404"/>
      <c r="G5392" s="404"/>
      <c r="H5392" s="404" t="str">
        <f t="shared" si="85"/>
        <v>M³</v>
      </c>
    </row>
    <row r="5393" spans="2:8" x14ac:dyDescent="0.25">
      <c r="B5393" s="4">
        <v>5505766</v>
      </c>
      <c r="C5393" s="8" t="s">
        <v>14912</v>
      </c>
      <c r="D5393" s="4" t="s">
        <v>9721</v>
      </c>
      <c r="E5393" s="406">
        <v>336.97</v>
      </c>
      <c r="F5393" s="404"/>
      <c r="G5393" s="404"/>
      <c r="H5393" s="404" t="str">
        <f t="shared" ref="H5393:H5456" si="86">UPPER(D5393)</f>
        <v>M³</v>
      </c>
    </row>
    <row r="5394" spans="2:8" x14ac:dyDescent="0.25">
      <c r="B5394" s="6">
        <v>5501701</v>
      </c>
      <c r="C5394" s="9" t="s">
        <v>14913</v>
      </c>
      <c r="D5394" s="6" t="s">
        <v>42</v>
      </c>
      <c r="E5394" s="403">
        <v>39.67</v>
      </c>
      <c r="F5394" s="404"/>
      <c r="G5394" s="404"/>
      <c r="H5394" s="404" t="str">
        <f t="shared" si="86"/>
        <v>UN</v>
      </c>
    </row>
    <row r="5395" spans="2:8" x14ac:dyDescent="0.25">
      <c r="B5395" s="4">
        <v>5501702</v>
      </c>
      <c r="C5395" s="8" t="s">
        <v>14914</v>
      </c>
      <c r="D5395" s="4" t="s">
        <v>42</v>
      </c>
      <c r="E5395" s="406">
        <v>99.18</v>
      </c>
      <c r="F5395" s="404"/>
      <c r="G5395" s="404"/>
      <c r="H5395" s="404" t="str">
        <f t="shared" si="86"/>
        <v>UN</v>
      </c>
    </row>
    <row r="5396" spans="2:8" ht="30" x14ac:dyDescent="0.25">
      <c r="B5396" s="6">
        <v>5502972</v>
      </c>
      <c r="C5396" s="9" t="s">
        <v>14915</v>
      </c>
      <c r="D5396" s="6" t="s">
        <v>9721</v>
      </c>
      <c r="E5396" s="403">
        <v>199.67</v>
      </c>
      <c r="F5396" s="404"/>
      <c r="G5396" s="404"/>
      <c r="H5396" s="404" t="str">
        <f t="shared" si="86"/>
        <v>M³</v>
      </c>
    </row>
    <row r="5397" spans="2:8" ht="30" x14ac:dyDescent="0.25">
      <c r="B5397" s="4">
        <v>5502968</v>
      </c>
      <c r="C5397" s="8" t="s">
        <v>14916</v>
      </c>
      <c r="D5397" s="4" t="s">
        <v>9721</v>
      </c>
      <c r="E5397" s="406">
        <v>22.53</v>
      </c>
      <c r="F5397" s="404"/>
      <c r="G5397" s="404"/>
      <c r="H5397" s="404" t="str">
        <f t="shared" si="86"/>
        <v>M³</v>
      </c>
    </row>
    <row r="5398" spans="2:8" ht="30" x14ac:dyDescent="0.25">
      <c r="B5398" s="6">
        <v>5502969</v>
      </c>
      <c r="C5398" s="9" t="s">
        <v>14917</v>
      </c>
      <c r="D5398" s="6" t="s">
        <v>9721</v>
      </c>
      <c r="E5398" s="403">
        <v>28.42</v>
      </c>
      <c r="F5398" s="404"/>
      <c r="G5398" s="404"/>
      <c r="H5398" s="404" t="str">
        <f t="shared" si="86"/>
        <v>M³</v>
      </c>
    </row>
    <row r="5399" spans="2:8" ht="30" x14ac:dyDescent="0.25">
      <c r="B5399" s="4">
        <v>5502970</v>
      </c>
      <c r="C5399" s="8" t="s">
        <v>14918</v>
      </c>
      <c r="D5399" s="4" t="s">
        <v>9721</v>
      </c>
      <c r="E5399" s="406">
        <v>52.06</v>
      </c>
      <c r="F5399" s="404"/>
      <c r="G5399" s="404"/>
      <c r="H5399" s="404" t="str">
        <f t="shared" si="86"/>
        <v>M³</v>
      </c>
    </row>
    <row r="5400" spans="2:8" ht="30" x14ac:dyDescent="0.25">
      <c r="B5400" s="6">
        <v>5502971</v>
      </c>
      <c r="C5400" s="9" t="s">
        <v>14919</v>
      </c>
      <c r="D5400" s="6" t="s">
        <v>9721</v>
      </c>
      <c r="E5400" s="403">
        <v>96.91</v>
      </c>
      <c r="F5400" s="404"/>
      <c r="G5400" s="404"/>
      <c r="H5400" s="404" t="str">
        <f t="shared" si="86"/>
        <v>M³</v>
      </c>
    </row>
    <row r="5401" spans="2:8" x14ac:dyDescent="0.25">
      <c r="B5401" s="4">
        <v>5502663</v>
      </c>
      <c r="C5401" s="8" t="s">
        <v>14920</v>
      </c>
      <c r="D5401" s="4" t="s">
        <v>9721</v>
      </c>
      <c r="E5401" s="406">
        <v>31.68</v>
      </c>
      <c r="F5401" s="404"/>
      <c r="G5401" s="404"/>
      <c r="H5401" s="404" t="str">
        <f t="shared" si="86"/>
        <v>M³</v>
      </c>
    </row>
    <row r="5402" spans="2:8" x14ac:dyDescent="0.25">
      <c r="B5402" s="6">
        <v>5502993</v>
      </c>
      <c r="C5402" s="9" t="s">
        <v>14921</v>
      </c>
      <c r="D5402" s="6" t="s">
        <v>9721</v>
      </c>
      <c r="E5402" s="403">
        <v>23.14</v>
      </c>
      <c r="F5402" s="404"/>
      <c r="G5402" s="404"/>
      <c r="H5402" s="404" t="str">
        <f t="shared" si="86"/>
        <v>M³</v>
      </c>
    </row>
    <row r="5403" spans="2:8" ht="30" x14ac:dyDescent="0.25">
      <c r="B5403" s="4">
        <v>5502967</v>
      </c>
      <c r="C5403" s="8" t="s">
        <v>14922</v>
      </c>
      <c r="D5403" s="4" t="s">
        <v>9721</v>
      </c>
      <c r="E5403" s="406">
        <v>110.49</v>
      </c>
      <c r="F5403" s="404"/>
      <c r="G5403" s="404"/>
      <c r="H5403" s="404" t="str">
        <f t="shared" si="86"/>
        <v>M³</v>
      </c>
    </row>
    <row r="5404" spans="2:8" ht="30" x14ac:dyDescent="0.25">
      <c r="B5404" s="6">
        <v>5502963</v>
      </c>
      <c r="C5404" s="9" t="s">
        <v>14923</v>
      </c>
      <c r="D5404" s="6" t="s">
        <v>9721</v>
      </c>
      <c r="E5404" s="403">
        <v>13.49</v>
      </c>
      <c r="F5404" s="404"/>
      <c r="G5404" s="404"/>
      <c r="H5404" s="404" t="str">
        <f t="shared" si="86"/>
        <v>M³</v>
      </c>
    </row>
    <row r="5405" spans="2:8" ht="30" x14ac:dyDescent="0.25">
      <c r="B5405" s="4">
        <v>5502964</v>
      </c>
      <c r="C5405" s="8" t="s">
        <v>14924</v>
      </c>
      <c r="D5405" s="4" t="s">
        <v>9721</v>
      </c>
      <c r="E5405" s="406">
        <v>16.89</v>
      </c>
      <c r="F5405" s="404"/>
      <c r="G5405" s="404"/>
      <c r="H5405" s="404" t="str">
        <f t="shared" si="86"/>
        <v>M³</v>
      </c>
    </row>
    <row r="5406" spans="2:8" ht="30" x14ac:dyDescent="0.25">
      <c r="B5406" s="6">
        <v>5502965</v>
      </c>
      <c r="C5406" s="9" t="s">
        <v>14925</v>
      </c>
      <c r="D5406" s="6" t="s">
        <v>9721</v>
      </c>
      <c r="E5406" s="403">
        <v>30.41</v>
      </c>
      <c r="F5406" s="404"/>
      <c r="G5406" s="404"/>
      <c r="H5406" s="404" t="str">
        <f t="shared" si="86"/>
        <v>M³</v>
      </c>
    </row>
    <row r="5407" spans="2:8" ht="30" x14ac:dyDescent="0.25">
      <c r="B5407" s="4">
        <v>5502966</v>
      </c>
      <c r="C5407" s="8" t="s">
        <v>14926</v>
      </c>
      <c r="D5407" s="4" t="s">
        <v>9721</v>
      </c>
      <c r="E5407" s="406">
        <v>55.75</v>
      </c>
      <c r="F5407" s="404"/>
      <c r="G5407" s="404"/>
      <c r="H5407" s="404" t="str">
        <f t="shared" si="86"/>
        <v>M³</v>
      </c>
    </row>
    <row r="5408" spans="2:8" x14ac:dyDescent="0.25">
      <c r="B5408" s="6">
        <v>5501706</v>
      </c>
      <c r="C5408" s="9" t="s">
        <v>14927</v>
      </c>
      <c r="D5408" s="6" t="s">
        <v>9721</v>
      </c>
      <c r="E5408" s="403">
        <v>7.02</v>
      </c>
      <c r="F5408" s="404"/>
      <c r="G5408" s="404"/>
      <c r="H5408" s="404" t="str">
        <f t="shared" si="86"/>
        <v>M³</v>
      </c>
    </row>
    <row r="5409" spans="2:8" ht="30" x14ac:dyDescent="0.25">
      <c r="B5409" s="4">
        <v>5501880</v>
      </c>
      <c r="C5409" s="8" t="s">
        <v>14928</v>
      </c>
      <c r="D5409" s="4" t="s">
        <v>9721</v>
      </c>
      <c r="E5409" s="406">
        <v>12.18</v>
      </c>
      <c r="F5409" s="404"/>
      <c r="G5409" s="404"/>
      <c r="H5409" s="404" t="str">
        <f t="shared" si="86"/>
        <v>M³</v>
      </c>
    </row>
    <row r="5410" spans="2:8" ht="30" x14ac:dyDescent="0.25">
      <c r="B5410" s="6">
        <v>5502114</v>
      </c>
      <c r="C5410" s="9" t="s">
        <v>14929</v>
      </c>
      <c r="D5410" s="6" t="s">
        <v>9721</v>
      </c>
      <c r="E5410" s="403">
        <v>8.07</v>
      </c>
      <c r="F5410" s="404"/>
      <c r="G5410" s="404"/>
      <c r="H5410" s="404" t="str">
        <f t="shared" si="86"/>
        <v>M³</v>
      </c>
    </row>
    <row r="5411" spans="2:8" ht="30" x14ac:dyDescent="0.25">
      <c r="B5411" s="4">
        <v>5501906</v>
      </c>
      <c r="C5411" s="8" t="s">
        <v>14930</v>
      </c>
      <c r="D5411" s="4" t="s">
        <v>9721</v>
      </c>
      <c r="E5411" s="406">
        <v>10.9</v>
      </c>
      <c r="F5411" s="404"/>
      <c r="G5411" s="404"/>
      <c r="H5411" s="404" t="str">
        <f t="shared" si="86"/>
        <v>M³</v>
      </c>
    </row>
    <row r="5412" spans="2:8" ht="30" x14ac:dyDescent="0.25">
      <c r="B5412" s="6">
        <v>5502140</v>
      </c>
      <c r="C5412" s="9" t="s">
        <v>14931</v>
      </c>
      <c r="D5412" s="6" t="s">
        <v>9721</v>
      </c>
      <c r="E5412" s="403">
        <v>6.78</v>
      </c>
      <c r="F5412" s="404"/>
      <c r="G5412" s="404"/>
      <c r="H5412" s="404" t="str">
        <f t="shared" si="86"/>
        <v>M³</v>
      </c>
    </row>
    <row r="5413" spans="2:8" ht="30" x14ac:dyDescent="0.25">
      <c r="B5413" s="4">
        <v>5501932</v>
      </c>
      <c r="C5413" s="8" t="s">
        <v>14932</v>
      </c>
      <c r="D5413" s="4" t="s">
        <v>9721</v>
      </c>
      <c r="E5413" s="406">
        <v>10.23</v>
      </c>
      <c r="F5413" s="404"/>
      <c r="G5413" s="404"/>
      <c r="H5413" s="404" t="str">
        <f t="shared" si="86"/>
        <v>M³</v>
      </c>
    </row>
    <row r="5414" spans="2:8" ht="30" x14ac:dyDescent="0.25">
      <c r="B5414" s="6">
        <v>5502166</v>
      </c>
      <c r="C5414" s="9" t="s">
        <v>14933</v>
      </c>
      <c r="D5414" s="6" t="s">
        <v>9721</v>
      </c>
      <c r="E5414" s="403">
        <v>6.52</v>
      </c>
      <c r="F5414" s="404"/>
      <c r="G5414" s="404"/>
      <c r="H5414" s="404" t="str">
        <f t="shared" si="86"/>
        <v>M³</v>
      </c>
    </row>
    <row r="5415" spans="2:8" ht="30" x14ac:dyDescent="0.25">
      <c r="B5415" s="4">
        <v>5501881</v>
      </c>
      <c r="C5415" s="8" t="s">
        <v>14934</v>
      </c>
      <c r="D5415" s="4" t="s">
        <v>9721</v>
      </c>
      <c r="E5415" s="406">
        <v>12.45</v>
      </c>
      <c r="F5415" s="404"/>
      <c r="G5415" s="404"/>
      <c r="H5415" s="404" t="str">
        <f t="shared" si="86"/>
        <v>M³</v>
      </c>
    </row>
    <row r="5416" spans="2:8" ht="30" x14ac:dyDescent="0.25">
      <c r="B5416" s="6">
        <v>5502115</v>
      </c>
      <c r="C5416" s="9" t="s">
        <v>14935</v>
      </c>
      <c r="D5416" s="6" t="s">
        <v>9721</v>
      </c>
      <c r="E5416" s="403">
        <v>8.7899999999999991</v>
      </c>
      <c r="F5416" s="404"/>
      <c r="G5416" s="404"/>
      <c r="H5416" s="404" t="str">
        <f t="shared" si="86"/>
        <v>M³</v>
      </c>
    </row>
    <row r="5417" spans="2:8" ht="30" x14ac:dyDescent="0.25">
      <c r="B5417" s="4">
        <v>5501907</v>
      </c>
      <c r="C5417" s="8" t="s">
        <v>14936</v>
      </c>
      <c r="D5417" s="4" t="s">
        <v>9721</v>
      </c>
      <c r="E5417" s="406">
        <v>11.07</v>
      </c>
      <c r="F5417" s="404"/>
      <c r="G5417" s="404"/>
      <c r="H5417" s="404" t="str">
        <f t="shared" si="86"/>
        <v>M³</v>
      </c>
    </row>
    <row r="5418" spans="2:8" ht="30" x14ac:dyDescent="0.25">
      <c r="B5418" s="6">
        <v>5502141</v>
      </c>
      <c r="C5418" s="9" t="s">
        <v>14937</v>
      </c>
      <c r="D5418" s="6" t="s">
        <v>9721</v>
      </c>
      <c r="E5418" s="403">
        <v>7.37</v>
      </c>
      <c r="F5418" s="404"/>
      <c r="G5418" s="404"/>
      <c r="H5418" s="404" t="str">
        <f t="shared" si="86"/>
        <v>M³</v>
      </c>
    </row>
    <row r="5419" spans="2:8" ht="30" x14ac:dyDescent="0.25">
      <c r="B5419" s="4">
        <v>5501933</v>
      </c>
      <c r="C5419" s="8" t="s">
        <v>14938</v>
      </c>
      <c r="D5419" s="4" t="s">
        <v>9721</v>
      </c>
      <c r="E5419" s="406">
        <v>10.37</v>
      </c>
      <c r="F5419" s="404"/>
      <c r="G5419" s="404"/>
      <c r="H5419" s="404" t="str">
        <f t="shared" si="86"/>
        <v>M³</v>
      </c>
    </row>
    <row r="5420" spans="2:8" ht="30" x14ac:dyDescent="0.25">
      <c r="B5420" s="6">
        <v>5502167</v>
      </c>
      <c r="C5420" s="9" t="s">
        <v>14939</v>
      </c>
      <c r="D5420" s="6" t="s">
        <v>9721</v>
      </c>
      <c r="E5420" s="403">
        <v>6.66</v>
      </c>
      <c r="F5420" s="404"/>
      <c r="G5420" s="404"/>
      <c r="H5420" s="404" t="str">
        <f t="shared" si="86"/>
        <v>M³</v>
      </c>
    </row>
    <row r="5421" spans="2:8" ht="30" x14ac:dyDescent="0.25">
      <c r="B5421" s="4">
        <v>5501882</v>
      </c>
      <c r="C5421" s="8" t="s">
        <v>14940</v>
      </c>
      <c r="D5421" s="4" t="s">
        <v>9721</v>
      </c>
      <c r="E5421" s="406">
        <v>12.71</v>
      </c>
      <c r="F5421" s="404"/>
      <c r="G5421" s="404"/>
      <c r="H5421" s="404" t="str">
        <f t="shared" si="86"/>
        <v>M³</v>
      </c>
    </row>
    <row r="5422" spans="2:8" ht="30" x14ac:dyDescent="0.25">
      <c r="B5422" s="6">
        <v>5502116</v>
      </c>
      <c r="C5422" s="9" t="s">
        <v>14941</v>
      </c>
      <c r="D5422" s="6" t="s">
        <v>9721</v>
      </c>
      <c r="E5422" s="403">
        <v>9.01</v>
      </c>
      <c r="F5422" s="404"/>
      <c r="G5422" s="404"/>
      <c r="H5422" s="404" t="str">
        <f t="shared" si="86"/>
        <v>M³</v>
      </c>
    </row>
    <row r="5423" spans="2:8" ht="30" x14ac:dyDescent="0.25">
      <c r="B5423" s="4">
        <v>5501908</v>
      </c>
      <c r="C5423" s="8" t="s">
        <v>14942</v>
      </c>
      <c r="D5423" s="4" t="s">
        <v>9721</v>
      </c>
      <c r="E5423" s="406">
        <v>11.25</v>
      </c>
      <c r="F5423" s="404"/>
      <c r="G5423" s="404"/>
      <c r="H5423" s="404" t="str">
        <f t="shared" si="86"/>
        <v>M³</v>
      </c>
    </row>
    <row r="5424" spans="2:8" ht="30" x14ac:dyDescent="0.25">
      <c r="B5424" s="6">
        <v>5502142</v>
      </c>
      <c r="C5424" s="9" t="s">
        <v>14943</v>
      </c>
      <c r="D5424" s="6" t="s">
        <v>9721</v>
      </c>
      <c r="E5424" s="403">
        <v>7.56</v>
      </c>
      <c r="F5424" s="404"/>
      <c r="G5424" s="404"/>
      <c r="H5424" s="404" t="str">
        <f t="shared" si="86"/>
        <v>M³</v>
      </c>
    </row>
    <row r="5425" spans="2:8" ht="30" x14ac:dyDescent="0.25">
      <c r="B5425" s="4">
        <v>5501934</v>
      </c>
      <c r="C5425" s="8" t="s">
        <v>14944</v>
      </c>
      <c r="D5425" s="4" t="s">
        <v>9721</v>
      </c>
      <c r="E5425" s="406">
        <v>10.9</v>
      </c>
      <c r="F5425" s="404"/>
      <c r="G5425" s="404"/>
      <c r="H5425" s="404" t="str">
        <f t="shared" si="86"/>
        <v>M³</v>
      </c>
    </row>
    <row r="5426" spans="2:8" ht="30" x14ac:dyDescent="0.25">
      <c r="B5426" s="6">
        <v>5502168</v>
      </c>
      <c r="C5426" s="9" t="s">
        <v>14945</v>
      </c>
      <c r="D5426" s="6" t="s">
        <v>9721</v>
      </c>
      <c r="E5426" s="403">
        <v>6.78</v>
      </c>
      <c r="F5426" s="404"/>
      <c r="G5426" s="404"/>
      <c r="H5426" s="404" t="str">
        <f t="shared" si="86"/>
        <v>M³</v>
      </c>
    </row>
    <row r="5427" spans="2:8" ht="30" x14ac:dyDescent="0.25">
      <c r="B5427" s="4">
        <v>5501883</v>
      </c>
      <c r="C5427" s="8" t="s">
        <v>14946</v>
      </c>
      <c r="D5427" s="4" t="s">
        <v>9721</v>
      </c>
      <c r="E5427" s="406">
        <v>12.98</v>
      </c>
      <c r="F5427" s="404"/>
      <c r="G5427" s="404"/>
      <c r="H5427" s="404" t="str">
        <f t="shared" si="86"/>
        <v>M³</v>
      </c>
    </row>
    <row r="5428" spans="2:8" ht="30" x14ac:dyDescent="0.25">
      <c r="B5428" s="6">
        <v>5502117</v>
      </c>
      <c r="C5428" s="9" t="s">
        <v>14947</v>
      </c>
      <c r="D5428" s="6" t="s">
        <v>9721</v>
      </c>
      <c r="E5428" s="403">
        <v>9.2899999999999991</v>
      </c>
      <c r="F5428" s="404"/>
      <c r="G5428" s="404"/>
      <c r="H5428" s="404" t="str">
        <f t="shared" si="86"/>
        <v>M³</v>
      </c>
    </row>
    <row r="5429" spans="2:8" ht="30" x14ac:dyDescent="0.25">
      <c r="B5429" s="4">
        <v>5501909</v>
      </c>
      <c r="C5429" s="8" t="s">
        <v>14948</v>
      </c>
      <c r="D5429" s="4" t="s">
        <v>9721</v>
      </c>
      <c r="E5429" s="406">
        <v>11.43</v>
      </c>
      <c r="F5429" s="404"/>
      <c r="G5429" s="404"/>
      <c r="H5429" s="404" t="str">
        <f t="shared" si="86"/>
        <v>M³</v>
      </c>
    </row>
    <row r="5430" spans="2:8" ht="30" x14ac:dyDescent="0.25">
      <c r="B5430" s="6">
        <v>5502143</v>
      </c>
      <c r="C5430" s="9" t="s">
        <v>14949</v>
      </c>
      <c r="D5430" s="6" t="s">
        <v>9721</v>
      </c>
      <c r="E5430" s="403">
        <v>7.75</v>
      </c>
      <c r="F5430" s="404"/>
      <c r="G5430" s="404"/>
      <c r="H5430" s="404" t="str">
        <f t="shared" si="86"/>
        <v>M³</v>
      </c>
    </row>
    <row r="5431" spans="2:8" ht="30" x14ac:dyDescent="0.25">
      <c r="B5431" s="4">
        <v>5501935</v>
      </c>
      <c r="C5431" s="8" t="s">
        <v>14950</v>
      </c>
      <c r="D5431" s="4" t="s">
        <v>9721</v>
      </c>
      <c r="E5431" s="406">
        <v>11.07</v>
      </c>
      <c r="F5431" s="404"/>
      <c r="G5431" s="404"/>
      <c r="H5431" s="404" t="str">
        <f t="shared" si="86"/>
        <v>M³</v>
      </c>
    </row>
    <row r="5432" spans="2:8" ht="30" x14ac:dyDescent="0.25">
      <c r="B5432" s="6">
        <v>5502169</v>
      </c>
      <c r="C5432" s="9" t="s">
        <v>14951</v>
      </c>
      <c r="D5432" s="6" t="s">
        <v>9721</v>
      </c>
      <c r="E5432" s="403">
        <v>7.37</v>
      </c>
      <c r="F5432" s="404"/>
      <c r="G5432" s="404"/>
      <c r="H5432" s="404" t="str">
        <f t="shared" si="86"/>
        <v>M³</v>
      </c>
    </row>
    <row r="5433" spans="2:8" ht="30" x14ac:dyDescent="0.25">
      <c r="B5433" s="4">
        <v>5501884</v>
      </c>
      <c r="C5433" s="8" t="s">
        <v>14952</v>
      </c>
      <c r="D5433" s="4" t="s">
        <v>9721</v>
      </c>
      <c r="E5433" s="406">
        <v>13.65</v>
      </c>
      <c r="F5433" s="404"/>
      <c r="G5433" s="404"/>
      <c r="H5433" s="404" t="str">
        <f t="shared" si="86"/>
        <v>M³</v>
      </c>
    </row>
    <row r="5434" spans="2:8" ht="30" x14ac:dyDescent="0.25">
      <c r="B5434" s="6">
        <v>5502118</v>
      </c>
      <c r="C5434" s="9" t="s">
        <v>14953</v>
      </c>
      <c r="D5434" s="6" t="s">
        <v>9721</v>
      </c>
      <c r="E5434" s="403">
        <v>9.57</v>
      </c>
      <c r="F5434" s="404"/>
      <c r="G5434" s="404"/>
      <c r="H5434" s="404" t="str">
        <f t="shared" si="86"/>
        <v>M³</v>
      </c>
    </row>
    <row r="5435" spans="2:8" ht="30" x14ac:dyDescent="0.25">
      <c r="B5435" s="4">
        <v>5501910</v>
      </c>
      <c r="C5435" s="8" t="s">
        <v>14954</v>
      </c>
      <c r="D5435" s="4" t="s">
        <v>9721</v>
      </c>
      <c r="E5435" s="406">
        <v>11.6</v>
      </c>
      <c r="F5435" s="404"/>
      <c r="G5435" s="404"/>
      <c r="H5435" s="404" t="str">
        <f t="shared" si="86"/>
        <v>M³</v>
      </c>
    </row>
    <row r="5436" spans="2:8" ht="30" x14ac:dyDescent="0.25">
      <c r="B5436" s="6">
        <v>5502144</v>
      </c>
      <c r="C5436" s="9" t="s">
        <v>14955</v>
      </c>
      <c r="D5436" s="6" t="s">
        <v>9721</v>
      </c>
      <c r="E5436" s="403">
        <v>7.89</v>
      </c>
      <c r="F5436" s="404"/>
      <c r="G5436" s="404"/>
      <c r="H5436" s="404" t="str">
        <f t="shared" si="86"/>
        <v>M³</v>
      </c>
    </row>
    <row r="5437" spans="2:8" ht="30" x14ac:dyDescent="0.25">
      <c r="B5437" s="4">
        <v>5501936</v>
      </c>
      <c r="C5437" s="8" t="s">
        <v>14956</v>
      </c>
      <c r="D5437" s="4" t="s">
        <v>9721</v>
      </c>
      <c r="E5437" s="406">
        <v>11.21</v>
      </c>
      <c r="F5437" s="404"/>
      <c r="G5437" s="404"/>
      <c r="H5437" s="404" t="str">
        <f t="shared" si="86"/>
        <v>M³</v>
      </c>
    </row>
    <row r="5438" spans="2:8" ht="30" x14ac:dyDescent="0.25">
      <c r="B5438" s="6">
        <v>5502170</v>
      </c>
      <c r="C5438" s="9" t="s">
        <v>14957</v>
      </c>
      <c r="D5438" s="6" t="s">
        <v>9721</v>
      </c>
      <c r="E5438" s="403">
        <v>7.51</v>
      </c>
      <c r="F5438" s="404"/>
      <c r="G5438" s="404"/>
      <c r="H5438" s="404" t="str">
        <f t="shared" si="86"/>
        <v>M³</v>
      </c>
    </row>
    <row r="5439" spans="2:8" ht="30" x14ac:dyDescent="0.25">
      <c r="B5439" s="4">
        <v>5501885</v>
      </c>
      <c r="C5439" s="8" t="s">
        <v>14958</v>
      </c>
      <c r="D5439" s="4" t="s">
        <v>9721</v>
      </c>
      <c r="E5439" s="406">
        <v>14.14</v>
      </c>
      <c r="F5439" s="404"/>
      <c r="G5439" s="404"/>
      <c r="H5439" s="404" t="str">
        <f t="shared" si="86"/>
        <v>M³</v>
      </c>
    </row>
    <row r="5440" spans="2:8" ht="30" x14ac:dyDescent="0.25">
      <c r="B5440" s="6">
        <v>5502119</v>
      </c>
      <c r="C5440" s="9" t="s">
        <v>14959</v>
      </c>
      <c r="D5440" s="6" t="s">
        <v>9721</v>
      </c>
      <c r="E5440" s="403">
        <v>10.48</v>
      </c>
      <c r="F5440" s="404"/>
      <c r="G5440" s="404"/>
      <c r="H5440" s="404" t="str">
        <f t="shared" si="86"/>
        <v>M³</v>
      </c>
    </row>
    <row r="5441" spans="2:8" ht="30" x14ac:dyDescent="0.25">
      <c r="B5441" s="4">
        <v>5501911</v>
      </c>
      <c r="C5441" s="8" t="s">
        <v>14960</v>
      </c>
      <c r="D5441" s="4" t="s">
        <v>9721</v>
      </c>
      <c r="E5441" s="406">
        <v>12.29</v>
      </c>
      <c r="F5441" s="404"/>
      <c r="G5441" s="404"/>
      <c r="H5441" s="404" t="str">
        <f t="shared" si="86"/>
        <v>M³</v>
      </c>
    </row>
    <row r="5442" spans="2:8" ht="30" x14ac:dyDescent="0.25">
      <c r="B5442" s="6">
        <v>5502145</v>
      </c>
      <c r="C5442" s="9" t="s">
        <v>14961</v>
      </c>
      <c r="D5442" s="6" t="s">
        <v>9721</v>
      </c>
      <c r="E5442" s="403">
        <v>8.2100000000000009</v>
      </c>
      <c r="F5442" s="404"/>
      <c r="G5442" s="404"/>
      <c r="H5442" s="404" t="str">
        <f t="shared" si="86"/>
        <v>M³</v>
      </c>
    </row>
    <row r="5443" spans="2:8" ht="30" x14ac:dyDescent="0.25">
      <c r="B5443" s="4">
        <v>5501937</v>
      </c>
      <c r="C5443" s="8" t="s">
        <v>14962</v>
      </c>
      <c r="D5443" s="4" t="s">
        <v>9721</v>
      </c>
      <c r="E5443" s="406">
        <v>11.43</v>
      </c>
      <c r="F5443" s="404"/>
      <c r="G5443" s="404"/>
      <c r="H5443" s="404" t="str">
        <f t="shared" si="86"/>
        <v>M³</v>
      </c>
    </row>
    <row r="5444" spans="2:8" ht="30" x14ac:dyDescent="0.25">
      <c r="B5444" s="6">
        <v>5502171</v>
      </c>
      <c r="C5444" s="9" t="s">
        <v>14963</v>
      </c>
      <c r="D5444" s="6" t="s">
        <v>9721</v>
      </c>
      <c r="E5444" s="403">
        <v>7.75</v>
      </c>
      <c r="F5444" s="404"/>
      <c r="G5444" s="404"/>
      <c r="H5444" s="404" t="str">
        <f t="shared" si="86"/>
        <v>M³</v>
      </c>
    </row>
    <row r="5445" spans="2:8" ht="30" x14ac:dyDescent="0.25">
      <c r="B5445" s="4">
        <v>5501886</v>
      </c>
      <c r="C5445" s="8" t="s">
        <v>14964</v>
      </c>
      <c r="D5445" s="4" t="s">
        <v>9721</v>
      </c>
      <c r="E5445" s="406">
        <v>15.27</v>
      </c>
      <c r="F5445" s="404"/>
      <c r="G5445" s="404"/>
      <c r="H5445" s="404" t="str">
        <f t="shared" si="86"/>
        <v>M³</v>
      </c>
    </row>
    <row r="5446" spans="2:8" ht="30" x14ac:dyDescent="0.25">
      <c r="B5446" s="6">
        <v>5502120</v>
      </c>
      <c r="C5446" s="9" t="s">
        <v>14965</v>
      </c>
      <c r="D5446" s="6" t="s">
        <v>9721</v>
      </c>
      <c r="E5446" s="403">
        <v>11.63</v>
      </c>
      <c r="F5446" s="404"/>
      <c r="G5446" s="404"/>
      <c r="H5446" s="404" t="str">
        <f t="shared" si="86"/>
        <v>M³</v>
      </c>
    </row>
    <row r="5447" spans="2:8" ht="30" x14ac:dyDescent="0.25">
      <c r="B5447" s="4">
        <v>5501912</v>
      </c>
      <c r="C5447" s="8" t="s">
        <v>14966</v>
      </c>
      <c r="D5447" s="4" t="s">
        <v>9721</v>
      </c>
      <c r="E5447" s="406">
        <v>12.77</v>
      </c>
      <c r="F5447" s="404"/>
      <c r="G5447" s="404"/>
      <c r="H5447" s="404" t="str">
        <f t="shared" si="86"/>
        <v>M³</v>
      </c>
    </row>
    <row r="5448" spans="2:8" ht="30" x14ac:dyDescent="0.25">
      <c r="B5448" s="6">
        <v>5502146</v>
      </c>
      <c r="C5448" s="9" t="s">
        <v>14967</v>
      </c>
      <c r="D5448" s="6" t="s">
        <v>9721</v>
      </c>
      <c r="E5448" s="403">
        <v>9.1300000000000008</v>
      </c>
      <c r="F5448" s="404"/>
      <c r="G5448" s="404"/>
      <c r="H5448" s="404" t="str">
        <f t="shared" si="86"/>
        <v>M³</v>
      </c>
    </row>
    <row r="5449" spans="2:8" ht="30" x14ac:dyDescent="0.25">
      <c r="B5449" s="4">
        <v>5501938</v>
      </c>
      <c r="C5449" s="8" t="s">
        <v>14968</v>
      </c>
      <c r="D5449" s="4" t="s">
        <v>9721</v>
      </c>
      <c r="E5449" s="406">
        <v>12.24</v>
      </c>
      <c r="F5449" s="404"/>
      <c r="G5449" s="404"/>
      <c r="H5449" s="404" t="str">
        <f t="shared" si="86"/>
        <v>M³</v>
      </c>
    </row>
    <row r="5450" spans="2:8" ht="30" x14ac:dyDescent="0.25">
      <c r="B5450" s="6">
        <v>5502172</v>
      </c>
      <c r="C5450" s="9" t="s">
        <v>14969</v>
      </c>
      <c r="D5450" s="6" t="s">
        <v>9721</v>
      </c>
      <c r="E5450" s="403">
        <v>8.17</v>
      </c>
      <c r="F5450" s="404"/>
      <c r="G5450" s="404"/>
      <c r="H5450" s="404" t="str">
        <f t="shared" si="86"/>
        <v>M³</v>
      </c>
    </row>
    <row r="5451" spans="2:8" ht="30" x14ac:dyDescent="0.25">
      <c r="B5451" s="4">
        <v>5501876</v>
      </c>
      <c r="C5451" s="8" t="s">
        <v>14970</v>
      </c>
      <c r="D5451" s="4" t="s">
        <v>9721</v>
      </c>
      <c r="E5451" s="406">
        <v>10.119999999999999</v>
      </c>
      <c r="F5451" s="404"/>
      <c r="G5451" s="404"/>
      <c r="H5451" s="404" t="str">
        <f t="shared" si="86"/>
        <v>M³</v>
      </c>
    </row>
    <row r="5452" spans="2:8" ht="30" x14ac:dyDescent="0.25">
      <c r="B5452" s="6">
        <v>5502110</v>
      </c>
      <c r="C5452" s="9" t="s">
        <v>14971</v>
      </c>
      <c r="D5452" s="6" t="s">
        <v>9721</v>
      </c>
      <c r="E5452" s="403">
        <v>6.4</v>
      </c>
      <c r="F5452" s="404"/>
      <c r="G5452" s="404"/>
      <c r="H5452" s="404" t="str">
        <f t="shared" si="86"/>
        <v>M³</v>
      </c>
    </row>
    <row r="5453" spans="2:8" ht="30" x14ac:dyDescent="0.25">
      <c r="B5453" s="4">
        <v>5501902</v>
      </c>
      <c r="C5453" s="8" t="s">
        <v>14972</v>
      </c>
      <c r="D5453" s="4" t="s">
        <v>9721</v>
      </c>
      <c r="E5453" s="406">
        <v>9.6999999999999993</v>
      </c>
      <c r="F5453" s="404"/>
      <c r="G5453" s="404"/>
      <c r="H5453" s="404" t="str">
        <f t="shared" si="86"/>
        <v>M³</v>
      </c>
    </row>
    <row r="5454" spans="2:8" ht="30" x14ac:dyDescent="0.25">
      <c r="B5454" s="6">
        <v>5502136</v>
      </c>
      <c r="C5454" s="9" t="s">
        <v>14973</v>
      </c>
      <c r="D5454" s="6" t="s">
        <v>9721</v>
      </c>
      <c r="E5454" s="403">
        <v>5.99</v>
      </c>
      <c r="F5454" s="404"/>
      <c r="G5454" s="404"/>
      <c r="H5454" s="404" t="str">
        <f t="shared" si="86"/>
        <v>M³</v>
      </c>
    </row>
    <row r="5455" spans="2:8" ht="30" x14ac:dyDescent="0.25">
      <c r="B5455" s="4">
        <v>5501928</v>
      </c>
      <c r="C5455" s="8" t="s">
        <v>14974</v>
      </c>
      <c r="D5455" s="4" t="s">
        <v>9721</v>
      </c>
      <c r="E5455" s="406">
        <v>9.15</v>
      </c>
      <c r="F5455" s="404"/>
      <c r="G5455" s="404"/>
      <c r="H5455" s="404" t="str">
        <f t="shared" si="86"/>
        <v>M³</v>
      </c>
    </row>
    <row r="5456" spans="2:8" ht="30" x14ac:dyDescent="0.25">
      <c r="B5456" s="6">
        <v>5502162</v>
      </c>
      <c r="C5456" s="9" t="s">
        <v>14975</v>
      </c>
      <c r="D5456" s="6" t="s">
        <v>9721</v>
      </c>
      <c r="E5456" s="403">
        <v>5.41</v>
      </c>
      <c r="F5456" s="404"/>
      <c r="G5456" s="404"/>
      <c r="H5456" s="404" t="str">
        <f t="shared" si="86"/>
        <v>M³</v>
      </c>
    </row>
    <row r="5457" spans="2:8" ht="30" x14ac:dyDescent="0.25">
      <c r="B5457" s="4">
        <v>5501877</v>
      </c>
      <c r="C5457" s="8" t="s">
        <v>14976</v>
      </c>
      <c r="D5457" s="4" t="s">
        <v>9721</v>
      </c>
      <c r="E5457" s="406">
        <v>10.9</v>
      </c>
      <c r="F5457" s="404"/>
      <c r="G5457" s="404"/>
      <c r="H5457" s="404" t="str">
        <f t="shared" ref="H5457:H5520" si="87">UPPER(D5457)</f>
        <v>M³</v>
      </c>
    </row>
    <row r="5458" spans="2:8" ht="30" x14ac:dyDescent="0.25">
      <c r="B5458" s="6">
        <v>5502111</v>
      </c>
      <c r="C5458" s="9" t="s">
        <v>14977</v>
      </c>
      <c r="D5458" s="6" t="s">
        <v>9721</v>
      </c>
      <c r="E5458" s="403">
        <v>6.78</v>
      </c>
      <c r="F5458" s="404"/>
      <c r="G5458" s="404"/>
      <c r="H5458" s="404" t="str">
        <f t="shared" si="87"/>
        <v>M³</v>
      </c>
    </row>
    <row r="5459" spans="2:8" ht="30" x14ac:dyDescent="0.25">
      <c r="B5459" s="4">
        <v>5501903</v>
      </c>
      <c r="C5459" s="8" t="s">
        <v>14978</v>
      </c>
      <c r="D5459" s="4" t="s">
        <v>9721</v>
      </c>
      <c r="E5459" s="406">
        <v>9.9499999999999993</v>
      </c>
      <c r="F5459" s="404"/>
      <c r="G5459" s="404"/>
      <c r="H5459" s="404" t="str">
        <f t="shared" si="87"/>
        <v>M³</v>
      </c>
    </row>
    <row r="5460" spans="2:8" ht="30" x14ac:dyDescent="0.25">
      <c r="B5460" s="6">
        <v>5502137</v>
      </c>
      <c r="C5460" s="9" t="s">
        <v>14979</v>
      </c>
      <c r="D5460" s="6" t="s">
        <v>9721</v>
      </c>
      <c r="E5460" s="403">
        <v>6.22</v>
      </c>
      <c r="F5460" s="404"/>
      <c r="G5460" s="404"/>
      <c r="H5460" s="404" t="str">
        <f t="shared" si="87"/>
        <v>M³</v>
      </c>
    </row>
    <row r="5461" spans="2:8" ht="30" x14ac:dyDescent="0.25">
      <c r="B5461" s="4">
        <v>5501929</v>
      </c>
      <c r="C5461" s="8" t="s">
        <v>14980</v>
      </c>
      <c r="D5461" s="4" t="s">
        <v>9721</v>
      </c>
      <c r="E5461" s="406">
        <v>9.77</v>
      </c>
      <c r="F5461" s="404"/>
      <c r="G5461" s="404"/>
      <c r="H5461" s="404" t="str">
        <f t="shared" si="87"/>
        <v>M³</v>
      </c>
    </row>
    <row r="5462" spans="2:8" ht="30" x14ac:dyDescent="0.25">
      <c r="B5462" s="6">
        <v>5502163</v>
      </c>
      <c r="C5462" s="9" t="s">
        <v>14981</v>
      </c>
      <c r="D5462" s="6" t="s">
        <v>9721</v>
      </c>
      <c r="E5462" s="403">
        <v>6.03</v>
      </c>
      <c r="F5462" s="404"/>
      <c r="G5462" s="404"/>
      <c r="H5462" s="404" t="str">
        <f t="shared" si="87"/>
        <v>M³</v>
      </c>
    </row>
    <row r="5463" spans="2:8" ht="30" x14ac:dyDescent="0.25">
      <c r="B5463" s="4">
        <v>5501875</v>
      </c>
      <c r="C5463" s="8" t="s">
        <v>14982</v>
      </c>
      <c r="D5463" s="4" t="s">
        <v>9721</v>
      </c>
      <c r="E5463" s="406">
        <v>9.6999999999999993</v>
      </c>
      <c r="F5463" s="404"/>
      <c r="G5463" s="404"/>
      <c r="H5463" s="404" t="str">
        <f t="shared" si="87"/>
        <v>M³</v>
      </c>
    </row>
    <row r="5464" spans="2:8" ht="30" x14ac:dyDescent="0.25">
      <c r="B5464" s="6">
        <v>5502109</v>
      </c>
      <c r="C5464" s="9" t="s">
        <v>14983</v>
      </c>
      <c r="D5464" s="6" t="s">
        <v>9721</v>
      </c>
      <c r="E5464" s="403">
        <v>5.99</v>
      </c>
      <c r="F5464" s="404"/>
      <c r="G5464" s="404"/>
      <c r="H5464" s="404" t="str">
        <f t="shared" si="87"/>
        <v>M³</v>
      </c>
    </row>
    <row r="5465" spans="2:8" ht="30" x14ac:dyDescent="0.25">
      <c r="B5465" s="4">
        <v>5501901</v>
      </c>
      <c r="C5465" s="8" t="s">
        <v>14984</v>
      </c>
      <c r="D5465" s="4" t="s">
        <v>9721</v>
      </c>
      <c r="E5465" s="406">
        <v>9.01</v>
      </c>
      <c r="F5465" s="404"/>
      <c r="G5465" s="404"/>
      <c r="H5465" s="404" t="str">
        <f t="shared" si="87"/>
        <v>M³</v>
      </c>
    </row>
    <row r="5466" spans="2:8" ht="30" x14ac:dyDescent="0.25">
      <c r="B5466" s="6">
        <v>5502135</v>
      </c>
      <c r="C5466" s="9" t="s">
        <v>14985</v>
      </c>
      <c r="D5466" s="6" t="s">
        <v>9721</v>
      </c>
      <c r="E5466" s="403">
        <v>5.27</v>
      </c>
      <c r="F5466" s="404"/>
      <c r="G5466" s="404"/>
      <c r="H5466" s="404" t="str">
        <f t="shared" si="87"/>
        <v>M³</v>
      </c>
    </row>
    <row r="5467" spans="2:8" ht="30" x14ac:dyDescent="0.25">
      <c r="B5467" s="4">
        <v>5501927</v>
      </c>
      <c r="C5467" s="8" t="s">
        <v>14986</v>
      </c>
      <c r="D5467" s="4" t="s">
        <v>9721</v>
      </c>
      <c r="E5467" s="406">
        <v>8.93</v>
      </c>
      <c r="F5467" s="404"/>
      <c r="G5467" s="404"/>
      <c r="H5467" s="404" t="str">
        <f t="shared" si="87"/>
        <v>M³</v>
      </c>
    </row>
    <row r="5468" spans="2:8" ht="30" x14ac:dyDescent="0.25">
      <c r="B5468" s="6">
        <v>5502161</v>
      </c>
      <c r="C5468" s="9" t="s">
        <v>14987</v>
      </c>
      <c r="D5468" s="6" t="s">
        <v>9721</v>
      </c>
      <c r="E5468" s="403">
        <v>5.18</v>
      </c>
      <c r="F5468" s="404"/>
      <c r="G5468" s="404"/>
      <c r="H5468" s="404" t="str">
        <f t="shared" si="87"/>
        <v>M³</v>
      </c>
    </row>
    <row r="5469" spans="2:8" ht="30" x14ac:dyDescent="0.25">
      <c r="B5469" s="4">
        <v>5501878</v>
      </c>
      <c r="C5469" s="8" t="s">
        <v>14988</v>
      </c>
      <c r="D5469" s="4" t="s">
        <v>9721</v>
      </c>
      <c r="E5469" s="406">
        <v>11.21</v>
      </c>
      <c r="F5469" s="404"/>
      <c r="G5469" s="404"/>
      <c r="H5469" s="404" t="str">
        <f t="shared" si="87"/>
        <v>M³</v>
      </c>
    </row>
    <row r="5470" spans="2:8" ht="30" x14ac:dyDescent="0.25">
      <c r="B5470" s="6">
        <v>5502112</v>
      </c>
      <c r="C5470" s="9" t="s">
        <v>14989</v>
      </c>
      <c r="D5470" s="6" t="s">
        <v>9721</v>
      </c>
      <c r="E5470" s="403">
        <v>7.51</v>
      </c>
      <c r="F5470" s="404"/>
      <c r="G5470" s="404"/>
      <c r="H5470" s="404" t="str">
        <f t="shared" si="87"/>
        <v>M³</v>
      </c>
    </row>
    <row r="5471" spans="2:8" ht="30" x14ac:dyDescent="0.25">
      <c r="B5471" s="4">
        <v>5501904</v>
      </c>
      <c r="C5471" s="8" t="s">
        <v>14990</v>
      </c>
      <c r="D5471" s="4" t="s">
        <v>9721</v>
      </c>
      <c r="E5471" s="406">
        <v>10.119999999999999</v>
      </c>
      <c r="F5471" s="404"/>
      <c r="G5471" s="404"/>
      <c r="H5471" s="404" t="str">
        <f t="shared" si="87"/>
        <v>M³</v>
      </c>
    </row>
    <row r="5472" spans="2:8" ht="30" x14ac:dyDescent="0.25">
      <c r="B5472" s="6">
        <v>5502138</v>
      </c>
      <c r="C5472" s="9" t="s">
        <v>14991</v>
      </c>
      <c r="D5472" s="6" t="s">
        <v>9721</v>
      </c>
      <c r="E5472" s="403">
        <v>6.44</v>
      </c>
      <c r="F5472" s="404"/>
      <c r="G5472" s="404"/>
      <c r="H5472" s="404" t="str">
        <f t="shared" si="87"/>
        <v>M³</v>
      </c>
    </row>
    <row r="5473" spans="2:8" ht="30" x14ac:dyDescent="0.25">
      <c r="B5473" s="4">
        <v>5501930</v>
      </c>
      <c r="C5473" s="8" t="s">
        <v>14992</v>
      </c>
      <c r="D5473" s="4" t="s">
        <v>9721</v>
      </c>
      <c r="E5473" s="406">
        <v>9.91</v>
      </c>
      <c r="F5473" s="404"/>
      <c r="G5473" s="404"/>
      <c r="H5473" s="404" t="str">
        <f t="shared" si="87"/>
        <v>M³</v>
      </c>
    </row>
    <row r="5474" spans="2:8" ht="30" x14ac:dyDescent="0.25">
      <c r="B5474" s="6">
        <v>5502164</v>
      </c>
      <c r="C5474" s="9" t="s">
        <v>14993</v>
      </c>
      <c r="D5474" s="6" t="s">
        <v>9721</v>
      </c>
      <c r="E5474" s="403">
        <v>6.22</v>
      </c>
      <c r="F5474" s="404"/>
      <c r="G5474" s="404"/>
      <c r="H5474" s="404" t="str">
        <f t="shared" si="87"/>
        <v>M³</v>
      </c>
    </row>
    <row r="5475" spans="2:8" ht="30" x14ac:dyDescent="0.25">
      <c r="B5475" s="4">
        <v>5501879</v>
      </c>
      <c r="C5475" s="8" t="s">
        <v>14994</v>
      </c>
      <c r="D5475" s="4" t="s">
        <v>9721</v>
      </c>
      <c r="E5475" s="406">
        <v>11.51</v>
      </c>
      <c r="F5475" s="404"/>
      <c r="G5475" s="404"/>
      <c r="H5475" s="404" t="str">
        <f t="shared" si="87"/>
        <v>M³</v>
      </c>
    </row>
    <row r="5476" spans="2:8" ht="30" x14ac:dyDescent="0.25">
      <c r="B5476" s="6">
        <v>5502113</v>
      </c>
      <c r="C5476" s="9" t="s">
        <v>14995</v>
      </c>
      <c r="D5476" s="6" t="s">
        <v>9721</v>
      </c>
      <c r="E5476" s="403">
        <v>7.79</v>
      </c>
      <c r="F5476" s="404"/>
      <c r="G5476" s="404"/>
      <c r="H5476" s="404" t="str">
        <f t="shared" si="87"/>
        <v>M³</v>
      </c>
    </row>
    <row r="5477" spans="2:8" ht="30" x14ac:dyDescent="0.25">
      <c r="B5477" s="4">
        <v>5501905</v>
      </c>
      <c r="C5477" s="8" t="s">
        <v>14996</v>
      </c>
      <c r="D5477" s="4" t="s">
        <v>9721</v>
      </c>
      <c r="E5477" s="406">
        <v>10.34</v>
      </c>
      <c r="F5477" s="404"/>
      <c r="G5477" s="404"/>
      <c r="H5477" s="404" t="str">
        <f t="shared" si="87"/>
        <v>M³</v>
      </c>
    </row>
    <row r="5478" spans="2:8" ht="30" x14ac:dyDescent="0.25">
      <c r="B5478" s="6">
        <v>5502139</v>
      </c>
      <c r="C5478" s="9" t="s">
        <v>14997</v>
      </c>
      <c r="D5478" s="6" t="s">
        <v>9721</v>
      </c>
      <c r="E5478" s="403">
        <v>6.63</v>
      </c>
      <c r="F5478" s="404"/>
      <c r="G5478" s="404"/>
      <c r="H5478" s="404" t="str">
        <f t="shared" si="87"/>
        <v>M³</v>
      </c>
    </row>
    <row r="5479" spans="2:8" ht="30" x14ac:dyDescent="0.25">
      <c r="B5479" s="4">
        <v>5501931</v>
      </c>
      <c r="C5479" s="8" t="s">
        <v>14998</v>
      </c>
      <c r="D5479" s="4" t="s">
        <v>9721</v>
      </c>
      <c r="E5479" s="406">
        <v>10.09</v>
      </c>
      <c r="F5479" s="404"/>
      <c r="G5479" s="404"/>
      <c r="H5479" s="404" t="str">
        <f t="shared" si="87"/>
        <v>M³</v>
      </c>
    </row>
    <row r="5480" spans="2:8" ht="30" x14ac:dyDescent="0.25">
      <c r="B5480" s="6">
        <v>5502165</v>
      </c>
      <c r="C5480" s="9" t="s">
        <v>14999</v>
      </c>
      <c r="D5480" s="6" t="s">
        <v>9721</v>
      </c>
      <c r="E5480" s="403">
        <v>6.37</v>
      </c>
      <c r="F5480" s="404"/>
      <c r="G5480" s="404"/>
      <c r="H5480" s="404" t="str">
        <f t="shared" si="87"/>
        <v>M³</v>
      </c>
    </row>
    <row r="5481" spans="2:8" ht="30" x14ac:dyDescent="0.25">
      <c r="B5481" s="4">
        <v>5502825</v>
      </c>
      <c r="C5481" s="8" t="s">
        <v>15000</v>
      </c>
      <c r="D5481" s="4" t="s">
        <v>9721</v>
      </c>
      <c r="E5481" s="406">
        <v>16.12</v>
      </c>
      <c r="F5481" s="404"/>
      <c r="G5481" s="404"/>
      <c r="H5481" s="404" t="str">
        <f t="shared" si="87"/>
        <v>M³</v>
      </c>
    </row>
    <row r="5482" spans="2:8" ht="30" x14ac:dyDescent="0.25">
      <c r="B5482" s="6">
        <v>5502834</v>
      </c>
      <c r="C5482" s="9" t="s">
        <v>15001</v>
      </c>
      <c r="D5482" s="6" t="s">
        <v>9721</v>
      </c>
      <c r="E5482" s="403">
        <v>12.07</v>
      </c>
      <c r="F5482" s="404"/>
      <c r="G5482" s="404"/>
      <c r="H5482" s="404" t="str">
        <f t="shared" si="87"/>
        <v>M³</v>
      </c>
    </row>
    <row r="5483" spans="2:8" ht="30" x14ac:dyDescent="0.25">
      <c r="B5483" s="4">
        <v>5502826</v>
      </c>
      <c r="C5483" s="8" t="s">
        <v>15002</v>
      </c>
      <c r="D5483" s="4" t="s">
        <v>9721</v>
      </c>
      <c r="E5483" s="406">
        <v>13.03</v>
      </c>
      <c r="F5483" s="404"/>
      <c r="G5483" s="404"/>
      <c r="H5483" s="404" t="str">
        <f t="shared" si="87"/>
        <v>M³</v>
      </c>
    </row>
    <row r="5484" spans="2:8" ht="30" x14ac:dyDescent="0.25">
      <c r="B5484" s="6">
        <v>5502835</v>
      </c>
      <c r="C5484" s="9" t="s">
        <v>15003</v>
      </c>
      <c r="D5484" s="6" t="s">
        <v>9721</v>
      </c>
      <c r="E5484" s="403">
        <v>9.41</v>
      </c>
      <c r="F5484" s="404"/>
      <c r="G5484" s="404"/>
      <c r="H5484" s="404" t="str">
        <f t="shared" si="87"/>
        <v>M³</v>
      </c>
    </row>
    <row r="5485" spans="2:8" ht="30" x14ac:dyDescent="0.25">
      <c r="B5485" s="4">
        <v>5502827</v>
      </c>
      <c r="C5485" s="8" t="s">
        <v>15004</v>
      </c>
      <c r="D5485" s="4" t="s">
        <v>9721</v>
      </c>
      <c r="E5485" s="406">
        <v>12.45</v>
      </c>
      <c r="F5485" s="404"/>
      <c r="G5485" s="404"/>
      <c r="H5485" s="404" t="str">
        <f t="shared" si="87"/>
        <v>M³</v>
      </c>
    </row>
    <row r="5486" spans="2:8" ht="30" x14ac:dyDescent="0.25">
      <c r="B5486" s="6">
        <v>5502836</v>
      </c>
      <c r="C5486" s="9" t="s">
        <v>15005</v>
      </c>
      <c r="D5486" s="6" t="s">
        <v>9721</v>
      </c>
      <c r="E5486" s="403">
        <v>8.7899999999999991</v>
      </c>
      <c r="F5486" s="404"/>
      <c r="G5486" s="404"/>
      <c r="H5486" s="404" t="str">
        <f t="shared" si="87"/>
        <v>M³</v>
      </c>
    </row>
    <row r="5487" spans="2:8" ht="30" x14ac:dyDescent="0.25">
      <c r="B5487" s="4">
        <v>5502356</v>
      </c>
      <c r="C5487" s="8" t="s">
        <v>15006</v>
      </c>
      <c r="D5487" s="4" t="s">
        <v>9721</v>
      </c>
      <c r="E5487" s="406">
        <v>18.46</v>
      </c>
      <c r="F5487" s="404"/>
      <c r="G5487" s="404"/>
      <c r="H5487" s="404" t="str">
        <f t="shared" si="87"/>
        <v>M³</v>
      </c>
    </row>
    <row r="5488" spans="2:8" ht="30" x14ac:dyDescent="0.25">
      <c r="B5488" s="6">
        <v>5502590</v>
      </c>
      <c r="C5488" s="9" t="s">
        <v>15007</v>
      </c>
      <c r="D5488" s="6" t="s">
        <v>9721</v>
      </c>
      <c r="E5488" s="403">
        <v>10.82</v>
      </c>
      <c r="F5488" s="404"/>
      <c r="G5488" s="404"/>
      <c r="H5488" s="404" t="str">
        <f t="shared" si="87"/>
        <v>M³</v>
      </c>
    </row>
    <row r="5489" spans="2:8" ht="30" x14ac:dyDescent="0.25">
      <c r="B5489" s="4">
        <v>5502382</v>
      </c>
      <c r="C5489" s="8" t="s">
        <v>15008</v>
      </c>
      <c r="D5489" s="4" t="s">
        <v>9721</v>
      </c>
      <c r="E5489" s="406">
        <v>16.989999999999998</v>
      </c>
      <c r="F5489" s="404"/>
      <c r="G5489" s="404"/>
      <c r="H5489" s="404" t="str">
        <f t="shared" si="87"/>
        <v>M³</v>
      </c>
    </row>
    <row r="5490" spans="2:8" ht="30" x14ac:dyDescent="0.25">
      <c r="B5490" s="6">
        <v>5502616</v>
      </c>
      <c r="C5490" s="9" t="s">
        <v>15009</v>
      </c>
      <c r="D5490" s="6" t="s">
        <v>9721</v>
      </c>
      <c r="E5490" s="403">
        <v>9.19</v>
      </c>
      <c r="F5490" s="404"/>
      <c r="G5490" s="404"/>
      <c r="H5490" s="404" t="str">
        <f t="shared" si="87"/>
        <v>M³</v>
      </c>
    </row>
    <row r="5491" spans="2:8" ht="30" x14ac:dyDescent="0.25">
      <c r="B5491" s="4">
        <v>5502408</v>
      </c>
      <c r="C5491" s="8" t="s">
        <v>15010</v>
      </c>
      <c r="D5491" s="4" t="s">
        <v>9721</v>
      </c>
      <c r="E5491" s="406">
        <v>16.71</v>
      </c>
      <c r="F5491" s="404"/>
      <c r="G5491" s="404"/>
      <c r="H5491" s="404" t="str">
        <f t="shared" si="87"/>
        <v>M³</v>
      </c>
    </row>
    <row r="5492" spans="2:8" ht="30" x14ac:dyDescent="0.25">
      <c r="B5492" s="6">
        <v>5502642</v>
      </c>
      <c r="C5492" s="9" t="s">
        <v>15011</v>
      </c>
      <c r="D5492" s="6" t="s">
        <v>9721</v>
      </c>
      <c r="E5492" s="403">
        <v>8.86</v>
      </c>
      <c r="F5492" s="404"/>
      <c r="G5492" s="404"/>
      <c r="H5492" s="404" t="str">
        <f t="shared" si="87"/>
        <v>M³</v>
      </c>
    </row>
    <row r="5493" spans="2:8" ht="30" x14ac:dyDescent="0.25">
      <c r="B5493" s="4">
        <v>5502357</v>
      </c>
      <c r="C5493" s="8" t="s">
        <v>15012</v>
      </c>
      <c r="D5493" s="4" t="s">
        <v>9721</v>
      </c>
      <c r="E5493" s="406">
        <v>18.760000000000002</v>
      </c>
      <c r="F5493" s="404"/>
      <c r="G5493" s="404"/>
      <c r="H5493" s="404" t="str">
        <f t="shared" si="87"/>
        <v>M³</v>
      </c>
    </row>
    <row r="5494" spans="2:8" ht="30" x14ac:dyDescent="0.25">
      <c r="B5494" s="6">
        <v>5502591</v>
      </c>
      <c r="C5494" s="9" t="s">
        <v>15013</v>
      </c>
      <c r="D5494" s="6" t="s">
        <v>9721</v>
      </c>
      <c r="E5494" s="403">
        <v>11.14</v>
      </c>
      <c r="F5494" s="404"/>
      <c r="G5494" s="404"/>
      <c r="H5494" s="404" t="str">
        <f t="shared" si="87"/>
        <v>M³</v>
      </c>
    </row>
    <row r="5495" spans="2:8" ht="30" x14ac:dyDescent="0.25">
      <c r="B5495" s="4">
        <v>5502383</v>
      </c>
      <c r="C5495" s="8" t="s">
        <v>15014</v>
      </c>
      <c r="D5495" s="4" t="s">
        <v>9721</v>
      </c>
      <c r="E5495" s="406">
        <v>17.18</v>
      </c>
      <c r="F5495" s="404"/>
      <c r="G5495" s="404"/>
      <c r="H5495" s="404" t="str">
        <f t="shared" si="87"/>
        <v>M³</v>
      </c>
    </row>
    <row r="5496" spans="2:8" ht="30" x14ac:dyDescent="0.25">
      <c r="B5496" s="6">
        <v>5502617</v>
      </c>
      <c r="C5496" s="9" t="s">
        <v>15015</v>
      </c>
      <c r="D5496" s="6" t="s">
        <v>9721</v>
      </c>
      <c r="E5496" s="403">
        <v>9.34</v>
      </c>
      <c r="F5496" s="404"/>
      <c r="G5496" s="404"/>
      <c r="H5496" s="404" t="str">
        <f t="shared" si="87"/>
        <v>M³</v>
      </c>
    </row>
    <row r="5497" spans="2:8" ht="30" x14ac:dyDescent="0.25">
      <c r="B5497" s="4">
        <v>5502409</v>
      </c>
      <c r="C5497" s="8" t="s">
        <v>15016</v>
      </c>
      <c r="D5497" s="4" t="s">
        <v>9721</v>
      </c>
      <c r="E5497" s="406">
        <v>16.850000000000001</v>
      </c>
      <c r="F5497" s="404"/>
      <c r="G5497" s="404"/>
      <c r="H5497" s="404" t="str">
        <f t="shared" si="87"/>
        <v>M³</v>
      </c>
    </row>
    <row r="5498" spans="2:8" ht="30" x14ac:dyDescent="0.25">
      <c r="B5498" s="6">
        <v>5502643</v>
      </c>
      <c r="C5498" s="9" t="s">
        <v>15017</v>
      </c>
      <c r="D5498" s="6" t="s">
        <v>9721</v>
      </c>
      <c r="E5498" s="403">
        <v>9.0500000000000007</v>
      </c>
      <c r="F5498" s="404"/>
      <c r="G5498" s="404"/>
      <c r="H5498" s="404" t="str">
        <f t="shared" si="87"/>
        <v>M³</v>
      </c>
    </row>
    <row r="5499" spans="2:8" ht="30" x14ac:dyDescent="0.25">
      <c r="B5499" s="4">
        <v>5502358</v>
      </c>
      <c r="C5499" s="8" t="s">
        <v>15018</v>
      </c>
      <c r="D5499" s="4" t="s">
        <v>9721</v>
      </c>
      <c r="E5499" s="406">
        <v>19.05</v>
      </c>
      <c r="F5499" s="404"/>
      <c r="G5499" s="404"/>
      <c r="H5499" s="404" t="str">
        <f t="shared" si="87"/>
        <v>M³</v>
      </c>
    </row>
    <row r="5500" spans="2:8" ht="30" x14ac:dyDescent="0.25">
      <c r="B5500" s="6">
        <v>5502592</v>
      </c>
      <c r="C5500" s="9" t="s">
        <v>15019</v>
      </c>
      <c r="D5500" s="6" t="s">
        <v>9721</v>
      </c>
      <c r="E5500" s="403">
        <v>11.39</v>
      </c>
      <c r="F5500" s="404"/>
      <c r="G5500" s="404"/>
      <c r="H5500" s="404" t="str">
        <f t="shared" si="87"/>
        <v>M³</v>
      </c>
    </row>
    <row r="5501" spans="2:8" ht="30" x14ac:dyDescent="0.25">
      <c r="B5501" s="4">
        <v>5502384</v>
      </c>
      <c r="C5501" s="8" t="s">
        <v>15020</v>
      </c>
      <c r="D5501" s="4" t="s">
        <v>9721</v>
      </c>
      <c r="E5501" s="406">
        <v>17.37</v>
      </c>
      <c r="F5501" s="404"/>
      <c r="G5501" s="404"/>
      <c r="H5501" s="404" t="str">
        <f t="shared" si="87"/>
        <v>M³</v>
      </c>
    </row>
    <row r="5502" spans="2:8" ht="30" x14ac:dyDescent="0.25">
      <c r="B5502" s="6">
        <v>5502618</v>
      </c>
      <c r="C5502" s="9" t="s">
        <v>15021</v>
      </c>
      <c r="D5502" s="6" t="s">
        <v>9721</v>
      </c>
      <c r="E5502" s="403">
        <v>10.31</v>
      </c>
      <c r="F5502" s="404"/>
      <c r="G5502" s="404"/>
      <c r="H5502" s="404" t="str">
        <f t="shared" si="87"/>
        <v>M³</v>
      </c>
    </row>
    <row r="5503" spans="2:8" ht="30" x14ac:dyDescent="0.25">
      <c r="B5503" s="4">
        <v>5502410</v>
      </c>
      <c r="C5503" s="8" t="s">
        <v>15022</v>
      </c>
      <c r="D5503" s="4" t="s">
        <v>9721</v>
      </c>
      <c r="E5503" s="406">
        <v>16.989999999999998</v>
      </c>
      <c r="F5503" s="404"/>
      <c r="G5503" s="404"/>
      <c r="H5503" s="404" t="str">
        <f t="shared" si="87"/>
        <v>M³</v>
      </c>
    </row>
    <row r="5504" spans="2:8" ht="30" x14ac:dyDescent="0.25">
      <c r="B5504" s="6">
        <v>5502644</v>
      </c>
      <c r="C5504" s="9" t="s">
        <v>15023</v>
      </c>
      <c r="D5504" s="6" t="s">
        <v>9721</v>
      </c>
      <c r="E5504" s="403">
        <v>9.19</v>
      </c>
      <c r="F5504" s="404"/>
      <c r="G5504" s="404"/>
      <c r="H5504" s="404" t="str">
        <f t="shared" si="87"/>
        <v>M³</v>
      </c>
    </row>
    <row r="5505" spans="2:8" ht="30" x14ac:dyDescent="0.25">
      <c r="B5505" s="4">
        <v>5502359</v>
      </c>
      <c r="C5505" s="8" t="s">
        <v>15024</v>
      </c>
      <c r="D5505" s="4" t="s">
        <v>9721</v>
      </c>
      <c r="E5505" s="406">
        <v>19.350000000000001</v>
      </c>
      <c r="F5505" s="404"/>
      <c r="G5505" s="404"/>
      <c r="H5505" s="404" t="str">
        <f t="shared" si="87"/>
        <v>M³</v>
      </c>
    </row>
    <row r="5506" spans="2:8" ht="30" x14ac:dyDescent="0.25">
      <c r="B5506" s="6">
        <v>5502593</v>
      </c>
      <c r="C5506" s="9" t="s">
        <v>15025</v>
      </c>
      <c r="D5506" s="6" t="s">
        <v>9721</v>
      </c>
      <c r="E5506" s="403">
        <v>11.71</v>
      </c>
      <c r="F5506" s="404"/>
      <c r="G5506" s="404"/>
      <c r="H5506" s="404" t="str">
        <f t="shared" si="87"/>
        <v>M³</v>
      </c>
    </row>
    <row r="5507" spans="2:8" ht="30" x14ac:dyDescent="0.25">
      <c r="B5507" s="4">
        <v>5502385</v>
      </c>
      <c r="C5507" s="8" t="s">
        <v>15026</v>
      </c>
      <c r="D5507" s="4" t="s">
        <v>9721</v>
      </c>
      <c r="E5507" s="406">
        <v>17.559999999999999</v>
      </c>
      <c r="F5507" s="404"/>
      <c r="G5507" s="404"/>
      <c r="H5507" s="404" t="str">
        <f t="shared" si="87"/>
        <v>M³</v>
      </c>
    </row>
    <row r="5508" spans="2:8" ht="30" x14ac:dyDescent="0.25">
      <c r="B5508" s="6">
        <v>5502619</v>
      </c>
      <c r="C5508" s="9" t="s">
        <v>15027</v>
      </c>
      <c r="D5508" s="6" t="s">
        <v>9721</v>
      </c>
      <c r="E5508" s="403">
        <v>10.5</v>
      </c>
      <c r="F5508" s="404"/>
      <c r="G5508" s="404"/>
      <c r="H5508" s="404" t="str">
        <f t="shared" si="87"/>
        <v>M³</v>
      </c>
    </row>
    <row r="5509" spans="2:8" ht="30" x14ac:dyDescent="0.25">
      <c r="B5509" s="4">
        <v>5502411</v>
      </c>
      <c r="C5509" s="8" t="s">
        <v>15028</v>
      </c>
      <c r="D5509" s="4" t="s">
        <v>9721</v>
      </c>
      <c r="E5509" s="406">
        <v>17.14</v>
      </c>
      <c r="F5509" s="404"/>
      <c r="G5509" s="404"/>
      <c r="H5509" s="404" t="str">
        <f t="shared" si="87"/>
        <v>M³</v>
      </c>
    </row>
    <row r="5510" spans="2:8" ht="30" x14ac:dyDescent="0.25">
      <c r="B5510" s="6">
        <v>5502645</v>
      </c>
      <c r="C5510" s="9" t="s">
        <v>15029</v>
      </c>
      <c r="D5510" s="6" t="s">
        <v>9721</v>
      </c>
      <c r="E5510" s="403">
        <v>9.34</v>
      </c>
      <c r="F5510" s="404"/>
      <c r="G5510" s="404"/>
      <c r="H5510" s="404" t="str">
        <f t="shared" si="87"/>
        <v>M³</v>
      </c>
    </row>
    <row r="5511" spans="2:8" ht="30" x14ac:dyDescent="0.25">
      <c r="B5511" s="4">
        <v>5502360</v>
      </c>
      <c r="C5511" s="8" t="s">
        <v>15030</v>
      </c>
      <c r="D5511" s="4" t="s">
        <v>9721</v>
      </c>
      <c r="E5511" s="406">
        <v>20.170000000000002</v>
      </c>
      <c r="F5511" s="404"/>
      <c r="G5511" s="404"/>
      <c r="H5511" s="404" t="str">
        <f t="shared" si="87"/>
        <v>M³</v>
      </c>
    </row>
    <row r="5512" spans="2:8" ht="30" x14ac:dyDescent="0.25">
      <c r="B5512" s="6">
        <v>5502594</v>
      </c>
      <c r="C5512" s="9" t="s">
        <v>15031</v>
      </c>
      <c r="D5512" s="6" t="s">
        <v>9721</v>
      </c>
      <c r="E5512" s="403">
        <v>12.76</v>
      </c>
      <c r="F5512" s="404"/>
      <c r="G5512" s="404"/>
      <c r="H5512" s="404" t="str">
        <f t="shared" si="87"/>
        <v>M³</v>
      </c>
    </row>
    <row r="5513" spans="2:8" ht="30" x14ac:dyDescent="0.25">
      <c r="B5513" s="4">
        <v>5502386</v>
      </c>
      <c r="C5513" s="8" t="s">
        <v>15032</v>
      </c>
      <c r="D5513" s="4" t="s">
        <v>9721</v>
      </c>
      <c r="E5513" s="406">
        <v>18.28</v>
      </c>
      <c r="F5513" s="404"/>
      <c r="G5513" s="404"/>
      <c r="H5513" s="404" t="str">
        <f t="shared" si="87"/>
        <v>M³</v>
      </c>
    </row>
    <row r="5514" spans="2:8" ht="30" x14ac:dyDescent="0.25">
      <c r="B5514" s="6">
        <v>5502620</v>
      </c>
      <c r="C5514" s="9" t="s">
        <v>15033</v>
      </c>
      <c r="D5514" s="6" t="s">
        <v>9721</v>
      </c>
      <c r="E5514" s="403">
        <v>10.63</v>
      </c>
      <c r="F5514" s="404"/>
      <c r="G5514" s="404"/>
      <c r="H5514" s="404" t="str">
        <f t="shared" si="87"/>
        <v>M³</v>
      </c>
    </row>
    <row r="5515" spans="2:8" ht="30" x14ac:dyDescent="0.25">
      <c r="B5515" s="4">
        <v>5502412</v>
      </c>
      <c r="C5515" s="8" t="s">
        <v>15034</v>
      </c>
      <c r="D5515" s="4" t="s">
        <v>9721</v>
      </c>
      <c r="E5515" s="406">
        <v>17.28</v>
      </c>
      <c r="F5515" s="404"/>
      <c r="G5515" s="404"/>
      <c r="H5515" s="404" t="str">
        <f t="shared" si="87"/>
        <v>M³</v>
      </c>
    </row>
    <row r="5516" spans="2:8" ht="30" x14ac:dyDescent="0.25">
      <c r="B5516" s="6">
        <v>5502646</v>
      </c>
      <c r="C5516" s="9" t="s">
        <v>15035</v>
      </c>
      <c r="D5516" s="6" t="s">
        <v>9721</v>
      </c>
      <c r="E5516" s="403">
        <v>10.24</v>
      </c>
      <c r="F5516" s="404"/>
      <c r="G5516" s="404"/>
      <c r="H5516" s="404" t="str">
        <f t="shared" si="87"/>
        <v>M³</v>
      </c>
    </row>
    <row r="5517" spans="2:8" ht="30" x14ac:dyDescent="0.25">
      <c r="B5517" s="4">
        <v>5502361</v>
      </c>
      <c r="C5517" s="8" t="s">
        <v>15036</v>
      </c>
      <c r="D5517" s="4" t="s">
        <v>9721</v>
      </c>
      <c r="E5517" s="406">
        <v>20.66</v>
      </c>
      <c r="F5517" s="404"/>
      <c r="G5517" s="404"/>
      <c r="H5517" s="404" t="str">
        <f t="shared" si="87"/>
        <v>M³</v>
      </c>
    </row>
    <row r="5518" spans="2:8" ht="30" x14ac:dyDescent="0.25">
      <c r="B5518" s="6">
        <v>5502595</v>
      </c>
      <c r="C5518" s="9" t="s">
        <v>15037</v>
      </c>
      <c r="D5518" s="6" t="s">
        <v>9721</v>
      </c>
      <c r="E5518" s="403">
        <v>13.24</v>
      </c>
      <c r="F5518" s="404"/>
      <c r="G5518" s="404"/>
      <c r="H5518" s="404" t="str">
        <f t="shared" si="87"/>
        <v>M³</v>
      </c>
    </row>
    <row r="5519" spans="2:8" ht="30" x14ac:dyDescent="0.25">
      <c r="B5519" s="4">
        <v>5502387</v>
      </c>
      <c r="C5519" s="8" t="s">
        <v>15038</v>
      </c>
      <c r="D5519" s="4" t="s">
        <v>9721</v>
      </c>
      <c r="E5519" s="406">
        <v>18.64</v>
      </c>
      <c r="F5519" s="404"/>
      <c r="G5519" s="404"/>
      <c r="H5519" s="404" t="str">
        <f t="shared" si="87"/>
        <v>M³</v>
      </c>
    </row>
    <row r="5520" spans="2:8" ht="30" x14ac:dyDescent="0.25">
      <c r="B5520" s="6">
        <v>5502621</v>
      </c>
      <c r="C5520" s="9" t="s">
        <v>15039</v>
      </c>
      <c r="D5520" s="6" t="s">
        <v>9721</v>
      </c>
      <c r="E5520" s="403">
        <v>11.01</v>
      </c>
      <c r="F5520" s="404"/>
      <c r="G5520" s="404"/>
      <c r="H5520" s="404" t="str">
        <f t="shared" si="87"/>
        <v>M³</v>
      </c>
    </row>
    <row r="5521" spans="2:8" ht="30" x14ac:dyDescent="0.25">
      <c r="B5521" s="4">
        <v>5502413</v>
      </c>
      <c r="C5521" s="8" t="s">
        <v>15040</v>
      </c>
      <c r="D5521" s="4" t="s">
        <v>9721</v>
      </c>
      <c r="E5521" s="406">
        <v>17.559999999999999</v>
      </c>
      <c r="F5521" s="404"/>
      <c r="G5521" s="404"/>
      <c r="H5521" s="404" t="str">
        <f t="shared" ref="H5521:H5584" si="88">UPPER(D5521)</f>
        <v>M³</v>
      </c>
    </row>
    <row r="5522" spans="2:8" ht="30" x14ac:dyDescent="0.25">
      <c r="B5522" s="6">
        <v>5502647</v>
      </c>
      <c r="C5522" s="9" t="s">
        <v>15041</v>
      </c>
      <c r="D5522" s="6" t="s">
        <v>9721</v>
      </c>
      <c r="E5522" s="403">
        <v>10.5</v>
      </c>
      <c r="F5522" s="404"/>
      <c r="G5522" s="404"/>
      <c r="H5522" s="404" t="str">
        <f t="shared" si="88"/>
        <v>M³</v>
      </c>
    </row>
    <row r="5523" spans="2:8" ht="30" x14ac:dyDescent="0.25">
      <c r="B5523" s="4">
        <v>5502362</v>
      </c>
      <c r="C5523" s="8" t="s">
        <v>15042</v>
      </c>
      <c r="D5523" s="4" t="s">
        <v>9721</v>
      </c>
      <c r="E5523" s="406">
        <v>22.08</v>
      </c>
      <c r="F5523" s="404"/>
      <c r="G5523" s="404"/>
      <c r="H5523" s="404" t="str">
        <f t="shared" si="88"/>
        <v>M³</v>
      </c>
    </row>
    <row r="5524" spans="2:8" ht="30" x14ac:dyDescent="0.25">
      <c r="B5524" s="6">
        <v>5502596</v>
      </c>
      <c r="C5524" s="9" t="s">
        <v>15043</v>
      </c>
      <c r="D5524" s="6" t="s">
        <v>9721</v>
      </c>
      <c r="E5524" s="403">
        <v>14.04</v>
      </c>
      <c r="F5524" s="404"/>
      <c r="G5524" s="404"/>
      <c r="H5524" s="404" t="str">
        <f t="shared" si="88"/>
        <v>M³</v>
      </c>
    </row>
    <row r="5525" spans="2:8" ht="30" x14ac:dyDescent="0.25">
      <c r="B5525" s="4">
        <v>5502388</v>
      </c>
      <c r="C5525" s="8" t="s">
        <v>15044</v>
      </c>
      <c r="D5525" s="4" t="s">
        <v>9721</v>
      </c>
      <c r="E5525" s="406">
        <v>19.11</v>
      </c>
      <c r="F5525" s="404"/>
      <c r="G5525" s="404"/>
      <c r="H5525" s="404" t="str">
        <f t="shared" si="88"/>
        <v>M³</v>
      </c>
    </row>
    <row r="5526" spans="2:8" ht="30" x14ac:dyDescent="0.25">
      <c r="B5526" s="6">
        <v>5502622</v>
      </c>
      <c r="C5526" s="9" t="s">
        <v>15045</v>
      </c>
      <c r="D5526" s="6" t="s">
        <v>9721</v>
      </c>
      <c r="E5526" s="403">
        <v>11.52</v>
      </c>
      <c r="F5526" s="404"/>
      <c r="G5526" s="404"/>
      <c r="H5526" s="404" t="str">
        <f t="shared" si="88"/>
        <v>M³</v>
      </c>
    </row>
    <row r="5527" spans="2:8" ht="30" x14ac:dyDescent="0.25">
      <c r="B5527" s="4">
        <v>5502414</v>
      </c>
      <c r="C5527" s="8" t="s">
        <v>15046</v>
      </c>
      <c r="D5527" s="4" t="s">
        <v>9721</v>
      </c>
      <c r="E5527" s="406">
        <v>18.579999999999998</v>
      </c>
      <c r="F5527" s="404"/>
      <c r="G5527" s="404"/>
      <c r="H5527" s="404" t="str">
        <f t="shared" si="88"/>
        <v>M³</v>
      </c>
    </row>
    <row r="5528" spans="2:8" ht="30" x14ac:dyDescent="0.25">
      <c r="B5528" s="6">
        <v>5502648</v>
      </c>
      <c r="C5528" s="9" t="s">
        <v>15047</v>
      </c>
      <c r="D5528" s="6" t="s">
        <v>9721</v>
      </c>
      <c r="E5528" s="403">
        <v>10.95</v>
      </c>
      <c r="F5528" s="404"/>
      <c r="G5528" s="404"/>
      <c r="H5528" s="404" t="str">
        <f t="shared" si="88"/>
        <v>M³</v>
      </c>
    </row>
    <row r="5529" spans="2:8" ht="30" x14ac:dyDescent="0.25">
      <c r="B5529" s="4">
        <v>5502352</v>
      </c>
      <c r="C5529" s="8" t="s">
        <v>15048</v>
      </c>
      <c r="D5529" s="4" t="s">
        <v>9721</v>
      </c>
      <c r="E5529" s="406">
        <v>16.57</v>
      </c>
      <c r="F5529" s="404"/>
      <c r="G5529" s="404"/>
      <c r="H5529" s="404" t="str">
        <f t="shared" si="88"/>
        <v>M³</v>
      </c>
    </row>
    <row r="5530" spans="2:8" ht="30" x14ac:dyDescent="0.25">
      <c r="B5530" s="6">
        <v>5502586</v>
      </c>
      <c r="C5530" s="9" t="s">
        <v>15049</v>
      </c>
      <c r="D5530" s="6" t="s">
        <v>9721</v>
      </c>
      <c r="E5530" s="403">
        <v>8.76</v>
      </c>
      <c r="F5530" s="404"/>
      <c r="G5530" s="404"/>
      <c r="H5530" s="404" t="str">
        <f t="shared" si="88"/>
        <v>M³</v>
      </c>
    </row>
    <row r="5531" spans="2:8" ht="30" x14ac:dyDescent="0.25">
      <c r="B5531" s="4">
        <v>5502378</v>
      </c>
      <c r="C5531" s="8" t="s">
        <v>15050</v>
      </c>
      <c r="D5531" s="4" t="s">
        <v>9721</v>
      </c>
      <c r="E5531" s="406">
        <v>15.55</v>
      </c>
      <c r="F5531" s="404"/>
      <c r="G5531" s="404"/>
      <c r="H5531" s="404" t="str">
        <f t="shared" si="88"/>
        <v>M³</v>
      </c>
    </row>
    <row r="5532" spans="2:8" ht="30" x14ac:dyDescent="0.25">
      <c r="B5532" s="6">
        <v>5502612</v>
      </c>
      <c r="C5532" s="9" t="s">
        <v>15051</v>
      </c>
      <c r="D5532" s="6" t="s">
        <v>9721</v>
      </c>
      <c r="E5532" s="403">
        <v>8.2799999999999994</v>
      </c>
      <c r="F5532" s="404"/>
      <c r="G5532" s="404"/>
      <c r="H5532" s="404" t="str">
        <f t="shared" si="88"/>
        <v>M³</v>
      </c>
    </row>
    <row r="5533" spans="2:8" ht="30" x14ac:dyDescent="0.25">
      <c r="B5533" s="4">
        <v>5502404</v>
      </c>
      <c r="C5533" s="8" t="s">
        <v>15052</v>
      </c>
      <c r="D5533" s="4" t="s">
        <v>9721</v>
      </c>
      <c r="E5533" s="406">
        <v>15.41</v>
      </c>
      <c r="F5533" s="404"/>
      <c r="G5533" s="404"/>
      <c r="H5533" s="404" t="str">
        <f t="shared" si="88"/>
        <v>M³</v>
      </c>
    </row>
    <row r="5534" spans="2:8" ht="30" x14ac:dyDescent="0.25">
      <c r="B5534" s="6">
        <v>5502638</v>
      </c>
      <c r="C5534" s="9" t="s">
        <v>15053</v>
      </c>
      <c r="D5534" s="6" t="s">
        <v>9721</v>
      </c>
      <c r="E5534" s="403">
        <v>8.14</v>
      </c>
      <c r="F5534" s="404"/>
      <c r="G5534" s="404"/>
      <c r="H5534" s="404" t="str">
        <f t="shared" si="88"/>
        <v>M³</v>
      </c>
    </row>
    <row r="5535" spans="2:8" ht="30" x14ac:dyDescent="0.25">
      <c r="B5535" s="4">
        <v>5502353</v>
      </c>
      <c r="C5535" s="8" t="s">
        <v>15054</v>
      </c>
      <c r="D5535" s="4" t="s">
        <v>9721</v>
      </c>
      <c r="E5535" s="406">
        <v>16.95</v>
      </c>
      <c r="F5535" s="404"/>
      <c r="G5535" s="404"/>
      <c r="H5535" s="404" t="str">
        <f t="shared" si="88"/>
        <v>M³</v>
      </c>
    </row>
    <row r="5536" spans="2:8" ht="30" x14ac:dyDescent="0.25">
      <c r="B5536" s="6">
        <v>5502587</v>
      </c>
      <c r="C5536" s="9" t="s">
        <v>15055</v>
      </c>
      <c r="D5536" s="6" t="s">
        <v>9721</v>
      </c>
      <c r="E5536" s="403">
        <v>9.14</v>
      </c>
      <c r="F5536" s="404"/>
      <c r="G5536" s="404"/>
      <c r="H5536" s="404" t="str">
        <f t="shared" si="88"/>
        <v>M³</v>
      </c>
    </row>
    <row r="5537" spans="2:8" ht="30" x14ac:dyDescent="0.25">
      <c r="B5537" s="4">
        <v>5502379</v>
      </c>
      <c r="C5537" s="8" t="s">
        <v>15056</v>
      </c>
      <c r="D5537" s="4" t="s">
        <v>9721</v>
      </c>
      <c r="E5537" s="406">
        <v>15.84</v>
      </c>
      <c r="F5537" s="404"/>
      <c r="G5537" s="404"/>
      <c r="H5537" s="404" t="str">
        <f t="shared" si="88"/>
        <v>M³</v>
      </c>
    </row>
    <row r="5538" spans="2:8" ht="30" x14ac:dyDescent="0.25">
      <c r="B5538" s="6">
        <v>5502613</v>
      </c>
      <c r="C5538" s="9" t="s">
        <v>15057</v>
      </c>
      <c r="D5538" s="6" t="s">
        <v>9721</v>
      </c>
      <c r="E5538" s="403">
        <v>8.57</v>
      </c>
      <c r="F5538" s="404"/>
      <c r="G5538" s="404"/>
      <c r="H5538" s="404" t="str">
        <f t="shared" si="88"/>
        <v>M³</v>
      </c>
    </row>
    <row r="5539" spans="2:8" ht="30" x14ac:dyDescent="0.25">
      <c r="B5539" s="4">
        <v>5502405</v>
      </c>
      <c r="C5539" s="8" t="s">
        <v>15058</v>
      </c>
      <c r="D5539" s="4" t="s">
        <v>9721</v>
      </c>
      <c r="E5539" s="406">
        <v>15.62</v>
      </c>
      <c r="F5539" s="404"/>
      <c r="G5539" s="404"/>
      <c r="H5539" s="404" t="str">
        <f t="shared" si="88"/>
        <v>M³</v>
      </c>
    </row>
    <row r="5540" spans="2:8" ht="30" x14ac:dyDescent="0.25">
      <c r="B5540" s="6">
        <v>5502639</v>
      </c>
      <c r="C5540" s="9" t="s">
        <v>15059</v>
      </c>
      <c r="D5540" s="6" t="s">
        <v>9721</v>
      </c>
      <c r="E5540" s="403">
        <v>8.3800000000000008</v>
      </c>
      <c r="F5540" s="404"/>
      <c r="G5540" s="404"/>
      <c r="H5540" s="404" t="str">
        <f t="shared" si="88"/>
        <v>M³</v>
      </c>
    </row>
    <row r="5541" spans="2:8" ht="30" x14ac:dyDescent="0.25">
      <c r="B5541" s="4">
        <v>5502351</v>
      </c>
      <c r="C5541" s="8" t="s">
        <v>15060</v>
      </c>
      <c r="D5541" s="4" t="s">
        <v>9721</v>
      </c>
      <c r="E5541" s="406">
        <v>15.55</v>
      </c>
      <c r="F5541" s="404"/>
      <c r="G5541" s="404"/>
      <c r="H5541" s="404" t="str">
        <f t="shared" si="88"/>
        <v>M³</v>
      </c>
    </row>
    <row r="5542" spans="2:8" ht="30" x14ac:dyDescent="0.25">
      <c r="B5542" s="6">
        <v>5502585</v>
      </c>
      <c r="C5542" s="9" t="s">
        <v>15061</v>
      </c>
      <c r="D5542" s="6" t="s">
        <v>9721</v>
      </c>
      <c r="E5542" s="403">
        <v>8.2799999999999994</v>
      </c>
      <c r="F5542" s="404"/>
      <c r="G5542" s="404"/>
      <c r="H5542" s="404" t="str">
        <f t="shared" si="88"/>
        <v>M³</v>
      </c>
    </row>
    <row r="5543" spans="2:8" ht="30" x14ac:dyDescent="0.25">
      <c r="B5543" s="4">
        <v>5502377</v>
      </c>
      <c r="C5543" s="8" t="s">
        <v>15062</v>
      </c>
      <c r="D5543" s="4" t="s">
        <v>9721</v>
      </c>
      <c r="E5543" s="406">
        <v>15.27</v>
      </c>
      <c r="F5543" s="404"/>
      <c r="G5543" s="404"/>
      <c r="H5543" s="404" t="str">
        <f t="shared" si="88"/>
        <v>M³</v>
      </c>
    </row>
    <row r="5544" spans="2:8" ht="30" x14ac:dyDescent="0.25">
      <c r="B5544" s="6">
        <v>5502611</v>
      </c>
      <c r="C5544" s="9" t="s">
        <v>15063</v>
      </c>
      <c r="D5544" s="6" t="s">
        <v>9721</v>
      </c>
      <c r="E5544" s="403">
        <v>7.99</v>
      </c>
      <c r="F5544" s="404"/>
      <c r="G5544" s="404"/>
      <c r="H5544" s="404" t="str">
        <f t="shared" si="88"/>
        <v>M³</v>
      </c>
    </row>
    <row r="5545" spans="2:8" ht="30" x14ac:dyDescent="0.25">
      <c r="B5545" s="4">
        <v>5502403</v>
      </c>
      <c r="C5545" s="8" t="s">
        <v>15064</v>
      </c>
      <c r="D5545" s="4" t="s">
        <v>9721</v>
      </c>
      <c r="E5545" s="406">
        <v>15.16</v>
      </c>
      <c r="F5545" s="404"/>
      <c r="G5545" s="404"/>
      <c r="H5545" s="404" t="str">
        <f t="shared" si="88"/>
        <v>M³</v>
      </c>
    </row>
    <row r="5546" spans="2:8" ht="30" x14ac:dyDescent="0.25">
      <c r="B5546" s="6">
        <v>5502637</v>
      </c>
      <c r="C5546" s="9" t="s">
        <v>15065</v>
      </c>
      <c r="D5546" s="6" t="s">
        <v>9721</v>
      </c>
      <c r="E5546" s="403">
        <v>7.9</v>
      </c>
      <c r="F5546" s="404"/>
      <c r="G5546" s="404"/>
      <c r="H5546" s="404" t="str">
        <f t="shared" si="88"/>
        <v>M³</v>
      </c>
    </row>
    <row r="5547" spans="2:8" x14ac:dyDescent="0.25">
      <c r="B5547" s="4">
        <v>5502187</v>
      </c>
      <c r="C5547" s="8" t="s">
        <v>15066</v>
      </c>
      <c r="D5547" s="4" t="s">
        <v>9721</v>
      </c>
      <c r="E5547" s="406">
        <v>7.32</v>
      </c>
      <c r="F5547" s="404"/>
      <c r="G5547" s="404"/>
      <c r="H5547" s="404" t="str">
        <f t="shared" si="88"/>
        <v>M³</v>
      </c>
    </row>
    <row r="5548" spans="2:8" ht="30" x14ac:dyDescent="0.25">
      <c r="B5548" s="6">
        <v>5502354</v>
      </c>
      <c r="C5548" s="9" t="s">
        <v>15067</v>
      </c>
      <c r="D5548" s="6" t="s">
        <v>9721</v>
      </c>
      <c r="E5548" s="403">
        <v>17.329999999999998</v>
      </c>
      <c r="F5548" s="404"/>
      <c r="G5548" s="404"/>
      <c r="H5548" s="404" t="str">
        <f t="shared" si="88"/>
        <v>M³</v>
      </c>
    </row>
    <row r="5549" spans="2:8" ht="30" x14ac:dyDescent="0.25">
      <c r="B5549" s="4">
        <v>5502588</v>
      </c>
      <c r="C5549" s="8" t="s">
        <v>15068</v>
      </c>
      <c r="D5549" s="4" t="s">
        <v>9721</v>
      </c>
      <c r="E5549" s="406">
        <v>10.24</v>
      </c>
      <c r="F5549" s="404"/>
      <c r="G5549" s="404"/>
      <c r="H5549" s="404" t="str">
        <f t="shared" si="88"/>
        <v>M³</v>
      </c>
    </row>
    <row r="5550" spans="2:8" ht="30" x14ac:dyDescent="0.25">
      <c r="B5550" s="6">
        <v>5502380</v>
      </c>
      <c r="C5550" s="9" t="s">
        <v>15069</v>
      </c>
      <c r="D5550" s="6" t="s">
        <v>9721</v>
      </c>
      <c r="E5550" s="403">
        <v>16.62</v>
      </c>
      <c r="F5550" s="404"/>
      <c r="G5550" s="404"/>
      <c r="H5550" s="404" t="str">
        <f t="shared" si="88"/>
        <v>M³</v>
      </c>
    </row>
    <row r="5551" spans="2:8" ht="30" x14ac:dyDescent="0.25">
      <c r="B5551" s="4">
        <v>5502614</v>
      </c>
      <c r="C5551" s="8" t="s">
        <v>15070</v>
      </c>
      <c r="D5551" s="4" t="s">
        <v>9721</v>
      </c>
      <c r="E5551" s="406">
        <v>8.76</v>
      </c>
      <c r="F5551" s="404"/>
      <c r="G5551" s="404"/>
      <c r="H5551" s="404" t="str">
        <f t="shared" si="88"/>
        <v>M³</v>
      </c>
    </row>
    <row r="5552" spans="2:8" ht="30" x14ac:dyDescent="0.25">
      <c r="B5552" s="6">
        <v>5502406</v>
      </c>
      <c r="C5552" s="9" t="s">
        <v>15071</v>
      </c>
      <c r="D5552" s="6" t="s">
        <v>9721</v>
      </c>
      <c r="E5552" s="403">
        <v>15.8</v>
      </c>
      <c r="F5552" s="404"/>
      <c r="G5552" s="404"/>
      <c r="H5552" s="404" t="str">
        <f t="shared" si="88"/>
        <v>M³</v>
      </c>
    </row>
    <row r="5553" spans="2:8" ht="30" x14ac:dyDescent="0.25">
      <c r="B5553" s="4">
        <v>5502640</v>
      </c>
      <c r="C5553" s="8" t="s">
        <v>15072</v>
      </c>
      <c r="D5553" s="4" t="s">
        <v>9721</v>
      </c>
      <c r="E5553" s="406">
        <v>8.57</v>
      </c>
      <c r="F5553" s="404"/>
      <c r="G5553" s="404"/>
      <c r="H5553" s="404" t="str">
        <f t="shared" si="88"/>
        <v>M³</v>
      </c>
    </row>
    <row r="5554" spans="2:8" ht="30" x14ac:dyDescent="0.25">
      <c r="B5554" s="6">
        <v>5502355</v>
      </c>
      <c r="C5554" s="9" t="s">
        <v>15073</v>
      </c>
      <c r="D5554" s="6" t="s">
        <v>9721</v>
      </c>
      <c r="E5554" s="403">
        <v>17.61</v>
      </c>
      <c r="F5554" s="404"/>
      <c r="G5554" s="404"/>
      <c r="H5554" s="404" t="str">
        <f t="shared" si="88"/>
        <v>M³</v>
      </c>
    </row>
    <row r="5555" spans="2:8" ht="30" x14ac:dyDescent="0.25">
      <c r="B5555" s="4">
        <v>5502589</v>
      </c>
      <c r="C5555" s="8" t="s">
        <v>15074</v>
      </c>
      <c r="D5555" s="4" t="s">
        <v>9721</v>
      </c>
      <c r="E5555" s="406">
        <v>10.56</v>
      </c>
      <c r="F5555" s="404"/>
      <c r="G5555" s="404"/>
      <c r="H5555" s="404" t="str">
        <f t="shared" si="88"/>
        <v>M³</v>
      </c>
    </row>
    <row r="5556" spans="2:8" ht="30" x14ac:dyDescent="0.25">
      <c r="B5556" s="6">
        <v>5502381</v>
      </c>
      <c r="C5556" s="9" t="s">
        <v>15075</v>
      </c>
      <c r="D5556" s="6" t="s">
        <v>9721</v>
      </c>
      <c r="E5556" s="403">
        <v>16.8</v>
      </c>
      <c r="F5556" s="404"/>
      <c r="G5556" s="404"/>
      <c r="H5556" s="404" t="str">
        <f t="shared" si="88"/>
        <v>M³</v>
      </c>
    </row>
    <row r="5557" spans="2:8" ht="30" x14ac:dyDescent="0.25">
      <c r="B5557" s="4">
        <v>5502615</v>
      </c>
      <c r="C5557" s="8" t="s">
        <v>15076</v>
      </c>
      <c r="D5557" s="4" t="s">
        <v>9721</v>
      </c>
      <c r="E5557" s="406">
        <v>9</v>
      </c>
      <c r="F5557" s="404"/>
      <c r="G5557" s="404"/>
      <c r="H5557" s="404" t="str">
        <f t="shared" si="88"/>
        <v>M³</v>
      </c>
    </row>
    <row r="5558" spans="2:8" ht="30" x14ac:dyDescent="0.25">
      <c r="B5558" s="6">
        <v>5502407</v>
      </c>
      <c r="C5558" s="9" t="s">
        <v>15077</v>
      </c>
      <c r="D5558" s="6" t="s">
        <v>9721</v>
      </c>
      <c r="E5558" s="403">
        <v>16.52</v>
      </c>
      <c r="F5558" s="404"/>
      <c r="G5558" s="404"/>
      <c r="H5558" s="404" t="str">
        <f t="shared" si="88"/>
        <v>M³</v>
      </c>
    </row>
    <row r="5559" spans="2:8" ht="30" x14ac:dyDescent="0.25">
      <c r="B5559" s="4">
        <v>5502641</v>
      </c>
      <c r="C5559" s="8" t="s">
        <v>15078</v>
      </c>
      <c r="D5559" s="4" t="s">
        <v>9721</v>
      </c>
      <c r="E5559" s="406">
        <v>8.7100000000000009</v>
      </c>
      <c r="F5559" s="404"/>
      <c r="G5559" s="404"/>
      <c r="H5559" s="404" t="str">
        <f t="shared" si="88"/>
        <v>M³</v>
      </c>
    </row>
    <row r="5560" spans="2:8" ht="30" x14ac:dyDescent="0.25">
      <c r="B5560" s="6">
        <v>5502880</v>
      </c>
      <c r="C5560" s="9" t="s">
        <v>15079</v>
      </c>
      <c r="D5560" s="6" t="s">
        <v>9721</v>
      </c>
      <c r="E5560" s="403">
        <v>15.22</v>
      </c>
      <c r="F5560" s="404"/>
      <c r="G5560" s="404"/>
      <c r="H5560" s="404" t="str">
        <f t="shared" si="88"/>
        <v>M³</v>
      </c>
    </row>
    <row r="5561" spans="2:8" ht="30" x14ac:dyDescent="0.25">
      <c r="B5561" s="4">
        <v>5502857</v>
      </c>
      <c r="C5561" s="8" t="s">
        <v>15080</v>
      </c>
      <c r="D5561" s="4" t="s">
        <v>9721</v>
      </c>
      <c r="E5561" s="406">
        <v>22.5</v>
      </c>
      <c r="F5561" s="404"/>
      <c r="G5561" s="404"/>
      <c r="H5561" s="404" t="str">
        <f t="shared" si="88"/>
        <v>M³</v>
      </c>
    </row>
    <row r="5562" spans="2:8" ht="30" x14ac:dyDescent="0.25">
      <c r="B5562" s="6">
        <v>5502881</v>
      </c>
      <c r="C5562" s="9" t="s">
        <v>15081</v>
      </c>
      <c r="D5562" s="6" t="s">
        <v>9721</v>
      </c>
      <c r="E5562" s="403">
        <v>11.78</v>
      </c>
      <c r="F5562" s="404"/>
      <c r="G5562" s="404"/>
      <c r="H5562" s="404" t="str">
        <f t="shared" si="88"/>
        <v>M³</v>
      </c>
    </row>
    <row r="5563" spans="2:8" ht="30" x14ac:dyDescent="0.25">
      <c r="B5563" s="4">
        <v>5502859</v>
      </c>
      <c r="C5563" s="8" t="s">
        <v>15082</v>
      </c>
      <c r="D5563" s="4" t="s">
        <v>9721</v>
      </c>
      <c r="E5563" s="406">
        <v>18.760000000000002</v>
      </c>
      <c r="F5563" s="404"/>
      <c r="G5563" s="404"/>
      <c r="H5563" s="404" t="str">
        <f t="shared" si="88"/>
        <v>M³</v>
      </c>
    </row>
    <row r="5564" spans="2:8" ht="30" x14ac:dyDescent="0.25">
      <c r="B5564" s="6">
        <v>5502882</v>
      </c>
      <c r="C5564" s="9" t="s">
        <v>15083</v>
      </c>
      <c r="D5564" s="6" t="s">
        <v>9721</v>
      </c>
      <c r="E5564" s="403">
        <v>11.14</v>
      </c>
      <c r="F5564" s="404"/>
      <c r="G5564" s="404"/>
      <c r="H5564" s="404" t="str">
        <f t="shared" si="88"/>
        <v>M³</v>
      </c>
    </row>
    <row r="5565" spans="2:8" ht="30" x14ac:dyDescent="0.25">
      <c r="B5565" s="4">
        <v>5502858</v>
      </c>
      <c r="C5565" s="8" t="s">
        <v>15084</v>
      </c>
      <c r="D5565" s="4" t="s">
        <v>9721</v>
      </c>
      <c r="E5565" s="406">
        <v>19.95</v>
      </c>
      <c r="F5565" s="404"/>
      <c r="G5565" s="404"/>
      <c r="H5565" s="404" t="str">
        <f t="shared" si="88"/>
        <v>M³</v>
      </c>
    </row>
    <row r="5566" spans="2:8" ht="30" x14ac:dyDescent="0.25">
      <c r="B5566" s="6">
        <v>5502747</v>
      </c>
      <c r="C5566" s="9" t="s">
        <v>15085</v>
      </c>
      <c r="D5566" s="6" t="s">
        <v>9721</v>
      </c>
      <c r="E5566" s="403">
        <v>44.93</v>
      </c>
      <c r="F5566" s="404"/>
      <c r="G5566" s="404"/>
      <c r="H5566" s="404" t="str">
        <f t="shared" si="88"/>
        <v>M³</v>
      </c>
    </row>
    <row r="5567" spans="2:8" ht="30" x14ac:dyDescent="0.25">
      <c r="B5567" s="4">
        <v>5502773</v>
      </c>
      <c r="C5567" s="8" t="s">
        <v>15086</v>
      </c>
      <c r="D5567" s="4" t="s">
        <v>9721</v>
      </c>
      <c r="E5567" s="406">
        <v>43.32</v>
      </c>
      <c r="F5567" s="404"/>
      <c r="G5567" s="404"/>
      <c r="H5567" s="404" t="str">
        <f t="shared" si="88"/>
        <v>M³</v>
      </c>
    </row>
    <row r="5568" spans="2:8" ht="30" x14ac:dyDescent="0.25">
      <c r="B5568" s="6">
        <v>5502799</v>
      </c>
      <c r="C5568" s="9" t="s">
        <v>15087</v>
      </c>
      <c r="D5568" s="6" t="s">
        <v>9721</v>
      </c>
      <c r="E5568" s="403">
        <v>42.82</v>
      </c>
      <c r="F5568" s="404"/>
      <c r="G5568" s="404"/>
      <c r="H5568" s="404" t="str">
        <f t="shared" si="88"/>
        <v>M³</v>
      </c>
    </row>
    <row r="5569" spans="2:8" ht="30" x14ac:dyDescent="0.25">
      <c r="B5569" s="4">
        <v>5502748</v>
      </c>
      <c r="C5569" s="8" t="s">
        <v>15088</v>
      </c>
      <c r="D5569" s="4" t="s">
        <v>9721</v>
      </c>
      <c r="E5569" s="406">
        <v>45.43</v>
      </c>
      <c r="F5569" s="404"/>
      <c r="G5569" s="404"/>
      <c r="H5569" s="404" t="str">
        <f t="shared" si="88"/>
        <v>M³</v>
      </c>
    </row>
    <row r="5570" spans="2:8" ht="30" x14ac:dyDescent="0.25">
      <c r="B5570" s="6">
        <v>5502774</v>
      </c>
      <c r="C5570" s="9" t="s">
        <v>15089</v>
      </c>
      <c r="D5570" s="6" t="s">
        <v>9721</v>
      </c>
      <c r="E5570" s="403">
        <v>43.62</v>
      </c>
      <c r="F5570" s="404"/>
      <c r="G5570" s="404"/>
      <c r="H5570" s="404" t="str">
        <f t="shared" si="88"/>
        <v>M³</v>
      </c>
    </row>
    <row r="5571" spans="2:8" ht="30" x14ac:dyDescent="0.25">
      <c r="B5571" s="4">
        <v>5502800</v>
      </c>
      <c r="C5571" s="8" t="s">
        <v>15090</v>
      </c>
      <c r="D5571" s="4" t="s">
        <v>9721</v>
      </c>
      <c r="E5571" s="406">
        <v>43.12</v>
      </c>
      <c r="F5571" s="404"/>
      <c r="G5571" s="404"/>
      <c r="H5571" s="404" t="str">
        <f t="shared" si="88"/>
        <v>M³</v>
      </c>
    </row>
    <row r="5572" spans="2:8" ht="30" x14ac:dyDescent="0.25">
      <c r="B5572" s="6">
        <v>5502749</v>
      </c>
      <c r="C5572" s="9" t="s">
        <v>15091</v>
      </c>
      <c r="D5572" s="6" t="s">
        <v>9721</v>
      </c>
      <c r="E5572" s="403">
        <v>45.83</v>
      </c>
      <c r="F5572" s="404"/>
      <c r="G5572" s="404"/>
      <c r="H5572" s="404" t="str">
        <f t="shared" si="88"/>
        <v>M³</v>
      </c>
    </row>
    <row r="5573" spans="2:8" ht="30" x14ac:dyDescent="0.25">
      <c r="B5573" s="4">
        <v>5502775</v>
      </c>
      <c r="C5573" s="8" t="s">
        <v>15092</v>
      </c>
      <c r="D5573" s="4" t="s">
        <v>9721</v>
      </c>
      <c r="E5573" s="406">
        <v>43.92</v>
      </c>
      <c r="F5573" s="404"/>
      <c r="G5573" s="404"/>
      <c r="H5573" s="404" t="str">
        <f t="shared" si="88"/>
        <v>M³</v>
      </c>
    </row>
    <row r="5574" spans="2:8" ht="30" x14ac:dyDescent="0.25">
      <c r="B5574" s="6">
        <v>5502801</v>
      </c>
      <c r="C5574" s="9" t="s">
        <v>15093</v>
      </c>
      <c r="D5574" s="6" t="s">
        <v>9721</v>
      </c>
      <c r="E5574" s="403">
        <v>43.32</v>
      </c>
      <c r="F5574" s="404"/>
      <c r="G5574" s="404"/>
      <c r="H5574" s="404" t="str">
        <f t="shared" si="88"/>
        <v>M³</v>
      </c>
    </row>
    <row r="5575" spans="2:8" ht="30" x14ac:dyDescent="0.25">
      <c r="B5575" s="4">
        <v>5502750</v>
      </c>
      <c r="C5575" s="8" t="s">
        <v>15094</v>
      </c>
      <c r="D5575" s="4" t="s">
        <v>9721</v>
      </c>
      <c r="E5575" s="406">
        <v>47.98</v>
      </c>
      <c r="F5575" s="404"/>
      <c r="G5575" s="404"/>
      <c r="H5575" s="404" t="str">
        <f t="shared" si="88"/>
        <v>M³</v>
      </c>
    </row>
    <row r="5576" spans="2:8" ht="30" x14ac:dyDescent="0.25">
      <c r="B5576" s="6">
        <v>5502776</v>
      </c>
      <c r="C5576" s="9" t="s">
        <v>15095</v>
      </c>
      <c r="D5576" s="6" t="s">
        <v>9721</v>
      </c>
      <c r="E5576" s="403">
        <v>44.23</v>
      </c>
      <c r="F5576" s="404"/>
      <c r="G5576" s="404"/>
      <c r="H5576" s="404" t="str">
        <f t="shared" si="88"/>
        <v>M³</v>
      </c>
    </row>
    <row r="5577" spans="2:8" ht="30" x14ac:dyDescent="0.25">
      <c r="B5577" s="4">
        <v>5502802</v>
      </c>
      <c r="C5577" s="8" t="s">
        <v>15096</v>
      </c>
      <c r="D5577" s="4" t="s">
        <v>9721</v>
      </c>
      <c r="E5577" s="406">
        <v>43.62</v>
      </c>
      <c r="F5577" s="404"/>
      <c r="G5577" s="404"/>
      <c r="H5577" s="404" t="str">
        <f t="shared" si="88"/>
        <v>M³</v>
      </c>
    </row>
    <row r="5578" spans="2:8" ht="30" x14ac:dyDescent="0.25">
      <c r="B5578" s="6">
        <v>5502751</v>
      </c>
      <c r="C5578" s="9" t="s">
        <v>15097</v>
      </c>
      <c r="D5578" s="6" t="s">
        <v>9721</v>
      </c>
      <c r="E5578" s="403">
        <v>48.51</v>
      </c>
      <c r="F5578" s="404"/>
      <c r="G5578" s="404"/>
      <c r="H5578" s="404" t="str">
        <f t="shared" si="88"/>
        <v>M³</v>
      </c>
    </row>
    <row r="5579" spans="2:8" ht="30" x14ac:dyDescent="0.25">
      <c r="B5579" s="4">
        <v>5502777</v>
      </c>
      <c r="C5579" s="8" t="s">
        <v>15098</v>
      </c>
      <c r="D5579" s="4" t="s">
        <v>9721</v>
      </c>
      <c r="E5579" s="406">
        <v>44.53</v>
      </c>
      <c r="F5579" s="404"/>
      <c r="G5579" s="404"/>
      <c r="H5579" s="404" t="str">
        <f t="shared" si="88"/>
        <v>M³</v>
      </c>
    </row>
    <row r="5580" spans="2:8" ht="30" x14ac:dyDescent="0.25">
      <c r="B5580" s="6">
        <v>5502803</v>
      </c>
      <c r="C5580" s="9" t="s">
        <v>15099</v>
      </c>
      <c r="D5580" s="6" t="s">
        <v>9721</v>
      </c>
      <c r="E5580" s="403">
        <v>43.82</v>
      </c>
      <c r="F5580" s="404"/>
      <c r="G5580" s="404"/>
      <c r="H5580" s="404" t="str">
        <f t="shared" si="88"/>
        <v>M³</v>
      </c>
    </row>
    <row r="5581" spans="2:8" ht="30" x14ac:dyDescent="0.25">
      <c r="B5581" s="4">
        <v>5502752</v>
      </c>
      <c r="C5581" s="8" t="s">
        <v>15100</v>
      </c>
      <c r="D5581" s="4" t="s">
        <v>9721</v>
      </c>
      <c r="E5581" s="406">
        <v>49.32</v>
      </c>
      <c r="F5581" s="404"/>
      <c r="G5581" s="404"/>
      <c r="H5581" s="404" t="str">
        <f t="shared" si="88"/>
        <v>M³</v>
      </c>
    </row>
    <row r="5582" spans="2:8" ht="30" x14ac:dyDescent="0.25">
      <c r="B5582" s="6">
        <v>5502778</v>
      </c>
      <c r="C5582" s="9" t="s">
        <v>15101</v>
      </c>
      <c r="D5582" s="6" t="s">
        <v>9721</v>
      </c>
      <c r="E5582" s="403">
        <v>45.13</v>
      </c>
      <c r="F5582" s="404"/>
      <c r="G5582" s="404"/>
      <c r="H5582" s="404" t="str">
        <f t="shared" si="88"/>
        <v>M³</v>
      </c>
    </row>
    <row r="5583" spans="2:8" ht="30" x14ac:dyDescent="0.25">
      <c r="B5583" s="4">
        <v>5502804</v>
      </c>
      <c r="C5583" s="8" t="s">
        <v>15102</v>
      </c>
      <c r="D5583" s="4" t="s">
        <v>9721</v>
      </c>
      <c r="E5583" s="406">
        <v>44.33</v>
      </c>
      <c r="F5583" s="404"/>
      <c r="G5583" s="404"/>
      <c r="H5583" s="404" t="str">
        <f t="shared" si="88"/>
        <v>M³</v>
      </c>
    </row>
    <row r="5584" spans="2:8" ht="30" x14ac:dyDescent="0.25">
      <c r="B5584" s="6">
        <v>5502753</v>
      </c>
      <c r="C5584" s="9" t="s">
        <v>15103</v>
      </c>
      <c r="D5584" s="6" t="s">
        <v>9721</v>
      </c>
      <c r="E5584" s="403">
        <v>50.65</v>
      </c>
      <c r="F5584" s="404"/>
      <c r="G5584" s="404"/>
      <c r="H5584" s="404" t="str">
        <f t="shared" si="88"/>
        <v>M³</v>
      </c>
    </row>
    <row r="5585" spans="2:8" ht="30" x14ac:dyDescent="0.25">
      <c r="B5585" s="4">
        <v>5502779</v>
      </c>
      <c r="C5585" s="8" t="s">
        <v>15104</v>
      </c>
      <c r="D5585" s="4" t="s">
        <v>9721</v>
      </c>
      <c r="E5585" s="406">
        <v>47.71</v>
      </c>
      <c r="F5585" s="404"/>
      <c r="G5585" s="404"/>
      <c r="H5585" s="404" t="str">
        <f t="shared" ref="H5585:H5648" si="89">UPPER(D5585)</f>
        <v>M³</v>
      </c>
    </row>
    <row r="5586" spans="2:8" ht="30" x14ac:dyDescent="0.25">
      <c r="B5586" s="6">
        <v>5502805</v>
      </c>
      <c r="C5586" s="9" t="s">
        <v>15105</v>
      </c>
      <c r="D5586" s="6" t="s">
        <v>9721</v>
      </c>
      <c r="E5586" s="403">
        <v>45.03</v>
      </c>
      <c r="F5586" s="404"/>
      <c r="G5586" s="404"/>
      <c r="H5586" s="404" t="str">
        <f t="shared" si="89"/>
        <v>M³</v>
      </c>
    </row>
    <row r="5587" spans="2:8" ht="30" x14ac:dyDescent="0.25">
      <c r="B5587" s="4">
        <v>5502743</v>
      </c>
      <c r="C5587" s="8" t="s">
        <v>15106</v>
      </c>
      <c r="D5587" s="4" t="s">
        <v>9721</v>
      </c>
      <c r="E5587" s="406">
        <v>42.62</v>
      </c>
      <c r="F5587" s="404"/>
      <c r="G5587" s="404"/>
      <c r="H5587" s="404" t="str">
        <f t="shared" si="89"/>
        <v>M³</v>
      </c>
    </row>
    <row r="5588" spans="2:8" ht="30" x14ac:dyDescent="0.25">
      <c r="B5588" s="6">
        <v>5502769</v>
      </c>
      <c r="C5588" s="9" t="s">
        <v>15107</v>
      </c>
      <c r="D5588" s="6" t="s">
        <v>9721</v>
      </c>
      <c r="E5588" s="403">
        <v>40.21</v>
      </c>
      <c r="F5588" s="404"/>
      <c r="G5588" s="404"/>
      <c r="H5588" s="404" t="str">
        <f t="shared" si="89"/>
        <v>M³</v>
      </c>
    </row>
    <row r="5589" spans="2:8" ht="30" x14ac:dyDescent="0.25">
      <c r="B5589" s="4">
        <v>5502795</v>
      </c>
      <c r="C5589" s="8" t="s">
        <v>15108</v>
      </c>
      <c r="D5589" s="4" t="s">
        <v>9721</v>
      </c>
      <c r="E5589" s="406">
        <v>40.01</v>
      </c>
      <c r="F5589" s="404"/>
      <c r="G5589" s="404"/>
      <c r="H5589" s="404" t="str">
        <f t="shared" si="89"/>
        <v>M³</v>
      </c>
    </row>
    <row r="5590" spans="2:8" ht="30" x14ac:dyDescent="0.25">
      <c r="B5590" s="6">
        <v>5502744</v>
      </c>
      <c r="C5590" s="9" t="s">
        <v>15109</v>
      </c>
      <c r="D5590" s="6" t="s">
        <v>9721</v>
      </c>
      <c r="E5590" s="403">
        <v>43.32</v>
      </c>
      <c r="F5590" s="404"/>
      <c r="G5590" s="404"/>
      <c r="H5590" s="404" t="str">
        <f t="shared" si="89"/>
        <v>M³</v>
      </c>
    </row>
    <row r="5591" spans="2:8" ht="30" x14ac:dyDescent="0.25">
      <c r="B5591" s="4">
        <v>5502770</v>
      </c>
      <c r="C5591" s="8" t="s">
        <v>15110</v>
      </c>
      <c r="D5591" s="4" t="s">
        <v>9721</v>
      </c>
      <c r="E5591" s="406">
        <v>40.67</v>
      </c>
      <c r="F5591" s="404"/>
      <c r="G5591" s="404"/>
      <c r="H5591" s="404" t="str">
        <f t="shared" si="89"/>
        <v>M³</v>
      </c>
    </row>
    <row r="5592" spans="2:8" ht="30" x14ac:dyDescent="0.25">
      <c r="B5592" s="6">
        <v>5502796</v>
      </c>
      <c r="C5592" s="9" t="s">
        <v>15111</v>
      </c>
      <c r="D5592" s="6" t="s">
        <v>9721</v>
      </c>
      <c r="E5592" s="403">
        <v>40.340000000000003</v>
      </c>
      <c r="F5592" s="404"/>
      <c r="G5592" s="404"/>
      <c r="H5592" s="404" t="str">
        <f t="shared" si="89"/>
        <v>M³</v>
      </c>
    </row>
    <row r="5593" spans="2:8" ht="30" x14ac:dyDescent="0.25">
      <c r="B5593" s="4">
        <v>5502742</v>
      </c>
      <c r="C5593" s="8" t="s">
        <v>15112</v>
      </c>
      <c r="D5593" s="4" t="s">
        <v>9721</v>
      </c>
      <c r="E5593" s="406">
        <v>40.21</v>
      </c>
      <c r="F5593" s="404"/>
      <c r="G5593" s="404"/>
      <c r="H5593" s="404" t="str">
        <f t="shared" si="89"/>
        <v>M³</v>
      </c>
    </row>
    <row r="5594" spans="2:8" ht="30" x14ac:dyDescent="0.25">
      <c r="B5594" s="6">
        <v>5502768</v>
      </c>
      <c r="C5594" s="9" t="s">
        <v>15113</v>
      </c>
      <c r="D5594" s="6" t="s">
        <v>9721</v>
      </c>
      <c r="E5594" s="403">
        <v>39.74</v>
      </c>
      <c r="F5594" s="404"/>
      <c r="G5594" s="404"/>
      <c r="H5594" s="404" t="str">
        <f t="shared" si="89"/>
        <v>M³</v>
      </c>
    </row>
    <row r="5595" spans="2:8" ht="30" x14ac:dyDescent="0.25">
      <c r="B5595" s="4">
        <v>5502794</v>
      </c>
      <c r="C5595" s="8" t="s">
        <v>15114</v>
      </c>
      <c r="D5595" s="4" t="s">
        <v>9721</v>
      </c>
      <c r="E5595" s="406">
        <v>39.54</v>
      </c>
      <c r="F5595" s="404"/>
      <c r="G5595" s="404"/>
      <c r="H5595" s="404" t="str">
        <f t="shared" si="89"/>
        <v>M³</v>
      </c>
    </row>
    <row r="5596" spans="2:8" ht="30" x14ac:dyDescent="0.25">
      <c r="B5596" s="6">
        <v>5502745</v>
      </c>
      <c r="C5596" s="9" t="s">
        <v>15115</v>
      </c>
      <c r="D5596" s="6" t="s">
        <v>9721</v>
      </c>
      <c r="E5596" s="403">
        <v>43.92</v>
      </c>
      <c r="F5596" s="404"/>
      <c r="G5596" s="404"/>
      <c r="H5596" s="404" t="str">
        <f t="shared" si="89"/>
        <v>M³</v>
      </c>
    </row>
    <row r="5597" spans="2:8" ht="30" x14ac:dyDescent="0.25">
      <c r="B5597" s="4">
        <v>5502771</v>
      </c>
      <c r="C5597" s="8" t="s">
        <v>15116</v>
      </c>
      <c r="D5597" s="4" t="s">
        <v>9721</v>
      </c>
      <c r="E5597" s="406">
        <v>42.72</v>
      </c>
      <c r="F5597" s="404"/>
      <c r="G5597" s="404"/>
      <c r="H5597" s="404" t="str">
        <f t="shared" si="89"/>
        <v>M³</v>
      </c>
    </row>
    <row r="5598" spans="2:8" ht="30" x14ac:dyDescent="0.25">
      <c r="B5598" s="6">
        <v>5502797</v>
      </c>
      <c r="C5598" s="9" t="s">
        <v>15117</v>
      </c>
      <c r="D5598" s="6" t="s">
        <v>9721</v>
      </c>
      <c r="E5598" s="403">
        <v>40.61</v>
      </c>
      <c r="F5598" s="404"/>
      <c r="G5598" s="404"/>
      <c r="H5598" s="404" t="str">
        <f t="shared" si="89"/>
        <v>M³</v>
      </c>
    </row>
    <row r="5599" spans="2:8" ht="30" x14ac:dyDescent="0.25">
      <c r="B5599" s="4">
        <v>5502746</v>
      </c>
      <c r="C5599" s="8" t="s">
        <v>15118</v>
      </c>
      <c r="D5599" s="4" t="s">
        <v>9721</v>
      </c>
      <c r="E5599" s="406">
        <v>44.43</v>
      </c>
      <c r="F5599" s="404"/>
      <c r="G5599" s="404"/>
      <c r="H5599" s="404" t="str">
        <f t="shared" si="89"/>
        <v>M³</v>
      </c>
    </row>
    <row r="5600" spans="2:8" ht="30" x14ac:dyDescent="0.25">
      <c r="B5600" s="6">
        <v>5502772</v>
      </c>
      <c r="C5600" s="9" t="s">
        <v>15119</v>
      </c>
      <c r="D5600" s="6" t="s">
        <v>9721</v>
      </c>
      <c r="E5600" s="403">
        <v>43.02</v>
      </c>
      <c r="F5600" s="404"/>
      <c r="G5600" s="404"/>
      <c r="H5600" s="404" t="str">
        <f t="shared" si="89"/>
        <v>M³</v>
      </c>
    </row>
    <row r="5601" spans="2:8" ht="30" x14ac:dyDescent="0.25">
      <c r="B5601" s="4">
        <v>5502798</v>
      </c>
      <c r="C5601" s="8" t="s">
        <v>15120</v>
      </c>
      <c r="D5601" s="4" t="s">
        <v>9721</v>
      </c>
      <c r="E5601" s="406">
        <v>40.94</v>
      </c>
      <c r="F5601" s="404"/>
      <c r="G5601" s="404"/>
      <c r="H5601" s="404" t="str">
        <f t="shared" si="89"/>
        <v>M³</v>
      </c>
    </row>
    <row r="5602" spans="2:8" ht="30" x14ac:dyDescent="0.25">
      <c r="B5602" s="6">
        <v>5502886</v>
      </c>
      <c r="C5602" s="9" t="s">
        <v>15121</v>
      </c>
      <c r="D5602" s="6" t="s">
        <v>9721</v>
      </c>
      <c r="E5602" s="403">
        <v>53.07</v>
      </c>
      <c r="F5602" s="404"/>
      <c r="G5602" s="404"/>
      <c r="H5602" s="404" t="str">
        <f t="shared" si="89"/>
        <v>M³</v>
      </c>
    </row>
    <row r="5603" spans="2:8" ht="30" x14ac:dyDescent="0.25">
      <c r="B5603" s="4">
        <v>5502887</v>
      </c>
      <c r="C5603" s="8" t="s">
        <v>15122</v>
      </c>
      <c r="D5603" s="4" t="s">
        <v>9721</v>
      </c>
      <c r="E5603" s="406">
        <v>48.11</v>
      </c>
      <c r="F5603" s="404"/>
      <c r="G5603" s="404"/>
      <c r="H5603" s="404" t="str">
        <f t="shared" si="89"/>
        <v>M³</v>
      </c>
    </row>
    <row r="5604" spans="2:8" ht="30" x14ac:dyDescent="0.25">
      <c r="B5604" s="6">
        <v>5502888</v>
      </c>
      <c r="C5604" s="9" t="s">
        <v>15123</v>
      </c>
      <c r="D5604" s="6" t="s">
        <v>9721</v>
      </c>
      <c r="E5604" s="403">
        <v>45.43</v>
      </c>
      <c r="F5604" s="404"/>
      <c r="G5604" s="404"/>
      <c r="H5604" s="404" t="str">
        <f t="shared" si="89"/>
        <v>M³</v>
      </c>
    </row>
    <row r="5605" spans="2:8" x14ac:dyDescent="0.25">
      <c r="B5605" s="4">
        <v>5502820</v>
      </c>
      <c r="C5605" s="8" t="s">
        <v>15124</v>
      </c>
      <c r="D5605" s="4" t="s">
        <v>9721</v>
      </c>
      <c r="E5605" s="406">
        <v>6.83</v>
      </c>
      <c r="F5605" s="404"/>
      <c r="G5605" s="404"/>
      <c r="H5605" s="404" t="str">
        <f t="shared" si="89"/>
        <v>M³</v>
      </c>
    </row>
    <row r="5606" spans="2:8" ht="30" x14ac:dyDescent="0.25">
      <c r="B5606" s="6">
        <v>5502904</v>
      </c>
      <c r="C5606" s="9" t="s">
        <v>15125</v>
      </c>
      <c r="D5606" s="6" t="s">
        <v>9721</v>
      </c>
      <c r="E5606" s="403">
        <v>20.43</v>
      </c>
      <c r="F5606" s="404"/>
      <c r="G5606" s="404"/>
      <c r="H5606" s="404" t="str">
        <f t="shared" si="89"/>
        <v>M³</v>
      </c>
    </row>
    <row r="5607" spans="2:8" ht="30" x14ac:dyDescent="0.25">
      <c r="B5607" s="4">
        <v>5502930</v>
      </c>
      <c r="C5607" s="8" t="s">
        <v>15126</v>
      </c>
      <c r="D5607" s="4" t="s">
        <v>9721</v>
      </c>
      <c r="E5607" s="406">
        <v>19.39</v>
      </c>
      <c r="F5607" s="404"/>
      <c r="G5607" s="404"/>
      <c r="H5607" s="404" t="str">
        <f t="shared" si="89"/>
        <v>M³</v>
      </c>
    </row>
    <row r="5608" spans="2:8" ht="30" x14ac:dyDescent="0.25">
      <c r="B5608" s="6">
        <v>5502956</v>
      </c>
      <c r="C5608" s="9" t="s">
        <v>15127</v>
      </c>
      <c r="D5608" s="6" t="s">
        <v>9721</v>
      </c>
      <c r="E5608" s="403">
        <v>19.010000000000002</v>
      </c>
      <c r="F5608" s="404"/>
      <c r="G5608" s="404"/>
      <c r="H5608" s="404" t="str">
        <f t="shared" si="89"/>
        <v>M³</v>
      </c>
    </row>
    <row r="5609" spans="2:8" ht="30" x14ac:dyDescent="0.25">
      <c r="B5609" s="4">
        <v>5502905</v>
      </c>
      <c r="C5609" s="8" t="s">
        <v>15128</v>
      </c>
      <c r="D5609" s="4" t="s">
        <v>9721</v>
      </c>
      <c r="E5609" s="406">
        <v>22.97</v>
      </c>
      <c r="F5609" s="404"/>
      <c r="G5609" s="404"/>
      <c r="H5609" s="404" t="str">
        <f t="shared" si="89"/>
        <v>M³</v>
      </c>
    </row>
    <row r="5610" spans="2:8" ht="30" x14ac:dyDescent="0.25">
      <c r="B5610" s="6">
        <v>5502931</v>
      </c>
      <c r="C5610" s="9" t="s">
        <v>15129</v>
      </c>
      <c r="D5610" s="6" t="s">
        <v>9721</v>
      </c>
      <c r="E5610" s="403">
        <v>19.579999999999998</v>
      </c>
      <c r="F5610" s="404"/>
      <c r="G5610" s="404"/>
      <c r="H5610" s="404" t="str">
        <f t="shared" si="89"/>
        <v>M³</v>
      </c>
    </row>
    <row r="5611" spans="2:8" ht="30" x14ac:dyDescent="0.25">
      <c r="B5611" s="4">
        <v>5502957</v>
      </c>
      <c r="C5611" s="8" t="s">
        <v>15130</v>
      </c>
      <c r="D5611" s="4" t="s">
        <v>9721</v>
      </c>
      <c r="E5611" s="406">
        <v>19.2</v>
      </c>
      <c r="F5611" s="404"/>
      <c r="G5611" s="404"/>
      <c r="H5611" s="404" t="str">
        <f t="shared" si="89"/>
        <v>M³</v>
      </c>
    </row>
    <row r="5612" spans="2:8" ht="30" x14ac:dyDescent="0.25">
      <c r="B5612" s="6">
        <v>5502906</v>
      </c>
      <c r="C5612" s="9" t="s">
        <v>15131</v>
      </c>
      <c r="D5612" s="6" t="s">
        <v>9721</v>
      </c>
      <c r="E5612" s="403">
        <v>23.26</v>
      </c>
      <c r="F5612" s="404"/>
      <c r="G5612" s="404"/>
      <c r="H5612" s="404" t="str">
        <f t="shared" si="89"/>
        <v>M³</v>
      </c>
    </row>
    <row r="5613" spans="2:8" ht="30" x14ac:dyDescent="0.25">
      <c r="B5613" s="4">
        <v>5502932</v>
      </c>
      <c r="C5613" s="8" t="s">
        <v>15132</v>
      </c>
      <c r="D5613" s="4" t="s">
        <v>9721</v>
      </c>
      <c r="E5613" s="406">
        <v>19.77</v>
      </c>
      <c r="F5613" s="404"/>
      <c r="G5613" s="404"/>
      <c r="H5613" s="404" t="str">
        <f t="shared" si="89"/>
        <v>M³</v>
      </c>
    </row>
    <row r="5614" spans="2:8" ht="30" x14ac:dyDescent="0.25">
      <c r="B5614" s="6">
        <v>5502958</v>
      </c>
      <c r="C5614" s="9" t="s">
        <v>15133</v>
      </c>
      <c r="D5614" s="6" t="s">
        <v>9721</v>
      </c>
      <c r="E5614" s="403">
        <v>19.39</v>
      </c>
      <c r="F5614" s="404"/>
      <c r="G5614" s="404"/>
      <c r="H5614" s="404" t="str">
        <f t="shared" si="89"/>
        <v>M³</v>
      </c>
    </row>
    <row r="5615" spans="2:8" ht="30" x14ac:dyDescent="0.25">
      <c r="B5615" s="4">
        <v>5502907</v>
      </c>
      <c r="C5615" s="8" t="s">
        <v>15134</v>
      </c>
      <c r="D5615" s="4" t="s">
        <v>9721</v>
      </c>
      <c r="E5615" s="406">
        <v>23.68</v>
      </c>
      <c r="F5615" s="404"/>
      <c r="G5615" s="404"/>
      <c r="H5615" s="404" t="str">
        <f t="shared" si="89"/>
        <v>M³</v>
      </c>
    </row>
    <row r="5616" spans="2:8" ht="30" x14ac:dyDescent="0.25">
      <c r="B5616" s="6">
        <v>5502933</v>
      </c>
      <c r="C5616" s="9" t="s">
        <v>15135</v>
      </c>
      <c r="D5616" s="6" t="s">
        <v>9721</v>
      </c>
      <c r="E5616" s="403">
        <v>20.05</v>
      </c>
      <c r="F5616" s="404"/>
      <c r="G5616" s="404"/>
      <c r="H5616" s="404" t="str">
        <f t="shared" si="89"/>
        <v>M³</v>
      </c>
    </row>
    <row r="5617" spans="2:8" ht="30" x14ac:dyDescent="0.25">
      <c r="B5617" s="4">
        <v>5502959</v>
      </c>
      <c r="C5617" s="8" t="s">
        <v>15136</v>
      </c>
      <c r="D5617" s="4" t="s">
        <v>9721</v>
      </c>
      <c r="E5617" s="406">
        <v>19.579999999999998</v>
      </c>
      <c r="F5617" s="404"/>
      <c r="G5617" s="404"/>
      <c r="H5617" s="404" t="str">
        <f t="shared" si="89"/>
        <v>M³</v>
      </c>
    </row>
    <row r="5618" spans="2:8" ht="30" x14ac:dyDescent="0.25">
      <c r="B5618" s="6">
        <v>5502908</v>
      </c>
      <c r="C5618" s="9" t="s">
        <v>15137</v>
      </c>
      <c r="D5618" s="6" t="s">
        <v>9721</v>
      </c>
      <c r="E5618" s="403">
        <v>23.97</v>
      </c>
      <c r="F5618" s="404"/>
      <c r="G5618" s="404"/>
      <c r="H5618" s="404" t="str">
        <f t="shared" si="89"/>
        <v>M³</v>
      </c>
    </row>
    <row r="5619" spans="2:8" ht="30" x14ac:dyDescent="0.25">
      <c r="B5619" s="4">
        <v>5502934</v>
      </c>
      <c r="C5619" s="8" t="s">
        <v>15138</v>
      </c>
      <c r="D5619" s="4" t="s">
        <v>9721</v>
      </c>
      <c r="E5619" s="406">
        <v>20.239999999999998</v>
      </c>
      <c r="F5619" s="404"/>
      <c r="G5619" s="404"/>
      <c r="H5619" s="404" t="str">
        <f t="shared" si="89"/>
        <v>M³</v>
      </c>
    </row>
    <row r="5620" spans="2:8" ht="30" x14ac:dyDescent="0.25">
      <c r="B5620" s="6">
        <v>5502960</v>
      </c>
      <c r="C5620" s="9" t="s">
        <v>15139</v>
      </c>
      <c r="D5620" s="6" t="s">
        <v>9721</v>
      </c>
      <c r="E5620" s="403">
        <v>19.670000000000002</v>
      </c>
      <c r="F5620" s="404"/>
      <c r="G5620" s="404"/>
      <c r="H5620" s="404" t="str">
        <f t="shared" si="89"/>
        <v>M³</v>
      </c>
    </row>
    <row r="5621" spans="2:8" ht="30" x14ac:dyDescent="0.25">
      <c r="B5621" s="4">
        <v>5502909</v>
      </c>
      <c r="C5621" s="8" t="s">
        <v>15140</v>
      </c>
      <c r="D5621" s="4" t="s">
        <v>9721</v>
      </c>
      <c r="E5621" s="406">
        <v>24.53</v>
      </c>
      <c r="F5621" s="404"/>
      <c r="G5621" s="404"/>
      <c r="H5621" s="404" t="str">
        <f t="shared" si="89"/>
        <v>M³</v>
      </c>
    </row>
    <row r="5622" spans="2:8" ht="30" x14ac:dyDescent="0.25">
      <c r="B5622" s="6">
        <v>5502935</v>
      </c>
      <c r="C5622" s="9" t="s">
        <v>15141</v>
      </c>
      <c r="D5622" s="6" t="s">
        <v>9721</v>
      </c>
      <c r="E5622" s="403">
        <v>20.62</v>
      </c>
      <c r="F5622" s="404"/>
      <c r="G5622" s="404"/>
      <c r="H5622" s="404" t="str">
        <f t="shared" si="89"/>
        <v>M³</v>
      </c>
    </row>
    <row r="5623" spans="2:8" ht="30" x14ac:dyDescent="0.25">
      <c r="B5623" s="4">
        <v>5502961</v>
      </c>
      <c r="C5623" s="8" t="s">
        <v>15142</v>
      </c>
      <c r="D5623" s="4" t="s">
        <v>9721</v>
      </c>
      <c r="E5623" s="406">
        <v>20.05</v>
      </c>
      <c r="F5623" s="404"/>
      <c r="G5623" s="404"/>
      <c r="H5623" s="404" t="str">
        <f t="shared" si="89"/>
        <v>M³</v>
      </c>
    </row>
    <row r="5624" spans="2:8" ht="30" x14ac:dyDescent="0.25">
      <c r="B5624" s="6">
        <v>5502910</v>
      </c>
      <c r="C5624" s="9" t="s">
        <v>15143</v>
      </c>
      <c r="D5624" s="6" t="s">
        <v>9721</v>
      </c>
      <c r="E5624" s="403">
        <v>25.53</v>
      </c>
      <c r="F5624" s="404"/>
      <c r="G5624" s="404"/>
      <c r="H5624" s="404" t="str">
        <f t="shared" si="89"/>
        <v>M³</v>
      </c>
    </row>
    <row r="5625" spans="2:8" ht="30" x14ac:dyDescent="0.25">
      <c r="B5625" s="4">
        <v>5502936</v>
      </c>
      <c r="C5625" s="8" t="s">
        <v>15144</v>
      </c>
      <c r="D5625" s="4" t="s">
        <v>9721</v>
      </c>
      <c r="E5625" s="406">
        <v>23.4</v>
      </c>
      <c r="F5625" s="404"/>
      <c r="G5625" s="404"/>
      <c r="H5625" s="404" t="str">
        <f t="shared" si="89"/>
        <v>M³</v>
      </c>
    </row>
    <row r="5626" spans="2:8" ht="30" x14ac:dyDescent="0.25">
      <c r="B5626" s="6">
        <v>5502962</v>
      </c>
      <c r="C5626" s="9" t="s">
        <v>15145</v>
      </c>
      <c r="D5626" s="6" t="s">
        <v>9721</v>
      </c>
      <c r="E5626" s="403">
        <v>20.52</v>
      </c>
      <c r="F5626" s="404"/>
      <c r="G5626" s="404"/>
      <c r="H5626" s="404" t="str">
        <f t="shared" si="89"/>
        <v>M³</v>
      </c>
    </row>
    <row r="5627" spans="2:8" ht="30" x14ac:dyDescent="0.25">
      <c r="B5627" s="4">
        <v>5502900</v>
      </c>
      <c r="C5627" s="8" t="s">
        <v>15146</v>
      </c>
      <c r="D5627" s="4" t="s">
        <v>9721</v>
      </c>
      <c r="E5627" s="406">
        <v>18.920000000000002</v>
      </c>
      <c r="F5627" s="404"/>
      <c r="G5627" s="404"/>
      <c r="H5627" s="404" t="str">
        <f t="shared" si="89"/>
        <v>M³</v>
      </c>
    </row>
    <row r="5628" spans="2:8" ht="30" x14ac:dyDescent="0.25">
      <c r="B5628" s="6">
        <v>5502926</v>
      </c>
      <c r="C5628" s="9" t="s">
        <v>15147</v>
      </c>
      <c r="D5628" s="6" t="s">
        <v>9721</v>
      </c>
      <c r="E5628" s="403">
        <v>18.350000000000001</v>
      </c>
      <c r="F5628" s="404"/>
      <c r="G5628" s="404"/>
      <c r="H5628" s="404" t="str">
        <f t="shared" si="89"/>
        <v>M³</v>
      </c>
    </row>
    <row r="5629" spans="2:8" ht="30" x14ac:dyDescent="0.25">
      <c r="B5629" s="4">
        <v>5502952</v>
      </c>
      <c r="C5629" s="8" t="s">
        <v>15148</v>
      </c>
      <c r="D5629" s="4" t="s">
        <v>9721</v>
      </c>
      <c r="E5629" s="406">
        <v>18.16</v>
      </c>
      <c r="F5629" s="404"/>
      <c r="G5629" s="404"/>
      <c r="H5629" s="404" t="str">
        <f t="shared" si="89"/>
        <v>M³</v>
      </c>
    </row>
    <row r="5630" spans="2:8" ht="30" x14ac:dyDescent="0.25">
      <c r="B5630" s="6">
        <v>5502901</v>
      </c>
      <c r="C5630" s="9" t="s">
        <v>15149</v>
      </c>
      <c r="D5630" s="6" t="s">
        <v>9721</v>
      </c>
      <c r="E5630" s="403">
        <v>19.29</v>
      </c>
      <c r="F5630" s="404"/>
      <c r="G5630" s="404"/>
      <c r="H5630" s="404" t="str">
        <f t="shared" si="89"/>
        <v>M³</v>
      </c>
    </row>
    <row r="5631" spans="2:8" ht="30" x14ac:dyDescent="0.25">
      <c r="B5631" s="4">
        <v>5502927</v>
      </c>
      <c r="C5631" s="8" t="s">
        <v>15150</v>
      </c>
      <c r="D5631" s="4" t="s">
        <v>9721</v>
      </c>
      <c r="E5631" s="406">
        <v>18.63</v>
      </c>
      <c r="F5631" s="404"/>
      <c r="G5631" s="404"/>
      <c r="H5631" s="404" t="str">
        <f t="shared" si="89"/>
        <v>M³</v>
      </c>
    </row>
    <row r="5632" spans="2:8" ht="30" x14ac:dyDescent="0.25">
      <c r="B5632" s="6">
        <v>5502953</v>
      </c>
      <c r="C5632" s="9" t="s">
        <v>15151</v>
      </c>
      <c r="D5632" s="6" t="s">
        <v>9721</v>
      </c>
      <c r="E5632" s="403">
        <v>18.440000000000001</v>
      </c>
      <c r="F5632" s="404"/>
      <c r="G5632" s="404"/>
      <c r="H5632" s="404" t="str">
        <f t="shared" si="89"/>
        <v>M³</v>
      </c>
    </row>
    <row r="5633" spans="2:8" ht="30" x14ac:dyDescent="0.25">
      <c r="B5633" s="4">
        <v>5502899</v>
      </c>
      <c r="C5633" s="8" t="s">
        <v>15152</v>
      </c>
      <c r="D5633" s="4" t="s">
        <v>9721</v>
      </c>
      <c r="E5633" s="406">
        <v>18.350000000000001</v>
      </c>
      <c r="F5633" s="404"/>
      <c r="G5633" s="404"/>
      <c r="H5633" s="404" t="str">
        <f t="shared" si="89"/>
        <v>M³</v>
      </c>
    </row>
    <row r="5634" spans="2:8" ht="30" x14ac:dyDescent="0.25">
      <c r="B5634" s="6">
        <v>5502925</v>
      </c>
      <c r="C5634" s="9" t="s">
        <v>15153</v>
      </c>
      <c r="D5634" s="6" t="s">
        <v>9721</v>
      </c>
      <c r="E5634" s="403">
        <v>18.059999999999999</v>
      </c>
      <c r="F5634" s="404"/>
      <c r="G5634" s="404"/>
      <c r="H5634" s="404" t="str">
        <f t="shared" si="89"/>
        <v>M³</v>
      </c>
    </row>
    <row r="5635" spans="2:8" ht="30" x14ac:dyDescent="0.25">
      <c r="B5635" s="4">
        <v>5502951</v>
      </c>
      <c r="C5635" s="8" t="s">
        <v>15154</v>
      </c>
      <c r="D5635" s="4" t="s">
        <v>9721</v>
      </c>
      <c r="E5635" s="406">
        <v>17.88</v>
      </c>
      <c r="F5635" s="404"/>
      <c r="G5635" s="404"/>
      <c r="H5635" s="404" t="str">
        <f t="shared" si="89"/>
        <v>M³</v>
      </c>
    </row>
    <row r="5636" spans="2:8" ht="30" x14ac:dyDescent="0.25">
      <c r="B5636" s="6">
        <v>5502902</v>
      </c>
      <c r="C5636" s="9" t="s">
        <v>15155</v>
      </c>
      <c r="D5636" s="6" t="s">
        <v>9721</v>
      </c>
      <c r="E5636" s="403">
        <v>19.77</v>
      </c>
      <c r="F5636" s="404"/>
      <c r="G5636" s="404"/>
      <c r="H5636" s="404" t="str">
        <f t="shared" si="89"/>
        <v>M³</v>
      </c>
    </row>
    <row r="5637" spans="2:8" ht="30" x14ac:dyDescent="0.25">
      <c r="B5637" s="4">
        <v>5502928</v>
      </c>
      <c r="C5637" s="8" t="s">
        <v>15156</v>
      </c>
      <c r="D5637" s="4" t="s">
        <v>9721</v>
      </c>
      <c r="E5637" s="406">
        <v>18.920000000000002</v>
      </c>
      <c r="F5637" s="404"/>
      <c r="G5637" s="404"/>
      <c r="H5637" s="404" t="str">
        <f t="shared" si="89"/>
        <v>M³</v>
      </c>
    </row>
    <row r="5638" spans="2:8" ht="30" x14ac:dyDescent="0.25">
      <c r="B5638" s="6">
        <v>5502954</v>
      </c>
      <c r="C5638" s="9" t="s">
        <v>15157</v>
      </c>
      <c r="D5638" s="6" t="s">
        <v>9721</v>
      </c>
      <c r="E5638" s="403">
        <v>18.63</v>
      </c>
      <c r="F5638" s="404"/>
      <c r="G5638" s="404"/>
      <c r="H5638" s="404" t="str">
        <f t="shared" si="89"/>
        <v>M³</v>
      </c>
    </row>
    <row r="5639" spans="2:8" ht="30" x14ac:dyDescent="0.25">
      <c r="B5639" s="4">
        <v>5502903</v>
      </c>
      <c r="C5639" s="8" t="s">
        <v>15158</v>
      </c>
      <c r="D5639" s="4" t="s">
        <v>9721</v>
      </c>
      <c r="E5639" s="406">
        <v>20.05</v>
      </c>
      <c r="F5639" s="404"/>
      <c r="G5639" s="404"/>
      <c r="H5639" s="404" t="str">
        <f t="shared" si="89"/>
        <v>M³</v>
      </c>
    </row>
    <row r="5640" spans="2:8" ht="30" x14ac:dyDescent="0.25">
      <c r="B5640" s="6">
        <v>5502929</v>
      </c>
      <c r="C5640" s="9" t="s">
        <v>15159</v>
      </c>
      <c r="D5640" s="6" t="s">
        <v>9721</v>
      </c>
      <c r="E5640" s="403">
        <v>19.100000000000001</v>
      </c>
      <c r="F5640" s="404"/>
      <c r="G5640" s="404"/>
      <c r="H5640" s="404" t="str">
        <f t="shared" si="89"/>
        <v>M³</v>
      </c>
    </row>
    <row r="5641" spans="2:8" ht="30" x14ac:dyDescent="0.25">
      <c r="B5641" s="4">
        <v>5502955</v>
      </c>
      <c r="C5641" s="8" t="s">
        <v>15160</v>
      </c>
      <c r="D5641" s="4" t="s">
        <v>9721</v>
      </c>
      <c r="E5641" s="406">
        <v>18.82</v>
      </c>
      <c r="F5641" s="404"/>
      <c r="G5641" s="404"/>
      <c r="H5641" s="404" t="str">
        <f t="shared" si="89"/>
        <v>M³</v>
      </c>
    </row>
    <row r="5642" spans="2:8" ht="30" x14ac:dyDescent="0.25">
      <c r="B5642" s="6">
        <v>5502889</v>
      </c>
      <c r="C5642" s="9" t="s">
        <v>15161</v>
      </c>
      <c r="D5642" s="6" t="s">
        <v>9721</v>
      </c>
      <c r="E5642" s="403">
        <v>25.95</v>
      </c>
      <c r="F5642" s="404"/>
      <c r="G5642" s="404"/>
      <c r="H5642" s="404" t="str">
        <f t="shared" si="89"/>
        <v>M³</v>
      </c>
    </row>
    <row r="5643" spans="2:8" ht="30" x14ac:dyDescent="0.25">
      <c r="B5643" s="4">
        <v>5502996</v>
      </c>
      <c r="C5643" s="8" t="s">
        <v>15162</v>
      </c>
      <c r="D5643" s="4" t="s">
        <v>9721</v>
      </c>
      <c r="E5643" s="406">
        <v>23.68</v>
      </c>
      <c r="F5643" s="404"/>
      <c r="G5643" s="404"/>
      <c r="H5643" s="404" t="str">
        <f t="shared" si="89"/>
        <v>M³</v>
      </c>
    </row>
    <row r="5644" spans="2:8" ht="30" x14ac:dyDescent="0.25">
      <c r="B5644" s="6">
        <v>5502997</v>
      </c>
      <c r="C5644" s="9" t="s">
        <v>15163</v>
      </c>
      <c r="D5644" s="6" t="s">
        <v>9721</v>
      </c>
      <c r="E5644" s="403">
        <v>22.97</v>
      </c>
      <c r="F5644" s="404"/>
      <c r="G5644" s="404"/>
      <c r="H5644" s="404" t="str">
        <f t="shared" si="89"/>
        <v>M³</v>
      </c>
    </row>
    <row r="5645" spans="2:8" x14ac:dyDescent="0.25">
      <c r="B5645" s="4">
        <v>5501716</v>
      </c>
      <c r="C5645" s="8" t="s">
        <v>15164</v>
      </c>
      <c r="D5645" s="4" t="s">
        <v>9721</v>
      </c>
      <c r="E5645" s="406">
        <v>20.28</v>
      </c>
      <c r="F5645" s="404"/>
      <c r="G5645" s="404"/>
      <c r="H5645" s="404" t="str">
        <f t="shared" si="89"/>
        <v>M³</v>
      </c>
    </row>
    <row r="5646" spans="2:8" x14ac:dyDescent="0.25">
      <c r="B5646" s="6">
        <v>5501717</v>
      </c>
      <c r="C5646" s="9" t="s">
        <v>15165</v>
      </c>
      <c r="D5646" s="6" t="s">
        <v>9721</v>
      </c>
      <c r="E5646" s="403">
        <v>22.85</v>
      </c>
      <c r="F5646" s="404"/>
      <c r="G5646" s="404"/>
      <c r="H5646" s="404" t="str">
        <f t="shared" si="89"/>
        <v>M³</v>
      </c>
    </row>
    <row r="5647" spans="2:8" x14ac:dyDescent="0.25">
      <c r="B5647" s="4">
        <v>5501712</v>
      </c>
      <c r="C5647" s="8" t="s">
        <v>15166</v>
      </c>
      <c r="D5647" s="4" t="s">
        <v>9721</v>
      </c>
      <c r="E5647" s="406">
        <v>11.78</v>
      </c>
      <c r="F5647" s="404"/>
      <c r="G5647" s="404"/>
      <c r="H5647" s="404" t="str">
        <f t="shared" si="89"/>
        <v>M³</v>
      </c>
    </row>
    <row r="5648" spans="2:8" x14ac:dyDescent="0.25">
      <c r="B5648" s="6">
        <v>5501713</v>
      </c>
      <c r="C5648" s="9" t="s">
        <v>15167</v>
      </c>
      <c r="D5648" s="6" t="s">
        <v>9721</v>
      </c>
      <c r="E5648" s="403">
        <v>13.09</v>
      </c>
      <c r="F5648" s="404"/>
      <c r="G5648" s="404"/>
      <c r="H5648" s="404" t="str">
        <f t="shared" si="89"/>
        <v>M³</v>
      </c>
    </row>
    <row r="5649" spans="2:8" x14ac:dyDescent="0.25">
      <c r="B5649" s="4">
        <v>5501711</v>
      </c>
      <c r="C5649" s="8" t="s">
        <v>15168</v>
      </c>
      <c r="D5649" s="4" t="s">
        <v>9721</v>
      </c>
      <c r="E5649" s="406">
        <v>9.4600000000000009</v>
      </c>
      <c r="F5649" s="404"/>
      <c r="G5649" s="404"/>
      <c r="H5649" s="404" t="str">
        <f t="shared" ref="H5649:H5712" si="90">UPPER(D5649)</f>
        <v>M³</v>
      </c>
    </row>
    <row r="5650" spans="2:8" x14ac:dyDescent="0.25">
      <c r="B5650" s="6">
        <v>5501710</v>
      </c>
      <c r="C5650" s="9" t="s">
        <v>15169</v>
      </c>
      <c r="D5650" s="6" t="s">
        <v>9721</v>
      </c>
      <c r="E5650" s="403">
        <v>2.88</v>
      </c>
      <c r="F5650" s="404"/>
      <c r="G5650" s="404"/>
      <c r="H5650" s="404" t="str">
        <f t="shared" si="90"/>
        <v>M³</v>
      </c>
    </row>
    <row r="5651" spans="2:8" x14ac:dyDescent="0.25">
      <c r="B5651" s="4">
        <v>5501714</v>
      </c>
      <c r="C5651" s="8" t="s">
        <v>15170</v>
      </c>
      <c r="D5651" s="4" t="s">
        <v>9721</v>
      </c>
      <c r="E5651" s="406">
        <v>15.38</v>
      </c>
      <c r="F5651" s="404"/>
      <c r="G5651" s="404"/>
      <c r="H5651" s="404" t="str">
        <f t="shared" si="90"/>
        <v>M³</v>
      </c>
    </row>
    <row r="5652" spans="2:8" x14ac:dyDescent="0.25">
      <c r="B5652" s="6">
        <v>5501715</v>
      </c>
      <c r="C5652" s="9" t="s">
        <v>15171</v>
      </c>
      <c r="D5652" s="6" t="s">
        <v>9721</v>
      </c>
      <c r="E5652" s="403">
        <v>17.71</v>
      </c>
      <c r="F5652" s="404"/>
      <c r="G5652" s="404"/>
      <c r="H5652" s="404" t="str">
        <f t="shared" si="90"/>
        <v>M³</v>
      </c>
    </row>
    <row r="5653" spans="2:8" x14ac:dyDescent="0.25">
      <c r="B5653" s="4">
        <v>5502986</v>
      </c>
      <c r="C5653" s="8" t="s">
        <v>15172</v>
      </c>
      <c r="D5653" s="4" t="s">
        <v>9721</v>
      </c>
      <c r="E5653" s="406">
        <v>3.07</v>
      </c>
      <c r="F5653" s="404"/>
      <c r="G5653" s="404"/>
      <c r="H5653" s="404" t="str">
        <f t="shared" si="90"/>
        <v>M³</v>
      </c>
    </row>
    <row r="5654" spans="2:8" x14ac:dyDescent="0.25">
      <c r="B5654" s="6">
        <v>5502977</v>
      </c>
      <c r="C5654" s="9" t="s">
        <v>15173</v>
      </c>
      <c r="D5654" s="6" t="s">
        <v>9721</v>
      </c>
      <c r="E5654" s="403">
        <v>8.68</v>
      </c>
      <c r="F5654" s="404"/>
      <c r="G5654" s="404"/>
      <c r="H5654" s="404" t="str">
        <f t="shared" si="90"/>
        <v>M³</v>
      </c>
    </row>
    <row r="5655" spans="2:8" x14ac:dyDescent="0.25">
      <c r="B5655" s="4">
        <v>5502985</v>
      </c>
      <c r="C5655" s="8" t="s">
        <v>15174</v>
      </c>
      <c r="D5655" s="4" t="s">
        <v>10960</v>
      </c>
      <c r="E5655" s="406">
        <v>0.54</v>
      </c>
      <c r="F5655" s="404"/>
      <c r="G5655" s="404"/>
      <c r="H5655" s="404" t="str">
        <f t="shared" si="90"/>
        <v>M²</v>
      </c>
    </row>
    <row r="5656" spans="2:8" x14ac:dyDescent="0.25">
      <c r="B5656" s="6">
        <v>5503018</v>
      </c>
      <c r="C5656" s="9" t="s">
        <v>15175</v>
      </c>
      <c r="D5656" s="6" t="s">
        <v>11332</v>
      </c>
      <c r="E5656" s="403">
        <v>66.41</v>
      </c>
      <c r="F5656" s="404"/>
      <c r="G5656" s="404"/>
      <c r="H5656" s="404" t="str">
        <f t="shared" si="90"/>
        <v>KM</v>
      </c>
    </row>
    <row r="5657" spans="2:8" x14ac:dyDescent="0.25">
      <c r="B5657" s="4">
        <v>5505768</v>
      </c>
      <c r="C5657" s="8" t="s">
        <v>15176</v>
      </c>
      <c r="D5657" s="4" t="s">
        <v>10960</v>
      </c>
      <c r="E5657" s="406">
        <v>80.760000000000005</v>
      </c>
      <c r="F5657" s="404"/>
      <c r="G5657" s="404"/>
      <c r="H5657" s="404" t="str">
        <f t="shared" si="90"/>
        <v>M²</v>
      </c>
    </row>
    <row r="5658" spans="2:8" x14ac:dyDescent="0.25">
      <c r="B5658" s="6">
        <v>5503020</v>
      </c>
      <c r="C5658" s="9" t="s">
        <v>15177</v>
      </c>
      <c r="D5658" s="6" t="s">
        <v>11332</v>
      </c>
      <c r="E5658" s="403">
        <v>305.33</v>
      </c>
      <c r="F5658" s="404"/>
      <c r="G5658" s="404"/>
      <c r="H5658" s="404" t="str">
        <f t="shared" si="90"/>
        <v>KM</v>
      </c>
    </row>
    <row r="5659" spans="2:8" ht="30" x14ac:dyDescent="0.25">
      <c r="B5659" s="4">
        <v>5605798</v>
      </c>
      <c r="C5659" s="8" t="s">
        <v>15178</v>
      </c>
      <c r="D5659" s="4" t="s">
        <v>9</v>
      </c>
      <c r="E5659" s="406">
        <v>88.16</v>
      </c>
      <c r="F5659" s="404"/>
      <c r="G5659" s="404"/>
      <c r="H5659" s="404" t="str">
        <f t="shared" si="90"/>
        <v>M</v>
      </c>
    </row>
    <row r="5660" spans="2:8" ht="30" x14ac:dyDescent="0.25">
      <c r="B5660" s="6">
        <v>5605925</v>
      </c>
      <c r="C5660" s="9" t="s">
        <v>15179</v>
      </c>
      <c r="D5660" s="6" t="s">
        <v>9</v>
      </c>
      <c r="E5660" s="464">
        <v>83.12</v>
      </c>
      <c r="F5660" s="404"/>
      <c r="G5660" s="404"/>
      <c r="H5660" s="404" t="str">
        <f t="shared" si="90"/>
        <v>M</v>
      </c>
    </row>
    <row r="5661" spans="2:8" ht="30" x14ac:dyDescent="0.25">
      <c r="B5661" s="4">
        <v>5605799</v>
      </c>
      <c r="C5661" s="8" t="s">
        <v>15180</v>
      </c>
      <c r="D5661" s="4" t="s">
        <v>9</v>
      </c>
      <c r="E5661" s="463">
        <v>94.03</v>
      </c>
      <c r="F5661" s="404"/>
      <c r="G5661" s="404"/>
      <c r="H5661" s="404" t="str">
        <f t="shared" si="90"/>
        <v>M</v>
      </c>
    </row>
    <row r="5662" spans="2:8" ht="30" x14ac:dyDescent="0.25">
      <c r="B5662" s="6">
        <v>5605800</v>
      </c>
      <c r="C5662" s="9" t="s">
        <v>15181</v>
      </c>
      <c r="D5662" s="6" t="s">
        <v>9</v>
      </c>
      <c r="E5662" s="464">
        <v>104.66</v>
      </c>
      <c r="F5662" s="404"/>
      <c r="G5662" s="404"/>
      <c r="H5662" s="404" t="str">
        <f t="shared" si="90"/>
        <v>M</v>
      </c>
    </row>
    <row r="5663" spans="2:8" ht="30" x14ac:dyDescent="0.25">
      <c r="B5663" s="4">
        <v>5605894</v>
      </c>
      <c r="C5663" s="8" t="s">
        <v>15182</v>
      </c>
      <c r="D5663" s="4" t="s">
        <v>9</v>
      </c>
      <c r="E5663" s="406">
        <v>50.15</v>
      </c>
      <c r="F5663" s="404"/>
      <c r="G5663" s="404"/>
      <c r="H5663" s="404" t="str">
        <f t="shared" si="90"/>
        <v>M</v>
      </c>
    </row>
    <row r="5664" spans="2:8" ht="30" x14ac:dyDescent="0.25">
      <c r="B5664" s="6">
        <v>5605895</v>
      </c>
      <c r="C5664" s="9" t="s">
        <v>15183</v>
      </c>
      <c r="D5664" s="6" t="s">
        <v>9</v>
      </c>
      <c r="E5664" s="403">
        <v>54.46</v>
      </c>
      <c r="F5664" s="404"/>
      <c r="G5664" s="404"/>
      <c r="H5664" s="404" t="str">
        <f t="shared" si="90"/>
        <v>M</v>
      </c>
    </row>
    <row r="5665" spans="2:8" ht="30" x14ac:dyDescent="0.25">
      <c r="B5665" s="4">
        <v>5605896</v>
      </c>
      <c r="C5665" s="8" t="s">
        <v>15184</v>
      </c>
      <c r="D5665" s="4" t="s">
        <v>9</v>
      </c>
      <c r="E5665" s="406">
        <v>60.96</v>
      </c>
      <c r="F5665" s="404"/>
      <c r="G5665" s="404"/>
      <c r="H5665" s="404" t="str">
        <f t="shared" si="90"/>
        <v>M</v>
      </c>
    </row>
    <row r="5666" spans="2:8" ht="30" x14ac:dyDescent="0.25">
      <c r="B5666" s="6">
        <v>5605911</v>
      </c>
      <c r="C5666" s="9" t="s">
        <v>15185</v>
      </c>
      <c r="D5666" s="6" t="s">
        <v>9</v>
      </c>
      <c r="E5666" s="403">
        <v>35.42</v>
      </c>
      <c r="F5666" s="404"/>
      <c r="G5666" s="404"/>
      <c r="H5666" s="404" t="str">
        <f t="shared" si="90"/>
        <v>M</v>
      </c>
    </row>
    <row r="5667" spans="2:8" ht="30" x14ac:dyDescent="0.25">
      <c r="B5667" s="4">
        <v>5605912</v>
      </c>
      <c r="C5667" s="8" t="s">
        <v>15186</v>
      </c>
      <c r="D5667" s="4" t="s">
        <v>9</v>
      </c>
      <c r="E5667" s="406">
        <v>50.27</v>
      </c>
      <c r="F5667" s="404"/>
      <c r="G5667" s="404"/>
      <c r="H5667" s="404" t="str">
        <f t="shared" si="90"/>
        <v>M</v>
      </c>
    </row>
    <row r="5668" spans="2:8" x14ac:dyDescent="0.25">
      <c r="B5668" s="6">
        <v>5605938</v>
      </c>
      <c r="C5668" s="9" t="s">
        <v>15187</v>
      </c>
      <c r="D5668" s="6" t="s">
        <v>9</v>
      </c>
      <c r="E5668" s="403">
        <v>20.69</v>
      </c>
      <c r="F5668" s="404"/>
      <c r="G5668" s="404"/>
      <c r="H5668" s="404" t="str">
        <f t="shared" si="90"/>
        <v>M</v>
      </c>
    </row>
    <row r="5669" spans="2:8" x14ac:dyDescent="0.25">
      <c r="B5669" s="4">
        <v>5605939</v>
      </c>
      <c r="C5669" s="8" t="s">
        <v>15188</v>
      </c>
      <c r="D5669" s="4" t="s">
        <v>9</v>
      </c>
      <c r="E5669" s="406">
        <v>24.87</v>
      </c>
      <c r="F5669" s="404"/>
      <c r="G5669" s="404"/>
      <c r="H5669" s="404" t="str">
        <f t="shared" si="90"/>
        <v>M</v>
      </c>
    </row>
    <row r="5670" spans="2:8" x14ac:dyDescent="0.25">
      <c r="B5670" s="6">
        <v>5605940</v>
      </c>
      <c r="C5670" s="9" t="s">
        <v>15189</v>
      </c>
      <c r="D5670" s="6" t="s">
        <v>9</v>
      </c>
      <c r="E5670" s="403">
        <v>57.61</v>
      </c>
      <c r="F5670" s="404"/>
      <c r="G5670" s="404"/>
      <c r="H5670" s="404" t="str">
        <f t="shared" si="90"/>
        <v>M</v>
      </c>
    </row>
    <row r="5671" spans="2:8" x14ac:dyDescent="0.25">
      <c r="B5671" s="4">
        <v>5605942</v>
      </c>
      <c r="C5671" s="8" t="s">
        <v>15190</v>
      </c>
      <c r="D5671" s="4" t="s">
        <v>10960</v>
      </c>
      <c r="E5671" s="406">
        <v>49.68</v>
      </c>
      <c r="F5671" s="404"/>
      <c r="G5671" s="404"/>
      <c r="H5671" s="404" t="str">
        <f t="shared" si="90"/>
        <v>M²</v>
      </c>
    </row>
    <row r="5672" spans="2:8" ht="30" x14ac:dyDescent="0.25">
      <c r="B5672" s="6">
        <v>5605955</v>
      </c>
      <c r="C5672" s="9" t="s">
        <v>15191</v>
      </c>
      <c r="D5672" s="6" t="s">
        <v>42</v>
      </c>
      <c r="E5672" s="403">
        <v>721.51</v>
      </c>
      <c r="F5672" s="404"/>
      <c r="G5672" s="404"/>
      <c r="H5672" s="404" t="str">
        <f t="shared" si="90"/>
        <v>UN</v>
      </c>
    </row>
    <row r="5673" spans="2:8" ht="30" x14ac:dyDescent="0.25">
      <c r="B5673" s="4">
        <v>5605956</v>
      </c>
      <c r="C5673" s="8" t="s">
        <v>15192</v>
      </c>
      <c r="D5673" s="4" t="s">
        <v>42</v>
      </c>
      <c r="E5673" s="406">
        <v>853.64</v>
      </c>
      <c r="F5673" s="404"/>
      <c r="G5673" s="404"/>
      <c r="H5673" s="404" t="str">
        <f t="shared" si="90"/>
        <v>UN</v>
      </c>
    </row>
    <row r="5674" spans="2:8" ht="30" x14ac:dyDescent="0.25">
      <c r="B5674" s="6">
        <v>5605953</v>
      </c>
      <c r="C5674" s="9" t="s">
        <v>15193</v>
      </c>
      <c r="D5674" s="6" t="s">
        <v>42</v>
      </c>
      <c r="E5674" s="403">
        <v>511.71</v>
      </c>
      <c r="F5674" s="404"/>
      <c r="G5674" s="404"/>
      <c r="H5674" s="404" t="str">
        <f t="shared" si="90"/>
        <v>UN</v>
      </c>
    </row>
    <row r="5675" spans="2:8" ht="30" x14ac:dyDescent="0.25">
      <c r="B5675" s="4">
        <v>5605954</v>
      </c>
      <c r="C5675" s="8" t="s">
        <v>15194</v>
      </c>
      <c r="D5675" s="4" t="s">
        <v>42</v>
      </c>
      <c r="E5675" s="406">
        <v>619.4</v>
      </c>
      <c r="F5675" s="404"/>
      <c r="G5675" s="404"/>
      <c r="H5675" s="404" t="str">
        <f t="shared" si="90"/>
        <v>UN</v>
      </c>
    </row>
    <row r="5676" spans="2:8" ht="30" x14ac:dyDescent="0.25">
      <c r="B5676" s="6">
        <v>5605909</v>
      </c>
      <c r="C5676" s="9" t="s">
        <v>15195</v>
      </c>
      <c r="D5676" s="6" t="s">
        <v>42</v>
      </c>
      <c r="E5676" s="403">
        <v>491.09</v>
      </c>
      <c r="F5676" s="404"/>
      <c r="G5676" s="404"/>
      <c r="H5676" s="404" t="str">
        <f t="shared" si="90"/>
        <v>UN</v>
      </c>
    </row>
    <row r="5677" spans="2:8" ht="30" x14ac:dyDescent="0.25">
      <c r="B5677" s="4">
        <v>5605908</v>
      </c>
      <c r="C5677" s="8" t="s">
        <v>15196</v>
      </c>
      <c r="D5677" s="4" t="s">
        <v>42</v>
      </c>
      <c r="E5677" s="406">
        <v>491.09</v>
      </c>
      <c r="F5677" s="404"/>
      <c r="G5677" s="404"/>
      <c r="H5677" s="404" t="str">
        <f t="shared" si="90"/>
        <v>UN</v>
      </c>
    </row>
    <row r="5678" spans="2:8" ht="30" x14ac:dyDescent="0.25">
      <c r="B5678" s="6">
        <v>5605907</v>
      </c>
      <c r="C5678" s="9" t="s">
        <v>15197</v>
      </c>
      <c r="D5678" s="6" t="s">
        <v>42</v>
      </c>
      <c r="E5678" s="403">
        <v>524.04</v>
      </c>
      <c r="F5678" s="404"/>
      <c r="G5678" s="404"/>
      <c r="H5678" s="404" t="str">
        <f t="shared" si="90"/>
        <v>UN</v>
      </c>
    </row>
    <row r="5679" spans="2:8" ht="30" x14ac:dyDescent="0.25">
      <c r="B5679" s="4">
        <v>5605906</v>
      </c>
      <c r="C5679" s="8" t="s">
        <v>15198</v>
      </c>
      <c r="D5679" s="4" t="s">
        <v>42</v>
      </c>
      <c r="E5679" s="406">
        <v>626.92999999999995</v>
      </c>
      <c r="F5679" s="404"/>
      <c r="G5679" s="404"/>
      <c r="H5679" s="404" t="str">
        <f t="shared" si="90"/>
        <v>UN</v>
      </c>
    </row>
    <row r="5680" spans="2:8" ht="30" x14ac:dyDescent="0.25">
      <c r="B5680" s="6">
        <v>5605905</v>
      </c>
      <c r="C5680" s="9" t="s">
        <v>15199</v>
      </c>
      <c r="D5680" s="6" t="s">
        <v>42</v>
      </c>
      <c r="E5680" s="403">
        <v>718.96</v>
      </c>
      <c r="F5680" s="404"/>
      <c r="G5680" s="404"/>
      <c r="H5680" s="404" t="str">
        <f t="shared" si="90"/>
        <v>UN</v>
      </c>
    </row>
    <row r="5681" spans="2:8" ht="30" x14ac:dyDescent="0.25">
      <c r="B5681" s="4">
        <v>5605944</v>
      </c>
      <c r="C5681" s="8" t="s">
        <v>15200</v>
      </c>
      <c r="D5681" s="4" t="s">
        <v>42</v>
      </c>
      <c r="E5681" s="406">
        <v>444.15</v>
      </c>
      <c r="F5681" s="404"/>
      <c r="G5681" s="404"/>
      <c r="H5681" s="404" t="str">
        <f t="shared" si="90"/>
        <v>UN</v>
      </c>
    </row>
    <row r="5682" spans="2:8" ht="30" x14ac:dyDescent="0.25">
      <c r="B5682" s="6">
        <v>5605910</v>
      </c>
      <c r="C5682" s="9" t="s">
        <v>15201</v>
      </c>
      <c r="D5682" s="6" t="s">
        <v>42</v>
      </c>
      <c r="E5682" s="464">
        <v>518.74</v>
      </c>
      <c r="F5682" s="404"/>
      <c r="G5682" s="404"/>
      <c r="H5682" s="404" t="str">
        <f t="shared" si="90"/>
        <v>UN</v>
      </c>
    </row>
    <row r="5683" spans="2:8" ht="30" x14ac:dyDescent="0.25">
      <c r="B5683" s="4">
        <v>5605945</v>
      </c>
      <c r="C5683" s="8" t="s">
        <v>15202</v>
      </c>
      <c r="D5683" s="4" t="s">
        <v>42</v>
      </c>
      <c r="E5683" s="463">
        <v>544.86</v>
      </c>
      <c r="F5683" s="404"/>
      <c r="G5683" s="404"/>
      <c r="H5683" s="404" t="str">
        <f t="shared" si="90"/>
        <v>UN</v>
      </c>
    </row>
    <row r="5684" spans="2:8" ht="30" x14ac:dyDescent="0.25">
      <c r="B5684" s="6">
        <v>5605946</v>
      </c>
      <c r="C5684" s="9" t="s">
        <v>15203</v>
      </c>
      <c r="D5684" s="6" t="s">
        <v>42</v>
      </c>
      <c r="E5684" s="464">
        <v>524.04</v>
      </c>
      <c r="F5684" s="404"/>
      <c r="G5684" s="404"/>
      <c r="H5684" s="404" t="str">
        <f t="shared" si="90"/>
        <v>UN</v>
      </c>
    </row>
    <row r="5685" spans="2:8" ht="30" x14ac:dyDescent="0.25">
      <c r="B5685" s="4">
        <v>5605947</v>
      </c>
      <c r="C5685" s="8" t="s">
        <v>15204</v>
      </c>
      <c r="D5685" s="4" t="s">
        <v>42</v>
      </c>
      <c r="E5685" s="406">
        <v>585.45000000000005</v>
      </c>
      <c r="F5685" s="404"/>
      <c r="G5685" s="404"/>
      <c r="H5685" s="404" t="str">
        <f t="shared" si="90"/>
        <v>UN</v>
      </c>
    </row>
    <row r="5686" spans="2:8" ht="30" x14ac:dyDescent="0.25">
      <c r="B5686" s="6">
        <v>5605948</v>
      </c>
      <c r="C5686" s="9" t="s">
        <v>15205</v>
      </c>
      <c r="D5686" s="6" t="s">
        <v>42</v>
      </c>
      <c r="E5686" s="403">
        <v>718.96</v>
      </c>
      <c r="F5686" s="404"/>
      <c r="G5686" s="404"/>
      <c r="H5686" s="404" t="str">
        <f t="shared" si="90"/>
        <v>UN</v>
      </c>
    </row>
    <row r="5687" spans="2:8" ht="30" x14ac:dyDescent="0.25">
      <c r="B5687" s="4">
        <v>5605949</v>
      </c>
      <c r="C5687" s="8" t="s">
        <v>15206</v>
      </c>
      <c r="D5687" s="4" t="s">
        <v>42</v>
      </c>
      <c r="E5687" s="463">
        <v>1010.92</v>
      </c>
      <c r="F5687" s="404"/>
      <c r="G5687" s="404"/>
      <c r="H5687" s="404" t="str">
        <f t="shared" si="90"/>
        <v>UN</v>
      </c>
    </row>
    <row r="5688" spans="2:8" ht="30" x14ac:dyDescent="0.25">
      <c r="B5688" s="6">
        <v>5605950</v>
      </c>
      <c r="C5688" s="9" t="s">
        <v>15207</v>
      </c>
      <c r="D5688" s="6" t="s">
        <v>42</v>
      </c>
      <c r="E5688" s="464">
        <v>1056</v>
      </c>
      <c r="F5688" s="404"/>
      <c r="G5688" s="404"/>
      <c r="H5688" s="404" t="str">
        <f t="shared" si="90"/>
        <v>UN</v>
      </c>
    </row>
    <row r="5689" spans="2:8" ht="30" x14ac:dyDescent="0.25">
      <c r="B5689" s="4">
        <v>5605951</v>
      </c>
      <c r="C5689" s="8" t="s">
        <v>15208</v>
      </c>
      <c r="D5689" s="4" t="s">
        <v>42</v>
      </c>
      <c r="E5689" s="463">
        <v>1664.34</v>
      </c>
      <c r="F5689" s="404"/>
      <c r="G5689" s="404"/>
      <c r="H5689" s="404" t="str">
        <f t="shared" si="90"/>
        <v>UN</v>
      </c>
    </row>
    <row r="5690" spans="2:8" ht="30" x14ac:dyDescent="0.25">
      <c r="B5690" s="6">
        <v>5605952</v>
      </c>
      <c r="C5690" s="9" t="s">
        <v>15209</v>
      </c>
      <c r="D5690" s="6" t="s">
        <v>42</v>
      </c>
      <c r="E5690" s="464">
        <v>2523.02</v>
      </c>
      <c r="F5690" s="404"/>
      <c r="G5690" s="404"/>
      <c r="H5690" s="404" t="str">
        <f t="shared" si="90"/>
        <v>UN</v>
      </c>
    </row>
    <row r="5691" spans="2:8" ht="30" x14ac:dyDescent="0.25">
      <c r="B5691" s="4">
        <v>5605932</v>
      </c>
      <c r="C5691" s="8" t="s">
        <v>15210</v>
      </c>
      <c r="D5691" s="4" t="s">
        <v>9</v>
      </c>
      <c r="E5691" s="463">
        <v>130.41</v>
      </c>
      <c r="F5691" s="404"/>
      <c r="G5691" s="404"/>
      <c r="H5691" s="404" t="str">
        <f t="shared" si="90"/>
        <v>M</v>
      </c>
    </row>
    <row r="5692" spans="2:8" ht="30" x14ac:dyDescent="0.25">
      <c r="B5692" s="6">
        <v>5605934</v>
      </c>
      <c r="C5692" s="9" t="s">
        <v>15211</v>
      </c>
      <c r="D5692" s="6" t="s">
        <v>9</v>
      </c>
      <c r="E5692" s="403">
        <v>142.43</v>
      </c>
      <c r="F5692" s="404"/>
      <c r="G5692" s="404"/>
      <c r="H5692" s="404" t="str">
        <f t="shared" si="90"/>
        <v>M</v>
      </c>
    </row>
    <row r="5693" spans="2:8" ht="30" x14ac:dyDescent="0.25">
      <c r="B5693" s="4">
        <v>5605928</v>
      </c>
      <c r="C5693" s="8" t="s">
        <v>15212</v>
      </c>
      <c r="D5693" s="4" t="s">
        <v>9</v>
      </c>
      <c r="E5693" s="406">
        <v>156.9</v>
      </c>
      <c r="F5693" s="404"/>
      <c r="G5693" s="404"/>
      <c r="H5693" s="404" t="str">
        <f t="shared" si="90"/>
        <v>M</v>
      </c>
    </row>
    <row r="5694" spans="2:8" ht="30" x14ac:dyDescent="0.25">
      <c r="B5694" s="6">
        <v>5605935</v>
      </c>
      <c r="C5694" s="9" t="s">
        <v>15213</v>
      </c>
      <c r="D5694" s="6" t="s">
        <v>9</v>
      </c>
      <c r="E5694" s="403">
        <v>157.26</v>
      </c>
      <c r="F5694" s="404"/>
      <c r="G5694" s="404"/>
      <c r="H5694" s="404" t="str">
        <f t="shared" si="90"/>
        <v>M</v>
      </c>
    </row>
    <row r="5695" spans="2:8" ht="30" x14ac:dyDescent="0.25">
      <c r="B5695" s="4">
        <v>5605936</v>
      </c>
      <c r="C5695" s="8" t="s">
        <v>15214</v>
      </c>
      <c r="D5695" s="4" t="s">
        <v>9</v>
      </c>
      <c r="E5695" s="463">
        <v>242.46</v>
      </c>
      <c r="F5695" s="404"/>
      <c r="G5695" s="404"/>
      <c r="H5695" s="404" t="str">
        <f t="shared" si="90"/>
        <v>M</v>
      </c>
    </row>
    <row r="5696" spans="2:8" ht="30" x14ac:dyDescent="0.25">
      <c r="B5696" s="6">
        <v>5605937</v>
      </c>
      <c r="C5696" s="9" t="s">
        <v>15215</v>
      </c>
      <c r="D5696" s="6" t="s">
        <v>9</v>
      </c>
      <c r="E5696" s="464">
        <v>298.10000000000002</v>
      </c>
      <c r="F5696" s="404"/>
      <c r="G5696" s="404"/>
      <c r="H5696" s="404" t="str">
        <f t="shared" si="90"/>
        <v>M</v>
      </c>
    </row>
    <row r="5697" spans="2:8" ht="30" x14ac:dyDescent="0.25">
      <c r="B5697" s="4">
        <v>5605957</v>
      </c>
      <c r="C5697" s="8" t="s">
        <v>15216</v>
      </c>
      <c r="D5697" s="4" t="s">
        <v>9</v>
      </c>
      <c r="E5697" s="463">
        <v>216.8</v>
      </c>
      <c r="F5697" s="404"/>
      <c r="G5697" s="404"/>
      <c r="H5697" s="404" t="str">
        <f t="shared" si="90"/>
        <v>M</v>
      </c>
    </row>
    <row r="5698" spans="2:8" ht="30" x14ac:dyDescent="0.25">
      <c r="B5698" s="6">
        <v>5605958</v>
      </c>
      <c r="C5698" s="9" t="s">
        <v>15217</v>
      </c>
      <c r="D5698" s="6" t="s">
        <v>9</v>
      </c>
      <c r="E5698" s="464">
        <v>248.02</v>
      </c>
      <c r="F5698" s="404"/>
      <c r="G5698" s="404"/>
      <c r="H5698" s="404" t="str">
        <f t="shared" si="90"/>
        <v>M</v>
      </c>
    </row>
    <row r="5699" spans="2:8" ht="30" x14ac:dyDescent="0.25">
      <c r="B5699" s="4">
        <v>5605959</v>
      </c>
      <c r="C5699" s="8" t="s">
        <v>15218</v>
      </c>
      <c r="D5699" s="4" t="s">
        <v>9</v>
      </c>
      <c r="E5699" s="406">
        <v>300.24</v>
      </c>
      <c r="F5699" s="404"/>
      <c r="G5699" s="404"/>
      <c r="H5699" s="404" t="str">
        <f t="shared" si="90"/>
        <v>M</v>
      </c>
    </row>
    <row r="5700" spans="2:8" ht="30" x14ac:dyDescent="0.25">
      <c r="B5700" s="6">
        <v>5605960</v>
      </c>
      <c r="C5700" s="9" t="s">
        <v>15219</v>
      </c>
      <c r="D5700" s="6" t="s">
        <v>9</v>
      </c>
      <c r="E5700" s="403">
        <v>377.96</v>
      </c>
      <c r="F5700" s="404"/>
      <c r="G5700" s="404"/>
      <c r="H5700" s="404" t="str">
        <f t="shared" si="90"/>
        <v>M</v>
      </c>
    </row>
    <row r="5701" spans="2:8" ht="30" x14ac:dyDescent="0.25">
      <c r="B5701" s="4">
        <v>5605961</v>
      </c>
      <c r="C5701" s="8" t="s">
        <v>15220</v>
      </c>
      <c r="D5701" s="4" t="s">
        <v>9</v>
      </c>
      <c r="E5701" s="406">
        <v>448.41</v>
      </c>
      <c r="F5701" s="404"/>
      <c r="G5701" s="404"/>
      <c r="H5701" s="404" t="str">
        <f t="shared" si="90"/>
        <v>M</v>
      </c>
    </row>
    <row r="5702" spans="2:8" ht="30" x14ac:dyDescent="0.25">
      <c r="B5702" s="6">
        <v>5605885</v>
      </c>
      <c r="C5702" s="9" t="s">
        <v>15221</v>
      </c>
      <c r="D5702" s="6" t="s">
        <v>9</v>
      </c>
      <c r="E5702" s="403">
        <v>234.44</v>
      </c>
      <c r="F5702" s="404"/>
      <c r="G5702" s="404"/>
      <c r="H5702" s="404" t="str">
        <f t="shared" si="90"/>
        <v>M</v>
      </c>
    </row>
    <row r="5703" spans="2:8" ht="30" x14ac:dyDescent="0.25">
      <c r="B5703" s="4">
        <v>5605886</v>
      </c>
      <c r="C5703" s="8" t="s">
        <v>15222</v>
      </c>
      <c r="D5703" s="4" t="s">
        <v>9</v>
      </c>
      <c r="E5703" s="406">
        <v>254.33</v>
      </c>
      <c r="F5703" s="404"/>
      <c r="G5703" s="404"/>
      <c r="H5703" s="404" t="str">
        <f t="shared" si="90"/>
        <v>M</v>
      </c>
    </row>
    <row r="5704" spans="2:8" ht="30" x14ac:dyDescent="0.25">
      <c r="B5704" s="6">
        <v>5605883</v>
      </c>
      <c r="C5704" s="9" t="s">
        <v>15223</v>
      </c>
      <c r="D5704" s="6" t="s">
        <v>9</v>
      </c>
      <c r="E5704" s="403">
        <v>189.83</v>
      </c>
      <c r="F5704" s="404"/>
      <c r="G5704" s="404"/>
      <c r="H5704" s="404" t="str">
        <f t="shared" si="90"/>
        <v>M</v>
      </c>
    </row>
    <row r="5705" spans="2:8" ht="30" x14ac:dyDescent="0.25">
      <c r="B5705" s="4">
        <v>5605884</v>
      </c>
      <c r="C5705" s="8" t="s">
        <v>15224</v>
      </c>
      <c r="D5705" s="4" t="s">
        <v>9</v>
      </c>
      <c r="E5705" s="406">
        <v>209.72</v>
      </c>
      <c r="F5705" s="404"/>
      <c r="G5705" s="404"/>
      <c r="H5705" s="404" t="str">
        <f t="shared" si="90"/>
        <v>M</v>
      </c>
    </row>
    <row r="5706" spans="2:8" ht="30" x14ac:dyDescent="0.25">
      <c r="B5706" s="6">
        <v>5605962</v>
      </c>
      <c r="C5706" s="9" t="s">
        <v>15225</v>
      </c>
      <c r="D5706" s="6" t="s">
        <v>9</v>
      </c>
      <c r="E5706" s="403">
        <v>159.27000000000001</v>
      </c>
      <c r="F5706" s="404"/>
      <c r="G5706" s="404"/>
      <c r="H5706" s="404" t="str">
        <f t="shared" si="90"/>
        <v>M</v>
      </c>
    </row>
    <row r="5707" spans="2:8" ht="30" x14ac:dyDescent="0.25">
      <c r="B5707" s="4">
        <v>5605881</v>
      </c>
      <c r="C5707" s="8" t="s">
        <v>15226</v>
      </c>
      <c r="D5707" s="4" t="s">
        <v>9</v>
      </c>
      <c r="E5707" s="406">
        <v>237.07</v>
      </c>
      <c r="F5707" s="404"/>
      <c r="G5707" s="404"/>
      <c r="H5707" s="404" t="str">
        <f t="shared" si="90"/>
        <v>M</v>
      </c>
    </row>
    <row r="5708" spans="2:8" ht="30" x14ac:dyDescent="0.25">
      <c r="B5708" s="6">
        <v>5605882</v>
      </c>
      <c r="C5708" s="9" t="s">
        <v>15227</v>
      </c>
      <c r="D5708" s="6" t="s">
        <v>9</v>
      </c>
      <c r="E5708" s="403">
        <v>396.72</v>
      </c>
      <c r="F5708" s="404"/>
      <c r="G5708" s="404"/>
      <c r="H5708" s="404" t="str">
        <f t="shared" si="90"/>
        <v>M</v>
      </c>
    </row>
    <row r="5709" spans="2:8" ht="30" x14ac:dyDescent="0.25">
      <c r="B5709" s="4">
        <v>5605963</v>
      </c>
      <c r="C5709" s="8" t="s">
        <v>15228</v>
      </c>
      <c r="D5709" s="4" t="s">
        <v>9</v>
      </c>
      <c r="E5709" s="406">
        <v>249.69</v>
      </c>
      <c r="F5709" s="404"/>
      <c r="G5709" s="404"/>
      <c r="H5709" s="404" t="str">
        <f t="shared" si="90"/>
        <v>M</v>
      </c>
    </row>
    <row r="5710" spans="2:8" ht="30" x14ac:dyDescent="0.25">
      <c r="B5710" s="6">
        <v>5605964</v>
      </c>
      <c r="C5710" s="9" t="s">
        <v>15229</v>
      </c>
      <c r="D5710" s="6" t="s">
        <v>9</v>
      </c>
      <c r="E5710" s="403">
        <v>314.08999999999997</v>
      </c>
      <c r="F5710" s="404"/>
      <c r="G5710" s="404"/>
      <c r="H5710" s="404" t="str">
        <f t="shared" si="90"/>
        <v>M</v>
      </c>
    </row>
    <row r="5711" spans="2:8" ht="30" x14ac:dyDescent="0.25">
      <c r="B5711" s="4">
        <v>5605965</v>
      </c>
      <c r="C5711" s="8" t="s">
        <v>15230</v>
      </c>
      <c r="D5711" s="4" t="s">
        <v>9</v>
      </c>
      <c r="E5711" s="406">
        <v>376.94</v>
      </c>
      <c r="F5711" s="404"/>
      <c r="G5711" s="404"/>
      <c r="H5711" s="404" t="str">
        <f t="shared" si="90"/>
        <v>M</v>
      </c>
    </row>
    <row r="5712" spans="2:8" ht="30" x14ac:dyDescent="0.25">
      <c r="B5712" s="6">
        <v>5605966</v>
      </c>
      <c r="C5712" s="9" t="s">
        <v>15231</v>
      </c>
      <c r="D5712" s="6" t="s">
        <v>9</v>
      </c>
      <c r="E5712" s="403">
        <v>419.94</v>
      </c>
      <c r="F5712" s="404"/>
      <c r="G5712" s="404"/>
      <c r="H5712" s="404" t="str">
        <f t="shared" si="90"/>
        <v>M</v>
      </c>
    </row>
    <row r="5713" spans="2:8" ht="30" x14ac:dyDescent="0.25">
      <c r="B5713" s="4">
        <v>5605967</v>
      </c>
      <c r="C5713" s="8" t="s">
        <v>15232</v>
      </c>
      <c r="D5713" s="4" t="s">
        <v>9</v>
      </c>
      <c r="E5713" s="406">
        <v>473.82</v>
      </c>
      <c r="F5713" s="404"/>
      <c r="G5713" s="404"/>
      <c r="H5713" s="404" t="str">
        <f t="shared" ref="H5713:H5776" si="91">UPPER(D5713)</f>
        <v>M</v>
      </c>
    </row>
    <row r="5714" spans="2:8" ht="30" x14ac:dyDescent="0.25">
      <c r="B5714" s="6">
        <v>5605968</v>
      </c>
      <c r="C5714" s="9" t="s">
        <v>15233</v>
      </c>
      <c r="D5714" s="6" t="s">
        <v>9</v>
      </c>
      <c r="E5714" s="403">
        <v>580.22</v>
      </c>
      <c r="F5714" s="404"/>
      <c r="G5714" s="404"/>
      <c r="H5714" s="404" t="str">
        <f t="shared" si="91"/>
        <v>M</v>
      </c>
    </row>
    <row r="5715" spans="2:8" ht="30" x14ac:dyDescent="0.25">
      <c r="B5715" s="4">
        <v>5605969</v>
      </c>
      <c r="C5715" s="8" t="s">
        <v>15234</v>
      </c>
      <c r="D5715" s="4" t="s">
        <v>9</v>
      </c>
      <c r="E5715" s="406">
        <v>700.95</v>
      </c>
      <c r="F5715" s="404"/>
      <c r="G5715" s="404"/>
      <c r="H5715" s="404" t="str">
        <f t="shared" si="91"/>
        <v>M</v>
      </c>
    </row>
    <row r="5716" spans="2:8" ht="30" x14ac:dyDescent="0.25">
      <c r="B5716" s="6">
        <v>5909130</v>
      </c>
      <c r="C5716" s="9" t="s">
        <v>15235</v>
      </c>
      <c r="D5716" s="6" t="s">
        <v>1013</v>
      </c>
      <c r="E5716" s="464">
        <v>26.76</v>
      </c>
      <c r="F5716" s="404"/>
      <c r="G5716" s="404"/>
      <c r="H5716" s="404" t="str">
        <f t="shared" si="91"/>
        <v>T</v>
      </c>
    </row>
    <row r="5717" spans="2:8" ht="30" x14ac:dyDescent="0.25">
      <c r="B5717" s="4">
        <v>5914703</v>
      </c>
      <c r="C5717" s="8" t="s">
        <v>15236</v>
      </c>
      <c r="D5717" s="4" t="s">
        <v>1013</v>
      </c>
      <c r="E5717" s="463">
        <v>5.73</v>
      </c>
      <c r="F5717" s="404"/>
      <c r="G5717" s="404"/>
      <c r="H5717" s="404" t="str">
        <f t="shared" si="91"/>
        <v>T</v>
      </c>
    </row>
    <row r="5718" spans="2:8" ht="30" x14ac:dyDescent="0.25">
      <c r="B5718" s="6">
        <v>5914704</v>
      </c>
      <c r="C5718" s="9" t="s">
        <v>15237</v>
      </c>
      <c r="D5718" s="6" t="s">
        <v>1013</v>
      </c>
      <c r="E5718" s="464">
        <v>5.75</v>
      </c>
      <c r="F5718" s="404"/>
      <c r="G5718" s="404"/>
      <c r="H5718" s="404" t="str">
        <f t="shared" si="91"/>
        <v>T</v>
      </c>
    </row>
    <row r="5719" spans="2:8" ht="30" x14ac:dyDescent="0.25">
      <c r="B5719" s="4">
        <v>5914710</v>
      </c>
      <c r="C5719" s="8" t="s">
        <v>15238</v>
      </c>
      <c r="D5719" s="4" t="s">
        <v>1013</v>
      </c>
      <c r="E5719" s="463">
        <v>11.06</v>
      </c>
      <c r="F5719" s="404"/>
      <c r="G5719" s="404"/>
      <c r="H5719" s="404" t="str">
        <f t="shared" si="91"/>
        <v>T</v>
      </c>
    </row>
    <row r="5720" spans="2:8" ht="30" x14ac:dyDescent="0.25">
      <c r="B5720" s="6">
        <v>5914711</v>
      </c>
      <c r="C5720" s="9" t="s">
        <v>15239</v>
      </c>
      <c r="D5720" s="6" t="s">
        <v>1013</v>
      </c>
      <c r="E5720" s="403">
        <v>10.130000000000001</v>
      </c>
      <c r="F5720" s="404"/>
      <c r="G5720" s="404"/>
      <c r="H5720" s="404" t="str">
        <f t="shared" si="91"/>
        <v>T</v>
      </c>
    </row>
    <row r="5721" spans="2:8" ht="30" x14ac:dyDescent="0.25">
      <c r="B5721" s="4">
        <v>5914712</v>
      </c>
      <c r="C5721" s="8" t="s">
        <v>15240</v>
      </c>
      <c r="D5721" s="4" t="s">
        <v>1013</v>
      </c>
      <c r="E5721" s="406">
        <v>10.029999999999999</v>
      </c>
      <c r="F5721" s="404"/>
      <c r="G5721" s="404"/>
      <c r="H5721" s="404" t="str">
        <f t="shared" si="91"/>
        <v>T</v>
      </c>
    </row>
    <row r="5722" spans="2:8" ht="30" x14ac:dyDescent="0.25">
      <c r="B5722" s="6">
        <v>5915369</v>
      </c>
      <c r="C5722" s="9" t="s">
        <v>15241</v>
      </c>
      <c r="D5722" s="6" t="s">
        <v>42</v>
      </c>
      <c r="E5722" s="464">
        <v>7123.33</v>
      </c>
      <c r="F5722" s="404"/>
      <c r="G5722" s="404"/>
      <c r="H5722" s="404" t="str">
        <f t="shared" si="91"/>
        <v>UN</v>
      </c>
    </row>
    <row r="5723" spans="2:8" ht="30" x14ac:dyDescent="0.25">
      <c r="B5723" s="4">
        <v>5915401</v>
      </c>
      <c r="C5723" s="8" t="s">
        <v>15242</v>
      </c>
      <c r="D5723" s="4" t="s">
        <v>42</v>
      </c>
      <c r="E5723" s="463">
        <v>6525.71</v>
      </c>
      <c r="F5723" s="404"/>
      <c r="G5723" s="404"/>
      <c r="H5723" s="404" t="str">
        <f t="shared" si="91"/>
        <v>UN</v>
      </c>
    </row>
    <row r="5724" spans="2:8" ht="30" x14ac:dyDescent="0.25">
      <c r="B5724" s="6">
        <v>5915402</v>
      </c>
      <c r="C5724" s="9" t="s">
        <v>15243</v>
      </c>
      <c r="D5724" s="6" t="s">
        <v>42</v>
      </c>
      <c r="E5724" s="464">
        <v>3764.32</v>
      </c>
      <c r="F5724" s="404"/>
      <c r="G5724" s="404"/>
      <c r="H5724" s="404" t="str">
        <f t="shared" si="91"/>
        <v>UN</v>
      </c>
    </row>
    <row r="5725" spans="2:8" ht="30" x14ac:dyDescent="0.25">
      <c r="B5725" s="4">
        <v>5915400</v>
      </c>
      <c r="C5725" s="8" t="s">
        <v>15244</v>
      </c>
      <c r="D5725" s="4" t="s">
        <v>42</v>
      </c>
      <c r="E5725" s="463">
        <v>3317.31</v>
      </c>
      <c r="F5725" s="404"/>
      <c r="G5725" s="404"/>
      <c r="H5725" s="404" t="str">
        <f t="shared" si="91"/>
        <v>UN</v>
      </c>
    </row>
    <row r="5726" spans="2:8" ht="30" x14ac:dyDescent="0.25">
      <c r="B5726" s="6">
        <v>5914651</v>
      </c>
      <c r="C5726" s="9" t="s">
        <v>15245</v>
      </c>
      <c r="D5726" s="6" t="s">
        <v>1013</v>
      </c>
      <c r="E5726" s="464">
        <v>2.5299999999999998</v>
      </c>
      <c r="F5726" s="404"/>
      <c r="G5726" s="404"/>
      <c r="H5726" s="404" t="str">
        <f t="shared" si="91"/>
        <v>T</v>
      </c>
    </row>
    <row r="5727" spans="2:8" ht="30" x14ac:dyDescent="0.25">
      <c r="B5727" s="4">
        <v>5914648</v>
      </c>
      <c r="C5727" s="8" t="s">
        <v>15246</v>
      </c>
      <c r="D5727" s="4" t="s">
        <v>1013</v>
      </c>
      <c r="E5727" s="463">
        <v>7.65</v>
      </c>
      <c r="F5727" s="404"/>
      <c r="G5727" s="404"/>
      <c r="H5727" s="404" t="str">
        <f t="shared" si="91"/>
        <v>T</v>
      </c>
    </row>
    <row r="5728" spans="2:8" ht="30" x14ac:dyDescent="0.25">
      <c r="B5728" s="6">
        <v>5914647</v>
      </c>
      <c r="C5728" s="9" t="s">
        <v>15247</v>
      </c>
      <c r="D5728" s="6" t="s">
        <v>1013</v>
      </c>
      <c r="E5728" s="403">
        <v>1.76</v>
      </c>
      <c r="F5728" s="404"/>
      <c r="G5728" s="404"/>
      <c r="H5728" s="404" t="str">
        <f t="shared" si="91"/>
        <v>T</v>
      </c>
    </row>
    <row r="5729" spans="2:8" ht="30" x14ac:dyDescent="0.25">
      <c r="B5729" s="4">
        <v>5915411</v>
      </c>
      <c r="C5729" s="8" t="s">
        <v>15248</v>
      </c>
      <c r="D5729" s="4" t="s">
        <v>1013</v>
      </c>
      <c r="E5729" s="406">
        <v>3.5</v>
      </c>
      <c r="F5729" s="404"/>
      <c r="G5729" s="404"/>
      <c r="H5729" s="404" t="str">
        <f t="shared" si="91"/>
        <v>T</v>
      </c>
    </row>
    <row r="5730" spans="2:8" ht="30" x14ac:dyDescent="0.25">
      <c r="B5730" s="6">
        <v>5915409</v>
      </c>
      <c r="C5730" s="9" t="s">
        <v>15249</v>
      </c>
      <c r="D5730" s="6" t="s">
        <v>1013</v>
      </c>
      <c r="E5730" s="403">
        <v>8.6199999999999992</v>
      </c>
      <c r="F5730" s="404"/>
      <c r="G5730" s="404"/>
      <c r="H5730" s="404" t="str">
        <f t="shared" si="91"/>
        <v>T</v>
      </c>
    </row>
    <row r="5731" spans="2:8" ht="30" x14ac:dyDescent="0.25">
      <c r="B5731" s="4">
        <v>5915407</v>
      </c>
      <c r="C5731" s="8" t="s">
        <v>15250</v>
      </c>
      <c r="D5731" s="4" t="s">
        <v>1013</v>
      </c>
      <c r="E5731" s="406">
        <v>2.73</v>
      </c>
      <c r="F5731" s="404"/>
      <c r="G5731" s="404"/>
      <c r="H5731" s="404" t="str">
        <f t="shared" si="91"/>
        <v>T</v>
      </c>
    </row>
    <row r="5732" spans="2:8" ht="30" x14ac:dyDescent="0.25">
      <c r="B5732" s="6">
        <v>5914354</v>
      </c>
      <c r="C5732" s="9" t="s">
        <v>15251</v>
      </c>
      <c r="D5732" s="6" t="s">
        <v>1013</v>
      </c>
      <c r="E5732" s="403">
        <v>1.84</v>
      </c>
      <c r="F5732" s="404"/>
      <c r="G5732" s="404"/>
      <c r="H5732" s="404" t="str">
        <f t="shared" si="91"/>
        <v>T</v>
      </c>
    </row>
    <row r="5733" spans="2:8" ht="30" x14ac:dyDescent="0.25">
      <c r="B5733" s="4">
        <v>5915406</v>
      </c>
      <c r="C5733" s="8" t="s">
        <v>15252</v>
      </c>
      <c r="D5733" s="4" t="s">
        <v>1013</v>
      </c>
      <c r="E5733" s="406">
        <v>9.3699999999999992</v>
      </c>
      <c r="F5733" s="404"/>
      <c r="G5733" s="404"/>
      <c r="H5733" s="404" t="str">
        <f t="shared" si="91"/>
        <v>T</v>
      </c>
    </row>
    <row r="5734" spans="2:8" ht="30" x14ac:dyDescent="0.25">
      <c r="B5734" s="6">
        <v>5914652</v>
      </c>
      <c r="C5734" s="9" t="s">
        <v>15253</v>
      </c>
      <c r="D5734" s="6" t="s">
        <v>1013</v>
      </c>
      <c r="E5734" s="403">
        <v>3.39</v>
      </c>
      <c r="F5734" s="404"/>
      <c r="G5734" s="404"/>
      <c r="H5734" s="404" t="str">
        <f t="shared" si="91"/>
        <v>T</v>
      </c>
    </row>
    <row r="5735" spans="2:8" ht="30" x14ac:dyDescent="0.25">
      <c r="B5735" s="4">
        <v>5915417</v>
      </c>
      <c r="C5735" s="8" t="s">
        <v>15254</v>
      </c>
      <c r="D5735" s="4" t="s">
        <v>1013</v>
      </c>
      <c r="E5735" s="406">
        <v>5.35</v>
      </c>
      <c r="F5735" s="404"/>
      <c r="G5735" s="404"/>
      <c r="H5735" s="404" t="str">
        <f t="shared" si="91"/>
        <v>T</v>
      </c>
    </row>
    <row r="5736" spans="2:8" ht="30" x14ac:dyDescent="0.25">
      <c r="B5736" s="6">
        <v>5915414</v>
      </c>
      <c r="C5736" s="9" t="s">
        <v>15255</v>
      </c>
      <c r="D5736" s="6" t="s">
        <v>1013</v>
      </c>
      <c r="E5736" s="403">
        <v>2.81</v>
      </c>
      <c r="F5736" s="404"/>
      <c r="G5736" s="404"/>
      <c r="H5736" s="404" t="str">
        <f t="shared" si="91"/>
        <v>T</v>
      </c>
    </row>
    <row r="5737" spans="2:8" ht="30" x14ac:dyDescent="0.25">
      <c r="B5737" s="4">
        <v>5914351</v>
      </c>
      <c r="C5737" s="8" t="s">
        <v>15256</v>
      </c>
      <c r="D5737" s="4" t="s">
        <v>1013</v>
      </c>
      <c r="E5737" s="406">
        <v>2.66</v>
      </c>
      <c r="F5737" s="404"/>
      <c r="G5737" s="404"/>
      <c r="H5737" s="404" t="str">
        <f t="shared" si="91"/>
        <v>T</v>
      </c>
    </row>
    <row r="5738" spans="2:8" ht="30" x14ac:dyDescent="0.25">
      <c r="B5738" s="6">
        <v>5914645</v>
      </c>
      <c r="C5738" s="9" t="s">
        <v>15257</v>
      </c>
      <c r="D5738" s="6" t="s">
        <v>1013</v>
      </c>
      <c r="E5738" s="403">
        <v>2.97</v>
      </c>
      <c r="F5738" s="404"/>
      <c r="G5738" s="404"/>
      <c r="H5738" s="404" t="str">
        <f t="shared" si="91"/>
        <v>T</v>
      </c>
    </row>
    <row r="5739" spans="2:8" ht="30" x14ac:dyDescent="0.25">
      <c r="B5739" s="4">
        <v>5914642</v>
      </c>
      <c r="C5739" s="8" t="s">
        <v>15258</v>
      </c>
      <c r="D5739" s="4" t="s">
        <v>1013</v>
      </c>
      <c r="E5739" s="406">
        <v>5.78</v>
      </c>
      <c r="F5739" s="404"/>
      <c r="G5739" s="404"/>
      <c r="H5739" s="404" t="str">
        <f t="shared" si="91"/>
        <v>T</v>
      </c>
    </row>
    <row r="5740" spans="2:8" ht="30" x14ac:dyDescent="0.25">
      <c r="B5740" s="6">
        <v>5914641</v>
      </c>
      <c r="C5740" s="9" t="s">
        <v>15259</v>
      </c>
      <c r="D5740" s="6" t="s">
        <v>1013</v>
      </c>
      <c r="E5740" s="403">
        <v>2.06</v>
      </c>
      <c r="F5740" s="404"/>
      <c r="G5740" s="404"/>
      <c r="H5740" s="404" t="str">
        <f t="shared" si="91"/>
        <v>T</v>
      </c>
    </row>
    <row r="5741" spans="2:8" ht="30" x14ac:dyDescent="0.25">
      <c r="B5741" s="4">
        <v>5915456</v>
      </c>
      <c r="C5741" s="8" t="s">
        <v>15260</v>
      </c>
      <c r="D5741" s="4" t="s">
        <v>1013</v>
      </c>
      <c r="E5741" s="406">
        <v>3.82</v>
      </c>
      <c r="F5741" s="404"/>
      <c r="G5741" s="404"/>
      <c r="H5741" s="404" t="str">
        <f t="shared" si="91"/>
        <v>T</v>
      </c>
    </row>
    <row r="5742" spans="2:8" ht="30" x14ac:dyDescent="0.25">
      <c r="B5742" s="6">
        <v>5915454</v>
      </c>
      <c r="C5742" s="9" t="s">
        <v>15261</v>
      </c>
      <c r="D5742" s="6" t="s">
        <v>1013</v>
      </c>
      <c r="E5742" s="403">
        <v>6.62</v>
      </c>
      <c r="F5742" s="404"/>
      <c r="G5742" s="404"/>
      <c r="H5742" s="404" t="str">
        <f t="shared" si="91"/>
        <v>T</v>
      </c>
    </row>
    <row r="5743" spans="2:8" ht="30" x14ac:dyDescent="0.25">
      <c r="B5743" s="4">
        <v>5915399</v>
      </c>
      <c r="C5743" s="8" t="s">
        <v>15262</v>
      </c>
      <c r="D5743" s="4" t="s">
        <v>1013</v>
      </c>
      <c r="E5743" s="406">
        <v>2.91</v>
      </c>
      <c r="F5743" s="404"/>
      <c r="G5743" s="404"/>
      <c r="H5743" s="404" t="str">
        <f t="shared" si="91"/>
        <v>T</v>
      </c>
    </row>
    <row r="5744" spans="2:8" ht="30" x14ac:dyDescent="0.25">
      <c r="B5744" s="6">
        <v>5914353</v>
      </c>
      <c r="C5744" s="9" t="s">
        <v>15263</v>
      </c>
      <c r="D5744" s="6" t="s">
        <v>1013</v>
      </c>
      <c r="E5744" s="403">
        <v>1.55</v>
      </c>
      <c r="F5744" s="404"/>
      <c r="G5744" s="404"/>
      <c r="H5744" s="404" t="str">
        <f t="shared" si="91"/>
        <v>T</v>
      </c>
    </row>
    <row r="5745" spans="2:8" ht="30" x14ac:dyDescent="0.25">
      <c r="B5745" s="4">
        <v>5915470</v>
      </c>
      <c r="C5745" s="8" t="s">
        <v>15264</v>
      </c>
      <c r="D5745" s="4" t="s">
        <v>1013</v>
      </c>
      <c r="E5745" s="406">
        <v>2.2200000000000002</v>
      </c>
      <c r="F5745" s="404"/>
      <c r="G5745" s="404"/>
      <c r="H5745" s="404" t="str">
        <f t="shared" si="91"/>
        <v>T</v>
      </c>
    </row>
    <row r="5746" spans="2:8" ht="30" x14ac:dyDescent="0.25">
      <c r="B5746" s="6">
        <v>5915459</v>
      </c>
      <c r="C5746" s="9" t="s">
        <v>15265</v>
      </c>
      <c r="D5746" s="6" t="s">
        <v>1013</v>
      </c>
      <c r="E5746" s="403">
        <v>7.65</v>
      </c>
      <c r="F5746" s="404"/>
      <c r="G5746" s="404"/>
      <c r="H5746" s="404" t="str">
        <f t="shared" si="91"/>
        <v>T</v>
      </c>
    </row>
    <row r="5747" spans="2:8" ht="30" x14ac:dyDescent="0.25">
      <c r="B5747" s="4">
        <v>5915476</v>
      </c>
      <c r="C5747" s="8" t="s">
        <v>15266</v>
      </c>
      <c r="D5747" s="4" t="s">
        <v>1013</v>
      </c>
      <c r="E5747" s="406">
        <v>30.05</v>
      </c>
      <c r="F5747" s="404"/>
      <c r="G5747" s="404"/>
      <c r="H5747" s="404" t="str">
        <f t="shared" si="91"/>
        <v>T</v>
      </c>
    </row>
    <row r="5748" spans="2:8" ht="30" x14ac:dyDescent="0.25">
      <c r="B5748" s="6">
        <v>5914702</v>
      </c>
      <c r="C5748" s="9" t="s">
        <v>15267</v>
      </c>
      <c r="D5748" s="6" t="s">
        <v>1013</v>
      </c>
      <c r="E5748" s="403">
        <v>15.06</v>
      </c>
      <c r="F5748" s="404"/>
      <c r="G5748" s="404"/>
      <c r="H5748" s="404" t="str">
        <f t="shared" si="91"/>
        <v>T</v>
      </c>
    </row>
    <row r="5749" spans="2:8" ht="30" x14ac:dyDescent="0.25">
      <c r="B5749" s="4">
        <v>5914701</v>
      </c>
      <c r="C5749" s="8" t="s">
        <v>15268</v>
      </c>
      <c r="D5749" s="4" t="s">
        <v>1013</v>
      </c>
      <c r="E5749" s="406">
        <v>15.27</v>
      </c>
      <c r="F5749" s="404"/>
      <c r="G5749" s="404"/>
      <c r="H5749" s="404" t="str">
        <f t="shared" si="91"/>
        <v>T</v>
      </c>
    </row>
    <row r="5750" spans="2:8" ht="30" x14ac:dyDescent="0.25">
      <c r="B5750" s="6">
        <v>5906592</v>
      </c>
      <c r="C5750" s="9" t="s">
        <v>15269</v>
      </c>
      <c r="D5750" s="6" t="s">
        <v>42</v>
      </c>
      <c r="E5750" s="403">
        <v>32.18</v>
      </c>
      <c r="F5750" s="404"/>
      <c r="G5750" s="404"/>
      <c r="H5750" s="404" t="str">
        <f t="shared" si="91"/>
        <v>UN</v>
      </c>
    </row>
    <row r="5751" spans="2:8" ht="30" x14ac:dyDescent="0.25">
      <c r="B5751" s="4">
        <v>5906591</v>
      </c>
      <c r="C5751" s="8" t="s">
        <v>15270</v>
      </c>
      <c r="D5751" s="4" t="s">
        <v>42</v>
      </c>
      <c r="E5751" s="406">
        <v>30.51</v>
      </c>
      <c r="F5751" s="404"/>
      <c r="G5751" s="404"/>
      <c r="H5751" s="404" t="str">
        <f t="shared" si="91"/>
        <v>UN</v>
      </c>
    </row>
    <row r="5752" spans="2:8" ht="30" x14ac:dyDescent="0.25">
      <c r="B5752" s="6">
        <v>5914653</v>
      </c>
      <c r="C5752" s="9" t="s">
        <v>15271</v>
      </c>
      <c r="D5752" s="6" t="s">
        <v>1013</v>
      </c>
      <c r="E5752" s="403">
        <v>3.73</v>
      </c>
      <c r="F5752" s="404"/>
      <c r="G5752" s="404"/>
      <c r="H5752" s="404" t="str">
        <f t="shared" si="91"/>
        <v>T</v>
      </c>
    </row>
    <row r="5753" spans="2:8" ht="30" x14ac:dyDescent="0.25">
      <c r="B5753" s="4">
        <v>5915405</v>
      </c>
      <c r="C5753" s="8" t="s">
        <v>15272</v>
      </c>
      <c r="D5753" s="4" t="s">
        <v>1013</v>
      </c>
      <c r="E5753" s="406">
        <v>5.79</v>
      </c>
      <c r="F5753" s="404"/>
      <c r="G5753" s="404"/>
      <c r="H5753" s="404" t="str">
        <f t="shared" si="91"/>
        <v>T</v>
      </c>
    </row>
    <row r="5754" spans="2:8" ht="30" x14ac:dyDescent="0.25">
      <c r="B5754" s="6">
        <v>5914657</v>
      </c>
      <c r="C5754" s="9" t="s">
        <v>15273</v>
      </c>
      <c r="D5754" s="6" t="s">
        <v>1013</v>
      </c>
      <c r="E5754" s="403">
        <v>18.309999999999999</v>
      </c>
      <c r="F5754" s="404"/>
      <c r="G5754" s="404"/>
      <c r="H5754" s="404" t="str">
        <f t="shared" si="91"/>
        <v>T</v>
      </c>
    </row>
    <row r="5755" spans="2:8" x14ac:dyDescent="0.25">
      <c r="B5755" s="4">
        <v>5914363</v>
      </c>
      <c r="C5755" s="8" t="s">
        <v>15274</v>
      </c>
      <c r="D5755" s="4" t="s">
        <v>1013</v>
      </c>
      <c r="E5755" s="406">
        <v>18.079999999999998</v>
      </c>
      <c r="F5755" s="404"/>
      <c r="G5755" s="404"/>
      <c r="H5755" s="404" t="str">
        <f t="shared" si="91"/>
        <v>T</v>
      </c>
    </row>
    <row r="5756" spans="2:8" ht="30" x14ac:dyDescent="0.25">
      <c r="B5756" s="6">
        <v>5914646</v>
      </c>
      <c r="C5756" s="9" t="s">
        <v>15275</v>
      </c>
      <c r="D5756" s="6" t="s">
        <v>1013</v>
      </c>
      <c r="E5756" s="403">
        <v>8.7100000000000009</v>
      </c>
      <c r="F5756" s="404"/>
      <c r="G5756" s="404"/>
      <c r="H5756" s="404" t="str">
        <f t="shared" si="91"/>
        <v>T</v>
      </c>
    </row>
    <row r="5757" spans="2:8" ht="30" x14ac:dyDescent="0.25">
      <c r="B5757" s="4">
        <v>5919535</v>
      </c>
      <c r="C5757" s="8" t="s">
        <v>15276</v>
      </c>
      <c r="D5757" s="4" t="s">
        <v>1013</v>
      </c>
      <c r="E5757" s="406">
        <v>20</v>
      </c>
      <c r="F5757" s="404"/>
      <c r="G5757" s="404"/>
      <c r="H5757" s="404" t="str">
        <f t="shared" si="91"/>
        <v>T</v>
      </c>
    </row>
    <row r="5758" spans="2:8" ht="30" x14ac:dyDescent="0.25">
      <c r="B5758" s="6">
        <v>5919533</v>
      </c>
      <c r="C5758" s="9" t="s">
        <v>15277</v>
      </c>
      <c r="D5758" s="6" t="s">
        <v>1013</v>
      </c>
      <c r="E5758" s="403">
        <v>67.040000000000006</v>
      </c>
      <c r="F5758" s="404"/>
      <c r="G5758" s="404"/>
      <c r="H5758" s="404" t="str">
        <f t="shared" si="91"/>
        <v>T</v>
      </c>
    </row>
    <row r="5759" spans="2:8" ht="30" x14ac:dyDescent="0.25">
      <c r="B5759" s="4">
        <v>5919534</v>
      </c>
      <c r="C5759" s="8" t="s">
        <v>15278</v>
      </c>
      <c r="D5759" s="4" t="s">
        <v>1013</v>
      </c>
      <c r="E5759" s="406">
        <v>61.21</v>
      </c>
      <c r="F5759" s="404"/>
      <c r="G5759" s="404"/>
      <c r="H5759" s="404" t="str">
        <f t="shared" si="91"/>
        <v>T</v>
      </c>
    </row>
    <row r="5760" spans="2:8" ht="30" x14ac:dyDescent="0.25">
      <c r="B5760" s="6">
        <v>5909007</v>
      </c>
      <c r="C5760" s="9" t="s">
        <v>15279</v>
      </c>
      <c r="D5760" s="6" t="s">
        <v>1013</v>
      </c>
      <c r="E5760" s="403">
        <v>18.510000000000002</v>
      </c>
      <c r="F5760" s="404"/>
      <c r="G5760" s="404"/>
      <c r="H5760" s="404" t="str">
        <f t="shared" si="91"/>
        <v>T</v>
      </c>
    </row>
    <row r="5761" spans="2:8" ht="30" x14ac:dyDescent="0.25">
      <c r="B5761" s="4">
        <v>5919538</v>
      </c>
      <c r="C5761" s="8" t="s">
        <v>15280</v>
      </c>
      <c r="D5761" s="4" t="s">
        <v>1013</v>
      </c>
      <c r="E5761" s="406">
        <v>15.61</v>
      </c>
      <c r="F5761" s="404"/>
      <c r="G5761" s="404"/>
      <c r="H5761" s="404" t="str">
        <f t="shared" si="91"/>
        <v>T</v>
      </c>
    </row>
    <row r="5762" spans="2:8" ht="30" x14ac:dyDescent="0.25">
      <c r="B5762" s="6">
        <v>5919540</v>
      </c>
      <c r="C5762" s="9" t="s">
        <v>15281</v>
      </c>
      <c r="D5762" s="6" t="s">
        <v>1013</v>
      </c>
      <c r="E5762" s="403">
        <v>3.27</v>
      </c>
      <c r="F5762" s="404"/>
      <c r="G5762" s="404"/>
      <c r="H5762" s="404" t="str">
        <f t="shared" si="91"/>
        <v>T</v>
      </c>
    </row>
    <row r="5763" spans="2:8" ht="30" x14ac:dyDescent="0.25">
      <c r="B5763" s="4">
        <v>5914705</v>
      </c>
      <c r="C5763" s="8" t="s">
        <v>15282</v>
      </c>
      <c r="D5763" s="4" t="s">
        <v>1013</v>
      </c>
      <c r="E5763" s="406">
        <v>22.12</v>
      </c>
      <c r="F5763" s="404"/>
      <c r="G5763" s="404"/>
      <c r="H5763" s="404" t="str">
        <f t="shared" si="91"/>
        <v>T</v>
      </c>
    </row>
    <row r="5764" spans="2:8" ht="30" x14ac:dyDescent="0.25">
      <c r="B5764" s="6">
        <v>5914706</v>
      </c>
      <c r="C5764" s="9" t="s">
        <v>15283</v>
      </c>
      <c r="D5764" s="6" t="s">
        <v>1013</v>
      </c>
      <c r="E5764" s="403">
        <v>20.260000000000002</v>
      </c>
      <c r="F5764" s="404"/>
      <c r="G5764" s="404"/>
      <c r="H5764" s="404" t="str">
        <f t="shared" si="91"/>
        <v>T</v>
      </c>
    </row>
    <row r="5765" spans="2:8" ht="30" x14ac:dyDescent="0.25">
      <c r="B5765" s="4">
        <v>5914707</v>
      </c>
      <c r="C5765" s="8" t="s">
        <v>15284</v>
      </c>
      <c r="D5765" s="4" t="s">
        <v>1013</v>
      </c>
      <c r="E5765" s="406">
        <v>20.07</v>
      </c>
      <c r="F5765" s="404"/>
      <c r="G5765" s="404"/>
      <c r="H5765" s="404" t="str">
        <f t="shared" si="91"/>
        <v>T</v>
      </c>
    </row>
    <row r="5766" spans="2:8" ht="30" x14ac:dyDescent="0.25">
      <c r="B5766" s="6">
        <v>5914677</v>
      </c>
      <c r="C5766" s="9" t="s">
        <v>15285</v>
      </c>
      <c r="D5766" s="6" t="s">
        <v>1013</v>
      </c>
      <c r="E5766" s="403">
        <v>30.22</v>
      </c>
      <c r="F5766" s="404"/>
      <c r="G5766" s="404"/>
      <c r="H5766" s="404" t="str">
        <f t="shared" si="91"/>
        <v>T</v>
      </c>
    </row>
    <row r="5767" spans="2:8" ht="30" x14ac:dyDescent="0.25">
      <c r="B5767" s="4">
        <v>5914676</v>
      </c>
      <c r="C5767" s="8" t="s">
        <v>15286</v>
      </c>
      <c r="D5767" s="4" t="s">
        <v>1013</v>
      </c>
      <c r="E5767" s="406">
        <v>25.18</v>
      </c>
      <c r="F5767" s="404"/>
      <c r="G5767" s="404"/>
      <c r="H5767" s="404" t="str">
        <f t="shared" si="91"/>
        <v>T</v>
      </c>
    </row>
    <row r="5768" spans="2:8" ht="45" x14ac:dyDescent="0.25">
      <c r="B5768" s="6">
        <v>5914678</v>
      </c>
      <c r="C5768" s="9" t="s">
        <v>15287</v>
      </c>
      <c r="D5768" s="6" t="s">
        <v>1013</v>
      </c>
      <c r="E5768" s="403">
        <v>36.119999999999997</v>
      </c>
      <c r="F5768" s="404"/>
      <c r="G5768" s="404"/>
      <c r="H5768" s="404" t="str">
        <f t="shared" si="91"/>
        <v>T</v>
      </c>
    </row>
    <row r="5769" spans="2:8" ht="45" x14ac:dyDescent="0.25">
      <c r="B5769" s="4">
        <v>5914679</v>
      </c>
      <c r="C5769" s="8" t="s">
        <v>15288</v>
      </c>
      <c r="D5769" s="4" t="s">
        <v>1013</v>
      </c>
      <c r="E5769" s="406">
        <v>57.65</v>
      </c>
      <c r="F5769" s="404"/>
      <c r="G5769" s="404"/>
      <c r="H5769" s="404" t="str">
        <f t="shared" si="91"/>
        <v>T</v>
      </c>
    </row>
    <row r="5770" spans="2:8" ht="45" x14ac:dyDescent="0.25">
      <c r="B5770" s="6">
        <v>5914681</v>
      </c>
      <c r="C5770" s="9" t="s">
        <v>15289</v>
      </c>
      <c r="D5770" s="6" t="s">
        <v>1013</v>
      </c>
      <c r="E5770" s="403">
        <v>68.78</v>
      </c>
      <c r="F5770" s="404"/>
      <c r="G5770" s="404"/>
      <c r="H5770" s="404" t="str">
        <f t="shared" si="91"/>
        <v>T</v>
      </c>
    </row>
    <row r="5771" spans="2:8" ht="45" x14ac:dyDescent="0.25">
      <c r="B5771" s="4">
        <v>5914680</v>
      </c>
      <c r="C5771" s="8" t="s">
        <v>15290</v>
      </c>
      <c r="D5771" s="4" t="s">
        <v>1013</v>
      </c>
      <c r="E5771" s="406">
        <v>47.89</v>
      </c>
      <c r="F5771" s="404"/>
      <c r="G5771" s="404"/>
      <c r="H5771" s="404" t="str">
        <f t="shared" si="91"/>
        <v>T</v>
      </c>
    </row>
    <row r="5772" spans="2:8" ht="30" x14ac:dyDescent="0.25">
      <c r="B5772" s="6">
        <v>5915015</v>
      </c>
      <c r="C5772" s="9" t="s">
        <v>15291</v>
      </c>
      <c r="D5772" s="6" t="s">
        <v>1013</v>
      </c>
      <c r="E5772" s="403">
        <v>22.26</v>
      </c>
      <c r="F5772" s="404"/>
      <c r="G5772" s="404"/>
      <c r="H5772" s="404" t="str">
        <f t="shared" si="91"/>
        <v>T</v>
      </c>
    </row>
    <row r="5773" spans="2:8" ht="30" x14ac:dyDescent="0.25">
      <c r="B5773" s="4">
        <v>5915373</v>
      </c>
      <c r="C5773" s="8" t="s">
        <v>15292</v>
      </c>
      <c r="D5773" s="4" t="s">
        <v>1013</v>
      </c>
      <c r="E5773" s="406">
        <v>18.73</v>
      </c>
      <c r="F5773" s="404"/>
      <c r="G5773" s="404"/>
      <c r="H5773" s="404" t="str">
        <f t="shared" si="91"/>
        <v>T</v>
      </c>
    </row>
    <row r="5774" spans="2:8" ht="30" x14ac:dyDescent="0.25">
      <c r="B5774" s="6">
        <v>5914333</v>
      </c>
      <c r="C5774" s="9" t="s">
        <v>15293</v>
      </c>
      <c r="D5774" s="6" t="s">
        <v>1013</v>
      </c>
      <c r="E5774" s="403">
        <v>34.43</v>
      </c>
      <c r="F5774" s="404"/>
      <c r="G5774" s="404"/>
      <c r="H5774" s="404" t="str">
        <f t="shared" si="91"/>
        <v>T</v>
      </c>
    </row>
    <row r="5775" spans="2:8" x14ac:dyDescent="0.25">
      <c r="B5775" s="4">
        <v>5914655</v>
      </c>
      <c r="C5775" s="8" t="s">
        <v>15294</v>
      </c>
      <c r="D5775" s="4" t="s">
        <v>1013</v>
      </c>
      <c r="E5775" s="406">
        <v>35.17</v>
      </c>
      <c r="F5775" s="404"/>
      <c r="G5775" s="404"/>
      <c r="H5775" s="404" t="str">
        <f t="shared" si="91"/>
        <v>T</v>
      </c>
    </row>
    <row r="5776" spans="2:8" x14ac:dyDescent="0.25">
      <c r="B5776" s="6">
        <v>5915474</v>
      </c>
      <c r="C5776" s="9" t="s">
        <v>15295</v>
      </c>
      <c r="D5776" s="6" t="s">
        <v>1013</v>
      </c>
      <c r="E5776" s="403">
        <v>31.94</v>
      </c>
      <c r="F5776" s="404"/>
      <c r="G5776" s="404"/>
      <c r="H5776" s="404" t="str">
        <f t="shared" si="91"/>
        <v>T</v>
      </c>
    </row>
    <row r="5777" spans="2:8" x14ac:dyDescent="0.25">
      <c r="B5777" s="4">
        <v>5914654</v>
      </c>
      <c r="C5777" s="8" t="s">
        <v>15296</v>
      </c>
      <c r="D5777" s="4" t="s">
        <v>1013</v>
      </c>
      <c r="E5777" s="406">
        <v>29</v>
      </c>
      <c r="F5777" s="404"/>
      <c r="G5777" s="404"/>
      <c r="H5777" s="404" t="str">
        <f t="shared" ref="H5777:H5840" si="92">UPPER(D5777)</f>
        <v>T</v>
      </c>
    </row>
    <row r="5778" spans="2:8" ht="30" x14ac:dyDescent="0.25">
      <c r="B5778" s="6">
        <v>5914686</v>
      </c>
      <c r="C5778" s="9" t="s">
        <v>15297</v>
      </c>
      <c r="D5778" s="6" t="s">
        <v>1013</v>
      </c>
      <c r="E5778" s="403">
        <v>25.44</v>
      </c>
      <c r="F5778" s="404"/>
      <c r="G5778" s="404"/>
      <c r="H5778" s="404" t="str">
        <f t="shared" si="92"/>
        <v>T</v>
      </c>
    </row>
    <row r="5779" spans="2:8" ht="30" x14ac:dyDescent="0.25">
      <c r="B5779" s="4">
        <v>5914685</v>
      </c>
      <c r="C5779" s="8" t="s">
        <v>15298</v>
      </c>
      <c r="D5779" s="4" t="s">
        <v>1013</v>
      </c>
      <c r="E5779" s="406">
        <v>25.58</v>
      </c>
      <c r="F5779" s="404"/>
      <c r="G5779" s="404"/>
      <c r="H5779" s="404" t="str">
        <f t="shared" si="92"/>
        <v>T</v>
      </c>
    </row>
    <row r="5780" spans="2:8" ht="30" x14ac:dyDescent="0.25">
      <c r="B5780" s="6">
        <v>5914682</v>
      </c>
      <c r="C5780" s="9" t="s">
        <v>15299</v>
      </c>
      <c r="D5780" s="6" t="s">
        <v>1013</v>
      </c>
      <c r="E5780" s="403">
        <v>32.950000000000003</v>
      </c>
      <c r="F5780" s="404"/>
      <c r="G5780" s="404"/>
      <c r="H5780" s="404" t="str">
        <f t="shared" si="92"/>
        <v>T</v>
      </c>
    </row>
    <row r="5781" spans="2:8" ht="45" x14ac:dyDescent="0.25">
      <c r="B5781" s="4">
        <v>5914683</v>
      </c>
      <c r="C5781" s="8" t="s">
        <v>15300</v>
      </c>
      <c r="D5781" s="4" t="s">
        <v>1013</v>
      </c>
      <c r="E5781" s="406">
        <v>37.82</v>
      </c>
      <c r="F5781" s="404"/>
      <c r="G5781" s="404"/>
      <c r="H5781" s="404" t="str">
        <f t="shared" si="92"/>
        <v>T</v>
      </c>
    </row>
    <row r="5782" spans="2:8" ht="30" x14ac:dyDescent="0.25">
      <c r="B5782" s="6">
        <v>5914684</v>
      </c>
      <c r="C5782" s="9" t="s">
        <v>15301</v>
      </c>
      <c r="D5782" s="6" t="s">
        <v>1013</v>
      </c>
      <c r="E5782" s="403">
        <v>28.55</v>
      </c>
      <c r="F5782" s="404"/>
      <c r="G5782" s="404"/>
      <c r="H5782" s="404" t="str">
        <f t="shared" si="92"/>
        <v>T</v>
      </c>
    </row>
    <row r="5783" spans="2:8" ht="30" x14ac:dyDescent="0.25">
      <c r="B5783" s="4">
        <v>5914675</v>
      </c>
      <c r="C5783" s="8" t="s">
        <v>15302</v>
      </c>
      <c r="D5783" s="4" t="s">
        <v>1013</v>
      </c>
      <c r="E5783" s="406">
        <v>3.06</v>
      </c>
      <c r="F5783" s="404"/>
      <c r="G5783" s="404"/>
      <c r="H5783" s="404" t="str">
        <f t="shared" si="92"/>
        <v>T</v>
      </c>
    </row>
    <row r="5784" spans="2:8" x14ac:dyDescent="0.25">
      <c r="B5784" s="6">
        <v>5915433</v>
      </c>
      <c r="C5784" s="9" t="s">
        <v>15303</v>
      </c>
      <c r="D5784" s="6" t="s">
        <v>1013</v>
      </c>
      <c r="E5784" s="403">
        <v>36.340000000000003</v>
      </c>
      <c r="F5784" s="404"/>
      <c r="G5784" s="404"/>
      <c r="H5784" s="404" t="str">
        <f t="shared" si="92"/>
        <v>T</v>
      </c>
    </row>
    <row r="5785" spans="2:8" ht="30" x14ac:dyDescent="0.25">
      <c r="B5785" s="4">
        <v>5914304</v>
      </c>
      <c r="C5785" s="8" t="s">
        <v>15304</v>
      </c>
      <c r="D5785" s="4" t="s">
        <v>1013</v>
      </c>
      <c r="E5785" s="406">
        <v>3.55</v>
      </c>
      <c r="F5785" s="404"/>
      <c r="G5785" s="404"/>
      <c r="H5785" s="404" t="str">
        <f t="shared" si="92"/>
        <v>T</v>
      </c>
    </row>
    <row r="5786" spans="2:8" ht="30" x14ac:dyDescent="0.25">
      <c r="B5786" s="6">
        <v>5914305</v>
      </c>
      <c r="C5786" s="9" t="s">
        <v>15305</v>
      </c>
      <c r="D5786" s="6" t="s">
        <v>1013</v>
      </c>
      <c r="E5786" s="403">
        <v>3.51</v>
      </c>
      <c r="F5786" s="404"/>
      <c r="G5786" s="404"/>
      <c r="H5786" s="404" t="str">
        <f t="shared" si="92"/>
        <v>T</v>
      </c>
    </row>
    <row r="5787" spans="2:8" ht="30" x14ac:dyDescent="0.25">
      <c r="B5787" s="4">
        <v>5915440</v>
      </c>
      <c r="C5787" s="8" t="s">
        <v>15306</v>
      </c>
      <c r="D5787" s="4" t="s">
        <v>1013</v>
      </c>
      <c r="E5787" s="406">
        <v>3.14</v>
      </c>
      <c r="F5787" s="404"/>
      <c r="G5787" s="404"/>
      <c r="H5787" s="404" t="str">
        <f t="shared" si="92"/>
        <v>T</v>
      </c>
    </row>
    <row r="5788" spans="2:8" ht="30" x14ac:dyDescent="0.25">
      <c r="B5788" s="6">
        <v>5914306</v>
      </c>
      <c r="C5788" s="9" t="s">
        <v>15307</v>
      </c>
      <c r="D5788" s="6" t="s">
        <v>1013</v>
      </c>
      <c r="E5788" s="403">
        <v>2.92</v>
      </c>
      <c r="F5788" s="404"/>
      <c r="G5788" s="404"/>
      <c r="H5788" s="404" t="str">
        <f t="shared" si="92"/>
        <v>T</v>
      </c>
    </row>
    <row r="5789" spans="2:8" ht="30" x14ac:dyDescent="0.25">
      <c r="B5789" s="4">
        <v>5914307</v>
      </c>
      <c r="C5789" s="8" t="s">
        <v>15308</v>
      </c>
      <c r="D5789" s="4" t="s">
        <v>1013</v>
      </c>
      <c r="E5789" s="406">
        <v>2.76</v>
      </c>
      <c r="F5789" s="404"/>
      <c r="G5789" s="404"/>
      <c r="H5789" s="404" t="str">
        <f t="shared" si="92"/>
        <v>T</v>
      </c>
    </row>
    <row r="5790" spans="2:8" ht="30" x14ac:dyDescent="0.25">
      <c r="B5790" s="6">
        <v>5914308</v>
      </c>
      <c r="C5790" s="9" t="s">
        <v>15309</v>
      </c>
      <c r="D5790" s="6" t="s">
        <v>1013</v>
      </c>
      <c r="E5790" s="403">
        <v>2.67</v>
      </c>
      <c r="F5790" s="404"/>
      <c r="G5790" s="404"/>
      <c r="H5790" s="404" t="str">
        <f t="shared" si="92"/>
        <v>T</v>
      </c>
    </row>
    <row r="5791" spans="2:8" ht="30" x14ac:dyDescent="0.25">
      <c r="B5791" s="4">
        <v>5914309</v>
      </c>
      <c r="C5791" s="8" t="s">
        <v>15310</v>
      </c>
      <c r="D5791" s="4" t="s">
        <v>1013</v>
      </c>
      <c r="E5791" s="406">
        <v>5.91</v>
      </c>
      <c r="F5791" s="404"/>
      <c r="G5791" s="404"/>
      <c r="H5791" s="404" t="str">
        <f t="shared" si="92"/>
        <v>T</v>
      </c>
    </row>
    <row r="5792" spans="2:8" ht="30" x14ac:dyDescent="0.25">
      <c r="B5792" s="6">
        <v>5914310</v>
      </c>
      <c r="C5792" s="9" t="s">
        <v>15311</v>
      </c>
      <c r="D5792" s="6" t="s">
        <v>1013</v>
      </c>
      <c r="E5792" s="403">
        <v>4.93</v>
      </c>
      <c r="F5792" s="404"/>
      <c r="G5792" s="404"/>
      <c r="H5792" s="404" t="str">
        <f t="shared" si="92"/>
        <v>T</v>
      </c>
    </row>
    <row r="5793" spans="2:8" ht="30" x14ac:dyDescent="0.25">
      <c r="B5793" s="4">
        <v>5914352</v>
      </c>
      <c r="C5793" s="8" t="s">
        <v>15312</v>
      </c>
      <c r="D5793" s="4" t="s">
        <v>1013</v>
      </c>
      <c r="E5793" s="406">
        <v>4.3899999999999997</v>
      </c>
      <c r="F5793" s="404"/>
      <c r="G5793" s="404"/>
      <c r="H5793" s="404" t="str">
        <f t="shared" si="92"/>
        <v>T</v>
      </c>
    </row>
    <row r="5794" spans="2:8" ht="30" x14ac:dyDescent="0.25">
      <c r="B5794" s="6">
        <v>5914311</v>
      </c>
      <c r="C5794" s="9" t="s">
        <v>15313</v>
      </c>
      <c r="D5794" s="6" t="s">
        <v>1013</v>
      </c>
      <c r="E5794" s="403">
        <v>4.03</v>
      </c>
      <c r="F5794" s="404"/>
      <c r="G5794" s="404"/>
      <c r="H5794" s="404" t="str">
        <f t="shared" si="92"/>
        <v>T</v>
      </c>
    </row>
    <row r="5795" spans="2:8" ht="30" x14ac:dyDescent="0.25">
      <c r="B5795" s="4">
        <v>5914312</v>
      </c>
      <c r="C5795" s="8" t="s">
        <v>15314</v>
      </c>
      <c r="D5795" s="4" t="s">
        <v>1013</v>
      </c>
      <c r="E5795" s="406">
        <v>3.81</v>
      </c>
      <c r="F5795" s="404"/>
      <c r="G5795" s="404"/>
      <c r="H5795" s="404" t="str">
        <f t="shared" si="92"/>
        <v>T</v>
      </c>
    </row>
    <row r="5796" spans="2:8" ht="30" x14ac:dyDescent="0.25">
      <c r="B5796" s="6">
        <v>5914313</v>
      </c>
      <c r="C5796" s="9" t="s">
        <v>15315</v>
      </c>
      <c r="D5796" s="6" t="s">
        <v>1013</v>
      </c>
      <c r="E5796" s="403">
        <v>3.65</v>
      </c>
      <c r="F5796" s="404"/>
      <c r="G5796" s="404"/>
      <c r="H5796" s="404" t="str">
        <f t="shared" si="92"/>
        <v>T</v>
      </c>
    </row>
    <row r="5797" spans="2:8" ht="30" x14ac:dyDescent="0.25">
      <c r="B5797" s="4">
        <v>5914339</v>
      </c>
      <c r="C5797" s="8" t="s">
        <v>15316</v>
      </c>
      <c r="D5797" s="4" t="s">
        <v>1013</v>
      </c>
      <c r="E5797" s="406">
        <v>9.77</v>
      </c>
      <c r="F5797" s="404"/>
      <c r="G5797" s="404"/>
      <c r="H5797" s="404" t="str">
        <f t="shared" si="92"/>
        <v>T</v>
      </c>
    </row>
    <row r="5798" spans="2:8" ht="30" x14ac:dyDescent="0.25">
      <c r="B5798" s="6">
        <v>5914650</v>
      </c>
      <c r="C5798" s="9" t="s">
        <v>15317</v>
      </c>
      <c r="D5798" s="6" t="s">
        <v>1013</v>
      </c>
      <c r="E5798" s="403">
        <v>11.2</v>
      </c>
      <c r="F5798" s="404"/>
      <c r="G5798" s="404"/>
      <c r="H5798" s="404" t="str">
        <f t="shared" si="92"/>
        <v>T</v>
      </c>
    </row>
    <row r="5799" spans="2:8" ht="30" x14ac:dyDescent="0.25">
      <c r="B5799" s="4">
        <v>5914358</v>
      </c>
      <c r="C5799" s="8" t="s">
        <v>15318</v>
      </c>
      <c r="D5799" s="4" t="s">
        <v>1013</v>
      </c>
      <c r="E5799" s="406">
        <v>9.2100000000000009</v>
      </c>
      <c r="F5799" s="404"/>
      <c r="G5799" s="404"/>
      <c r="H5799" s="404" t="str">
        <f t="shared" si="92"/>
        <v>T</v>
      </c>
    </row>
    <row r="5800" spans="2:8" ht="30" x14ac:dyDescent="0.25">
      <c r="B5800" s="6">
        <v>5915421</v>
      </c>
      <c r="C5800" s="9" t="s">
        <v>15319</v>
      </c>
      <c r="D5800" s="6" t="s">
        <v>1013</v>
      </c>
      <c r="E5800" s="403">
        <v>26.43</v>
      </c>
      <c r="F5800" s="404"/>
      <c r="G5800" s="404"/>
      <c r="H5800" s="404" t="str">
        <f t="shared" si="92"/>
        <v>T</v>
      </c>
    </row>
    <row r="5801" spans="2:8" ht="30" x14ac:dyDescent="0.25">
      <c r="B5801" s="4">
        <v>5914649</v>
      </c>
      <c r="C5801" s="8" t="s">
        <v>15320</v>
      </c>
      <c r="D5801" s="4" t="s">
        <v>1013</v>
      </c>
      <c r="E5801" s="406">
        <v>7.78</v>
      </c>
      <c r="F5801" s="404"/>
      <c r="G5801" s="404"/>
      <c r="H5801" s="404" t="str">
        <f t="shared" si="92"/>
        <v>T</v>
      </c>
    </row>
    <row r="5802" spans="2:8" ht="30" x14ac:dyDescent="0.25">
      <c r="B5802" s="6">
        <v>5914643</v>
      </c>
      <c r="C5802" s="9" t="s">
        <v>15321</v>
      </c>
      <c r="D5802" s="6" t="s">
        <v>1013</v>
      </c>
      <c r="E5802" s="403">
        <v>5.57</v>
      </c>
      <c r="F5802" s="404"/>
      <c r="G5802" s="404"/>
      <c r="H5802" s="404" t="str">
        <f t="shared" si="92"/>
        <v>T</v>
      </c>
    </row>
    <row r="5803" spans="2:8" ht="30" x14ac:dyDescent="0.25">
      <c r="B5803" s="4">
        <v>5914328</v>
      </c>
      <c r="C5803" s="8" t="s">
        <v>15322</v>
      </c>
      <c r="D5803" s="4" t="s">
        <v>1013</v>
      </c>
      <c r="E5803" s="406">
        <v>27.73</v>
      </c>
      <c r="F5803" s="404"/>
      <c r="G5803" s="404"/>
      <c r="H5803" s="404" t="str">
        <f t="shared" si="92"/>
        <v>T</v>
      </c>
    </row>
    <row r="5804" spans="2:8" ht="30" x14ac:dyDescent="0.25">
      <c r="B5804" s="6">
        <v>5914610</v>
      </c>
      <c r="C5804" s="9" t="s">
        <v>15323</v>
      </c>
      <c r="D5804" s="6" t="s">
        <v>1013</v>
      </c>
      <c r="E5804" s="403">
        <v>38.18</v>
      </c>
      <c r="F5804" s="404"/>
      <c r="G5804" s="404"/>
      <c r="H5804" s="404" t="str">
        <f t="shared" si="92"/>
        <v>T</v>
      </c>
    </row>
    <row r="5805" spans="2:8" ht="30" x14ac:dyDescent="0.25">
      <c r="B5805" s="4">
        <v>5915408</v>
      </c>
      <c r="C5805" s="8" t="s">
        <v>15324</v>
      </c>
      <c r="D5805" s="4" t="s">
        <v>1013</v>
      </c>
      <c r="E5805" s="406">
        <v>5.6</v>
      </c>
      <c r="F5805" s="404"/>
      <c r="G5805" s="404"/>
      <c r="H5805" s="404" t="str">
        <f t="shared" si="92"/>
        <v>T</v>
      </c>
    </row>
    <row r="5806" spans="2:8" ht="30" x14ac:dyDescent="0.25">
      <c r="B5806" s="6">
        <v>5915306</v>
      </c>
      <c r="C5806" s="9" t="s">
        <v>15325</v>
      </c>
      <c r="D5806" s="6" t="s">
        <v>42</v>
      </c>
      <c r="E5806" s="403">
        <v>35.770000000000003</v>
      </c>
      <c r="F5806" s="404"/>
      <c r="G5806" s="404"/>
      <c r="H5806" s="404" t="str">
        <f t="shared" si="92"/>
        <v>UN</v>
      </c>
    </row>
    <row r="5807" spans="2:8" ht="30" x14ac:dyDescent="0.25">
      <c r="B5807" s="4">
        <v>5914708</v>
      </c>
      <c r="C5807" s="8" t="s">
        <v>15326</v>
      </c>
      <c r="D5807" s="4" t="s">
        <v>1013</v>
      </c>
      <c r="E5807" s="406">
        <v>41.95</v>
      </c>
      <c r="F5807" s="404"/>
      <c r="G5807" s="404"/>
      <c r="H5807" s="404" t="str">
        <f t="shared" si="92"/>
        <v>T</v>
      </c>
    </row>
    <row r="5808" spans="2:8" ht="30" x14ac:dyDescent="0.25">
      <c r="B5808" s="6">
        <v>5914687</v>
      </c>
      <c r="C5808" s="9" t="s">
        <v>15327</v>
      </c>
      <c r="D5808" s="6" t="s">
        <v>1013</v>
      </c>
      <c r="E5808" s="403">
        <v>41.45</v>
      </c>
      <c r="F5808" s="404"/>
      <c r="G5808" s="404"/>
      <c r="H5808" s="404" t="str">
        <f t="shared" si="92"/>
        <v>T</v>
      </c>
    </row>
    <row r="5809" spans="2:8" ht="30" x14ac:dyDescent="0.25">
      <c r="B5809" s="4">
        <v>5914709</v>
      </c>
      <c r="C5809" s="8" t="s">
        <v>15328</v>
      </c>
      <c r="D5809" s="4" t="s">
        <v>1013</v>
      </c>
      <c r="E5809" s="406">
        <v>46.08</v>
      </c>
      <c r="F5809" s="404"/>
      <c r="G5809" s="404"/>
      <c r="H5809" s="404" t="str">
        <f t="shared" si="92"/>
        <v>T</v>
      </c>
    </row>
    <row r="5810" spans="2:8" ht="30" x14ac:dyDescent="0.25">
      <c r="B5810" s="6">
        <v>5914688</v>
      </c>
      <c r="C5810" s="9" t="s">
        <v>15329</v>
      </c>
      <c r="D5810" s="6" t="s">
        <v>1013</v>
      </c>
      <c r="E5810" s="403">
        <v>44.6</v>
      </c>
      <c r="F5810" s="404"/>
      <c r="G5810" s="404"/>
      <c r="H5810" s="404" t="str">
        <f t="shared" si="92"/>
        <v>T</v>
      </c>
    </row>
    <row r="5811" spans="2:8" ht="30" x14ac:dyDescent="0.25">
      <c r="B5811" s="4">
        <v>5914695</v>
      </c>
      <c r="C5811" s="8" t="s">
        <v>15330</v>
      </c>
      <c r="D5811" s="4" t="s">
        <v>1013</v>
      </c>
      <c r="E5811" s="406">
        <v>32.92</v>
      </c>
      <c r="F5811" s="404"/>
      <c r="G5811" s="404"/>
      <c r="H5811" s="404" t="str">
        <f t="shared" si="92"/>
        <v>T</v>
      </c>
    </row>
    <row r="5812" spans="2:8" ht="30" x14ac:dyDescent="0.25">
      <c r="B5812" s="6">
        <v>5914689</v>
      </c>
      <c r="C5812" s="9" t="s">
        <v>15331</v>
      </c>
      <c r="D5812" s="6" t="s">
        <v>1013</v>
      </c>
      <c r="E5812" s="403">
        <v>32.520000000000003</v>
      </c>
      <c r="F5812" s="404"/>
      <c r="G5812" s="404"/>
      <c r="H5812" s="404" t="str">
        <f t="shared" si="92"/>
        <v>T</v>
      </c>
    </row>
    <row r="5813" spans="2:8" ht="30" x14ac:dyDescent="0.25">
      <c r="B5813" s="4">
        <v>5914696</v>
      </c>
      <c r="C5813" s="8" t="s">
        <v>15332</v>
      </c>
      <c r="D5813" s="4" t="s">
        <v>1013</v>
      </c>
      <c r="E5813" s="406">
        <v>36.159999999999997</v>
      </c>
      <c r="F5813" s="404"/>
      <c r="G5813" s="404"/>
      <c r="H5813" s="404" t="str">
        <f t="shared" si="92"/>
        <v>T</v>
      </c>
    </row>
    <row r="5814" spans="2:8" ht="30" x14ac:dyDescent="0.25">
      <c r="B5814" s="6">
        <v>5914690</v>
      </c>
      <c r="C5814" s="9" t="s">
        <v>15333</v>
      </c>
      <c r="D5814" s="6" t="s">
        <v>1013</v>
      </c>
      <c r="E5814" s="403">
        <v>35</v>
      </c>
      <c r="F5814" s="404"/>
      <c r="G5814" s="404"/>
      <c r="H5814" s="404" t="str">
        <f t="shared" si="92"/>
        <v>T</v>
      </c>
    </row>
    <row r="5815" spans="2:8" ht="30" x14ac:dyDescent="0.25">
      <c r="B5815" s="4">
        <v>5914697</v>
      </c>
      <c r="C5815" s="8" t="s">
        <v>15334</v>
      </c>
      <c r="D5815" s="4" t="s">
        <v>1013</v>
      </c>
      <c r="E5815" s="406">
        <v>27.79</v>
      </c>
      <c r="F5815" s="404"/>
      <c r="G5815" s="404"/>
      <c r="H5815" s="404" t="str">
        <f t="shared" si="92"/>
        <v>T</v>
      </c>
    </row>
    <row r="5816" spans="2:8" ht="30" x14ac:dyDescent="0.25">
      <c r="B5816" s="6">
        <v>5914691</v>
      </c>
      <c r="C5816" s="9" t="s">
        <v>15335</v>
      </c>
      <c r="D5816" s="6" t="s">
        <v>1013</v>
      </c>
      <c r="E5816" s="403">
        <v>27.45</v>
      </c>
      <c r="F5816" s="404"/>
      <c r="G5816" s="404"/>
      <c r="H5816" s="404" t="str">
        <f t="shared" si="92"/>
        <v>T</v>
      </c>
    </row>
    <row r="5817" spans="2:8" ht="30" x14ac:dyDescent="0.25">
      <c r="B5817" s="4">
        <v>5914698</v>
      </c>
      <c r="C5817" s="8" t="s">
        <v>15336</v>
      </c>
      <c r="D5817" s="4" t="s">
        <v>1013</v>
      </c>
      <c r="E5817" s="406">
        <v>30.52</v>
      </c>
      <c r="F5817" s="404"/>
      <c r="G5817" s="404"/>
      <c r="H5817" s="404" t="str">
        <f t="shared" si="92"/>
        <v>T</v>
      </c>
    </row>
    <row r="5818" spans="2:8" ht="30" x14ac:dyDescent="0.25">
      <c r="B5818" s="6">
        <v>5914692</v>
      </c>
      <c r="C5818" s="9" t="s">
        <v>15337</v>
      </c>
      <c r="D5818" s="6" t="s">
        <v>1013</v>
      </c>
      <c r="E5818" s="403">
        <v>29.54</v>
      </c>
      <c r="F5818" s="404"/>
      <c r="G5818" s="404"/>
      <c r="H5818" s="404" t="str">
        <f t="shared" si="92"/>
        <v>T</v>
      </c>
    </row>
    <row r="5819" spans="2:8" ht="30" x14ac:dyDescent="0.25">
      <c r="B5819" s="4">
        <v>5914699</v>
      </c>
      <c r="C5819" s="8" t="s">
        <v>15338</v>
      </c>
      <c r="D5819" s="4" t="s">
        <v>1013</v>
      </c>
      <c r="E5819" s="406">
        <v>31.11</v>
      </c>
      <c r="F5819" s="404"/>
      <c r="G5819" s="404"/>
      <c r="H5819" s="404" t="str">
        <f t="shared" si="92"/>
        <v>T</v>
      </c>
    </row>
    <row r="5820" spans="2:8" ht="30" x14ac:dyDescent="0.25">
      <c r="B5820" s="6">
        <v>5914693</v>
      </c>
      <c r="C5820" s="9" t="s">
        <v>15339</v>
      </c>
      <c r="D5820" s="6" t="s">
        <v>1013</v>
      </c>
      <c r="E5820" s="403">
        <v>30.74</v>
      </c>
      <c r="F5820" s="404"/>
      <c r="G5820" s="404"/>
      <c r="H5820" s="404" t="str">
        <f t="shared" si="92"/>
        <v>T</v>
      </c>
    </row>
    <row r="5821" spans="2:8" ht="30" x14ac:dyDescent="0.25">
      <c r="B5821" s="4">
        <v>5914700</v>
      </c>
      <c r="C5821" s="8" t="s">
        <v>15340</v>
      </c>
      <c r="D5821" s="4" t="s">
        <v>1013</v>
      </c>
      <c r="E5821" s="406">
        <v>34.17</v>
      </c>
      <c r="F5821" s="404"/>
      <c r="G5821" s="404"/>
      <c r="H5821" s="404" t="str">
        <f t="shared" si="92"/>
        <v>T</v>
      </c>
    </row>
    <row r="5822" spans="2:8" ht="30" x14ac:dyDescent="0.25">
      <c r="B5822" s="6">
        <v>5914694</v>
      </c>
      <c r="C5822" s="9" t="s">
        <v>15341</v>
      </c>
      <c r="D5822" s="6" t="s">
        <v>1013</v>
      </c>
      <c r="E5822" s="403">
        <v>33.07</v>
      </c>
      <c r="F5822" s="404"/>
      <c r="G5822" s="404"/>
      <c r="H5822" s="404" t="str">
        <f t="shared" si="92"/>
        <v>T</v>
      </c>
    </row>
    <row r="5823" spans="2:8" ht="30" x14ac:dyDescent="0.25">
      <c r="B5823" s="4">
        <v>5915441</v>
      </c>
      <c r="C5823" s="8" t="s">
        <v>15342</v>
      </c>
      <c r="D5823" s="4" t="s">
        <v>1013</v>
      </c>
      <c r="E5823" s="406">
        <v>103.55</v>
      </c>
      <c r="F5823" s="404"/>
      <c r="G5823" s="404"/>
      <c r="H5823" s="404" t="str">
        <f t="shared" si="92"/>
        <v>T</v>
      </c>
    </row>
    <row r="5824" spans="2:8" x14ac:dyDescent="0.25">
      <c r="B5824" s="6">
        <v>5901639</v>
      </c>
      <c r="C5824" s="9" t="s">
        <v>15343</v>
      </c>
      <c r="D5824" s="6" t="s">
        <v>15344</v>
      </c>
      <c r="E5824" s="403">
        <v>0.91</v>
      </c>
      <c r="F5824" s="404"/>
      <c r="G5824" s="404"/>
      <c r="H5824" s="404" t="str">
        <f t="shared" si="92"/>
        <v>TKM</v>
      </c>
    </row>
    <row r="5825" spans="2:8" ht="30" x14ac:dyDescent="0.25">
      <c r="B5825" s="4">
        <v>5901638</v>
      </c>
      <c r="C5825" s="8" t="s">
        <v>15345</v>
      </c>
      <c r="D5825" s="4" t="s">
        <v>15344</v>
      </c>
      <c r="E5825" s="406">
        <v>0.73</v>
      </c>
      <c r="F5825" s="404"/>
      <c r="G5825" s="404"/>
      <c r="H5825" s="404" t="str">
        <f t="shared" si="92"/>
        <v>TKM</v>
      </c>
    </row>
    <row r="5826" spans="2:8" x14ac:dyDescent="0.25">
      <c r="B5826" s="6">
        <v>5901640</v>
      </c>
      <c r="C5826" s="9" t="s">
        <v>15346</v>
      </c>
      <c r="D5826" s="6" t="s">
        <v>15344</v>
      </c>
      <c r="E5826" s="403">
        <v>0.57999999999999996</v>
      </c>
      <c r="F5826" s="404"/>
      <c r="G5826" s="404"/>
      <c r="H5826" s="404" t="str">
        <f t="shared" si="92"/>
        <v>TKM</v>
      </c>
    </row>
    <row r="5827" spans="2:8" x14ac:dyDescent="0.25">
      <c r="B5827" s="4">
        <v>5914359</v>
      </c>
      <c r="C5827" s="8" t="s">
        <v>15347</v>
      </c>
      <c r="D5827" s="4" t="s">
        <v>15344</v>
      </c>
      <c r="E5827" s="406">
        <v>1.24</v>
      </c>
      <c r="F5827" s="404"/>
      <c r="G5827" s="404"/>
      <c r="H5827" s="404" t="str">
        <f t="shared" si="92"/>
        <v>TKM</v>
      </c>
    </row>
    <row r="5828" spans="2:8" x14ac:dyDescent="0.25">
      <c r="B5828" s="6">
        <v>5914374</v>
      </c>
      <c r="C5828" s="9" t="s">
        <v>15348</v>
      </c>
      <c r="D5828" s="6" t="s">
        <v>15344</v>
      </c>
      <c r="E5828" s="403">
        <v>0.99</v>
      </c>
      <c r="F5828" s="404"/>
      <c r="G5828" s="404"/>
      <c r="H5828" s="404" t="str">
        <f t="shared" si="92"/>
        <v>TKM</v>
      </c>
    </row>
    <row r="5829" spans="2:8" x14ac:dyDescent="0.25">
      <c r="B5829" s="4">
        <v>5914389</v>
      </c>
      <c r="C5829" s="8" t="s">
        <v>15349</v>
      </c>
      <c r="D5829" s="4" t="s">
        <v>15344</v>
      </c>
      <c r="E5829" s="406">
        <v>0.8</v>
      </c>
      <c r="F5829" s="404"/>
      <c r="G5829" s="404"/>
      <c r="H5829" s="404" t="str">
        <f t="shared" si="92"/>
        <v>TKM</v>
      </c>
    </row>
    <row r="5830" spans="2:8" x14ac:dyDescent="0.25">
      <c r="B5830" s="6">
        <v>5915319</v>
      </c>
      <c r="C5830" s="9" t="s">
        <v>15350</v>
      </c>
      <c r="D5830" s="6" t="s">
        <v>15344</v>
      </c>
      <c r="E5830" s="403">
        <v>0.91</v>
      </c>
      <c r="F5830" s="404"/>
      <c r="G5830" s="404"/>
      <c r="H5830" s="404" t="str">
        <f t="shared" si="92"/>
        <v>TKM</v>
      </c>
    </row>
    <row r="5831" spans="2:8" x14ac:dyDescent="0.25">
      <c r="B5831" s="4">
        <v>5915320</v>
      </c>
      <c r="C5831" s="8" t="s">
        <v>15351</v>
      </c>
      <c r="D5831" s="4" t="s">
        <v>15344</v>
      </c>
      <c r="E5831" s="406">
        <v>0.72</v>
      </c>
      <c r="F5831" s="404"/>
      <c r="G5831" s="404"/>
      <c r="H5831" s="404" t="str">
        <f t="shared" si="92"/>
        <v>TKM</v>
      </c>
    </row>
    <row r="5832" spans="2:8" x14ac:dyDescent="0.25">
      <c r="B5832" s="6">
        <v>5915321</v>
      </c>
      <c r="C5832" s="9" t="s">
        <v>15352</v>
      </c>
      <c r="D5832" s="6" t="s">
        <v>15344</v>
      </c>
      <c r="E5832" s="403">
        <v>0.57999999999999996</v>
      </c>
      <c r="F5832" s="404"/>
      <c r="G5832" s="404"/>
      <c r="H5832" s="404" t="str">
        <f t="shared" si="92"/>
        <v>TKM</v>
      </c>
    </row>
    <row r="5833" spans="2:8" x14ac:dyDescent="0.25">
      <c r="B5833" s="4">
        <v>5914314</v>
      </c>
      <c r="C5833" s="8" t="s">
        <v>15353</v>
      </c>
      <c r="D5833" s="4" t="s">
        <v>15344</v>
      </c>
      <c r="E5833" s="406">
        <v>1.33</v>
      </c>
      <c r="F5833" s="404"/>
      <c r="G5833" s="404"/>
      <c r="H5833" s="404" t="str">
        <f t="shared" si="92"/>
        <v>TKM</v>
      </c>
    </row>
    <row r="5834" spans="2:8" x14ac:dyDescent="0.25">
      <c r="B5834" s="6">
        <v>5914329</v>
      </c>
      <c r="C5834" s="9" t="s">
        <v>15354</v>
      </c>
      <c r="D5834" s="6" t="s">
        <v>15344</v>
      </c>
      <c r="E5834" s="403">
        <v>1.06</v>
      </c>
      <c r="F5834" s="404"/>
      <c r="G5834" s="404"/>
      <c r="H5834" s="404" t="str">
        <f t="shared" si="92"/>
        <v>TKM</v>
      </c>
    </row>
    <row r="5835" spans="2:8" x14ac:dyDescent="0.25">
      <c r="B5835" s="4">
        <v>5914344</v>
      </c>
      <c r="C5835" s="8" t="s">
        <v>15355</v>
      </c>
      <c r="D5835" s="4" t="s">
        <v>15344</v>
      </c>
      <c r="E5835" s="406">
        <v>0.86</v>
      </c>
      <c r="F5835" s="404"/>
      <c r="G5835" s="404"/>
      <c r="H5835" s="404" t="str">
        <f t="shared" si="92"/>
        <v>TKM</v>
      </c>
    </row>
    <row r="5836" spans="2:8" x14ac:dyDescent="0.25">
      <c r="B5836" s="6">
        <v>5914539</v>
      </c>
      <c r="C5836" s="9" t="s">
        <v>15356</v>
      </c>
      <c r="D5836" s="6" t="s">
        <v>15344</v>
      </c>
      <c r="E5836" s="403">
        <v>1.04</v>
      </c>
      <c r="F5836" s="404"/>
      <c r="G5836" s="404"/>
      <c r="H5836" s="404" t="str">
        <f t="shared" si="92"/>
        <v>TKM</v>
      </c>
    </row>
    <row r="5837" spans="2:8" x14ac:dyDescent="0.25">
      <c r="B5837" s="4">
        <v>5914554</v>
      </c>
      <c r="C5837" s="8" t="s">
        <v>15357</v>
      </c>
      <c r="D5837" s="4" t="s">
        <v>15344</v>
      </c>
      <c r="E5837" s="406">
        <v>0.83</v>
      </c>
      <c r="F5837" s="404"/>
      <c r="G5837" s="404"/>
      <c r="H5837" s="404" t="str">
        <f t="shared" si="92"/>
        <v>TKM</v>
      </c>
    </row>
    <row r="5838" spans="2:8" x14ac:dyDescent="0.25">
      <c r="B5838" s="6">
        <v>5914569</v>
      </c>
      <c r="C5838" s="9" t="s">
        <v>15358</v>
      </c>
      <c r="D5838" s="6" t="s">
        <v>15344</v>
      </c>
      <c r="E5838" s="403">
        <v>0.67</v>
      </c>
      <c r="F5838" s="404"/>
      <c r="G5838" s="404"/>
      <c r="H5838" s="404" t="str">
        <f t="shared" si="92"/>
        <v>TKM</v>
      </c>
    </row>
    <row r="5839" spans="2:8" x14ac:dyDescent="0.25">
      <c r="B5839" s="4">
        <v>5915012</v>
      </c>
      <c r="C5839" s="8" t="s">
        <v>15359</v>
      </c>
      <c r="D5839" s="4" t="s">
        <v>15344</v>
      </c>
      <c r="E5839" s="406">
        <v>2.27</v>
      </c>
      <c r="F5839" s="404"/>
      <c r="G5839" s="404"/>
      <c r="H5839" s="404" t="str">
        <f t="shared" si="92"/>
        <v>TKM</v>
      </c>
    </row>
    <row r="5840" spans="2:8" ht="30" x14ac:dyDescent="0.25">
      <c r="B5840" s="6">
        <v>5915013</v>
      </c>
      <c r="C5840" s="9" t="s">
        <v>15360</v>
      </c>
      <c r="D5840" s="6" t="s">
        <v>15344</v>
      </c>
      <c r="E5840" s="403">
        <v>1.82</v>
      </c>
      <c r="F5840" s="404"/>
      <c r="G5840" s="404"/>
      <c r="H5840" s="404" t="str">
        <f t="shared" si="92"/>
        <v>TKM</v>
      </c>
    </row>
    <row r="5841" spans="2:8" x14ac:dyDescent="0.25">
      <c r="B5841" s="4">
        <v>5915014</v>
      </c>
      <c r="C5841" s="8" t="s">
        <v>15361</v>
      </c>
      <c r="D5841" s="4" t="s">
        <v>15344</v>
      </c>
      <c r="E5841" s="406">
        <v>1.46</v>
      </c>
      <c r="F5841" s="404"/>
      <c r="G5841" s="404"/>
      <c r="H5841" s="404" t="str">
        <f t="shared" ref="H5841:H5904" si="93">UPPER(D5841)</f>
        <v>TKM</v>
      </c>
    </row>
    <row r="5842" spans="2:8" x14ac:dyDescent="0.25">
      <c r="B5842" s="6">
        <v>5914584</v>
      </c>
      <c r="C5842" s="9" t="s">
        <v>15362</v>
      </c>
      <c r="D5842" s="6" t="s">
        <v>15344</v>
      </c>
      <c r="E5842" s="403">
        <v>2.82</v>
      </c>
      <c r="F5842" s="404"/>
      <c r="G5842" s="404"/>
      <c r="H5842" s="404" t="str">
        <f t="shared" si="93"/>
        <v>TKM</v>
      </c>
    </row>
    <row r="5843" spans="2:8" ht="30" x14ac:dyDescent="0.25">
      <c r="B5843" s="4">
        <v>5914599</v>
      </c>
      <c r="C5843" s="8" t="s">
        <v>15363</v>
      </c>
      <c r="D5843" s="4" t="s">
        <v>15344</v>
      </c>
      <c r="E5843" s="406">
        <v>2.2599999999999998</v>
      </c>
      <c r="F5843" s="404"/>
      <c r="G5843" s="404"/>
      <c r="H5843" s="404" t="str">
        <f t="shared" si="93"/>
        <v>TKM</v>
      </c>
    </row>
    <row r="5844" spans="2:8" x14ac:dyDescent="0.25">
      <c r="B5844" s="6">
        <v>5914614</v>
      </c>
      <c r="C5844" s="9" t="s">
        <v>15364</v>
      </c>
      <c r="D5844" s="6" t="s">
        <v>15344</v>
      </c>
      <c r="E5844" s="403">
        <v>1.82</v>
      </c>
      <c r="F5844" s="404"/>
      <c r="G5844" s="404"/>
      <c r="H5844" s="404" t="str">
        <f t="shared" si="93"/>
        <v>TKM</v>
      </c>
    </row>
    <row r="5845" spans="2:8" x14ac:dyDescent="0.25">
      <c r="B5845" s="4">
        <v>5914581</v>
      </c>
      <c r="C5845" s="8" t="s">
        <v>15365</v>
      </c>
      <c r="D5845" s="4" t="s">
        <v>15344</v>
      </c>
      <c r="E5845" s="406">
        <v>2.5299999999999998</v>
      </c>
      <c r="F5845" s="404"/>
      <c r="G5845" s="404"/>
      <c r="H5845" s="404" t="str">
        <f t="shared" si="93"/>
        <v>TKM</v>
      </c>
    </row>
    <row r="5846" spans="2:8" ht="30" x14ac:dyDescent="0.25">
      <c r="B5846" s="6">
        <v>5914582</v>
      </c>
      <c r="C5846" s="9" t="s">
        <v>15366</v>
      </c>
      <c r="D5846" s="6" t="s">
        <v>15344</v>
      </c>
      <c r="E5846" s="403">
        <v>2.0299999999999998</v>
      </c>
      <c r="F5846" s="404"/>
      <c r="G5846" s="404"/>
      <c r="H5846" s="404" t="str">
        <f t="shared" si="93"/>
        <v>TKM</v>
      </c>
    </row>
    <row r="5847" spans="2:8" x14ac:dyDescent="0.25">
      <c r="B5847" s="4">
        <v>5914583</v>
      </c>
      <c r="C5847" s="8" t="s">
        <v>15367</v>
      </c>
      <c r="D5847" s="4" t="s">
        <v>15344</v>
      </c>
      <c r="E5847" s="406">
        <v>1.63</v>
      </c>
      <c r="F5847" s="404"/>
      <c r="G5847" s="404"/>
      <c r="H5847" s="404" t="str">
        <f t="shared" si="93"/>
        <v>TKM</v>
      </c>
    </row>
    <row r="5848" spans="2:8" x14ac:dyDescent="0.25">
      <c r="B5848" s="6">
        <v>5914449</v>
      </c>
      <c r="C5848" s="9" t="s">
        <v>15368</v>
      </c>
      <c r="D5848" s="6" t="s">
        <v>15344</v>
      </c>
      <c r="E5848" s="403">
        <v>1.1499999999999999</v>
      </c>
      <c r="F5848" s="404"/>
      <c r="G5848" s="404"/>
      <c r="H5848" s="404" t="str">
        <f t="shared" si="93"/>
        <v>TKM</v>
      </c>
    </row>
    <row r="5849" spans="2:8" x14ac:dyDescent="0.25">
      <c r="B5849" s="4">
        <v>5914464</v>
      </c>
      <c r="C5849" s="8" t="s">
        <v>15369</v>
      </c>
      <c r="D5849" s="4" t="s">
        <v>15344</v>
      </c>
      <c r="E5849" s="406">
        <v>0.92</v>
      </c>
      <c r="F5849" s="404"/>
      <c r="G5849" s="404"/>
      <c r="H5849" s="404" t="str">
        <f t="shared" si="93"/>
        <v>TKM</v>
      </c>
    </row>
    <row r="5850" spans="2:8" x14ac:dyDescent="0.25">
      <c r="B5850" s="6">
        <v>5914479</v>
      </c>
      <c r="C5850" s="9" t="s">
        <v>15370</v>
      </c>
      <c r="D5850" s="6" t="s">
        <v>15344</v>
      </c>
      <c r="E5850" s="403">
        <v>0.74</v>
      </c>
      <c r="F5850" s="404"/>
      <c r="G5850" s="404"/>
      <c r="H5850" s="404" t="str">
        <f t="shared" si="93"/>
        <v>TKM</v>
      </c>
    </row>
    <row r="5851" spans="2:8" x14ac:dyDescent="0.25">
      <c r="B5851" s="4">
        <v>5915322</v>
      </c>
      <c r="C5851" s="8" t="s">
        <v>15371</v>
      </c>
      <c r="D5851" s="4" t="s">
        <v>15344</v>
      </c>
      <c r="E5851" s="406">
        <v>1.92</v>
      </c>
      <c r="F5851" s="404"/>
      <c r="G5851" s="404"/>
      <c r="H5851" s="404" t="str">
        <f t="shared" si="93"/>
        <v>TKM</v>
      </c>
    </row>
    <row r="5852" spans="2:8" x14ac:dyDescent="0.25">
      <c r="B5852" s="6">
        <v>5915323</v>
      </c>
      <c r="C5852" s="9" t="s">
        <v>15372</v>
      </c>
      <c r="D5852" s="6" t="s">
        <v>15344</v>
      </c>
      <c r="E5852" s="403">
        <v>1.53</v>
      </c>
      <c r="F5852" s="404"/>
      <c r="G5852" s="404"/>
      <c r="H5852" s="404" t="str">
        <f t="shared" si="93"/>
        <v>TKM</v>
      </c>
    </row>
    <row r="5853" spans="2:8" x14ac:dyDescent="0.25">
      <c r="B5853" s="4">
        <v>5915324</v>
      </c>
      <c r="C5853" s="8" t="s">
        <v>15373</v>
      </c>
      <c r="D5853" s="4" t="s">
        <v>15344</v>
      </c>
      <c r="E5853" s="406">
        <v>1.23</v>
      </c>
      <c r="F5853" s="404"/>
      <c r="G5853" s="404"/>
      <c r="H5853" s="404" t="str">
        <f t="shared" si="93"/>
        <v>TKM</v>
      </c>
    </row>
    <row r="5854" spans="2:8" x14ac:dyDescent="0.25">
      <c r="B5854" s="6">
        <v>5914404</v>
      </c>
      <c r="C5854" s="9" t="s">
        <v>15374</v>
      </c>
      <c r="D5854" s="6" t="s">
        <v>15344</v>
      </c>
      <c r="E5854" s="403">
        <v>1.22</v>
      </c>
      <c r="F5854" s="404"/>
      <c r="G5854" s="404"/>
      <c r="H5854" s="404" t="str">
        <f t="shared" si="93"/>
        <v>TKM</v>
      </c>
    </row>
    <row r="5855" spans="2:8" x14ac:dyDescent="0.25">
      <c r="B5855" s="4">
        <v>5914419</v>
      </c>
      <c r="C5855" s="8" t="s">
        <v>15375</v>
      </c>
      <c r="D5855" s="4" t="s">
        <v>15344</v>
      </c>
      <c r="E5855" s="406">
        <v>0.97</v>
      </c>
      <c r="F5855" s="404"/>
      <c r="G5855" s="404"/>
      <c r="H5855" s="404" t="str">
        <f t="shared" si="93"/>
        <v>TKM</v>
      </c>
    </row>
    <row r="5856" spans="2:8" x14ac:dyDescent="0.25">
      <c r="B5856" s="6">
        <v>5914434</v>
      </c>
      <c r="C5856" s="9" t="s">
        <v>15376</v>
      </c>
      <c r="D5856" s="6" t="s">
        <v>15344</v>
      </c>
      <c r="E5856" s="403">
        <v>0.78</v>
      </c>
      <c r="F5856" s="404"/>
      <c r="G5856" s="404"/>
      <c r="H5856" s="404" t="str">
        <f t="shared" si="93"/>
        <v>TKM</v>
      </c>
    </row>
    <row r="5857" spans="2:8" x14ac:dyDescent="0.25">
      <c r="B5857" s="4">
        <v>5914635</v>
      </c>
      <c r="C5857" s="8" t="s">
        <v>15377</v>
      </c>
      <c r="D5857" s="4" t="s">
        <v>15344</v>
      </c>
      <c r="E5857" s="406">
        <v>1.1299999999999999</v>
      </c>
      <c r="F5857" s="404"/>
      <c r="G5857" s="404"/>
      <c r="H5857" s="404" t="str">
        <f t="shared" si="93"/>
        <v>TKM</v>
      </c>
    </row>
    <row r="5858" spans="2:8" x14ac:dyDescent="0.25">
      <c r="B5858" s="6">
        <v>5914636</v>
      </c>
      <c r="C5858" s="9" t="s">
        <v>15378</v>
      </c>
      <c r="D5858" s="6" t="s">
        <v>15344</v>
      </c>
      <c r="E5858" s="403">
        <v>0.91</v>
      </c>
      <c r="F5858" s="404"/>
      <c r="G5858" s="404"/>
      <c r="H5858" s="404" t="str">
        <f t="shared" si="93"/>
        <v>TKM</v>
      </c>
    </row>
    <row r="5859" spans="2:8" x14ac:dyDescent="0.25">
      <c r="B5859" s="4">
        <v>5914637</v>
      </c>
      <c r="C5859" s="8" t="s">
        <v>15379</v>
      </c>
      <c r="D5859" s="4" t="s">
        <v>15344</v>
      </c>
      <c r="E5859" s="406">
        <v>0.73</v>
      </c>
      <c r="F5859" s="404"/>
      <c r="G5859" s="404"/>
      <c r="H5859" s="404" t="str">
        <f t="shared" si="93"/>
        <v>TKM</v>
      </c>
    </row>
    <row r="5860" spans="2:8" x14ac:dyDescent="0.25">
      <c r="B5860" s="6">
        <v>5914638</v>
      </c>
      <c r="C5860" s="9" t="s">
        <v>15380</v>
      </c>
      <c r="D5860" s="6" t="s">
        <v>15344</v>
      </c>
      <c r="E5860" s="403">
        <v>0.91</v>
      </c>
      <c r="F5860" s="404"/>
      <c r="G5860" s="404"/>
      <c r="H5860" s="404" t="str">
        <f t="shared" si="93"/>
        <v>TKM</v>
      </c>
    </row>
    <row r="5861" spans="2:8" x14ac:dyDescent="0.25">
      <c r="B5861" s="4">
        <v>5914639</v>
      </c>
      <c r="C5861" s="8" t="s">
        <v>15381</v>
      </c>
      <c r="D5861" s="4" t="s">
        <v>15344</v>
      </c>
      <c r="E5861" s="406">
        <v>0.73</v>
      </c>
      <c r="F5861" s="404"/>
      <c r="G5861" s="404"/>
      <c r="H5861" s="404" t="str">
        <f t="shared" si="93"/>
        <v>TKM</v>
      </c>
    </row>
    <row r="5862" spans="2:8" x14ac:dyDescent="0.25">
      <c r="B5862" s="6">
        <v>5914640</v>
      </c>
      <c r="C5862" s="9" t="s">
        <v>15382</v>
      </c>
      <c r="D5862" s="6" t="s">
        <v>15344</v>
      </c>
      <c r="E5862" s="403">
        <v>0.57999999999999996</v>
      </c>
      <c r="F5862" s="404"/>
      <c r="G5862" s="404"/>
      <c r="H5862" s="404" t="str">
        <f t="shared" si="93"/>
        <v>TKM</v>
      </c>
    </row>
    <row r="5863" spans="2:8" x14ac:dyDescent="0.25">
      <c r="B5863" s="4">
        <v>5915466</v>
      </c>
      <c r="C5863" s="8" t="s">
        <v>15383</v>
      </c>
      <c r="D5863" s="4" t="s">
        <v>15344</v>
      </c>
      <c r="E5863" s="406">
        <v>2.11</v>
      </c>
      <c r="F5863" s="404"/>
      <c r="G5863" s="404"/>
      <c r="H5863" s="404" t="str">
        <f t="shared" si="93"/>
        <v>TKM</v>
      </c>
    </row>
    <row r="5864" spans="2:8" x14ac:dyDescent="0.25">
      <c r="B5864" s="6">
        <v>5915467</v>
      </c>
      <c r="C5864" s="9" t="s">
        <v>15384</v>
      </c>
      <c r="D5864" s="6" t="s">
        <v>15344</v>
      </c>
      <c r="E5864" s="403">
        <v>1.69</v>
      </c>
      <c r="F5864" s="404"/>
      <c r="G5864" s="404"/>
      <c r="H5864" s="404" t="str">
        <f t="shared" si="93"/>
        <v>TKM</v>
      </c>
    </row>
    <row r="5865" spans="2:8" x14ac:dyDescent="0.25">
      <c r="B5865" s="4">
        <v>5915468</v>
      </c>
      <c r="C5865" s="8" t="s">
        <v>15385</v>
      </c>
      <c r="D5865" s="4" t="s">
        <v>15344</v>
      </c>
      <c r="E5865" s="406">
        <v>1.36</v>
      </c>
      <c r="F5865" s="404"/>
      <c r="G5865" s="404"/>
      <c r="H5865" s="404" t="str">
        <f t="shared" si="93"/>
        <v>TKM</v>
      </c>
    </row>
    <row r="5866" spans="2:8" x14ac:dyDescent="0.25">
      <c r="B5866" s="6">
        <v>5914617</v>
      </c>
      <c r="C5866" s="9" t="s">
        <v>15386</v>
      </c>
      <c r="D5866" s="6" t="s">
        <v>15344</v>
      </c>
      <c r="E5866" s="403">
        <v>1.64</v>
      </c>
      <c r="F5866" s="404"/>
      <c r="G5866" s="404"/>
      <c r="H5866" s="404" t="str">
        <f t="shared" si="93"/>
        <v>TKM</v>
      </c>
    </row>
    <row r="5867" spans="2:8" x14ac:dyDescent="0.25">
      <c r="B5867" s="4">
        <v>5914618</v>
      </c>
      <c r="C5867" s="8" t="s">
        <v>15387</v>
      </c>
      <c r="D5867" s="4" t="s">
        <v>15344</v>
      </c>
      <c r="E5867" s="406">
        <v>1.31</v>
      </c>
      <c r="F5867" s="404"/>
      <c r="G5867" s="404"/>
      <c r="H5867" s="404" t="str">
        <f t="shared" si="93"/>
        <v>TKM</v>
      </c>
    </row>
    <row r="5868" spans="2:8" x14ac:dyDescent="0.25">
      <c r="B5868" s="6">
        <v>5914619</v>
      </c>
      <c r="C5868" s="9" t="s">
        <v>15388</v>
      </c>
      <c r="D5868" s="6" t="s">
        <v>15344</v>
      </c>
      <c r="E5868" s="403">
        <v>1.05</v>
      </c>
      <c r="F5868" s="404"/>
      <c r="G5868" s="404"/>
      <c r="H5868" s="404" t="str">
        <f t="shared" si="93"/>
        <v>TKM</v>
      </c>
    </row>
    <row r="5869" spans="2:8" x14ac:dyDescent="0.25">
      <c r="B5869" s="4">
        <v>5915451</v>
      </c>
      <c r="C5869" s="8" t="s">
        <v>15389</v>
      </c>
      <c r="D5869" s="4" t="s">
        <v>15344</v>
      </c>
      <c r="E5869" s="406">
        <v>2.71</v>
      </c>
      <c r="F5869" s="404"/>
      <c r="G5869" s="404"/>
      <c r="H5869" s="404" t="str">
        <f t="shared" si="93"/>
        <v>TKM</v>
      </c>
    </row>
    <row r="5870" spans="2:8" x14ac:dyDescent="0.25">
      <c r="B5870" s="6">
        <v>5915452</v>
      </c>
      <c r="C5870" s="9" t="s">
        <v>15390</v>
      </c>
      <c r="D5870" s="6" t="s">
        <v>15344</v>
      </c>
      <c r="E5870" s="403">
        <v>2.16</v>
      </c>
      <c r="F5870" s="404"/>
      <c r="G5870" s="404"/>
      <c r="H5870" s="404" t="str">
        <f t="shared" si="93"/>
        <v>TKM</v>
      </c>
    </row>
    <row r="5871" spans="2:8" x14ac:dyDescent="0.25">
      <c r="B5871" s="4">
        <v>5915453</v>
      </c>
      <c r="C5871" s="8" t="s">
        <v>15391</v>
      </c>
      <c r="D5871" s="4" t="s">
        <v>15344</v>
      </c>
      <c r="E5871" s="406">
        <v>1.74</v>
      </c>
      <c r="F5871" s="404"/>
      <c r="G5871" s="404"/>
      <c r="H5871" s="404" t="str">
        <f t="shared" si="93"/>
        <v>TKM</v>
      </c>
    </row>
    <row r="5872" spans="2:8" x14ac:dyDescent="0.25">
      <c r="B5872" s="6">
        <v>5915448</v>
      </c>
      <c r="C5872" s="9" t="s">
        <v>15392</v>
      </c>
      <c r="D5872" s="6" t="s">
        <v>15344</v>
      </c>
      <c r="E5872" s="403">
        <v>2.08</v>
      </c>
      <c r="F5872" s="404"/>
      <c r="G5872" s="404"/>
      <c r="H5872" s="404" t="str">
        <f t="shared" si="93"/>
        <v>TKM</v>
      </c>
    </row>
    <row r="5873" spans="2:8" x14ac:dyDescent="0.25">
      <c r="B5873" s="4">
        <v>5915449</v>
      </c>
      <c r="C5873" s="8" t="s">
        <v>15393</v>
      </c>
      <c r="D5873" s="4" t="s">
        <v>15344</v>
      </c>
      <c r="E5873" s="406">
        <v>1.67</v>
      </c>
      <c r="F5873" s="404"/>
      <c r="G5873" s="404"/>
      <c r="H5873" s="404" t="str">
        <f t="shared" si="93"/>
        <v>TKM</v>
      </c>
    </row>
    <row r="5874" spans="2:8" x14ac:dyDescent="0.25">
      <c r="B5874" s="6">
        <v>5915450</v>
      </c>
      <c r="C5874" s="9" t="s">
        <v>15394</v>
      </c>
      <c r="D5874" s="6" t="s">
        <v>15344</v>
      </c>
      <c r="E5874" s="403">
        <v>1.34</v>
      </c>
      <c r="F5874" s="404"/>
      <c r="G5874" s="404"/>
      <c r="H5874" s="404" t="str">
        <f t="shared" si="93"/>
        <v>TKM</v>
      </c>
    </row>
    <row r="5875" spans="2:8" x14ac:dyDescent="0.25">
      <c r="B5875" s="4">
        <v>5901641</v>
      </c>
      <c r="C5875" s="8" t="s">
        <v>15395</v>
      </c>
      <c r="D5875" s="4" t="s">
        <v>15396</v>
      </c>
      <c r="E5875" s="406">
        <v>0.88</v>
      </c>
      <c r="F5875" s="404"/>
      <c r="G5875" s="404"/>
      <c r="H5875" s="404" t="str">
        <f t="shared" si="93"/>
        <v>M³KM</v>
      </c>
    </row>
    <row r="5876" spans="2:8" x14ac:dyDescent="0.25">
      <c r="B5876" s="6">
        <v>5901642</v>
      </c>
      <c r="C5876" s="9" t="s">
        <v>15397</v>
      </c>
      <c r="D5876" s="6" t="s">
        <v>15396</v>
      </c>
      <c r="E5876" s="403">
        <v>0.26</v>
      </c>
      <c r="F5876" s="404"/>
      <c r="G5876" s="404"/>
      <c r="H5876" s="404" t="str">
        <f t="shared" si="93"/>
        <v>M³KM</v>
      </c>
    </row>
    <row r="5877" spans="2:8" x14ac:dyDescent="0.25">
      <c r="B5877" s="4">
        <v>5901643</v>
      </c>
      <c r="C5877" s="8" t="s">
        <v>15398</v>
      </c>
      <c r="D5877" s="4" t="s">
        <v>15396</v>
      </c>
      <c r="E5877" s="406">
        <v>0.25</v>
      </c>
      <c r="F5877" s="404"/>
      <c r="G5877" s="404"/>
      <c r="H5877" s="404" t="str">
        <f t="shared" si="93"/>
        <v>M³KM</v>
      </c>
    </row>
    <row r="5878" spans="2:8" x14ac:dyDescent="0.25">
      <c r="B5878" s="6">
        <v>5901644</v>
      </c>
      <c r="C5878" s="9" t="s">
        <v>15399</v>
      </c>
      <c r="D5878" s="6" t="s">
        <v>15396</v>
      </c>
      <c r="E5878" s="403">
        <v>0.55000000000000004</v>
      </c>
      <c r="F5878" s="404"/>
      <c r="G5878" s="404"/>
      <c r="H5878" s="404" t="str">
        <f t="shared" si="93"/>
        <v>M³KM</v>
      </c>
    </row>
    <row r="5879" spans="2:8" x14ac:dyDescent="0.25">
      <c r="B5879" s="4">
        <v>5901645</v>
      </c>
      <c r="C5879" s="8" t="s">
        <v>15400</v>
      </c>
      <c r="D5879" s="4" t="s">
        <v>15396</v>
      </c>
      <c r="E5879" s="406">
        <v>0.24</v>
      </c>
      <c r="F5879" s="404"/>
      <c r="G5879" s="404"/>
      <c r="H5879" s="404" t="str">
        <f t="shared" si="93"/>
        <v>M³KM</v>
      </c>
    </row>
    <row r="5880" spans="2:8" x14ac:dyDescent="0.25">
      <c r="B5880" s="6">
        <v>5901646</v>
      </c>
      <c r="C5880" s="9" t="s">
        <v>15401</v>
      </c>
      <c r="D5880" s="6" t="s">
        <v>15396</v>
      </c>
      <c r="E5880" s="403">
        <v>0.45</v>
      </c>
      <c r="F5880" s="404"/>
      <c r="G5880" s="404"/>
      <c r="H5880" s="404" t="str">
        <f t="shared" si="93"/>
        <v>M³KM</v>
      </c>
    </row>
    <row r="5881" spans="2:8" x14ac:dyDescent="0.25">
      <c r="B5881" s="4">
        <v>5901647</v>
      </c>
      <c r="C5881" s="8" t="s">
        <v>15402</v>
      </c>
      <c r="D5881" s="4" t="s">
        <v>15396</v>
      </c>
      <c r="E5881" s="406">
        <v>0.4</v>
      </c>
      <c r="F5881" s="404"/>
      <c r="G5881" s="404"/>
      <c r="H5881" s="404" t="str">
        <f t="shared" si="93"/>
        <v>M³KM</v>
      </c>
    </row>
    <row r="5882" spans="2:8" x14ac:dyDescent="0.25">
      <c r="B5882" s="6">
        <v>5901648</v>
      </c>
      <c r="C5882" s="9" t="s">
        <v>15403</v>
      </c>
      <c r="D5882" s="6" t="s">
        <v>15396</v>
      </c>
      <c r="E5882" s="403">
        <v>0.36</v>
      </c>
      <c r="F5882" s="404"/>
      <c r="G5882" s="404"/>
      <c r="H5882" s="404" t="str">
        <f t="shared" si="93"/>
        <v>M³KM</v>
      </c>
    </row>
    <row r="5883" spans="2:8" x14ac:dyDescent="0.25">
      <c r="B5883" s="4">
        <v>5901649</v>
      </c>
      <c r="C5883" s="8" t="s">
        <v>15404</v>
      </c>
      <c r="D5883" s="4" t="s">
        <v>15396</v>
      </c>
      <c r="E5883" s="406">
        <v>1.25</v>
      </c>
      <c r="F5883" s="404"/>
      <c r="G5883" s="404"/>
      <c r="H5883" s="404" t="str">
        <f t="shared" si="93"/>
        <v>M³KM</v>
      </c>
    </row>
    <row r="5884" spans="2:8" x14ac:dyDescent="0.25">
      <c r="B5884" s="6">
        <v>5901650</v>
      </c>
      <c r="C5884" s="9" t="s">
        <v>15405</v>
      </c>
      <c r="D5884" s="6" t="s">
        <v>15396</v>
      </c>
      <c r="E5884" s="403">
        <v>0.86</v>
      </c>
      <c r="F5884" s="404"/>
      <c r="G5884" s="404"/>
      <c r="H5884" s="404" t="str">
        <f t="shared" si="93"/>
        <v>M³KM</v>
      </c>
    </row>
    <row r="5885" spans="2:8" x14ac:dyDescent="0.25">
      <c r="B5885" s="4">
        <v>5901651</v>
      </c>
      <c r="C5885" s="8" t="s">
        <v>15406</v>
      </c>
      <c r="D5885" s="4" t="s">
        <v>15396</v>
      </c>
      <c r="E5885" s="406">
        <v>0.26</v>
      </c>
      <c r="F5885" s="404"/>
      <c r="G5885" s="404"/>
      <c r="H5885" s="404" t="str">
        <f t="shared" si="93"/>
        <v>M³KM</v>
      </c>
    </row>
    <row r="5886" spans="2:8" x14ac:dyDescent="0.25">
      <c r="B5886" s="6">
        <v>5901652</v>
      </c>
      <c r="C5886" s="9" t="s">
        <v>15407</v>
      </c>
      <c r="D5886" s="6" t="s">
        <v>15396</v>
      </c>
      <c r="E5886" s="403">
        <v>0.24</v>
      </c>
      <c r="F5886" s="404"/>
      <c r="G5886" s="404"/>
      <c r="H5886" s="404" t="str">
        <f t="shared" si="93"/>
        <v>M³KM</v>
      </c>
    </row>
    <row r="5887" spans="2:8" x14ac:dyDescent="0.25">
      <c r="B5887" s="4">
        <v>5901653</v>
      </c>
      <c r="C5887" s="8" t="s">
        <v>15408</v>
      </c>
      <c r="D5887" s="4" t="s">
        <v>15396</v>
      </c>
      <c r="E5887" s="406">
        <v>0.54</v>
      </c>
      <c r="F5887" s="404"/>
      <c r="G5887" s="404"/>
      <c r="H5887" s="404" t="str">
        <f t="shared" si="93"/>
        <v>M³KM</v>
      </c>
    </row>
    <row r="5888" spans="2:8" x14ac:dyDescent="0.25">
      <c r="B5888" s="6">
        <v>5901654</v>
      </c>
      <c r="C5888" s="9" t="s">
        <v>15409</v>
      </c>
      <c r="D5888" s="6" t="s">
        <v>15396</v>
      </c>
      <c r="E5888" s="403">
        <v>0.24</v>
      </c>
      <c r="F5888" s="404"/>
      <c r="G5888" s="404"/>
      <c r="H5888" s="404" t="str">
        <f t="shared" si="93"/>
        <v>M³KM</v>
      </c>
    </row>
    <row r="5889" spans="2:8" x14ac:dyDescent="0.25">
      <c r="B5889" s="4">
        <v>5901655</v>
      </c>
      <c r="C5889" s="8" t="s">
        <v>15410</v>
      </c>
      <c r="D5889" s="4" t="s">
        <v>15396</v>
      </c>
      <c r="E5889" s="406">
        <v>0.44</v>
      </c>
      <c r="F5889" s="404"/>
      <c r="G5889" s="404"/>
      <c r="H5889" s="404" t="str">
        <f t="shared" si="93"/>
        <v>M³KM</v>
      </c>
    </row>
    <row r="5890" spans="2:8" x14ac:dyDescent="0.25">
      <c r="B5890" s="6">
        <v>5901656</v>
      </c>
      <c r="C5890" s="9" t="s">
        <v>15411</v>
      </c>
      <c r="D5890" s="6" t="s">
        <v>15396</v>
      </c>
      <c r="E5890" s="403">
        <v>0.39</v>
      </c>
      <c r="F5890" s="404"/>
      <c r="G5890" s="404"/>
      <c r="H5890" s="404" t="str">
        <f t="shared" si="93"/>
        <v>M³KM</v>
      </c>
    </row>
    <row r="5891" spans="2:8" x14ac:dyDescent="0.25">
      <c r="B5891" s="4">
        <v>5901657</v>
      </c>
      <c r="C5891" s="8" t="s">
        <v>15412</v>
      </c>
      <c r="D5891" s="4" t="s">
        <v>15396</v>
      </c>
      <c r="E5891" s="406">
        <v>0.35</v>
      </c>
      <c r="F5891" s="404"/>
      <c r="G5891" s="404"/>
      <c r="H5891" s="404" t="str">
        <f t="shared" si="93"/>
        <v>M³KM</v>
      </c>
    </row>
    <row r="5892" spans="2:8" x14ac:dyDescent="0.25">
      <c r="B5892" s="6">
        <v>5901658</v>
      </c>
      <c r="C5892" s="9" t="s">
        <v>15413</v>
      </c>
      <c r="D5892" s="6" t="s">
        <v>15396</v>
      </c>
      <c r="E5892" s="403">
        <v>1.22</v>
      </c>
      <c r="F5892" s="404"/>
      <c r="G5892" s="404"/>
      <c r="H5892" s="404" t="str">
        <f t="shared" si="93"/>
        <v>M³KM</v>
      </c>
    </row>
    <row r="5893" spans="2:8" x14ac:dyDescent="0.25">
      <c r="B5893" s="4">
        <v>5901659</v>
      </c>
      <c r="C5893" s="8" t="s">
        <v>15414</v>
      </c>
      <c r="D5893" s="4" t="s">
        <v>15396</v>
      </c>
      <c r="E5893" s="406">
        <v>0.87</v>
      </c>
      <c r="F5893" s="404"/>
      <c r="G5893" s="404"/>
      <c r="H5893" s="404" t="str">
        <f t="shared" si="93"/>
        <v>M³KM</v>
      </c>
    </row>
    <row r="5894" spans="2:8" x14ac:dyDescent="0.25">
      <c r="B5894" s="6">
        <v>5901660</v>
      </c>
      <c r="C5894" s="9" t="s">
        <v>15415</v>
      </c>
      <c r="D5894" s="6" t="s">
        <v>15396</v>
      </c>
      <c r="E5894" s="403">
        <v>0.26</v>
      </c>
      <c r="F5894" s="404"/>
      <c r="G5894" s="404"/>
      <c r="H5894" s="404" t="str">
        <f t="shared" si="93"/>
        <v>M³KM</v>
      </c>
    </row>
    <row r="5895" spans="2:8" x14ac:dyDescent="0.25">
      <c r="B5895" s="4">
        <v>5901661</v>
      </c>
      <c r="C5895" s="8" t="s">
        <v>15416</v>
      </c>
      <c r="D5895" s="4" t="s">
        <v>15396</v>
      </c>
      <c r="E5895" s="406">
        <v>0.25</v>
      </c>
      <c r="F5895" s="404"/>
      <c r="G5895" s="404"/>
      <c r="H5895" s="404" t="str">
        <f t="shared" si="93"/>
        <v>M³KM</v>
      </c>
    </row>
    <row r="5896" spans="2:8" x14ac:dyDescent="0.25">
      <c r="B5896" s="6">
        <v>5901662</v>
      </c>
      <c r="C5896" s="9" t="s">
        <v>15417</v>
      </c>
      <c r="D5896" s="6" t="s">
        <v>15396</v>
      </c>
      <c r="E5896" s="403">
        <v>0.54</v>
      </c>
      <c r="F5896" s="404"/>
      <c r="G5896" s="404"/>
      <c r="H5896" s="404" t="str">
        <f t="shared" si="93"/>
        <v>M³KM</v>
      </c>
    </row>
    <row r="5897" spans="2:8" x14ac:dyDescent="0.25">
      <c r="B5897" s="4">
        <v>5901663</v>
      </c>
      <c r="C5897" s="8" t="s">
        <v>15418</v>
      </c>
      <c r="D5897" s="4" t="s">
        <v>15396</v>
      </c>
      <c r="E5897" s="406">
        <v>0.24</v>
      </c>
      <c r="F5897" s="404"/>
      <c r="G5897" s="404"/>
      <c r="H5897" s="404" t="str">
        <f t="shared" si="93"/>
        <v>M³KM</v>
      </c>
    </row>
    <row r="5898" spans="2:8" x14ac:dyDescent="0.25">
      <c r="B5898" s="6">
        <v>5901664</v>
      </c>
      <c r="C5898" s="9" t="s">
        <v>15419</v>
      </c>
      <c r="D5898" s="6" t="s">
        <v>15396</v>
      </c>
      <c r="E5898" s="403">
        <v>0.45</v>
      </c>
      <c r="F5898" s="404"/>
      <c r="G5898" s="404"/>
      <c r="H5898" s="404" t="str">
        <f t="shared" si="93"/>
        <v>M³KM</v>
      </c>
    </row>
    <row r="5899" spans="2:8" x14ac:dyDescent="0.25">
      <c r="B5899" s="4">
        <v>5901665</v>
      </c>
      <c r="C5899" s="8" t="s">
        <v>15420</v>
      </c>
      <c r="D5899" s="4" t="s">
        <v>15396</v>
      </c>
      <c r="E5899" s="406">
        <v>0.39</v>
      </c>
      <c r="F5899" s="404"/>
      <c r="G5899" s="404"/>
      <c r="H5899" s="404" t="str">
        <f t="shared" si="93"/>
        <v>M³KM</v>
      </c>
    </row>
    <row r="5900" spans="2:8" x14ac:dyDescent="0.25">
      <c r="B5900" s="6">
        <v>5901666</v>
      </c>
      <c r="C5900" s="9" t="s">
        <v>15421</v>
      </c>
      <c r="D5900" s="6" t="s">
        <v>15396</v>
      </c>
      <c r="E5900" s="403">
        <v>0.35</v>
      </c>
      <c r="F5900" s="404"/>
      <c r="G5900" s="404"/>
      <c r="H5900" s="404" t="str">
        <f t="shared" si="93"/>
        <v>M³KM</v>
      </c>
    </row>
    <row r="5901" spans="2:8" x14ac:dyDescent="0.25">
      <c r="B5901" s="4">
        <v>5901667</v>
      </c>
      <c r="C5901" s="8" t="s">
        <v>15422</v>
      </c>
      <c r="D5901" s="4" t="s">
        <v>15396</v>
      </c>
      <c r="E5901" s="406">
        <v>1.24</v>
      </c>
      <c r="F5901" s="404"/>
      <c r="G5901" s="404"/>
      <c r="H5901" s="404" t="str">
        <f t="shared" si="93"/>
        <v>M³KM</v>
      </c>
    </row>
    <row r="5902" spans="2:8" ht="30" x14ac:dyDescent="0.25">
      <c r="B5902" s="6">
        <v>5914511</v>
      </c>
      <c r="C5902" s="9" t="s">
        <v>15423</v>
      </c>
      <c r="D5902" s="6" t="s">
        <v>15344</v>
      </c>
      <c r="E5902" s="403">
        <v>0.28000000000000003</v>
      </c>
      <c r="F5902" s="404"/>
      <c r="G5902" s="404"/>
      <c r="H5902" s="404" t="str">
        <f t="shared" si="93"/>
        <v>TKM</v>
      </c>
    </row>
    <row r="5903" spans="2:8" ht="30" x14ac:dyDescent="0.25">
      <c r="B5903" s="4">
        <v>5914510</v>
      </c>
      <c r="C5903" s="8" t="s">
        <v>15424</v>
      </c>
      <c r="D5903" s="4" t="s">
        <v>15344</v>
      </c>
      <c r="E5903" s="406">
        <v>0.24</v>
      </c>
      <c r="F5903" s="404"/>
      <c r="G5903" s="404"/>
      <c r="H5903" s="404" t="str">
        <f t="shared" si="93"/>
        <v>TKM</v>
      </c>
    </row>
    <row r="5904" spans="2:8" ht="30" x14ac:dyDescent="0.25">
      <c r="B5904" s="6">
        <v>5906597</v>
      </c>
      <c r="C5904" s="9" t="s">
        <v>15425</v>
      </c>
      <c r="D5904" s="6" t="s">
        <v>15426</v>
      </c>
      <c r="E5904" s="403">
        <v>13.32</v>
      </c>
      <c r="F5904" s="404"/>
      <c r="G5904" s="404"/>
      <c r="H5904" s="404" t="str">
        <f t="shared" si="93"/>
        <v>UNKM</v>
      </c>
    </row>
    <row r="5905" spans="2:8" ht="30" x14ac:dyDescent="0.25">
      <c r="B5905" s="4">
        <v>5906598</v>
      </c>
      <c r="C5905" s="8" t="s">
        <v>15427</v>
      </c>
      <c r="D5905" s="4" t="s">
        <v>15426</v>
      </c>
      <c r="E5905" s="406">
        <v>10.65</v>
      </c>
      <c r="F5905" s="404"/>
      <c r="G5905" s="404"/>
      <c r="H5905" s="404" t="str">
        <f t="shared" ref="H5905:H5968" si="94">UPPER(D5905)</f>
        <v>UNKM</v>
      </c>
    </row>
    <row r="5906" spans="2:8" ht="30" x14ac:dyDescent="0.25">
      <c r="B5906" s="6">
        <v>5906599</v>
      </c>
      <c r="C5906" s="9" t="s">
        <v>15428</v>
      </c>
      <c r="D5906" s="6" t="s">
        <v>15426</v>
      </c>
      <c r="E5906" s="403">
        <v>8.58</v>
      </c>
      <c r="F5906" s="404"/>
      <c r="G5906" s="404"/>
      <c r="H5906" s="404" t="str">
        <f t="shared" si="94"/>
        <v>UNKM</v>
      </c>
    </row>
    <row r="5907" spans="2:8" ht="30" x14ac:dyDescent="0.25">
      <c r="B5907" s="4">
        <v>5906594</v>
      </c>
      <c r="C5907" s="8" t="s">
        <v>15429</v>
      </c>
      <c r="D5907" s="4" t="s">
        <v>15426</v>
      </c>
      <c r="E5907" s="406">
        <v>8.8800000000000008</v>
      </c>
      <c r="F5907" s="404"/>
      <c r="G5907" s="404"/>
      <c r="H5907" s="404" t="str">
        <f t="shared" si="94"/>
        <v>UNKM</v>
      </c>
    </row>
    <row r="5908" spans="2:8" ht="30" x14ac:dyDescent="0.25">
      <c r="B5908" s="6">
        <v>5906595</v>
      </c>
      <c r="C5908" s="9" t="s">
        <v>15430</v>
      </c>
      <c r="D5908" s="6" t="s">
        <v>15426</v>
      </c>
      <c r="E5908" s="403">
        <v>7.1</v>
      </c>
      <c r="F5908" s="404"/>
      <c r="G5908" s="404"/>
      <c r="H5908" s="404" t="str">
        <f t="shared" si="94"/>
        <v>UNKM</v>
      </c>
    </row>
    <row r="5909" spans="2:8" ht="30" x14ac:dyDescent="0.25">
      <c r="B5909" s="4">
        <v>5906596</v>
      </c>
      <c r="C5909" s="8" t="s">
        <v>15431</v>
      </c>
      <c r="D5909" s="4" t="s">
        <v>15426</v>
      </c>
      <c r="E5909" s="406">
        <v>5.72</v>
      </c>
      <c r="F5909" s="404"/>
      <c r="G5909" s="404"/>
      <c r="H5909" s="404" t="str">
        <f t="shared" si="94"/>
        <v>UNKM</v>
      </c>
    </row>
    <row r="5910" spans="2:8" x14ac:dyDescent="0.25">
      <c r="B5910" s="6">
        <v>5901668</v>
      </c>
      <c r="C5910" s="9" t="s">
        <v>15432</v>
      </c>
      <c r="D5910" s="6" t="s">
        <v>15396</v>
      </c>
      <c r="E5910" s="403">
        <v>0.89</v>
      </c>
      <c r="F5910" s="404"/>
      <c r="G5910" s="404"/>
      <c r="H5910" s="404" t="str">
        <f t="shared" si="94"/>
        <v>M³KM</v>
      </c>
    </row>
    <row r="5911" spans="2:8" x14ac:dyDescent="0.25">
      <c r="B5911" s="4">
        <v>5901669</v>
      </c>
      <c r="C5911" s="8" t="s">
        <v>15433</v>
      </c>
      <c r="D5911" s="4" t="s">
        <v>15396</v>
      </c>
      <c r="E5911" s="406">
        <v>0.27</v>
      </c>
      <c r="F5911" s="404"/>
      <c r="G5911" s="404"/>
      <c r="H5911" s="404" t="str">
        <f t="shared" si="94"/>
        <v>M³KM</v>
      </c>
    </row>
    <row r="5912" spans="2:8" x14ac:dyDescent="0.25">
      <c r="B5912" s="6">
        <v>5901670</v>
      </c>
      <c r="C5912" s="9" t="s">
        <v>15434</v>
      </c>
      <c r="D5912" s="6" t="s">
        <v>15396</v>
      </c>
      <c r="E5912" s="403">
        <v>0.25</v>
      </c>
      <c r="F5912" s="404"/>
      <c r="G5912" s="404"/>
      <c r="H5912" s="404" t="str">
        <f t="shared" si="94"/>
        <v>M³KM</v>
      </c>
    </row>
    <row r="5913" spans="2:8" x14ac:dyDescent="0.25">
      <c r="B5913" s="4">
        <v>5901671</v>
      </c>
      <c r="C5913" s="8" t="s">
        <v>15435</v>
      </c>
      <c r="D5913" s="4" t="s">
        <v>15396</v>
      </c>
      <c r="E5913" s="406">
        <v>0.56000000000000005</v>
      </c>
      <c r="F5913" s="404"/>
      <c r="G5913" s="404"/>
      <c r="H5913" s="404" t="str">
        <f t="shared" si="94"/>
        <v>M³KM</v>
      </c>
    </row>
    <row r="5914" spans="2:8" x14ac:dyDescent="0.25">
      <c r="B5914" s="6">
        <v>5901672</v>
      </c>
      <c r="C5914" s="9" t="s">
        <v>15436</v>
      </c>
      <c r="D5914" s="6" t="s">
        <v>15396</v>
      </c>
      <c r="E5914" s="403">
        <v>0.25</v>
      </c>
      <c r="F5914" s="404"/>
      <c r="G5914" s="404"/>
      <c r="H5914" s="404" t="str">
        <f t="shared" si="94"/>
        <v>M³KM</v>
      </c>
    </row>
    <row r="5915" spans="2:8" x14ac:dyDescent="0.25">
      <c r="B5915" s="4">
        <v>5901673</v>
      </c>
      <c r="C5915" s="8" t="s">
        <v>15437</v>
      </c>
      <c r="D5915" s="4" t="s">
        <v>15396</v>
      </c>
      <c r="E5915" s="406">
        <v>0.46</v>
      </c>
      <c r="F5915" s="404"/>
      <c r="G5915" s="404"/>
      <c r="H5915" s="404" t="str">
        <f t="shared" si="94"/>
        <v>M³KM</v>
      </c>
    </row>
    <row r="5916" spans="2:8" x14ac:dyDescent="0.25">
      <c r="B5916" s="6">
        <v>5901674</v>
      </c>
      <c r="C5916" s="9" t="s">
        <v>15438</v>
      </c>
      <c r="D5916" s="6" t="s">
        <v>15396</v>
      </c>
      <c r="E5916" s="403">
        <v>0.4</v>
      </c>
      <c r="F5916" s="404"/>
      <c r="G5916" s="404"/>
      <c r="H5916" s="404" t="str">
        <f t="shared" si="94"/>
        <v>M³KM</v>
      </c>
    </row>
    <row r="5917" spans="2:8" x14ac:dyDescent="0.25">
      <c r="B5917" s="4">
        <v>5901675</v>
      </c>
      <c r="C5917" s="8" t="s">
        <v>15439</v>
      </c>
      <c r="D5917" s="4" t="s">
        <v>15396</v>
      </c>
      <c r="E5917" s="406">
        <v>0.36</v>
      </c>
      <c r="F5917" s="404"/>
      <c r="G5917" s="404"/>
      <c r="H5917" s="404" t="str">
        <f t="shared" si="94"/>
        <v>M³KM</v>
      </c>
    </row>
    <row r="5918" spans="2:8" x14ac:dyDescent="0.25">
      <c r="B5918" s="6">
        <v>5901676</v>
      </c>
      <c r="C5918" s="9" t="s">
        <v>15440</v>
      </c>
      <c r="D5918" s="6" t="s">
        <v>15396</v>
      </c>
      <c r="E5918" s="403">
        <v>1.26</v>
      </c>
      <c r="F5918" s="404"/>
      <c r="G5918" s="404"/>
      <c r="H5918" s="404" t="str">
        <f t="shared" si="94"/>
        <v>M³KM</v>
      </c>
    </row>
    <row r="5919" spans="2:8" x14ac:dyDescent="0.25">
      <c r="B5919" s="4">
        <v>5901677</v>
      </c>
      <c r="C5919" s="8" t="s">
        <v>15441</v>
      </c>
      <c r="D5919" s="4" t="s">
        <v>15396</v>
      </c>
      <c r="E5919" s="406">
        <v>0.87</v>
      </c>
      <c r="F5919" s="404"/>
      <c r="G5919" s="404"/>
      <c r="H5919" s="404" t="str">
        <f t="shared" si="94"/>
        <v>M³KM</v>
      </c>
    </row>
    <row r="5920" spans="2:8" x14ac:dyDescent="0.25">
      <c r="B5920" s="6">
        <v>5901678</v>
      </c>
      <c r="C5920" s="9" t="s">
        <v>15442</v>
      </c>
      <c r="D5920" s="6" t="s">
        <v>15396</v>
      </c>
      <c r="E5920" s="403">
        <v>0.26</v>
      </c>
      <c r="F5920" s="404"/>
      <c r="G5920" s="404"/>
      <c r="H5920" s="404" t="str">
        <f t="shared" si="94"/>
        <v>M³KM</v>
      </c>
    </row>
    <row r="5921" spans="2:8" x14ac:dyDescent="0.25">
      <c r="B5921" s="6">
        <v>5901679</v>
      </c>
      <c r="C5921" s="8" t="s">
        <v>15443</v>
      </c>
      <c r="D5921" s="6" t="s">
        <v>15396</v>
      </c>
      <c r="E5921" s="403">
        <v>0.25</v>
      </c>
      <c r="F5921" s="404"/>
      <c r="G5921" s="404"/>
      <c r="H5921" s="404" t="str">
        <f t="shared" si="94"/>
        <v>M³KM</v>
      </c>
    </row>
    <row r="5922" spans="2:8" x14ac:dyDescent="0.25">
      <c r="B5922" s="6">
        <v>5901680</v>
      </c>
      <c r="C5922" s="9" t="s">
        <v>15444</v>
      </c>
      <c r="D5922" s="6" t="s">
        <v>15396</v>
      </c>
      <c r="E5922" s="403">
        <v>0.55000000000000004</v>
      </c>
      <c r="F5922" s="404"/>
      <c r="G5922" s="404"/>
      <c r="H5922" s="404" t="str">
        <f t="shared" si="94"/>
        <v>M³KM</v>
      </c>
    </row>
    <row r="5923" spans="2:8" x14ac:dyDescent="0.25">
      <c r="B5923" s="6">
        <v>5901681</v>
      </c>
      <c r="C5923" s="8" t="s">
        <v>15445</v>
      </c>
      <c r="D5923" s="6" t="s">
        <v>15396</v>
      </c>
      <c r="E5923" s="403">
        <v>0.24</v>
      </c>
      <c r="F5923" s="404"/>
      <c r="G5923" s="404"/>
      <c r="H5923" s="404" t="str">
        <f t="shared" si="94"/>
        <v>M³KM</v>
      </c>
    </row>
    <row r="5924" spans="2:8" x14ac:dyDescent="0.25">
      <c r="B5924" s="4">
        <v>5901682</v>
      </c>
      <c r="C5924" s="9" t="s">
        <v>15446</v>
      </c>
      <c r="D5924" s="4" t="s">
        <v>15396</v>
      </c>
      <c r="E5924" s="406">
        <v>0.45</v>
      </c>
      <c r="F5924" s="404"/>
      <c r="G5924" s="404"/>
      <c r="H5924" s="404" t="str">
        <f t="shared" si="94"/>
        <v>M³KM</v>
      </c>
    </row>
    <row r="5925" spans="2:8" x14ac:dyDescent="0.25">
      <c r="B5925" s="6">
        <v>5901683</v>
      </c>
      <c r="C5925" s="8" t="s">
        <v>15447</v>
      </c>
      <c r="D5925" s="6" t="s">
        <v>15396</v>
      </c>
      <c r="E5925" s="403">
        <v>0.4</v>
      </c>
      <c r="F5925" s="404"/>
      <c r="G5925" s="404"/>
      <c r="H5925" s="404" t="str">
        <f t="shared" si="94"/>
        <v>M³KM</v>
      </c>
    </row>
    <row r="5926" spans="2:8" x14ac:dyDescent="0.25">
      <c r="B5926" s="4">
        <v>5901684</v>
      </c>
      <c r="C5926" s="9" t="s">
        <v>15448</v>
      </c>
      <c r="D5926" s="4" t="s">
        <v>15396</v>
      </c>
      <c r="E5926" s="406">
        <v>0.35</v>
      </c>
      <c r="F5926" s="404"/>
      <c r="G5926" s="404"/>
      <c r="H5926" s="404" t="str">
        <f t="shared" si="94"/>
        <v>M³KM</v>
      </c>
    </row>
    <row r="5927" spans="2:8" x14ac:dyDescent="0.25">
      <c r="B5927" s="6">
        <v>5901685</v>
      </c>
      <c r="C5927" s="8" t="s">
        <v>15449</v>
      </c>
      <c r="D5927" s="6" t="s">
        <v>15396</v>
      </c>
      <c r="E5927" s="403">
        <v>1.24</v>
      </c>
      <c r="F5927" s="404"/>
      <c r="G5927" s="404"/>
      <c r="H5927" s="404" t="str">
        <f t="shared" si="94"/>
        <v>M³KM</v>
      </c>
    </row>
    <row r="5928" spans="2:8" x14ac:dyDescent="0.25">
      <c r="B5928" s="4">
        <v>5914360</v>
      </c>
      <c r="C5928" s="9" t="s">
        <v>15450</v>
      </c>
      <c r="D5928" s="4" t="s">
        <v>15344</v>
      </c>
      <c r="E5928" s="406">
        <v>1.18</v>
      </c>
      <c r="F5928" s="404"/>
      <c r="G5928" s="404"/>
      <c r="H5928" s="404" t="str">
        <f t="shared" si="94"/>
        <v>TKM</v>
      </c>
    </row>
    <row r="5929" spans="2:8" x14ac:dyDescent="0.25">
      <c r="B5929" s="6">
        <v>5914361</v>
      </c>
      <c r="C5929" s="8" t="s">
        <v>15451</v>
      </c>
      <c r="D5929" s="6" t="s">
        <v>15344</v>
      </c>
      <c r="E5929" s="403">
        <v>0.94</v>
      </c>
      <c r="F5929" s="404"/>
      <c r="G5929" s="404"/>
      <c r="H5929" s="404" t="str">
        <f t="shared" si="94"/>
        <v>TKM</v>
      </c>
    </row>
    <row r="5930" spans="2:8" x14ac:dyDescent="0.25">
      <c r="B5930" s="4">
        <v>5914362</v>
      </c>
      <c r="C5930" s="9" t="s">
        <v>15452</v>
      </c>
      <c r="D5930" s="4" t="s">
        <v>15344</v>
      </c>
      <c r="E5930" s="406">
        <v>0.76</v>
      </c>
      <c r="F5930" s="404"/>
      <c r="G5930" s="404"/>
      <c r="H5930" s="404" t="str">
        <f t="shared" si="94"/>
        <v>TKM</v>
      </c>
    </row>
    <row r="5931" spans="2:8" x14ac:dyDescent="0.25">
      <c r="B5931" s="6">
        <v>5914364</v>
      </c>
      <c r="C5931" s="8" t="s">
        <v>15453</v>
      </c>
      <c r="D5931" s="6" t="s">
        <v>15344</v>
      </c>
      <c r="E5931" s="403">
        <v>0.94</v>
      </c>
      <c r="F5931" s="404"/>
      <c r="G5931" s="404"/>
      <c r="H5931" s="404" t="str">
        <f t="shared" si="94"/>
        <v>TKM</v>
      </c>
    </row>
    <row r="5932" spans="2:8" x14ac:dyDescent="0.25">
      <c r="B5932" s="4">
        <v>5914365</v>
      </c>
      <c r="C5932" s="9" t="s">
        <v>15454</v>
      </c>
      <c r="D5932" s="4" t="s">
        <v>15344</v>
      </c>
      <c r="E5932" s="406">
        <v>0.75</v>
      </c>
      <c r="F5932" s="404"/>
      <c r="G5932" s="404"/>
      <c r="H5932" s="404" t="str">
        <f t="shared" si="94"/>
        <v>TKM</v>
      </c>
    </row>
    <row r="5933" spans="2:8" x14ac:dyDescent="0.25">
      <c r="B5933" s="6">
        <v>5914366</v>
      </c>
      <c r="C5933" s="8" t="s">
        <v>15455</v>
      </c>
      <c r="D5933" s="6" t="s">
        <v>15344</v>
      </c>
      <c r="E5933" s="403">
        <v>0.6</v>
      </c>
      <c r="F5933" s="404"/>
      <c r="G5933" s="404"/>
      <c r="H5933" s="404" t="str">
        <f t="shared" si="94"/>
        <v>TKM</v>
      </c>
    </row>
    <row r="5934" spans="2:8" x14ac:dyDescent="0.25">
      <c r="B5934" s="4">
        <v>5914315</v>
      </c>
      <c r="C5934" s="9" t="s">
        <v>15456</v>
      </c>
      <c r="D5934" s="4" t="s">
        <v>15344</v>
      </c>
      <c r="E5934" s="406">
        <v>1.0900000000000001</v>
      </c>
      <c r="F5934" s="404"/>
      <c r="G5934" s="404"/>
      <c r="H5934" s="404" t="str">
        <f t="shared" si="94"/>
        <v>TKM</v>
      </c>
    </row>
    <row r="5935" spans="2:8" x14ac:dyDescent="0.25">
      <c r="B5935" s="6">
        <v>5914330</v>
      </c>
      <c r="C5935" s="8" t="s">
        <v>15457</v>
      </c>
      <c r="D5935" s="6" t="s">
        <v>15344</v>
      </c>
      <c r="E5935" s="403">
        <v>0.87</v>
      </c>
      <c r="F5935" s="404"/>
      <c r="G5935" s="404"/>
      <c r="H5935" s="404" t="str">
        <f t="shared" si="94"/>
        <v>TKM</v>
      </c>
    </row>
    <row r="5936" spans="2:8" x14ac:dyDescent="0.25">
      <c r="B5936" s="4">
        <v>5914345</v>
      </c>
      <c r="C5936" s="9" t="s">
        <v>15458</v>
      </c>
      <c r="D5936" s="4" t="s">
        <v>15344</v>
      </c>
      <c r="E5936" s="406">
        <v>0.7</v>
      </c>
      <c r="F5936" s="404"/>
      <c r="G5936" s="404"/>
      <c r="H5936" s="404" t="str">
        <f t="shared" si="94"/>
        <v>TKM</v>
      </c>
    </row>
    <row r="5937" spans="2:8" ht="30" x14ac:dyDescent="0.25">
      <c r="B5937" s="6">
        <v>5914367</v>
      </c>
      <c r="C5937" s="8" t="s">
        <v>15459</v>
      </c>
      <c r="D5937" s="6" t="s">
        <v>15344</v>
      </c>
      <c r="E5937" s="403">
        <v>1.82</v>
      </c>
      <c r="F5937" s="404"/>
      <c r="G5937" s="404"/>
      <c r="H5937" s="404" t="str">
        <f t="shared" si="94"/>
        <v>TKM</v>
      </c>
    </row>
    <row r="5938" spans="2:8" ht="30" x14ac:dyDescent="0.25">
      <c r="B5938" s="4">
        <v>5914368</v>
      </c>
      <c r="C5938" s="9" t="s">
        <v>15460</v>
      </c>
      <c r="D5938" s="4" t="s">
        <v>15344</v>
      </c>
      <c r="E5938" s="406">
        <v>1.46</v>
      </c>
      <c r="F5938" s="404"/>
      <c r="G5938" s="404"/>
      <c r="H5938" s="404" t="str">
        <f t="shared" si="94"/>
        <v>TKM</v>
      </c>
    </row>
    <row r="5939" spans="2:8" x14ac:dyDescent="0.25">
      <c r="B5939" s="6">
        <v>5914369</v>
      </c>
      <c r="C5939" s="8" t="s">
        <v>15461</v>
      </c>
      <c r="D5939" s="6" t="s">
        <v>15344</v>
      </c>
      <c r="E5939" s="403">
        <v>1.17</v>
      </c>
      <c r="F5939" s="404"/>
      <c r="G5939" s="404"/>
      <c r="H5939" s="404" t="str">
        <f t="shared" si="94"/>
        <v>TKM</v>
      </c>
    </row>
    <row r="5940" spans="2:8" ht="30" x14ac:dyDescent="0.25">
      <c r="B5940" s="4">
        <v>5914489</v>
      </c>
      <c r="C5940" s="9" t="s">
        <v>15462</v>
      </c>
      <c r="D5940" s="4" t="s">
        <v>15344</v>
      </c>
      <c r="E5940" s="406">
        <v>0.25</v>
      </c>
      <c r="F5940" s="404"/>
      <c r="G5940" s="404"/>
      <c r="H5940" s="404" t="str">
        <f t="shared" si="94"/>
        <v>TKM</v>
      </c>
    </row>
    <row r="5941" spans="2:8" ht="30" x14ac:dyDescent="0.25">
      <c r="B5941" s="6">
        <v>5914491</v>
      </c>
      <c r="C5941" s="8" t="s">
        <v>15463</v>
      </c>
      <c r="D5941" s="6" t="s">
        <v>15344</v>
      </c>
      <c r="E5941" s="403">
        <v>0.28000000000000003</v>
      </c>
      <c r="F5941" s="404"/>
      <c r="G5941" s="404"/>
      <c r="H5941" s="404" t="str">
        <f t="shared" si="94"/>
        <v>TKM</v>
      </c>
    </row>
    <row r="5942" spans="2:8" ht="30" x14ac:dyDescent="0.25">
      <c r="B5942" s="4">
        <v>5914490</v>
      </c>
      <c r="C5942" s="9" t="s">
        <v>15464</v>
      </c>
      <c r="D5942" s="4" t="s">
        <v>15344</v>
      </c>
      <c r="E5942" s="406">
        <v>0.25</v>
      </c>
      <c r="F5942" s="404"/>
      <c r="G5942" s="404"/>
      <c r="H5942" s="404" t="str">
        <f t="shared" si="94"/>
        <v>TKM</v>
      </c>
    </row>
    <row r="5943" spans="2:8" ht="30" x14ac:dyDescent="0.25">
      <c r="B5943" s="6">
        <v>5914495</v>
      </c>
      <c r="C5943" s="8" t="s">
        <v>15465</v>
      </c>
      <c r="D5943" s="6" t="s">
        <v>15344</v>
      </c>
      <c r="E5943" s="403">
        <v>1.62</v>
      </c>
      <c r="F5943" s="404"/>
      <c r="G5943" s="404"/>
      <c r="H5943" s="404" t="str">
        <f t="shared" si="94"/>
        <v>TKM</v>
      </c>
    </row>
    <row r="5944" spans="2:8" ht="30" x14ac:dyDescent="0.25">
      <c r="B5944" s="4">
        <v>5914494</v>
      </c>
      <c r="C5944" s="9" t="s">
        <v>15466</v>
      </c>
      <c r="D5944" s="4" t="s">
        <v>15344</v>
      </c>
      <c r="E5944" s="406">
        <v>3.62</v>
      </c>
      <c r="F5944" s="404"/>
      <c r="G5944" s="404"/>
      <c r="H5944" s="404" t="str">
        <f t="shared" si="94"/>
        <v>TKM</v>
      </c>
    </row>
    <row r="5945" spans="2:8" ht="30" x14ac:dyDescent="0.25">
      <c r="B5945" s="6">
        <v>5914487</v>
      </c>
      <c r="C5945" s="8" t="s">
        <v>15467</v>
      </c>
      <c r="D5945" s="6" t="s">
        <v>15344</v>
      </c>
      <c r="E5945" s="403">
        <v>0.25</v>
      </c>
      <c r="F5945" s="404"/>
      <c r="G5945" s="404"/>
      <c r="H5945" s="404" t="str">
        <f t="shared" si="94"/>
        <v>TKM</v>
      </c>
    </row>
    <row r="5946" spans="2:8" ht="30" x14ac:dyDescent="0.25">
      <c r="B5946" s="4">
        <v>5914488</v>
      </c>
      <c r="C5946" s="9" t="s">
        <v>15468</v>
      </c>
      <c r="D5946" s="4" t="s">
        <v>15344</v>
      </c>
      <c r="E5946" s="406">
        <v>0.28000000000000003</v>
      </c>
      <c r="F5946" s="404"/>
      <c r="G5946" s="404"/>
      <c r="H5946" s="404" t="str">
        <f t="shared" si="94"/>
        <v>TKM</v>
      </c>
    </row>
    <row r="5947" spans="2:8" ht="30" x14ac:dyDescent="0.25">
      <c r="B5947" s="6">
        <v>5914493</v>
      </c>
      <c r="C5947" s="8" t="s">
        <v>15469</v>
      </c>
      <c r="D5947" s="6" t="s">
        <v>15344</v>
      </c>
      <c r="E5947" s="403">
        <v>6.01</v>
      </c>
      <c r="F5947" s="404"/>
      <c r="G5947" s="404"/>
      <c r="H5947" s="404" t="str">
        <f t="shared" si="94"/>
        <v>TKM</v>
      </c>
    </row>
    <row r="5948" spans="2:8" ht="30" x14ac:dyDescent="0.25">
      <c r="B5948" s="4">
        <v>5914492</v>
      </c>
      <c r="C5948" s="9" t="s">
        <v>15470</v>
      </c>
      <c r="D5948" s="4" t="s">
        <v>15344</v>
      </c>
      <c r="E5948" s="406">
        <v>14.39</v>
      </c>
      <c r="F5948" s="404"/>
      <c r="G5948" s="404"/>
      <c r="H5948" s="404" t="str">
        <f t="shared" si="94"/>
        <v>TKM</v>
      </c>
    </row>
    <row r="5949" spans="2:8" ht="30" x14ac:dyDescent="0.25">
      <c r="B5949" s="6">
        <v>5914482</v>
      </c>
      <c r="C5949" s="8" t="s">
        <v>15471</v>
      </c>
      <c r="D5949" s="6" t="s">
        <v>15344</v>
      </c>
      <c r="E5949" s="403">
        <v>0.64</v>
      </c>
      <c r="F5949" s="404"/>
      <c r="G5949" s="404"/>
      <c r="H5949" s="404" t="str">
        <f t="shared" si="94"/>
        <v>TKM</v>
      </c>
    </row>
    <row r="5950" spans="2:8" ht="30" x14ac:dyDescent="0.25">
      <c r="B5950" s="4">
        <v>5914483</v>
      </c>
      <c r="C5950" s="9" t="s">
        <v>15472</v>
      </c>
      <c r="D5950" s="4" t="s">
        <v>15344</v>
      </c>
      <c r="E5950" s="406">
        <v>0.46</v>
      </c>
      <c r="F5950" s="404"/>
      <c r="G5950" s="404"/>
      <c r="H5950" s="404" t="str">
        <f t="shared" si="94"/>
        <v>TKM</v>
      </c>
    </row>
    <row r="5951" spans="2:8" ht="30" x14ac:dyDescent="0.25">
      <c r="B5951" s="6">
        <v>5914480</v>
      </c>
      <c r="C5951" s="8" t="s">
        <v>15473</v>
      </c>
      <c r="D5951" s="6" t="s">
        <v>15344</v>
      </c>
      <c r="E5951" s="403">
        <v>0.67</v>
      </c>
      <c r="F5951" s="404"/>
      <c r="G5951" s="404"/>
      <c r="H5951" s="404" t="str">
        <f t="shared" si="94"/>
        <v>TKM</v>
      </c>
    </row>
    <row r="5952" spans="2:8" ht="30" x14ac:dyDescent="0.25">
      <c r="B5952" s="4">
        <v>5914481</v>
      </c>
      <c r="C5952" s="9" t="s">
        <v>15474</v>
      </c>
      <c r="D5952" s="4" t="s">
        <v>15344</v>
      </c>
      <c r="E5952" s="406">
        <v>0.43</v>
      </c>
      <c r="F5952" s="404"/>
      <c r="G5952" s="404"/>
      <c r="H5952" s="404" t="str">
        <f t="shared" si="94"/>
        <v>TKM</v>
      </c>
    </row>
    <row r="5953" spans="2:8" ht="30" x14ac:dyDescent="0.25">
      <c r="B5953" s="6">
        <v>5914485</v>
      </c>
      <c r="C5953" s="8" t="s">
        <v>15475</v>
      </c>
      <c r="D5953" s="6" t="s">
        <v>15344</v>
      </c>
      <c r="E5953" s="403">
        <v>4.1399999999999997</v>
      </c>
      <c r="F5953" s="404"/>
      <c r="G5953" s="404"/>
      <c r="H5953" s="404" t="str">
        <f t="shared" si="94"/>
        <v>TKM</v>
      </c>
    </row>
    <row r="5954" spans="2:8" ht="30" x14ac:dyDescent="0.25">
      <c r="B5954" s="4">
        <v>5914486</v>
      </c>
      <c r="C5954" s="9" t="s">
        <v>15476</v>
      </c>
      <c r="D5954" s="4" t="s">
        <v>15344</v>
      </c>
      <c r="E5954" s="406">
        <v>5.18</v>
      </c>
      <c r="F5954" s="404"/>
      <c r="G5954" s="404"/>
      <c r="H5954" s="404" t="str">
        <f t="shared" si="94"/>
        <v>TKM</v>
      </c>
    </row>
    <row r="5955" spans="2:8" ht="30" x14ac:dyDescent="0.25">
      <c r="B5955" s="6">
        <v>5914484</v>
      </c>
      <c r="C5955" s="8" t="s">
        <v>15477</v>
      </c>
      <c r="D5955" s="6" t="s">
        <v>15344</v>
      </c>
      <c r="E5955" s="403">
        <v>3.59</v>
      </c>
      <c r="F5955" s="404"/>
      <c r="G5955" s="404"/>
      <c r="H5955" s="404" t="str">
        <f t="shared" si="94"/>
        <v>TKM</v>
      </c>
    </row>
    <row r="5956" spans="2:8" x14ac:dyDescent="0.25">
      <c r="B5956" s="4">
        <v>5914620</v>
      </c>
      <c r="C5956" s="9" t="s">
        <v>15478</v>
      </c>
      <c r="D5956" s="4" t="s">
        <v>15344</v>
      </c>
      <c r="E5956" s="406">
        <v>2.83</v>
      </c>
      <c r="F5956" s="404"/>
      <c r="G5956" s="404"/>
      <c r="H5956" s="404" t="str">
        <f t="shared" si="94"/>
        <v>TKM</v>
      </c>
    </row>
    <row r="5957" spans="2:8" x14ac:dyDescent="0.25">
      <c r="B5957" s="6">
        <v>5914621</v>
      </c>
      <c r="C5957" s="8" t="s">
        <v>15479</v>
      </c>
      <c r="D5957" s="6" t="s">
        <v>15344</v>
      </c>
      <c r="E5957" s="403">
        <v>2.2599999999999998</v>
      </c>
      <c r="F5957" s="404"/>
      <c r="G5957" s="404"/>
      <c r="H5957" s="404" t="str">
        <f t="shared" si="94"/>
        <v>TKM</v>
      </c>
    </row>
    <row r="5958" spans="2:8" x14ac:dyDescent="0.25">
      <c r="B5958" s="4">
        <v>5914622</v>
      </c>
      <c r="C5958" s="9" t="s">
        <v>15480</v>
      </c>
      <c r="D5958" s="4" t="s">
        <v>15344</v>
      </c>
      <c r="E5958" s="406">
        <v>1.82</v>
      </c>
      <c r="F5958" s="404"/>
      <c r="G5958" s="404"/>
      <c r="H5958" s="404" t="str">
        <f t="shared" si="94"/>
        <v>TKM</v>
      </c>
    </row>
    <row r="5959" spans="2:8" x14ac:dyDescent="0.25">
      <c r="B5959" s="6">
        <v>5901695</v>
      </c>
      <c r="C5959" s="8" t="s">
        <v>15481</v>
      </c>
      <c r="D5959" s="6" t="s">
        <v>15396</v>
      </c>
      <c r="E5959" s="403">
        <v>0.72</v>
      </c>
      <c r="F5959" s="404"/>
      <c r="G5959" s="404"/>
      <c r="H5959" s="404" t="str">
        <f t="shared" si="94"/>
        <v>M³KM</v>
      </c>
    </row>
    <row r="5960" spans="2:8" x14ac:dyDescent="0.25">
      <c r="B5960" s="4">
        <v>5901696</v>
      </c>
      <c r="C5960" s="9" t="s">
        <v>15482</v>
      </c>
      <c r="D5960" s="4" t="s">
        <v>15396</v>
      </c>
      <c r="E5960" s="406">
        <v>0.54</v>
      </c>
      <c r="F5960" s="404"/>
      <c r="G5960" s="404"/>
      <c r="H5960" s="404" t="str">
        <f t="shared" si="94"/>
        <v>M³KM</v>
      </c>
    </row>
    <row r="5961" spans="2:8" x14ac:dyDescent="0.25">
      <c r="B5961" s="6">
        <v>5901697</v>
      </c>
      <c r="C5961" s="8" t="s">
        <v>15483</v>
      </c>
      <c r="D5961" s="6" t="s">
        <v>15396</v>
      </c>
      <c r="E5961" s="403">
        <v>2.36</v>
      </c>
      <c r="F5961" s="404"/>
      <c r="G5961" s="404"/>
      <c r="H5961" s="404" t="str">
        <f t="shared" si="94"/>
        <v>M³KM</v>
      </c>
    </row>
    <row r="5962" spans="2:8" x14ac:dyDescent="0.25">
      <c r="B5962" s="4">
        <v>5901698</v>
      </c>
      <c r="C5962" s="9" t="s">
        <v>15484</v>
      </c>
      <c r="D5962" s="4" t="s">
        <v>15396</v>
      </c>
      <c r="E5962" s="406">
        <v>2.36</v>
      </c>
      <c r="F5962" s="404"/>
      <c r="G5962" s="404"/>
      <c r="H5962" s="404" t="str">
        <f t="shared" si="94"/>
        <v>M³KM</v>
      </c>
    </row>
    <row r="5963" spans="2:8" x14ac:dyDescent="0.25">
      <c r="B5963" s="6">
        <v>5916654</v>
      </c>
      <c r="C5963" s="8" t="s">
        <v>15485</v>
      </c>
      <c r="D5963" s="6" t="s">
        <v>15396</v>
      </c>
      <c r="E5963" s="403">
        <v>1.3</v>
      </c>
      <c r="F5963" s="404"/>
      <c r="G5963" s="404"/>
      <c r="H5963" s="404" t="str">
        <f t="shared" si="94"/>
        <v>M³KM</v>
      </c>
    </row>
    <row r="5964" spans="2:8" x14ac:dyDescent="0.25">
      <c r="B5964" s="4">
        <v>5916637</v>
      </c>
      <c r="C5964" s="9" t="s">
        <v>15486</v>
      </c>
      <c r="D5964" s="4" t="s">
        <v>15396</v>
      </c>
      <c r="E5964" s="406">
        <v>6.99</v>
      </c>
      <c r="F5964" s="404"/>
      <c r="G5964" s="404"/>
      <c r="H5964" s="404" t="str">
        <f t="shared" si="94"/>
        <v>M³KM</v>
      </c>
    </row>
    <row r="5965" spans="2:8" x14ac:dyDescent="0.25">
      <c r="B5965" s="6">
        <v>5916618</v>
      </c>
      <c r="C5965" s="8" t="s">
        <v>15487</v>
      </c>
      <c r="D5965" s="6" t="s">
        <v>15396</v>
      </c>
      <c r="E5965" s="403">
        <v>6.99</v>
      </c>
      <c r="F5965" s="404"/>
      <c r="G5965" s="404"/>
      <c r="H5965" s="404" t="str">
        <f t="shared" si="94"/>
        <v>M³KM</v>
      </c>
    </row>
    <row r="5966" spans="2:8" x14ac:dyDescent="0.25">
      <c r="B5966" s="4">
        <v>5914334</v>
      </c>
      <c r="C5966" s="9" t="s">
        <v>15488</v>
      </c>
      <c r="D5966" s="4" t="s">
        <v>15344</v>
      </c>
      <c r="E5966" s="406">
        <v>1.24</v>
      </c>
      <c r="F5966" s="404"/>
      <c r="G5966" s="404"/>
      <c r="H5966" s="404" t="str">
        <f t="shared" si="94"/>
        <v>TKM</v>
      </c>
    </row>
    <row r="5967" spans="2:8" ht="30" x14ac:dyDescent="0.25">
      <c r="B5967" s="6">
        <v>5914335</v>
      </c>
      <c r="C5967" s="8" t="s">
        <v>15489</v>
      </c>
      <c r="D5967" s="6" t="s">
        <v>15344</v>
      </c>
      <c r="E5967" s="403">
        <v>0.99</v>
      </c>
      <c r="F5967" s="404"/>
      <c r="G5967" s="404"/>
      <c r="H5967" s="404" t="str">
        <f t="shared" si="94"/>
        <v>TKM</v>
      </c>
    </row>
    <row r="5968" spans="2:8" x14ac:dyDescent="0.25">
      <c r="B5968" s="4">
        <v>5914336</v>
      </c>
      <c r="C5968" s="9" t="s">
        <v>15490</v>
      </c>
      <c r="D5968" s="4" t="s">
        <v>15344</v>
      </c>
      <c r="E5968" s="406">
        <v>0.8</v>
      </c>
      <c r="F5968" s="404"/>
      <c r="G5968" s="404"/>
      <c r="H5968" s="404" t="str">
        <f t="shared" si="94"/>
        <v>TKM</v>
      </c>
    </row>
    <row r="5969" spans="2:8" x14ac:dyDescent="0.25">
      <c r="B5969" s="6">
        <v>5914346</v>
      </c>
      <c r="C5969" s="8" t="s">
        <v>15491</v>
      </c>
      <c r="D5969" s="6" t="s">
        <v>15344</v>
      </c>
      <c r="E5969" s="403">
        <v>1.82</v>
      </c>
      <c r="F5969" s="404"/>
      <c r="G5969" s="404"/>
      <c r="H5969" s="404" t="str">
        <f t="shared" ref="H5969:H6032" si="95">UPPER(D5969)</f>
        <v>TKM</v>
      </c>
    </row>
    <row r="5970" spans="2:8" ht="30" x14ac:dyDescent="0.25">
      <c r="B5970" s="4">
        <v>5914347</v>
      </c>
      <c r="C5970" s="9" t="s">
        <v>15492</v>
      </c>
      <c r="D5970" s="4" t="s">
        <v>15344</v>
      </c>
      <c r="E5970" s="406">
        <v>1.46</v>
      </c>
      <c r="F5970" s="404"/>
      <c r="G5970" s="404"/>
      <c r="H5970" s="404" t="str">
        <f t="shared" si="95"/>
        <v>TKM</v>
      </c>
    </row>
    <row r="5971" spans="2:8" x14ac:dyDescent="0.25">
      <c r="B5971" s="6">
        <v>5914348</v>
      </c>
      <c r="C5971" s="8" t="s">
        <v>15493</v>
      </c>
      <c r="D5971" s="6" t="s">
        <v>15344</v>
      </c>
      <c r="E5971" s="403">
        <v>1.17</v>
      </c>
      <c r="F5971" s="404"/>
      <c r="G5971" s="404"/>
      <c r="H5971" s="404" t="str">
        <f t="shared" si="95"/>
        <v>TKM</v>
      </c>
    </row>
    <row r="5972" spans="2:8" ht="30" x14ac:dyDescent="0.25">
      <c r="B5972" s="4">
        <v>5914611</v>
      </c>
      <c r="C5972" s="9" t="s">
        <v>15494</v>
      </c>
      <c r="D5972" s="4" t="s">
        <v>15344</v>
      </c>
      <c r="E5972" s="406">
        <v>1.95</v>
      </c>
      <c r="F5972" s="404"/>
      <c r="G5972" s="404"/>
      <c r="H5972" s="404" t="str">
        <f t="shared" si="95"/>
        <v>TKM</v>
      </c>
    </row>
    <row r="5973" spans="2:8" ht="30" x14ac:dyDescent="0.25">
      <c r="B5973" s="6">
        <v>5914613</v>
      </c>
      <c r="C5973" s="8" t="s">
        <v>15495</v>
      </c>
      <c r="D5973" s="6" t="s">
        <v>15344</v>
      </c>
      <c r="E5973" s="403">
        <v>1.56</v>
      </c>
      <c r="F5973" s="404"/>
      <c r="G5973" s="404"/>
      <c r="H5973" s="404" t="str">
        <f t="shared" si="95"/>
        <v>TKM</v>
      </c>
    </row>
    <row r="5974" spans="2:8" x14ac:dyDescent="0.25">
      <c r="B5974" s="4">
        <v>5914612</v>
      </c>
      <c r="C5974" s="9" t="s">
        <v>15496</v>
      </c>
      <c r="D5974" s="4" t="s">
        <v>15344</v>
      </c>
      <c r="E5974" s="406">
        <v>1.26</v>
      </c>
      <c r="F5974" s="404"/>
      <c r="G5974" s="404"/>
      <c r="H5974" s="404" t="str">
        <f t="shared" si="95"/>
        <v>TKM</v>
      </c>
    </row>
    <row r="5975" spans="2:8" x14ac:dyDescent="0.25">
      <c r="B5975" s="6">
        <v>5901686</v>
      </c>
      <c r="C5975" s="8" t="s">
        <v>15497</v>
      </c>
      <c r="D5975" s="6" t="s">
        <v>15396</v>
      </c>
      <c r="E5975" s="403">
        <v>2.5299999999999998</v>
      </c>
      <c r="F5975" s="404"/>
      <c r="G5975" s="404"/>
      <c r="H5975" s="404" t="str">
        <f t="shared" si="95"/>
        <v>M³KM</v>
      </c>
    </row>
    <row r="5976" spans="2:8" x14ac:dyDescent="0.25">
      <c r="B5976" s="4">
        <v>5901687</v>
      </c>
      <c r="C5976" s="9" t="s">
        <v>15498</v>
      </c>
      <c r="D5976" s="4" t="s">
        <v>15396</v>
      </c>
      <c r="E5976" s="406">
        <v>0.76</v>
      </c>
      <c r="F5976" s="404"/>
      <c r="G5976" s="404"/>
      <c r="H5976" s="404" t="str">
        <f t="shared" si="95"/>
        <v>M³KM</v>
      </c>
    </row>
    <row r="5977" spans="2:8" x14ac:dyDescent="0.25">
      <c r="B5977" s="6">
        <v>5901688</v>
      </c>
      <c r="C5977" s="8" t="s">
        <v>15499</v>
      </c>
      <c r="D5977" s="6" t="s">
        <v>15396</v>
      </c>
      <c r="E5977" s="403">
        <v>0.72</v>
      </c>
      <c r="F5977" s="404"/>
      <c r="G5977" s="404"/>
      <c r="H5977" s="404" t="str">
        <f t="shared" si="95"/>
        <v>M³KM</v>
      </c>
    </row>
    <row r="5978" spans="2:8" x14ac:dyDescent="0.25">
      <c r="B5978" s="4">
        <v>5901689</v>
      </c>
      <c r="C5978" s="9" t="s">
        <v>15500</v>
      </c>
      <c r="D5978" s="4" t="s">
        <v>15396</v>
      </c>
      <c r="E5978" s="406">
        <v>1.58</v>
      </c>
      <c r="F5978" s="404"/>
      <c r="G5978" s="404"/>
      <c r="H5978" s="404" t="str">
        <f t="shared" si="95"/>
        <v>M³KM</v>
      </c>
    </row>
    <row r="5979" spans="2:8" x14ac:dyDescent="0.25">
      <c r="B5979" s="6">
        <v>5901690</v>
      </c>
      <c r="C5979" s="8" t="s">
        <v>15501</v>
      </c>
      <c r="D5979" s="6" t="s">
        <v>15396</v>
      </c>
      <c r="E5979" s="403">
        <v>0.7</v>
      </c>
      <c r="F5979" s="404"/>
      <c r="G5979" s="404"/>
      <c r="H5979" s="404" t="str">
        <f t="shared" si="95"/>
        <v>M³KM</v>
      </c>
    </row>
    <row r="5980" spans="2:8" x14ac:dyDescent="0.25">
      <c r="B5980" s="4">
        <v>5901691</v>
      </c>
      <c r="C5980" s="9" t="s">
        <v>15502</v>
      </c>
      <c r="D5980" s="4" t="s">
        <v>15396</v>
      </c>
      <c r="E5980" s="406">
        <v>1.3</v>
      </c>
      <c r="F5980" s="404"/>
      <c r="G5980" s="404"/>
      <c r="H5980" s="404" t="str">
        <f t="shared" si="95"/>
        <v>M³KM</v>
      </c>
    </row>
    <row r="5981" spans="2:8" x14ac:dyDescent="0.25">
      <c r="B5981" s="6">
        <v>5901692</v>
      </c>
      <c r="C5981" s="8" t="s">
        <v>15503</v>
      </c>
      <c r="D5981" s="6" t="s">
        <v>15396</v>
      </c>
      <c r="E5981" s="403">
        <v>1.1499999999999999</v>
      </c>
      <c r="F5981" s="404"/>
      <c r="G5981" s="404"/>
      <c r="H5981" s="404" t="str">
        <f t="shared" si="95"/>
        <v>M³KM</v>
      </c>
    </row>
    <row r="5982" spans="2:8" x14ac:dyDescent="0.25">
      <c r="B5982" s="4">
        <v>5901693</v>
      </c>
      <c r="C5982" s="9" t="s">
        <v>15504</v>
      </c>
      <c r="D5982" s="4" t="s">
        <v>15396</v>
      </c>
      <c r="E5982" s="406">
        <v>1.02</v>
      </c>
      <c r="F5982" s="404"/>
      <c r="G5982" s="404"/>
      <c r="H5982" s="404" t="str">
        <f t="shared" si="95"/>
        <v>M³KM</v>
      </c>
    </row>
    <row r="5983" spans="2:8" x14ac:dyDescent="0.25">
      <c r="B5983" s="6">
        <v>5901694</v>
      </c>
      <c r="C5983" s="8" t="s">
        <v>15505</v>
      </c>
      <c r="D5983" s="6" t="s">
        <v>15396</v>
      </c>
      <c r="E5983" s="403">
        <v>3.59</v>
      </c>
      <c r="F5983" s="404"/>
      <c r="G5983" s="404"/>
      <c r="H5983" s="404" t="str">
        <f t="shared" si="95"/>
        <v>M³KM</v>
      </c>
    </row>
    <row r="5984" spans="2:8" ht="30" x14ac:dyDescent="0.25">
      <c r="B5984" s="4">
        <v>5914512</v>
      </c>
      <c r="C5984" s="9" t="s">
        <v>15506</v>
      </c>
      <c r="D5984" s="4" t="s">
        <v>15344</v>
      </c>
      <c r="E5984" s="406">
        <v>1.52</v>
      </c>
      <c r="F5984" s="404"/>
      <c r="G5984" s="404"/>
      <c r="H5984" s="404" t="str">
        <f t="shared" si="95"/>
        <v>TKM</v>
      </c>
    </row>
    <row r="5985" spans="2:8" ht="30" x14ac:dyDescent="0.25">
      <c r="B5985" s="6">
        <v>5914496</v>
      </c>
      <c r="C5985" s="8" t="s">
        <v>15507</v>
      </c>
      <c r="D5985" s="6" t="s">
        <v>15344</v>
      </c>
      <c r="E5985" s="403">
        <v>1.17</v>
      </c>
      <c r="F5985" s="404"/>
      <c r="G5985" s="404"/>
      <c r="H5985" s="404" t="str">
        <f t="shared" si="95"/>
        <v>TKM</v>
      </c>
    </row>
    <row r="5986" spans="2:8" ht="30" x14ac:dyDescent="0.25">
      <c r="B5986" s="4">
        <v>5914513</v>
      </c>
      <c r="C5986" s="9" t="s">
        <v>15508</v>
      </c>
      <c r="D5986" s="4" t="s">
        <v>15344</v>
      </c>
      <c r="E5986" s="406">
        <v>0.85</v>
      </c>
      <c r="F5986" s="404"/>
      <c r="G5986" s="404"/>
      <c r="H5986" s="404" t="str">
        <f t="shared" si="95"/>
        <v>TKM</v>
      </c>
    </row>
    <row r="5987" spans="2:8" ht="30" x14ac:dyDescent="0.25">
      <c r="B5987" s="6">
        <v>5914497</v>
      </c>
      <c r="C5987" s="8" t="s">
        <v>15509</v>
      </c>
      <c r="D5987" s="6" t="s">
        <v>15344</v>
      </c>
      <c r="E5987" s="403">
        <v>0.64</v>
      </c>
      <c r="F5987" s="404"/>
      <c r="G5987" s="404"/>
      <c r="H5987" s="404" t="str">
        <f t="shared" si="95"/>
        <v>TKM</v>
      </c>
    </row>
    <row r="5988" spans="2:8" ht="30" x14ac:dyDescent="0.25">
      <c r="B5988" s="4">
        <v>5914500</v>
      </c>
      <c r="C5988" s="9" t="s">
        <v>15510</v>
      </c>
      <c r="D5988" s="4" t="s">
        <v>15344</v>
      </c>
      <c r="E5988" s="463">
        <v>1.19</v>
      </c>
      <c r="F5988" s="404"/>
      <c r="G5988" s="404"/>
      <c r="H5988" s="404" t="str">
        <f t="shared" si="95"/>
        <v>TKM</v>
      </c>
    </row>
    <row r="5989" spans="2:8" ht="30" x14ac:dyDescent="0.25">
      <c r="B5989" s="6">
        <v>5914498</v>
      </c>
      <c r="C5989" s="8" t="s">
        <v>15511</v>
      </c>
      <c r="D5989" s="6" t="s">
        <v>15344</v>
      </c>
      <c r="E5989" s="464">
        <v>0.92</v>
      </c>
      <c r="F5989" s="404"/>
      <c r="G5989" s="404"/>
      <c r="H5989" s="404" t="str">
        <f t="shared" si="95"/>
        <v>TKM</v>
      </c>
    </row>
    <row r="5990" spans="2:8" ht="30" x14ac:dyDescent="0.25">
      <c r="B5990" s="4">
        <v>5914501</v>
      </c>
      <c r="C5990" s="9" t="s">
        <v>15512</v>
      </c>
      <c r="D5990" s="4" t="s">
        <v>15344</v>
      </c>
      <c r="E5990" s="463">
        <v>0.67</v>
      </c>
      <c r="F5990" s="404"/>
      <c r="G5990" s="404"/>
      <c r="H5990" s="404" t="str">
        <f t="shared" si="95"/>
        <v>TKM</v>
      </c>
    </row>
    <row r="5991" spans="2:8" ht="30" x14ac:dyDescent="0.25">
      <c r="B5991" s="6">
        <v>5914499</v>
      </c>
      <c r="C5991" s="8" t="s">
        <v>15513</v>
      </c>
      <c r="D5991" s="6" t="s">
        <v>15344</v>
      </c>
      <c r="E5991" s="464">
        <v>0.5</v>
      </c>
      <c r="F5991" s="404"/>
      <c r="G5991" s="404"/>
      <c r="H5991" s="404" t="str">
        <f t="shared" si="95"/>
        <v>TKM</v>
      </c>
    </row>
    <row r="5992" spans="2:8" ht="30" x14ac:dyDescent="0.25">
      <c r="B5992" s="4">
        <v>5914504</v>
      </c>
      <c r="C5992" s="9" t="s">
        <v>15514</v>
      </c>
      <c r="D5992" s="4" t="s">
        <v>15344</v>
      </c>
      <c r="E5992" s="463">
        <v>1.01</v>
      </c>
      <c r="F5992" s="404"/>
      <c r="G5992" s="404"/>
      <c r="H5992" s="404" t="str">
        <f t="shared" si="95"/>
        <v>TKM</v>
      </c>
    </row>
    <row r="5993" spans="2:8" ht="30" x14ac:dyDescent="0.25">
      <c r="B5993" s="6">
        <v>5914502</v>
      </c>
      <c r="C5993" s="8" t="s">
        <v>15515</v>
      </c>
      <c r="D5993" s="6" t="s">
        <v>15344</v>
      </c>
      <c r="E5993" s="464">
        <v>0.77</v>
      </c>
      <c r="F5993" s="404"/>
      <c r="G5993" s="404"/>
      <c r="H5993" s="404" t="str">
        <f t="shared" si="95"/>
        <v>TKM</v>
      </c>
    </row>
    <row r="5994" spans="2:8" ht="30" x14ac:dyDescent="0.25">
      <c r="B5994" s="4">
        <v>5914505</v>
      </c>
      <c r="C5994" s="9" t="s">
        <v>15516</v>
      </c>
      <c r="D5994" s="4" t="s">
        <v>15344</v>
      </c>
      <c r="E5994" s="463">
        <v>0.56000000000000005</v>
      </c>
      <c r="F5994" s="404"/>
      <c r="G5994" s="404"/>
      <c r="H5994" s="404" t="str">
        <f t="shared" si="95"/>
        <v>TKM</v>
      </c>
    </row>
    <row r="5995" spans="2:8" ht="30" x14ac:dyDescent="0.25">
      <c r="B5995" s="6">
        <v>5914503</v>
      </c>
      <c r="C5995" s="8" t="s">
        <v>15517</v>
      </c>
      <c r="D5995" s="6" t="s">
        <v>15344</v>
      </c>
      <c r="E5995" s="464">
        <v>0.42</v>
      </c>
      <c r="F5995" s="404"/>
      <c r="G5995" s="404"/>
      <c r="H5995" s="404" t="str">
        <f t="shared" si="95"/>
        <v>TKM</v>
      </c>
    </row>
    <row r="5996" spans="2:8" ht="30" x14ac:dyDescent="0.25">
      <c r="B5996" s="4">
        <v>5914508</v>
      </c>
      <c r="C5996" s="9" t="s">
        <v>15518</v>
      </c>
      <c r="D5996" s="4" t="s">
        <v>15344</v>
      </c>
      <c r="E5996" s="406">
        <v>1.1299999999999999</v>
      </c>
      <c r="F5996" s="404"/>
      <c r="G5996" s="404"/>
      <c r="H5996" s="404" t="str">
        <f t="shared" si="95"/>
        <v>TKM</v>
      </c>
    </row>
    <row r="5997" spans="2:8" ht="30" x14ac:dyDescent="0.25">
      <c r="B5997" s="6">
        <v>5914506</v>
      </c>
      <c r="C5997" s="8" t="s">
        <v>15519</v>
      </c>
      <c r="D5997" s="6" t="s">
        <v>15344</v>
      </c>
      <c r="E5997" s="403">
        <v>0.87</v>
      </c>
      <c r="F5997" s="404"/>
      <c r="G5997" s="404"/>
      <c r="H5997" s="404" t="str">
        <f t="shared" si="95"/>
        <v>TKM</v>
      </c>
    </row>
    <row r="5998" spans="2:8" ht="30" x14ac:dyDescent="0.25">
      <c r="B5998" s="4">
        <v>5914509</v>
      </c>
      <c r="C5998" s="9" t="s">
        <v>15520</v>
      </c>
      <c r="D5998" s="4" t="s">
        <v>15344</v>
      </c>
      <c r="E5998" s="406">
        <v>0.63</v>
      </c>
      <c r="F5998" s="404"/>
      <c r="G5998" s="404"/>
      <c r="H5998" s="404" t="str">
        <f t="shared" si="95"/>
        <v>TKM</v>
      </c>
    </row>
    <row r="5999" spans="2:8" ht="30" x14ac:dyDescent="0.25">
      <c r="B5999" s="6">
        <v>5914507</v>
      </c>
      <c r="C5999" s="8" t="s">
        <v>15521</v>
      </c>
      <c r="D5999" s="6" t="s">
        <v>15344</v>
      </c>
      <c r="E5999" s="403">
        <v>0.47</v>
      </c>
      <c r="F5999" s="404"/>
      <c r="G5999" s="404"/>
      <c r="H5999" s="404" t="str">
        <f t="shared" si="95"/>
        <v>TKM</v>
      </c>
    </row>
    <row r="6000" spans="2:8" x14ac:dyDescent="0.25">
      <c r="B6000" s="4">
        <v>5915491</v>
      </c>
      <c r="C6000" s="9" t="s">
        <v>15522</v>
      </c>
      <c r="D6000" s="4" t="s">
        <v>11332</v>
      </c>
      <c r="E6000" s="463">
        <v>19.170000000000002</v>
      </c>
      <c r="F6000" s="404"/>
      <c r="G6000" s="404"/>
      <c r="H6000" s="404" t="str">
        <f t="shared" si="95"/>
        <v>KM</v>
      </c>
    </row>
    <row r="6001" spans="2:8" x14ac:dyDescent="0.25">
      <c r="B6001" s="6">
        <v>5915492</v>
      </c>
      <c r="C6001" s="8" t="s">
        <v>15523</v>
      </c>
      <c r="D6001" s="6" t="s">
        <v>11332</v>
      </c>
      <c r="E6001" s="464">
        <v>15.34</v>
      </c>
      <c r="F6001" s="404"/>
      <c r="G6001" s="404"/>
      <c r="H6001" s="404" t="str">
        <f t="shared" si="95"/>
        <v>KM</v>
      </c>
    </row>
    <row r="6002" spans="2:8" x14ac:dyDescent="0.25">
      <c r="B6002" s="4">
        <v>5915493</v>
      </c>
      <c r="C6002" s="9" t="s">
        <v>15524</v>
      </c>
      <c r="D6002" s="4" t="s">
        <v>11332</v>
      </c>
      <c r="E6002" s="463">
        <v>12.35</v>
      </c>
      <c r="F6002" s="404"/>
      <c r="G6002" s="404"/>
      <c r="H6002" s="404" t="str">
        <f t="shared" si="95"/>
        <v>KM</v>
      </c>
    </row>
    <row r="6003" spans="2:8" x14ac:dyDescent="0.25">
      <c r="B6003" s="6">
        <v>5915488</v>
      </c>
      <c r="C6003" s="8" t="s">
        <v>15525</v>
      </c>
      <c r="D6003" s="6" t="s">
        <v>11332</v>
      </c>
      <c r="E6003" s="464">
        <v>14.02</v>
      </c>
      <c r="F6003" s="404"/>
      <c r="G6003" s="404"/>
      <c r="H6003" s="404" t="str">
        <f t="shared" si="95"/>
        <v>KM</v>
      </c>
    </row>
    <row r="6004" spans="2:8" x14ac:dyDescent="0.25">
      <c r="B6004" s="4">
        <v>5915489</v>
      </c>
      <c r="C6004" s="9" t="s">
        <v>15526</v>
      </c>
      <c r="D6004" s="4" t="s">
        <v>11332</v>
      </c>
      <c r="E6004" s="463">
        <v>11.22</v>
      </c>
      <c r="F6004" s="404"/>
      <c r="G6004" s="404"/>
      <c r="H6004" s="404" t="str">
        <f t="shared" si="95"/>
        <v>KM</v>
      </c>
    </row>
    <row r="6005" spans="2:8" x14ac:dyDescent="0.25">
      <c r="B6005" s="6">
        <v>5915490</v>
      </c>
      <c r="C6005" s="8" t="s">
        <v>15527</v>
      </c>
      <c r="D6005" s="6" t="s">
        <v>11332</v>
      </c>
      <c r="E6005" s="464">
        <v>9.0299999999999994</v>
      </c>
      <c r="F6005" s="404"/>
      <c r="G6005" s="404"/>
      <c r="H6005" s="404" t="str">
        <f t="shared" si="95"/>
        <v>KM</v>
      </c>
    </row>
    <row r="6006" spans="2:8" x14ac:dyDescent="0.25">
      <c r="B6006" s="4">
        <v>5915494</v>
      </c>
      <c r="C6006" s="9" t="s">
        <v>15528</v>
      </c>
      <c r="D6006" s="4" t="s">
        <v>11332</v>
      </c>
      <c r="E6006" s="463">
        <v>32.28</v>
      </c>
      <c r="F6006" s="404"/>
      <c r="G6006" s="404"/>
      <c r="H6006" s="404" t="str">
        <f t="shared" si="95"/>
        <v>KM</v>
      </c>
    </row>
    <row r="6007" spans="2:8" x14ac:dyDescent="0.25">
      <c r="B6007" s="6">
        <v>5915495</v>
      </c>
      <c r="C6007" s="8" t="s">
        <v>15529</v>
      </c>
      <c r="D6007" s="6" t="s">
        <v>11332</v>
      </c>
      <c r="E6007" s="464">
        <v>25.82</v>
      </c>
      <c r="F6007" s="404"/>
      <c r="G6007" s="404"/>
      <c r="H6007" s="404" t="str">
        <f t="shared" si="95"/>
        <v>KM</v>
      </c>
    </row>
    <row r="6008" spans="2:8" x14ac:dyDescent="0.25">
      <c r="B6008" s="4">
        <v>5915496</v>
      </c>
      <c r="C6008" s="9" t="s">
        <v>15530</v>
      </c>
      <c r="D6008" s="4" t="s">
        <v>11332</v>
      </c>
      <c r="E6008" s="463">
        <v>20.79</v>
      </c>
      <c r="F6008" s="404"/>
      <c r="G6008" s="404"/>
      <c r="H6008" s="404" t="str">
        <f t="shared" si="95"/>
        <v>KM</v>
      </c>
    </row>
    <row r="6009" spans="2:8" x14ac:dyDescent="0.25">
      <c r="B6009" s="6">
        <v>5915325</v>
      </c>
      <c r="C6009" s="8" t="s">
        <v>15531</v>
      </c>
      <c r="D6009" s="6" t="s">
        <v>11332</v>
      </c>
      <c r="E6009" s="464">
        <v>72.33</v>
      </c>
      <c r="F6009" s="404"/>
      <c r="G6009" s="404"/>
      <c r="H6009" s="404" t="str">
        <f t="shared" si="95"/>
        <v>KM</v>
      </c>
    </row>
    <row r="6010" spans="2:8" x14ac:dyDescent="0.25">
      <c r="B6010" s="4">
        <v>5915326</v>
      </c>
      <c r="C6010" s="9" t="s">
        <v>15532</v>
      </c>
      <c r="D6010" s="4" t="s">
        <v>11332</v>
      </c>
      <c r="E6010" s="463">
        <v>57.83</v>
      </c>
      <c r="F6010" s="404"/>
      <c r="G6010" s="404"/>
      <c r="H6010" s="404" t="str">
        <f t="shared" si="95"/>
        <v>KM</v>
      </c>
    </row>
    <row r="6011" spans="2:8" x14ac:dyDescent="0.25">
      <c r="B6011" s="6">
        <v>5915327</v>
      </c>
      <c r="C6011" s="8" t="s">
        <v>15533</v>
      </c>
      <c r="D6011" s="6" t="s">
        <v>11332</v>
      </c>
      <c r="E6011" s="464">
        <v>46.58</v>
      </c>
      <c r="F6011" s="404"/>
      <c r="G6011" s="404"/>
      <c r="H6011" s="404" t="str">
        <f t="shared" si="95"/>
        <v>KM</v>
      </c>
    </row>
    <row r="6012" spans="2:8" x14ac:dyDescent="0.25">
      <c r="B6012" s="4">
        <v>5915328</v>
      </c>
      <c r="C6012" s="9" t="s">
        <v>15534</v>
      </c>
      <c r="D6012" s="4" t="s">
        <v>11332</v>
      </c>
      <c r="E6012" s="463">
        <v>83.79</v>
      </c>
      <c r="F6012" s="404"/>
      <c r="G6012" s="404"/>
      <c r="H6012" s="404" t="str">
        <f t="shared" si="95"/>
        <v>KM</v>
      </c>
    </row>
    <row r="6013" spans="2:8" ht="30" x14ac:dyDescent="0.25">
      <c r="B6013" s="6">
        <v>5915329</v>
      </c>
      <c r="C6013" s="8" t="s">
        <v>15535</v>
      </c>
      <c r="D6013" s="6" t="s">
        <v>11332</v>
      </c>
      <c r="E6013" s="464">
        <v>67</v>
      </c>
      <c r="F6013" s="404"/>
      <c r="G6013" s="404"/>
      <c r="H6013" s="404" t="str">
        <f t="shared" si="95"/>
        <v>KM</v>
      </c>
    </row>
    <row r="6014" spans="2:8" x14ac:dyDescent="0.25">
      <c r="B6014" s="4">
        <v>5915330</v>
      </c>
      <c r="C6014" s="9" t="s">
        <v>15536</v>
      </c>
      <c r="D6014" s="4" t="s">
        <v>11332</v>
      </c>
      <c r="E6014" s="463">
        <v>53.96</v>
      </c>
      <c r="F6014" s="404"/>
      <c r="G6014" s="404"/>
      <c r="H6014" s="404" t="str">
        <f t="shared" si="95"/>
        <v>KM</v>
      </c>
    </row>
    <row r="6015" spans="2:8" x14ac:dyDescent="0.25">
      <c r="B6015" s="6">
        <v>5915331</v>
      </c>
      <c r="C6015" s="8" t="s">
        <v>15537</v>
      </c>
      <c r="D6015" s="6" t="s">
        <v>11332</v>
      </c>
      <c r="E6015" s="464">
        <v>164.87</v>
      </c>
      <c r="F6015" s="404"/>
      <c r="G6015" s="404"/>
      <c r="H6015" s="404" t="str">
        <f t="shared" si="95"/>
        <v>KM</v>
      </c>
    </row>
    <row r="6016" spans="2:8" ht="30" x14ac:dyDescent="0.25">
      <c r="B6016" s="4">
        <v>5915332</v>
      </c>
      <c r="C6016" s="9" t="s">
        <v>15538</v>
      </c>
      <c r="D6016" s="4" t="s">
        <v>11332</v>
      </c>
      <c r="E6016" s="463">
        <v>131.83000000000001</v>
      </c>
      <c r="F6016" s="404"/>
      <c r="G6016" s="404"/>
      <c r="H6016" s="404" t="str">
        <f t="shared" si="95"/>
        <v>KM</v>
      </c>
    </row>
    <row r="6017" spans="2:8" x14ac:dyDescent="0.25">
      <c r="B6017" s="6">
        <v>5915333</v>
      </c>
      <c r="C6017" s="8" t="s">
        <v>15539</v>
      </c>
      <c r="D6017" s="6" t="s">
        <v>11332</v>
      </c>
      <c r="E6017" s="464">
        <v>106.18</v>
      </c>
      <c r="F6017" s="404"/>
      <c r="G6017" s="404"/>
      <c r="H6017" s="404" t="str">
        <f t="shared" si="95"/>
        <v>KM</v>
      </c>
    </row>
    <row r="6018" spans="2:8" x14ac:dyDescent="0.25">
      <c r="B6018" s="4">
        <v>5915364</v>
      </c>
      <c r="C6018" s="9" t="s">
        <v>15540</v>
      </c>
      <c r="D6018" s="4" t="s">
        <v>11332</v>
      </c>
      <c r="E6018" s="463">
        <v>186.89</v>
      </c>
      <c r="F6018" s="404"/>
      <c r="G6018" s="404"/>
      <c r="H6018" s="404" t="str">
        <f t="shared" si="95"/>
        <v>KM</v>
      </c>
    </row>
    <row r="6019" spans="2:8" ht="30" x14ac:dyDescent="0.25">
      <c r="B6019" s="6">
        <v>5915365</v>
      </c>
      <c r="C6019" s="8" t="s">
        <v>15541</v>
      </c>
      <c r="D6019" s="6" t="s">
        <v>11332</v>
      </c>
      <c r="E6019" s="464">
        <v>149.44</v>
      </c>
      <c r="F6019" s="404"/>
      <c r="G6019" s="404"/>
      <c r="H6019" s="404" t="str">
        <f t="shared" si="95"/>
        <v>KM</v>
      </c>
    </row>
    <row r="6020" spans="2:8" x14ac:dyDescent="0.25">
      <c r="B6020" s="4">
        <v>5915361</v>
      </c>
      <c r="C6020" s="9" t="s">
        <v>15542</v>
      </c>
      <c r="D6020" s="4" t="s">
        <v>11332</v>
      </c>
      <c r="E6020" s="463">
        <v>120.36</v>
      </c>
      <c r="F6020" s="404"/>
      <c r="G6020" s="404"/>
      <c r="H6020" s="404" t="str">
        <f t="shared" si="95"/>
        <v>KM</v>
      </c>
    </row>
    <row r="6021" spans="2:8" x14ac:dyDescent="0.25">
      <c r="B6021" s="6">
        <v>5919716</v>
      </c>
      <c r="C6021" s="8" t="s">
        <v>15543</v>
      </c>
      <c r="D6021" s="6" t="s">
        <v>11332</v>
      </c>
      <c r="E6021" s="464">
        <v>205.03</v>
      </c>
      <c r="F6021" s="404"/>
      <c r="G6021" s="404"/>
      <c r="H6021" s="404" t="str">
        <f t="shared" si="95"/>
        <v>KM</v>
      </c>
    </row>
    <row r="6022" spans="2:8" x14ac:dyDescent="0.25">
      <c r="B6022" s="4">
        <v>5919717</v>
      </c>
      <c r="C6022" s="9" t="s">
        <v>15544</v>
      </c>
      <c r="D6022" s="4" t="s">
        <v>11332</v>
      </c>
      <c r="E6022" s="463">
        <v>178.43</v>
      </c>
      <c r="F6022" s="404"/>
      <c r="G6022" s="404"/>
      <c r="H6022" s="404" t="str">
        <f t="shared" si="95"/>
        <v>KM</v>
      </c>
    </row>
    <row r="6023" spans="2:8" x14ac:dyDescent="0.25">
      <c r="B6023" s="6">
        <v>6106220</v>
      </c>
      <c r="C6023" s="8" t="s">
        <v>15545</v>
      </c>
      <c r="D6023" s="6" t="s">
        <v>49</v>
      </c>
      <c r="E6023" s="464">
        <v>12.5</v>
      </c>
      <c r="F6023" s="404"/>
      <c r="G6023" s="404"/>
      <c r="H6023" s="404" t="str">
        <f t="shared" si="95"/>
        <v>KG</v>
      </c>
    </row>
    <row r="6024" spans="2:8" ht="30" x14ac:dyDescent="0.25">
      <c r="B6024" s="4">
        <v>6106183</v>
      </c>
      <c r="C6024" s="9" t="s">
        <v>15546</v>
      </c>
      <c r="D6024" s="4" t="s">
        <v>9721</v>
      </c>
      <c r="E6024" s="463">
        <v>325.95999999999998</v>
      </c>
      <c r="F6024" s="404"/>
      <c r="G6024" s="404"/>
      <c r="H6024" s="404" t="str">
        <f t="shared" si="95"/>
        <v>M³</v>
      </c>
    </row>
    <row r="6025" spans="2:8" ht="30" x14ac:dyDescent="0.25">
      <c r="B6025" s="6">
        <v>6106182</v>
      </c>
      <c r="C6025" s="8" t="s">
        <v>15547</v>
      </c>
      <c r="D6025" s="6" t="s">
        <v>9721</v>
      </c>
      <c r="E6025" s="464">
        <v>279.39999999999998</v>
      </c>
      <c r="F6025" s="404"/>
      <c r="G6025" s="404"/>
      <c r="H6025" s="404" t="str">
        <f t="shared" si="95"/>
        <v>M³</v>
      </c>
    </row>
    <row r="6026" spans="2:8" x14ac:dyDescent="0.25">
      <c r="B6026" s="4">
        <v>6106194</v>
      </c>
      <c r="C6026" s="9" t="s">
        <v>15548</v>
      </c>
      <c r="D6026" s="4" t="s">
        <v>9721</v>
      </c>
      <c r="E6026" s="463">
        <v>741.15</v>
      </c>
      <c r="F6026" s="404"/>
      <c r="G6026" s="404"/>
      <c r="H6026" s="404" t="str">
        <f t="shared" si="95"/>
        <v>M³</v>
      </c>
    </row>
    <row r="6027" spans="2:8" ht="30" x14ac:dyDescent="0.25">
      <c r="B6027" s="6">
        <v>6106195</v>
      </c>
      <c r="C6027" s="8" t="s">
        <v>15549</v>
      </c>
      <c r="D6027" s="6" t="s">
        <v>9721</v>
      </c>
      <c r="E6027" s="464">
        <v>821.62</v>
      </c>
      <c r="F6027" s="404"/>
      <c r="G6027" s="404"/>
      <c r="H6027" s="404" t="str">
        <f t="shared" si="95"/>
        <v>M³</v>
      </c>
    </row>
    <row r="6028" spans="2:8" ht="30" x14ac:dyDescent="0.25">
      <c r="B6028" s="4">
        <v>6106331</v>
      </c>
      <c r="C6028" s="9" t="s">
        <v>15550</v>
      </c>
      <c r="D6028" s="4" t="s">
        <v>9721</v>
      </c>
      <c r="E6028" s="463">
        <v>1891.33</v>
      </c>
      <c r="F6028" s="404"/>
      <c r="G6028" s="404"/>
      <c r="H6028" s="404" t="str">
        <f t="shared" si="95"/>
        <v>M³</v>
      </c>
    </row>
    <row r="6029" spans="2:8" ht="30" x14ac:dyDescent="0.25">
      <c r="B6029" s="6">
        <v>6106332</v>
      </c>
      <c r="C6029" s="8" t="s">
        <v>15551</v>
      </c>
      <c r="D6029" s="6" t="s">
        <v>9721</v>
      </c>
      <c r="E6029" s="464">
        <v>2014.26</v>
      </c>
      <c r="F6029" s="404"/>
      <c r="G6029" s="404"/>
      <c r="H6029" s="404" t="str">
        <f t="shared" si="95"/>
        <v>M³</v>
      </c>
    </row>
    <row r="6030" spans="2:8" x14ac:dyDescent="0.25">
      <c r="B6030" s="4">
        <v>6106206</v>
      </c>
      <c r="C6030" s="9" t="s">
        <v>15552</v>
      </c>
      <c r="D6030" s="4" t="s">
        <v>9721</v>
      </c>
      <c r="E6030" s="463">
        <v>2109.33</v>
      </c>
      <c r="F6030" s="404"/>
      <c r="G6030" s="404"/>
      <c r="H6030" s="404" t="str">
        <f t="shared" si="95"/>
        <v>M³</v>
      </c>
    </row>
    <row r="6031" spans="2:8" ht="30" x14ac:dyDescent="0.25">
      <c r="B6031" s="6">
        <v>6106207</v>
      </c>
      <c r="C6031" s="8" t="s">
        <v>15553</v>
      </c>
      <c r="D6031" s="6" t="s">
        <v>9721</v>
      </c>
      <c r="E6031" s="464">
        <v>2249.46</v>
      </c>
      <c r="F6031" s="404"/>
      <c r="G6031" s="404"/>
      <c r="H6031" s="404" t="str">
        <f t="shared" si="95"/>
        <v>M³</v>
      </c>
    </row>
    <row r="6032" spans="2:8" x14ac:dyDescent="0.25">
      <c r="B6032" s="4">
        <v>6106222</v>
      </c>
      <c r="C6032" s="9" t="s">
        <v>15554</v>
      </c>
      <c r="D6032" s="4" t="s">
        <v>9721</v>
      </c>
      <c r="E6032" s="463">
        <v>325.95999999999998</v>
      </c>
      <c r="F6032" s="404"/>
      <c r="G6032" s="404"/>
      <c r="H6032" s="404" t="str">
        <f t="shared" si="95"/>
        <v>M³</v>
      </c>
    </row>
    <row r="6033" spans="2:8" x14ac:dyDescent="0.25">
      <c r="B6033" s="6">
        <v>6106221</v>
      </c>
      <c r="C6033" s="8" t="s">
        <v>15555</v>
      </c>
      <c r="D6033" s="6" t="s">
        <v>9721</v>
      </c>
      <c r="E6033" s="464">
        <v>279.39999999999998</v>
      </c>
      <c r="F6033" s="404"/>
      <c r="G6033" s="404"/>
      <c r="H6033" s="404" t="str">
        <f t="shared" ref="H6033:H6096" si="96">UPPER(D6033)</f>
        <v>M³</v>
      </c>
    </row>
    <row r="6034" spans="2:8" x14ac:dyDescent="0.25">
      <c r="B6034" s="4">
        <v>6106224</v>
      </c>
      <c r="C6034" s="9" t="s">
        <v>15556</v>
      </c>
      <c r="D6034" s="4" t="s">
        <v>9721</v>
      </c>
      <c r="E6034" s="463">
        <v>741.15</v>
      </c>
      <c r="F6034" s="404"/>
      <c r="G6034" s="404"/>
      <c r="H6034" s="404" t="str">
        <f t="shared" si="96"/>
        <v>M³</v>
      </c>
    </row>
    <row r="6035" spans="2:8" x14ac:dyDescent="0.25">
      <c r="B6035" s="6">
        <v>6106225</v>
      </c>
      <c r="C6035" s="8" t="s">
        <v>15557</v>
      </c>
      <c r="D6035" s="6" t="s">
        <v>9721</v>
      </c>
      <c r="E6035" s="464">
        <v>821.62</v>
      </c>
      <c r="F6035" s="404"/>
      <c r="G6035" s="404"/>
      <c r="H6035" s="404" t="str">
        <f t="shared" si="96"/>
        <v>M³</v>
      </c>
    </row>
    <row r="6036" spans="2:8" x14ac:dyDescent="0.25">
      <c r="B6036" s="4">
        <v>6106228</v>
      </c>
      <c r="C6036" s="9" t="s">
        <v>15558</v>
      </c>
      <c r="D6036" s="4" t="s">
        <v>9721</v>
      </c>
      <c r="E6036" s="463">
        <v>1839.92</v>
      </c>
      <c r="F6036" s="404"/>
      <c r="G6036" s="404"/>
      <c r="H6036" s="404" t="str">
        <f t="shared" si="96"/>
        <v>M³</v>
      </c>
    </row>
    <row r="6037" spans="2:8" x14ac:dyDescent="0.25">
      <c r="B6037" s="6">
        <v>6106229</v>
      </c>
      <c r="C6037" s="8" t="s">
        <v>15559</v>
      </c>
      <c r="D6037" s="6" t="s">
        <v>9721</v>
      </c>
      <c r="E6037" s="464">
        <v>1960.82</v>
      </c>
      <c r="F6037" s="404"/>
      <c r="G6037" s="404"/>
      <c r="H6037" s="404" t="str">
        <f t="shared" si="96"/>
        <v>M³</v>
      </c>
    </row>
    <row r="6038" spans="2:8" x14ac:dyDescent="0.25">
      <c r="B6038" s="4">
        <v>6106328</v>
      </c>
      <c r="C6038" s="9" t="s">
        <v>15560</v>
      </c>
      <c r="D6038" s="4" t="s">
        <v>9721</v>
      </c>
      <c r="E6038" s="463">
        <v>133.99</v>
      </c>
      <c r="F6038" s="404"/>
      <c r="G6038" s="404"/>
      <c r="H6038" s="404" t="str">
        <f t="shared" si="96"/>
        <v>M³</v>
      </c>
    </row>
    <row r="6039" spans="2:8" x14ac:dyDescent="0.25">
      <c r="B6039" s="6">
        <v>6106330</v>
      </c>
      <c r="C6039" s="8" t="s">
        <v>15561</v>
      </c>
      <c r="D6039" s="6" t="s">
        <v>9721</v>
      </c>
      <c r="E6039" s="403">
        <v>666.24</v>
      </c>
      <c r="F6039" s="404"/>
      <c r="G6039" s="404"/>
      <c r="H6039" s="404" t="str">
        <f t="shared" si="96"/>
        <v>M³</v>
      </c>
    </row>
    <row r="6040" spans="2:8" x14ac:dyDescent="0.25">
      <c r="B6040" s="4">
        <v>6106326</v>
      </c>
      <c r="C6040" s="9" t="s">
        <v>15562</v>
      </c>
      <c r="D6040" s="4" t="s">
        <v>9721</v>
      </c>
      <c r="E6040" s="406">
        <v>55.31</v>
      </c>
      <c r="F6040" s="404"/>
      <c r="G6040" s="404"/>
      <c r="H6040" s="404" t="str">
        <f t="shared" si="96"/>
        <v>M³</v>
      </c>
    </row>
    <row r="6041" spans="2:8" x14ac:dyDescent="0.25">
      <c r="B6041" s="6">
        <v>6106324</v>
      </c>
      <c r="C6041" s="8" t="s">
        <v>15563</v>
      </c>
      <c r="D6041" s="6" t="s">
        <v>9721</v>
      </c>
      <c r="E6041" s="403">
        <v>34.64</v>
      </c>
      <c r="F6041" s="404"/>
      <c r="G6041" s="404"/>
      <c r="H6041" s="404" t="str">
        <f t="shared" si="96"/>
        <v>M³</v>
      </c>
    </row>
    <row r="6042" spans="2:8" x14ac:dyDescent="0.25">
      <c r="B6042" s="4">
        <v>6106327</v>
      </c>
      <c r="C6042" s="9" t="s">
        <v>15564</v>
      </c>
      <c r="D6042" s="4" t="s">
        <v>9721</v>
      </c>
      <c r="E6042" s="406">
        <v>133.65</v>
      </c>
      <c r="F6042" s="404"/>
      <c r="G6042" s="404"/>
      <c r="H6042" s="404" t="str">
        <f t="shared" si="96"/>
        <v>M³</v>
      </c>
    </row>
    <row r="6043" spans="2:8" x14ac:dyDescent="0.25">
      <c r="B6043" s="6">
        <v>6106329</v>
      </c>
      <c r="C6043" s="8" t="s">
        <v>15565</v>
      </c>
      <c r="D6043" s="6" t="s">
        <v>9721</v>
      </c>
      <c r="E6043" s="464">
        <v>665.61</v>
      </c>
      <c r="F6043" s="404"/>
      <c r="G6043" s="404"/>
      <c r="H6043" s="404" t="str">
        <f t="shared" si="96"/>
        <v>M³</v>
      </c>
    </row>
    <row r="6044" spans="2:8" x14ac:dyDescent="0.25">
      <c r="B6044" s="4">
        <v>6106325</v>
      </c>
      <c r="C6044" s="9" t="s">
        <v>15566</v>
      </c>
      <c r="D6044" s="4" t="s">
        <v>9721</v>
      </c>
      <c r="E6044" s="463">
        <v>55.32</v>
      </c>
      <c r="F6044" s="404"/>
      <c r="G6044" s="404"/>
      <c r="H6044" s="404" t="str">
        <f t="shared" si="96"/>
        <v>M³</v>
      </c>
    </row>
    <row r="6045" spans="2:8" ht="30" x14ac:dyDescent="0.25">
      <c r="B6045" s="6">
        <v>6208126</v>
      </c>
      <c r="C6045" s="8" t="s">
        <v>15567</v>
      </c>
      <c r="D6045" s="6" t="s">
        <v>49</v>
      </c>
      <c r="E6045" s="403">
        <v>22.42</v>
      </c>
      <c r="F6045" s="404"/>
      <c r="G6045" s="404"/>
      <c r="H6045" s="404" t="str">
        <f t="shared" si="96"/>
        <v>KG</v>
      </c>
    </row>
    <row r="6046" spans="2:8" x14ac:dyDescent="0.25">
      <c r="B6046" s="4">
        <v>6205797</v>
      </c>
      <c r="C6046" s="9" t="s">
        <v>15568</v>
      </c>
      <c r="D6046" s="4" t="s">
        <v>49</v>
      </c>
      <c r="E6046" s="406">
        <v>13.34</v>
      </c>
      <c r="F6046" s="404"/>
      <c r="G6046" s="404"/>
      <c r="H6046" s="404" t="str">
        <f t="shared" si="96"/>
        <v>KG</v>
      </c>
    </row>
    <row r="6047" spans="2:8" x14ac:dyDescent="0.25">
      <c r="B6047" s="6">
        <v>6205791</v>
      </c>
      <c r="C6047" s="8" t="s">
        <v>15569</v>
      </c>
      <c r="D6047" s="6" t="s">
        <v>9</v>
      </c>
      <c r="E6047" s="403">
        <v>357.35</v>
      </c>
      <c r="F6047" s="404"/>
      <c r="G6047" s="404"/>
      <c r="H6047" s="404" t="str">
        <f t="shared" si="96"/>
        <v>M</v>
      </c>
    </row>
    <row r="6048" spans="2:8" x14ac:dyDescent="0.25">
      <c r="B6048" s="4">
        <v>6205792</v>
      </c>
      <c r="C6048" s="9" t="s">
        <v>15570</v>
      </c>
      <c r="D6048" s="4" t="s">
        <v>9</v>
      </c>
      <c r="E6048" s="406">
        <v>430</v>
      </c>
      <c r="F6048" s="404"/>
      <c r="G6048" s="404"/>
      <c r="H6048" s="404" t="str">
        <f t="shared" si="96"/>
        <v>M</v>
      </c>
    </row>
    <row r="6049" spans="2:8" x14ac:dyDescent="0.25">
      <c r="B6049" s="6">
        <v>6205793</v>
      </c>
      <c r="C6049" s="8" t="s">
        <v>15571</v>
      </c>
      <c r="D6049" s="6" t="s">
        <v>9</v>
      </c>
      <c r="E6049" s="403">
        <v>506.95</v>
      </c>
      <c r="F6049" s="404"/>
      <c r="G6049" s="404"/>
      <c r="H6049" s="404" t="str">
        <f t="shared" si="96"/>
        <v>M</v>
      </c>
    </row>
    <row r="6050" spans="2:8" x14ac:dyDescent="0.25">
      <c r="B6050" s="4">
        <v>6205796</v>
      </c>
      <c r="C6050" s="9" t="s">
        <v>15572</v>
      </c>
      <c r="D6050" s="4" t="s">
        <v>9</v>
      </c>
      <c r="E6050" s="406">
        <v>910.29</v>
      </c>
      <c r="F6050" s="404"/>
      <c r="G6050" s="404"/>
      <c r="H6050" s="404" t="str">
        <f t="shared" si="96"/>
        <v>M</v>
      </c>
    </row>
    <row r="6051" spans="2:8" x14ac:dyDescent="0.25">
      <c r="B6051" s="6">
        <v>6219451</v>
      </c>
      <c r="C6051" s="8" t="s">
        <v>15573</v>
      </c>
      <c r="D6051" s="6" t="s">
        <v>9</v>
      </c>
      <c r="E6051" s="403">
        <v>982.1</v>
      </c>
      <c r="F6051" s="404"/>
      <c r="G6051" s="404"/>
      <c r="H6051" s="404" t="str">
        <f t="shared" si="96"/>
        <v>M</v>
      </c>
    </row>
    <row r="6052" spans="2:8" x14ac:dyDescent="0.25">
      <c r="B6052" s="4">
        <v>6219452</v>
      </c>
      <c r="C6052" s="9" t="s">
        <v>15574</v>
      </c>
      <c r="D6052" s="4" t="s">
        <v>9</v>
      </c>
      <c r="E6052" s="463">
        <v>1058.21</v>
      </c>
      <c r="F6052" s="404"/>
      <c r="G6052" s="404"/>
      <c r="H6052" s="404" t="str">
        <f t="shared" si="96"/>
        <v>M</v>
      </c>
    </row>
    <row r="6053" spans="2:8" x14ac:dyDescent="0.25">
      <c r="B6053" s="6">
        <v>6205794</v>
      </c>
      <c r="C6053" s="8" t="s">
        <v>15575</v>
      </c>
      <c r="D6053" s="6" t="s">
        <v>9</v>
      </c>
      <c r="E6053" s="403">
        <v>779.58</v>
      </c>
      <c r="F6053" s="404"/>
      <c r="G6053" s="404"/>
      <c r="H6053" s="404" t="str">
        <f t="shared" si="96"/>
        <v>M</v>
      </c>
    </row>
    <row r="6054" spans="2:8" x14ac:dyDescent="0.25">
      <c r="B6054" s="4">
        <v>6205795</v>
      </c>
      <c r="C6054" s="9" t="s">
        <v>15576</v>
      </c>
      <c r="D6054" s="4" t="s">
        <v>9</v>
      </c>
      <c r="E6054" s="406">
        <v>842.78</v>
      </c>
      <c r="F6054" s="404"/>
      <c r="G6054" s="404"/>
      <c r="H6054" s="404" t="str">
        <f t="shared" si="96"/>
        <v>M</v>
      </c>
    </row>
    <row r="6055" spans="2:8" x14ac:dyDescent="0.25">
      <c r="B6055" s="6">
        <v>6219521</v>
      </c>
      <c r="C6055" s="8" t="s">
        <v>15577</v>
      </c>
      <c r="D6055" s="6" t="s">
        <v>9721</v>
      </c>
      <c r="E6055" s="403">
        <v>165.58</v>
      </c>
      <c r="F6055" s="404"/>
      <c r="G6055" s="404"/>
      <c r="H6055" s="404" t="str">
        <f t="shared" si="96"/>
        <v>M³</v>
      </c>
    </row>
    <row r="6056" spans="2:8" ht="30" x14ac:dyDescent="0.25">
      <c r="B6056" s="4">
        <v>6219527</v>
      </c>
      <c r="C6056" s="9" t="s">
        <v>15578</v>
      </c>
      <c r="D6056" s="4" t="s">
        <v>10960</v>
      </c>
      <c r="E6056" s="406">
        <v>427.84</v>
      </c>
      <c r="F6056" s="404"/>
      <c r="G6056" s="404"/>
      <c r="H6056" s="404" t="str">
        <f t="shared" si="96"/>
        <v>M²</v>
      </c>
    </row>
    <row r="6057" spans="2:8" x14ac:dyDescent="0.25">
      <c r="B6057" s="6">
        <v>6219526</v>
      </c>
      <c r="C6057" s="8" t="s">
        <v>15579</v>
      </c>
      <c r="D6057" s="6" t="s">
        <v>9</v>
      </c>
      <c r="E6057" s="403">
        <v>56.4</v>
      </c>
      <c r="F6057" s="404"/>
      <c r="G6057" s="404"/>
      <c r="H6057" s="404" t="str">
        <f t="shared" si="96"/>
        <v>M</v>
      </c>
    </row>
    <row r="6058" spans="2:8" x14ac:dyDescent="0.25">
      <c r="B6058" s="4">
        <v>6219525</v>
      </c>
      <c r="C6058" s="9" t="s">
        <v>15580</v>
      </c>
      <c r="D6058" s="4" t="s">
        <v>9</v>
      </c>
      <c r="E6058" s="406">
        <v>52.36</v>
      </c>
      <c r="F6058" s="404"/>
      <c r="G6058" s="404"/>
      <c r="H6058" s="404" t="str">
        <f t="shared" si="96"/>
        <v>M</v>
      </c>
    </row>
    <row r="6059" spans="2:8" x14ac:dyDescent="0.25">
      <c r="B6059" s="6">
        <v>6219508</v>
      </c>
      <c r="C6059" s="8" t="s">
        <v>15581</v>
      </c>
      <c r="D6059" s="6" t="s">
        <v>9</v>
      </c>
      <c r="E6059" s="403">
        <v>358.95</v>
      </c>
      <c r="F6059" s="404"/>
      <c r="G6059" s="404"/>
      <c r="H6059" s="404" t="str">
        <f t="shared" si="96"/>
        <v>M</v>
      </c>
    </row>
    <row r="6060" spans="2:8" x14ac:dyDescent="0.25">
      <c r="B6060" s="4">
        <v>6219511</v>
      </c>
      <c r="C6060" s="9" t="s">
        <v>15582</v>
      </c>
      <c r="D6060" s="4" t="s">
        <v>9</v>
      </c>
      <c r="E6060" s="406">
        <v>274.45</v>
      </c>
      <c r="F6060" s="404"/>
      <c r="G6060" s="404"/>
      <c r="H6060" s="404" t="str">
        <f t="shared" si="96"/>
        <v>M</v>
      </c>
    </row>
    <row r="6061" spans="2:8" ht="30" x14ac:dyDescent="0.25">
      <c r="B6061" s="6">
        <v>6219500</v>
      </c>
      <c r="C6061" s="8" t="s">
        <v>15583</v>
      </c>
      <c r="D6061" s="6" t="s">
        <v>9721</v>
      </c>
      <c r="E6061" s="403">
        <v>137.69999999999999</v>
      </c>
      <c r="F6061" s="404"/>
      <c r="G6061" s="404"/>
      <c r="H6061" s="404" t="str">
        <f t="shared" si="96"/>
        <v>M³</v>
      </c>
    </row>
    <row r="6062" spans="2:8" ht="30" x14ac:dyDescent="0.25">
      <c r="B6062" s="4">
        <v>6219418</v>
      </c>
      <c r="C6062" s="9" t="s">
        <v>15584</v>
      </c>
      <c r="D6062" s="4" t="s">
        <v>9721</v>
      </c>
      <c r="E6062" s="406">
        <v>300.74</v>
      </c>
      <c r="F6062" s="404"/>
      <c r="G6062" s="404"/>
      <c r="H6062" s="404" t="str">
        <f t="shared" si="96"/>
        <v>M³</v>
      </c>
    </row>
    <row r="6063" spans="2:8" ht="30" x14ac:dyDescent="0.25">
      <c r="B6063" s="6">
        <v>6219412</v>
      </c>
      <c r="C6063" s="8" t="s">
        <v>15585</v>
      </c>
      <c r="D6063" s="6" t="s">
        <v>9721</v>
      </c>
      <c r="E6063" s="403">
        <v>210.61</v>
      </c>
      <c r="F6063" s="404"/>
      <c r="G6063" s="404"/>
      <c r="H6063" s="404" t="str">
        <f t="shared" si="96"/>
        <v>M³</v>
      </c>
    </row>
    <row r="6064" spans="2:8" ht="30" x14ac:dyDescent="0.25">
      <c r="B6064" s="4">
        <v>6219406</v>
      </c>
      <c r="C6064" s="9" t="s">
        <v>15586</v>
      </c>
      <c r="D6064" s="4" t="s">
        <v>9721</v>
      </c>
      <c r="E6064" s="406">
        <v>147.97999999999999</v>
      </c>
      <c r="F6064" s="404"/>
      <c r="G6064" s="404"/>
      <c r="H6064" s="404" t="str">
        <f t="shared" si="96"/>
        <v>M³</v>
      </c>
    </row>
    <row r="6065" spans="2:8" ht="30" x14ac:dyDescent="0.25">
      <c r="B6065" s="6">
        <v>6219501</v>
      </c>
      <c r="C6065" s="8" t="s">
        <v>15587</v>
      </c>
      <c r="D6065" s="6" t="s">
        <v>9721</v>
      </c>
      <c r="E6065" s="403">
        <v>149.19999999999999</v>
      </c>
      <c r="F6065" s="404"/>
      <c r="G6065" s="404"/>
      <c r="H6065" s="404" t="str">
        <f t="shared" si="96"/>
        <v>M³</v>
      </c>
    </row>
    <row r="6066" spans="2:8" ht="30" x14ac:dyDescent="0.25">
      <c r="B6066" s="4">
        <v>6219419</v>
      </c>
      <c r="C6066" s="9" t="s">
        <v>15588</v>
      </c>
      <c r="D6066" s="4" t="s">
        <v>9721</v>
      </c>
      <c r="E6066" s="406">
        <v>331.38</v>
      </c>
      <c r="F6066" s="404"/>
      <c r="G6066" s="404"/>
      <c r="H6066" s="404" t="str">
        <f t="shared" si="96"/>
        <v>M³</v>
      </c>
    </row>
    <row r="6067" spans="2:8" ht="30" x14ac:dyDescent="0.25">
      <c r="B6067" s="6">
        <v>6219413</v>
      </c>
      <c r="C6067" s="8" t="s">
        <v>15589</v>
      </c>
      <c r="D6067" s="6" t="s">
        <v>9721</v>
      </c>
      <c r="E6067" s="403">
        <v>230.23</v>
      </c>
      <c r="F6067" s="404"/>
      <c r="G6067" s="404"/>
      <c r="H6067" s="404" t="str">
        <f t="shared" si="96"/>
        <v>M³</v>
      </c>
    </row>
    <row r="6068" spans="2:8" ht="30" x14ac:dyDescent="0.25">
      <c r="B6068" s="4">
        <v>6219407</v>
      </c>
      <c r="C6068" s="9" t="s">
        <v>15590</v>
      </c>
      <c r="D6068" s="4" t="s">
        <v>9721</v>
      </c>
      <c r="E6068" s="406">
        <v>160.54</v>
      </c>
      <c r="F6068" s="404"/>
      <c r="G6068" s="404"/>
      <c r="H6068" s="404" t="str">
        <f t="shared" si="96"/>
        <v>M³</v>
      </c>
    </row>
    <row r="6069" spans="2:8" ht="30" x14ac:dyDescent="0.25">
      <c r="B6069" s="6">
        <v>6219502</v>
      </c>
      <c r="C6069" s="8" t="s">
        <v>15591</v>
      </c>
      <c r="D6069" s="6" t="s">
        <v>9721</v>
      </c>
      <c r="E6069" s="403">
        <v>161.56</v>
      </c>
      <c r="F6069" s="404"/>
      <c r="G6069" s="404"/>
      <c r="H6069" s="404" t="str">
        <f t="shared" si="96"/>
        <v>M³</v>
      </c>
    </row>
    <row r="6070" spans="2:8" ht="30" x14ac:dyDescent="0.25">
      <c r="B6070" s="4">
        <v>6219420</v>
      </c>
      <c r="C6070" s="9" t="s">
        <v>15592</v>
      </c>
      <c r="D6070" s="4" t="s">
        <v>9721</v>
      </c>
      <c r="E6070" s="406">
        <v>371.57</v>
      </c>
      <c r="F6070" s="404"/>
      <c r="G6070" s="404"/>
      <c r="H6070" s="404" t="str">
        <f t="shared" si="96"/>
        <v>M³</v>
      </c>
    </row>
    <row r="6071" spans="2:8" ht="30" x14ac:dyDescent="0.25">
      <c r="B6071" s="6">
        <v>6219414</v>
      </c>
      <c r="C6071" s="8" t="s">
        <v>15593</v>
      </c>
      <c r="D6071" s="6" t="s">
        <v>9721</v>
      </c>
      <c r="E6071" s="403">
        <v>253.59</v>
      </c>
      <c r="F6071" s="404"/>
      <c r="G6071" s="404"/>
      <c r="H6071" s="404" t="str">
        <f t="shared" si="96"/>
        <v>M³</v>
      </c>
    </row>
    <row r="6072" spans="2:8" ht="30" x14ac:dyDescent="0.25">
      <c r="B6072" s="4">
        <v>6219408</v>
      </c>
      <c r="C6072" s="9" t="s">
        <v>15594</v>
      </c>
      <c r="D6072" s="4" t="s">
        <v>9721</v>
      </c>
      <c r="E6072" s="406">
        <v>173.81</v>
      </c>
      <c r="F6072" s="404"/>
      <c r="G6072" s="404"/>
      <c r="H6072" s="404" t="str">
        <f t="shared" si="96"/>
        <v>M³</v>
      </c>
    </row>
    <row r="6073" spans="2:8" ht="30" x14ac:dyDescent="0.25">
      <c r="B6073" s="6">
        <v>6219503</v>
      </c>
      <c r="C6073" s="8" t="s">
        <v>15595</v>
      </c>
      <c r="D6073" s="6" t="s">
        <v>9721</v>
      </c>
      <c r="E6073" s="403">
        <v>187.33</v>
      </c>
      <c r="F6073" s="404"/>
      <c r="G6073" s="404"/>
      <c r="H6073" s="404" t="str">
        <f t="shared" si="96"/>
        <v>M³</v>
      </c>
    </row>
    <row r="6074" spans="2:8" ht="30" x14ac:dyDescent="0.25">
      <c r="B6074" s="4">
        <v>6219421</v>
      </c>
      <c r="C6074" s="9" t="s">
        <v>15596</v>
      </c>
      <c r="D6074" s="4" t="s">
        <v>9721</v>
      </c>
      <c r="E6074" s="406">
        <v>442.49</v>
      </c>
      <c r="F6074" s="404"/>
      <c r="G6074" s="404"/>
      <c r="H6074" s="404" t="str">
        <f t="shared" si="96"/>
        <v>M³</v>
      </c>
    </row>
    <row r="6075" spans="2:8" ht="30" x14ac:dyDescent="0.25">
      <c r="B6075" s="6">
        <v>6219415</v>
      </c>
      <c r="C6075" s="8" t="s">
        <v>15597</v>
      </c>
      <c r="D6075" s="6" t="s">
        <v>9721</v>
      </c>
      <c r="E6075" s="403">
        <v>296.95</v>
      </c>
      <c r="F6075" s="404"/>
      <c r="G6075" s="404"/>
      <c r="H6075" s="404" t="str">
        <f t="shared" si="96"/>
        <v>M³</v>
      </c>
    </row>
    <row r="6076" spans="2:8" ht="30" x14ac:dyDescent="0.25">
      <c r="B6076" s="4">
        <v>6219409</v>
      </c>
      <c r="C6076" s="9" t="s">
        <v>15598</v>
      </c>
      <c r="D6076" s="4" t="s">
        <v>9721</v>
      </c>
      <c r="E6076" s="406">
        <v>203</v>
      </c>
      <c r="F6076" s="404"/>
      <c r="G6076" s="404"/>
      <c r="H6076" s="404" t="str">
        <f t="shared" si="96"/>
        <v>M³</v>
      </c>
    </row>
    <row r="6077" spans="2:8" x14ac:dyDescent="0.25">
      <c r="B6077" s="6">
        <v>6219518</v>
      </c>
      <c r="C6077" s="8" t="s">
        <v>15599</v>
      </c>
      <c r="D6077" s="6" t="s">
        <v>9721</v>
      </c>
      <c r="E6077" s="403">
        <v>52.47</v>
      </c>
      <c r="F6077" s="404"/>
      <c r="G6077" s="404"/>
      <c r="H6077" s="404" t="str">
        <f t="shared" si="96"/>
        <v>M³</v>
      </c>
    </row>
    <row r="6078" spans="2:8" x14ac:dyDescent="0.25">
      <c r="B6078" s="4">
        <v>6219504</v>
      </c>
      <c r="C6078" s="9" t="s">
        <v>15600</v>
      </c>
      <c r="D6078" s="4" t="s">
        <v>9721</v>
      </c>
      <c r="E6078" s="406">
        <v>115.57</v>
      </c>
      <c r="F6078" s="404"/>
      <c r="G6078" s="404"/>
      <c r="H6078" s="404" t="str">
        <f t="shared" si="96"/>
        <v>M³</v>
      </c>
    </row>
    <row r="6079" spans="2:8" x14ac:dyDescent="0.25">
      <c r="B6079" s="6">
        <v>6219422</v>
      </c>
      <c r="C6079" s="8" t="s">
        <v>15601</v>
      </c>
      <c r="D6079" s="6" t="s">
        <v>9721</v>
      </c>
      <c r="E6079" s="403">
        <v>258.22000000000003</v>
      </c>
      <c r="F6079" s="404"/>
      <c r="G6079" s="404"/>
      <c r="H6079" s="404" t="str">
        <f t="shared" si="96"/>
        <v>M³</v>
      </c>
    </row>
    <row r="6080" spans="2:8" x14ac:dyDescent="0.25">
      <c r="B6080" s="4">
        <v>6219416</v>
      </c>
      <c r="C6080" s="9" t="s">
        <v>15602</v>
      </c>
      <c r="D6080" s="4" t="s">
        <v>9721</v>
      </c>
      <c r="E6080" s="406">
        <v>198.17</v>
      </c>
      <c r="F6080" s="404"/>
      <c r="G6080" s="404"/>
      <c r="H6080" s="404" t="str">
        <f t="shared" si="96"/>
        <v>M³</v>
      </c>
    </row>
    <row r="6081" spans="2:8" x14ac:dyDescent="0.25">
      <c r="B6081" s="6">
        <v>6219410</v>
      </c>
      <c r="C6081" s="8" t="s">
        <v>15603</v>
      </c>
      <c r="D6081" s="6" t="s">
        <v>9721</v>
      </c>
      <c r="E6081" s="403">
        <v>138.02000000000001</v>
      </c>
      <c r="F6081" s="404"/>
      <c r="G6081" s="404"/>
      <c r="H6081" s="404" t="str">
        <f t="shared" si="96"/>
        <v>M³</v>
      </c>
    </row>
    <row r="6082" spans="2:8" x14ac:dyDescent="0.25">
      <c r="B6082" s="4">
        <v>6219505</v>
      </c>
      <c r="C6082" s="9" t="s">
        <v>15604</v>
      </c>
      <c r="D6082" s="4" t="s">
        <v>9721</v>
      </c>
      <c r="E6082" s="406">
        <v>103.12</v>
      </c>
      <c r="F6082" s="404"/>
      <c r="G6082" s="404"/>
      <c r="H6082" s="404" t="str">
        <f t="shared" si="96"/>
        <v>M³</v>
      </c>
    </row>
    <row r="6083" spans="2:8" x14ac:dyDescent="0.25">
      <c r="B6083" s="6">
        <v>6219423</v>
      </c>
      <c r="C6083" s="8" t="s">
        <v>15605</v>
      </c>
      <c r="D6083" s="6" t="s">
        <v>9721</v>
      </c>
      <c r="E6083" s="403">
        <v>242.59</v>
      </c>
      <c r="F6083" s="404"/>
      <c r="G6083" s="404"/>
      <c r="H6083" s="404" t="str">
        <f t="shared" si="96"/>
        <v>M³</v>
      </c>
    </row>
    <row r="6084" spans="2:8" x14ac:dyDescent="0.25">
      <c r="B6084" s="4">
        <v>6219417</v>
      </c>
      <c r="C6084" s="9" t="s">
        <v>15606</v>
      </c>
      <c r="D6084" s="4" t="s">
        <v>9721</v>
      </c>
      <c r="E6084" s="406">
        <v>183.73</v>
      </c>
      <c r="F6084" s="404"/>
      <c r="G6084" s="404"/>
      <c r="H6084" s="404" t="str">
        <f t="shared" si="96"/>
        <v>M³</v>
      </c>
    </row>
    <row r="6085" spans="2:8" x14ac:dyDescent="0.25">
      <c r="B6085" s="6">
        <v>6219411</v>
      </c>
      <c r="C6085" s="8" t="s">
        <v>15607</v>
      </c>
      <c r="D6085" s="6" t="s">
        <v>9721</v>
      </c>
      <c r="E6085" s="403">
        <v>124.89</v>
      </c>
      <c r="F6085" s="404"/>
      <c r="G6085" s="404"/>
      <c r="H6085" s="404" t="str">
        <f t="shared" si="96"/>
        <v>M³</v>
      </c>
    </row>
    <row r="6086" spans="2:8" x14ac:dyDescent="0.25">
      <c r="B6086" s="4">
        <v>6219520</v>
      </c>
      <c r="C6086" s="9" t="s">
        <v>15608</v>
      </c>
      <c r="D6086" s="4" t="s">
        <v>10960</v>
      </c>
      <c r="E6086" s="406">
        <v>58.12</v>
      </c>
      <c r="F6086" s="404"/>
      <c r="G6086" s="404"/>
      <c r="H6086" s="404" t="str">
        <f t="shared" si="96"/>
        <v>M²</v>
      </c>
    </row>
    <row r="6087" spans="2:8" ht="30" x14ac:dyDescent="0.25">
      <c r="B6087" s="6">
        <v>6219433</v>
      </c>
      <c r="C6087" s="8" t="s">
        <v>15609</v>
      </c>
      <c r="D6087" s="6" t="s">
        <v>9</v>
      </c>
      <c r="E6087" s="403">
        <v>113.89</v>
      </c>
      <c r="F6087" s="404"/>
      <c r="G6087" s="404"/>
      <c r="H6087" s="404" t="str">
        <f t="shared" si="96"/>
        <v>M</v>
      </c>
    </row>
    <row r="6088" spans="2:8" ht="30" x14ac:dyDescent="0.25">
      <c r="B6088" s="4">
        <v>6205801</v>
      </c>
      <c r="C6088" s="9" t="s">
        <v>15610</v>
      </c>
      <c r="D6088" s="4" t="s">
        <v>9</v>
      </c>
      <c r="E6088" s="406">
        <v>73.86</v>
      </c>
      <c r="F6088" s="404"/>
      <c r="G6088" s="404"/>
      <c r="H6088" s="404" t="str">
        <f t="shared" si="96"/>
        <v>M</v>
      </c>
    </row>
    <row r="6089" spans="2:8" x14ac:dyDescent="0.25">
      <c r="B6089" s="6">
        <v>6219524</v>
      </c>
      <c r="C6089" s="8" t="s">
        <v>15611</v>
      </c>
      <c r="D6089" s="6" t="s">
        <v>42</v>
      </c>
      <c r="E6089" s="403">
        <v>11.46</v>
      </c>
      <c r="F6089" s="404"/>
      <c r="G6089" s="404"/>
      <c r="H6089" s="404" t="str">
        <f t="shared" si="96"/>
        <v>UN</v>
      </c>
    </row>
    <row r="6090" spans="2:8" x14ac:dyDescent="0.25">
      <c r="B6090" s="4">
        <v>6416036</v>
      </c>
      <c r="C6090" s="9" t="s">
        <v>15612</v>
      </c>
      <c r="D6090" s="4" t="s">
        <v>9721</v>
      </c>
      <c r="E6090" s="406">
        <v>158.27000000000001</v>
      </c>
      <c r="F6090" s="404"/>
      <c r="G6090" s="404"/>
      <c r="H6090" s="404" t="str">
        <f t="shared" si="96"/>
        <v>M³</v>
      </c>
    </row>
    <row r="6091" spans="2:8" x14ac:dyDescent="0.25">
      <c r="B6091" s="6">
        <v>6416038</v>
      </c>
      <c r="C6091" s="8" t="s">
        <v>15613</v>
      </c>
      <c r="D6091" s="6" t="s">
        <v>9721</v>
      </c>
      <c r="E6091" s="403">
        <v>69.05</v>
      </c>
      <c r="F6091" s="404"/>
      <c r="G6091" s="404"/>
      <c r="H6091" s="404" t="str">
        <f t="shared" si="96"/>
        <v>M³</v>
      </c>
    </row>
    <row r="6092" spans="2:8" x14ac:dyDescent="0.25">
      <c r="B6092" s="4">
        <v>6416037</v>
      </c>
      <c r="C6092" s="9" t="s">
        <v>15614</v>
      </c>
      <c r="D6092" s="4" t="s">
        <v>9721</v>
      </c>
      <c r="E6092" s="406">
        <v>167.88</v>
      </c>
      <c r="F6092" s="404"/>
      <c r="G6092" s="404"/>
      <c r="H6092" s="404" t="str">
        <f t="shared" si="96"/>
        <v>M³</v>
      </c>
    </row>
    <row r="6093" spans="2:8" x14ac:dyDescent="0.25">
      <c r="B6093" s="6">
        <v>6416035</v>
      </c>
      <c r="C6093" s="8" t="s">
        <v>15615</v>
      </c>
      <c r="D6093" s="6" t="s">
        <v>9721</v>
      </c>
      <c r="E6093" s="403">
        <v>78.05</v>
      </c>
      <c r="F6093" s="404"/>
      <c r="G6093" s="404"/>
      <c r="H6093" s="404" t="str">
        <f t="shared" si="96"/>
        <v>M³</v>
      </c>
    </row>
    <row r="6094" spans="2:8" x14ac:dyDescent="0.25">
      <c r="B6094" s="4">
        <v>6416076</v>
      </c>
      <c r="C6094" s="9" t="s">
        <v>15616</v>
      </c>
      <c r="D6094" s="4" t="s">
        <v>1013</v>
      </c>
      <c r="E6094" s="406">
        <v>156.97999999999999</v>
      </c>
      <c r="F6094" s="404"/>
      <c r="G6094" s="404"/>
      <c r="H6094" s="404" t="str">
        <f t="shared" si="96"/>
        <v>T</v>
      </c>
    </row>
    <row r="6095" spans="2:8" x14ac:dyDescent="0.25">
      <c r="B6095" s="6">
        <v>6416075</v>
      </c>
      <c r="C6095" s="8" t="s">
        <v>15617</v>
      </c>
      <c r="D6095" s="6" t="s">
        <v>1013</v>
      </c>
      <c r="E6095" s="403">
        <v>102.38</v>
      </c>
      <c r="F6095" s="404"/>
      <c r="G6095" s="404"/>
      <c r="H6095" s="404" t="str">
        <f t="shared" si="96"/>
        <v>T</v>
      </c>
    </row>
    <row r="6096" spans="2:8" x14ac:dyDescent="0.25">
      <c r="B6096" s="4">
        <v>6416226</v>
      </c>
      <c r="C6096" s="9" t="s">
        <v>15618</v>
      </c>
      <c r="D6096" s="4" t="s">
        <v>1013</v>
      </c>
      <c r="E6096" s="406">
        <v>148.9</v>
      </c>
      <c r="F6096" s="404"/>
      <c r="G6096" s="404"/>
      <c r="H6096" s="404" t="str">
        <f t="shared" si="96"/>
        <v>T</v>
      </c>
    </row>
    <row r="6097" spans="2:8" x14ac:dyDescent="0.25">
      <c r="B6097" s="6">
        <v>6416225</v>
      </c>
      <c r="C6097" s="8" t="s">
        <v>15619</v>
      </c>
      <c r="D6097" s="6" t="s">
        <v>1013</v>
      </c>
      <c r="E6097" s="403">
        <v>93.1</v>
      </c>
      <c r="F6097" s="404"/>
      <c r="G6097" s="404"/>
      <c r="H6097" s="404" t="str">
        <f t="shared" ref="H6097:H6160" si="97">UPPER(D6097)</f>
        <v>T</v>
      </c>
    </row>
    <row r="6098" spans="2:8" x14ac:dyDescent="0.25">
      <c r="B6098" s="4">
        <v>6416084</v>
      </c>
      <c r="C6098" s="9" t="s">
        <v>15620</v>
      </c>
      <c r="D6098" s="4" t="s">
        <v>1013</v>
      </c>
      <c r="E6098" s="406">
        <v>151.13</v>
      </c>
      <c r="F6098" s="404"/>
      <c r="G6098" s="404"/>
      <c r="H6098" s="404" t="str">
        <f t="shared" si="97"/>
        <v>T</v>
      </c>
    </row>
    <row r="6099" spans="2:8" x14ac:dyDescent="0.25">
      <c r="B6099" s="6">
        <v>6416083</v>
      </c>
      <c r="C6099" s="8" t="s">
        <v>15621</v>
      </c>
      <c r="D6099" s="6" t="s">
        <v>1013</v>
      </c>
      <c r="E6099" s="403">
        <v>93.76</v>
      </c>
      <c r="F6099" s="404"/>
      <c r="G6099" s="404"/>
      <c r="H6099" s="404" t="str">
        <f t="shared" si="97"/>
        <v>T</v>
      </c>
    </row>
    <row r="6100" spans="2:8" x14ac:dyDescent="0.25">
      <c r="B6100" s="4">
        <v>6416234</v>
      </c>
      <c r="C6100" s="9" t="s">
        <v>15622</v>
      </c>
      <c r="D6100" s="4" t="s">
        <v>1013</v>
      </c>
      <c r="E6100" s="406">
        <v>155.66</v>
      </c>
      <c r="F6100" s="404"/>
      <c r="G6100" s="404"/>
      <c r="H6100" s="404" t="str">
        <f t="shared" si="97"/>
        <v>T</v>
      </c>
    </row>
    <row r="6101" spans="2:8" x14ac:dyDescent="0.25">
      <c r="B6101" s="6">
        <v>6416233</v>
      </c>
      <c r="C6101" s="8" t="s">
        <v>15623</v>
      </c>
      <c r="D6101" s="6" t="s">
        <v>1013</v>
      </c>
      <c r="E6101" s="403">
        <v>99.32</v>
      </c>
      <c r="F6101" s="404"/>
      <c r="G6101" s="404"/>
      <c r="H6101" s="404" t="str">
        <f t="shared" si="97"/>
        <v>T</v>
      </c>
    </row>
    <row r="6102" spans="2:8" x14ac:dyDescent="0.25">
      <c r="B6102" s="4">
        <v>6416236</v>
      </c>
      <c r="C6102" s="9" t="s">
        <v>15624</v>
      </c>
      <c r="D6102" s="4" t="s">
        <v>1013</v>
      </c>
      <c r="E6102" s="406">
        <v>158.61000000000001</v>
      </c>
      <c r="F6102" s="404"/>
      <c r="G6102" s="404"/>
      <c r="H6102" s="404" t="str">
        <f t="shared" si="97"/>
        <v>T</v>
      </c>
    </row>
    <row r="6103" spans="2:8" x14ac:dyDescent="0.25">
      <c r="B6103" s="6">
        <v>6416235</v>
      </c>
      <c r="C6103" s="8" t="s">
        <v>15625</v>
      </c>
      <c r="D6103" s="6" t="s">
        <v>1013</v>
      </c>
      <c r="E6103" s="403">
        <v>102.99</v>
      </c>
      <c r="F6103" s="404"/>
      <c r="G6103" s="404"/>
      <c r="H6103" s="404" t="str">
        <f t="shared" si="97"/>
        <v>T</v>
      </c>
    </row>
    <row r="6104" spans="2:8" x14ac:dyDescent="0.25">
      <c r="B6104" s="4">
        <v>6416040</v>
      </c>
      <c r="C6104" s="9" t="s">
        <v>15626</v>
      </c>
      <c r="D6104" s="4" t="s">
        <v>9721</v>
      </c>
      <c r="E6104" s="406">
        <v>236.36</v>
      </c>
      <c r="F6104" s="404"/>
      <c r="G6104" s="404"/>
      <c r="H6104" s="404" t="str">
        <f t="shared" si="97"/>
        <v>M³</v>
      </c>
    </row>
    <row r="6105" spans="2:8" x14ac:dyDescent="0.25">
      <c r="B6105" s="6">
        <v>6416039</v>
      </c>
      <c r="C6105" s="8" t="s">
        <v>15627</v>
      </c>
      <c r="D6105" s="6" t="s">
        <v>9721</v>
      </c>
      <c r="E6105" s="403">
        <v>95.75</v>
      </c>
      <c r="F6105" s="404"/>
      <c r="G6105" s="404"/>
      <c r="H6105" s="404" t="str">
        <f t="shared" si="97"/>
        <v>M³</v>
      </c>
    </row>
    <row r="6106" spans="2:8" x14ac:dyDescent="0.25">
      <c r="B6106" s="4">
        <v>6416042</v>
      </c>
      <c r="C6106" s="9" t="s">
        <v>15628</v>
      </c>
      <c r="D6106" s="4" t="s">
        <v>9721</v>
      </c>
      <c r="E6106" s="406">
        <v>282.06</v>
      </c>
      <c r="F6106" s="404"/>
      <c r="G6106" s="404"/>
      <c r="H6106" s="404" t="str">
        <f t="shared" si="97"/>
        <v>M³</v>
      </c>
    </row>
    <row r="6107" spans="2:8" x14ac:dyDescent="0.25">
      <c r="B6107" s="6">
        <v>6416041</v>
      </c>
      <c r="C6107" s="8" t="s">
        <v>15629</v>
      </c>
      <c r="D6107" s="6" t="s">
        <v>9721</v>
      </c>
      <c r="E6107" s="403">
        <v>144.08000000000001</v>
      </c>
      <c r="F6107" s="404"/>
      <c r="G6107" s="404"/>
      <c r="H6107" s="404" t="str">
        <f t="shared" si="97"/>
        <v>M³</v>
      </c>
    </row>
    <row r="6108" spans="2:8" x14ac:dyDescent="0.25">
      <c r="B6108" s="4">
        <v>6416080</v>
      </c>
      <c r="C6108" s="9" t="s">
        <v>15630</v>
      </c>
      <c r="D6108" s="4" t="s">
        <v>1013</v>
      </c>
      <c r="E6108" s="406">
        <v>173.37</v>
      </c>
      <c r="F6108" s="404"/>
      <c r="G6108" s="404"/>
      <c r="H6108" s="404" t="str">
        <f t="shared" si="97"/>
        <v>T</v>
      </c>
    </row>
    <row r="6109" spans="2:8" x14ac:dyDescent="0.25">
      <c r="B6109" s="6">
        <v>6416079</v>
      </c>
      <c r="C6109" s="8" t="s">
        <v>15631</v>
      </c>
      <c r="D6109" s="6" t="s">
        <v>1013</v>
      </c>
      <c r="E6109" s="403">
        <v>114.56</v>
      </c>
      <c r="F6109" s="404"/>
      <c r="G6109" s="404"/>
      <c r="H6109" s="404" t="str">
        <f t="shared" si="97"/>
        <v>T</v>
      </c>
    </row>
    <row r="6110" spans="2:8" x14ac:dyDescent="0.25">
      <c r="B6110" s="4">
        <v>6416143</v>
      </c>
      <c r="C6110" s="9" t="s">
        <v>15632</v>
      </c>
      <c r="D6110" s="4" t="s">
        <v>1013</v>
      </c>
      <c r="E6110" s="406">
        <v>174.88</v>
      </c>
      <c r="F6110" s="404"/>
      <c r="G6110" s="404"/>
      <c r="H6110" s="404" t="str">
        <f t="shared" si="97"/>
        <v>T</v>
      </c>
    </row>
    <row r="6111" spans="2:8" x14ac:dyDescent="0.25">
      <c r="B6111" s="6">
        <v>6416262</v>
      </c>
      <c r="C6111" s="8" t="s">
        <v>15633</v>
      </c>
      <c r="D6111" s="6" t="s">
        <v>1013</v>
      </c>
      <c r="E6111" s="403">
        <v>116.38</v>
      </c>
      <c r="F6111" s="404"/>
      <c r="G6111" s="404"/>
      <c r="H6111" s="404" t="str">
        <f t="shared" si="97"/>
        <v>T</v>
      </c>
    </row>
    <row r="6112" spans="2:8" x14ac:dyDescent="0.25">
      <c r="B6112" s="4">
        <v>6416078</v>
      </c>
      <c r="C6112" s="9" t="s">
        <v>15634</v>
      </c>
      <c r="D6112" s="4" t="s">
        <v>1013</v>
      </c>
      <c r="E6112" s="406">
        <v>172.22</v>
      </c>
      <c r="F6112" s="404"/>
      <c r="G6112" s="404"/>
      <c r="H6112" s="404" t="str">
        <f t="shared" si="97"/>
        <v>T</v>
      </c>
    </row>
    <row r="6113" spans="2:8" x14ac:dyDescent="0.25">
      <c r="B6113" s="6">
        <v>6416077</v>
      </c>
      <c r="C6113" s="8" t="s">
        <v>15635</v>
      </c>
      <c r="D6113" s="6" t="s">
        <v>1013</v>
      </c>
      <c r="E6113" s="403">
        <v>114.21</v>
      </c>
      <c r="F6113" s="404"/>
      <c r="G6113" s="404"/>
      <c r="H6113" s="404" t="str">
        <f t="shared" si="97"/>
        <v>T</v>
      </c>
    </row>
    <row r="6114" spans="2:8" x14ac:dyDescent="0.25">
      <c r="B6114" s="4">
        <v>6416088</v>
      </c>
      <c r="C6114" s="9" t="s">
        <v>15636</v>
      </c>
      <c r="D6114" s="4" t="s">
        <v>1013</v>
      </c>
      <c r="E6114" s="406">
        <v>175.23</v>
      </c>
      <c r="F6114" s="404"/>
      <c r="G6114" s="404"/>
      <c r="H6114" s="404" t="str">
        <f t="shared" si="97"/>
        <v>T</v>
      </c>
    </row>
    <row r="6115" spans="2:8" x14ac:dyDescent="0.25">
      <c r="B6115" s="6">
        <v>6416087</v>
      </c>
      <c r="C6115" s="8" t="s">
        <v>15637</v>
      </c>
      <c r="D6115" s="6" t="s">
        <v>1013</v>
      </c>
      <c r="E6115" s="403">
        <v>114.76</v>
      </c>
      <c r="F6115" s="404"/>
      <c r="G6115" s="404"/>
      <c r="H6115" s="404" t="str">
        <f t="shared" si="97"/>
        <v>T</v>
      </c>
    </row>
    <row r="6116" spans="2:8" x14ac:dyDescent="0.25">
      <c r="B6116" s="4">
        <v>6416246</v>
      </c>
      <c r="C6116" s="9" t="s">
        <v>15638</v>
      </c>
      <c r="D6116" s="4" t="s">
        <v>1013</v>
      </c>
      <c r="E6116" s="406">
        <v>175.38</v>
      </c>
      <c r="F6116" s="404"/>
      <c r="G6116" s="404"/>
      <c r="H6116" s="404" t="str">
        <f t="shared" si="97"/>
        <v>T</v>
      </c>
    </row>
    <row r="6117" spans="2:8" x14ac:dyDescent="0.25">
      <c r="B6117" s="6">
        <v>6416245</v>
      </c>
      <c r="C6117" s="8" t="s">
        <v>15639</v>
      </c>
      <c r="D6117" s="6" t="s">
        <v>1013</v>
      </c>
      <c r="E6117" s="403">
        <v>116.6</v>
      </c>
      <c r="F6117" s="404"/>
      <c r="G6117" s="404"/>
      <c r="H6117" s="404" t="str">
        <f t="shared" si="97"/>
        <v>T</v>
      </c>
    </row>
    <row r="6118" spans="2:8" x14ac:dyDescent="0.25">
      <c r="B6118" s="4">
        <v>6416248</v>
      </c>
      <c r="C6118" s="9" t="s">
        <v>15640</v>
      </c>
      <c r="D6118" s="4" t="s">
        <v>1013</v>
      </c>
      <c r="E6118" s="406">
        <v>174.35</v>
      </c>
      <c r="F6118" s="404"/>
      <c r="G6118" s="404"/>
      <c r="H6118" s="404" t="str">
        <f t="shared" si="97"/>
        <v>T</v>
      </c>
    </row>
    <row r="6119" spans="2:8" x14ac:dyDescent="0.25">
      <c r="B6119" s="6">
        <v>6416247</v>
      </c>
      <c r="C6119" s="8" t="s">
        <v>15641</v>
      </c>
      <c r="D6119" s="6" t="s">
        <v>1013</v>
      </c>
      <c r="E6119" s="403">
        <v>117.53</v>
      </c>
      <c r="F6119" s="404"/>
      <c r="G6119" s="404"/>
      <c r="H6119" s="404" t="str">
        <f t="shared" si="97"/>
        <v>T</v>
      </c>
    </row>
    <row r="6120" spans="2:8" x14ac:dyDescent="0.25">
      <c r="B6120" s="4">
        <v>6416214</v>
      </c>
      <c r="C6120" s="9" t="s">
        <v>15642</v>
      </c>
      <c r="D6120" s="4" t="s">
        <v>1013</v>
      </c>
      <c r="E6120" s="406">
        <v>222.39</v>
      </c>
      <c r="F6120" s="404"/>
      <c r="G6120" s="404"/>
      <c r="H6120" s="404" t="str">
        <f t="shared" si="97"/>
        <v>T</v>
      </c>
    </row>
    <row r="6121" spans="2:8" x14ac:dyDescent="0.25">
      <c r="B6121" s="6">
        <v>6416218</v>
      </c>
      <c r="C6121" s="8" t="s">
        <v>15643</v>
      </c>
      <c r="D6121" s="6" t="s">
        <v>1013</v>
      </c>
      <c r="E6121" s="403">
        <v>163.66999999999999</v>
      </c>
      <c r="F6121" s="404"/>
      <c r="G6121" s="404"/>
      <c r="H6121" s="404" t="str">
        <f t="shared" si="97"/>
        <v>T</v>
      </c>
    </row>
    <row r="6122" spans="2:8" x14ac:dyDescent="0.25">
      <c r="B6122" s="4">
        <v>6416211</v>
      </c>
      <c r="C6122" s="9" t="s">
        <v>15644</v>
      </c>
      <c r="D6122" s="4" t="s">
        <v>1013</v>
      </c>
      <c r="E6122" s="406">
        <v>220.79</v>
      </c>
      <c r="F6122" s="404"/>
      <c r="G6122" s="404"/>
      <c r="H6122" s="404" t="str">
        <f t="shared" si="97"/>
        <v>T</v>
      </c>
    </row>
    <row r="6123" spans="2:8" x14ac:dyDescent="0.25">
      <c r="B6123" s="6">
        <v>6416215</v>
      </c>
      <c r="C6123" s="8" t="s">
        <v>15645</v>
      </c>
      <c r="D6123" s="6" t="s">
        <v>1013</v>
      </c>
      <c r="E6123" s="403">
        <v>164.18</v>
      </c>
      <c r="F6123" s="404"/>
      <c r="G6123" s="404"/>
      <c r="H6123" s="404" t="str">
        <f t="shared" si="97"/>
        <v>T</v>
      </c>
    </row>
    <row r="6124" spans="2:8" x14ac:dyDescent="0.25">
      <c r="B6124" s="4">
        <v>6416212</v>
      </c>
      <c r="C6124" s="9" t="s">
        <v>15646</v>
      </c>
      <c r="D6124" s="4" t="s">
        <v>1013</v>
      </c>
      <c r="E6124" s="406">
        <v>223.37</v>
      </c>
      <c r="F6124" s="404"/>
      <c r="G6124" s="404"/>
      <c r="H6124" s="404" t="str">
        <f t="shared" si="97"/>
        <v>T</v>
      </c>
    </row>
    <row r="6125" spans="2:8" x14ac:dyDescent="0.25">
      <c r="B6125" s="6">
        <v>6416216</v>
      </c>
      <c r="C6125" s="8" t="s">
        <v>15647</v>
      </c>
      <c r="D6125" s="6" t="s">
        <v>1013</v>
      </c>
      <c r="E6125" s="403">
        <v>167.43</v>
      </c>
      <c r="F6125" s="404"/>
      <c r="G6125" s="404"/>
      <c r="H6125" s="404" t="str">
        <f t="shared" si="97"/>
        <v>T</v>
      </c>
    </row>
    <row r="6126" spans="2:8" x14ac:dyDescent="0.25">
      <c r="B6126" s="4">
        <v>6416213</v>
      </c>
      <c r="C6126" s="9" t="s">
        <v>15648</v>
      </c>
      <c r="D6126" s="4" t="s">
        <v>1013</v>
      </c>
      <c r="E6126" s="406">
        <v>223.87</v>
      </c>
      <c r="F6126" s="404"/>
      <c r="G6126" s="404"/>
      <c r="H6126" s="404" t="str">
        <f t="shared" si="97"/>
        <v>T</v>
      </c>
    </row>
    <row r="6127" spans="2:8" x14ac:dyDescent="0.25">
      <c r="B6127" s="6">
        <v>6416217</v>
      </c>
      <c r="C6127" s="8" t="s">
        <v>15649</v>
      </c>
      <c r="D6127" s="6" t="s">
        <v>1013</v>
      </c>
      <c r="E6127" s="403">
        <v>169.04</v>
      </c>
      <c r="F6127" s="404"/>
      <c r="G6127" s="404"/>
      <c r="H6127" s="404" t="str">
        <f t="shared" si="97"/>
        <v>T</v>
      </c>
    </row>
    <row r="6128" spans="2:8" x14ac:dyDescent="0.25">
      <c r="B6128" s="4">
        <v>6416289</v>
      </c>
      <c r="C6128" s="9" t="s">
        <v>15650</v>
      </c>
      <c r="D6128" s="4" t="s">
        <v>9721</v>
      </c>
      <c r="E6128" s="406">
        <v>126.86</v>
      </c>
      <c r="F6128" s="404"/>
      <c r="G6128" s="404"/>
      <c r="H6128" s="404" t="str">
        <f t="shared" si="97"/>
        <v>M³</v>
      </c>
    </row>
    <row r="6129" spans="2:8" x14ac:dyDescent="0.25">
      <c r="B6129" s="6">
        <v>6416288</v>
      </c>
      <c r="C6129" s="8" t="s">
        <v>23860</v>
      </c>
      <c r="D6129" s="6" t="s">
        <v>9721</v>
      </c>
      <c r="E6129" s="403">
        <v>78.709999999999994</v>
      </c>
      <c r="F6129" s="404"/>
      <c r="G6129" s="404"/>
      <c r="H6129" s="404" t="str">
        <f t="shared" si="97"/>
        <v>M³</v>
      </c>
    </row>
    <row r="6130" spans="2:8" x14ac:dyDescent="0.25">
      <c r="B6130" s="4">
        <v>6416098</v>
      </c>
      <c r="C6130" s="9" t="s">
        <v>15651</v>
      </c>
      <c r="D6130" s="4" t="s">
        <v>1013</v>
      </c>
      <c r="E6130" s="406">
        <v>161.84</v>
      </c>
      <c r="F6130" s="404"/>
      <c r="G6130" s="404"/>
      <c r="H6130" s="404" t="str">
        <f t="shared" si="97"/>
        <v>T</v>
      </c>
    </row>
    <row r="6131" spans="2:8" x14ac:dyDescent="0.25">
      <c r="B6131" s="6">
        <v>6416097</v>
      </c>
      <c r="C6131" s="8" t="s">
        <v>15652</v>
      </c>
      <c r="D6131" s="6" t="s">
        <v>1013</v>
      </c>
      <c r="E6131" s="403">
        <v>124.37</v>
      </c>
      <c r="F6131" s="404"/>
      <c r="G6131" s="404"/>
      <c r="H6131" s="404" t="str">
        <f t="shared" si="97"/>
        <v>T</v>
      </c>
    </row>
    <row r="6132" spans="2:8" x14ac:dyDescent="0.25">
      <c r="B6132" s="4">
        <v>6416258</v>
      </c>
      <c r="C6132" s="9" t="s">
        <v>15653</v>
      </c>
      <c r="D6132" s="4" t="s">
        <v>1013</v>
      </c>
      <c r="E6132" s="406">
        <v>173.54</v>
      </c>
      <c r="F6132" s="404"/>
      <c r="G6132" s="404"/>
      <c r="H6132" s="404" t="str">
        <f t="shared" si="97"/>
        <v>T</v>
      </c>
    </row>
    <row r="6133" spans="2:8" x14ac:dyDescent="0.25">
      <c r="B6133" s="6">
        <v>6416259</v>
      </c>
      <c r="C6133" s="8" t="s">
        <v>15654</v>
      </c>
      <c r="D6133" s="6" t="s">
        <v>1013</v>
      </c>
      <c r="E6133" s="403">
        <v>118.55</v>
      </c>
      <c r="F6133" s="404"/>
      <c r="G6133" s="404"/>
      <c r="H6133" s="404" t="str">
        <f t="shared" si="97"/>
        <v>T</v>
      </c>
    </row>
    <row r="6134" spans="2:8" x14ac:dyDescent="0.25">
      <c r="B6134" s="4">
        <v>6416074</v>
      </c>
      <c r="C6134" s="9" t="s">
        <v>15655</v>
      </c>
      <c r="D6134" s="4" t="s">
        <v>9721</v>
      </c>
      <c r="E6134" s="406">
        <v>256.24</v>
      </c>
      <c r="F6134" s="404"/>
      <c r="G6134" s="404"/>
      <c r="H6134" s="404" t="str">
        <f t="shared" si="97"/>
        <v>M³</v>
      </c>
    </row>
    <row r="6135" spans="2:8" x14ac:dyDescent="0.25">
      <c r="B6135" s="6">
        <v>6416073</v>
      </c>
      <c r="C6135" s="8" t="s">
        <v>15656</v>
      </c>
      <c r="D6135" s="6" t="s">
        <v>9721</v>
      </c>
      <c r="E6135" s="403">
        <v>114.54</v>
      </c>
      <c r="F6135" s="404"/>
      <c r="G6135" s="404"/>
      <c r="H6135" s="404" t="str">
        <f t="shared" si="97"/>
        <v>M³</v>
      </c>
    </row>
    <row r="6136" spans="2:8" x14ac:dyDescent="0.25">
      <c r="B6136" s="4">
        <v>6416220</v>
      </c>
      <c r="C6136" s="9" t="s">
        <v>15657</v>
      </c>
      <c r="D6136" s="4" t="s">
        <v>9721</v>
      </c>
      <c r="E6136" s="406">
        <v>257.35000000000002</v>
      </c>
      <c r="F6136" s="404"/>
      <c r="G6136" s="404"/>
      <c r="H6136" s="404" t="str">
        <f t="shared" si="97"/>
        <v>M³</v>
      </c>
    </row>
    <row r="6137" spans="2:8" x14ac:dyDescent="0.25">
      <c r="B6137" s="6">
        <v>6416219</v>
      </c>
      <c r="C6137" s="8" t="s">
        <v>15658</v>
      </c>
      <c r="D6137" s="6" t="s">
        <v>9721</v>
      </c>
      <c r="E6137" s="403">
        <v>111.44</v>
      </c>
      <c r="F6137" s="404"/>
      <c r="G6137" s="404"/>
      <c r="H6137" s="404" t="str">
        <f t="shared" si="97"/>
        <v>M³</v>
      </c>
    </row>
    <row r="6138" spans="2:8" x14ac:dyDescent="0.25">
      <c r="B6138" s="4">
        <v>6416222</v>
      </c>
      <c r="C6138" s="9" t="s">
        <v>15659</v>
      </c>
      <c r="D6138" s="4" t="s">
        <v>9721</v>
      </c>
      <c r="E6138" s="406">
        <v>262.89</v>
      </c>
      <c r="F6138" s="404"/>
      <c r="G6138" s="404"/>
      <c r="H6138" s="404" t="str">
        <f t="shared" si="97"/>
        <v>M³</v>
      </c>
    </row>
    <row r="6139" spans="2:8" x14ac:dyDescent="0.25">
      <c r="B6139" s="6">
        <v>6416221</v>
      </c>
      <c r="C6139" s="8" t="s">
        <v>15660</v>
      </c>
      <c r="D6139" s="6" t="s">
        <v>9721</v>
      </c>
      <c r="E6139" s="403">
        <v>123.01</v>
      </c>
      <c r="F6139" s="404"/>
      <c r="G6139" s="404"/>
      <c r="H6139" s="404" t="str">
        <f t="shared" si="97"/>
        <v>M³</v>
      </c>
    </row>
    <row r="6140" spans="2:8" x14ac:dyDescent="0.25">
      <c r="B6140" s="4">
        <v>6416224</v>
      </c>
      <c r="C6140" s="9" t="s">
        <v>15661</v>
      </c>
      <c r="D6140" s="4" t="s">
        <v>9721</v>
      </c>
      <c r="E6140" s="406">
        <v>264.48</v>
      </c>
      <c r="F6140" s="404"/>
      <c r="G6140" s="404"/>
      <c r="H6140" s="404" t="str">
        <f t="shared" si="97"/>
        <v>M³</v>
      </c>
    </row>
    <row r="6141" spans="2:8" x14ac:dyDescent="0.25">
      <c r="B6141" s="6">
        <v>6416223</v>
      </c>
      <c r="C6141" s="8" t="s">
        <v>15662</v>
      </c>
      <c r="D6141" s="6" t="s">
        <v>9721</v>
      </c>
      <c r="E6141" s="403">
        <v>119.91</v>
      </c>
      <c r="F6141" s="404"/>
      <c r="G6141" s="404"/>
      <c r="H6141" s="404" t="str">
        <f t="shared" si="97"/>
        <v>M³</v>
      </c>
    </row>
    <row r="6142" spans="2:8" x14ac:dyDescent="0.25">
      <c r="B6142" s="4">
        <v>6416082</v>
      </c>
      <c r="C6142" s="9" t="s">
        <v>15663</v>
      </c>
      <c r="D6142" s="4" t="s">
        <v>9721</v>
      </c>
      <c r="E6142" s="406">
        <v>256.24</v>
      </c>
      <c r="F6142" s="404"/>
      <c r="G6142" s="404"/>
      <c r="H6142" s="404" t="str">
        <f t="shared" si="97"/>
        <v>M³</v>
      </c>
    </row>
    <row r="6143" spans="2:8" x14ac:dyDescent="0.25">
      <c r="B6143" s="6">
        <v>6416081</v>
      </c>
      <c r="C6143" s="8" t="s">
        <v>15664</v>
      </c>
      <c r="D6143" s="6" t="s">
        <v>9721</v>
      </c>
      <c r="E6143" s="403">
        <v>114.54</v>
      </c>
      <c r="F6143" s="404"/>
      <c r="G6143" s="404"/>
      <c r="H6143" s="404" t="str">
        <f t="shared" si="97"/>
        <v>M³</v>
      </c>
    </row>
    <row r="6144" spans="2:8" x14ac:dyDescent="0.25">
      <c r="B6144" s="4">
        <v>6416228</v>
      </c>
      <c r="C6144" s="9" t="s">
        <v>15665</v>
      </c>
      <c r="D6144" s="4" t="s">
        <v>9721</v>
      </c>
      <c r="E6144" s="406">
        <v>257.35000000000002</v>
      </c>
      <c r="F6144" s="404"/>
      <c r="G6144" s="404"/>
      <c r="H6144" s="404" t="str">
        <f t="shared" si="97"/>
        <v>M³</v>
      </c>
    </row>
    <row r="6145" spans="2:8" x14ac:dyDescent="0.25">
      <c r="B6145" s="6">
        <v>6416227</v>
      </c>
      <c r="C6145" s="8" t="s">
        <v>15666</v>
      </c>
      <c r="D6145" s="6" t="s">
        <v>9721</v>
      </c>
      <c r="E6145" s="403">
        <v>111.44</v>
      </c>
      <c r="F6145" s="404"/>
      <c r="G6145" s="404"/>
      <c r="H6145" s="404" t="str">
        <f t="shared" si="97"/>
        <v>M³</v>
      </c>
    </row>
    <row r="6146" spans="2:8" x14ac:dyDescent="0.25">
      <c r="B6146" s="4">
        <v>6416230</v>
      </c>
      <c r="C6146" s="9" t="s">
        <v>15667</v>
      </c>
      <c r="D6146" s="4" t="s">
        <v>9721</v>
      </c>
      <c r="E6146" s="406">
        <v>261.73</v>
      </c>
      <c r="F6146" s="404"/>
      <c r="G6146" s="404"/>
      <c r="H6146" s="404" t="str">
        <f t="shared" si="97"/>
        <v>M³</v>
      </c>
    </row>
    <row r="6147" spans="2:8" x14ac:dyDescent="0.25">
      <c r="B6147" s="6">
        <v>6416229</v>
      </c>
      <c r="C6147" s="8" t="s">
        <v>15668</v>
      </c>
      <c r="D6147" s="6" t="s">
        <v>9721</v>
      </c>
      <c r="E6147" s="403">
        <v>122.52</v>
      </c>
      <c r="F6147" s="404"/>
      <c r="G6147" s="404"/>
      <c r="H6147" s="404" t="str">
        <f t="shared" si="97"/>
        <v>M³</v>
      </c>
    </row>
    <row r="6148" spans="2:8" x14ac:dyDescent="0.25">
      <c r="B6148" s="4">
        <v>6416232</v>
      </c>
      <c r="C6148" s="9" t="s">
        <v>15669</v>
      </c>
      <c r="D6148" s="4" t="s">
        <v>9721</v>
      </c>
      <c r="E6148" s="406">
        <v>263.31</v>
      </c>
      <c r="F6148" s="404"/>
      <c r="G6148" s="404"/>
      <c r="H6148" s="404" t="str">
        <f t="shared" si="97"/>
        <v>M³</v>
      </c>
    </row>
    <row r="6149" spans="2:8" x14ac:dyDescent="0.25">
      <c r="B6149" s="6">
        <v>6416231</v>
      </c>
      <c r="C6149" s="8" t="s">
        <v>15670</v>
      </c>
      <c r="D6149" s="6" t="s">
        <v>9721</v>
      </c>
      <c r="E6149" s="403">
        <v>119.43</v>
      </c>
      <c r="F6149" s="404"/>
      <c r="G6149" s="404"/>
      <c r="H6149" s="404" t="str">
        <f t="shared" si="97"/>
        <v>M³</v>
      </c>
    </row>
    <row r="6150" spans="2:8" ht="30" x14ac:dyDescent="0.25">
      <c r="B6150" s="4">
        <v>6416086</v>
      </c>
      <c r="C6150" s="9" t="s">
        <v>15671</v>
      </c>
      <c r="D6150" s="4" t="s">
        <v>1013</v>
      </c>
      <c r="E6150" s="406">
        <v>177.41</v>
      </c>
      <c r="F6150" s="404"/>
      <c r="G6150" s="404"/>
      <c r="H6150" s="404" t="str">
        <f t="shared" si="97"/>
        <v>T</v>
      </c>
    </row>
    <row r="6151" spans="2:8" ht="30" x14ac:dyDescent="0.25">
      <c r="B6151" s="6">
        <v>6416085</v>
      </c>
      <c r="C6151" s="8" t="s">
        <v>15672</v>
      </c>
      <c r="D6151" s="6" t="s">
        <v>1013</v>
      </c>
      <c r="E6151" s="403">
        <v>114.89</v>
      </c>
      <c r="F6151" s="404"/>
      <c r="G6151" s="404"/>
      <c r="H6151" s="404" t="str">
        <f t="shared" si="97"/>
        <v>T</v>
      </c>
    </row>
    <row r="6152" spans="2:8" ht="30" x14ac:dyDescent="0.25">
      <c r="B6152" s="4">
        <v>6416238</v>
      </c>
      <c r="C6152" s="9" t="s">
        <v>15673</v>
      </c>
      <c r="D6152" s="4" t="s">
        <v>1013</v>
      </c>
      <c r="E6152" s="463">
        <v>171.11</v>
      </c>
      <c r="F6152" s="404"/>
      <c r="G6152" s="404"/>
      <c r="H6152" s="404" t="str">
        <f t="shared" si="97"/>
        <v>T</v>
      </c>
    </row>
    <row r="6153" spans="2:8" ht="30" x14ac:dyDescent="0.25">
      <c r="B6153" s="6">
        <v>6416237</v>
      </c>
      <c r="C6153" s="8" t="s">
        <v>15674</v>
      </c>
      <c r="D6153" s="6" t="s">
        <v>1013</v>
      </c>
      <c r="E6153" s="464">
        <v>107.27</v>
      </c>
      <c r="F6153" s="404"/>
      <c r="G6153" s="404"/>
      <c r="H6153" s="404" t="str">
        <f t="shared" si="97"/>
        <v>T</v>
      </c>
    </row>
    <row r="6154" spans="2:8" ht="30" x14ac:dyDescent="0.25">
      <c r="B6154" s="4">
        <v>6416240</v>
      </c>
      <c r="C6154" s="9" t="s">
        <v>15675</v>
      </c>
      <c r="D6154" s="4" t="s">
        <v>1013</v>
      </c>
      <c r="E6154" s="463">
        <v>174.14</v>
      </c>
      <c r="F6154" s="404"/>
      <c r="G6154" s="404"/>
      <c r="H6154" s="404" t="str">
        <f t="shared" si="97"/>
        <v>T</v>
      </c>
    </row>
    <row r="6155" spans="2:8" ht="30" x14ac:dyDescent="0.25">
      <c r="B6155" s="6">
        <v>6416239</v>
      </c>
      <c r="C6155" s="8" t="s">
        <v>15676</v>
      </c>
      <c r="D6155" s="6" t="s">
        <v>1013</v>
      </c>
      <c r="E6155" s="464">
        <v>112.75</v>
      </c>
      <c r="F6155" s="404"/>
      <c r="G6155" s="404"/>
      <c r="H6155" s="404" t="str">
        <f t="shared" si="97"/>
        <v>T</v>
      </c>
    </row>
    <row r="6156" spans="2:8" ht="30" x14ac:dyDescent="0.25">
      <c r="B6156" s="4">
        <v>6416242</v>
      </c>
      <c r="C6156" s="9" t="s">
        <v>15677</v>
      </c>
      <c r="D6156" s="4" t="s">
        <v>1013</v>
      </c>
      <c r="E6156" s="463">
        <v>181.73</v>
      </c>
      <c r="F6156" s="404"/>
      <c r="G6156" s="404"/>
      <c r="H6156" s="404" t="str">
        <f t="shared" si="97"/>
        <v>T</v>
      </c>
    </row>
    <row r="6157" spans="2:8" ht="30" x14ac:dyDescent="0.25">
      <c r="B6157" s="6">
        <v>6416241</v>
      </c>
      <c r="C6157" s="8" t="s">
        <v>15678</v>
      </c>
      <c r="D6157" s="6" t="s">
        <v>1013</v>
      </c>
      <c r="E6157" s="464">
        <v>118.81</v>
      </c>
      <c r="F6157" s="404"/>
      <c r="G6157" s="404"/>
      <c r="H6157" s="404" t="str">
        <f t="shared" si="97"/>
        <v>T</v>
      </c>
    </row>
    <row r="6158" spans="2:8" ht="30" x14ac:dyDescent="0.25">
      <c r="B6158" s="4">
        <v>6416244</v>
      </c>
      <c r="C6158" s="9" t="s">
        <v>15679</v>
      </c>
      <c r="D6158" s="4" t="s">
        <v>1013</v>
      </c>
      <c r="E6158" s="463">
        <v>180.36</v>
      </c>
      <c r="F6158" s="404"/>
      <c r="G6158" s="404"/>
      <c r="H6158" s="404" t="str">
        <f t="shared" si="97"/>
        <v>T</v>
      </c>
    </row>
    <row r="6159" spans="2:8" ht="30" x14ac:dyDescent="0.25">
      <c r="B6159" s="6">
        <v>6416243</v>
      </c>
      <c r="C6159" s="8" t="s">
        <v>15680</v>
      </c>
      <c r="D6159" s="6" t="s">
        <v>1013</v>
      </c>
      <c r="E6159" s="464">
        <v>118.41</v>
      </c>
      <c r="F6159" s="404"/>
      <c r="G6159" s="404"/>
      <c r="H6159" s="404" t="str">
        <f t="shared" si="97"/>
        <v>T</v>
      </c>
    </row>
    <row r="6160" spans="2:8" x14ac:dyDescent="0.25">
      <c r="B6160" s="4">
        <v>6416250</v>
      </c>
      <c r="C6160" s="9" t="s">
        <v>15681</v>
      </c>
      <c r="D6160" s="4" t="s">
        <v>9721</v>
      </c>
      <c r="E6160" s="463">
        <v>56.57</v>
      </c>
      <c r="F6160" s="404"/>
      <c r="G6160" s="404"/>
      <c r="H6160" s="404" t="str">
        <f t="shared" si="97"/>
        <v>M³</v>
      </c>
    </row>
    <row r="6161" spans="2:8" x14ac:dyDescent="0.25">
      <c r="B6161" s="6">
        <v>6416153</v>
      </c>
      <c r="C6161" s="8" t="s">
        <v>15682</v>
      </c>
      <c r="D6161" s="6" t="s">
        <v>9721</v>
      </c>
      <c r="E6161" s="464">
        <v>17.38</v>
      </c>
      <c r="F6161" s="404"/>
      <c r="G6161" s="404"/>
      <c r="H6161" s="404" t="str">
        <f t="shared" ref="H6161:H6224" si="98">UPPER(D6161)</f>
        <v>M³</v>
      </c>
    </row>
    <row r="6162" spans="2:8" x14ac:dyDescent="0.25">
      <c r="B6162" s="4">
        <v>6416185</v>
      </c>
      <c r="C6162" s="9" t="s">
        <v>15683</v>
      </c>
      <c r="D6162" s="4" t="s">
        <v>9721</v>
      </c>
      <c r="E6162" s="463">
        <v>114.7</v>
      </c>
      <c r="F6162" s="404"/>
      <c r="G6162" s="404"/>
      <c r="H6162" s="404" t="str">
        <f t="shared" si="98"/>
        <v>M³</v>
      </c>
    </row>
    <row r="6163" spans="2:8" x14ac:dyDescent="0.25">
      <c r="B6163" s="6">
        <v>6416184</v>
      </c>
      <c r="C6163" s="8" t="s">
        <v>15684</v>
      </c>
      <c r="D6163" s="6" t="s">
        <v>9721</v>
      </c>
      <c r="E6163" s="464">
        <v>76.42</v>
      </c>
      <c r="F6163" s="404"/>
      <c r="G6163" s="404"/>
      <c r="H6163" s="404" t="str">
        <f t="shared" si="98"/>
        <v>M³</v>
      </c>
    </row>
    <row r="6164" spans="2:8" x14ac:dyDescent="0.25">
      <c r="B6164" s="4">
        <v>6416030</v>
      </c>
      <c r="C6164" s="9" t="s">
        <v>15685</v>
      </c>
      <c r="D6164" s="4" t="s">
        <v>9721</v>
      </c>
      <c r="E6164" s="463">
        <v>74.38</v>
      </c>
      <c r="F6164" s="404"/>
      <c r="G6164" s="404"/>
      <c r="H6164" s="404" t="str">
        <f t="shared" si="98"/>
        <v>M³</v>
      </c>
    </row>
    <row r="6165" spans="2:8" x14ac:dyDescent="0.25">
      <c r="B6165" s="6">
        <v>6416029</v>
      </c>
      <c r="C6165" s="8" t="s">
        <v>15686</v>
      </c>
      <c r="D6165" s="6" t="s">
        <v>9721</v>
      </c>
      <c r="E6165" s="464">
        <v>34.909999999999997</v>
      </c>
      <c r="F6165" s="404"/>
      <c r="G6165" s="404"/>
      <c r="H6165" s="404" t="str">
        <f t="shared" si="98"/>
        <v>M³</v>
      </c>
    </row>
    <row r="6166" spans="2:8" x14ac:dyDescent="0.25">
      <c r="B6166" s="4">
        <v>6416056</v>
      </c>
      <c r="C6166" s="9" t="s">
        <v>15687</v>
      </c>
      <c r="D6166" s="4" t="s">
        <v>9721</v>
      </c>
      <c r="E6166" s="463">
        <v>96.75</v>
      </c>
      <c r="F6166" s="404"/>
      <c r="G6166" s="404"/>
      <c r="H6166" s="404" t="str">
        <f t="shared" si="98"/>
        <v>M³</v>
      </c>
    </row>
    <row r="6167" spans="2:8" x14ac:dyDescent="0.25">
      <c r="B6167" s="6">
        <v>6416278</v>
      </c>
      <c r="C6167" s="8" t="s">
        <v>15688</v>
      </c>
      <c r="D6167" s="6" t="s">
        <v>9721</v>
      </c>
      <c r="E6167" s="464">
        <v>24.36</v>
      </c>
      <c r="F6167" s="404"/>
      <c r="G6167" s="404"/>
      <c r="H6167" s="404" t="str">
        <f t="shared" si="98"/>
        <v>M³</v>
      </c>
    </row>
    <row r="6168" spans="2:8" x14ac:dyDescent="0.25">
      <c r="B6168" s="4">
        <v>6416047</v>
      </c>
      <c r="C6168" s="9" t="s">
        <v>15689</v>
      </c>
      <c r="D6168" s="4" t="s">
        <v>9721</v>
      </c>
      <c r="E6168" s="463">
        <v>48.42</v>
      </c>
      <c r="F6168" s="404"/>
      <c r="G6168" s="404"/>
      <c r="H6168" s="404" t="str">
        <f t="shared" si="98"/>
        <v>M³</v>
      </c>
    </row>
    <row r="6169" spans="2:8" x14ac:dyDescent="0.25">
      <c r="B6169" s="6">
        <v>6416090</v>
      </c>
      <c r="C6169" s="8" t="s">
        <v>15690</v>
      </c>
      <c r="D6169" s="6" t="s">
        <v>9721</v>
      </c>
      <c r="E6169" s="464">
        <v>397.16</v>
      </c>
      <c r="F6169" s="404"/>
      <c r="G6169" s="404"/>
      <c r="H6169" s="404" t="str">
        <f t="shared" si="98"/>
        <v>M³</v>
      </c>
    </row>
    <row r="6170" spans="2:8" x14ac:dyDescent="0.25">
      <c r="B6170" s="4">
        <v>6416089</v>
      </c>
      <c r="C6170" s="9" t="s">
        <v>15691</v>
      </c>
      <c r="D6170" s="4" t="s">
        <v>9721</v>
      </c>
      <c r="E6170" s="463">
        <v>278.55</v>
      </c>
      <c r="F6170" s="404"/>
      <c r="G6170" s="404"/>
      <c r="H6170" s="404" t="str">
        <f t="shared" si="98"/>
        <v>M³</v>
      </c>
    </row>
    <row r="6171" spans="2:8" x14ac:dyDescent="0.25">
      <c r="B6171" s="6">
        <v>6416094</v>
      </c>
      <c r="C6171" s="8" t="s">
        <v>15692</v>
      </c>
      <c r="D6171" s="6" t="s">
        <v>9721</v>
      </c>
      <c r="E6171" s="464">
        <v>353.38</v>
      </c>
      <c r="F6171" s="404"/>
      <c r="G6171" s="404"/>
      <c r="H6171" s="404" t="str">
        <f t="shared" si="98"/>
        <v>M³</v>
      </c>
    </row>
    <row r="6172" spans="2:8" x14ac:dyDescent="0.25">
      <c r="B6172" s="4">
        <v>6416093</v>
      </c>
      <c r="C6172" s="9" t="s">
        <v>15693</v>
      </c>
      <c r="D6172" s="4" t="s">
        <v>9721</v>
      </c>
      <c r="E6172" s="463">
        <v>216.47</v>
      </c>
      <c r="F6172" s="404"/>
      <c r="G6172" s="404"/>
      <c r="H6172" s="404" t="str">
        <f t="shared" si="98"/>
        <v>M³</v>
      </c>
    </row>
    <row r="6173" spans="2:8" x14ac:dyDescent="0.25">
      <c r="B6173" s="6">
        <v>6416092</v>
      </c>
      <c r="C6173" s="8" t="s">
        <v>15694</v>
      </c>
      <c r="D6173" s="6" t="s">
        <v>9721</v>
      </c>
      <c r="E6173" s="464">
        <v>304.7</v>
      </c>
      <c r="F6173" s="404"/>
      <c r="G6173" s="404"/>
      <c r="H6173" s="404" t="str">
        <f t="shared" si="98"/>
        <v>M³</v>
      </c>
    </row>
    <row r="6174" spans="2:8" x14ac:dyDescent="0.25">
      <c r="B6174" s="4">
        <v>6416091</v>
      </c>
      <c r="C6174" s="9" t="s">
        <v>15695</v>
      </c>
      <c r="D6174" s="4" t="s">
        <v>9721</v>
      </c>
      <c r="E6174" s="463">
        <v>161.57</v>
      </c>
      <c r="F6174" s="404"/>
      <c r="G6174" s="404"/>
      <c r="H6174" s="404" t="str">
        <f t="shared" si="98"/>
        <v>M³</v>
      </c>
    </row>
    <row r="6175" spans="2:8" x14ac:dyDescent="0.25">
      <c r="B6175" s="6">
        <v>6817809</v>
      </c>
      <c r="C6175" s="8" t="s">
        <v>15696</v>
      </c>
      <c r="D6175" s="6" t="s">
        <v>9</v>
      </c>
      <c r="E6175" s="464">
        <v>1101.3599999999999</v>
      </c>
      <c r="F6175" s="404"/>
      <c r="G6175" s="404"/>
      <c r="H6175" s="404" t="str">
        <f t="shared" si="98"/>
        <v>M</v>
      </c>
    </row>
    <row r="6176" spans="2:8" x14ac:dyDescent="0.25">
      <c r="B6176" s="4">
        <v>6817810</v>
      </c>
      <c r="C6176" s="9" t="s">
        <v>15697</v>
      </c>
      <c r="D6176" s="4" t="s">
        <v>9</v>
      </c>
      <c r="E6176" s="463">
        <v>991.1</v>
      </c>
      <c r="F6176" s="404"/>
      <c r="G6176" s="404"/>
      <c r="H6176" s="404" t="str">
        <f t="shared" si="98"/>
        <v>M</v>
      </c>
    </row>
    <row r="6177" spans="2:8" x14ac:dyDescent="0.25">
      <c r="B6177" s="6">
        <v>6817811</v>
      </c>
      <c r="C6177" s="8" t="s">
        <v>15698</v>
      </c>
      <c r="D6177" s="6" t="s">
        <v>9</v>
      </c>
      <c r="E6177" s="464">
        <v>1177.23</v>
      </c>
      <c r="F6177" s="404"/>
      <c r="G6177" s="404"/>
      <c r="H6177" s="404" t="str">
        <f t="shared" si="98"/>
        <v>M</v>
      </c>
    </row>
    <row r="6178" spans="2:8" x14ac:dyDescent="0.25">
      <c r="B6178" s="4">
        <v>6817812</v>
      </c>
      <c r="C6178" s="9" t="s">
        <v>15699</v>
      </c>
      <c r="D6178" s="4" t="s">
        <v>9</v>
      </c>
      <c r="E6178" s="463">
        <v>1055.3499999999999</v>
      </c>
      <c r="F6178" s="404"/>
      <c r="G6178" s="404"/>
      <c r="H6178" s="404" t="str">
        <f t="shared" si="98"/>
        <v>M</v>
      </c>
    </row>
    <row r="6179" spans="2:8" x14ac:dyDescent="0.25">
      <c r="B6179" s="6">
        <v>6817813</v>
      </c>
      <c r="C6179" s="8" t="s">
        <v>15700</v>
      </c>
      <c r="D6179" s="6" t="s">
        <v>9</v>
      </c>
      <c r="E6179" s="464">
        <v>1841.23</v>
      </c>
      <c r="F6179" s="404"/>
      <c r="G6179" s="404"/>
      <c r="H6179" s="404" t="str">
        <f t="shared" si="98"/>
        <v>M</v>
      </c>
    </row>
    <row r="6180" spans="2:8" x14ac:dyDescent="0.25">
      <c r="B6180" s="4">
        <v>6817814</v>
      </c>
      <c r="C6180" s="9" t="s">
        <v>15701</v>
      </c>
      <c r="D6180" s="4" t="s">
        <v>9</v>
      </c>
      <c r="E6180" s="463">
        <v>1649.71</v>
      </c>
      <c r="F6180" s="404"/>
      <c r="G6180" s="404"/>
      <c r="H6180" s="404" t="str">
        <f t="shared" si="98"/>
        <v>M</v>
      </c>
    </row>
    <row r="6181" spans="2:8" x14ac:dyDescent="0.25">
      <c r="B6181" s="6">
        <v>6817815</v>
      </c>
      <c r="C6181" s="8" t="s">
        <v>15702</v>
      </c>
      <c r="D6181" s="6" t="s">
        <v>9</v>
      </c>
      <c r="E6181" s="464">
        <v>1553.02</v>
      </c>
      <c r="F6181" s="404"/>
      <c r="G6181" s="404"/>
      <c r="H6181" s="404" t="str">
        <f t="shared" si="98"/>
        <v>M</v>
      </c>
    </row>
    <row r="6182" spans="2:8" x14ac:dyDescent="0.25">
      <c r="B6182" s="4">
        <v>6817816</v>
      </c>
      <c r="C6182" s="9" t="s">
        <v>15703</v>
      </c>
      <c r="D6182" s="4" t="s">
        <v>9</v>
      </c>
      <c r="E6182" s="463">
        <v>1361.5</v>
      </c>
      <c r="F6182" s="404"/>
      <c r="G6182" s="404"/>
      <c r="H6182" s="404" t="str">
        <f t="shared" si="98"/>
        <v>M</v>
      </c>
    </row>
    <row r="6183" spans="2:8" x14ac:dyDescent="0.25">
      <c r="B6183" s="6">
        <v>6817817</v>
      </c>
      <c r="C6183" s="8" t="s">
        <v>15704</v>
      </c>
      <c r="D6183" s="6" t="s">
        <v>9</v>
      </c>
      <c r="E6183" s="464">
        <v>1264.83</v>
      </c>
      <c r="F6183" s="404"/>
      <c r="G6183" s="404"/>
      <c r="H6183" s="404" t="str">
        <f t="shared" si="98"/>
        <v>M</v>
      </c>
    </row>
    <row r="6184" spans="2:8" x14ac:dyDescent="0.25">
      <c r="B6184" s="4">
        <v>6817818</v>
      </c>
      <c r="C6184" s="9" t="s">
        <v>15705</v>
      </c>
      <c r="D6184" s="4" t="s">
        <v>9</v>
      </c>
      <c r="E6184" s="463">
        <v>1132.8</v>
      </c>
      <c r="F6184" s="404"/>
      <c r="G6184" s="404"/>
      <c r="H6184" s="404" t="str">
        <f t="shared" si="98"/>
        <v>M</v>
      </c>
    </row>
    <row r="6185" spans="2:8" x14ac:dyDescent="0.25">
      <c r="B6185" s="6">
        <v>6817819</v>
      </c>
      <c r="C6185" s="8" t="s">
        <v>15706</v>
      </c>
      <c r="D6185" s="6" t="s">
        <v>9</v>
      </c>
      <c r="E6185" s="464">
        <v>1934.16</v>
      </c>
      <c r="F6185" s="404"/>
      <c r="G6185" s="404"/>
      <c r="H6185" s="404" t="str">
        <f t="shared" si="98"/>
        <v>M</v>
      </c>
    </row>
    <row r="6186" spans="2:8" x14ac:dyDescent="0.25">
      <c r="B6186" s="4">
        <v>6817820</v>
      </c>
      <c r="C6186" s="9" t="s">
        <v>15707</v>
      </c>
      <c r="D6186" s="4" t="s">
        <v>9</v>
      </c>
      <c r="E6186" s="463">
        <v>1728.13</v>
      </c>
      <c r="F6186" s="404"/>
      <c r="G6186" s="404"/>
      <c r="H6186" s="404" t="str">
        <f t="shared" si="98"/>
        <v>M</v>
      </c>
    </row>
    <row r="6187" spans="2:8" x14ac:dyDescent="0.25">
      <c r="B6187" s="6">
        <v>6817821</v>
      </c>
      <c r="C6187" s="8" t="s">
        <v>15708</v>
      </c>
      <c r="D6187" s="6" t="s">
        <v>9</v>
      </c>
      <c r="E6187" s="464">
        <v>1655.47</v>
      </c>
      <c r="F6187" s="404"/>
      <c r="G6187" s="404"/>
      <c r="H6187" s="404" t="str">
        <f t="shared" si="98"/>
        <v>M</v>
      </c>
    </row>
    <row r="6188" spans="2:8" x14ac:dyDescent="0.25">
      <c r="B6188" s="4">
        <v>6817822</v>
      </c>
      <c r="C6188" s="9" t="s">
        <v>15709</v>
      </c>
      <c r="D6188" s="4" t="s">
        <v>9</v>
      </c>
      <c r="E6188" s="463">
        <v>1449.45</v>
      </c>
      <c r="F6188" s="404"/>
      <c r="G6188" s="404"/>
      <c r="H6188" s="404" t="str">
        <f t="shared" si="98"/>
        <v>M</v>
      </c>
    </row>
    <row r="6189" spans="2:8" x14ac:dyDescent="0.25">
      <c r="B6189" s="6">
        <v>6817823</v>
      </c>
      <c r="C6189" s="8" t="s">
        <v>15710</v>
      </c>
      <c r="D6189" s="6" t="s">
        <v>9</v>
      </c>
      <c r="E6189" s="464">
        <v>1357.15</v>
      </c>
      <c r="F6189" s="404"/>
      <c r="G6189" s="404"/>
      <c r="H6189" s="404" t="str">
        <f t="shared" si="98"/>
        <v>M</v>
      </c>
    </row>
    <row r="6190" spans="2:8" x14ac:dyDescent="0.25">
      <c r="B6190" s="4">
        <v>6817824</v>
      </c>
      <c r="C6190" s="9" t="s">
        <v>15711</v>
      </c>
      <c r="D6190" s="4" t="s">
        <v>9</v>
      </c>
      <c r="E6190" s="463">
        <v>1213.51</v>
      </c>
      <c r="F6190" s="404"/>
      <c r="G6190" s="404"/>
      <c r="H6190" s="404" t="str">
        <f t="shared" si="98"/>
        <v>M</v>
      </c>
    </row>
    <row r="6191" spans="2:8" x14ac:dyDescent="0.25">
      <c r="B6191" s="6">
        <v>6817825</v>
      </c>
      <c r="C6191" s="8" t="s">
        <v>15712</v>
      </c>
      <c r="D6191" s="6" t="s">
        <v>9</v>
      </c>
      <c r="E6191" s="464">
        <v>1963.95</v>
      </c>
      <c r="F6191" s="404"/>
      <c r="G6191" s="404"/>
      <c r="H6191" s="404" t="str">
        <f t="shared" si="98"/>
        <v>M</v>
      </c>
    </row>
    <row r="6192" spans="2:8" x14ac:dyDescent="0.25">
      <c r="B6192" s="4">
        <v>6817826</v>
      </c>
      <c r="C6192" s="9" t="s">
        <v>15713</v>
      </c>
      <c r="D6192" s="4" t="s">
        <v>9</v>
      </c>
      <c r="E6192" s="463">
        <v>1743.42</v>
      </c>
      <c r="F6192" s="404"/>
      <c r="G6192" s="404"/>
      <c r="H6192" s="404" t="str">
        <f t="shared" si="98"/>
        <v>M</v>
      </c>
    </row>
    <row r="6193" spans="2:8" x14ac:dyDescent="0.25">
      <c r="B6193" s="6">
        <v>6817827</v>
      </c>
      <c r="C6193" s="8" t="s">
        <v>15714</v>
      </c>
      <c r="D6193" s="6" t="s">
        <v>9</v>
      </c>
      <c r="E6193" s="464">
        <v>1757.92</v>
      </c>
      <c r="F6193" s="404"/>
      <c r="G6193" s="404"/>
      <c r="H6193" s="404" t="str">
        <f t="shared" si="98"/>
        <v>M</v>
      </c>
    </row>
    <row r="6194" spans="2:8" x14ac:dyDescent="0.25">
      <c r="B6194" s="4">
        <v>6817828</v>
      </c>
      <c r="C6194" s="9" t="s">
        <v>15715</v>
      </c>
      <c r="D6194" s="4" t="s">
        <v>9</v>
      </c>
      <c r="E6194" s="463">
        <v>1537.38</v>
      </c>
      <c r="F6194" s="404"/>
      <c r="G6194" s="404"/>
      <c r="H6194" s="404" t="str">
        <f t="shared" si="98"/>
        <v>M</v>
      </c>
    </row>
    <row r="6195" spans="2:8" x14ac:dyDescent="0.25">
      <c r="B6195" s="6">
        <v>6817753</v>
      </c>
      <c r="C6195" s="8" t="s">
        <v>15716</v>
      </c>
      <c r="D6195" s="6" t="s">
        <v>9</v>
      </c>
      <c r="E6195" s="464">
        <v>1495.19</v>
      </c>
      <c r="F6195" s="404"/>
      <c r="G6195" s="404"/>
      <c r="H6195" s="404" t="str">
        <f t="shared" si="98"/>
        <v>M</v>
      </c>
    </row>
    <row r="6196" spans="2:8" x14ac:dyDescent="0.25">
      <c r="B6196" s="4">
        <v>6817754</v>
      </c>
      <c r="C6196" s="9" t="s">
        <v>15717</v>
      </c>
      <c r="D6196" s="4" t="s">
        <v>9</v>
      </c>
      <c r="E6196" s="463">
        <v>1339.94</v>
      </c>
      <c r="F6196" s="404"/>
      <c r="G6196" s="404"/>
      <c r="H6196" s="404" t="str">
        <f t="shared" si="98"/>
        <v>M</v>
      </c>
    </row>
    <row r="6197" spans="2:8" x14ac:dyDescent="0.25">
      <c r="B6197" s="6">
        <v>6817755</v>
      </c>
      <c r="C6197" s="8" t="s">
        <v>15718</v>
      </c>
      <c r="D6197" s="6" t="s">
        <v>9</v>
      </c>
      <c r="E6197" s="464">
        <v>1431.51</v>
      </c>
      <c r="F6197" s="404"/>
      <c r="G6197" s="404"/>
      <c r="H6197" s="404" t="str">
        <f t="shared" si="98"/>
        <v>M</v>
      </c>
    </row>
    <row r="6198" spans="2:8" x14ac:dyDescent="0.25">
      <c r="B6198" s="4">
        <v>6817756</v>
      </c>
      <c r="C6198" s="9" t="s">
        <v>15719</v>
      </c>
      <c r="D6198" s="4" t="s">
        <v>9</v>
      </c>
      <c r="E6198" s="463">
        <v>1276.27</v>
      </c>
      <c r="F6198" s="404"/>
      <c r="G6198" s="404"/>
      <c r="H6198" s="404" t="str">
        <f t="shared" si="98"/>
        <v>M</v>
      </c>
    </row>
    <row r="6199" spans="2:8" x14ac:dyDescent="0.25">
      <c r="B6199" s="6">
        <v>6817763</v>
      </c>
      <c r="C6199" s="8" t="s">
        <v>15720</v>
      </c>
      <c r="D6199" s="6" t="s">
        <v>9</v>
      </c>
      <c r="E6199" s="464">
        <v>1801.79</v>
      </c>
      <c r="F6199" s="404"/>
      <c r="G6199" s="404"/>
      <c r="H6199" s="404" t="str">
        <f t="shared" si="98"/>
        <v>M</v>
      </c>
    </row>
    <row r="6200" spans="2:8" ht="30" x14ac:dyDescent="0.25">
      <c r="B6200" s="4">
        <v>6817764</v>
      </c>
      <c r="C6200" s="9" t="s">
        <v>15721</v>
      </c>
      <c r="D6200" s="4" t="s">
        <v>9</v>
      </c>
      <c r="E6200" s="463">
        <v>1595.81</v>
      </c>
      <c r="F6200" s="404"/>
      <c r="G6200" s="404"/>
      <c r="H6200" s="404" t="str">
        <f t="shared" si="98"/>
        <v>M</v>
      </c>
    </row>
    <row r="6201" spans="2:8" x14ac:dyDescent="0.25">
      <c r="B6201" s="6">
        <v>6817765</v>
      </c>
      <c r="C6201" s="8" t="s">
        <v>15722</v>
      </c>
      <c r="D6201" s="6" t="s">
        <v>9</v>
      </c>
      <c r="E6201" s="464">
        <v>2088.64</v>
      </c>
      <c r="F6201" s="404"/>
      <c r="G6201" s="404"/>
      <c r="H6201" s="404" t="str">
        <f t="shared" si="98"/>
        <v>M</v>
      </c>
    </row>
    <row r="6202" spans="2:8" ht="30" x14ac:dyDescent="0.25">
      <c r="B6202" s="4">
        <v>6817766</v>
      </c>
      <c r="C6202" s="9" t="s">
        <v>15723</v>
      </c>
      <c r="D6202" s="4" t="s">
        <v>9</v>
      </c>
      <c r="E6202" s="463">
        <v>1898.37</v>
      </c>
      <c r="F6202" s="404"/>
      <c r="G6202" s="404"/>
      <c r="H6202" s="404" t="str">
        <f t="shared" si="98"/>
        <v>M</v>
      </c>
    </row>
    <row r="6203" spans="2:8" x14ac:dyDescent="0.25">
      <c r="B6203" s="6">
        <v>6817757</v>
      </c>
      <c r="C6203" s="8" t="s">
        <v>15724</v>
      </c>
      <c r="D6203" s="6" t="s">
        <v>9</v>
      </c>
      <c r="E6203" s="464">
        <v>1431.51</v>
      </c>
      <c r="F6203" s="404"/>
      <c r="G6203" s="404"/>
      <c r="H6203" s="404" t="str">
        <f t="shared" si="98"/>
        <v>M</v>
      </c>
    </row>
    <row r="6204" spans="2:8" x14ac:dyDescent="0.25">
      <c r="B6204" s="4">
        <v>6817758</v>
      </c>
      <c r="C6204" s="9" t="s">
        <v>15725</v>
      </c>
      <c r="D6204" s="4" t="s">
        <v>9</v>
      </c>
      <c r="E6204" s="463">
        <v>1276.27</v>
      </c>
      <c r="F6204" s="404"/>
      <c r="G6204" s="404"/>
      <c r="H6204" s="404" t="str">
        <f t="shared" si="98"/>
        <v>M</v>
      </c>
    </row>
    <row r="6205" spans="2:8" x14ac:dyDescent="0.25">
      <c r="B6205" s="6">
        <v>6817759</v>
      </c>
      <c r="C6205" s="8" t="s">
        <v>15726</v>
      </c>
      <c r="D6205" s="6" t="s">
        <v>9</v>
      </c>
      <c r="E6205" s="464">
        <v>1557.34</v>
      </c>
      <c r="F6205" s="404"/>
      <c r="G6205" s="404"/>
      <c r="H6205" s="404" t="str">
        <f t="shared" si="98"/>
        <v>M</v>
      </c>
    </row>
    <row r="6206" spans="2:8" x14ac:dyDescent="0.25">
      <c r="B6206" s="4">
        <v>6817760</v>
      </c>
      <c r="C6206" s="9" t="s">
        <v>15727</v>
      </c>
      <c r="D6206" s="4" t="s">
        <v>9</v>
      </c>
      <c r="E6206" s="463">
        <v>1404.29</v>
      </c>
      <c r="F6206" s="404"/>
      <c r="G6206" s="404"/>
      <c r="H6206" s="404" t="str">
        <f t="shared" si="98"/>
        <v>M</v>
      </c>
    </row>
    <row r="6207" spans="2:8" x14ac:dyDescent="0.25">
      <c r="B6207" s="6">
        <v>6817761</v>
      </c>
      <c r="C6207" s="8" t="s">
        <v>15728</v>
      </c>
      <c r="D6207" s="6" t="s">
        <v>9</v>
      </c>
      <c r="E6207" s="464">
        <v>1907.46</v>
      </c>
      <c r="F6207" s="404"/>
      <c r="G6207" s="404"/>
      <c r="H6207" s="404" t="str">
        <f t="shared" si="98"/>
        <v>M</v>
      </c>
    </row>
    <row r="6208" spans="2:8" x14ac:dyDescent="0.25">
      <c r="B6208" s="4">
        <v>6817762</v>
      </c>
      <c r="C6208" s="9" t="s">
        <v>15729</v>
      </c>
      <c r="D6208" s="4" t="s">
        <v>9</v>
      </c>
      <c r="E6208" s="463">
        <v>1701.48</v>
      </c>
      <c r="F6208" s="404"/>
      <c r="G6208" s="404"/>
      <c r="H6208" s="404" t="str">
        <f t="shared" si="98"/>
        <v>M</v>
      </c>
    </row>
    <row r="6209" spans="2:8" x14ac:dyDescent="0.25">
      <c r="B6209" s="6">
        <v>6817767</v>
      </c>
      <c r="C6209" s="8" t="s">
        <v>15730</v>
      </c>
      <c r="D6209" s="6" t="s">
        <v>9</v>
      </c>
      <c r="E6209" s="464">
        <v>2179.3000000000002</v>
      </c>
      <c r="F6209" s="404"/>
      <c r="G6209" s="404"/>
      <c r="H6209" s="404" t="str">
        <f t="shared" si="98"/>
        <v>M</v>
      </c>
    </row>
    <row r="6210" spans="2:8" x14ac:dyDescent="0.25">
      <c r="B6210" s="4">
        <v>6817768</v>
      </c>
      <c r="C6210" s="9" t="s">
        <v>15731</v>
      </c>
      <c r="D6210" s="4" t="s">
        <v>9</v>
      </c>
      <c r="E6210" s="463">
        <v>1980.53</v>
      </c>
      <c r="F6210" s="404"/>
      <c r="G6210" s="404"/>
      <c r="H6210" s="404" t="str">
        <f t="shared" si="98"/>
        <v>M</v>
      </c>
    </row>
    <row r="6211" spans="2:8" x14ac:dyDescent="0.25">
      <c r="B6211" s="6">
        <v>6817769</v>
      </c>
      <c r="C6211" s="8" t="s">
        <v>15732</v>
      </c>
      <c r="D6211" s="6" t="s">
        <v>9</v>
      </c>
      <c r="E6211" s="464">
        <v>1837.22</v>
      </c>
      <c r="F6211" s="404"/>
      <c r="G6211" s="404"/>
      <c r="H6211" s="404" t="str">
        <f t="shared" si="98"/>
        <v>M</v>
      </c>
    </row>
    <row r="6212" spans="2:8" x14ac:dyDescent="0.25">
      <c r="B6212" s="4">
        <v>6817770</v>
      </c>
      <c r="C6212" s="9" t="s">
        <v>15733</v>
      </c>
      <c r="D6212" s="4" t="s">
        <v>9</v>
      </c>
      <c r="E6212" s="463">
        <v>1638.45</v>
      </c>
      <c r="F6212" s="404"/>
      <c r="G6212" s="404"/>
      <c r="H6212" s="404" t="str">
        <f t="shared" si="98"/>
        <v>M</v>
      </c>
    </row>
    <row r="6213" spans="2:8" x14ac:dyDescent="0.25">
      <c r="B6213" s="6">
        <v>6817777</v>
      </c>
      <c r="C6213" s="8" t="s">
        <v>15734</v>
      </c>
      <c r="D6213" s="6" t="s">
        <v>9</v>
      </c>
      <c r="E6213" s="464">
        <v>3008.31</v>
      </c>
      <c r="F6213" s="404"/>
      <c r="G6213" s="404"/>
      <c r="H6213" s="404" t="str">
        <f t="shared" si="98"/>
        <v>M</v>
      </c>
    </row>
    <row r="6214" spans="2:8" ht="30" x14ac:dyDescent="0.25">
      <c r="B6214" s="4">
        <v>6817778</v>
      </c>
      <c r="C6214" s="9" t="s">
        <v>15735</v>
      </c>
      <c r="D6214" s="4" t="s">
        <v>9</v>
      </c>
      <c r="E6214" s="463">
        <v>2771.5</v>
      </c>
      <c r="F6214" s="404"/>
      <c r="G6214" s="404"/>
      <c r="H6214" s="404" t="str">
        <f t="shared" si="98"/>
        <v>M</v>
      </c>
    </row>
    <row r="6215" spans="2:8" x14ac:dyDescent="0.25">
      <c r="B6215" s="6">
        <v>6817779</v>
      </c>
      <c r="C6215" s="8" t="s">
        <v>15736</v>
      </c>
      <c r="D6215" s="6" t="s">
        <v>9</v>
      </c>
      <c r="E6215" s="464">
        <v>3550.4</v>
      </c>
      <c r="F6215" s="404"/>
      <c r="G6215" s="404"/>
      <c r="H6215" s="404" t="str">
        <f t="shared" si="98"/>
        <v>M</v>
      </c>
    </row>
    <row r="6216" spans="2:8" ht="30" x14ac:dyDescent="0.25">
      <c r="B6216" s="4">
        <v>6817780</v>
      </c>
      <c r="C6216" s="9" t="s">
        <v>15737</v>
      </c>
      <c r="D6216" s="4" t="s">
        <v>9</v>
      </c>
      <c r="E6216" s="463">
        <v>3250.53</v>
      </c>
      <c r="F6216" s="404"/>
      <c r="G6216" s="404"/>
      <c r="H6216" s="404" t="str">
        <f t="shared" si="98"/>
        <v>M</v>
      </c>
    </row>
    <row r="6217" spans="2:8" x14ac:dyDescent="0.25">
      <c r="B6217" s="6">
        <v>6817771</v>
      </c>
      <c r="C6217" s="8" t="s">
        <v>15738</v>
      </c>
      <c r="D6217" s="6" t="s">
        <v>9</v>
      </c>
      <c r="E6217" s="464">
        <v>2104.8000000000002</v>
      </c>
      <c r="F6217" s="404"/>
      <c r="G6217" s="404"/>
      <c r="H6217" s="404" t="str">
        <f t="shared" si="98"/>
        <v>M</v>
      </c>
    </row>
    <row r="6218" spans="2:8" x14ac:dyDescent="0.25">
      <c r="B6218" s="4">
        <v>6817772</v>
      </c>
      <c r="C6218" s="9" t="s">
        <v>15739</v>
      </c>
      <c r="D6218" s="4" t="s">
        <v>9</v>
      </c>
      <c r="E6218" s="463">
        <v>1908.84</v>
      </c>
      <c r="F6218" s="404"/>
      <c r="G6218" s="404"/>
      <c r="H6218" s="404" t="str">
        <f t="shared" si="98"/>
        <v>M</v>
      </c>
    </row>
    <row r="6219" spans="2:8" x14ac:dyDescent="0.25">
      <c r="B6219" s="6">
        <v>6817773</v>
      </c>
      <c r="C6219" s="8" t="s">
        <v>15740</v>
      </c>
      <c r="D6219" s="6" t="s">
        <v>9</v>
      </c>
      <c r="E6219" s="464">
        <v>2526.65</v>
      </c>
      <c r="F6219" s="404"/>
      <c r="G6219" s="404"/>
      <c r="H6219" s="404" t="str">
        <f t="shared" si="98"/>
        <v>M</v>
      </c>
    </row>
    <row r="6220" spans="2:8" x14ac:dyDescent="0.25">
      <c r="B6220" s="4">
        <v>6817774</v>
      </c>
      <c r="C6220" s="9" t="s">
        <v>15741</v>
      </c>
      <c r="D6220" s="4" t="s">
        <v>9</v>
      </c>
      <c r="E6220" s="463">
        <v>2263.4499999999998</v>
      </c>
      <c r="F6220" s="404"/>
      <c r="G6220" s="404"/>
      <c r="H6220" s="404" t="str">
        <f t="shared" si="98"/>
        <v>M</v>
      </c>
    </row>
    <row r="6221" spans="2:8" x14ac:dyDescent="0.25">
      <c r="B6221" s="6">
        <v>6817775</v>
      </c>
      <c r="C6221" s="8" t="s">
        <v>15742</v>
      </c>
      <c r="D6221" s="6" t="s">
        <v>9</v>
      </c>
      <c r="E6221" s="464">
        <v>2766.98</v>
      </c>
      <c r="F6221" s="404"/>
      <c r="G6221" s="404"/>
      <c r="H6221" s="404" t="str">
        <f t="shared" si="98"/>
        <v>M</v>
      </c>
    </row>
    <row r="6222" spans="2:8" x14ac:dyDescent="0.25">
      <c r="B6222" s="4">
        <v>6817776</v>
      </c>
      <c r="C6222" s="9" t="s">
        <v>15743</v>
      </c>
      <c r="D6222" s="4" t="s">
        <v>9</v>
      </c>
      <c r="E6222" s="463">
        <v>2523.86</v>
      </c>
      <c r="F6222" s="404"/>
      <c r="G6222" s="404"/>
      <c r="H6222" s="404" t="str">
        <f t="shared" si="98"/>
        <v>M</v>
      </c>
    </row>
    <row r="6223" spans="2:8" x14ac:dyDescent="0.25">
      <c r="B6223" s="6">
        <v>6817781</v>
      </c>
      <c r="C6223" s="8" t="s">
        <v>15744</v>
      </c>
      <c r="D6223" s="6" t="s">
        <v>9</v>
      </c>
      <c r="E6223" s="464">
        <v>2974.98</v>
      </c>
      <c r="F6223" s="404"/>
      <c r="G6223" s="404"/>
      <c r="H6223" s="404" t="str">
        <f t="shared" si="98"/>
        <v>M</v>
      </c>
    </row>
    <row r="6224" spans="2:8" x14ac:dyDescent="0.25">
      <c r="B6224" s="4">
        <v>6817782</v>
      </c>
      <c r="C6224" s="9" t="s">
        <v>15745</v>
      </c>
      <c r="D6224" s="4" t="s">
        <v>9</v>
      </c>
      <c r="E6224" s="463">
        <v>2732.68</v>
      </c>
      <c r="F6224" s="404"/>
      <c r="G6224" s="404"/>
      <c r="H6224" s="404" t="str">
        <f t="shared" si="98"/>
        <v>M</v>
      </c>
    </row>
    <row r="6225" spans="2:8" x14ac:dyDescent="0.25">
      <c r="B6225" s="6">
        <v>6817783</v>
      </c>
      <c r="C6225" s="8" t="s">
        <v>15746</v>
      </c>
      <c r="D6225" s="6" t="s">
        <v>9</v>
      </c>
      <c r="E6225" s="464">
        <v>2430.08</v>
      </c>
      <c r="F6225" s="404"/>
      <c r="G6225" s="404"/>
      <c r="H6225" s="404" t="str">
        <f t="shared" ref="H6225:H6288" si="99">UPPER(D6225)</f>
        <v>M</v>
      </c>
    </row>
    <row r="6226" spans="2:8" x14ac:dyDescent="0.25">
      <c r="B6226" s="4">
        <v>6817784</v>
      </c>
      <c r="C6226" s="9" t="s">
        <v>15747</v>
      </c>
      <c r="D6226" s="4" t="s">
        <v>9</v>
      </c>
      <c r="E6226" s="463">
        <v>2187.7800000000002</v>
      </c>
      <c r="F6226" s="404"/>
      <c r="G6226" s="404"/>
      <c r="H6226" s="404" t="str">
        <f t="shared" si="99"/>
        <v>M</v>
      </c>
    </row>
    <row r="6227" spans="2:8" x14ac:dyDescent="0.25">
      <c r="B6227" s="6">
        <v>6817791</v>
      </c>
      <c r="C6227" s="8" t="s">
        <v>15748</v>
      </c>
      <c r="D6227" s="6" t="s">
        <v>9</v>
      </c>
      <c r="E6227" s="464">
        <v>4398.9399999999996</v>
      </c>
      <c r="F6227" s="404"/>
      <c r="G6227" s="404"/>
      <c r="H6227" s="404" t="str">
        <f t="shared" si="99"/>
        <v>M</v>
      </c>
    </row>
    <row r="6228" spans="2:8" ht="30" x14ac:dyDescent="0.25">
      <c r="B6228" s="4">
        <v>6817792</v>
      </c>
      <c r="C6228" s="9" t="s">
        <v>15749</v>
      </c>
      <c r="D6228" s="4" t="s">
        <v>9</v>
      </c>
      <c r="E6228" s="463">
        <v>4034.72</v>
      </c>
      <c r="F6228" s="404"/>
      <c r="G6228" s="404"/>
      <c r="H6228" s="404" t="str">
        <f t="shared" si="99"/>
        <v>M</v>
      </c>
    </row>
    <row r="6229" spans="2:8" x14ac:dyDescent="0.25">
      <c r="B6229" s="6">
        <v>6817793</v>
      </c>
      <c r="C6229" s="8" t="s">
        <v>15750</v>
      </c>
      <c r="D6229" s="6" t="s">
        <v>9</v>
      </c>
      <c r="E6229" s="464">
        <v>4998.32</v>
      </c>
      <c r="F6229" s="404"/>
      <c r="G6229" s="404"/>
      <c r="H6229" s="404" t="str">
        <f t="shared" si="99"/>
        <v>M</v>
      </c>
    </row>
    <row r="6230" spans="2:8" ht="30" x14ac:dyDescent="0.25">
      <c r="B6230" s="4">
        <v>6817794</v>
      </c>
      <c r="C6230" s="9" t="s">
        <v>15751</v>
      </c>
      <c r="D6230" s="4" t="s">
        <v>9</v>
      </c>
      <c r="E6230" s="463">
        <v>4634.1000000000004</v>
      </c>
      <c r="F6230" s="404"/>
      <c r="G6230" s="404"/>
      <c r="H6230" s="404" t="str">
        <f t="shared" si="99"/>
        <v>M</v>
      </c>
    </row>
    <row r="6231" spans="2:8" x14ac:dyDescent="0.25">
      <c r="B6231" s="6">
        <v>6817785</v>
      </c>
      <c r="C6231" s="8" t="s">
        <v>15752</v>
      </c>
      <c r="D6231" s="6" t="s">
        <v>9</v>
      </c>
      <c r="E6231" s="464">
        <v>3094.84</v>
      </c>
      <c r="F6231" s="404"/>
      <c r="G6231" s="404"/>
      <c r="H6231" s="404" t="str">
        <f t="shared" si="99"/>
        <v>M</v>
      </c>
    </row>
    <row r="6232" spans="2:8" x14ac:dyDescent="0.25">
      <c r="B6232" s="4">
        <v>6817786</v>
      </c>
      <c r="C6232" s="9" t="s">
        <v>15753</v>
      </c>
      <c r="D6232" s="4" t="s">
        <v>9</v>
      </c>
      <c r="E6232" s="463">
        <v>2774.43</v>
      </c>
      <c r="F6232" s="404"/>
      <c r="G6232" s="404"/>
      <c r="H6232" s="404" t="str">
        <f t="shared" si="99"/>
        <v>M</v>
      </c>
    </row>
    <row r="6233" spans="2:8" x14ac:dyDescent="0.25">
      <c r="B6233" s="6">
        <v>6817787</v>
      </c>
      <c r="C6233" s="8" t="s">
        <v>15754</v>
      </c>
      <c r="D6233" s="6" t="s">
        <v>9</v>
      </c>
      <c r="E6233" s="464">
        <v>3577.41</v>
      </c>
      <c r="F6233" s="404"/>
      <c r="G6233" s="404"/>
      <c r="H6233" s="404" t="str">
        <f t="shared" si="99"/>
        <v>M</v>
      </c>
    </row>
    <row r="6234" spans="2:8" x14ac:dyDescent="0.25">
      <c r="B6234" s="4">
        <v>6817788</v>
      </c>
      <c r="C6234" s="9" t="s">
        <v>15755</v>
      </c>
      <c r="D6234" s="4" t="s">
        <v>9</v>
      </c>
      <c r="E6234" s="463">
        <v>3281.44</v>
      </c>
      <c r="F6234" s="404"/>
      <c r="G6234" s="404"/>
      <c r="H6234" s="404" t="str">
        <f t="shared" si="99"/>
        <v>M</v>
      </c>
    </row>
    <row r="6235" spans="2:8" x14ac:dyDescent="0.25">
      <c r="B6235" s="6">
        <v>6817789</v>
      </c>
      <c r="C6235" s="8" t="s">
        <v>15756</v>
      </c>
      <c r="D6235" s="6" t="s">
        <v>9</v>
      </c>
      <c r="E6235" s="464">
        <v>3997.27</v>
      </c>
      <c r="F6235" s="404"/>
      <c r="G6235" s="404"/>
      <c r="H6235" s="404" t="str">
        <f t="shared" si="99"/>
        <v>M</v>
      </c>
    </row>
    <row r="6236" spans="2:8" x14ac:dyDescent="0.25">
      <c r="B6236" s="4">
        <v>6817790</v>
      </c>
      <c r="C6236" s="9" t="s">
        <v>15757</v>
      </c>
      <c r="D6236" s="4" t="s">
        <v>9</v>
      </c>
      <c r="E6236" s="463">
        <v>3708.98</v>
      </c>
      <c r="F6236" s="404"/>
      <c r="G6236" s="404"/>
      <c r="H6236" s="404" t="str">
        <f t="shared" si="99"/>
        <v>M</v>
      </c>
    </row>
    <row r="6237" spans="2:8" x14ac:dyDescent="0.25">
      <c r="B6237" s="6">
        <v>6817795</v>
      </c>
      <c r="C6237" s="8" t="s">
        <v>15758</v>
      </c>
      <c r="D6237" s="6" t="s">
        <v>9</v>
      </c>
      <c r="E6237" s="464">
        <v>3828.45</v>
      </c>
      <c r="F6237" s="404"/>
      <c r="G6237" s="404"/>
      <c r="H6237" s="404" t="str">
        <f t="shared" si="99"/>
        <v>M</v>
      </c>
    </row>
    <row r="6238" spans="2:8" x14ac:dyDescent="0.25">
      <c r="B6238" s="4">
        <v>6817796</v>
      </c>
      <c r="C6238" s="9" t="s">
        <v>15759</v>
      </c>
      <c r="D6238" s="4" t="s">
        <v>9</v>
      </c>
      <c r="E6238" s="463">
        <v>3546.66</v>
      </c>
      <c r="F6238" s="404"/>
      <c r="G6238" s="404"/>
      <c r="H6238" s="404" t="str">
        <f t="shared" si="99"/>
        <v>M</v>
      </c>
    </row>
    <row r="6239" spans="2:8" x14ac:dyDescent="0.25">
      <c r="B6239" s="6">
        <v>6817797</v>
      </c>
      <c r="C6239" s="8" t="s">
        <v>15760</v>
      </c>
      <c r="D6239" s="6" t="s">
        <v>9</v>
      </c>
      <c r="E6239" s="464">
        <v>3262.43</v>
      </c>
      <c r="F6239" s="404"/>
      <c r="G6239" s="404"/>
      <c r="H6239" s="404" t="str">
        <f t="shared" si="99"/>
        <v>M</v>
      </c>
    </row>
    <row r="6240" spans="2:8" x14ac:dyDescent="0.25">
      <c r="B6240" s="4">
        <v>6817798</v>
      </c>
      <c r="C6240" s="9" t="s">
        <v>15761</v>
      </c>
      <c r="D6240" s="4" t="s">
        <v>9</v>
      </c>
      <c r="E6240" s="463">
        <v>2980.64</v>
      </c>
      <c r="F6240" s="404"/>
      <c r="G6240" s="404"/>
      <c r="H6240" s="404" t="str">
        <f t="shared" si="99"/>
        <v>M</v>
      </c>
    </row>
    <row r="6241" spans="2:8" x14ac:dyDescent="0.25">
      <c r="B6241" s="6">
        <v>6817805</v>
      </c>
      <c r="C6241" s="8" t="s">
        <v>15762</v>
      </c>
      <c r="D6241" s="6" t="s">
        <v>9</v>
      </c>
      <c r="E6241" s="464">
        <v>6190.07</v>
      </c>
      <c r="F6241" s="404"/>
      <c r="G6241" s="404"/>
      <c r="H6241" s="404" t="str">
        <f t="shared" si="99"/>
        <v>M</v>
      </c>
    </row>
    <row r="6242" spans="2:8" ht="30" x14ac:dyDescent="0.25">
      <c r="B6242" s="4">
        <v>6817806</v>
      </c>
      <c r="C6242" s="9" t="s">
        <v>15763</v>
      </c>
      <c r="D6242" s="4" t="s">
        <v>9</v>
      </c>
      <c r="E6242" s="463">
        <v>5761.5</v>
      </c>
      <c r="F6242" s="404"/>
      <c r="G6242" s="404"/>
      <c r="H6242" s="404" t="str">
        <f t="shared" si="99"/>
        <v>M</v>
      </c>
    </row>
    <row r="6243" spans="2:8" x14ac:dyDescent="0.25">
      <c r="B6243" s="6">
        <v>6817807</v>
      </c>
      <c r="C6243" s="8" t="s">
        <v>15764</v>
      </c>
      <c r="D6243" s="6" t="s">
        <v>9</v>
      </c>
      <c r="E6243" s="464">
        <v>6854.31</v>
      </c>
      <c r="F6243" s="404"/>
      <c r="G6243" s="404"/>
      <c r="H6243" s="404" t="str">
        <f t="shared" si="99"/>
        <v>M</v>
      </c>
    </row>
    <row r="6244" spans="2:8" ht="30" x14ac:dyDescent="0.25">
      <c r="B6244" s="4">
        <v>6817808</v>
      </c>
      <c r="C6244" s="9" t="s">
        <v>15765</v>
      </c>
      <c r="D6244" s="4" t="s">
        <v>9</v>
      </c>
      <c r="E6244" s="463">
        <v>6425.74</v>
      </c>
      <c r="F6244" s="404"/>
      <c r="G6244" s="404"/>
      <c r="H6244" s="404" t="str">
        <f t="shared" si="99"/>
        <v>M</v>
      </c>
    </row>
    <row r="6245" spans="2:8" x14ac:dyDescent="0.25">
      <c r="B6245" s="6">
        <v>6817799</v>
      </c>
      <c r="C6245" s="8" t="s">
        <v>15766</v>
      </c>
      <c r="D6245" s="6" t="s">
        <v>9</v>
      </c>
      <c r="E6245" s="464">
        <v>4078.18</v>
      </c>
      <c r="F6245" s="404"/>
      <c r="G6245" s="404"/>
      <c r="H6245" s="404" t="str">
        <f t="shared" si="99"/>
        <v>M</v>
      </c>
    </row>
    <row r="6246" spans="2:8" x14ac:dyDescent="0.25">
      <c r="B6246" s="4">
        <v>6817800</v>
      </c>
      <c r="C6246" s="9" t="s">
        <v>15767</v>
      </c>
      <c r="D6246" s="4" t="s">
        <v>9</v>
      </c>
      <c r="E6246" s="463">
        <v>3700.55</v>
      </c>
      <c r="F6246" s="404"/>
      <c r="G6246" s="404"/>
      <c r="H6246" s="404" t="str">
        <f t="shared" si="99"/>
        <v>M</v>
      </c>
    </row>
    <row r="6247" spans="2:8" x14ac:dyDescent="0.25">
      <c r="B6247" s="6">
        <v>6817801</v>
      </c>
      <c r="C6247" s="8" t="s">
        <v>15768</v>
      </c>
      <c r="D6247" s="6" t="s">
        <v>9</v>
      </c>
      <c r="E6247" s="464">
        <v>4951.7700000000004</v>
      </c>
      <c r="F6247" s="404"/>
      <c r="G6247" s="404"/>
      <c r="H6247" s="404" t="str">
        <f t="shared" si="99"/>
        <v>M</v>
      </c>
    </row>
    <row r="6248" spans="2:8" x14ac:dyDescent="0.25">
      <c r="B6248" s="4">
        <v>6817802</v>
      </c>
      <c r="C6248" s="9" t="s">
        <v>15769</v>
      </c>
      <c r="D6248" s="4" t="s">
        <v>9</v>
      </c>
      <c r="E6248" s="463">
        <v>4612.01</v>
      </c>
      <c r="F6248" s="404"/>
      <c r="G6248" s="404"/>
      <c r="H6248" s="404" t="str">
        <f t="shared" si="99"/>
        <v>M</v>
      </c>
    </row>
    <row r="6249" spans="2:8" x14ac:dyDescent="0.25">
      <c r="B6249" s="6">
        <v>6817803</v>
      </c>
      <c r="C6249" s="8" t="s">
        <v>15770</v>
      </c>
      <c r="D6249" s="6" t="s">
        <v>9</v>
      </c>
      <c r="E6249" s="464">
        <v>5597.61</v>
      </c>
      <c r="F6249" s="404"/>
      <c r="G6249" s="404"/>
      <c r="H6249" s="404" t="str">
        <f t="shared" si="99"/>
        <v>M</v>
      </c>
    </row>
    <row r="6250" spans="2:8" x14ac:dyDescent="0.25">
      <c r="B6250" s="4">
        <v>6817804</v>
      </c>
      <c r="C6250" s="9" t="s">
        <v>15771</v>
      </c>
      <c r="D6250" s="4" t="s">
        <v>9</v>
      </c>
      <c r="E6250" s="463">
        <v>5169.04</v>
      </c>
      <c r="F6250" s="404"/>
      <c r="G6250" s="404"/>
      <c r="H6250" s="404" t="str">
        <f t="shared" si="99"/>
        <v>M</v>
      </c>
    </row>
    <row r="6251" spans="2:8" x14ac:dyDescent="0.25">
      <c r="B6251" s="6">
        <v>6817885</v>
      </c>
      <c r="C6251" s="8" t="s">
        <v>15772</v>
      </c>
      <c r="D6251" s="6" t="s">
        <v>9</v>
      </c>
      <c r="E6251" s="464">
        <v>1364.01</v>
      </c>
      <c r="F6251" s="404"/>
      <c r="G6251" s="404"/>
      <c r="H6251" s="404" t="str">
        <f t="shared" si="99"/>
        <v>M</v>
      </c>
    </row>
    <row r="6252" spans="2:8" x14ac:dyDescent="0.25">
      <c r="B6252" s="4">
        <v>6817886</v>
      </c>
      <c r="C6252" s="9" t="s">
        <v>15773</v>
      </c>
      <c r="D6252" s="4" t="s">
        <v>9</v>
      </c>
      <c r="E6252" s="463">
        <v>1213.44</v>
      </c>
      <c r="F6252" s="404"/>
      <c r="G6252" s="404"/>
      <c r="H6252" s="404" t="str">
        <f t="shared" si="99"/>
        <v>M</v>
      </c>
    </row>
    <row r="6253" spans="2:8" x14ac:dyDescent="0.25">
      <c r="B6253" s="6">
        <v>6817887</v>
      </c>
      <c r="C6253" s="8" t="s">
        <v>15774</v>
      </c>
      <c r="D6253" s="6" t="s">
        <v>9</v>
      </c>
      <c r="E6253" s="464">
        <v>1483.79</v>
      </c>
      <c r="F6253" s="404"/>
      <c r="G6253" s="404"/>
      <c r="H6253" s="404" t="str">
        <f t="shared" si="99"/>
        <v>M</v>
      </c>
    </row>
    <row r="6254" spans="2:8" x14ac:dyDescent="0.25">
      <c r="B6254" s="4">
        <v>6817888</v>
      </c>
      <c r="C6254" s="9" t="s">
        <v>15775</v>
      </c>
      <c r="D6254" s="4" t="s">
        <v>9</v>
      </c>
      <c r="E6254" s="463">
        <v>1312.05</v>
      </c>
      <c r="F6254" s="404"/>
      <c r="G6254" s="404"/>
      <c r="H6254" s="404" t="str">
        <f t="shared" si="99"/>
        <v>M</v>
      </c>
    </row>
    <row r="6255" spans="2:8" x14ac:dyDescent="0.25">
      <c r="B6255" s="6">
        <v>6817889</v>
      </c>
      <c r="C6255" s="8" t="s">
        <v>15776</v>
      </c>
      <c r="D6255" s="6" t="s">
        <v>9</v>
      </c>
      <c r="E6255" s="464">
        <v>2189.9</v>
      </c>
      <c r="F6255" s="404"/>
      <c r="G6255" s="404"/>
      <c r="H6255" s="404" t="str">
        <f t="shared" si="99"/>
        <v>M</v>
      </c>
    </row>
    <row r="6256" spans="2:8" x14ac:dyDescent="0.25">
      <c r="B6256" s="4">
        <v>6817890</v>
      </c>
      <c r="C6256" s="9" t="s">
        <v>15777</v>
      </c>
      <c r="D6256" s="4" t="s">
        <v>9</v>
      </c>
      <c r="E6256" s="463">
        <v>1946.84</v>
      </c>
      <c r="F6256" s="404"/>
      <c r="G6256" s="404"/>
      <c r="H6256" s="404" t="str">
        <f t="shared" si="99"/>
        <v>M</v>
      </c>
    </row>
    <row r="6257" spans="2:8" x14ac:dyDescent="0.25">
      <c r="B6257" s="6">
        <v>6817891</v>
      </c>
      <c r="C6257" s="8" t="s">
        <v>15778</v>
      </c>
      <c r="D6257" s="6" t="s">
        <v>9</v>
      </c>
      <c r="E6257" s="464">
        <v>1901.69</v>
      </c>
      <c r="F6257" s="404"/>
      <c r="G6257" s="404"/>
      <c r="H6257" s="404" t="str">
        <f t="shared" si="99"/>
        <v>M</v>
      </c>
    </row>
    <row r="6258" spans="2:8" x14ac:dyDescent="0.25">
      <c r="B6258" s="4">
        <v>6817892</v>
      </c>
      <c r="C6258" s="9" t="s">
        <v>15779</v>
      </c>
      <c r="D6258" s="4" t="s">
        <v>9</v>
      </c>
      <c r="E6258" s="463">
        <v>1658.63</v>
      </c>
      <c r="F6258" s="404"/>
      <c r="G6258" s="404"/>
      <c r="H6258" s="404" t="str">
        <f t="shared" si="99"/>
        <v>M</v>
      </c>
    </row>
    <row r="6259" spans="2:8" x14ac:dyDescent="0.25">
      <c r="B6259" s="6">
        <v>6817893</v>
      </c>
      <c r="C6259" s="8" t="s">
        <v>15780</v>
      </c>
      <c r="D6259" s="6" t="s">
        <v>9</v>
      </c>
      <c r="E6259" s="464">
        <v>1655.83</v>
      </c>
      <c r="F6259" s="404"/>
      <c r="G6259" s="404"/>
      <c r="H6259" s="404" t="str">
        <f t="shared" si="99"/>
        <v>M</v>
      </c>
    </row>
    <row r="6260" spans="2:8" x14ac:dyDescent="0.25">
      <c r="B6260" s="4">
        <v>6817894</v>
      </c>
      <c r="C6260" s="9" t="s">
        <v>15781</v>
      </c>
      <c r="D6260" s="4" t="s">
        <v>9</v>
      </c>
      <c r="E6260" s="463">
        <v>1461.76</v>
      </c>
      <c r="F6260" s="404"/>
      <c r="G6260" s="404"/>
      <c r="H6260" s="404" t="str">
        <f t="shared" si="99"/>
        <v>M</v>
      </c>
    </row>
    <row r="6261" spans="2:8" x14ac:dyDescent="0.25">
      <c r="B6261" s="6">
        <v>6817895</v>
      </c>
      <c r="C6261" s="8" t="s">
        <v>15782</v>
      </c>
      <c r="D6261" s="6" t="s">
        <v>9</v>
      </c>
      <c r="E6261" s="464">
        <v>2352.41</v>
      </c>
      <c r="F6261" s="404"/>
      <c r="G6261" s="404"/>
      <c r="H6261" s="404" t="str">
        <f t="shared" si="99"/>
        <v>M</v>
      </c>
    </row>
    <row r="6262" spans="2:8" x14ac:dyDescent="0.25">
      <c r="B6262" s="4">
        <v>6817896</v>
      </c>
      <c r="C6262" s="9" t="s">
        <v>15783</v>
      </c>
      <c r="D6262" s="4" t="s">
        <v>9</v>
      </c>
      <c r="E6262" s="463">
        <v>2084.0700000000002</v>
      </c>
      <c r="F6262" s="404"/>
      <c r="G6262" s="404"/>
      <c r="H6262" s="404" t="str">
        <f t="shared" si="99"/>
        <v>M</v>
      </c>
    </row>
    <row r="6263" spans="2:8" x14ac:dyDescent="0.25">
      <c r="B6263" s="6">
        <v>6817897</v>
      </c>
      <c r="C6263" s="8" t="s">
        <v>15784</v>
      </c>
      <c r="D6263" s="6" t="s">
        <v>9</v>
      </c>
      <c r="E6263" s="464">
        <v>2073.7199999999998</v>
      </c>
      <c r="F6263" s="404"/>
      <c r="G6263" s="404"/>
      <c r="H6263" s="404" t="str">
        <f t="shared" si="99"/>
        <v>M</v>
      </c>
    </row>
    <row r="6264" spans="2:8" x14ac:dyDescent="0.25">
      <c r="B6264" s="4">
        <v>6817898</v>
      </c>
      <c r="C6264" s="9" t="s">
        <v>15785</v>
      </c>
      <c r="D6264" s="4" t="s">
        <v>9</v>
      </c>
      <c r="E6264" s="463">
        <v>1805.39</v>
      </c>
      <c r="F6264" s="404"/>
      <c r="G6264" s="404"/>
      <c r="H6264" s="404" t="str">
        <f t="shared" si="99"/>
        <v>M</v>
      </c>
    </row>
    <row r="6265" spans="2:8" x14ac:dyDescent="0.25">
      <c r="B6265" s="6">
        <v>6817899</v>
      </c>
      <c r="C6265" s="8" t="s">
        <v>15786</v>
      </c>
      <c r="D6265" s="6" t="s">
        <v>9</v>
      </c>
      <c r="E6265" s="464">
        <v>1817.19</v>
      </c>
      <c r="F6265" s="404"/>
      <c r="G6265" s="404"/>
      <c r="H6265" s="404" t="str">
        <f t="shared" si="99"/>
        <v>M</v>
      </c>
    </row>
    <row r="6266" spans="2:8" x14ac:dyDescent="0.25">
      <c r="B6266" s="4">
        <v>6817900</v>
      </c>
      <c r="C6266" s="9" t="s">
        <v>15787</v>
      </c>
      <c r="D6266" s="4" t="s">
        <v>9</v>
      </c>
      <c r="E6266" s="463">
        <v>1600.54</v>
      </c>
      <c r="F6266" s="404"/>
      <c r="G6266" s="404"/>
      <c r="H6266" s="404" t="str">
        <f t="shared" si="99"/>
        <v>M</v>
      </c>
    </row>
    <row r="6267" spans="2:8" x14ac:dyDescent="0.25">
      <c r="B6267" s="6">
        <v>6817901</v>
      </c>
      <c r="C6267" s="8" t="s">
        <v>15788</v>
      </c>
      <c r="D6267" s="6" t="s">
        <v>9</v>
      </c>
      <c r="E6267" s="464">
        <v>2455.84</v>
      </c>
      <c r="F6267" s="404"/>
      <c r="G6267" s="404"/>
      <c r="H6267" s="404" t="str">
        <f t="shared" si="99"/>
        <v>M</v>
      </c>
    </row>
    <row r="6268" spans="2:8" x14ac:dyDescent="0.25">
      <c r="B6268" s="4">
        <v>6817902</v>
      </c>
      <c r="C6268" s="9" t="s">
        <v>15789</v>
      </c>
      <c r="D6268" s="4" t="s">
        <v>9</v>
      </c>
      <c r="E6268" s="463">
        <v>2160.63</v>
      </c>
      <c r="F6268" s="404"/>
      <c r="G6268" s="404"/>
      <c r="H6268" s="404" t="str">
        <f t="shared" si="99"/>
        <v>M</v>
      </c>
    </row>
    <row r="6269" spans="2:8" x14ac:dyDescent="0.25">
      <c r="B6269" s="6">
        <v>6817903</v>
      </c>
      <c r="C6269" s="8" t="s">
        <v>15790</v>
      </c>
      <c r="D6269" s="6" t="s">
        <v>9</v>
      </c>
      <c r="E6269" s="464">
        <v>2249.81</v>
      </c>
      <c r="F6269" s="404"/>
      <c r="G6269" s="404"/>
      <c r="H6269" s="404" t="str">
        <f t="shared" si="99"/>
        <v>M</v>
      </c>
    </row>
    <row r="6270" spans="2:8" x14ac:dyDescent="0.25">
      <c r="B6270" s="4">
        <v>6817904</v>
      </c>
      <c r="C6270" s="9" t="s">
        <v>15791</v>
      </c>
      <c r="D6270" s="4" t="s">
        <v>9</v>
      </c>
      <c r="E6270" s="463">
        <v>1954.59</v>
      </c>
      <c r="F6270" s="404"/>
      <c r="G6270" s="404"/>
      <c r="H6270" s="404" t="str">
        <f t="shared" si="99"/>
        <v>M</v>
      </c>
    </row>
    <row r="6271" spans="2:8" ht="30" x14ac:dyDescent="0.25">
      <c r="B6271" s="6">
        <v>6817829</v>
      </c>
      <c r="C6271" s="8" t="s">
        <v>15792</v>
      </c>
      <c r="D6271" s="6" t="s">
        <v>9</v>
      </c>
      <c r="E6271" s="464">
        <v>1821.39</v>
      </c>
      <c r="F6271" s="404"/>
      <c r="G6271" s="404"/>
      <c r="H6271" s="404" t="str">
        <f t="shared" si="99"/>
        <v>M</v>
      </c>
    </row>
    <row r="6272" spans="2:8" ht="30" x14ac:dyDescent="0.25">
      <c r="B6272" s="4">
        <v>6817830</v>
      </c>
      <c r="C6272" s="9" t="s">
        <v>15793</v>
      </c>
      <c r="D6272" s="4" t="s">
        <v>9</v>
      </c>
      <c r="E6272" s="463">
        <v>1625.47</v>
      </c>
      <c r="F6272" s="404"/>
      <c r="G6272" s="404"/>
      <c r="H6272" s="404" t="str">
        <f t="shared" si="99"/>
        <v>M</v>
      </c>
    </row>
    <row r="6273" spans="2:8" ht="30" x14ac:dyDescent="0.25">
      <c r="B6273" s="6">
        <v>6817831</v>
      </c>
      <c r="C6273" s="8" t="s">
        <v>15794</v>
      </c>
      <c r="D6273" s="6" t="s">
        <v>9</v>
      </c>
      <c r="E6273" s="464">
        <v>1757.71</v>
      </c>
      <c r="F6273" s="404"/>
      <c r="G6273" s="404"/>
      <c r="H6273" s="404" t="str">
        <f t="shared" si="99"/>
        <v>M</v>
      </c>
    </row>
    <row r="6274" spans="2:8" ht="30" x14ac:dyDescent="0.25">
      <c r="B6274" s="4">
        <v>6817832</v>
      </c>
      <c r="C6274" s="9" t="s">
        <v>15795</v>
      </c>
      <c r="D6274" s="4" t="s">
        <v>9</v>
      </c>
      <c r="E6274" s="463">
        <v>1561.8</v>
      </c>
      <c r="F6274" s="404"/>
      <c r="G6274" s="404"/>
      <c r="H6274" s="404" t="str">
        <f t="shared" si="99"/>
        <v>M</v>
      </c>
    </row>
    <row r="6275" spans="2:8" ht="30" x14ac:dyDescent="0.25">
      <c r="B6275" s="6">
        <v>6817839</v>
      </c>
      <c r="C6275" s="8" t="s">
        <v>15796</v>
      </c>
      <c r="D6275" s="6" t="s">
        <v>9</v>
      </c>
      <c r="E6275" s="464">
        <v>2134.29</v>
      </c>
      <c r="F6275" s="404"/>
      <c r="G6275" s="404"/>
      <c r="H6275" s="404" t="str">
        <f t="shared" si="99"/>
        <v>M</v>
      </c>
    </row>
    <row r="6276" spans="2:8" ht="30" x14ac:dyDescent="0.25">
      <c r="B6276" s="4">
        <v>6817840</v>
      </c>
      <c r="C6276" s="9" t="s">
        <v>15797</v>
      </c>
      <c r="D6276" s="4" t="s">
        <v>9</v>
      </c>
      <c r="E6276" s="463">
        <v>1886.19</v>
      </c>
      <c r="F6276" s="404"/>
      <c r="G6276" s="404"/>
      <c r="H6276" s="404" t="str">
        <f t="shared" si="99"/>
        <v>M</v>
      </c>
    </row>
    <row r="6277" spans="2:8" ht="30" x14ac:dyDescent="0.25">
      <c r="B6277" s="6">
        <v>6817841</v>
      </c>
      <c r="C6277" s="8" t="s">
        <v>15798</v>
      </c>
      <c r="D6277" s="6" t="s">
        <v>9</v>
      </c>
      <c r="E6277" s="464">
        <v>2421.14</v>
      </c>
      <c r="F6277" s="404"/>
      <c r="G6277" s="404"/>
      <c r="H6277" s="404" t="str">
        <f t="shared" si="99"/>
        <v>M</v>
      </c>
    </row>
    <row r="6278" spans="2:8" ht="30" x14ac:dyDescent="0.25">
      <c r="B6278" s="4">
        <v>6817842</v>
      </c>
      <c r="C6278" s="9" t="s">
        <v>15799</v>
      </c>
      <c r="D6278" s="4" t="s">
        <v>9</v>
      </c>
      <c r="E6278" s="463">
        <v>2188.75</v>
      </c>
      <c r="F6278" s="404"/>
      <c r="G6278" s="404"/>
      <c r="H6278" s="404" t="str">
        <f t="shared" si="99"/>
        <v>M</v>
      </c>
    </row>
    <row r="6279" spans="2:8" ht="30" x14ac:dyDescent="0.25">
      <c r="B6279" s="6">
        <v>6817833</v>
      </c>
      <c r="C6279" s="8" t="s">
        <v>15800</v>
      </c>
      <c r="D6279" s="6" t="s">
        <v>9</v>
      </c>
      <c r="E6279" s="464">
        <v>1757.71</v>
      </c>
      <c r="F6279" s="404"/>
      <c r="G6279" s="404"/>
      <c r="H6279" s="404" t="str">
        <f t="shared" si="99"/>
        <v>M</v>
      </c>
    </row>
    <row r="6280" spans="2:8" ht="30" x14ac:dyDescent="0.25">
      <c r="B6280" s="4">
        <v>6817834</v>
      </c>
      <c r="C6280" s="9" t="s">
        <v>15801</v>
      </c>
      <c r="D6280" s="4" t="s">
        <v>9</v>
      </c>
      <c r="E6280" s="463">
        <v>1561.8</v>
      </c>
      <c r="F6280" s="404"/>
      <c r="G6280" s="404"/>
      <c r="H6280" s="404" t="str">
        <f t="shared" si="99"/>
        <v>M</v>
      </c>
    </row>
    <row r="6281" spans="2:8" ht="30" x14ac:dyDescent="0.25">
      <c r="B6281" s="6">
        <v>6817835</v>
      </c>
      <c r="C6281" s="8" t="s">
        <v>15802</v>
      </c>
      <c r="D6281" s="6" t="s">
        <v>9</v>
      </c>
      <c r="E6281" s="464">
        <v>1883.54</v>
      </c>
      <c r="F6281" s="404"/>
      <c r="G6281" s="404"/>
      <c r="H6281" s="404" t="str">
        <f t="shared" si="99"/>
        <v>M</v>
      </c>
    </row>
    <row r="6282" spans="2:8" ht="30" x14ac:dyDescent="0.25">
      <c r="B6282" s="4">
        <v>6817836</v>
      </c>
      <c r="C6282" s="9" t="s">
        <v>15803</v>
      </c>
      <c r="D6282" s="4" t="s">
        <v>9</v>
      </c>
      <c r="E6282" s="463">
        <v>1689.82</v>
      </c>
      <c r="F6282" s="404"/>
      <c r="G6282" s="404"/>
      <c r="H6282" s="404" t="str">
        <f t="shared" si="99"/>
        <v>M</v>
      </c>
    </row>
    <row r="6283" spans="2:8" ht="30" x14ac:dyDescent="0.25">
      <c r="B6283" s="6">
        <v>6817837</v>
      </c>
      <c r="C6283" s="8" t="s">
        <v>15804</v>
      </c>
      <c r="D6283" s="6" t="s">
        <v>9</v>
      </c>
      <c r="E6283" s="464">
        <v>2239.96</v>
      </c>
      <c r="F6283" s="404"/>
      <c r="G6283" s="404"/>
      <c r="H6283" s="404" t="str">
        <f t="shared" si="99"/>
        <v>M</v>
      </c>
    </row>
    <row r="6284" spans="2:8" ht="30" x14ac:dyDescent="0.25">
      <c r="B6284" s="4">
        <v>6817838</v>
      </c>
      <c r="C6284" s="9" t="s">
        <v>15805</v>
      </c>
      <c r="D6284" s="4" t="s">
        <v>9</v>
      </c>
      <c r="E6284" s="463">
        <v>1991.86</v>
      </c>
      <c r="F6284" s="404"/>
      <c r="G6284" s="404"/>
      <c r="H6284" s="404" t="str">
        <f t="shared" si="99"/>
        <v>M</v>
      </c>
    </row>
    <row r="6285" spans="2:8" ht="30" x14ac:dyDescent="0.25">
      <c r="B6285" s="6">
        <v>6817843</v>
      </c>
      <c r="C6285" s="8" t="s">
        <v>15806</v>
      </c>
      <c r="D6285" s="6" t="s">
        <v>9</v>
      </c>
      <c r="E6285" s="464">
        <v>2573.96</v>
      </c>
      <c r="F6285" s="404"/>
      <c r="G6285" s="404"/>
      <c r="H6285" s="404" t="str">
        <f t="shared" si="99"/>
        <v>M</v>
      </c>
    </row>
    <row r="6286" spans="2:8" ht="30" x14ac:dyDescent="0.25">
      <c r="B6286" s="4">
        <v>6817844</v>
      </c>
      <c r="C6286" s="9" t="s">
        <v>15807</v>
      </c>
      <c r="D6286" s="4" t="s">
        <v>9</v>
      </c>
      <c r="E6286" s="463">
        <v>2324.61</v>
      </c>
      <c r="F6286" s="404"/>
      <c r="G6286" s="404"/>
      <c r="H6286" s="404" t="str">
        <f t="shared" si="99"/>
        <v>M</v>
      </c>
    </row>
    <row r="6287" spans="2:8" ht="30" x14ac:dyDescent="0.25">
      <c r="B6287" s="6">
        <v>6817845</v>
      </c>
      <c r="C6287" s="8" t="s">
        <v>15808</v>
      </c>
      <c r="D6287" s="6" t="s">
        <v>9</v>
      </c>
      <c r="E6287" s="464">
        <v>2231.88</v>
      </c>
      <c r="F6287" s="404"/>
      <c r="G6287" s="404"/>
      <c r="H6287" s="404" t="str">
        <f t="shared" si="99"/>
        <v>M</v>
      </c>
    </row>
    <row r="6288" spans="2:8" ht="30" x14ac:dyDescent="0.25">
      <c r="B6288" s="4">
        <v>6817846</v>
      </c>
      <c r="C6288" s="9" t="s">
        <v>15809</v>
      </c>
      <c r="D6288" s="4" t="s">
        <v>9</v>
      </c>
      <c r="E6288" s="463">
        <v>1982.53</v>
      </c>
      <c r="F6288" s="404"/>
      <c r="G6288" s="404"/>
      <c r="H6288" s="404" t="str">
        <f t="shared" si="99"/>
        <v>M</v>
      </c>
    </row>
    <row r="6289" spans="2:8" ht="30" x14ac:dyDescent="0.25">
      <c r="B6289" s="6">
        <v>6817853</v>
      </c>
      <c r="C6289" s="8" t="s">
        <v>15810</v>
      </c>
      <c r="D6289" s="6" t="s">
        <v>9</v>
      </c>
      <c r="E6289" s="464">
        <v>3413.89</v>
      </c>
      <c r="F6289" s="404"/>
      <c r="G6289" s="404"/>
      <c r="H6289" s="404" t="str">
        <f t="shared" ref="H6289:H6352" si="100">UPPER(D6289)</f>
        <v>M</v>
      </c>
    </row>
    <row r="6290" spans="2:8" ht="30" x14ac:dyDescent="0.25">
      <c r="B6290" s="4">
        <v>6817854</v>
      </c>
      <c r="C6290" s="9" t="s">
        <v>15811</v>
      </c>
      <c r="D6290" s="4" t="s">
        <v>9</v>
      </c>
      <c r="E6290" s="463">
        <v>3123.64</v>
      </c>
      <c r="F6290" s="404"/>
      <c r="G6290" s="404"/>
      <c r="H6290" s="404" t="str">
        <f t="shared" si="100"/>
        <v>M</v>
      </c>
    </row>
    <row r="6291" spans="2:8" ht="30" x14ac:dyDescent="0.25">
      <c r="B6291" s="6">
        <v>6817855</v>
      </c>
      <c r="C6291" s="8" t="s">
        <v>15812</v>
      </c>
      <c r="D6291" s="6" t="s">
        <v>9</v>
      </c>
      <c r="E6291" s="464">
        <v>3957.67</v>
      </c>
      <c r="F6291" s="404"/>
      <c r="G6291" s="404"/>
      <c r="H6291" s="404" t="str">
        <f t="shared" si="100"/>
        <v>M</v>
      </c>
    </row>
    <row r="6292" spans="2:8" ht="30" x14ac:dyDescent="0.25">
      <c r="B6292" s="4">
        <v>6817856</v>
      </c>
      <c r="C6292" s="9" t="s">
        <v>15813</v>
      </c>
      <c r="D6292" s="4" t="s">
        <v>9</v>
      </c>
      <c r="E6292" s="463">
        <v>3604.32</v>
      </c>
      <c r="F6292" s="404"/>
      <c r="G6292" s="404"/>
      <c r="H6292" s="404" t="str">
        <f t="shared" si="100"/>
        <v>M</v>
      </c>
    </row>
    <row r="6293" spans="2:8" ht="30" x14ac:dyDescent="0.25">
      <c r="B6293" s="6">
        <v>6817847</v>
      </c>
      <c r="C6293" s="8" t="s">
        <v>15814</v>
      </c>
      <c r="D6293" s="6" t="s">
        <v>9</v>
      </c>
      <c r="E6293" s="464">
        <v>2504.08</v>
      </c>
      <c r="F6293" s="404"/>
      <c r="G6293" s="404"/>
      <c r="H6293" s="404" t="str">
        <f t="shared" si="100"/>
        <v>M</v>
      </c>
    </row>
    <row r="6294" spans="2:8" ht="30" x14ac:dyDescent="0.25">
      <c r="B6294" s="4">
        <v>6817848</v>
      </c>
      <c r="C6294" s="9" t="s">
        <v>15815</v>
      </c>
      <c r="D6294" s="4" t="s">
        <v>9</v>
      </c>
      <c r="E6294" s="463">
        <v>2256.13</v>
      </c>
      <c r="F6294" s="404"/>
      <c r="G6294" s="404"/>
      <c r="H6294" s="404" t="str">
        <f t="shared" si="100"/>
        <v>M</v>
      </c>
    </row>
    <row r="6295" spans="2:8" ht="30" x14ac:dyDescent="0.25">
      <c r="B6295" s="6">
        <v>6817849</v>
      </c>
      <c r="C6295" s="8" t="s">
        <v>15816</v>
      </c>
      <c r="D6295" s="6" t="s">
        <v>9</v>
      </c>
      <c r="E6295" s="464">
        <v>2927.61</v>
      </c>
      <c r="F6295" s="404"/>
      <c r="G6295" s="404"/>
      <c r="H6295" s="404" t="str">
        <f t="shared" si="100"/>
        <v>M</v>
      </c>
    </row>
    <row r="6296" spans="2:8" ht="30" x14ac:dyDescent="0.25">
      <c r="B6296" s="4">
        <v>6817850</v>
      </c>
      <c r="C6296" s="9" t="s">
        <v>15817</v>
      </c>
      <c r="D6296" s="4" t="s">
        <v>9</v>
      </c>
      <c r="E6296" s="463">
        <v>2612.38</v>
      </c>
      <c r="F6296" s="404"/>
      <c r="G6296" s="404"/>
      <c r="H6296" s="404" t="str">
        <f t="shared" si="100"/>
        <v>M</v>
      </c>
    </row>
    <row r="6297" spans="2:8" ht="30" x14ac:dyDescent="0.25">
      <c r="B6297" s="6">
        <v>6817851</v>
      </c>
      <c r="C6297" s="8" t="s">
        <v>15818</v>
      </c>
      <c r="D6297" s="6" t="s">
        <v>9</v>
      </c>
      <c r="E6297" s="464">
        <v>3172.56</v>
      </c>
      <c r="F6297" s="404"/>
      <c r="G6297" s="404"/>
      <c r="H6297" s="404" t="str">
        <f t="shared" si="100"/>
        <v>M</v>
      </c>
    </row>
    <row r="6298" spans="2:8" ht="30" x14ac:dyDescent="0.25">
      <c r="B6298" s="4">
        <v>6817852</v>
      </c>
      <c r="C6298" s="9" t="s">
        <v>15819</v>
      </c>
      <c r="D6298" s="4" t="s">
        <v>9</v>
      </c>
      <c r="E6298" s="463">
        <v>2876</v>
      </c>
      <c r="F6298" s="404"/>
      <c r="G6298" s="404"/>
      <c r="H6298" s="404" t="str">
        <f t="shared" si="100"/>
        <v>M</v>
      </c>
    </row>
    <row r="6299" spans="2:8" ht="30" x14ac:dyDescent="0.25">
      <c r="B6299" s="6">
        <v>6817857</v>
      </c>
      <c r="C6299" s="8" t="s">
        <v>15820</v>
      </c>
      <c r="D6299" s="6" t="s">
        <v>9</v>
      </c>
      <c r="E6299" s="464">
        <v>3447.88</v>
      </c>
      <c r="F6299" s="404"/>
      <c r="G6299" s="404"/>
      <c r="H6299" s="404" t="str">
        <f t="shared" si="100"/>
        <v>M</v>
      </c>
    </row>
    <row r="6300" spans="2:8" ht="30" x14ac:dyDescent="0.25">
      <c r="B6300" s="4">
        <v>6817858</v>
      </c>
      <c r="C6300" s="9" t="s">
        <v>15821</v>
      </c>
      <c r="D6300" s="4" t="s">
        <v>9</v>
      </c>
      <c r="E6300" s="463">
        <v>3142.46</v>
      </c>
      <c r="F6300" s="404"/>
      <c r="G6300" s="404"/>
      <c r="H6300" s="404" t="str">
        <f t="shared" si="100"/>
        <v>M</v>
      </c>
    </row>
    <row r="6301" spans="2:8" ht="30" x14ac:dyDescent="0.25">
      <c r="B6301" s="6">
        <v>6817859</v>
      </c>
      <c r="C6301" s="8" t="s">
        <v>15822</v>
      </c>
      <c r="D6301" s="6" t="s">
        <v>9</v>
      </c>
      <c r="E6301" s="464">
        <v>2902.98</v>
      </c>
      <c r="F6301" s="404"/>
      <c r="G6301" s="404"/>
      <c r="H6301" s="404" t="str">
        <f t="shared" si="100"/>
        <v>M</v>
      </c>
    </row>
    <row r="6302" spans="2:8" ht="30" x14ac:dyDescent="0.25">
      <c r="B6302" s="4">
        <v>6817860</v>
      </c>
      <c r="C6302" s="9" t="s">
        <v>15823</v>
      </c>
      <c r="D6302" s="4" t="s">
        <v>9</v>
      </c>
      <c r="E6302" s="463">
        <v>2597.56</v>
      </c>
      <c r="F6302" s="404"/>
      <c r="G6302" s="404"/>
      <c r="H6302" s="404" t="str">
        <f t="shared" si="100"/>
        <v>M</v>
      </c>
    </row>
    <row r="6303" spans="2:8" ht="30" x14ac:dyDescent="0.25">
      <c r="B6303" s="6">
        <v>6817867</v>
      </c>
      <c r="C6303" s="8" t="s">
        <v>15824</v>
      </c>
      <c r="D6303" s="6" t="s">
        <v>9</v>
      </c>
      <c r="E6303" s="464">
        <v>4884.4399999999996</v>
      </c>
      <c r="F6303" s="404"/>
      <c r="G6303" s="404"/>
      <c r="H6303" s="404" t="str">
        <f t="shared" si="100"/>
        <v>M</v>
      </c>
    </row>
    <row r="6304" spans="2:8" ht="30" x14ac:dyDescent="0.25">
      <c r="B6304" s="4">
        <v>6817868</v>
      </c>
      <c r="C6304" s="9" t="s">
        <v>15825</v>
      </c>
      <c r="D6304" s="4" t="s">
        <v>9</v>
      </c>
      <c r="E6304" s="463">
        <v>4454.21</v>
      </c>
      <c r="F6304" s="404"/>
      <c r="G6304" s="404"/>
      <c r="H6304" s="404" t="str">
        <f t="shared" si="100"/>
        <v>M</v>
      </c>
    </row>
    <row r="6305" spans="2:8" ht="30" x14ac:dyDescent="0.25">
      <c r="B6305" s="6">
        <v>6817869</v>
      </c>
      <c r="C6305" s="8" t="s">
        <v>15826</v>
      </c>
      <c r="D6305" s="6" t="s">
        <v>9</v>
      </c>
      <c r="E6305" s="464">
        <v>5488.44</v>
      </c>
      <c r="F6305" s="404"/>
      <c r="G6305" s="404"/>
      <c r="H6305" s="404" t="str">
        <f t="shared" si="100"/>
        <v>M</v>
      </c>
    </row>
    <row r="6306" spans="2:8" ht="30" x14ac:dyDescent="0.25">
      <c r="B6306" s="4">
        <v>6817870</v>
      </c>
      <c r="C6306" s="9" t="s">
        <v>15827</v>
      </c>
      <c r="D6306" s="4" t="s">
        <v>9</v>
      </c>
      <c r="E6306" s="463">
        <v>5056.79</v>
      </c>
      <c r="F6306" s="404"/>
      <c r="G6306" s="404"/>
      <c r="H6306" s="404" t="str">
        <f t="shared" si="100"/>
        <v>M</v>
      </c>
    </row>
    <row r="6307" spans="2:8" ht="30" x14ac:dyDescent="0.25">
      <c r="B6307" s="6">
        <v>6817861</v>
      </c>
      <c r="C6307" s="8" t="s">
        <v>15828</v>
      </c>
      <c r="D6307" s="6" t="s">
        <v>9</v>
      </c>
      <c r="E6307" s="464">
        <v>3569.43</v>
      </c>
      <c r="F6307" s="404"/>
      <c r="G6307" s="404"/>
      <c r="H6307" s="404" t="str">
        <f t="shared" si="100"/>
        <v>M</v>
      </c>
    </row>
    <row r="6308" spans="2:8" ht="30" x14ac:dyDescent="0.25">
      <c r="B6308" s="4">
        <v>6817862</v>
      </c>
      <c r="C6308" s="9" t="s">
        <v>15829</v>
      </c>
      <c r="D6308" s="4" t="s">
        <v>9</v>
      </c>
      <c r="E6308" s="463">
        <v>3185.87</v>
      </c>
      <c r="F6308" s="404"/>
      <c r="G6308" s="404"/>
      <c r="H6308" s="404" t="str">
        <f t="shared" si="100"/>
        <v>M</v>
      </c>
    </row>
    <row r="6309" spans="2:8" ht="30" x14ac:dyDescent="0.25">
      <c r="B6309" s="6">
        <v>6817863</v>
      </c>
      <c r="C6309" s="8" t="s">
        <v>15830</v>
      </c>
      <c r="D6309" s="6" t="s">
        <v>9</v>
      </c>
      <c r="E6309" s="464">
        <v>4056.61</v>
      </c>
      <c r="F6309" s="404"/>
      <c r="G6309" s="404"/>
      <c r="H6309" s="404" t="str">
        <f t="shared" si="100"/>
        <v>M</v>
      </c>
    </row>
    <row r="6310" spans="2:8" ht="30" x14ac:dyDescent="0.25">
      <c r="B6310" s="4">
        <v>6817864</v>
      </c>
      <c r="C6310" s="9" t="s">
        <v>15831</v>
      </c>
      <c r="D6310" s="4" t="s">
        <v>9</v>
      </c>
      <c r="E6310" s="463">
        <v>3696.08</v>
      </c>
      <c r="F6310" s="404"/>
      <c r="G6310" s="404"/>
      <c r="H6310" s="404" t="str">
        <f t="shared" si="100"/>
        <v>M</v>
      </c>
    </row>
    <row r="6311" spans="2:8" ht="30" x14ac:dyDescent="0.25">
      <c r="B6311" s="6">
        <v>6817865</v>
      </c>
      <c r="C6311" s="8" t="s">
        <v>15832</v>
      </c>
      <c r="D6311" s="6" t="s">
        <v>9</v>
      </c>
      <c r="E6311" s="464">
        <v>4476.47</v>
      </c>
      <c r="F6311" s="404"/>
      <c r="G6311" s="404"/>
      <c r="H6311" s="404" t="str">
        <f t="shared" si="100"/>
        <v>M</v>
      </c>
    </row>
    <row r="6312" spans="2:8" ht="30" x14ac:dyDescent="0.25">
      <c r="B6312" s="4">
        <v>6817866</v>
      </c>
      <c r="C6312" s="9" t="s">
        <v>15833</v>
      </c>
      <c r="D6312" s="4" t="s">
        <v>9</v>
      </c>
      <c r="E6312" s="463">
        <v>4123.62</v>
      </c>
      <c r="F6312" s="404"/>
      <c r="G6312" s="404"/>
      <c r="H6312" s="404" t="str">
        <f t="shared" si="100"/>
        <v>M</v>
      </c>
    </row>
    <row r="6313" spans="2:8" ht="30" x14ac:dyDescent="0.25">
      <c r="B6313" s="6">
        <v>6817871</v>
      </c>
      <c r="C6313" s="8" t="s">
        <v>15834</v>
      </c>
      <c r="D6313" s="6" t="s">
        <v>9</v>
      </c>
      <c r="E6313" s="464">
        <v>4400.07</v>
      </c>
      <c r="F6313" s="404"/>
      <c r="G6313" s="404"/>
      <c r="H6313" s="404" t="str">
        <f t="shared" si="100"/>
        <v>M</v>
      </c>
    </row>
    <row r="6314" spans="2:8" ht="30" x14ac:dyDescent="0.25">
      <c r="B6314" s="4">
        <v>6817872</v>
      </c>
      <c r="C6314" s="9" t="s">
        <v>15835</v>
      </c>
      <c r="D6314" s="4" t="s">
        <v>9</v>
      </c>
      <c r="E6314" s="463">
        <v>4043.84</v>
      </c>
      <c r="F6314" s="404"/>
      <c r="G6314" s="404"/>
      <c r="H6314" s="404" t="str">
        <f t="shared" si="100"/>
        <v>M</v>
      </c>
    </row>
    <row r="6315" spans="2:8" ht="30" x14ac:dyDescent="0.25">
      <c r="B6315" s="6">
        <v>6817873</v>
      </c>
      <c r="C6315" s="8" t="s">
        <v>15836</v>
      </c>
      <c r="D6315" s="6" t="s">
        <v>9</v>
      </c>
      <c r="E6315" s="464">
        <v>3834.05</v>
      </c>
      <c r="F6315" s="404"/>
      <c r="G6315" s="404"/>
      <c r="H6315" s="404" t="str">
        <f t="shared" si="100"/>
        <v>M</v>
      </c>
    </row>
    <row r="6316" spans="2:8" ht="30" x14ac:dyDescent="0.25">
      <c r="B6316" s="4">
        <v>6817874</v>
      </c>
      <c r="C6316" s="9" t="s">
        <v>15837</v>
      </c>
      <c r="D6316" s="4" t="s">
        <v>9</v>
      </c>
      <c r="E6316" s="463">
        <v>3477.82</v>
      </c>
      <c r="F6316" s="404"/>
      <c r="G6316" s="404"/>
      <c r="H6316" s="404" t="str">
        <f t="shared" si="100"/>
        <v>M</v>
      </c>
    </row>
    <row r="6317" spans="2:8" ht="30" x14ac:dyDescent="0.25">
      <c r="B6317" s="6">
        <v>6817881</v>
      </c>
      <c r="C6317" s="8" t="s">
        <v>15838</v>
      </c>
      <c r="D6317" s="6" t="s">
        <v>9</v>
      </c>
      <c r="E6317" s="464">
        <v>6774.17</v>
      </c>
      <c r="F6317" s="404"/>
      <c r="G6317" s="404"/>
      <c r="H6317" s="404" t="str">
        <f t="shared" si="100"/>
        <v>M</v>
      </c>
    </row>
    <row r="6318" spans="2:8" ht="30" x14ac:dyDescent="0.25">
      <c r="B6318" s="4">
        <v>6817882</v>
      </c>
      <c r="C6318" s="9" t="s">
        <v>15839</v>
      </c>
      <c r="D6318" s="4" t="s">
        <v>9</v>
      </c>
      <c r="E6318" s="463">
        <v>6268.29</v>
      </c>
      <c r="F6318" s="404"/>
      <c r="G6318" s="404"/>
      <c r="H6318" s="404" t="str">
        <f t="shared" si="100"/>
        <v>M</v>
      </c>
    </row>
    <row r="6319" spans="2:8" ht="30" x14ac:dyDescent="0.25">
      <c r="B6319" s="6">
        <v>6817883</v>
      </c>
      <c r="C6319" s="8" t="s">
        <v>15840</v>
      </c>
      <c r="D6319" s="6" t="s">
        <v>9</v>
      </c>
      <c r="E6319" s="464">
        <v>7443.02</v>
      </c>
      <c r="F6319" s="404"/>
      <c r="G6319" s="404"/>
      <c r="H6319" s="404" t="str">
        <f t="shared" si="100"/>
        <v>M</v>
      </c>
    </row>
    <row r="6320" spans="2:8" ht="30" x14ac:dyDescent="0.25">
      <c r="B6320" s="4">
        <v>6817884</v>
      </c>
      <c r="C6320" s="9" t="s">
        <v>15841</v>
      </c>
      <c r="D6320" s="4" t="s">
        <v>9</v>
      </c>
      <c r="E6320" s="463">
        <v>6935.74</v>
      </c>
      <c r="F6320" s="404"/>
      <c r="G6320" s="404"/>
      <c r="H6320" s="404" t="str">
        <f t="shared" si="100"/>
        <v>M</v>
      </c>
    </row>
    <row r="6321" spans="2:8" ht="30" x14ac:dyDescent="0.25">
      <c r="B6321" s="6">
        <v>6817875</v>
      </c>
      <c r="C6321" s="8" t="s">
        <v>15842</v>
      </c>
      <c r="D6321" s="6" t="s">
        <v>9</v>
      </c>
      <c r="E6321" s="464">
        <v>4656.1000000000004</v>
      </c>
      <c r="F6321" s="404"/>
      <c r="G6321" s="404"/>
      <c r="H6321" s="404" t="str">
        <f t="shared" si="100"/>
        <v>M</v>
      </c>
    </row>
    <row r="6322" spans="2:8" ht="30" x14ac:dyDescent="0.25">
      <c r="B6322" s="4">
        <v>6817876</v>
      </c>
      <c r="C6322" s="9" t="s">
        <v>15843</v>
      </c>
      <c r="D6322" s="4" t="s">
        <v>9</v>
      </c>
      <c r="E6322" s="463">
        <v>4202.59</v>
      </c>
      <c r="F6322" s="404"/>
      <c r="G6322" s="404"/>
      <c r="H6322" s="404" t="str">
        <f t="shared" si="100"/>
        <v>M</v>
      </c>
    </row>
    <row r="6323" spans="2:8" ht="30" x14ac:dyDescent="0.25">
      <c r="B6323" s="6">
        <v>6817877</v>
      </c>
      <c r="C6323" s="8" t="s">
        <v>15844</v>
      </c>
      <c r="D6323" s="6" t="s">
        <v>9</v>
      </c>
      <c r="E6323" s="464">
        <v>5529.69</v>
      </c>
      <c r="F6323" s="404"/>
      <c r="G6323" s="404"/>
      <c r="H6323" s="404" t="str">
        <f t="shared" si="100"/>
        <v>M</v>
      </c>
    </row>
    <row r="6324" spans="2:8" ht="30" x14ac:dyDescent="0.25">
      <c r="B6324" s="4">
        <v>6817878</v>
      </c>
      <c r="C6324" s="9" t="s">
        <v>15845</v>
      </c>
      <c r="D6324" s="4" t="s">
        <v>9</v>
      </c>
      <c r="E6324" s="463">
        <v>5114.05</v>
      </c>
      <c r="F6324" s="404"/>
      <c r="G6324" s="404"/>
      <c r="H6324" s="404" t="str">
        <f t="shared" si="100"/>
        <v>M</v>
      </c>
    </row>
    <row r="6325" spans="2:8" ht="30" x14ac:dyDescent="0.25">
      <c r="B6325" s="6">
        <v>6817879</v>
      </c>
      <c r="C6325" s="8" t="s">
        <v>15846</v>
      </c>
      <c r="D6325" s="6" t="s">
        <v>9</v>
      </c>
      <c r="E6325" s="464">
        <v>6181.83</v>
      </c>
      <c r="F6325" s="404"/>
      <c r="G6325" s="404"/>
      <c r="H6325" s="404" t="str">
        <f t="shared" si="100"/>
        <v>M</v>
      </c>
    </row>
    <row r="6326" spans="2:8" ht="30" x14ac:dyDescent="0.25">
      <c r="B6326" s="4">
        <v>6817880</v>
      </c>
      <c r="C6326" s="9" t="s">
        <v>15847</v>
      </c>
      <c r="D6326" s="4" t="s">
        <v>9</v>
      </c>
      <c r="E6326" s="463">
        <v>5675.93</v>
      </c>
      <c r="F6326" s="404"/>
      <c r="G6326" s="404"/>
      <c r="H6326" s="404" t="str">
        <f t="shared" si="100"/>
        <v>M</v>
      </c>
    </row>
    <row r="6327" spans="2:8" x14ac:dyDescent="0.25">
      <c r="B6327" s="6">
        <v>7119788</v>
      </c>
      <c r="C6327" s="8" t="s">
        <v>15848</v>
      </c>
      <c r="D6327" s="6" t="s">
        <v>15849</v>
      </c>
      <c r="E6327" s="464">
        <v>271521.21999999997</v>
      </c>
      <c r="F6327" s="404"/>
      <c r="G6327" s="404"/>
      <c r="H6327" s="404" t="str">
        <f t="shared" si="100"/>
        <v>MÊS</v>
      </c>
    </row>
    <row r="6328" spans="2:8" x14ac:dyDescent="0.25">
      <c r="B6328" s="4">
        <v>7119714</v>
      </c>
      <c r="C6328" s="9" t="s">
        <v>15850</v>
      </c>
      <c r="D6328" s="4" t="s">
        <v>42</v>
      </c>
      <c r="E6328" s="463">
        <v>2135.2199999999998</v>
      </c>
      <c r="F6328" s="404"/>
      <c r="G6328" s="404"/>
      <c r="H6328" s="404" t="str">
        <f t="shared" si="100"/>
        <v>UN</v>
      </c>
    </row>
    <row r="6329" spans="2:8" x14ac:dyDescent="0.25">
      <c r="B6329" s="6">
        <v>7119715</v>
      </c>
      <c r="C6329" s="8" t="s">
        <v>15851</v>
      </c>
      <c r="D6329" s="6" t="s">
        <v>42</v>
      </c>
      <c r="E6329" s="464">
        <v>1666.92</v>
      </c>
      <c r="F6329" s="404"/>
      <c r="G6329" s="404"/>
      <c r="H6329" s="404" t="str">
        <f t="shared" si="100"/>
        <v>UN</v>
      </c>
    </row>
    <row r="6330" spans="2:8" x14ac:dyDescent="0.25">
      <c r="B6330" s="4">
        <v>7119678</v>
      </c>
      <c r="C6330" s="9" t="s">
        <v>15852</v>
      </c>
      <c r="D6330" s="4" t="s">
        <v>1013</v>
      </c>
      <c r="E6330" s="463">
        <v>9001.57</v>
      </c>
      <c r="F6330" s="404"/>
      <c r="G6330" s="404"/>
      <c r="H6330" s="404" t="str">
        <f t="shared" si="100"/>
        <v>T</v>
      </c>
    </row>
    <row r="6331" spans="2:8" x14ac:dyDescent="0.25">
      <c r="B6331" s="6">
        <v>7119712</v>
      </c>
      <c r="C6331" s="8" t="s">
        <v>15853</v>
      </c>
      <c r="D6331" s="6" t="s">
        <v>42</v>
      </c>
      <c r="E6331" s="464">
        <v>13066.79</v>
      </c>
      <c r="F6331" s="404"/>
      <c r="G6331" s="404"/>
      <c r="H6331" s="404" t="str">
        <f t="shared" si="100"/>
        <v>UN</v>
      </c>
    </row>
    <row r="6332" spans="2:8" x14ac:dyDescent="0.25">
      <c r="B6332" s="4">
        <v>7119694</v>
      </c>
      <c r="C6332" s="9" t="s">
        <v>15854</v>
      </c>
      <c r="D6332" s="4" t="s">
        <v>42</v>
      </c>
      <c r="E6332" s="463">
        <v>7987.79</v>
      </c>
      <c r="F6332" s="404"/>
      <c r="G6332" s="404"/>
      <c r="H6332" s="404" t="str">
        <f t="shared" si="100"/>
        <v>UN</v>
      </c>
    </row>
    <row r="6333" spans="2:8" x14ac:dyDescent="0.25">
      <c r="B6333" s="6">
        <v>7119695</v>
      </c>
      <c r="C6333" s="8" t="s">
        <v>15855</v>
      </c>
      <c r="D6333" s="6" t="s">
        <v>42</v>
      </c>
      <c r="E6333" s="464">
        <v>8694.2800000000007</v>
      </c>
      <c r="F6333" s="404"/>
      <c r="G6333" s="404"/>
      <c r="H6333" s="404" t="str">
        <f t="shared" si="100"/>
        <v>UN</v>
      </c>
    </row>
    <row r="6334" spans="2:8" x14ac:dyDescent="0.25">
      <c r="B6334" s="4">
        <v>7119696</v>
      </c>
      <c r="C6334" s="9" t="s">
        <v>15856</v>
      </c>
      <c r="D6334" s="4" t="s">
        <v>42</v>
      </c>
      <c r="E6334" s="463">
        <v>13987.17</v>
      </c>
      <c r="F6334" s="404"/>
      <c r="G6334" s="404"/>
      <c r="H6334" s="404" t="str">
        <f t="shared" si="100"/>
        <v>UN</v>
      </c>
    </row>
    <row r="6335" spans="2:8" x14ac:dyDescent="0.25">
      <c r="B6335" s="6">
        <v>7119697</v>
      </c>
      <c r="C6335" s="8" t="s">
        <v>15857</v>
      </c>
      <c r="D6335" s="6" t="s">
        <v>42</v>
      </c>
      <c r="E6335" s="464">
        <v>22325.83</v>
      </c>
      <c r="F6335" s="404"/>
      <c r="G6335" s="404"/>
      <c r="H6335" s="404" t="str">
        <f t="shared" si="100"/>
        <v>UN</v>
      </c>
    </row>
    <row r="6336" spans="2:8" x14ac:dyDescent="0.25">
      <c r="B6336" s="4">
        <v>7119698</v>
      </c>
      <c r="C6336" s="9" t="s">
        <v>15858</v>
      </c>
      <c r="D6336" s="4" t="s">
        <v>42</v>
      </c>
      <c r="E6336" s="463">
        <v>28469.95</v>
      </c>
      <c r="F6336" s="404"/>
      <c r="G6336" s="404"/>
      <c r="H6336" s="404" t="str">
        <f t="shared" si="100"/>
        <v>UN</v>
      </c>
    </row>
    <row r="6337" spans="2:8" x14ac:dyDescent="0.25">
      <c r="B6337" s="6">
        <v>7119688</v>
      </c>
      <c r="C6337" s="8" t="s">
        <v>15859</v>
      </c>
      <c r="D6337" s="6" t="s">
        <v>42</v>
      </c>
      <c r="E6337" s="464">
        <v>8649.83</v>
      </c>
      <c r="F6337" s="404"/>
      <c r="G6337" s="404"/>
      <c r="H6337" s="404" t="str">
        <f t="shared" si="100"/>
        <v>UN</v>
      </c>
    </row>
    <row r="6338" spans="2:8" x14ac:dyDescent="0.25">
      <c r="B6338" s="4">
        <v>7119689</v>
      </c>
      <c r="C6338" s="9" t="s">
        <v>15860</v>
      </c>
      <c r="D6338" s="4" t="s">
        <v>42</v>
      </c>
      <c r="E6338" s="463">
        <v>16634.09</v>
      </c>
      <c r="F6338" s="404"/>
      <c r="G6338" s="404"/>
      <c r="H6338" s="404" t="str">
        <f t="shared" si="100"/>
        <v>UN</v>
      </c>
    </row>
    <row r="6339" spans="2:8" x14ac:dyDescent="0.25">
      <c r="B6339" s="6">
        <v>7119690</v>
      </c>
      <c r="C6339" s="8" t="s">
        <v>15861</v>
      </c>
      <c r="D6339" s="6" t="s">
        <v>42</v>
      </c>
      <c r="E6339" s="464">
        <v>19855.52</v>
      </c>
      <c r="F6339" s="404"/>
      <c r="G6339" s="404"/>
      <c r="H6339" s="404" t="str">
        <f t="shared" si="100"/>
        <v>UN</v>
      </c>
    </row>
    <row r="6340" spans="2:8" x14ac:dyDescent="0.25">
      <c r="B6340" s="4">
        <v>7119691</v>
      </c>
      <c r="C6340" s="9" t="s">
        <v>15862</v>
      </c>
      <c r="D6340" s="4" t="s">
        <v>42</v>
      </c>
      <c r="E6340" s="463">
        <v>27512.959999999999</v>
      </c>
      <c r="F6340" s="404"/>
      <c r="G6340" s="404"/>
      <c r="H6340" s="404" t="str">
        <f t="shared" si="100"/>
        <v>UN</v>
      </c>
    </row>
    <row r="6341" spans="2:8" x14ac:dyDescent="0.25">
      <c r="B6341" s="6">
        <v>7119692</v>
      </c>
      <c r="C6341" s="8" t="s">
        <v>15863</v>
      </c>
      <c r="D6341" s="6" t="s">
        <v>42</v>
      </c>
      <c r="E6341" s="464">
        <v>30245.51</v>
      </c>
      <c r="F6341" s="404"/>
      <c r="G6341" s="404"/>
      <c r="H6341" s="404" t="str">
        <f t="shared" si="100"/>
        <v>UN</v>
      </c>
    </row>
    <row r="6342" spans="2:8" x14ac:dyDescent="0.25">
      <c r="B6342" s="4">
        <v>7119693</v>
      </c>
      <c r="C6342" s="9" t="s">
        <v>15864</v>
      </c>
      <c r="D6342" s="4" t="s">
        <v>42</v>
      </c>
      <c r="E6342" s="463">
        <v>38434.81</v>
      </c>
      <c r="F6342" s="404"/>
      <c r="G6342" s="404"/>
      <c r="H6342" s="404" t="str">
        <f t="shared" si="100"/>
        <v>UN</v>
      </c>
    </row>
    <row r="6343" spans="2:8" x14ac:dyDescent="0.25">
      <c r="B6343" s="6">
        <v>7119687</v>
      </c>
      <c r="C6343" s="8" t="s">
        <v>15865</v>
      </c>
      <c r="D6343" s="6" t="s">
        <v>42</v>
      </c>
      <c r="E6343" s="464">
        <v>4542.05</v>
      </c>
      <c r="F6343" s="404"/>
      <c r="G6343" s="404"/>
      <c r="H6343" s="404" t="str">
        <f t="shared" si="100"/>
        <v>UN</v>
      </c>
    </row>
    <row r="6344" spans="2:8" x14ac:dyDescent="0.25">
      <c r="B6344" s="4">
        <v>7119681</v>
      </c>
      <c r="C6344" s="9" t="s">
        <v>15866</v>
      </c>
      <c r="D6344" s="4" t="s">
        <v>42</v>
      </c>
      <c r="E6344" s="463">
        <v>9440.9599999999991</v>
      </c>
      <c r="F6344" s="404"/>
      <c r="G6344" s="404"/>
      <c r="H6344" s="404" t="str">
        <f t="shared" si="100"/>
        <v>UN</v>
      </c>
    </row>
    <row r="6345" spans="2:8" x14ac:dyDescent="0.25">
      <c r="B6345" s="6">
        <v>7119682</v>
      </c>
      <c r="C6345" s="8" t="s">
        <v>15867</v>
      </c>
      <c r="D6345" s="6" t="s">
        <v>42</v>
      </c>
      <c r="E6345" s="464">
        <v>18072.439999999999</v>
      </c>
      <c r="F6345" s="404"/>
      <c r="G6345" s="404"/>
      <c r="H6345" s="404" t="str">
        <f t="shared" si="100"/>
        <v>UN</v>
      </c>
    </row>
    <row r="6346" spans="2:8" x14ac:dyDescent="0.25">
      <c r="B6346" s="6">
        <v>7119683</v>
      </c>
      <c r="C6346" s="9" t="s">
        <v>15868</v>
      </c>
      <c r="D6346" s="6" t="s">
        <v>42</v>
      </c>
      <c r="E6346" s="464">
        <v>21570.959999999999</v>
      </c>
      <c r="F6346" s="404"/>
      <c r="G6346" s="404"/>
      <c r="H6346" s="404" t="str">
        <f t="shared" si="100"/>
        <v>UN</v>
      </c>
    </row>
    <row r="6347" spans="2:8" x14ac:dyDescent="0.25">
      <c r="B6347" s="6">
        <v>7119684</v>
      </c>
      <c r="C6347" s="8" t="s">
        <v>15869</v>
      </c>
      <c r="D6347" s="6" t="s">
        <v>42</v>
      </c>
      <c r="E6347" s="464">
        <v>29865.86</v>
      </c>
      <c r="F6347" s="404"/>
      <c r="G6347" s="404"/>
      <c r="H6347" s="404" t="str">
        <f t="shared" si="100"/>
        <v>UN</v>
      </c>
    </row>
    <row r="6348" spans="2:8" x14ac:dyDescent="0.25">
      <c r="B6348" s="6">
        <v>7119685</v>
      </c>
      <c r="C6348" s="9" t="s">
        <v>15870</v>
      </c>
      <c r="D6348" s="6" t="s">
        <v>42</v>
      </c>
      <c r="E6348" s="464">
        <v>32825.410000000003</v>
      </c>
      <c r="F6348" s="404"/>
      <c r="G6348" s="404"/>
      <c r="H6348" s="404" t="str">
        <f t="shared" si="100"/>
        <v>UN</v>
      </c>
    </row>
    <row r="6349" spans="2:8" x14ac:dyDescent="0.25">
      <c r="B6349" s="6">
        <v>7119686</v>
      </c>
      <c r="C6349" s="8" t="s">
        <v>15871</v>
      </c>
      <c r="D6349" s="6" t="s">
        <v>42</v>
      </c>
      <c r="E6349" s="464">
        <v>41698.85</v>
      </c>
      <c r="F6349" s="404"/>
      <c r="G6349" s="404"/>
      <c r="H6349" s="404" t="str">
        <f t="shared" si="100"/>
        <v>UN</v>
      </c>
    </row>
    <row r="6350" spans="2:8" x14ac:dyDescent="0.25">
      <c r="B6350" s="6">
        <v>7119680</v>
      </c>
      <c r="C6350" s="9" t="s">
        <v>15872</v>
      </c>
      <c r="D6350" s="6" t="s">
        <v>42</v>
      </c>
      <c r="E6350" s="464">
        <v>4951.5600000000004</v>
      </c>
      <c r="F6350" s="404"/>
      <c r="G6350" s="404"/>
      <c r="H6350" s="404" t="str">
        <f t="shared" si="100"/>
        <v>UN</v>
      </c>
    </row>
    <row r="6351" spans="2:8" x14ac:dyDescent="0.25">
      <c r="B6351" s="6">
        <v>7119710</v>
      </c>
      <c r="C6351" s="8" t="s">
        <v>15873</v>
      </c>
      <c r="D6351" s="6" t="s">
        <v>42</v>
      </c>
      <c r="E6351" s="403">
        <v>729.21</v>
      </c>
      <c r="F6351" s="404"/>
      <c r="G6351" s="404"/>
      <c r="H6351" s="404" t="str">
        <f t="shared" si="100"/>
        <v>UN</v>
      </c>
    </row>
    <row r="6352" spans="2:8" ht="30" x14ac:dyDescent="0.25">
      <c r="B6352" s="6">
        <v>7107375</v>
      </c>
      <c r="C6352" s="9" t="s">
        <v>15874</v>
      </c>
      <c r="D6352" s="6" t="s">
        <v>42</v>
      </c>
      <c r="E6352" s="464">
        <v>26059.88</v>
      </c>
      <c r="F6352" s="404"/>
      <c r="G6352" s="404"/>
      <c r="H6352" s="404" t="str">
        <f t="shared" si="100"/>
        <v>UN</v>
      </c>
    </row>
    <row r="6353" spans="2:8" ht="30" x14ac:dyDescent="0.25">
      <c r="B6353" s="6">
        <v>7107376</v>
      </c>
      <c r="C6353" s="9" t="s">
        <v>15875</v>
      </c>
      <c r="D6353" s="6" t="s">
        <v>42</v>
      </c>
      <c r="E6353" s="464">
        <v>43110.39</v>
      </c>
      <c r="F6353" s="404"/>
      <c r="G6353" s="404"/>
      <c r="H6353" s="404" t="str">
        <f t="shared" ref="H6353:H6369" si="101">UPPER(D6353)</f>
        <v>UN</v>
      </c>
    </row>
    <row r="6354" spans="2:8" ht="30" x14ac:dyDescent="0.25">
      <c r="B6354" s="6">
        <v>7107377</v>
      </c>
      <c r="C6354" s="9" t="s">
        <v>15876</v>
      </c>
      <c r="D6354" s="6" t="s">
        <v>42</v>
      </c>
      <c r="E6354" s="464">
        <v>58208.3</v>
      </c>
      <c r="F6354" s="404"/>
      <c r="G6354" s="404"/>
      <c r="H6354" s="404" t="str">
        <f t="shared" si="101"/>
        <v>UN</v>
      </c>
    </row>
    <row r="6355" spans="2:8" ht="30" x14ac:dyDescent="0.25">
      <c r="B6355" s="6">
        <v>7107374</v>
      </c>
      <c r="C6355" s="9" t="s">
        <v>15877</v>
      </c>
      <c r="D6355" s="6" t="s">
        <v>42</v>
      </c>
      <c r="E6355" s="464">
        <v>16750.97</v>
      </c>
      <c r="F6355" s="404"/>
      <c r="G6355" s="404"/>
      <c r="H6355" s="404" t="str">
        <f t="shared" si="101"/>
        <v>UN</v>
      </c>
    </row>
    <row r="6356" spans="2:8" x14ac:dyDescent="0.25">
      <c r="B6356" s="6">
        <v>7119708</v>
      </c>
      <c r="C6356" s="9" t="s">
        <v>15878</v>
      </c>
      <c r="D6356" s="6" t="s">
        <v>42</v>
      </c>
      <c r="E6356" s="464">
        <v>159997.09</v>
      </c>
      <c r="F6356" s="404"/>
      <c r="G6356" s="404"/>
      <c r="H6356" s="404" t="str">
        <f t="shared" si="101"/>
        <v>UN</v>
      </c>
    </row>
    <row r="6357" spans="2:8" x14ac:dyDescent="0.25">
      <c r="B6357" s="6">
        <v>7119709</v>
      </c>
      <c r="C6357" s="9" t="s">
        <v>15879</v>
      </c>
      <c r="D6357" s="6" t="s">
        <v>42</v>
      </c>
      <c r="E6357" s="464">
        <v>222741.44</v>
      </c>
      <c r="F6357" s="404"/>
      <c r="G6357" s="404"/>
      <c r="H6357" s="404" t="str">
        <f t="shared" si="101"/>
        <v>UN</v>
      </c>
    </row>
    <row r="6358" spans="2:8" x14ac:dyDescent="0.25">
      <c r="B6358" s="6">
        <v>7119706</v>
      </c>
      <c r="C6358" s="9" t="s">
        <v>15880</v>
      </c>
      <c r="D6358" s="6" t="s">
        <v>42</v>
      </c>
      <c r="E6358" s="464">
        <v>51898.33</v>
      </c>
      <c r="F6358" s="404"/>
      <c r="G6358" s="404"/>
      <c r="H6358" s="404" t="str">
        <f t="shared" si="101"/>
        <v>UN</v>
      </c>
    </row>
    <row r="6359" spans="2:8" x14ac:dyDescent="0.25">
      <c r="B6359" s="6">
        <v>7119707</v>
      </c>
      <c r="C6359" s="9" t="s">
        <v>15881</v>
      </c>
      <c r="D6359" s="6" t="s">
        <v>42</v>
      </c>
      <c r="E6359" s="464">
        <v>122297.29</v>
      </c>
      <c r="F6359" s="404"/>
      <c r="G6359" s="404"/>
      <c r="H6359" s="404" t="str">
        <f t="shared" si="101"/>
        <v>UN</v>
      </c>
    </row>
    <row r="6360" spans="2:8" ht="30" x14ac:dyDescent="0.25">
      <c r="B6360" s="6">
        <v>7119787</v>
      </c>
      <c r="C6360" s="9" t="s">
        <v>15882</v>
      </c>
      <c r="D6360" s="6" t="s">
        <v>10960</v>
      </c>
      <c r="E6360" s="403">
        <v>382.03</v>
      </c>
      <c r="F6360" s="404"/>
      <c r="G6360" s="404"/>
      <c r="H6360" s="404" t="str">
        <f t="shared" si="101"/>
        <v>M²</v>
      </c>
    </row>
    <row r="6361" spans="2:8" x14ac:dyDescent="0.25">
      <c r="B6361" s="6">
        <v>7119647</v>
      </c>
      <c r="C6361" s="9" t="s">
        <v>15883</v>
      </c>
      <c r="D6361" s="6" t="s">
        <v>42</v>
      </c>
      <c r="E6361" s="464">
        <v>2645.73</v>
      </c>
      <c r="F6361" s="404"/>
      <c r="G6361" s="404"/>
      <c r="H6361" s="404" t="str">
        <f t="shared" si="101"/>
        <v>UN</v>
      </c>
    </row>
    <row r="6362" spans="2:8" x14ac:dyDescent="0.25">
      <c r="B6362" s="6">
        <v>7119679</v>
      </c>
      <c r="C6362" s="9" t="s">
        <v>15884</v>
      </c>
      <c r="D6362" s="6" t="s">
        <v>1013</v>
      </c>
      <c r="E6362" s="403">
        <v>46.62</v>
      </c>
      <c r="F6362" s="404"/>
      <c r="G6362" s="404"/>
      <c r="H6362" s="404" t="str">
        <f t="shared" si="101"/>
        <v>T</v>
      </c>
    </row>
    <row r="6363" spans="2:8" x14ac:dyDescent="0.25">
      <c r="B6363" s="6">
        <v>7119711</v>
      </c>
      <c r="C6363" s="9" t="s">
        <v>15885</v>
      </c>
      <c r="D6363" s="6" t="s">
        <v>42</v>
      </c>
      <c r="E6363" s="403">
        <v>919.51</v>
      </c>
      <c r="F6363" s="404"/>
      <c r="G6363" s="404"/>
      <c r="H6363" s="404" t="str">
        <f t="shared" si="101"/>
        <v>UN</v>
      </c>
    </row>
    <row r="6364" spans="2:8" x14ac:dyDescent="0.25">
      <c r="B6364" s="6">
        <v>7119713</v>
      </c>
      <c r="C6364" s="9" t="s">
        <v>15886</v>
      </c>
      <c r="D6364" s="6" t="s">
        <v>42</v>
      </c>
      <c r="E6364" s="464">
        <v>255273.7</v>
      </c>
      <c r="F6364" s="404"/>
      <c r="G6364" s="404"/>
      <c r="H6364" s="404" t="str">
        <f t="shared" si="101"/>
        <v>UN</v>
      </c>
    </row>
    <row r="6365" spans="2:8" x14ac:dyDescent="0.25">
      <c r="B6365" s="6">
        <v>7119646</v>
      </c>
      <c r="C6365" s="9" t="s">
        <v>15887</v>
      </c>
      <c r="D6365" s="6" t="s">
        <v>1013</v>
      </c>
      <c r="E6365" s="464">
        <v>1119.18</v>
      </c>
      <c r="F6365" s="404"/>
      <c r="G6365" s="404"/>
      <c r="H6365" s="404" t="str">
        <f t="shared" si="101"/>
        <v>T</v>
      </c>
    </row>
    <row r="6366" spans="2:8" x14ac:dyDescent="0.25">
      <c r="B6366" s="6">
        <v>7119699</v>
      </c>
      <c r="C6366" s="9" t="s">
        <v>15888</v>
      </c>
      <c r="D6366" s="6" t="s">
        <v>10960</v>
      </c>
      <c r="E6366" s="403">
        <v>20.91</v>
      </c>
      <c r="F6366" s="404"/>
      <c r="G6366" s="404"/>
      <c r="H6366" s="404" t="str">
        <f t="shared" si="101"/>
        <v>M²</v>
      </c>
    </row>
    <row r="6367" spans="2:8" x14ac:dyDescent="0.25">
      <c r="B6367" s="6">
        <v>7119702</v>
      </c>
      <c r="C6367" s="9" t="s">
        <v>15889</v>
      </c>
      <c r="D6367" s="6" t="s">
        <v>10960</v>
      </c>
      <c r="E6367" s="403">
        <v>63.82</v>
      </c>
      <c r="F6367" s="404"/>
      <c r="G6367" s="404"/>
      <c r="H6367" s="404" t="str">
        <f t="shared" si="101"/>
        <v>M²</v>
      </c>
    </row>
    <row r="6368" spans="2:8" ht="30" x14ac:dyDescent="0.25">
      <c r="B6368" s="6">
        <v>7119701</v>
      </c>
      <c r="C6368" s="9" t="s">
        <v>15890</v>
      </c>
      <c r="D6368" s="6" t="s">
        <v>10960</v>
      </c>
      <c r="E6368" s="403">
        <v>63.82</v>
      </c>
      <c r="F6368" s="404"/>
      <c r="G6368" s="404"/>
      <c r="H6368" s="404" t="str">
        <f t="shared" si="101"/>
        <v>M²</v>
      </c>
    </row>
    <row r="6369" spans="2:11" ht="30" x14ac:dyDescent="0.25">
      <c r="B6369" s="6">
        <v>7119700</v>
      </c>
      <c r="C6369" s="9" t="s">
        <v>15891</v>
      </c>
      <c r="D6369" s="6" t="s">
        <v>10960</v>
      </c>
      <c r="E6369" s="403">
        <v>56.99</v>
      </c>
      <c r="F6369" s="404"/>
      <c r="G6369" s="404"/>
      <c r="H6369" s="404" t="str">
        <f t="shared" si="101"/>
        <v>M²</v>
      </c>
    </row>
    <row r="6370" spans="2:11" x14ac:dyDescent="0.25">
      <c r="F6370" s="404"/>
      <c r="G6370" s="404"/>
      <c r="H6370" s="404"/>
    </row>
    <row r="6371" spans="2:11" x14ac:dyDescent="0.25">
      <c r="F6371" s="404"/>
      <c r="G6371" s="404"/>
      <c r="H6371" s="404"/>
    </row>
    <row r="6372" spans="2:11" x14ac:dyDescent="0.25">
      <c r="C6372" s="9" t="s">
        <v>9220</v>
      </c>
      <c r="F6372" s="404"/>
      <c r="G6372" s="404"/>
      <c r="H6372" s="404" t="str">
        <f>UPPER(C6372)</f>
        <v/>
      </c>
      <c r="I6372" s="808" t="str">
        <f>ORÇAMENTO!O7</f>
        <v>NÃO DESONERADO</v>
      </c>
    </row>
    <row r="6373" spans="2:11" x14ac:dyDescent="0.25">
      <c r="F6373" s="404"/>
      <c r="G6373" s="404"/>
    </row>
    <row r="6374" spans="2:11" x14ac:dyDescent="0.25">
      <c r="F6374" s="404"/>
      <c r="G6374" s="495" t="s">
        <v>5</v>
      </c>
      <c r="H6374" s="495" t="s">
        <v>4</v>
      </c>
    </row>
    <row r="6375" spans="2:11" x14ac:dyDescent="0.25">
      <c r="B6375" s="4" t="s">
        <v>1569</v>
      </c>
      <c r="C6375" s="8" t="s">
        <v>23861</v>
      </c>
      <c r="D6375" s="4" t="s">
        <v>297</v>
      </c>
      <c r="E6375" s="406">
        <f t="shared" ref="E6375:E6438" si="102">IF($I$6372=$G$6374,G6375,H6375)</f>
        <v>23.352799999999998</v>
      </c>
      <c r="F6375" s="404"/>
      <c r="G6375" s="488">
        <v>23.352799999999998</v>
      </c>
      <c r="H6375" s="488">
        <v>21.260200000000001</v>
      </c>
      <c r="J6375" t="str">
        <f>UPPER(D6375)</f>
        <v>H</v>
      </c>
      <c r="K6375" t="str">
        <f>UPPER(C6375)</f>
        <v>AJUDANTE</v>
      </c>
    </row>
    <row r="6376" spans="2:11" x14ac:dyDescent="0.25">
      <c r="B6376" s="6" t="s">
        <v>1568</v>
      </c>
      <c r="C6376" s="9" t="s">
        <v>23862</v>
      </c>
      <c r="D6376" s="6" t="s">
        <v>297</v>
      </c>
      <c r="E6376" s="403">
        <f t="shared" si="102"/>
        <v>27.4681</v>
      </c>
      <c r="F6376" s="404"/>
      <c r="G6376" s="405">
        <v>27.4681</v>
      </c>
      <c r="H6376" s="405">
        <v>24.9605</v>
      </c>
      <c r="J6376" t="str">
        <f t="shared" ref="J6376:J6439" si="103">UPPER(D6376)</f>
        <v>H</v>
      </c>
      <c r="K6376" t="str">
        <f t="shared" ref="K6376:K6439" si="104">UPPER(C6376)</f>
        <v>AJUDANTE ESPECIALIZADO</v>
      </c>
    </row>
    <row r="6377" spans="2:11" x14ac:dyDescent="0.25">
      <c r="B6377" s="4" t="s">
        <v>1567</v>
      </c>
      <c r="C6377" s="8" t="s">
        <v>23863</v>
      </c>
      <c r="D6377" s="4" t="s">
        <v>15849</v>
      </c>
      <c r="E6377" s="406">
        <f t="shared" si="102"/>
        <v>4968.9249</v>
      </c>
      <c r="F6377" s="404"/>
      <c r="G6377" s="597">
        <v>4968.9249</v>
      </c>
      <c r="H6377" s="597">
        <v>4478.2325000000001</v>
      </c>
      <c r="J6377" t="str">
        <f t="shared" si="103"/>
        <v>MÊS</v>
      </c>
      <c r="K6377" t="str">
        <f t="shared" si="104"/>
        <v>ALMOXARIFE</v>
      </c>
    </row>
    <row r="6378" spans="2:11" x14ac:dyDescent="0.25">
      <c r="B6378" s="6" t="s">
        <v>3297</v>
      </c>
      <c r="C6378" s="9" t="s">
        <v>23864</v>
      </c>
      <c r="D6378" s="6" t="s">
        <v>15849</v>
      </c>
      <c r="E6378" s="403">
        <f t="shared" si="102"/>
        <v>4589.8550999999998</v>
      </c>
      <c r="F6378" s="404"/>
      <c r="G6378" s="598">
        <v>4589.8550999999998</v>
      </c>
      <c r="H6378" s="598">
        <v>4170.2977000000001</v>
      </c>
      <c r="J6378" t="str">
        <f t="shared" si="103"/>
        <v>MÊS</v>
      </c>
      <c r="K6378" t="str">
        <f t="shared" si="104"/>
        <v>APONTADOR</v>
      </c>
    </row>
    <row r="6379" spans="2:11" x14ac:dyDescent="0.25">
      <c r="B6379" s="4" t="s">
        <v>1566</v>
      </c>
      <c r="C6379" s="8" t="s">
        <v>23865</v>
      </c>
      <c r="D6379" s="4" t="s">
        <v>297</v>
      </c>
      <c r="E6379" s="406">
        <f t="shared" si="102"/>
        <v>31.205100000000002</v>
      </c>
      <c r="F6379" s="404"/>
      <c r="G6379" s="488">
        <v>31.205100000000002</v>
      </c>
      <c r="H6379" s="488">
        <v>28.1096</v>
      </c>
      <c r="J6379" t="str">
        <f t="shared" si="103"/>
        <v>H</v>
      </c>
      <c r="K6379" t="str">
        <f t="shared" si="104"/>
        <v>ARMADOR</v>
      </c>
    </row>
    <row r="6380" spans="2:11" x14ac:dyDescent="0.25">
      <c r="B6380" s="6" t="s">
        <v>1565</v>
      </c>
      <c r="C6380" s="9" t="s">
        <v>23866</v>
      </c>
      <c r="D6380" s="6" t="s">
        <v>15849</v>
      </c>
      <c r="E6380" s="403">
        <f t="shared" si="102"/>
        <v>4642.7579999999998</v>
      </c>
      <c r="F6380" s="404"/>
      <c r="G6380" s="598">
        <v>4642.7579999999998</v>
      </c>
      <c r="H6380" s="598">
        <v>4203.8663999999999</v>
      </c>
      <c r="J6380" t="str">
        <f t="shared" si="103"/>
        <v>MÊS</v>
      </c>
      <c r="K6380" t="str">
        <f t="shared" si="104"/>
        <v>AUXILIAR ADMINISTRATIVO</v>
      </c>
    </row>
    <row r="6381" spans="2:11" x14ac:dyDescent="0.25">
      <c r="B6381" s="4" t="s">
        <v>1564</v>
      </c>
      <c r="C6381" s="8" t="s">
        <v>23867</v>
      </c>
      <c r="D6381" s="4" t="s">
        <v>297</v>
      </c>
      <c r="E6381" s="406">
        <f t="shared" si="102"/>
        <v>32.135199999999998</v>
      </c>
      <c r="F6381" s="404"/>
      <c r="G6381" s="488">
        <v>32.135199999999998</v>
      </c>
      <c r="H6381" s="488">
        <v>29.0489</v>
      </c>
      <c r="J6381" t="str">
        <f t="shared" si="103"/>
        <v>H</v>
      </c>
      <c r="K6381" t="str">
        <f t="shared" si="104"/>
        <v>BOMBEIRO HIDRÁULICO</v>
      </c>
    </row>
    <row r="6382" spans="2:11" x14ac:dyDescent="0.25">
      <c r="B6382" s="6" t="s">
        <v>1563</v>
      </c>
      <c r="C6382" s="9" t="s">
        <v>23868</v>
      </c>
      <c r="D6382" s="6" t="s">
        <v>297</v>
      </c>
      <c r="E6382" s="403">
        <f t="shared" si="102"/>
        <v>31.216000000000001</v>
      </c>
      <c r="F6382" s="404"/>
      <c r="G6382" s="405">
        <v>31.216000000000001</v>
      </c>
      <c r="H6382" s="405">
        <v>28.130800000000001</v>
      </c>
      <c r="J6382" t="str">
        <f t="shared" si="103"/>
        <v>H</v>
      </c>
      <c r="K6382" t="str">
        <f t="shared" si="104"/>
        <v>CARPINTEIRO</v>
      </c>
    </row>
    <row r="6383" spans="2:11" x14ac:dyDescent="0.25">
      <c r="B6383" s="4" t="s">
        <v>3298</v>
      </c>
      <c r="C6383" s="8" t="s">
        <v>23869</v>
      </c>
      <c r="D6383" s="4" t="s">
        <v>15849</v>
      </c>
      <c r="E6383" s="406">
        <f t="shared" si="102"/>
        <v>7974.2835999999998</v>
      </c>
      <c r="F6383" s="404"/>
      <c r="G6383" s="597">
        <v>7974.2835999999998</v>
      </c>
      <c r="H6383" s="597">
        <v>7051.3482000000004</v>
      </c>
      <c r="J6383" t="str">
        <f t="shared" si="103"/>
        <v>MÊS</v>
      </c>
      <c r="K6383" t="str">
        <f t="shared" si="104"/>
        <v>ENCARREGADO ADMINISTRATIVO</v>
      </c>
    </row>
    <row r="6384" spans="2:11" x14ac:dyDescent="0.25">
      <c r="B6384" s="6" t="s">
        <v>1562</v>
      </c>
      <c r="C6384" s="9" t="s">
        <v>23870</v>
      </c>
      <c r="D6384" s="6" t="s">
        <v>297</v>
      </c>
      <c r="E6384" s="403">
        <f t="shared" si="102"/>
        <v>31.6965</v>
      </c>
      <c r="F6384" s="404"/>
      <c r="G6384" s="405">
        <v>31.6965</v>
      </c>
      <c r="H6384" s="405">
        <v>28.5182</v>
      </c>
      <c r="J6384" t="str">
        <f t="shared" si="103"/>
        <v>H</v>
      </c>
      <c r="K6384" t="str">
        <f t="shared" si="104"/>
        <v>ELETRICISTA</v>
      </c>
    </row>
    <row r="6385" spans="2:11" x14ac:dyDescent="0.25">
      <c r="B6385" s="4" t="s">
        <v>3299</v>
      </c>
      <c r="C6385" s="8" t="s">
        <v>23871</v>
      </c>
      <c r="D6385" s="4" t="s">
        <v>15849</v>
      </c>
      <c r="E6385" s="406">
        <f t="shared" si="102"/>
        <v>8075.9594999999999</v>
      </c>
      <c r="F6385" s="404"/>
      <c r="G6385" s="597">
        <v>8075.9594999999999</v>
      </c>
      <c r="H6385" s="597">
        <v>7188.0763999999999</v>
      </c>
      <c r="J6385" t="str">
        <f t="shared" si="103"/>
        <v>MÊS</v>
      </c>
      <c r="K6385" t="str">
        <f t="shared" si="104"/>
        <v>ENCARREGADO ESPECIALIZADO</v>
      </c>
    </row>
    <row r="6386" spans="2:11" x14ac:dyDescent="0.25">
      <c r="B6386" s="6" t="s">
        <v>1561</v>
      </c>
      <c r="C6386" s="9" t="s">
        <v>23872</v>
      </c>
      <c r="D6386" s="6" t="s">
        <v>15849</v>
      </c>
      <c r="E6386" s="403">
        <f t="shared" si="102"/>
        <v>22951.6181</v>
      </c>
      <c r="F6386" s="404"/>
      <c r="G6386" s="598">
        <v>22951.6181</v>
      </c>
      <c r="H6386" s="598">
        <v>20049.882699999998</v>
      </c>
      <c r="J6386" t="str">
        <f t="shared" si="103"/>
        <v>MÊS</v>
      </c>
      <c r="K6386" t="str">
        <f t="shared" si="104"/>
        <v>ENGENHEIRO</v>
      </c>
    </row>
    <row r="6387" spans="2:11" x14ac:dyDescent="0.25">
      <c r="B6387" s="4" t="s">
        <v>1560</v>
      </c>
      <c r="C6387" s="8" t="s">
        <v>23873</v>
      </c>
      <c r="D6387" s="4" t="s">
        <v>15849</v>
      </c>
      <c r="E6387" s="406">
        <f t="shared" si="102"/>
        <v>3768.7022000000002</v>
      </c>
      <c r="F6387" s="404"/>
      <c r="G6387" s="597">
        <v>3768.7022000000002</v>
      </c>
      <c r="H6387" s="597">
        <v>3430.4196999999999</v>
      </c>
      <c r="J6387" t="str">
        <f t="shared" si="103"/>
        <v>MÊS</v>
      </c>
      <c r="K6387" t="str">
        <f t="shared" si="104"/>
        <v>OPERACIONAL</v>
      </c>
    </row>
    <row r="6388" spans="2:11" x14ac:dyDescent="0.25">
      <c r="B6388" s="6" t="s">
        <v>1559</v>
      </c>
      <c r="C6388" s="9" t="s">
        <v>23874</v>
      </c>
      <c r="D6388" s="6" t="s">
        <v>297</v>
      </c>
      <c r="E6388" s="403">
        <f t="shared" si="102"/>
        <v>27.1751</v>
      </c>
      <c r="F6388" s="404"/>
      <c r="G6388" s="405">
        <v>27.1751</v>
      </c>
      <c r="H6388" s="405">
        <v>24.463200000000001</v>
      </c>
      <c r="J6388" t="str">
        <f t="shared" si="103"/>
        <v>H</v>
      </c>
      <c r="K6388" t="str">
        <f t="shared" si="104"/>
        <v>JARDINEIRO</v>
      </c>
    </row>
    <row r="6389" spans="2:11" x14ac:dyDescent="0.25">
      <c r="B6389" s="4" t="s">
        <v>3300</v>
      </c>
      <c r="C6389" s="8" t="s">
        <v>23875</v>
      </c>
      <c r="D6389" s="4" t="s">
        <v>15849</v>
      </c>
      <c r="E6389" s="406">
        <f t="shared" si="102"/>
        <v>22951.6181</v>
      </c>
      <c r="F6389" s="404"/>
      <c r="G6389" s="597">
        <v>22951.6181</v>
      </c>
      <c r="H6389" s="597">
        <v>20049.882699999998</v>
      </c>
      <c r="J6389" t="str">
        <f t="shared" si="103"/>
        <v>MÊS</v>
      </c>
      <c r="K6389" t="str">
        <f t="shared" si="104"/>
        <v>ENGENHEIRO SUPERVISOR</v>
      </c>
    </row>
    <row r="6390" spans="2:11" x14ac:dyDescent="0.25">
      <c r="B6390" s="6" t="s">
        <v>1558</v>
      </c>
      <c r="C6390" s="9" t="s">
        <v>23876</v>
      </c>
      <c r="D6390" s="6" t="s">
        <v>297</v>
      </c>
      <c r="E6390" s="403">
        <f t="shared" si="102"/>
        <v>31.113700000000001</v>
      </c>
      <c r="F6390" s="404"/>
      <c r="G6390" s="598">
        <v>31.113700000000001</v>
      </c>
      <c r="H6390" s="598">
        <v>28.013500000000001</v>
      </c>
      <c r="J6390" t="str">
        <f t="shared" si="103"/>
        <v>H</v>
      </c>
      <c r="K6390" t="str">
        <f t="shared" si="104"/>
        <v>PEDREIRO</v>
      </c>
    </row>
    <row r="6391" spans="2:11" x14ac:dyDescent="0.25">
      <c r="B6391" s="4" t="s">
        <v>1557</v>
      </c>
      <c r="C6391" s="8" t="s">
        <v>23877</v>
      </c>
      <c r="D6391" s="4" t="s">
        <v>297</v>
      </c>
      <c r="E6391" s="406">
        <f t="shared" si="102"/>
        <v>31.278199999999998</v>
      </c>
      <c r="F6391" s="404"/>
      <c r="G6391" s="488">
        <v>31.278199999999998</v>
      </c>
      <c r="H6391" s="488">
        <v>28.109100000000002</v>
      </c>
      <c r="J6391" t="str">
        <f t="shared" si="103"/>
        <v>H</v>
      </c>
      <c r="K6391" t="str">
        <f t="shared" si="104"/>
        <v>PINTOR</v>
      </c>
    </row>
    <row r="6392" spans="2:11" x14ac:dyDescent="0.25">
      <c r="B6392" s="6" t="s">
        <v>1556</v>
      </c>
      <c r="C6392" s="9" t="s">
        <v>23878</v>
      </c>
      <c r="D6392" s="6" t="s">
        <v>297</v>
      </c>
      <c r="E6392" s="403">
        <f t="shared" si="102"/>
        <v>31.1524</v>
      </c>
      <c r="F6392" s="404"/>
      <c r="G6392" s="405">
        <v>31.1524</v>
      </c>
      <c r="H6392" s="405">
        <v>27.924600000000002</v>
      </c>
      <c r="J6392" t="str">
        <f t="shared" si="103"/>
        <v>H</v>
      </c>
      <c r="K6392" t="str">
        <f t="shared" si="104"/>
        <v>SERRALHEIRO</v>
      </c>
    </row>
    <row r="6393" spans="2:11" x14ac:dyDescent="0.25">
      <c r="B6393" s="4" t="s">
        <v>1555</v>
      </c>
      <c r="C6393" s="8" t="s">
        <v>23879</v>
      </c>
      <c r="D6393" s="4" t="s">
        <v>297</v>
      </c>
      <c r="E6393" s="406">
        <f t="shared" si="102"/>
        <v>23.265000000000001</v>
      </c>
      <c r="F6393" s="404"/>
      <c r="G6393" s="488">
        <v>23.265000000000001</v>
      </c>
      <c r="H6393" s="488">
        <v>21.1814</v>
      </c>
      <c r="J6393" t="str">
        <f t="shared" si="103"/>
        <v>H</v>
      </c>
      <c r="K6393" t="str">
        <f t="shared" si="104"/>
        <v>SERVENTE</v>
      </c>
    </row>
    <row r="6394" spans="2:11" x14ac:dyDescent="0.25">
      <c r="B6394" s="6" t="s">
        <v>1554</v>
      </c>
      <c r="C6394" s="9" t="s">
        <v>23880</v>
      </c>
      <c r="D6394" s="6" t="s">
        <v>297</v>
      </c>
      <c r="E6394" s="403">
        <f t="shared" si="102"/>
        <v>36.162199999999999</v>
      </c>
      <c r="F6394" s="404"/>
      <c r="G6394" s="405">
        <v>36.162199999999999</v>
      </c>
      <c r="H6394" s="405">
        <v>32.378599999999999</v>
      </c>
      <c r="J6394" t="str">
        <f t="shared" si="103"/>
        <v>H</v>
      </c>
      <c r="K6394" t="str">
        <f t="shared" si="104"/>
        <v>SOLDADOR</v>
      </c>
    </row>
    <row r="6395" spans="2:11" x14ac:dyDescent="0.25">
      <c r="B6395" s="4" t="s">
        <v>1553</v>
      </c>
      <c r="C6395" s="8" t="s">
        <v>23881</v>
      </c>
      <c r="D6395" s="4" t="s">
        <v>15849</v>
      </c>
      <c r="E6395" s="406">
        <f t="shared" si="102"/>
        <v>21244.668300000001</v>
      </c>
      <c r="F6395" s="404"/>
      <c r="G6395" s="597">
        <v>21244.668300000001</v>
      </c>
      <c r="H6395" s="597">
        <v>18499.031900000002</v>
      </c>
      <c r="J6395" t="str">
        <f t="shared" si="103"/>
        <v>MÊS</v>
      </c>
      <c r="K6395" t="str">
        <f t="shared" si="104"/>
        <v>CHEFE SETOR DE FINANÇAS</v>
      </c>
    </row>
    <row r="6396" spans="2:11" x14ac:dyDescent="0.25">
      <c r="B6396" s="6" t="s">
        <v>1552</v>
      </c>
      <c r="C6396" s="9" t="s">
        <v>23882</v>
      </c>
      <c r="D6396" s="6" t="s">
        <v>15849</v>
      </c>
      <c r="E6396" s="403">
        <f t="shared" si="102"/>
        <v>4840.2168000000001</v>
      </c>
      <c r="F6396" s="404"/>
      <c r="G6396" s="598">
        <v>4840.2168000000001</v>
      </c>
      <c r="H6396" s="598">
        <v>4374.0551999999998</v>
      </c>
      <c r="J6396" t="str">
        <f t="shared" si="103"/>
        <v>MÊS</v>
      </c>
      <c r="K6396" t="str">
        <f t="shared" si="104"/>
        <v>VIGIA</v>
      </c>
    </row>
    <row r="6397" spans="2:11" x14ac:dyDescent="0.25">
      <c r="B6397" s="4" t="s">
        <v>1551</v>
      </c>
      <c r="C6397" s="8" t="s">
        <v>23883</v>
      </c>
      <c r="D6397" s="4" t="s">
        <v>297</v>
      </c>
      <c r="E6397" s="406">
        <f t="shared" si="102"/>
        <v>29.097300000000001</v>
      </c>
      <c r="F6397" s="404"/>
      <c r="G6397" s="597">
        <v>29.097300000000001</v>
      </c>
      <c r="H6397" s="597">
        <v>26.3079</v>
      </c>
      <c r="J6397" t="str">
        <f t="shared" si="103"/>
        <v>H</v>
      </c>
      <c r="K6397" t="str">
        <f t="shared" si="104"/>
        <v>MONTADOR</v>
      </c>
    </row>
    <row r="6398" spans="2:11" x14ac:dyDescent="0.25">
      <c r="B6398" s="6" t="s">
        <v>3301</v>
      </c>
      <c r="C6398" s="9" t="s">
        <v>23884</v>
      </c>
      <c r="D6398" s="6" t="s">
        <v>15849</v>
      </c>
      <c r="E6398" s="403">
        <f t="shared" si="102"/>
        <v>4430.2919000000002</v>
      </c>
      <c r="F6398" s="404"/>
      <c r="G6398" s="598">
        <v>4430.2919000000002</v>
      </c>
      <c r="H6398" s="598">
        <v>4028.1320000000001</v>
      </c>
      <c r="J6398" t="str">
        <f t="shared" si="103"/>
        <v>MÊS</v>
      </c>
      <c r="K6398" t="str">
        <f t="shared" si="104"/>
        <v>AUXILIAR DE LABORATÓRIO</v>
      </c>
    </row>
    <row r="6399" spans="2:11" x14ac:dyDescent="0.25">
      <c r="B6399" s="4" t="s">
        <v>3302</v>
      </c>
      <c r="C6399" s="8" t="s">
        <v>23885</v>
      </c>
      <c r="D6399" s="4" t="s">
        <v>15849</v>
      </c>
      <c r="E6399" s="406">
        <f t="shared" si="102"/>
        <v>10292.467000000001</v>
      </c>
      <c r="F6399" s="404"/>
      <c r="G6399" s="597">
        <v>10292.467000000001</v>
      </c>
      <c r="H6399" s="597">
        <v>9057.5895999999993</v>
      </c>
      <c r="J6399" t="str">
        <f t="shared" si="103"/>
        <v>MÊS</v>
      </c>
      <c r="K6399" t="str">
        <f t="shared" si="104"/>
        <v>OCEANÓGRAFO</v>
      </c>
    </row>
    <row r="6400" spans="2:11" x14ac:dyDescent="0.25">
      <c r="B6400" s="6" t="s">
        <v>1550</v>
      </c>
      <c r="C6400" s="9" t="s">
        <v>23886</v>
      </c>
      <c r="D6400" s="6" t="s">
        <v>15849</v>
      </c>
      <c r="E6400" s="403">
        <f t="shared" si="102"/>
        <v>11706.786400000001</v>
      </c>
      <c r="F6400" s="404"/>
      <c r="G6400" s="598">
        <v>11706.786400000001</v>
      </c>
      <c r="H6400" s="598">
        <v>10348.165300000001</v>
      </c>
      <c r="J6400" t="str">
        <f t="shared" si="103"/>
        <v>MÊS</v>
      </c>
      <c r="K6400" t="str">
        <f t="shared" si="104"/>
        <v>ENCARREGADO GERAL</v>
      </c>
    </row>
    <row r="6401" spans="2:11" x14ac:dyDescent="0.25">
      <c r="B6401" s="4" t="s">
        <v>1549</v>
      </c>
      <c r="C6401" s="8" t="s">
        <v>23887</v>
      </c>
      <c r="D6401" s="4" t="s">
        <v>15849</v>
      </c>
      <c r="E6401" s="406">
        <f t="shared" si="102"/>
        <v>3794.6817000000001</v>
      </c>
      <c r="F6401" s="404"/>
      <c r="G6401" s="597">
        <v>3794.6817000000001</v>
      </c>
      <c r="H6401" s="597">
        <v>3453.8571000000002</v>
      </c>
      <c r="J6401" t="str">
        <f t="shared" si="103"/>
        <v>MÊS</v>
      </c>
      <c r="K6401" t="str">
        <f t="shared" si="104"/>
        <v>FAXINEIRO</v>
      </c>
    </row>
    <row r="6402" spans="2:11" x14ac:dyDescent="0.25">
      <c r="B6402" s="6" t="s">
        <v>3303</v>
      </c>
      <c r="C6402" s="9" t="s">
        <v>23888</v>
      </c>
      <c r="D6402" s="6" t="s">
        <v>297</v>
      </c>
      <c r="E6402" s="403">
        <f t="shared" si="102"/>
        <v>25.326699999999999</v>
      </c>
      <c r="F6402" s="404"/>
      <c r="G6402" s="598">
        <v>25.326699999999999</v>
      </c>
      <c r="H6402" s="598">
        <v>22.925000000000001</v>
      </c>
      <c r="J6402" t="str">
        <f t="shared" si="103"/>
        <v>H</v>
      </c>
      <c r="K6402" t="str">
        <f t="shared" si="104"/>
        <v>OPERADOR DE EQUIPAMENTO LEVE</v>
      </c>
    </row>
    <row r="6403" spans="2:11" x14ac:dyDescent="0.25">
      <c r="B6403" s="4" t="s">
        <v>3304</v>
      </c>
      <c r="C6403" s="8" t="s">
        <v>23889</v>
      </c>
      <c r="D6403" s="4" t="s">
        <v>297</v>
      </c>
      <c r="E6403" s="406">
        <f t="shared" si="102"/>
        <v>33.250700000000002</v>
      </c>
      <c r="F6403" s="404"/>
      <c r="G6403" s="597">
        <v>33.250700000000002</v>
      </c>
      <c r="H6403" s="597">
        <v>29.824200000000001</v>
      </c>
      <c r="J6403" t="str">
        <f t="shared" si="103"/>
        <v>H</v>
      </c>
      <c r="K6403" t="str">
        <f t="shared" si="104"/>
        <v>OPERADOR DE EQUIPAMENTO PESADO</v>
      </c>
    </row>
    <row r="6404" spans="2:11" x14ac:dyDescent="0.25">
      <c r="B6404" s="6" t="s">
        <v>3305</v>
      </c>
      <c r="C6404" s="9" t="s">
        <v>23890</v>
      </c>
      <c r="D6404" s="6" t="s">
        <v>297</v>
      </c>
      <c r="E6404" s="403">
        <f t="shared" si="102"/>
        <v>44.006700000000002</v>
      </c>
      <c r="F6404" s="404"/>
      <c r="G6404" s="598">
        <v>44.006700000000002</v>
      </c>
      <c r="H6404" s="598">
        <v>39.164200000000001</v>
      </c>
      <c r="J6404" t="str">
        <f t="shared" si="103"/>
        <v>H</v>
      </c>
      <c r="K6404" t="str">
        <f t="shared" si="104"/>
        <v>OPERADOR DE EQUIPAMENTO ESPECIAL</v>
      </c>
    </row>
    <row r="6405" spans="2:11" x14ac:dyDescent="0.25">
      <c r="B6405" s="4" t="s">
        <v>1548</v>
      </c>
      <c r="C6405" s="8" t="s">
        <v>23891</v>
      </c>
      <c r="D6405" s="4" t="s">
        <v>297</v>
      </c>
      <c r="E6405" s="406">
        <f t="shared" si="102"/>
        <v>23.302199999999999</v>
      </c>
      <c r="F6405" s="404"/>
      <c r="G6405" s="597">
        <v>23.302199999999999</v>
      </c>
      <c r="H6405" s="597">
        <v>21.2102</v>
      </c>
      <c r="J6405" t="str">
        <f t="shared" si="103"/>
        <v>H</v>
      </c>
      <c r="K6405" t="str">
        <f t="shared" si="104"/>
        <v>PERFURADOR DE TUBULÃO</v>
      </c>
    </row>
    <row r="6406" spans="2:11" x14ac:dyDescent="0.25">
      <c r="B6406" s="6" t="s">
        <v>1547</v>
      </c>
      <c r="C6406" s="9" t="s">
        <v>23892</v>
      </c>
      <c r="D6406" s="6" t="s">
        <v>15849</v>
      </c>
      <c r="E6406" s="403">
        <f t="shared" si="102"/>
        <v>6417.4897000000001</v>
      </c>
      <c r="F6406" s="404"/>
      <c r="G6406" s="598">
        <v>6417.4897000000001</v>
      </c>
      <c r="H6406" s="598">
        <v>5724.7855</v>
      </c>
      <c r="J6406" t="str">
        <f t="shared" si="103"/>
        <v>MÊS</v>
      </c>
      <c r="K6406" t="str">
        <f t="shared" si="104"/>
        <v>DESENHISTA</v>
      </c>
    </row>
    <row r="6407" spans="2:11" x14ac:dyDescent="0.25">
      <c r="B6407" s="4" t="s">
        <v>3306</v>
      </c>
      <c r="C6407" s="8" t="s">
        <v>23893</v>
      </c>
      <c r="D6407" s="4" t="s">
        <v>15849</v>
      </c>
      <c r="E6407" s="406">
        <f t="shared" si="102"/>
        <v>5252.3527000000004</v>
      </c>
      <c r="F6407" s="404"/>
      <c r="G6407" s="597">
        <v>5252.3527000000004</v>
      </c>
      <c r="H6407" s="597">
        <v>4689.0388000000003</v>
      </c>
      <c r="J6407" t="str">
        <f t="shared" si="103"/>
        <v>MÊS</v>
      </c>
      <c r="K6407" t="str">
        <f t="shared" si="104"/>
        <v>CONDUTOR MAQUINISTA FLUVIAL</v>
      </c>
    </row>
    <row r="6408" spans="2:11" x14ac:dyDescent="0.25">
      <c r="B6408" s="6" t="s">
        <v>1546</v>
      </c>
      <c r="C6408" s="9" t="s">
        <v>23894</v>
      </c>
      <c r="D6408" s="6" t="s">
        <v>15849</v>
      </c>
      <c r="E6408" s="403">
        <f t="shared" si="102"/>
        <v>3988.6640000000002</v>
      </c>
      <c r="F6408" s="404"/>
      <c r="G6408" s="598">
        <v>3988.6640000000002</v>
      </c>
      <c r="H6408" s="598">
        <v>3617.7916</v>
      </c>
      <c r="J6408" t="str">
        <f t="shared" si="103"/>
        <v>MÊS</v>
      </c>
      <c r="K6408" t="str">
        <f t="shared" si="104"/>
        <v>COPEIRO</v>
      </c>
    </row>
    <row r="6409" spans="2:11" x14ac:dyDescent="0.25">
      <c r="B6409" s="4" t="s">
        <v>1545</v>
      </c>
      <c r="C6409" s="8" t="s">
        <v>23895</v>
      </c>
      <c r="D6409" s="4" t="s">
        <v>15849</v>
      </c>
      <c r="E6409" s="406">
        <f t="shared" si="102"/>
        <v>18181.3069</v>
      </c>
      <c r="F6409" s="404"/>
      <c r="G6409" s="597">
        <v>18181.3069</v>
      </c>
      <c r="H6409" s="597">
        <v>15938.255499999999</v>
      </c>
      <c r="J6409" t="str">
        <f t="shared" si="103"/>
        <v>MÊS</v>
      </c>
      <c r="K6409" t="str">
        <f t="shared" si="104"/>
        <v>MÉDICO DO TRABALHO</v>
      </c>
    </row>
    <row r="6410" spans="2:11" x14ac:dyDescent="0.25">
      <c r="B6410" s="6" t="s">
        <v>1544</v>
      </c>
      <c r="C6410" s="9" t="s">
        <v>23896</v>
      </c>
      <c r="D6410" s="6" t="s">
        <v>297</v>
      </c>
      <c r="E6410" s="403">
        <f t="shared" si="102"/>
        <v>36.596699999999998</v>
      </c>
      <c r="F6410" s="404"/>
      <c r="G6410" s="598">
        <v>36.596699999999998</v>
      </c>
      <c r="H6410" s="598">
        <v>32.697800000000001</v>
      </c>
      <c r="J6410" t="str">
        <f t="shared" si="103"/>
        <v>H</v>
      </c>
      <c r="K6410" t="str">
        <f t="shared" si="104"/>
        <v>BLASTER</v>
      </c>
    </row>
    <row r="6411" spans="2:11" x14ac:dyDescent="0.25">
      <c r="B6411" s="4" t="s">
        <v>1543</v>
      </c>
      <c r="C6411" s="8" t="s">
        <v>23897</v>
      </c>
      <c r="D6411" s="4" t="s">
        <v>297</v>
      </c>
      <c r="E6411" s="406">
        <f t="shared" si="102"/>
        <v>23.120999999999999</v>
      </c>
      <c r="F6411" s="404"/>
      <c r="G6411" s="597">
        <v>23.120999999999999</v>
      </c>
      <c r="H6411" s="597">
        <v>21.029</v>
      </c>
      <c r="J6411" t="str">
        <f t="shared" si="103"/>
        <v>H</v>
      </c>
      <c r="K6411" t="str">
        <f t="shared" si="104"/>
        <v>PRÉ-MARCADOR</v>
      </c>
    </row>
    <row r="6412" spans="2:11" x14ac:dyDescent="0.25">
      <c r="B6412" s="6" t="s">
        <v>1542</v>
      </c>
      <c r="C6412" s="9" t="s">
        <v>23898</v>
      </c>
      <c r="D6412" s="6" t="s">
        <v>15849</v>
      </c>
      <c r="E6412" s="403">
        <f t="shared" si="102"/>
        <v>4798.8822</v>
      </c>
      <c r="F6412" s="404"/>
      <c r="G6412" s="598">
        <v>4798.8822</v>
      </c>
      <c r="H6412" s="598">
        <v>4317.6048000000001</v>
      </c>
      <c r="J6412" t="str">
        <f t="shared" si="103"/>
        <v>MÊS</v>
      </c>
      <c r="K6412" t="str">
        <f t="shared" si="104"/>
        <v>RECEPCIONISTA</v>
      </c>
    </row>
    <row r="6413" spans="2:11" x14ac:dyDescent="0.25">
      <c r="B6413" s="4" t="s">
        <v>3307</v>
      </c>
      <c r="C6413" s="8" t="s">
        <v>23899</v>
      </c>
      <c r="D6413" s="4" t="s">
        <v>15849</v>
      </c>
      <c r="E6413" s="406">
        <f t="shared" si="102"/>
        <v>4832.8683000000001</v>
      </c>
      <c r="F6413" s="404"/>
      <c r="G6413" s="597">
        <v>4832.8683000000001</v>
      </c>
      <c r="H6413" s="597">
        <v>4319.6423999999997</v>
      </c>
      <c r="J6413" t="str">
        <f t="shared" si="103"/>
        <v>MÊS</v>
      </c>
      <c r="K6413" t="str">
        <f t="shared" si="104"/>
        <v>MARINHEIRO DE MÁQUINAS</v>
      </c>
    </row>
    <row r="6414" spans="2:11" x14ac:dyDescent="0.25">
      <c r="B6414" s="6" t="s">
        <v>1541</v>
      </c>
      <c r="C6414" s="9" t="s">
        <v>23900</v>
      </c>
      <c r="D6414" s="6" t="s">
        <v>297</v>
      </c>
      <c r="E6414" s="403">
        <f t="shared" si="102"/>
        <v>25.753</v>
      </c>
      <c r="F6414" s="404"/>
      <c r="G6414" s="598">
        <v>25.753</v>
      </c>
      <c r="H6414" s="598">
        <v>23.014099999999999</v>
      </c>
      <c r="J6414" t="str">
        <f t="shared" si="103"/>
        <v>H</v>
      </c>
      <c r="K6414" t="str">
        <f t="shared" si="104"/>
        <v>MARINHEIRO DE CONVÉS</v>
      </c>
    </row>
    <row r="6415" spans="2:11" x14ac:dyDescent="0.25">
      <c r="B6415" s="4" t="s">
        <v>3308</v>
      </c>
      <c r="C6415" s="8" t="s">
        <v>23901</v>
      </c>
      <c r="D6415" s="4" t="s">
        <v>15849</v>
      </c>
      <c r="E6415" s="406">
        <f t="shared" si="102"/>
        <v>4738.4718000000003</v>
      </c>
      <c r="F6415" s="404"/>
      <c r="G6415" s="597">
        <v>4738.4718000000003</v>
      </c>
      <c r="H6415" s="597">
        <v>4236.9110000000001</v>
      </c>
      <c r="J6415" t="str">
        <f t="shared" si="103"/>
        <v>MÊS</v>
      </c>
      <c r="K6415" t="str">
        <f t="shared" si="104"/>
        <v>MARINHEIRO DE CONVÉS - MENSALISTA</v>
      </c>
    </row>
    <row r="6416" spans="2:11" x14ac:dyDescent="0.25">
      <c r="B6416" s="6" t="s">
        <v>3309</v>
      </c>
      <c r="C6416" s="9" t="s">
        <v>23902</v>
      </c>
      <c r="D6416" s="6" t="s">
        <v>15849</v>
      </c>
      <c r="E6416" s="403">
        <f t="shared" si="102"/>
        <v>5978.1909999999998</v>
      </c>
      <c r="F6416" s="404"/>
      <c r="G6416" s="598">
        <v>5978.1909999999998</v>
      </c>
      <c r="H6416" s="598">
        <v>5383.1664000000001</v>
      </c>
      <c r="J6416" t="str">
        <f t="shared" si="103"/>
        <v>MÊS</v>
      </c>
      <c r="K6416" t="str">
        <f t="shared" si="104"/>
        <v>LABORATORISTA</v>
      </c>
    </row>
    <row r="6417" spans="2:11" x14ac:dyDescent="0.25">
      <c r="B6417" s="4" t="s">
        <v>1540</v>
      </c>
      <c r="C6417" s="8" t="s">
        <v>23903</v>
      </c>
      <c r="D6417" s="4" t="s">
        <v>297</v>
      </c>
      <c r="E6417" s="406">
        <f t="shared" si="102"/>
        <v>21.5749</v>
      </c>
      <c r="F6417" s="404"/>
      <c r="G6417" s="597">
        <v>21.5749</v>
      </c>
      <c r="H6417" s="597">
        <v>19.717500000000001</v>
      </c>
      <c r="J6417" t="str">
        <f t="shared" si="103"/>
        <v>H</v>
      </c>
      <c r="K6417" t="str">
        <f t="shared" si="104"/>
        <v>TRABALHADOR DE VIA</v>
      </c>
    </row>
    <row r="6418" spans="2:11" x14ac:dyDescent="0.25">
      <c r="B6418" s="6" t="s">
        <v>1539</v>
      </c>
      <c r="C6418" s="9" t="s">
        <v>23904</v>
      </c>
      <c r="D6418" s="6" t="s">
        <v>297</v>
      </c>
      <c r="E6418" s="403">
        <f t="shared" si="102"/>
        <v>23.2044</v>
      </c>
      <c r="F6418" s="404"/>
      <c r="G6418" s="598">
        <v>23.2044</v>
      </c>
      <c r="H6418" s="598">
        <v>21.112400000000001</v>
      </c>
      <c r="J6418" t="str">
        <f t="shared" si="103"/>
        <v>H</v>
      </c>
      <c r="K6418" t="str">
        <f t="shared" si="104"/>
        <v>SELECIONADOR DE MATERIAL PÉTREO</v>
      </c>
    </row>
    <row r="6419" spans="2:11" x14ac:dyDescent="0.25">
      <c r="B6419" s="4" t="s">
        <v>3310</v>
      </c>
      <c r="C6419" s="8" t="s">
        <v>23905</v>
      </c>
      <c r="D6419" s="4" t="s">
        <v>15849</v>
      </c>
      <c r="E6419" s="406">
        <f t="shared" si="102"/>
        <v>22391.531299999999</v>
      </c>
      <c r="F6419" s="404"/>
      <c r="G6419" s="597">
        <v>22391.531299999999</v>
      </c>
      <c r="H6419" s="597">
        <v>19604.594799999999</v>
      </c>
      <c r="J6419" t="str">
        <f t="shared" si="103"/>
        <v>MÊS</v>
      </c>
      <c r="K6419" t="str">
        <f t="shared" si="104"/>
        <v>ENGENHEIRO DE SEGURANÇA DO TRABALHO</v>
      </c>
    </row>
    <row r="6420" spans="2:11" x14ac:dyDescent="0.25">
      <c r="B6420" s="6" t="s">
        <v>3311</v>
      </c>
      <c r="C6420" s="9" t="s">
        <v>23906</v>
      </c>
      <c r="D6420" s="6" t="s">
        <v>297</v>
      </c>
      <c r="E6420" s="403">
        <f t="shared" si="102"/>
        <v>29.2303</v>
      </c>
      <c r="F6420" s="404"/>
      <c r="G6420" s="598">
        <v>29.2303</v>
      </c>
      <c r="H6420" s="598">
        <v>26.270700000000001</v>
      </c>
      <c r="J6420" t="str">
        <f t="shared" si="103"/>
        <v>H</v>
      </c>
      <c r="K6420" t="str">
        <f t="shared" si="104"/>
        <v>MOTORISTA DE CAMINHÃO</v>
      </c>
    </row>
    <row r="6421" spans="2:11" x14ac:dyDescent="0.25">
      <c r="B6421" s="4" t="s">
        <v>3312</v>
      </c>
      <c r="C6421" s="8" t="s">
        <v>23907</v>
      </c>
      <c r="D6421" s="4" t="s">
        <v>15849</v>
      </c>
      <c r="E6421" s="406">
        <f t="shared" si="102"/>
        <v>7104.3603999999996</v>
      </c>
      <c r="F6421" s="404"/>
      <c r="G6421" s="597">
        <v>7104.3603999999996</v>
      </c>
      <c r="H6421" s="597">
        <v>6338.8887000000004</v>
      </c>
      <c r="J6421" t="str">
        <f t="shared" si="103"/>
        <v>MÊS</v>
      </c>
      <c r="K6421" t="str">
        <f t="shared" si="104"/>
        <v>TÉCNICO ESPECIALIZADO - MENSALISTA</v>
      </c>
    </row>
    <row r="6422" spans="2:11" x14ac:dyDescent="0.25">
      <c r="B6422" s="6" t="s">
        <v>3313</v>
      </c>
      <c r="C6422" s="9" t="s">
        <v>23908</v>
      </c>
      <c r="D6422" s="6" t="s">
        <v>15849</v>
      </c>
      <c r="E6422" s="403">
        <f t="shared" si="102"/>
        <v>8075.9594999999999</v>
      </c>
      <c r="F6422" s="404"/>
      <c r="G6422" s="598">
        <v>8075.9594999999999</v>
      </c>
      <c r="H6422" s="598">
        <v>7188.0763999999999</v>
      </c>
      <c r="J6422" t="str">
        <f t="shared" si="103"/>
        <v>MÊS</v>
      </c>
      <c r="K6422" t="str">
        <f t="shared" si="104"/>
        <v>ENCARREGADO DE OBRAS DE ARTES ESPECIAIS</v>
      </c>
    </row>
    <row r="6423" spans="2:11" x14ac:dyDescent="0.25">
      <c r="B6423" s="4" t="s">
        <v>3314</v>
      </c>
      <c r="C6423" s="8" t="s">
        <v>23909</v>
      </c>
      <c r="D6423" s="4" t="s">
        <v>297</v>
      </c>
      <c r="E6423" s="406">
        <f t="shared" si="102"/>
        <v>27.216100000000001</v>
      </c>
      <c r="F6423" s="404"/>
      <c r="G6423" s="597">
        <v>27.216100000000001</v>
      </c>
      <c r="H6423" s="597">
        <v>24.488099999999999</v>
      </c>
      <c r="J6423" t="str">
        <f t="shared" si="103"/>
        <v>H</v>
      </c>
      <c r="K6423" t="str">
        <f t="shared" si="104"/>
        <v>MOTORISTA DE VEÍCULO LEVE</v>
      </c>
    </row>
    <row r="6424" spans="2:11" x14ac:dyDescent="0.25">
      <c r="B6424" s="6" t="s">
        <v>3315</v>
      </c>
      <c r="C6424" s="9" t="s">
        <v>23910</v>
      </c>
      <c r="D6424" s="6" t="s">
        <v>297</v>
      </c>
      <c r="E6424" s="403">
        <f t="shared" si="102"/>
        <v>34.424300000000002</v>
      </c>
      <c r="F6424" s="404"/>
      <c r="G6424" s="598">
        <v>34.424300000000002</v>
      </c>
      <c r="H6424" s="598">
        <v>30.787199999999999</v>
      </c>
      <c r="J6424" t="str">
        <f t="shared" si="103"/>
        <v>H</v>
      </c>
      <c r="K6424" t="str">
        <f t="shared" si="104"/>
        <v>MOTORISTA DE VEÍCULO ESPECIAL</v>
      </c>
    </row>
    <row r="6425" spans="2:11" x14ac:dyDescent="0.25">
      <c r="B6425" s="4" t="s">
        <v>1538</v>
      </c>
      <c r="C6425" s="8" t="s">
        <v>23911</v>
      </c>
      <c r="D6425" s="4" t="s">
        <v>15849</v>
      </c>
      <c r="E6425" s="406">
        <f t="shared" si="102"/>
        <v>5663.7982000000002</v>
      </c>
      <c r="F6425" s="404"/>
      <c r="G6425" s="597">
        <v>5663.7982000000002</v>
      </c>
      <c r="H6425" s="597">
        <v>5088.6468999999997</v>
      </c>
      <c r="J6425" t="str">
        <f t="shared" si="103"/>
        <v>MÊS</v>
      </c>
      <c r="K6425" t="str">
        <f t="shared" si="104"/>
        <v>ENCARREGADO DE TURMA</v>
      </c>
    </row>
    <row r="6426" spans="2:11" x14ac:dyDescent="0.25">
      <c r="B6426" s="6" t="s">
        <v>1537</v>
      </c>
      <c r="C6426" s="9" t="s">
        <v>23912</v>
      </c>
      <c r="D6426" s="6" t="s">
        <v>15849</v>
      </c>
      <c r="E6426" s="403">
        <f t="shared" si="102"/>
        <v>6565.0910999999996</v>
      </c>
      <c r="F6426" s="404"/>
      <c r="G6426" s="598">
        <v>6565.0910999999996</v>
      </c>
      <c r="H6426" s="598">
        <v>5883.1181999999999</v>
      </c>
      <c r="J6426" t="str">
        <f t="shared" si="103"/>
        <v>MÊS</v>
      </c>
      <c r="K6426" t="str">
        <f t="shared" si="104"/>
        <v>TÉCNICO DE SEGURANÇA DO TRABALHO</v>
      </c>
    </row>
    <row r="6427" spans="2:11" x14ac:dyDescent="0.25">
      <c r="B6427" s="4" t="s">
        <v>1536</v>
      </c>
      <c r="C6427" s="8" t="s">
        <v>23913</v>
      </c>
      <c r="D6427" s="4" t="s">
        <v>15849</v>
      </c>
      <c r="E6427" s="406">
        <f t="shared" si="102"/>
        <v>6032.6922999999997</v>
      </c>
      <c r="F6427" s="404"/>
      <c r="G6427" s="597">
        <v>6032.6922999999997</v>
      </c>
      <c r="H6427" s="597">
        <v>5371.7929000000004</v>
      </c>
      <c r="J6427" t="str">
        <f t="shared" si="103"/>
        <v>MÊS</v>
      </c>
      <c r="K6427" t="str">
        <f t="shared" si="104"/>
        <v>SECRETÁRIA</v>
      </c>
    </row>
    <row r="6428" spans="2:11" x14ac:dyDescent="0.25">
      <c r="B6428" s="6" t="s">
        <v>3316</v>
      </c>
      <c r="C6428" s="9" t="s">
        <v>23914</v>
      </c>
      <c r="D6428" s="6" t="s">
        <v>15849</v>
      </c>
      <c r="E6428" s="403">
        <f t="shared" si="102"/>
        <v>6806.2052999999996</v>
      </c>
      <c r="F6428" s="404"/>
      <c r="G6428" s="598">
        <v>6806.2052999999996</v>
      </c>
      <c r="H6428" s="598">
        <v>6020.2137000000002</v>
      </c>
      <c r="J6428" t="str">
        <f t="shared" si="103"/>
        <v>MÊS</v>
      </c>
      <c r="K6428" t="str">
        <f t="shared" si="104"/>
        <v>PILOTO FLUVIAL</v>
      </c>
    </row>
    <row r="6429" spans="2:11" x14ac:dyDescent="0.25">
      <c r="B6429" s="4" t="s">
        <v>1535</v>
      </c>
      <c r="C6429" s="8" t="s">
        <v>23915</v>
      </c>
      <c r="D6429" s="4" t="s">
        <v>297</v>
      </c>
      <c r="E6429" s="406">
        <f t="shared" si="102"/>
        <v>38.396599999999999</v>
      </c>
      <c r="F6429" s="404"/>
      <c r="G6429" s="597">
        <v>38.396599999999999</v>
      </c>
      <c r="H6429" s="597">
        <v>34.211399999999998</v>
      </c>
      <c r="J6429" t="str">
        <f t="shared" si="103"/>
        <v>H</v>
      </c>
      <c r="K6429" t="str">
        <f t="shared" si="104"/>
        <v>TÉCNICO ESPECIALIZADO</v>
      </c>
    </row>
    <row r="6430" spans="2:11" x14ac:dyDescent="0.25">
      <c r="B6430" s="6" t="s">
        <v>3317</v>
      </c>
      <c r="C6430" s="9" t="s">
        <v>23916</v>
      </c>
      <c r="D6430" s="6" t="s">
        <v>15849</v>
      </c>
      <c r="E6430" s="403">
        <f t="shared" si="102"/>
        <v>7974.9129000000003</v>
      </c>
      <c r="F6430" s="404"/>
      <c r="G6430" s="598">
        <v>7974.9129000000003</v>
      </c>
      <c r="H6430" s="598">
        <v>7051.8924999999999</v>
      </c>
      <c r="J6430" t="str">
        <f t="shared" si="103"/>
        <v>MÊS</v>
      </c>
      <c r="K6430" t="str">
        <f t="shared" si="104"/>
        <v>CHEFE DO SETOR ADMINISTRATIVO</v>
      </c>
    </row>
    <row r="6431" spans="2:11" x14ac:dyDescent="0.25">
      <c r="B6431" s="4" t="s">
        <v>3318</v>
      </c>
      <c r="C6431" s="8" t="s">
        <v>23917</v>
      </c>
      <c r="D6431" s="4" t="s">
        <v>15849</v>
      </c>
      <c r="E6431" s="406">
        <f t="shared" si="102"/>
        <v>8075.9594999999999</v>
      </c>
      <c r="F6431" s="404"/>
      <c r="G6431" s="597">
        <v>8075.9594999999999</v>
      </c>
      <c r="H6431" s="597">
        <v>7188.0763999999999</v>
      </c>
      <c r="J6431" t="str">
        <f t="shared" si="103"/>
        <v>MÊS</v>
      </c>
      <c r="K6431" t="str">
        <f t="shared" si="104"/>
        <v>ENCARREGADO DE TERRAPLENAGEM</v>
      </c>
    </row>
    <row r="6432" spans="2:11" x14ac:dyDescent="0.25">
      <c r="B6432" s="6" t="s">
        <v>1534</v>
      </c>
      <c r="C6432" s="9" t="s">
        <v>23918</v>
      </c>
      <c r="D6432" s="6" t="s">
        <v>297</v>
      </c>
      <c r="E6432" s="403">
        <f t="shared" si="102"/>
        <v>23.723800000000001</v>
      </c>
      <c r="F6432" s="404"/>
      <c r="G6432" s="598">
        <v>23.723800000000001</v>
      </c>
      <c r="H6432" s="598">
        <v>21.631799999999998</v>
      </c>
      <c r="J6432" t="str">
        <f t="shared" si="103"/>
        <v>H</v>
      </c>
      <c r="K6432" t="str">
        <f t="shared" si="104"/>
        <v>FRENTISTA DE TÚNEL</v>
      </c>
    </row>
    <row r="6433" spans="2:11" x14ac:dyDescent="0.25">
      <c r="B6433" s="4" t="s">
        <v>1533</v>
      </c>
      <c r="C6433" s="8" t="s">
        <v>23919</v>
      </c>
      <c r="D6433" s="4" t="s">
        <v>15849</v>
      </c>
      <c r="E6433" s="406">
        <f t="shared" si="102"/>
        <v>7838.8356000000003</v>
      </c>
      <c r="F6433" s="404"/>
      <c r="G6433" s="597">
        <v>7838.8356000000003</v>
      </c>
      <c r="H6433" s="597">
        <v>7003.0797000000002</v>
      </c>
      <c r="J6433" t="str">
        <f t="shared" si="103"/>
        <v>MÊS</v>
      </c>
      <c r="K6433" t="str">
        <f t="shared" si="104"/>
        <v>TÉCNICO DA QUALIDADE</v>
      </c>
    </row>
    <row r="6434" spans="2:11" x14ac:dyDescent="0.25">
      <c r="B6434" s="6" t="s">
        <v>1532</v>
      </c>
      <c r="C6434" s="9" t="s">
        <v>23920</v>
      </c>
      <c r="D6434" s="6" t="s">
        <v>297</v>
      </c>
      <c r="E6434" s="403">
        <f t="shared" si="102"/>
        <v>33.563099999999999</v>
      </c>
      <c r="F6434" s="404"/>
      <c r="G6434" s="598">
        <v>33.563099999999999</v>
      </c>
      <c r="H6434" s="598">
        <v>30.065100000000001</v>
      </c>
      <c r="J6434" t="str">
        <f t="shared" si="103"/>
        <v>H</v>
      </c>
      <c r="K6434" t="str">
        <f t="shared" si="104"/>
        <v>AUXILIAR DE BLASTER</v>
      </c>
    </row>
    <row r="6435" spans="2:11" x14ac:dyDescent="0.25">
      <c r="B6435" s="4" t="s">
        <v>3319</v>
      </c>
      <c r="C6435" s="8" t="s">
        <v>23921</v>
      </c>
      <c r="D6435" s="4" t="s">
        <v>15849</v>
      </c>
      <c r="E6435" s="406">
        <f t="shared" si="102"/>
        <v>8075.9594999999999</v>
      </c>
      <c r="F6435" s="404"/>
      <c r="G6435" s="597">
        <v>8075.9594999999999</v>
      </c>
      <c r="H6435" s="597">
        <v>7188.0763999999999</v>
      </c>
      <c r="J6435" t="str">
        <f t="shared" si="103"/>
        <v>MÊS</v>
      </c>
      <c r="K6435" t="str">
        <f t="shared" si="104"/>
        <v>ENCARREGADO DE PAVIMENTAÇÃO</v>
      </c>
    </row>
    <row r="6436" spans="2:11" x14ac:dyDescent="0.25">
      <c r="B6436" s="6" t="s">
        <v>3320</v>
      </c>
      <c r="C6436" s="9" t="s">
        <v>23922</v>
      </c>
      <c r="D6436" s="6" t="s">
        <v>15849</v>
      </c>
      <c r="E6436" s="403">
        <f t="shared" si="102"/>
        <v>4272.7596000000003</v>
      </c>
      <c r="F6436" s="404"/>
      <c r="G6436" s="598">
        <v>4272.7596000000003</v>
      </c>
      <c r="H6436" s="598">
        <v>3859.1134999999999</v>
      </c>
      <c r="J6436" t="str">
        <f t="shared" si="103"/>
        <v>MÊS</v>
      </c>
      <c r="K6436" t="str">
        <f t="shared" si="104"/>
        <v>PORTEIRO</v>
      </c>
    </row>
    <row r="6437" spans="2:11" x14ac:dyDescent="0.25">
      <c r="B6437" s="4" t="s">
        <v>1531</v>
      </c>
      <c r="C6437" s="8" t="s">
        <v>23923</v>
      </c>
      <c r="D6437" s="4" t="s">
        <v>15849</v>
      </c>
      <c r="E6437" s="406">
        <f t="shared" si="102"/>
        <v>7500.4</v>
      </c>
      <c r="F6437" s="404"/>
      <c r="G6437" s="597">
        <v>7500.4</v>
      </c>
      <c r="H6437" s="597">
        <v>6708.7130999999999</v>
      </c>
      <c r="J6437" t="str">
        <f t="shared" si="103"/>
        <v>MÊS</v>
      </c>
      <c r="K6437" t="str">
        <f t="shared" si="104"/>
        <v>TÉCNICO DE MEIO AMBIENTE</v>
      </c>
    </row>
    <row r="6438" spans="2:11" x14ac:dyDescent="0.25">
      <c r="B6438" s="6" t="s">
        <v>1530</v>
      </c>
      <c r="C6438" s="9" t="s">
        <v>23924</v>
      </c>
      <c r="D6438" s="6" t="s">
        <v>15849</v>
      </c>
      <c r="E6438" s="403">
        <f t="shared" si="102"/>
        <v>7410.8927999999996</v>
      </c>
      <c r="F6438" s="404"/>
      <c r="G6438" s="598">
        <v>7410.8927999999996</v>
      </c>
      <c r="H6438" s="598">
        <v>6587.0189</v>
      </c>
      <c r="J6438" t="str">
        <f t="shared" si="103"/>
        <v>MÊS</v>
      </c>
      <c r="K6438" t="str">
        <f t="shared" si="104"/>
        <v>COMPRADOR</v>
      </c>
    </row>
    <row r="6439" spans="2:11" x14ac:dyDescent="0.25">
      <c r="B6439" s="4" t="s">
        <v>3321</v>
      </c>
      <c r="C6439" s="8" t="s">
        <v>23925</v>
      </c>
      <c r="D6439" s="4" t="s">
        <v>15849</v>
      </c>
      <c r="E6439" s="406">
        <f t="shared" ref="E6439:E6487" si="105">IF($I$6372=$G$6374,G6439,H6439)</f>
        <v>8075.9594999999999</v>
      </c>
      <c r="F6439" s="404"/>
      <c r="G6439" s="597">
        <v>8075.9594999999999</v>
      </c>
      <c r="H6439" s="597">
        <v>7188.0763999999999</v>
      </c>
      <c r="J6439" t="str">
        <f t="shared" si="103"/>
        <v>MÊS</v>
      </c>
      <c r="K6439" t="str">
        <f t="shared" si="104"/>
        <v>ENCARREGADO DE SUPERESTRUTURA FERROVIÁRIA</v>
      </c>
    </row>
    <row r="6440" spans="2:11" x14ac:dyDescent="0.25">
      <c r="B6440" s="6" t="s">
        <v>1529</v>
      </c>
      <c r="C6440" s="9" t="s">
        <v>23926</v>
      </c>
      <c r="D6440" s="6" t="s">
        <v>15849</v>
      </c>
      <c r="E6440" s="403">
        <f t="shared" si="105"/>
        <v>4498.5343000000003</v>
      </c>
      <c r="F6440" s="404"/>
      <c r="G6440" s="598">
        <v>4498.5343000000003</v>
      </c>
      <c r="H6440" s="598">
        <v>4069.2494000000002</v>
      </c>
      <c r="J6440" t="str">
        <f t="shared" ref="J6440:J6487" si="106">UPPER(D6440)</f>
        <v>MÊS</v>
      </c>
      <c r="K6440" t="str">
        <f t="shared" ref="K6440:K6487" si="107">UPPER(C6440)</f>
        <v>AUXILIAR TÉCNICO</v>
      </c>
    </row>
    <row r="6441" spans="2:11" x14ac:dyDescent="0.25">
      <c r="B6441" s="4" t="s">
        <v>3322</v>
      </c>
      <c r="C6441" s="8" t="s">
        <v>23927</v>
      </c>
      <c r="D6441" s="4" t="s">
        <v>15849</v>
      </c>
      <c r="E6441" s="406">
        <f t="shared" si="105"/>
        <v>21273.426200000002</v>
      </c>
      <c r="F6441" s="404"/>
      <c r="G6441" s="597">
        <v>21273.426200000002</v>
      </c>
      <c r="H6441" s="597">
        <v>18508.8207</v>
      </c>
      <c r="J6441" t="str">
        <f t="shared" si="106"/>
        <v>MÊS</v>
      </c>
      <c r="K6441" t="str">
        <f t="shared" si="107"/>
        <v>COMANDANTE DE LONGO CURSO</v>
      </c>
    </row>
    <row r="6442" spans="2:11" x14ac:dyDescent="0.25">
      <c r="B6442" s="6" t="s">
        <v>3323</v>
      </c>
      <c r="C6442" s="9" t="s">
        <v>23928</v>
      </c>
      <c r="D6442" s="6" t="s">
        <v>15849</v>
      </c>
      <c r="E6442" s="403">
        <f t="shared" si="105"/>
        <v>16652.715199999999</v>
      </c>
      <c r="F6442" s="404"/>
      <c r="G6442" s="598">
        <v>16652.715199999999</v>
      </c>
      <c r="H6442" s="598">
        <v>14520.063</v>
      </c>
      <c r="J6442" t="str">
        <f t="shared" si="106"/>
        <v>MÊS</v>
      </c>
      <c r="K6442" t="str">
        <f t="shared" si="107"/>
        <v>IMEDIATO</v>
      </c>
    </row>
    <row r="6443" spans="2:11" x14ac:dyDescent="0.25">
      <c r="B6443" s="4" t="s">
        <v>3324</v>
      </c>
      <c r="C6443" s="8" t="s">
        <v>23929</v>
      </c>
      <c r="D6443" s="4" t="s">
        <v>15849</v>
      </c>
      <c r="E6443" s="406">
        <f t="shared" si="105"/>
        <v>5854.5289000000002</v>
      </c>
      <c r="F6443" s="404"/>
      <c r="G6443" s="597">
        <v>5854.5289000000002</v>
      </c>
      <c r="H6443" s="597">
        <v>5204.7138000000004</v>
      </c>
      <c r="J6443" t="str">
        <f t="shared" si="106"/>
        <v>MÊS</v>
      </c>
      <c r="K6443" t="str">
        <f t="shared" si="107"/>
        <v>OFICIAL DE NÁUTICA</v>
      </c>
    </row>
    <row r="6444" spans="2:11" x14ac:dyDescent="0.25">
      <c r="B6444" s="6" t="s">
        <v>3325</v>
      </c>
      <c r="C6444" s="9" t="s">
        <v>23930</v>
      </c>
      <c r="D6444" s="6" t="s">
        <v>15849</v>
      </c>
      <c r="E6444" s="403">
        <f t="shared" si="105"/>
        <v>6115.7266</v>
      </c>
      <c r="F6444" s="404"/>
      <c r="G6444" s="598">
        <v>6115.7266</v>
      </c>
      <c r="H6444" s="598">
        <v>5421.8019999999997</v>
      </c>
      <c r="J6444" t="str">
        <f t="shared" si="106"/>
        <v>MÊS</v>
      </c>
      <c r="K6444" t="str">
        <f t="shared" si="107"/>
        <v>OFICIAL DE MÁQUINAS</v>
      </c>
    </row>
    <row r="6445" spans="2:11" x14ac:dyDescent="0.25">
      <c r="B6445" s="4" t="s">
        <v>3326</v>
      </c>
      <c r="C6445" s="8" t="s">
        <v>23931</v>
      </c>
      <c r="D6445" s="4" t="s">
        <v>15849</v>
      </c>
      <c r="E6445" s="406">
        <f t="shared" si="105"/>
        <v>7365.7776999999996</v>
      </c>
      <c r="F6445" s="404"/>
      <c r="G6445" s="597">
        <v>7365.7776999999996</v>
      </c>
      <c r="H6445" s="597">
        <v>6503.2560000000003</v>
      </c>
      <c r="J6445" t="str">
        <f t="shared" si="106"/>
        <v>MÊS</v>
      </c>
      <c r="K6445" t="str">
        <f t="shared" si="107"/>
        <v>DRAGUISTA</v>
      </c>
    </row>
    <row r="6446" spans="2:11" x14ac:dyDescent="0.25">
      <c r="B6446" s="6" t="s">
        <v>4856</v>
      </c>
      <c r="C6446" s="9" t="s">
        <v>23932</v>
      </c>
      <c r="D6446" s="6" t="s">
        <v>297</v>
      </c>
      <c r="E6446" s="403">
        <f t="shared" si="105"/>
        <v>33.2682</v>
      </c>
      <c r="F6446" s="404"/>
      <c r="G6446" s="598">
        <v>33.2682</v>
      </c>
      <c r="H6446" s="598">
        <v>29.610399999999998</v>
      </c>
      <c r="J6446" t="str">
        <f t="shared" si="106"/>
        <v>H</v>
      </c>
      <c r="K6446" t="str">
        <f t="shared" si="107"/>
        <v>MAQUINISTA</v>
      </c>
    </row>
    <row r="6447" spans="2:11" x14ac:dyDescent="0.25">
      <c r="B6447" s="4" t="s">
        <v>3327</v>
      </c>
      <c r="C6447" s="8" t="s">
        <v>23933</v>
      </c>
      <c r="D6447" s="4" t="s">
        <v>15849</v>
      </c>
      <c r="E6447" s="406">
        <f t="shared" si="105"/>
        <v>8075.9594999999999</v>
      </c>
      <c r="F6447" s="404"/>
      <c r="G6447" s="597">
        <v>8075.9594999999999</v>
      </c>
      <c r="H6447" s="597">
        <v>7188.0763999999999</v>
      </c>
      <c r="J6447" t="str">
        <f t="shared" si="106"/>
        <v>MÊS</v>
      </c>
      <c r="K6447" t="str">
        <f t="shared" si="107"/>
        <v>ENCARREGADO DE CONSERVAÇÃO RODOVIÁRIA</v>
      </c>
    </row>
    <row r="6448" spans="2:11" x14ac:dyDescent="0.25">
      <c r="B6448" s="6" t="s">
        <v>3328</v>
      </c>
      <c r="C6448" s="9" t="s">
        <v>23934</v>
      </c>
      <c r="D6448" s="6" t="s">
        <v>15849</v>
      </c>
      <c r="E6448" s="403">
        <f t="shared" si="105"/>
        <v>9728.5310000000009</v>
      </c>
      <c r="F6448" s="404"/>
      <c r="G6448" s="598">
        <v>9728.5310000000009</v>
      </c>
      <c r="H6448" s="598">
        <v>8542.8667000000005</v>
      </c>
      <c r="J6448" t="str">
        <f t="shared" si="106"/>
        <v>MÊS</v>
      </c>
      <c r="K6448" t="str">
        <f t="shared" si="107"/>
        <v>MESTRE FLUVIAL</v>
      </c>
    </row>
    <row r="6449" spans="2:11" x14ac:dyDescent="0.25">
      <c r="B6449" s="4" t="s">
        <v>8125</v>
      </c>
      <c r="C6449" s="8" t="s">
        <v>23935</v>
      </c>
      <c r="D6449" s="4" t="s">
        <v>297</v>
      </c>
      <c r="E6449" s="406">
        <f t="shared" si="105"/>
        <v>36.0366</v>
      </c>
      <c r="F6449" s="404"/>
      <c r="G6449" s="597">
        <v>36.0366</v>
      </c>
      <c r="H6449" s="597">
        <v>32.583399999999997</v>
      </c>
      <c r="J6449" t="str">
        <f t="shared" si="106"/>
        <v>H</v>
      </c>
      <c r="K6449" t="str">
        <f t="shared" si="107"/>
        <v>MERGULHADOR RASO AUTÔNOMO DE EMERGÊNCIA</v>
      </c>
    </row>
    <row r="6450" spans="2:11" x14ac:dyDescent="0.25">
      <c r="B6450" s="6" t="s">
        <v>8127</v>
      </c>
      <c r="C6450" s="9" t="s">
        <v>23936</v>
      </c>
      <c r="D6450" s="6" t="s">
        <v>297</v>
      </c>
      <c r="E6450" s="403">
        <f t="shared" si="105"/>
        <v>36.964599999999997</v>
      </c>
      <c r="F6450" s="404"/>
      <c r="G6450" s="598">
        <v>36.964599999999997</v>
      </c>
      <c r="H6450" s="598">
        <v>33.429000000000002</v>
      </c>
      <c r="J6450" t="str">
        <f t="shared" si="106"/>
        <v>H</v>
      </c>
      <c r="K6450" t="str">
        <f t="shared" si="107"/>
        <v>MERGULHADOR RASO DEPENDENTE DE EMERGÊNCIA</v>
      </c>
    </row>
    <row r="6451" spans="2:11" x14ac:dyDescent="0.25">
      <c r="B6451" s="4" t="s">
        <v>8126</v>
      </c>
      <c r="C6451" s="8" t="s">
        <v>23937</v>
      </c>
      <c r="D6451" s="4" t="s">
        <v>297</v>
      </c>
      <c r="E6451" s="406">
        <f t="shared" si="105"/>
        <v>50.090200000000003</v>
      </c>
      <c r="F6451" s="404"/>
      <c r="G6451" s="597">
        <v>50.090200000000003</v>
      </c>
      <c r="H6451" s="597">
        <v>46.554600000000001</v>
      </c>
      <c r="J6451" t="str">
        <f t="shared" si="106"/>
        <v>H</v>
      </c>
      <c r="K6451" t="str">
        <f t="shared" si="107"/>
        <v>MERGULHADOR RASO DEPENDENTE</v>
      </c>
    </row>
    <row r="6452" spans="2:11" x14ac:dyDescent="0.25">
      <c r="B6452" s="6" t="s">
        <v>8124</v>
      </c>
      <c r="C6452" s="9" t="s">
        <v>23938</v>
      </c>
      <c r="D6452" s="6" t="s">
        <v>297</v>
      </c>
      <c r="E6452" s="403">
        <f t="shared" si="105"/>
        <v>46.255000000000003</v>
      </c>
      <c r="F6452" s="404"/>
      <c r="G6452" s="598">
        <v>46.255000000000003</v>
      </c>
      <c r="H6452" s="598">
        <v>42.8018</v>
      </c>
      <c r="J6452" t="str">
        <f t="shared" si="106"/>
        <v>H</v>
      </c>
      <c r="K6452" t="str">
        <f t="shared" si="107"/>
        <v>MERGULHADOR RASO AUTÔNOMO</v>
      </c>
    </row>
    <row r="6453" spans="2:11" x14ac:dyDescent="0.25">
      <c r="B6453" s="4" t="s">
        <v>8128</v>
      </c>
      <c r="C6453" s="8" t="s">
        <v>23939</v>
      </c>
      <c r="D6453" s="4" t="s">
        <v>297</v>
      </c>
      <c r="E6453" s="406">
        <f t="shared" si="105"/>
        <v>33.785600000000002</v>
      </c>
      <c r="F6453" s="404"/>
      <c r="G6453" s="597">
        <v>33.785600000000002</v>
      </c>
      <c r="H6453" s="597">
        <v>30.3325</v>
      </c>
      <c r="J6453" t="str">
        <f t="shared" si="106"/>
        <v>H</v>
      </c>
      <c r="K6453" t="str">
        <f t="shared" si="107"/>
        <v>MERGULHADOR RASO AUXILIAR DE SUPERFÍCIE</v>
      </c>
    </row>
    <row r="6454" spans="2:11" x14ac:dyDescent="0.25">
      <c r="B6454" s="6" t="s">
        <v>1528</v>
      </c>
      <c r="C6454" s="9" t="s">
        <v>23940</v>
      </c>
      <c r="D6454" s="6" t="s">
        <v>297</v>
      </c>
      <c r="E6454" s="403">
        <f t="shared" si="105"/>
        <v>28.623699999999999</v>
      </c>
      <c r="F6454" s="404"/>
      <c r="G6454" s="598">
        <v>28.623699999999999</v>
      </c>
      <c r="H6454" s="598">
        <v>25.908200000000001</v>
      </c>
      <c r="J6454" t="str">
        <f t="shared" si="106"/>
        <v>H</v>
      </c>
      <c r="K6454" t="str">
        <f t="shared" si="107"/>
        <v>FRENTISTA DE TÚNEL COM PERICULOSIDADE</v>
      </c>
    </row>
    <row r="6455" spans="2:11" x14ac:dyDescent="0.25">
      <c r="B6455" s="4" t="s">
        <v>1527</v>
      </c>
      <c r="C6455" s="8" t="s">
        <v>23941</v>
      </c>
      <c r="D6455" s="4" t="s">
        <v>297</v>
      </c>
      <c r="E6455" s="406">
        <f t="shared" si="105"/>
        <v>38.914299999999997</v>
      </c>
      <c r="F6455" s="404"/>
      <c r="G6455" s="597">
        <v>38.914299999999997</v>
      </c>
      <c r="H6455" s="597">
        <v>34.786499999999997</v>
      </c>
      <c r="J6455" t="str">
        <f t="shared" si="106"/>
        <v>H</v>
      </c>
      <c r="K6455" t="str">
        <f t="shared" si="107"/>
        <v>ELETRICISTA COM PERICULOSIDADE</v>
      </c>
    </row>
    <row r="6456" spans="2:11" x14ac:dyDescent="0.25">
      <c r="B6456" s="6" t="s">
        <v>8129</v>
      </c>
      <c r="C6456" s="9" t="s">
        <v>23942</v>
      </c>
      <c r="D6456" s="6" t="s">
        <v>297</v>
      </c>
      <c r="E6456" s="403">
        <f t="shared" si="105"/>
        <v>53.563200000000002</v>
      </c>
      <c r="F6456" s="404"/>
      <c r="G6456" s="598">
        <v>53.563200000000002</v>
      </c>
      <c r="H6456" s="598">
        <v>47.640999999999998</v>
      </c>
      <c r="J6456" t="str">
        <f t="shared" si="106"/>
        <v>H</v>
      </c>
      <c r="K6456" t="str">
        <f t="shared" si="107"/>
        <v>OPERADOR DE EQUIPAMENTO DE MERGULHO</v>
      </c>
    </row>
    <row r="6457" spans="2:11" x14ac:dyDescent="0.25">
      <c r="B6457" s="4" t="s">
        <v>3329</v>
      </c>
      <c r="C6457" s="8" t="s">
        <v>23943</v>
      </c>
      <c r="D6457" s="4" t="s">
        <v>297</v>
      </c>
      <c r="E6457" s="406">
        <f t="shared" si="105"/>
        <v>41.1721</v>
      </c>
      <c r="F6457" s="404"/>
      <c r="G6457" s="597">
        <v>41.1721</v>
      </c>
      <c r="H6457" s="597">
        <v>36.721699999999998</v>
      </c>
      <c r="J6457" t="str">
        <f t="shared" si="106"/>
        <v>H</v>
      </c>
      <c r="K6457" t="str">
        <f t="shared" si="107"/>
        <v>OPERADOR DE EQUIPAMENTO PESADO COM PERICULOSIDADE</v>
      </c>
    </row>
    <row r="6458" spans="2:11" x14ac:dyDescent="0.25">
      <c r="B6458" s="6" t="s">
        <v>8130</v>
      </c>
      <c r="C6458" s="9" t="s">
        <v>23944</v>
      </c>
      <c r="D6458" s="6" t="s">
        <v>15849</v>
      </c>
      <c r="E6458" s="403">
        <f t="shared" si="105"/>
        <v>9885.5154999999995</v>
      </c>
      <c r="F6458" s="404"/>
      <c r="G6458" s="598">
        <v>9885.5154999999995</v>
      </c>
      <c r="H6458" s="598">
        <v>8801.8552</v>
      </c>
      <c r="J6458" t="str">
        <f t="shared" si="106"/>
        <v>MÊS</v>
      </c>
      <c r="K6458" t="str">
        <f t="shared" si="107"/>
        <v>SUPERVISOR DE MERGULHO RASO</v>
      </c>
    </row>
    <row r="6459" spans="2:11" x14ac:dyDescent="0.25">
      <c r="B6459" s="4" t="s">
        <v>3330</v>
      </c>
      <c r="C6459" s="8" t="s">
        <v>23945</v>
      </c>
      <c r="D6459" s="4" t="s">
        <v>297</v>
      </c>
      <c r="E6459" s="406">
        <f t="shared" si="105"/>
        <v>42.758200000000002</v>
      </c>
      <c r="F6459" s="404"/>
      <c r="G6459" s="488">
        <v>42.758200000000002</v>
      </c>
      <c r="H6459" s="488">
        <v>38.033999999999999</v>
      </c>
      <c r="J6459" t="str">
        <f t="shared" si="106"/>
        <v>H</v>
      </c>
      <c r="K6459" t="str">
        <f t="shared" si="107"/>
        <v>MOTORISTA DE VEÍCULO ESPECIAL COM PERICULOSIDADE</v>
      </c>
    </row>
    <row r="6460" spans="2:11" x14ac:dyDescent="0.25">
      <c r="B6460" s="6" t="s">
        <v>3331</v>
      </c>
      <c r="C6460" s="9" t="s">
        <v>23946</v>
      </c>
      <c r="D6460" s="6" t="s">
        <v>297</v>
      </c>
      <c r="E6460" s="403">
        <f t="shared" si="105"/>
        <v>30.869700000000002</v>
      </c>
      <c r="F6460" s="404"/>
      <c r="G6460" s="405">
        <v>30.869700000000002</v>
      </c>
      <c r="H6460" s="405">
        <v>27.7515</v>
      </c>
      <c r="J6460" t="str">
        <f t="shared" si="106"/>
        <v>H</v>
      </c>
      <c r="K6460" t="str">
        <f t="shared" si="107"/>
        <v>OPERADOR DE EQUIPAMENTO LEVE COM PERICULOSIDADE</v>
      </c>
    </row>
    <row r="6461" spans="2:11" x14ac:dyDescent="0.25">
      <c r="B6461" s="4" t="s">
        <v>3332</v>
      </c>
      <c r="C6461" s="8" t="s">
        <v>23947</v>
      </c>
      <c r="D6461" s="4" t="s">
        <v>297</v>
      </c>
      <c r="E6461" s="406">
        <f t="shared" si="105"/>
        <v>32.553100000000001</v>
      </c>
      <c r="F6461" s="404"/>
      <c r="G6461" s="488">
        <v>32.553100000000001</v>
      </c>
      <c r="H6461" s="488">
        <v>29.456399999999999</v>
      </c>
      <c r="J6461" t="str">
        <f t="shared" si="106"/>
        <v>H</v>
      </c>
      <c r="K6461" t="str">
        <f t="shared" si="107"/>
        <v>OPERADOR DE EQUIPAMENTO LEVE COM INSALUBRIDADE</v>
      </c>
    </row>
    <row r="6462" spans="2:11" x14ac:dyDescent="0.25">
      <c r="B6462" s="6" t="s">
        <v>3333</v>
      </c>
      <c r="C6462" s="9" t="s">
        <v>23948</v>
      </c>
      <c r="D6462" s="6" t="s">
        <v>297</v>
      </c>
      <c r="E6462" s="403">
        <f t="shared" si="105"/>
        <v>31.737100000000002</v>
      </c>
      <c r="F6462" s="404"/>
      <c r="G6462" s="405">
        <v>31.737100000000002</v>
      </c>
      <c r="H6462" s="405">
        <v>28.176600000000001</v>
      </c>
      <c r="J6462" t="str">
        <f t="shared" si="106"/>
        <v>H</v>
      </c>
      <c r="K6462" t="str">
        <f t="shared" si="107"/>
        <v>MARINHEIRO DE CONVÉS COM PERICULOSIDADE</v>
      </c>
    </row>
    <row r="6463" spans="2:11" x14ac:dyDescent="0.25">
      <c r="B6463" s="4" t="s">
        <v>3334</v>
      </c>
      <c r="C6463" s="8" t="s">
        <v>23949</v>
      </c>
      <c r="D6463" s="4" t="s">
        <v>297</v>
      </c>
      <c r="E6463" s="406">
        <f t="shared" si="105"/>
        <v>55.214700000000001</v>
      </c>
      <c r="F6463" s="404"/>
      <c r="G6463" s="488">
        <v>55.214700000000001</v>
      </c>
      <c r="H6463" s="488">
        <v>48.923499999999997</v>
      </c>
      <c r="J6463" t="str">
        <f t="shared" si="106"/>
        <v>H</v>
      </c>
      <c r="K6463" t="str">
        <f t="shared" si="107"/>
        <v>OPERADOR DE EQUIPAMENTO ESPECIAL COM PERICULOSIDADE</v>
      </c>
    </row>
    <row r="6464" spans="2:11" x14ac:dyDescent="0.25">
      <c r="B6464" s="6" t="s">
        <v>3335</v>
      </c>
      <c r="C6464" s="9" t="s">
        <v>23950</v>
      </c>
      <c r="D6464" s="6" t="s">
        <v>15849</v>
      </c>
      <c r="E6464" s="403">
        <f t="shared" si="105"/>
        <v>22387.054499999998</v>
      </c>
      <c r="F6464" s="404"/>
      <c r="G6464" s="598">
        <v>22387.054499999998</v>
      </c>
      <c r="H6464" s="598">
        <v>19560.523499999999</v>
      </c>
      <c r="J6464" t="str">
        <f t="shared" si="106"/>
        <v>MÊS</v>
      </c>
      <c r="K6464" t="str">
        <f t="shared" si="107"/>
        <v>ENGENHEIRO AUXILIAR</v>
      </c>
    </row>
    <row r="6465" spans="2:11" x14ac:dyDescent="0.25">
      <c r="B6465" s="4" t="s">
        <v>3336</v>
      </c>
      <c r="C6465" s="8" t="s">
        <v>23951</v>
      </c>
      <c r="D6465" s="4" t="s">
        <v>15849</v>
      </c>
      <c r="E6465" s="406">
        <f t="shared" si="105"/>
        <v>7500.4</v>
      </c>
      <c r="F6465" s="404"/>
      <c r="G6465" s="597">
        <v>7500.4</v>
      </c>
      <c r="H6465" s="597">
        <v>6708.7130999999999</v>
      </c>
      <c r="J6465" t="str">
        <f t="shared" si="106"/>
        <v>MÊS</v>
      </c>
      <c r="K6465" t="str">
        <f t="shared" si="107"/>
        <v>TÉCNICO FLORESTAL</v>
      </c>
    </row>
    <row r="6466" spans="2:11" x14ac:dyDescent="0.25">
      <c r="B6466" s="6" t="s">
        <v>3337</v>
      </c>
      <c r="C6466" s="9" t="s">
        <v>23952</v>
      </c>
      <c r="D6466" s="6" t="s">
        <v>15849</v>
      </c>
      <c r="E6466" s="403">
        <f t="shared" si="105"/>
        <v>5031.5290000000005</v>
      </c>
      <c r="F6466" s="404"/>
      <c r="G6466" s="598">
        <v>5031.5290000000005</v>
      </c>
      <c r="H6466" s="598">
        <v>4532.8828999999996</v>
      </c>
      <c r="J6466" t="str">
        <f t="shared" si="106"/>
        <v>MÊS</v>
      </c>
      <c r="K6466" t="str">
        <f t="shared" si="107"/>
        <v>MOTORISTA DE VEÍCULO LEVE - MENSALISTA</v>
      </c>
    </row>
    <row r="6467" spans="2:11" x14ac:dyDescent="0.25">
      <c r="B6467" s="4" t="s">
        <v>3338</v>
      </c>
      <c r="C6467" s="8" t="s">
        <v>23953</v>
      </c>
      <c r="D6467" s="4" t="s">
        <v>15849</v>
      </c>
      <c r="E6467" s="406">
        <f t="shared" si="105"/>
        <v>6161.1576999999997</v>
      </c>
      <c r="F6467" s="404"/>
      <c r="G6467" s="597">
        <v>6161.1576999999997</v>
      </c>
      <c r="H6467" s="597">
        <v>5541.5882000000001</v>
      </c>
      <c r="J6467" t="str">
        <f t="shared" si="106"/>
        <v>MÊS</v>
      </c>
      <c r="K6467" t="str">
        <f t="shared" si="107"/>
        <v>TOPÓGRAFO</v>
      </c>
    </row>
    <row r="6468" spans="2:11" x14ac:dyDescent="0.25">
      <c r="B6468" s="6" t="s">
        <v>3339</v>
      </c>
      <c r="C6468" s="9" t="s">
        <v>23954</v>
      </c>
      <c r="D6468" s="6" t="s">
        <v>15849</v>
      </c>
      <c r="E6468" s="403">
        <f t="shared" si="105"/>
        <v>4876.2303000000002</v>
      </c>
      <c r="F6468" s="404"/>
      <c r="G6468" s="598">
        <v>4876.2303000000002</v>
      </c>
      <c r="H6468" s="598">
        <v>4418.1233000000002</v>
      </c>
      <c r="J6468" t="str">
        <f t="shared" si="106"/>
        <v>MÊS</v>
      </c>
      <c r="K6468" t="str">
        <f t="shared" si="107"/>
        <v>AUXILIAR DE TOPOGRAFIA</v>
      </c>
    </row>
    <row r="6469" spans="2:11" x14ac:dyDescent="0.25">
      <c r="B6469" s="4" t="s">
        <v>3340</v>
      </c>
      <c r="C6469" s="8" t="s">
        <v>23955</v>
      </c>
      <c r="D6469" s="4" t="s">
        <v>15849</v>
      </c>
      <c r="E6469" s="406">
        <f t="shared" si="105"/>
        <v>20601.521400000001</v>
      </c>
      <c r="F6469" s="404"/>
      <c r="G6469" s="597">
        <v>20601.521400000001</v>
      </c>
      <c r="H6469" s="597">
        <v>18228.278999999999</v>
      </c>
      <c r="J6469" t="str">
        <f t="shared" si="106"/>
        <v>MÊS</v>
      </c>
      <c r="K6469" t="str">
        <f t="shared" si="107"/>
        <v>MÉDICO DE CÂMARA HIPERBÁRICA</v>
      </c>
    </row>
    <row r="6470" spans="2:11" x14ac:dyDescent="0.25">
      <c r="B6470" s="6" t="s">
        <v>3341</v>
      </c>
      <c r="C6470" s="9" t="s">
        <v>23956</v>
      </c>
      <c r="D6470" s="6" t="s">
        <v>15849</v>
      </c>
      <c r="E6470" s="403">
        <f t="shared" si="105"/>
        <v>5776.7767999999996</v>
      </c>
      <c r="F6470" s="404"/>
      <c r="G6470" s="598">
        <v>5776.7767999999996</v>
      </c>
      <c r="H6470" s="598">
        <v>5210.3705</v>
      </c>
      <c r="J6470" t="str">
        <f t="shared" si="106"/>
        <v>MÊS</v>
      </c>
      <c r="K6470" t="str">
        <f t="shared" si="107"/>
        <v>PEDREIRO - MENSALISTA</v>
      </c>
    </row>
    <row r="6471" spans="2:11" x14ac:dyDescent="0.25">
      <c r="B6471" s="4" t="s">
        <v>3342</v>
      </c>
      <c r="C6471" s="8" t="s">
        <v>23957</v>
      </c>
      <c r="D6471" s="4" t="s">
        <v>15849</v>
      </c>
      <c r="E6471" s="406">
        <f t="shared" si="105"/>
        <v>5864.0111999999999</v>
      </c>
      <c r="F6471" s="404"/>
      <c r="G6471" s="597">
        <v>5864.0111999999999</v>
      </c>
      <c r="H6471" s="597">
        <v>5282.6778999999997</v>
      </c>
      <c r="J6471" t="str">
        <f t="shared" si="106"/>
        <v>MÊS</v>
      </c>
      <c r="K6471" t="str">
        <f t="shared" si="107"/>
        <v>ELETRICISTA - MENSALISTA</v>
      </c>
    </row>
    <row r="6472" spans="2:11" x14ac:dyDescent="0.25">
      <c r="B6472" s="6" t="s">
        <v>3343</v>
      </c>
      <c r="C6472" s="9" t="s">
        <v>23958</v>
      </c>
      <c r="D6472" s="6" t="s">
        <v>15849</v>
      </c>
      <c r="E6472" s="403">
        <f t="shared" si="105"/>
        <v>4324.0249000000003</v>
      </c>
      <c r="F6472" s="404"/>
      <c r="G6472" s="598">
        <v>4324.0249000000003</v>
      </c>
      <c r="H6472" s="598">
        <v>3942.0230000000001</v>
      </c>
      <c r="J6472" t="str">
        <f t="shared" si="106"/>
        <v>MÊS</v>
      </c>
      <c r="K6472" t="str">
        <f t="shared" si="107"/>
        <v>SERVENTE - MENSALISTA</v>
      </c>
    </row>
    <row r="6473" spans="2:11" x14ac:dyDescent="0.25">
      <c r="B6473" s="4" t="s">
        <v>1526</v>
      </c>
      <c r="C6473" s="8" t="s">
        <v>23959</v>
      </c>
      <c r="D6473" s="4" t="s">
        <v>15849</v>
      </c>
      <c r="E6473" s="406">
        <f t="shared" si="105"/>
        <v>27679.3429</v>
      </c>
      <c r="F6473" s="404"/>
      <c r="G6473" s="597">
        <v>27679.3429</v>
      </c>
      <c r="H6473" s="597">
        <v>24147.858700000001</v>
      </c>
      <c r="J6473" t="str">
        <f t="shared" si="106"/>
        <v>MÊS</v>
      </c>
      <c r="K6473" t="str">
        <f t="shared" si="107"/>
        <v>ENGENHEIRO CHEFE</v>
      </c>
    </row>
    <row r="6474" spans="2:11" x14ac:dyDescent="0.25">
      <c r="B6474" s="6" t="s">
        <v>3344</v>
      </c>
      <c r="C6474" s="9" t="s">
        <v>23960</v>
      </c>
      <c r="D6474" s="6" t="s">
        <v>297</v>
      </c>
      <c r="E6474" s="403">
        <f t="shared" si="105"/>
        <v>36.006</v>
      </c>
      <c r="F6474" s="404"/>
      <c r="G6474" s="598">
        <v>36.006</v>
      </c>
      <c r="H6474" s="598">
        <v>32.162599999999998</v>
      </c>
      <c r="J6474" t="str">
        <f t="shared" si="106"/>
        <v>H</v>
      </c>
      <c r="K6474" t="str">
        <f t="shared" si="107"/>
        <v>MOTORISTA DE CAMINHÃO COM PERICULOSIDADE</v>
      </c>
    </row>
    <row r="6475" spans="2:11" x14ac:dyDescent="0.25">
      <c r="B6475" s="4" t="s">
        <v>3345</v>
      </c>
      <c r="C6475" s="8" t="s">
        <v>23961</v>
      </c>
      <c r="D6475" s="4" t="s">
        <v>15849</v>
      </c>
      <c r="E6475" s="406">
        <f t="shared" si="105"/>
        <v>6679.4838</v>
      </c>
      <c r="F6475" s="404"/>
      <c r="G6475" s="597">
        <v>6679.4838</v>
      </c>
      <c r="H6475" s="597">
        <v>5953.3602000000001</v>
      </c>
      <c r="J6475" t="str">
        <f t="shared" si="106"/>
        <v>MÊS</v>
      </c>
      <c r="K6475" t="str">
        <f t="shared" si="107"/>
        <v>TÉCNICO DE BATIMETRIA</v>
      </c>
    </row>
    <row r="6476" spans="2:11" x14ac:dyDescent="0.25">
      <c r="B6476" s="6" t="s">
        <v>3335</v>
      </c>
      <c r="C6476" s="9" t="s">
        <v>23950</v>
      </c>
      <c r="D6476" s="6" t="s">
        <v>15849</v>
      </c>
      <c r="E6476" s="403">
        <f t="shared" si="105"/>
        <v>20613.7372</v>
      </c>
      <c r="F6476" s="404"/>
      <c r="G6476" s="598">
        <v>20613.7372</v>
      </c>
      <c r="H6476" s="598">
        <v>17954.1047</v>
      </c>
      <c r="J6476" t="str">
        <f t="shared" si="106"/>
        <v>MÊS</v>
      </c>
      <c r="K6476" t="str">
        <f t="shared" si="107"/>
        <v>ENGENHEIRO AUXILIAR</v>
      </c>
    </row>
    <row r="6477" spans="2:11" x14ac:dyDescent="0.25">
      <c r="B6477" s="4" t="s">
        <v>3336</v>
      </c>
      <c r="C6477" s="8" t="s">
        <v>23951</v>
      </c>
      <c r="D6477" s="4" t="s">
        <v>15849</v>
      </c>
      <c r="E6477" s="406">
        <f t="shared" si="105"/>
        <v>7229.7420000000002</v>
      </c>
      <c r="F6477" s="404"/>
      <c r="G6477" s="597">
        <v>7229.7420000000002</v>
      </c>
      <c r="H6477" s="597">
        <v>6420.0132000000003</v>
      </c>
      <c r="J6477" t="str">
        <f t="shared" si="106"/>
        <v>MÊS</v>
      </c>
      <c r="K6477" t="str">
        <f t="shared" si="107"/>
        <v>TÉCNICO FLORESTAL</v>
      </c>
    </row>
    <row r="6478" spans="2:11" x14ac:dyDescent="0.25">
      <c r="B6478" s="6" t="s">
        <v>3337</v>
      </c>
      <c r="C6478" s="9" t="s">
        <v>23952</v>
      </c>
      <c r="D6478" s="6" t="s">
        <v>15849</v>
      </c>
      <c r="E6478" s="403">
        <f t="shared" si="105"/>
        <v>4627.0209999999997</v>
      </c>
      <c r="F6478" s="404"/>
      <c r="G6478" s="598">
        <v>4627.0209999999997</v>
      </c>
      <c r="H6478" s="598">
        <v>4160.5325999999995</v>
      </c>
      <c r="J6478" t="str">
        <f t="shared" si="106"/>
        <v>MÊS</v>
      </c>
      <c r="K6478" t="str">
        <f t="shared" si="107"/>
        <v>MOTORISTA DE VEÍCULO LEVE - MENSALISTA</v>
      </c>
    </row>
    <row r="6479" spans="2:11" x14ac:dyDescent="0.25">
      <c r="B6479" s="4" t="s">
        <v>3338</v>
      </c>
      <c r="C6479" s="8" t="s">
        <v>23953</v>
      </c>
      <c r="D6479" s="4" t="s">
        <v>15849</v>
      </c>
      <c r="E6479" s="406">
        <f t="shared" si="105"/>
        <v>5810.4934999999996</v>
      </c>
      <c r="F6479" s="404"/>
      <c r="G6479" s="597">
        <v>5810.4934999999996</v>
      </c>
      <c r="H6479" s="597">
        <v>5199.9919</v>
      </c>
      <c r="J6479" t="str">
        <f t="shared" si="106"/>
        <v>MÊS</v>
      </c>
      <c r="K6479" t="str">
        <f t="shared" si="107"/>
        <v>TOPÓGRAFO</v>
      </c>
    </row>
    <row r="6480" spans="2:11" x14ac:dyDescent="0.25">
      <c r="B6480" s="6" t="s">
        <v>3339</v>
      </c>
      <c r="C6480" s="9" t="s">
        <v>23954</v>
      </c>
      <c r="D6480" s="6" t="s">
        <v>15849</v>
      </c>
      <c r="E6480" s="403">
        <f t="shared" si="105"/>
        <v>4643.5365000000002</v>
      </c>
      <c r="F6480" s="404"/>
      <c r="G6480" s="598">
        <v>4643.5365000000002</v>
      </c>
      <c r="H6480" s="598">
        <v>4187.0506999999998</v>
      </c>
      <c r="J6480" t="str">
        <f t="shared" si="106"/>
        <v>MÊS</v>
      </c>
      <c r="K6480" t="str">
        <f t="shared" si="107"/>
        <v>AUXILIAR DE TOPOGRAFIA</v>
      </c>
    </row>
    <row r="6481" spans="2:12" x14ac:dyDescent="0.25">
      <c r="B6481" s="4" t="s">
        <v>3340</v>
      </c>
      <c r="C6481" s="8" t="s">
        <v>23955</v>
      </c>
      <c r="D6481" s="4" t="s">
        <v>15849</v>
      </c>
      <c r="E6481" s="406">
        <f t="shared" si="105"/>
        <v>20820.651699999999</v>
      </c>
      <c r="F6481" s="404"/>
      <c r="G6481" s="597">
        <v>20820.651699999999</v>
      </c>
      <c r="H6481" s="597">
        <v>18355.642400000001</v>
      </c>
      <c r="J6481" t="str">
        <f t="shared" si="106"/>
        <v>MÊS</v>
      </c>
      <c r="K6481" t="str">
        <f t="shared" si="107"/>
        <v>MÉDICO DE CÂMARA HIPERBÁRICA</v>
      </c>
    </row>
    <row r="6482" spans="2:12" x14ac:dyDescent="0.25">
      <c r="B6482" s="6" t="s">
        <v>3341</v>
      </c>
      <c r="C6482" s="9" t="s">
        <v>23956</v>
      </c>
      <c r="D6482" s="6" t="s">
        <v>15849</v>
      </c>
      <c r="E6482" s="403">
        <f t="shared" si="105"/>
        <v>5285.5334000000003</v>
      </c>
      <c r="F6482" s="404"/>
      <c r="G6482" s="598">
        <v>5285.5334000000003</v>
      </c>
      <c r="H6482" s="598">
        <v>4745.8085000000001</v>
      </c>
      <c r="J6482" t="str">
        <f t="shared" si="106"/>
        <v>MÊS</v>
      </c>
      <c r="K6482" t="str">
        <f t="shared" si="107"/>
        <v>PEDREIRO - MENSALISTA</v>
      </c>
    </row>
    <row r="6483" spans="2:12" x14ac:dyDescent="0.25">
      <c r="B6483" s="4" t="s">
        <v>3342</v>
      </c>
      <c r="C6483" s="8" t="s">
        <v>23957</v>
      </c>
      <c r="D6483" s="4" t="s">
        <v>15849</v>
      </c>
      <c r="E6483" s="406">
        <f t="shared" si="105"/>
        <v>5452.2638999999999</v>
      </c>
      <c r="F6483" s="404"/>
      <c r="G6483" s="597">
        <v>5452.2638999999999</v>
      </c>
      <c r="H6483" s="597">
        <v>4901.0631999999996</v>
      </c>
      <c r="J6483" t="str">
        <f t="shared" si="106"/>
        <v>MÊS</v>
      </c>
      <c r="K6483" t="str">
        <f t="shared" si="107"/>
        <v>ELETRICISTA - MENSALISTA</v>
      </c>
    </row>
    <row r="6484" spans="2:12" x14ac:dyDescent="0.25">
      <c r="B6484" s="6" t="s">
        <v>3343</v>
      </c>
      <c r="C6484" s="9" t="s">
        <v>23958</v>
      </c>
      <c r="D6484" s="6" t="s">
        <v>15849</v>
      </c>
      <c r="E6484" s="403">
        <f t="shared" si="105"/>
        <v>3960.1435999999999</v>
      </c>
      <c r="F6484" s="404"/>
      <c r="G6484" s="598">
        <v>3960.1435999999999</v>
      </c>
      <c r="H6484" s="598">
        <v>3597.9396999999999</v>
      </c>
      <c r="J6484" t="str">
        <f t="shared" si="106"/>
        <v>MÊS</v>
      </c>
      <c r="K6484" t="str">
        <f t="shared" si="107"/>
        <v>SERVENTE - MENSALISTA</v>
      </c>
    </row>
    <row r="6485" spans="2:12" x14ac:dyDescent="0.25">
      <c r="B6485" s="6" t="s">
        <v>1526</v>
      </c>
      <c r="C6485" s="9" t="s">
        <v>23959</v>
      </c>
      <c r="D6485" s="6" t="s">
        <v>15849</v>
      </c>
      <c r="E6485" s="403">
        <f t="shared" si="105"/>
        <v>27000.993200000001</v>
      </c>
      <c r="F6485" s="405"/>
      <c r="G6485" s="804">
        <v>27000.993200000001</v>
      </c>
      <c r="H6485" s="804">
        <v>23469.9149</v>
      </c>
      <c r="J6485" t="str">
        <f t="shared" si="106"/>
        <v>MÊS</v>
      </c>
      <c r="K6485" t="str">
        <f t="shared" si="107"/>
        <v>ENGENHEIRO CHEFE</v>
      </c>
    </row>
    <row r="6486" spans="2:12" x14ac:dyDescent="0.25">
      <c r="B6486" s="6" t="s">
        <v>3344</v>
      </c>
      <c r="C6486" s="9" t="s">
        <v>23960</v>
      </c>
      <c r="D6486" s="6" t="s">
        <v>297</v>
      </c>
      <c r="E6486" s="403">
        <f t="shared" si="105"/>
        <v>33.564799999999998</v>
      </c>
      <c r="F6486" s="405"/>
      <c r="G6486" s="804">
        <v>33.564799999999998</v>
      </c>
      <c r="H6486" s="804">
        <v>29.891200000000001</v>
      </c>
      <c r="J6486" t="str">
        <f t="shared" si="106"/>
        <v>H</v>
      </c>
      <c r="K6486" t="str">
        <f t="shared" si="107"/>
        <v>MOTORISTA DE CAMINHÃO COM PERICULOSIDADE</v>
      </c>
    </row>
    <row r="6487" spans="2:12" x14ac:dyDescent="0.25">
      <c r="B6487" s="6" t="s">
        <v>3345</v>
      </c>
      <c r="C6487" s="9" t="s">
        <v>23961</v>
      </c>
      <c r="D6487" s="6" t="s">
        <v>15849</v>
      </c>
      <c r="E6487" s="403">
        <f t="shared" si="105"/>
        <v>5571.4152999999997</v>
      </c>
      <c r="F6487" s="405"/>
      <c r="G6487" s="804">
        <v>5571.4152999999997</v>
      </c>
      <c r="H6487" s="804">
        <v>4960.2853999999998</v>
      </c>
      <c r="J6487" t="str">
        <f t="shared" si="106"/>
        <v>MÊS</v>
      </c>
      <c r="K6487" t="str">
        <f t="shared" si="107"/>
        <v>TÉCNICO DE BATIMETRIA</v>
      </c>
    </row>
    <row r="6488" spans="2:12" x14ac:dyDescent="0.25">
      <c r="F6488" s="405"/>
      <c r="G6488" s="804"/>
      <c r="H6488" s="804"/>
    </row>
    <row r="6489" spans="2:12" x14ac:dyDescent="0.25">
      <c r="F6489" s="405"/>
      <c r="G6489" s="804"/>
      <c r="H6489" s="804"/>
    </row>
    <row r="6490" spans="2:12" x14ac:dyDescent="0.25">
      <c r="F6490" s="405"/>
      <c r="G6490" s="804"/>
      <c r="H6490" s="804"/>
    </row>
    <row r="6491" spans="2:12" x14ac:dyDescent="0.25">
      <c r="F6491" s="405"/>
      <c r="G6491" s="804"/>
      <c r="H6491" s="804"/>
    </row>
    <row r="6492" spans="2:12" x14ac:dyDescent="0.25">
      <c r="F6492" s="405"/>
      <c r="G6492" s="804"/>
      <c r="H6492" s="804"/>
    </row>
    <row r="6493" spans="2:12" x14ac:dyDescent="0.25">
      <c r="F6493" s="405"/>
      <c r="G6493" s="804"/>
      <c r="H6493" s="804"/>
      <c r="J6493" t="str">
        <f>ORÇAMENTO!$O$7</f>
        <v>NÃO DESONERADO</v>
      </c>
    </row>
    <row r="6494" spans="2:12" x14ac:dyDescent="0.25">
      <c r="D6494" s="837" t="str">
        <f>J6493</f>
        <v>NÃO DESONERADO</v>
      </c>
      <c r="E6494" s="837"/>
      <c r="F6494" s="405"/>
      <c r="G6494" s="838" t="s">
        <v>5</v>
      </c>
      <c r="H6494" s="838"/>
      <c r="I6494" s="838" t="s">
        <v>4</v>
      </c>
      <c r="J6494" s="838"/>
    </row>
    <row r="6495" spans="2:12" ht="15.75" x14ac:dyDescent="0.25">
      <c r="D6495" s="808" t="s">
        <v>4857</v>
      </c>
      <c r="E6495" s="407" t="s">
        <v>4858</v>
      </c>
      <c r="F6495" s="405"/>
      <c r="G6495" s="401" t="s">
        <v>4857</v>
      </c>
      <c r="H6495" s="401" t="s">
        <v>4858</v>
      </c>
      <c r="I6495" s="401" t="s">
        <v>4857</v>
      </c>
      <c r="J6495" s="401" t="s">
        <v>4858</v>
      </c>
    </row>
    <row r="6496" spans="2:12" ht="15.75" x14ac:dyDescent="0.25">
      <c r="B6496" s="6" t="s">
        <v>3188</v>
      </c>
      <c r="C6496" s="9" t="s">
        <v>15909</v>
      </c>
      <c r="D6496" s="6">
        <f t="shared" ref="D6496:E6559" si="108">IF($J$6491=$G$6492,G6496,I6496)</f>
        <v>18.2471</v>
      </c>
      <c r="E6496" s="403">
        <f>IF($J$6491=$G$6492,H6496,J6496)</f>
        <v>11.3401</v>
      </c>
      <c r="F6496" s="405"/>
      <c r="G6496" s="812">
        <v>18.2471</v>
      </c>
      <c r="H6496" s="599">
        <v>11.3401</v>
      </c>
      <c r="I6496" s="812">
        <v>18.2471</v>
      </c>
      <c r="J6496" s="599">
        <v>11.3401</v>
      </c>
      <c r="L6496" t="str">
        <f>UPPER(C6496)</f>
        <v>CONJUNTO VIBRATÓRIO PARA TUBOS DE CONCRETO COM ENCAIXE PB E 3 JOGOS DE FÔRMAS - D = 0,60 M - 2,20 KW</v>
      </c>
    </row>
    <row r="6497" spans="2:12" ht="15.75" x14ac:dyDescent="0.25">
      <c r="B6497" s="4" t="s">
        <v>3187</v>
      </c>
      <c r="C6497" s="8" t="s">
        <v>15910</v>
      </c>
      <c r="D6497" s="4">
        <f t="shared" si="108"/>
        <v>22.109000000000002</v>
      </c>
      <c r="E6497" s="406">
        <f t="shared" si="108"/>
        <v>13.7402</v>
      </c>
      <c r="F6497" s="405"/>
      <c r="G6497" s="599">
        <v>22.109000000000002</v>
      </c>
      <c r="H6497" s="599">
        <v>13.7402</v>
      </c>
      <c r="I6497" s="599">
        <v>22.109000000000002</v>
      </c>
      <c r="J6497" s="599">
        <v>13.7402</v>
      </c>
      <c r="L6497" t="str">
        <f t="shared" ref="L6497:L6560" si="109">UPPER(C6497)</f>
        <v>CONJUNTO VIBRATÓRIO PARA TUBOS DE CONCRETO COM ENCAIXE PB E 3 JOGOS DE FÔRMAS - D = 0,80 M - 2,20 KW</v>
      </c>
    </row>
    <row r="6498" spans="2:12" ht="15.75" x14ac:dyDescent="0.25">
      <c r="B6498" s="6" t="s">
        <v>3186</v>
      </c>
      <c r="C6498" s="9" t="s">
        <v>15911</v>
      </c>
      <c r="D6498" s="6">
        <f t="shared" si="108"/>
        <v>26.4589</v>
      </c>
      <c r="E6498" s="403">
        <f t="shared" si="108"/>
        <v>16.4435</v>
      </c>
      <c r="F6498" s="405"/>
      <c r="G6498" s="599">
        <v>26.4589</v>
      </c>
      <c r="H6498" s="599">
        <v>16.4435</v>
      </c>
      <c r="I6498" s="599">
        <v>26.4589</v>
      </c>
      <c r="J6498" s="599">
        <v>16.4435</v>
      </c>
      <c r="L6498" t="str">
        <f t="shared" si="109"/>
        <v>CONJUNTO VIBRATÓRIO PARA TUBOS DE CONCRETO COM ENCAIXE PB E 3 JOGOS DE FÔRMAS - D = 1,00 M - 2,20 KW</v>
      </c>
    </row>
    <row r="6499" spans="2:12" ht="15.75" x14ac:dyDescent="0.25">
      <c r="B6499" s="4" t="s">
        <v>3185</v>
      </c>
      <c r="C6499" s="8" t="s">
        <v>15912</v>
      </c>
      <c r="D6499" s="4">
        <f t="shared" si="108"/>
        <v>28.044599999999999</v>
      </c>
      <c r="E6499" s="406">
        <f t="shared" si="108"/>
        <v>17.428999999999998</v>
      </c>
      <c r="F6499" s="405"/>
      <c r="G6499" s="599">
        <v>28.044599999999999</v>
      </c>
      <c r="H6499" s="599">
        <v>17.428999999999998</v>
      </c>
      <c r="I6499" s="599">
        <v>28.044599999999999</v>
      </c>
      <c r="J6499" s="599">
        <v>17.428999999999998</v>
      </c>
      <c r="L6499" t="str">
        <f t="shared" si="109"/>
        <v>CONJUNTO VIBRATÓRIO PARA TUBOS DE CONCRETO COM ENCAIXE PB E 3 JOGOS DE FÔRMAS - D = 1,20 M - 2,20 KW</v>
      </c>
    </row>
    <row r="6500" spans="2:12" ht="15.75" x14ac:dyDescent="0.25">
      <c r="B6500" s="6" t="s">
        <v>3184</v>
      </c>
      <c r="C6500" s="9" t="s">
        <v>15913</v>
      </c>
      <c r="D6500" s="6">
        <f t="shared" si="108"/>
        <v>29.383600000000001</v>
      </c>
      <c r="E6500" s="403">
        <f t="shared" si="108"/>
        <v>18.261199999999999</v>
      </c>
      <c r="F6500" s="405"/>
      <c r="G6500" s="599">
        <v>29.383600000000001</v>
      </c>
      <c r="H6500" s="599">
        <v>18.261199999999999</v>
      </c>
      <c r="I6500" s="599">
        <v>29.383600000000001</v>
      </c>
      <c r="J6500" s="599">
        <v>18.261199999999999</v>
      </c>
      <c r="L6500" t="str">
        <f t="shared" si="109"/>
        <v>CONJUNTO VIBRATÓRIO PARA TUBOS DE CONCRETO COM ENCAIXE PB E 3 JOGOS DE FÔRMAS - D = 1,50 M - 2,20 KW</v>
      </c>
    </row>
    <row r="6501" spans="2:12" ht="15.75" x14ac:dyDescent="0.25">
      <c r="B6501" s="4" t="s">
        <v>3346</v>
      </c>
      <c r="C6501" s="8" t="s">
        <v>15914</v>
      </c>
      <c r="D6501" s="4">
        <f t="shared" si="108"/>
        <v>0.90720000000000001</v>
      </c>
      <c r="E6501" s="406">
        <f t="shared" si="108"/>
        <v>0.61170000000000002</v>
      </c>
      <c r="F6501" s="405"/>
      <c r="G6501" s="599">
        <v>0.90720000000000001</v>
      </c>
      <c r="H6501" s="599">
        <v>0.61170000000000002</v>
      </c>
      <c r="I6501" s="599">
        <v>0.90720000000000001</v>
      </c>
      <c r="J6501" s="599">
        <v>0.61170000000000002</v>
      </c>
      <c r="L6501" t="str">
        <f t="shared" si="109"/>
        <v>EQUIPAMENTO PARA SONDAGEM MANUAL</v>
      </c>
    </row>
    <row r="6502" spans="2:12" ht="15.75" x14ac:dyDescent="0.25">
      <c r="B6502" s="6" t="s">
        <v>3183</v>
      </c>
      <c r="C6502" s="9" t="s">
        <v>15915</v>
      </c>
      <c r="D6502" s="6">
        <f t="shared" si="108"/>
        <v>34.8108</v>
      </c>
      <c r="E6502" s="403">
        <f t="shared" si="108"/>
        <v>15.211</v>
      </c>
      <c r="F6502" s="405"/>
      <c r="G6502" s="599">
        <v>34.8108</v>
      </c>
      <c r="H6502" s="599">
        <v>15.211</v>
      </c>
      <c r="I6502" s="599">
        <v>34.8108</v>
      </c>
      <c r="J6502" s="599">
        <v>15.211</v>
      </c>
      <c r="L6502" t="str">
        <f t="shared" si="109"/>
        <v>BOMBA DE PISTÃO TRIPLEX COM CAPACIDADE DE 7,80 M³/H (130 L/MIN) - 8,20 KW</v>
      </c>
    </row>
    <row r="6503" spans="2:12" ht="15.75" x14ac:dyDescent="0.25">
      <c r="B6503" s="4" t="s">
        <v>3182</v>
      </c>
      <c r="C6503" s="8" t="s">
        <v>15916</v>
      </c>
      <c r="D6503" s="4">
        <f t="shared" si="108"/>
        <v>2.7458999999999998</v>
      </c>
      <c r="E6503" s="406">
        <f t="shared" si="108"/>
        <v>1.8066</v>
      </c>
      <c r="F6503" s="405"/>
      <c r="G6503" s="599">
        <v>2.7458999999999998</v>
      </c>
      <c r="H6503" s="599">
        <v>1.8066</v>
      </c>
      <c r="I6503" s="599">
        <v>2.7458999999999998</v>
      </c>
      <c r="J6503" s="599">
        <v>1.8066</v>
      </c>
      <c r="L6503" t="str">
        <f t="shared" si="109"/>
        <v>TRANSPORTADOR MANUAL DE TUBOS DE CONCRETO COM CAPACIDADE DE 1 T</v>
      </c>
    </row>
    <row r="6504" spans="2:12" ht="15.75" x14ac:dyDescent="0.25">
      <c r="B6504" s="6" t="s">
        <v>3181</v>
      </c>
      <c r="C6504" s="9" t="s">
        <v>15917</v>
      </c>
      <c r="D6504" s="6">
        <f t="shared" si="108"/>
        <v>450.97820000000002</v>
      </c>
      <c r="E6504" s="403">
        <f t="shared" si="108"/>
        <v>145.88910000000001</v>
      </c>
      <c r="F6504" s="405"/>
      <c r="G6504" s="599">
        <v>450.97820000000002</v>
      </c>
      <c r="H6504" s="599">
        <v>145.88910000000001</v>
      </c>
      <c r="I6504" s="599">
        <v>435.84289999999999</v>
      </c>
      <c r="J6504" s="599">
        <v>130.75380000000001</v>
      </c>
      <c r="L6504" t="str">
        <f t="shared" si="109"/>
        <v>EMBARCAÇÃO REBOCADORA - 268 KW</v>
      </c>
    </row>
    <row r="6505" spans="2:12" ht="15.75" x14ac:dyDescent="0.25">
      <c r="B6505" s="4" t="s">
        <v>3180</v>
      </c>
      <c r="C6505" s="8" t="s">
        <v>15918</v>
      </c>
      <c r="D6505" s="4">
        <f t="shared" si="108"/>
        <v>1.2059</v>
      </c>
      <c r="E6505" s="406">
        <f t="shared" si="108"/>
        <v>0.81010000000000004</v>
      </c>
      <c r="F6505" s="405"/>
      <c r="G6505" s="599">
        <v>1.2059</v>
      </c>
      <c r="H6505" s="599">
        <v>0.81010000000000004</v>
      </c>
      <c r="I6505" s="599">
        <v>1.2059</v>
      </c>
      <c r="J6505" s="599">
        <v>0.81010000000000004</v>
      </c>
      <c r="L6505" t="str">
        <f t="shared" si="109"/>
        <v>BALANÇA PLATAFORMA DIGITAL À BATERIA, COM MESA DE 75 X 75 CM E CAPACIDADE DE 500 KG</v>
      </c>
    </row>
    <row r="6506" spans="2:12" ht="15.75" x14ac:dyDescent="0.25">
      <c r="B6506" s="6" t="s">
        <v>3179</v>
      </c>
      <c r="C6506" s="9" t="s">
        <v>15919</v>
      </c>
      <c r="D6506" s="6">
        <f t="shared" si="108"/>
        <v>0.60260000000000002</v>
      </c>
      <c r="E6506" s="403">
        <f t="shared" si="108"/>
        <v>0.41249999999999998</v>
      </c>
      <c r="F6506" s="405"/>
      <c r="G6506" s="599">
        <v>0.60260000000000002</v>
      </c>
      <c r="H6506" s="599">
        <v>0.41249999999999998</v>
      </c>
      <c r="I6506" s="599">
        <v>0.60260000000000002</v>
      </c>
      <c r="J6506" s="599">
        <v>0.41249999999999998</v>
      </c>
      <c r="L6506" t="str">
        <f t="shared" si="109"/>
        <v>CARRO MANUAL MODELO PLATAFORMA DE 200 X 80 CM COM CAPACIDADE DE 800 KG</v>
      </c>
    </row>
    <row r="6507" spans="2:12" ht="15.75" x14ac:dyDescent="0.25">
      <c r="B6507" s="4" t="s">
        <v>3347</v>
      </c>
      <c r="C6507" s="8" t="s">
        <v>15920</v>
      </c>
      <c r="D6507" s="4">
        <f t="shared" si="108"/>
        <v>353.13749999999999</v>
      </c>
      <c r="E6507" s="406">
        <f t="shared" si="108"/>
        <v>245.8339</v>
      </c>
      <c r="F6507" s="405"/>
      <c r="G6507" s="599">
        <v>353.13749999999999</v>
      </c>
      <c r="H6507" s="599">
        <v>245.8339</v>
      </c>
      <c r="I6507" s="599">
        <v>349.50040000000001</v>
      </c>
      <c r="J6507" s="599">
        <v>242.1968</v>
      </c>
      <c r="L6507" t="str">
        <f t="shared" si="109"/>
        <v>DEFLECTÔMETRO DE IMPACTO (FWD) INSTALADO EM PICAPE COM REBOQUE E FAIXA DE CARGA DE 7 A 120 KN - 147 KW</v>
      </c>
    </row>
    <row r="6508" spans="2:12" ht="15.75" x14ac:dyDescent="0.25">
      <c r="B6508" s="6" t="s">
        <v>3348</v>
      </c>
      <c r="C6508" s="9" t="s">
        <v>15921</v>
      </c>
      <c r="D6508" s="6">
        <f t="shared" si="108"/>
        <v>36.425600000000003</v>
      </c>
      <c r="E6508" s="403">
        <f t="shared" si="108"/>
        <v>31.815100000000001</v>
      </c>
      <c r="F6508" s="405"/>
      <c r="G6508" s="599">
        <v>36.425600000000003</v>
      </c>
      <c r="H6508" s="599">
        <v>31.815100000000001</v>
      </c>
      <c r="I6508" s="599">
        <v>34.023899999999998</v>
      </c>
      <c r="J6508" s="599">
        <v>29.413399999999999</v>
      </c>
      <c r="L6508" t="str">
        <f t="shared" si="109"/>
        <v>ELEVADOR DE OBRA COM CAPACIDADE DE 1.000 KG - 9 KW</v>
      </c>
    </row>
    <row r="6509" spans="2:12" ht="15.75" x14ac:dyDescent="0.25">
      <c r="B6509" s="4" t="s">
        <v>3177</v>
      </c>
      <c r="C6509" s="8" t="s">
        <v>23962</v>
      </c>
      <c r="D6509" s="4">
        <f t="shared" si="108"/>
        <v>1739.9034999999999</v>
      </c>
      <c r="E6509" s="406">
        <f t="shared" si="108"/>
        <v>884.15250000000003</v>
      </c>
      <c r="F6509" s="405"/>
      <c r="G6509" s="599">
        <v>1739.9034999999999</v>
      </c>
      <c r="H6509" s="599">
        <v>884.15250000000003</v>
      </c>
      <c r="I6509" s="599">
        <v>1735.0609999999999</v>
      </c>
      <c r="J6509" s="599">
        <v>879.31</v>
      </c>
      <c r="L6509" t="str">
        <f t="shared" si="109"/>
        <v>USINA MISTURADORA MÓVEL DE RECICLAGEM A FRIO COM SISTEMA DE ESPUMA DE ASFALTO - 129,40 KW</v>
      </c>
    </row>
    <row r="6510" spans="2:12" ht="15.75" x14ac:dyDescent="0.25">
      <c r="B6510" s="6" t="s">
        <v>3176</v>
      </c>
      <c r="C6510" s="9" t="s">
        <v>15922</v>
      </c>
      <c r="D6510" s="6">
        <f t="shared" si="108"/>
        <v>192.8974</v>
      </c>
      <c r="E6510" s="403">
        <f t="shared" si="108"/>
        <v>96.181600000000003</v>
      </c>
      <c r="F6510" s="405"/>
      <c r="G6510" s="599">
        <v>192.8974</v>
      </c>
      <c r="H6510" s="599">
        <v>96.181600000000003</v>
      </c>
      <c r="I6510" s="599">
        <v>189.4709</v>
      </c>
      <c r="J6510" s="599">
        <v>92.755099999999999</v>
      </c>
      <c r="L6510" t="str">
        <f t="shared" si="109"/>
        <v>ESCAVADEIRA HIDRÁULICA SOBRE ESTEIRA COM CAPACIDADE DE 0,4 M³ - 64 KW</v>
      </c>
    </row>
    <row r="6511" spans="2:12" ht="15.75" x14ac:dyDescent="0.25">
      <c r="B6511" s="4" t="s">
        <v>3175</v>
      </c>
      <c r="C6511" s="8" t="s">
        <v>15923</v>
      </c>
      <c r="D6511" s="4">
        <f t="shared" si="108"/>
        <v>1354.4245000000001</v>
      </c>
      <c r="E6511" s="406">
        <f t="shared" si="108"/>
        <v>425.00130000000001</v>
      </c>
      <c r="F6511" s="405"/>
      <c r="G6511" s="599">
        <v>1354.4245000000001</v>
      </c>
      <c r="H6511" s="599">
        <v>425.00130000000001</v>
      </c>
      <c r="I6511" s="599">
        <v>1349.5820000000001</v>
      </c>
      <c r="J6511" s="599">
        <v>420.15879999999999</v>
      </c>
      <c r="L6511" t="str">
        <f t="shared" si="109"/>
        <v>RECICLADORA A FRIO - 455 KW</v>
      </c>
    </row>
    <row r="6512" spans="2:12" ht="15.75" x14ac:dyDescent="0.25">
      <c r="B6512" s="6" t="s">
        <v>3174</v>
      </c>
      <c r="C6512" s="9" t="s">
        <v>15924</v>
      </c>
      <c r="D6512" s="6">
        <f t="shared" si="108"/>
        <v>426.19099999999997</v>
      </c>
      <c r="E6512" s="403">
        <f t="shared" si="108"/>
        <v>22.828199999999999</v>
      </c>
      <c r="F6512" s="405"/>
      <c r="G6512" s="599">
        <v>426.19099999999997</v>
      </c>
      <c r="H6512" s="599">
        <v>22.828199999999999</v>
      </c>
      <c r="I6512" s="599">
        <v>426.19099999999997</v>
      </c>
      <c r="J6512" s="599">
        <v>22.828199999999999</v>
      </c>
      <c r="L6512" t="str">
        <f t="shared" si="109"/>
        <v>GRUPO GERADOR - 456 KVA</v>
      </c>
    </row>
    <row r="6513" spans="2:12" ht="15.75" x14ac:dyDescent="0.25">
      <c r="B6513" s="4" t="s">
        <v>3173</v>
      </c>
      <c r="C6513" s="8" t="s">
        <v>15892</v>
      </c>
      <c r="D6513" s="4">
        <f t="shared" si="108"/>
        <v>116.86620000000001</v>
      </c>
      <c r="E6513" s="406">
        <f t="shared" si="108"/>
        <v>83.825400000000002</v>
      </c>
      <c r="F6513" s="405"/>
      <c r="G6513" s="599">
        <v>116.86620000000001</v>
      </c>
      <c r="H6513" s="599">
        <v>83.825400000000002</v>
      </c>
      <c r="I6513" s="599">
        <v>114.4645</v>
      </c>
      <c r="J6513" s="599">
        <v>81.423699999999997</v>
      </c>
      <c r="L6513" t="str">
        <f t="shared" si="109"/>
        <v>PÓRTICO METÁLICO ROLANTE COM CAPACIDADE DE 25 T - 30 KW</v>
      </c>
    </row>
    <row r="6514" spans="2:12" ht="15.75" x14ac:dyDescent="0.25">
      <c r="B6514" s="6" t="s">
        <v>3172</v>
      </c>
      <c r="C6514" s="9" t="s">
        <v>15893</v>
      </c>
      <c r="D6514" s="6">
        <f t="shared" si="108"/>
        <v>478.13040000000001</v>
      </c>
      <c r="E6514" s="403">
        <f t="shared" si="108"/>
        <v>226.435</v>
      </c>
      <c r="F6514" s="405"/>
      <c r="G6514" s="599">
        <v>478.13040000000001</v>
      </c>
      <c r="H6514" s="599">
        <v>226.435</v>
      </c>
      <c r="I6514" s="599">
        <v>473.28789999999998</v>
      </c>
      <c r="J6514" s="599">
        <v>221.5925</v>
      </c>
      <c r="L6514" t="str">
        <f t="shared" si="109"/>
        <v>GUINDASTE MÓVEL SOBRE ESTEIRAS COM DRAGLINE COM CAPACIDADE DE 1,9 A 2,3 M³ - 270 KW</v>
      </c>
    </row>
    <row r="6515" spans="2:12" ht="15.75" x14ac:dyDescent="0.25">
      <c r="B6515" s="4" t="s">
        <v>3171</v>
      </c>
      <c r="C6515" s="8" t="s">
        <v>15894</v>
      </c>
      <c r="D6515" s="4">
        <f t="shared" si="108"/>
        <v>26.569700000000001</v>
      </c>
      <c r="E6515" s="406">
        <f t="shared" si="108"/>
        <v>26.0533</v>
      </c>
      <c r="F6515" s="405"/>
      <c r="G6515" s="599">
        <v>26.569700000000001</v>
      </c>
      <c r="H6515" s="599">
        <v>26.0533</v>
      </c>
      <c r="I6515" s="599">
        <v>24.167999999999999</v>
      </c>
      <c r="J6515" s="599">
        <v>23.651599999999998</v>
      </c>
      <c r="L6515" t="str">
        <f t="shared" si="109"/>
        <v>MISTURADOR DE NATA CIMENTO - 1,50 KW</v>
      </c>
    </row>
    <row r="6516" spans="2:12" ht="15.75" x14ac:dyDescent="0.25">
      <c r="B6516" s="6" t="s">
        <v>3349</v>
      </c>
      <c r="C6516" s="9" t="s">
        <v>15895</v>
      </c>
      <c r="D6516" s="6">
        <f t="shared" si="108"/>
        <v>57.255600000000001</v>
      </c>
      <c r="E6516" s="403">
        <f t="shared" si="108"/>
        <v>51.516399999999997</v>
      </c>
      <c r="F6516" s="405"/>
      <c r="G6516" s="599">
        <v>57.255600000000001</v>
      </c>
      <c r="H6516" s="599">
        <v>51.516399999999997</v>
      </c>
      <c r="I6516" s="599">
        <v>52.4131</v>
      </c>
      <c r="J6516" s="599">
        <v>46.673900000000003</v>
      </c>
      <c r="L6516" t="str">
        <f t="shared" si="109"/>
        <v>CONJUNTO BOMBA E MACACO HIDRÁULICO PARA PROTENSÃO COM CAPACIDADE DE 7.000 KN - 15 KW</v>
      </c>
    </row>
    <row r="6517" spans="2:12" ht="15.75" x14ac:dyDescent="0.25">
      <c r="B6517" s="4" t="s">
        <v>3170</v>
      </c>
      <c r="C6517" s="8" t="s">
        <v>15896</v>
      </c>
      <c r="D6517" s="4">
        <f t="shared" si="108"/>
        <v>5.1492000000000004</v>
      </c>
      <c r="E6517" s="406">
        <f t="shared" si="108"/>
        <v>3.0102000000000002</v>
      </c>
      <c r="F6517" s="405"/>
      <c r="G6517" s="599">
        <v>5.1492000000000004</v>
      </c>
      <c r="H6517" s="599">
        <v>3.0102000000000002</v>
      </c>
      <c r="I6517" s="599">
        <v>5.1492000000000004</v>
      </c>
      <c r="J6517" s="599">
        <v>3.0102000000000002</v>
      </c>
      <c r="L6517" t="str">
        <f t="shared" si="109"/>
        <v>BOMBA PARA INJEÇÃO DE NATA DE CIMENTO COM CAPACIDADE DE 2 MPA - 2,20 KW</v>
      </c>
    </row>
    <row r="6518" spans="2:12" ht="15.75" x14ac:dyDescent="0.25">
      <c r="B6518" s="6" t="s">
        <v>3168</v>
      </c>
      <c r="C6518" s="9" t="s">
        <v>15897</v>
      </c>
      <c r="D6518" s="6">
        <f t="shared" si="108"/>
        <v>35.140500000000003</v>
      </c>
      <c r="E6518" s="403">
        <f t="shared" si="108"/>
        <v>25.7803</v>
      </c>
      <c r="F6518" s="405"/>
      <c r="G6518" s="599">
        <v>35.140500000000003</v>
      </c>
      <c r="H6518" s="599">
        <v>25.7803</v>
      </c>
      <c r="I6518" s="599">
        <v>32.738799999999998</v>
      </c>
      <c r="J6518" s="599">
        <v>23.378599999999999</v>
      </c>
      <c r="L6518" t="str">
        <f t="shared" si="109"/>
        <v>BOMBA DE ALTA PRESSÃO PARA HIDROJATEAMENTO COM CAPACIDADE DE 18 MPA - 5,20 KW</v>
      </c>
    </row>
    <row r="6519" spans="2:12" ht="15.75" x14ac:dyDescent="0.25">
      <c r="B6519" s="4" t="s">
        <v>3167</v>
      </c>
      <c r="C6519" s="8" t="s">
        <v>15898</v>
      </c>
      <c r="D6519" s="4">
        <f t="shared" si="108"/>
        <v>60.851799999999997</v>
      </c>
      <c r="E6519" s="406">
        <f t="shared" si="108"/>
        <v>53.5548</v>
      </c>
      <c r="F6519" s="405"/>
      <c r="G6519" s="599">
        <v>60.851799999999997</v>
      </c>
      <c r="H6519" s="599">
        <v>53.5548</v>
      </c>
      <c r="I6519" s="599">
        <v>56.009300000000003</v>
      </c>
      <c r="J6519" s="599">
        <v>48.712299999999999</v>
      </c>
      <c r="L6519" t="str">
        <f t="shared" si="109"/>
        <v>CONJUNTO BOMBA E MACACO HIDRÁULICO PARA PROTENSÃO COM CAPACIDADE DE 8.000 KN - 20 KW</v>
      </c>
    </row>
    <row r="6520" spans="2:12" ht="15.75" x14ac:dyDescent="0.25">
      <c r="B6520" s="6" t="s">
        <v>3166</v>
      </c>
      <c r="C6520" s="9" t="s">
        <v>15899</v>
      </c>
      <c r="D6520" s="6">
        <f t="shared" si="108"/>
        <v>1.8209</v>
      </c>
      <c r="E6520" s="403">
        <f t="shared" si="108"/>
        <v>1.0321</v>
      </c>
      <c r="F6520" s="405"/>
      <c r="G6520" s="599">
        <v>1.8209</v>
      </c>
      <c r="H6520" s="599">
        <v>1.0321</v>
      </c>
      <c r="I6520" s="599">
        <v>1.8209</v>
      </c>
      <c r="J6520" s="599">
        <v>1.0321</v>
      </c>
      <c r="L6520" t="str">
        <f t="shared" si="109"/>
        <v>BOMBA DE PROTENSÃO COM LEITURA DIGITAL PARA TENSIONAMENTO DE ESTAIS - 3 KW</v>
      </c>
    </row>
    <row r="6521" spans="2:12" ht="15.75" x14ac:dyDescent="0.25">
      <c r="B6521" s="4" t="s">
        <v>3165</v>
      </c>
      <c r="C6521" s="8" t="s">
        <v>15900</v>
      </c>
      <c r="D6521" s="4">
        <f t="shared" si="108"/>
        <v>79.5364</v>
      </c>
      <c r="E6521" s="406">
        <f t="shared" si="108"/>
        <v>57.017400000000002</v>
      </c>
      <c r="F6521" s="405"/>
      <c r="G6521" s="599">
        <v>79.5364</v>
      </c>
      <c r="H6521" s="599">
        <v>57.017400000000002</v>
      </c>
      <c r="I6521" s="599">
        <v>77.134699999999995</v>
      </c>
      <c r="J6521" s="599">
        <v>54.615699999999997</v>
      </c>
      <c r="L6521" t="str">
        <f t="shared" si="109"/>
        <v>ELEVADOR DE CREMALHEIRA COM CABINE SIMPLES, COM CAPACIDADE DE 1.500 KG E ALTURA DE ATÉ 100 M - 15 KW</v>
      </c>
    </row>
    <row r="6522" spans="2:12" ht="15.75" x14ac:dyDescent="0.25">
      <c r="B6522" s="6" t="s">
        <v>3164</v>
      </c>
      <c r="C6522" s="9" t="s">
        <v>15901</v>
      </c>
      <c r="D6522" s="6">
        <f t="shared" si="108"/>
        <v>53.891199999999998</v>
      </c>
      <c r="E6522" s="403">
        <f t="shared" si="108"/>
        <v>49.609400000000001</v>
      </c>
      <c r="F6522" s="405"/>
      <c r="G6522" s="599">
        <v>53.891199999999998</v>
      </c>
      <c r="H6522" s="599">
        <v>49.609400000000001</v>
      </c>
      <c r="I6522" s="599">
        <v>49.048699999999997</v>
      </c>
      <c r="J6522" s="599">
        <v>44.7669</v>
      </c>
      <c r="L6522" t="str">
        <f t="shared" si="109"/>
        <v>EQUIPAMENTO PARA REGULAGEM FINAL DE ESTAIS COM ATÉ 37 CORDOALHAS - D = 15,7 MM - 20 KW</v>
      </c>
    </row>
    <row r="6523" spans="2:12" ht="15.75" x14ac:dyDescent="0.25">
      <c r="B6523" s="4" t="s">
        <v>3163</v>
      </c>
      <c r="C6523" s="8" t="s">
        <v>15902</v>
      </c>
      <c r="D6523" s="4">
        <f t="shared" si="108"/>
        <v>58.127299999999998</v>
      </c>
      <c r="E6523" s="406">
        <f t="shared" si="108"/>
        <v>52.0105</v>
      </c>
      <c r="F6523" s="405"/>
      <c r="G6523" s="599">
        <v>58.127299999999998</v>
      </c>
      <c r="H6523" s="599">
        <v>52.0105</v>
      </c>
      <c r="I6523" s="599">
        <v>53.284799999999997</v>
      </c>
      <c r="J6523" s="599">
        <v>47.167999999999999</v>
      </c>
      <c r="L6523" t="str">
        <f t="shared" si="109"/>
        <v>EQUIPAMENTO PARA REGULAGEM FINAL DE ESTAIS DE 38 A 55 CORDOALHAS - D = 15,7 MM - 30 KW</v>
      </c>
    </row>
    <row r="6524" spans="2:12" ht="15.75" x14ac:dyDescent="0.25">
      <c r="B6524" s="6" t="s">
        <v>3162</v>
      </c>
      <c r="C6524" s="9" t="s">
        <v>15903</v>
      </c>
      <c r="D6524" s="6">
        <f t="shared" si="108"/>
        <v>65.187899999999999</v>
      </c>
      <c r="E6524" s="403">
        <f t="shared" si="108"/>
        <v>56.012599999999999</v>
      </c>
      <c r="F6524" s="405"/>
      <c r="G6524" s="599">
        <v>65.187899999999999</v>
      </c>
      <c r="H6524" s="599">
        <v>56.012599999999999</v>
      </c>
      <c r="I6524" s="599">
        <v>60.345399999999998</v>
      </c>
      <c r="J6524" s="599">
        <v>51.170099999999998</v>
      </c>
      <c r="L6524" t="str">
        <f t="shared" si="109"/>
        <v>EQUIPAMENTO PARA REGULAGEM FINAL DE ESTAIS DE 56 A 73 CORDOALHAS - D = 15,7 MM - 40 KW</v>
      </c>
    </row>
    <row r="6525" spans="2:12" ht="15.75" x14ac:dyDescent="0.25">
      <c r="B6525" s="4" t="s">
        <v>3161</v>
      </c>
      <c r="C6525" s="8" t="s">
        <v>15904</v>
      </c>
      <c r="D6525" s="4">
        <f t="shared" si="108"/>
        <v>72.248199999999997</v>
      </c>
      <c r="E6525" s="406">
        <f t="shared" si="108"/>
        <v>60.014499999999998</v>
      </c>
      <c r="F6525" s="405"/>
      <c r="G6525" s="599">
        <v>72.248199999999997</v>
      </c>
      <c r="H6525" s="599">
        <v>60.014499999999998</v>
      </c>
      <c r="I6525" s="599">
        <v>67.405699999999996</v>
      </c>
      <c r="J6525" s="599">
        <v>55.171999999999997</v>
      </c>
      <c r="L6525" t="str">
        <f t="shared" si="109"/>
        <v>EQUIPAMENTO PARA REGULAGEM FINAL DE ESTAIS DE 74 A 91 CORDOALHAS - D = 15,7 MM - 50 KW</v>
      </c>
    </row>
    <row r="6526" spans="2:12" ht="15.75" x14ac:dyDescent="0.25">
      <c r="B6526" s="6" t="s">
        <v>3160</v>
      </c>
      <c r="C6526" s="9" t="s">
        <v>15905</v>
      </c>
      <c r="D6526" s="6">
        <f t="shared" si="108"/>
        <v>445.66340000000002</v>
      </c>
      <c r="E6526" s="403">
        <f t="shared" si="108"/>
        <v>261.71249999999998</v>
      </c>
      <c r="F6526" s="405"/>
      <c r="G6526" s="599">
        <v>445.66340000000002</v>
      </c>
      <c r="H6526" s="599">
        <v>261.71249999999998</v>
      </c>
      <c r="I6526" s="599">
        <v>440.82089999999999</v>
      </c>
      <c r="J6526" s="599">
        <v>256.87</v>
      </c>
      <c r="L6526" t="str">
        <f t="shared" si="109"/>
        <v>GRUA FIXA PARA ALTURAS DE 60 A 102 M, COM ALCANCE DE 60 M COM CAPACIDADE DE 1.500 KG NA PONTA DA LANÇA - 37 KW</v>
      </c>
    </row>
    <row r="6527" spans="2:12" ht="15.75" x14ac:dyDescent="0.25">
      <c r="B6527" s="4" t="s">
        <v>3158</v>
      </c>
      <c r="C6527" s="8" t="s">
        <v>15906</v>
      </c>
      <c r="D6527" s="4">
        <f t="shared" si="108"/>
        <v>46.328099999999999</v>
      </c>
      <c r="E6527" s="406">
        <f t="shared" si="108"/>
        <v>45.322499999999998</v>
      </c>
      <c r="F6527" s="405"/>
      <c r="G6527" s="599">
        <v>46.328099999999999</v>
      </c>
      <c r="H6527" s="599">
        <v>45.322499999999998</v>
      </c>
      <c r="I6527" s="599">
        <v>41.485599999999998</v>
      </c>
      <c r="J6527" s="599">
        <v>40.479999999999997</v>
      </c>
      <c r="L6527" t="str">
        <f t="shared" si="109"/>
        <v>MACACO HIDRÁULICO MONOCORDOALHA PARA TENSIONAMENTO DE ESTAIS - 3 KW</v>
      </c>
    </row>
    <row r="6528" spans="2:12" ht="15.75" x14ac:dyDescent="0.25">
      <c r="B6528" s="6" t="s">
        <v>3157</v>
      </c>
      <c r="C6528" s="9" t="s">
        <v>15907</v>
      </c>
      <c r="D6528" s="6">
        <f t="shared" si="108"/>
        <v>63.661499999999997</v>
      </c>
      <c r="E6528" s="403">
        <f t="shared" si="108"/>
        <v>52.716700000000003</v>
      </c>
      <c r="F6528" s="405"/>
      <c r="G6528" s="599">
        <v>63.661499999999997</v>
      </c>
      <c r="H6528" s="599">
        <v>52.716700000000003</v>
      </c>
      <c r="I6528" s="599">
        <v>58.819000000000003</v>
      </c>
      <c r="J6528" s="599">
        <v>47.874200000000002</v>
      </c>
      <c r="L6528" t="str">
        <f t="shared" si="109"/>
        <v>MÁQUINA DE SOLDA POR TERMOFUSÃO PARA TUBOS PEAD COM GERADOR DE 4 KW</v>
      </c>
    </row>
    <row r="6529" spans="2:12" ht="15.75" x14ac:dyDescent="0.25">
      <c r="B6529" s="4" t="s">
        <v>3156</v>
      </c>
      <c r="C6529" s="8" t="s">
        <v>15908</v>
      </c>
      <c r="D6529" s="4">
        <f t="shared" si="108"/>
        <v>7.22E-2</v>
      </c>
      <c r="E6529" s="406">
        <f t="shared" si="108"/>
        <v>4.9399999999999999E-2</v>
      </c>
      <c r="F6529" s="405"/>
      <c r="G6529" s="599">
        <v>7.22E-2</v>
      </c>
      <c r="H6529" s="599">
        <v>4.9399999999999999E-2</v>
      </c>
      <c r="I6529" s="599">
        <v>7.22E-2</v>
      </c>
      <c r="J6529" s="599">
        <v>4.9399999999999999E-2</v>
      </c>
      <c r="L6529" t="str">
        <f t="shared" si="109"/>
        <v>SERRA MÁRMORE - 1,45 KW</v>
      </c>
    </row>
    <row r="6530" spans="2:12" ht="15.75" x14ac:dyDescent="0.25">
      <c r="B6530" s="6" t="s">
        <v>3154</v>
      </c>
      <c r="C6530" s="9" t="s">
        <v>15925</v>
      </c>
      <c r="D6530" s="6">
        <f t="shared" si="108"/>
        <v>256.98939999999999</v>
      </c>
      <c r="E6530" s="403">
        <f t="shared" si="108"/>
        <v>107.1187</v>
      </c>
      <c r="F6530" s="405"/>
      <c r="G6530" s="599">
        <v>256.98939999999999</v>
      </c>
      <c r="H6530" s="599">
        <v>107.1187</v>
      </c>
      <c r="I6530" s="599">
        <v>253.56290000000001</v>
      </c>
      <c r="J6530" s="599">
        <v>103.6922</v>
      </c>
      <c r="L6530" t="str">
        <f t="shared" si="109"/>
        <v>TRATOR SOBRE ESTEIRAS COM LÂMINA - 97 KW</v>
      </c>
    </row>
    <row r="6531" spans="2:12" ht="15.75" x14ac:dyDescent="0.25">
      <c r="B6531" s="4" t="s">
        <v>3153</v>
      </c>
      <c r="C6531" s="8" t="s">
        <v>15926</v>
      </c>
      <c r="D6531" s="4">
        <f t="shared" si="108"/>
        <v>74.840500000000006</v>
      </c>
      <c r="E6531" s="406">
        <f t="shared" si="108"/>
        <v>37.835999999999999</v>
      </c>
      <c r="F6531" s="405"/>
      <c r="G6531" s="599">
        <v>74.840500000000006</v>
      </c>
      <c r="H6531" s="599">
        <v>37.835999999999999</v>
      </c>
      <c r="I6531" s="599">
        <v>70.5334</v>
      </c>
      <c r="J6531" s="599">
        <v>33.5289</v>
      </c>
      <c r="L6531" t="str">
        <f t="shared" si="109"/>
        <v>EMBARCAÇÃO DE ALUMÍNIO COM COMPRIMENTO DE 6 M E MOTOR DE POPA - 18,60 KW</v>
      </c>
    </row>
    <row r="6532" spans="2:12" ht="15.75" x14ac:dyDescent="0.25">
      <c r="B6532" s="6" t="s">
        <v>3152</v>
      </c>
      <c r="C6532" s="9" t="s">
        <v>15927</v>
      </c>
      <c r="D6532" s="6">
        <f t="shared" si="108"/>
        <v>363.02499999999998</v>
      </c>
      <c r="E6532" s="403">
        <f t="shared" si="108"/>
        <v>235.18389999999999</v>
      </c>
      <c r="F6532" s="405"/>
      <c r="G6532" s="599">
        <v>363.02499999999998</v>
      </c>
      <c r="H6532" s="599">
        <v>235.18389999999999</v>
      </c>
      <c r="I6532" s="599">
        <v>358.1825</v>
      </c>
      <c r="J6532" s="599">
        <v>230.34139999999999</v>
      </c>
      <c r="L6532" t="str">
        <f t="shared" si="109"/>
        <v>CENTRAL DE CONCRETO COM CAPACIDADE DE 150 M³/H - DOSADORA E MISTURADORA</v>
      </c>
    </row>
    <row r="6533" spans="2:12" ht="15.75" x14ac:dyDescent="0.25">
      <c r="B6533" s="4" t="s">
        <v>3151</v>
      </c>
      <c r="C6533" s="8" t="s">
        <v>15928</v>
      </c>
      <c r="D6533" s="4">
        <f t="shared" si="108"/>
        <v>60.162500000000001</v>
      </c>
      <c r="E6533" s="406">
        <f t="shared" si="108"/>
        <v>49.797499999999999</v>
      </c>
      <c r="F6533" s="405"/>
      <c r="G6533" s="599">
        <v>60.162500000000001</v>
      </c>
      <c r="H6533" s="599">
        <v>49.797499999999999</v>
      </c>
      <c r="I6533" s="599">
        <v>55.32</v>
      </c>
      <c r="J6533" s="599">
        <v>44.954999999999998</v>
      </c>
      <c r="L6533" t="str">
        <f t="shared" si="109"/>
        <v>CONJUNTO BOMBA E MACACO HIDRÁULICO PARA ELEVAÇÃO COM CAPACIDADE DE 496 KN</v>
      </c>
    </row>
    <row r="6534" spans="2:12" ht="15.75" x14ac:dyDescent="0.25">
      <c r="B6534" s="6" t="s">
        <v>3150</v>
      </c>
      <c r="C6534" s="9" t="s">
        <v>15929</v>
      </c>
      <c r="D6534" s="6">
        <f t="shared" si="108"/>
        <v>62.4099</v>
      </c>
      <c r="E6534" s="403">
        <f t="shared" si="108"/>
        <v>51.037700000000001</v>
      </c>
      <c r="F6534" s="405"/>
      <c r="G6534" s="599">
        <v>62.4099</v>
      </c>
      <c r="H6534" s="599">
        <v>51.037700000000001</v>
      </c>
      <c r="I6534" s="599">
        <v>57.567399999999999</v>
      </c>
      <c r="J6534" s="599">
        <v>46.1952</v>
      </c>
      <c r="L6534" t="str">
        <f t="shared" si="109"/>
        <v>CONJUNTO BOMBA E MACACO HIDRÁULICO PARA ELEVAÇÃO COM CAPACIDADE DE 929 KN</v>
      </c>
    </row>
    <row r="6535" spans="2:12" ht="15.75" x14ac:dyDescent="0.25">
      <c r="B6535" s="4" t="s">
        <v>3149</v>
      </c>
      <c r="C6535" s="8" t="s">
        <v>15930</v>
      </c>
      <c r="D6535" s="4">
        <f t="shared" si="108"/>
        <v>68.169799999999995</v>
      </c>
      <c r="E6535" s="406">
        <f t="shared" si="108"/>
        <v>54.216299999999997</v>
      </c>
      <c r="F6535" s="405"/>
      <c r="G6535" s="599">
        <v>68.169799999999995</v>
      </c>
      <c r="H6535" s="599">
        <v>54.216299999999997</v>
      </c>
      <c r="I6535" s="599">
        <v>63.327300000000001</v>
      </c>
      <c r="J6535" s="599">
        <v>49.373800000000003</v>
      </c>
      <c r="L6535" t="str">
        <f t="shared" si="109"/>
        <v>CONJUNTO BOMBA E MACACO HIDRÁULICO PARA ELEVAÇÃO COM CAPACIDADE DE 1.390 KN</v>
      </c>
    </row>
    <row r="6536" spans="2:12" ht="15.75" x14ac:dyDescent="0.25">
      <c r="B6536" s="6" t="s">
        <v>3148</v>
      </c>
      <c r="C6536" s="9" t="s">
        <v>15931</v>
      </c>
      <c r="D6536" s="6">
        <f t="shared" si="108"/>
        <v>71.145300000000006</v>
      </c>
      <c r="E6536" s="403">
        <f t="shared" si="108"/>
        <v>55.8583</v>
      </c>
      <c r="F6536" s="405"/>
      <c r="G6536" s="599">
        <v>71.145300000000006</v>
      </c>
      <c r="H6536" s="599">
        <v>55.8583</v>
      </c>
      <c r="I6536" s="599">
        <v>66.302800000000005</v>
      </c>
      <c r="J6536" s="599">
        <v>51.015799999999999</v>
      </c>
      <c r="L6536" t="str">
        <f t="shared" si="109"/>
        <v>CONJUNTO BOMBA E MACACO HIDRÁULICO PARA ELEVAÇÃO COM CAPACIDADE DE 1.859 KN</v>
      </c>
    </row>
    <row r="6537" spans="2:12" ht="15.75" x14ac:dyDescent="0.25">
      <c r="B6537" s="4" t="s">
        <v>3147</v>
      </c>
      <c r="C6537" s="8" t="s">
        <v>15932</v>
      </c>
      <c r="D6537" s="4">
        <f t="shared" si="108"/>
        <v>218.0438</v>
      </c>
      <c r="E6537" s="406">
        <f t="shared" si="108"/>
        <v>94.190200000000004</v>
      </c>
      <c r="F6537" s="405"/>
      <c r="G6537" s="599">
        <v>218.0438</v>
      </c>
      <c r="H6537" s="599">
        <v>94.190200000000004</v>
      </c>
      <c r="I6537" s="599">
        <v>215.6421</v>
      </c>
      <c r="J6537" s="599">
        <v>91.788499999999999</v>
      </c>
      <c r="L6537" t="str">
        <f t="shared" si="109"/>
        <v>BOMBA DE ALTA PRESSÃO PARA HIDROJATEAMENTO COM CAPACIDADE DE 250 MPA - 72 KW</v>
      </c>
    </row>
    <row r="6538" spans="2:12" ht="15.75" x14ac:dyDescent="0.25">
      <c r="B6538" s="6" t="s">
        <v>3146</v>
      </c>
      <c r="C6538" s="9" t="s">
        <v>15933</v>
      </c>
      <c r="D6538" s="6">
        <f t="shared" si="108"/>
        <v>434.3605</v>
      </c>
      <c r="E6538" s="403">
        <f t="shared" si="108"/>
        <v>225.43</v>
      </c>
      <c r="F6538" s="405"/>
      <c r="G6538" s="599">
        <v>434.3605</v>
      </c>
      <c r="H6538" s="599">
        <v>225.43</v>
      </c>
      <c r="I6538" s="599">
        <v>430.72340000000003</v>
      </c>
      <c r="J6538" s="599">
        <v>221.7929</v>
      </c>
      <c r="L6538" t="str">
        <f t="shared" si="109"/>
        <v>GUINDASTE MÓVEL SOBRE PNEUS COM 2 EIXOS COM CAPACIDADE DE 18 T - 97 KW</v>
      </c>
    </row>
    <row r="6539" spans="2:12" ht="15.75" x14ac:dyDescent="0.25">
      <c r="B6539" s="4" t="s">
        <v>3145</v>
      </c>
      <c r="C6539" s="8" t="s">
        <v>15934</v>
      </c>
      <c r="D6539" s="4">
        <f t="shared" si="108"/>
        <v>166.02780000000001</v>
      </c>
      <c r="E6539" s="406">
        <f t="shared" si="108"/>
        <v>101.62609999999999</v>
      </c>
      <c r="F6539" s="405"/>
      <c r="G6539" s="599">
        <v>166.02780000000001</v>
      </c>
      <c r="H6539" s="599">
        <v>101.62609999999999</v>
      </c>
      <c r="I6539" s="599">
        <v>163.62610000000001</v>
      </c>
      <c r="J6539" s="599">
        <v>99.224400000000003</v>
      </c>
      <c r="L6539" t="str">
        <f t="shared" si="109"/>
        <v>MÁQUINA LEVANTADORA E POSICIONADORA DE VIA - 7,40 KW</v>
      </c>
    </row>
    <row r="6540" spans="2:12" ht="15.75" x14ac:dyDescent="0.25">
      <c r="B6540" s="6" t="s">
        <v>3144</v>
      </c>
      <c r="C6540" s="9" t="s">
        <v>15935</v>
      </c>
      <c r="D6540" s="6">
        <f t="shared" si="108"/>
        <v>225.0658</v>
      </c>
      <c r="E6540" s="403">
        <f t="shared" si="108"/>
        <v>101.5206</v>
      </c>
      <c r="F6540" s="405"/>
      <c r="G6540" s="599">
        <v>225.0658</v>
      </c>
      <c r="H6540" s="599">
        <v>101.5206</v>
      </c>
      <c r="I6540" s="599">
        <v>222.66409999999999</v>
      </c>
      <c r="J6540" s="599">
        <v>99.118899999999996</v>
      </c>
      <c r="L6540" t="str">
        <f t="shared" si="109"/>
        <v>EMPILHADEIRA A DIESEL COM CAPACIDADE DE 10 T - 82 KW</v>
      </c>
    </row>
    <row r="6541" spans="2:12" ht="15.75" x14ac:dyDescent="0.25">
      <c r="B6541" s="4" t="s">
        <v>3143</v>
      </c>
      <c r="C6541" s="8" t="s">
        <v>15936</v>
      </c>
      <c r="D6541" s="4">
        <f t="shared" si="108"/>
        <v>72.063900000000004</v>
      </c>
      <c r="E6541" s="406">
        <f t="shared" si="108"/>
        <v>44.188499999999998</v>
      </c>
      <c r="F6541" s="405"/>
      <c r="G6541" s="599">
        <v>72.063900000000004</v>
      </c>
      <c r="H6541" s="599">
        <v>44.188499999999998</v>
      </c>
      <c r="I6541" s="599">
        <v>68.945700000000002</v>
      </c>
      <c r="J6541" s="599">
        <v>41.070300000000003</v>
      </c>
      <c r="L6541" t="str">
        <f t="shared" si="109"/>
        <v>PERFURATRIZ HIDRÁULICA MONTADA EM FLUTUANTE - 32 KW</v>
      </c>
    </row>
    <row r="6542" spans="2:12" ht="15.75" x14ac:dyDescent="0.25">
      <c r="B6542" s="6" t="s">
        <v>3142</v>
      </c>
      <c r="C6542" s="9" t="s">
        <v>15937</v>
      </c>
      <c r="D6542" s="6">
        <f t="shared" si="108"/>
        <v>240.3032</v>
      </c>
      <c r="E6542" s="403">
        <f t="shared" si="108"/>
        <v>155.6926</v>
      </c>
      <c r="F6542" s="405"/>
      <c r="G6542" s="599">
        <v>240.3032</v>
      </c>
      <c r="H6542" s="599">
        <v>155.6926</v>
      </c>
      <c r="I6542" s="599">
        <v>237.9015</v>
      </c>
      <c r="J6542" s="599">
        <v>153.29089999999999</v>
      </c>
      <c r="L6542" t="str">
        <f t="shared" si="109"/>
        <v>EQUIPAMENTO SOBRE FORMA-TRILHO PARA EXECUÇÃO E ACABAMENTO DE PAVIMENTO DE CONCRETO - 13,40 KW</v>
      </c>
    </row>
    <row r="6543" spans="2:12" ht="15.75" x14ac:dyDescent="0.25">
      <c r="B6543" s="4" t="s">
        <v>3141</v>
      </c>
      <c r="C6543" s="8" t="s">
        <v>15938</v>
      </c>
      <c r="D6543" s="4">
        <f t="shared" si="108"/>
        <v>83.212000000000003</v>
      </c>
      <c r="E6543" s="406">
        <f t="shared" si="108"/>
        <v>56.963799999999999</v>
      </c>
      <c r="F6543" s="405"/>
      <c r="G6543" s="599">
        <v>83.212000000000003</v>
      </c>
      <c r="H6543" s="599">
        <v>56.963799999999999</v>
      </c>
      <c r="I6543" s="599">
        <v>83.212000000000003</v>
      </c>
      <c r="J6543" s="599">
        <v>56.963799999999999</v>
      </c>
      <c r="L6543" t="str">
        <f t="shared" si="109"/>
        <v>GUINCHO PNEUMÁTICO COM CAPACIDADE DE 2,5 T</v>
      </c>
    </row>
    <row r="6544" spans="2:12" ht="15.75" x14ac:dyDescent="0.25">
      <c r="B6544" s="6" t="s">
        <v>3140</v>
      </c>
      <c r="C6544" s="9" t="s">
        <v>15939</v>
      </c>
      <c r="D6544" s="6">
        <f t="shared" si="108"/>
        <v>125.9603</v>
      </c>
      <c r="E6544" s="403">
        <f t="shared" si="108"/>
        <v>111.3659</v>
      </c>
      <c r="F6544" s="405"/>
      <c r="G6544" s="599">
        <v>125.9603</v>
      </c>
      <c r="H6544" s="599">
        <v>111.3659</v>
      </c>
      <c r="I6544" s="599">
        <v>114.9404</v>
      </c>
      <c r="J6544" s="599">
        <v>100.346</v>
      </c>
      <c r="L6544" t="str">
        <f t="shared" si="109"/>
        <v>PLATAFORMA AUTOELEVATÓRIA DE 12 X 24 M COM CAPACIDADE DE 150 T</v>
      </c>
    </row>
    <row r="6545" spans="2:12" ht="15.75" x14ac:dyDescent="0.25">
      <c r="B6545" s="4" t="s">
        <v>3139</v>
      </c>
      <c r="C6545" s="8" t="s">
        <v>15940</v>
      </c>
      <c r="D6545" s="4">
        <f t="shared" si="108"/>
        <v>31.700500000000002</v>
      </c>
      <c r="E6545" s="406">
        <f t="shared" si="108"/>
        <v>28.773399999999999</v>
      </c>
      <c r="F6545" s="405"/>
      <c r="G6545" s="599">
        <v>31.700500000000002</v>
      </c>
      <c r="H6545" s="599">
        <v>28.773399999999999</v>
      </c>
      <c r="I6545" s="599">
        <v>28.961600000000001</v>
      </c>
      <c r="J6545" s="599">
        <v>26.034500000000001</v>
      </c>
      <c r="L6545" t="str">
        <f t="shared" si="109"/>
        <v>BATELÃO SEM PROPULSÃO COM CAPACIDADE DE 66 M³</v>
      </c>
    </row>
    <row r="6546" spans="2:12" ht="15.75" x14ac:dyDescent="0.25">
      <c r="B6546" s="6" t="s">
        <v>3138</v>
      </c>
      <c r="C6546" s="9" t="s">
        <v>15941</v>
      </c>
      <c r="D6546" s="6">
        <f t="shared" si="108"/>
        <v>43.540999999999997</v>
      </c>
      <c r="E6546" s="403">
        <f t="shared" si="108"/>
        <v>34.7866</v>
      </c>
      <c r="F6546" s="405"/>
      <c r="G6546" s="599">
        <v>43.540999999999997</v>
      </c>
      <c r="H6546" s="599">
        <v>34.7866</v>
      </c>
      <c r="I6546" s="599">
        <v>40.802100000000003</v>
      </c>
      <c r="J6546" s="599">
        <v>32.047699999999999</v>
      </c>
      <c r="L6546" t="str">
        <f t="shared" si="109"/>
        <v>PLATAFORMA FLUTUANTE DE 12 X 24 X 1,8 M COM CAPACIDADE DE 150 T</v>
      </c>
    </row>
    <row r="6547" spans="2:12" ht="15.75" x14ac:dyDescent="0.25">
      <c r="B6547" s="4" t="s">
        <v>3350</v>
      </c>
      <c r="C6547" s="8" t="s">
        <v>15942</v>
      </c>
      <c r="D6547" s="4">
        <f t="shared" si="108"/>
        <v>125.9603</v>
      </c>
      <c r="E6547" s="406">
        <f t="shared" si="108"/>
        <v>111.3659</v>
      </c>
      <c r="F6547" s="405"/>
      <c r="G6547" s="599">
        <v>125.9603</v>
      </c>
      <c r="H6547" s="599">
        <v>111.3659</v>
      </c>
      <c r="I6547" s="599">
        <v>114.9404</v>
      </c>
      <c r="J6547" s="599">
        <v>100.346</v>
      </c>
      <c r="L6547" t="str">
        <f t="shared" si="109"/>
        <v>PLATAFORMA AUTOELEVATÓRIA DE 12 X 24 M MONTADA NA OBRA COM CAPACIDADE DE 150 T</v>
      </c>
    </row>
    <row r="6548" spans="2:12" ht="15.75" x14ac:dyDescent="0.25">
      <c r="B6548" s="6" t="s">
        <v>3351</v>
      </c>
      <c r="C6548" s="9" t="s">
        <v>15943</v>
      </c>
      <c r="D6548" s="6">
        <f t="shared" si="108"/>
        <v>63.552399999999999</v>
      </c>
      <c r="E6548" s="403">
        <f t="shared" si="108"/>
        <v>62.783000000000001</v>
      </c>
      <c r="F6548" s="405"/>
      <c r="G6548" s="599">
        <v>63.552399999999999</v>
      </c>
      <c r="H6548" s="599">
        <v>62.783000000000001</v>
      </c>
      <c r="I6548" s="599">
        <v>57.316000000000003</v>
      </c>
      <c r="J6548" s="599">
        <v>56.546599999999998</v>
      </c>
      <c r="L6548" t="str">
        <f t="shared" si="109"/>
        <v>PERFURATRIZ PNEUMÁTICA ROTOPERCUSSIVA MONTADA EM FLUTUANTE COM PRESSÃO DE 0,70 MPA E CAPACIDADE DE 2.500 GPM</v>
      </c>
    </row>
    <row r="6549" spans="2:12" ht="15.75" x14ac:dyDescent="0.25">
      <c r="B6549" s="4" t="s">
        <v>3137</v>
      </c>
      <c r="C6549" s="8" t="s">
        <v>15944</v>
      </c>
      <c r="D6549" s="4">
        <f t="shared" si="108"/>
        <v>0.20549999999999999</v>
      </c>
      <c r="E6549" s="406">
        <f t="shared" si="108"/>
        <v>0.1363</v>
      </c>
      <c r="F6549" s="405"/>
      <c r="G6549" s="599">
        <v>0.20549999999999999</v>
      </c>
      <c r="H6549" s="599">
        <v>0.1363</v>
      </c>
      <c r="I6549" s="599">
        <v>0.20549999999999999</v>
      </c>
      <c r="J6549" s="599">
        <v>0.1363</v>
      </c>
      <c r="L6549" t="str">
        <f t="shared" si="109"/>
        <v>LIXADEIRA ELÉTRICA MANUAL ANGULAR - 2 KW</v>
      </c>
    </row>
    <row r="6550" spans="2:12" ht="15.75" x14ac:dyDescent="0.25">
      <c r="B6550" s="6" t="s">
        <v>3352</v>
      </c>
      <c r="C6550" s="9" t="s">
        <v>15945</v>
      </c>
      <c r="D6550" s="6">
        <f t="shared" si="108"/>
        <v>1.0827</v>
      </c>
      <c r="E6550" s="403">
        <f t="shared" si="108"/>
        <v>0.70240000000000002</v>
      </c>
      <c r="F6550" s="405"/>
      <c r="G6550" s="599">
        <v>1.0827</v>
      </c>
      <c r="H6550" s="599">
        <v>0.70240000000000002</v>
      </c>
      <c r="I6550" s="599">
        <v>1.0827</v>
      </c>
      <c r="J6550" s="599">
        <v>0.70240000000000002</v>
      </c>
      <c r="L6550" t="str">
        <f t="shared" si="109"/>
        <v>SOPRADOR DE AR QUENTE MANUAL - 1,60 KW</v>
      </c>
    </row>
    <row r="6551" spans="2:12" ht="15.75" x14ac:dyDescent="0.25">
      <c r="B6551" s="4" t="s">
        <v>3136</v>
      </c>
      <c r="C6551" s="8" t="s">
        <v>15946</v>
      </c>
      <c r="D6551" s="4">
        <f t="shared" si="108"/>
        <v>2582.8110999999999</v>
      </c>
      <c r="E6551" s="406">
        <f t="shared" si="108"/>
        <v>1416.1936000000001</v>
      </c>
      <c r="F6551" s="405"/>
      <c r="G6551" s="599">
        <v>2582.8110999999999</v>
      </c>
      <c r="H6551" s="599">
        <v>1416.1936000000001</v>
      </c>
      <c r="I6551" s="599">
        <v>2577.9686000000002</v>
      </c>
      <c r="J6551" s="599">
        <v>1411.3511000000001</v>
      </c>
      <c r="L6551" t="str">
        <f t="shared" si="109"/>
        <v>EQUIPAMENTO DE ESTABILIZAÇÃO DINÂMICA DA VIA - 300 KW</v>
      </c>
    </row>
    <row r="6552" spans="2:12" ht="15.75" x14ac:dyDescent="0.25">
      <c r="B6552" s="6" t="s">
        <v>3135</v>
      </c>
      <c r="C6552" s="9" t="s">
        <v>15947</v>
      </c>
      <c r="D6552" s="6">
        <f t="shared" si="108"/>
        <v>1.5239</v>
      </c>
      <c r="E6552" s="403">
        <f t="shared" si="108"/>
        <v>1.036</v>
      </c>
      <c r="F6552" s="405"/>
      <c r="G6552" s="599">
        <v>1.5239</v>
      </c>
      <c r="H6552" s="599">
        <v>1.036</v>
      </c>
      <c r="I6552" s="599">
        <v>1.5239</v>
      </c>
      <c r="J6552" s="599">
        <v>1.036</v>
      </c>
      <c r="L6552" t="str">
        <f t="shared" si="109"/>
        <v>TRANSPORTADOR MANUAL GERICA COM CAPACIDADE DE 180 L</v>
      </c>
    </row>
    <row r="6553" spans="2:12" ht="15.75" x14ac:dyDescent="0.25">
      <c r="B6553" s="4" t="s">
        <v>3134</v>
      </c>
      <c r="C6553" s="8" t="s">
        <v>15948</v>
      </c>
      <c r="D6553" s="4">
        <f t="shared" si="108"/>
        <v>2844.0767999999998</v>
      </c>
      <c r="E6553" s="406">
        <f t="shared" si="108"/>
        <v>1700.4448</v>
      </c>
      <c r="F6553" s="405"/>
      <c r="G6553" s="599">
        <v>2844.0767999999998</v>
      </c>
      <c r="H6553" s="599">
        <v>1700.4448</v>
      </c>
      <c r="I6553" s="599">
        <v>2839.2343000000001</v>
      </c>
      <c r="J6553" s="599">
        <v>1695.6023</v>
      </c>
      <c r="L6553" t="str">
        <f t="shared" si="109"/>
        <v>CARRO CONTROLE FERROVIÁRIO - 186 KW</v>
      </c>
    </row>
    <row r="6554" spans="2:12" ht="15.75" x14ac:dyDescent="0.25">
      <c r="B6554" s="6" t="s">
        <v>3133</v>
      </c>
      <c r="C6554" s="9" t="s">
        <v>15949</v>
      </c>
      <c r="D6554" s="6">
        <f t="shared" si="108"/>
        <v>19.5792</v>
      </c>
      <c r="E6554" s="403">
        <f t="shared" si="108"/>
        <v>5.0955000000000004</v>
      </c>
      <c r="F6554" s="405"/>
      <c r="G6554" s="599">
        <v>19.5792</v>
      </c>
      <c r="H6554" s="599">
        <v>5.0955000000000004</v>
      </c>
      <c r="I6554" s="599">
        <v>19.5792</v>
      </c>
      <c r="J6554" s="599">
        <v>5.0955000000000004</v>
      </c>
      <c r="L6554" t="str">
        <f t="shared" si="109"/>
        <v>GRUPO GERADOR - 14 KVA</v>
      </c>
    </row>
    <row r="6555" spans="2:12" ht="15.75" x14ac:dyDescent="0.25">
      <c r="B6555" s="4" t="s">
        <v>3132</v>
      </c>
      <c r="C6555" s="8" t="s">
        <v>15950</v>
      </c>
      <c r="D6555" s="4">
        <f t="shared" si="108"/>
        <v>240.63239999999999</v>
      </c>
      <c r="E6555" s="406">
        <f t="shared" si="108"/>
        <v>120.8471</v>
      </c>
      <c r="F6555" s="405"/>
      <c r="G6555" s="599">
        <v>240.63239999999999</v>
      </c>
      <c r="H6555" s="599">
        <v>120.8471</v>
      </c>
      <c r="I6555" s="599">
        <v>238.23070000000001</v>
      </c>
      <c r="J6555" s="599">
        <v>118.44540000000001</v>
      </c>
      <c r="L6555" t="str">
        <f t="shared" si="109"/>
        <v>VEÍCULO FERROVIÁRIO PARA CAPINA QUÍMICA COM CAPACIDADE DE 12.000 L - 115 KW</v>
      </c>
    </row>
    <row r="6556" spans="2:12" ht="15.75" x14ac:dyDescent="0.25">
      <c r="B6556" s="6" t="s">
        <v>3131</v>
      </c>
      <c r="C6556" s="9" t="s">
        <v>15951</v>
      </c>
      <c r="D6556" s="6">
        <f t="shared" si="108"/>
        <v>668.07370000000003</v>
      </c>
      <c r="E6556" s="403">
        <f t="shared" si="108"/>
        <v>330.16629999999998</v>
      </c>
      <c r="F6556" s="405"/>
      <c r="G6556" s="599">
        <v>668.07370000000003</v>
      </c>
      <c r="H6556" s="599">
        <v>330.16629999999998</v>
      </c>
      <c r="I6556" s="599">
        <v>664.6472</v>
      </c>
      <c r="J6556" s="599">
        <v>326.7398</v>
      </c>
      <c r="L6556" t="str">
        <f t="shared" si="109"/>
        <v>PERFURATRIZ HIDRÁULICA ROTOPERCUSSIVA PARA CCPH - 123 KW</v>
      </c>
    </row>
    <row r="6557" spans="2:12" ht="15.75" x14ac:dyDescent="0.25">
      <c r="B6557" s="4" t="s">
        <v>3130</v>
      </c>
      <c r="C6557" s="8" t="s">
        <v>15952</v>
      </c>
      <c r="D6557" s="4">
        <f t="shared" si="108"/>
        <v>8.2035999999999998</v>
      </c>
      <c r="E6557" s="406">
        <f t="shared" si="108"/>
        <v>0.76300000000000001</v>
      </c>
      <c r="F6557" s="405"/>
      <c r="G6557" s="599">
        <v>8.2035999999999998</v>
      </c>
      <c r="H6557" s="599">
        <v>0.76300000000000001</v>
      </c>
      <c r="I6557" s="599">
        <v>8.2035999999999998</v>
      </c>
      <c r="J6557" s="599">
        <v>0.76300000000000001</v>
      </c>
      <c r="L6557" t="str">
        <f t="shared" si="109"/>
        <v>VIBRADOR DE IMERSÃO PARA CONCRETO - 4,10 KW</v>
      </c>
    </row>
    <row r="6558" spans="2:12" ht="15.75" x14ac:dyDescent="0.25">
      <c r="B6558" s="6" t="s">
        <v>3129</v>
      </c>
      <c r="C6558" s="9" t="s">
        <v>15953</v>
      </c>
      <c r="D6558" s="6">
        <f t="shared" si="108"/>
        <v>50.619</v>
      </c>
      <c r="E6558" s="403">
        <f t="shared" si="108"/>
        <v>42.904899999999998</v>
      </c>
      <c r="F6558" s="405"/>
      <c r="G6558" s="599">
        <v>50.619</v>
      </c>
      <c r="H6558" s="599">
        <v>42.904899999999998</v>
      </c>
      <c r="I6558" s="599">
        <v>48.217300000000002</v>
      </c>
      <c r="J6558" s="599">
        <v>40.5032</v>
      </c>
      <c r="L6558" t="str">
        <f t="shared" si="109"/>
        <v>PONTE ROLANTE COM CAPACIDADE DE 5 T E VÃO DE ATÉ 15 M - 10 KW</v>
      </c>
    </row>
    <row r="6559" spans="2:12" ht="15.75" x14ac:dyDescent="0.25">
      <c r="B6559" s="4" t="s">
        <v>3128</v>
      </c>
      <c r="C6559" s="8" t="s">
        <v>15954</v>
      </c>
      <c r="D6559" s="4">
        <f t="shared" si="108"/>
        <v>0.71940000000000004</v>
      </c>
      <c r="E6559" s="406">
        <f t="shared" si="108"/>
        <v>0.48909999999999998</v>
      </c>
      <c r="F6559" s="405"/>
      <c r="G6559" s="599">
        <v>0.71940000000000004</v>
      </c>
      <c r="H6559" s="599">
        <v>0.48909999999999998</v>
      </c>
      <c r="I6559" s="599">
        <v>0.71940000000000004</v>
      </c>
      <c r="J6559" s="599">
        <v>0.48909999999999998</v>
      </c>
      <c r="L6559" t="str">
        <f t="shared" si="109"/>
        <v>TRANSPORTADOR MANUAL CARRINHO DE MÃO COM CAPACIDADE DE 80 L</v>
      </c>
    </row>
    <row r="6560" spans="2:12" ht="15.75" x14ac:dyDescent="0.25">
      <c r="B6560" s="6" t="s">
        <v>3127</v>
      </c>
      <c r="C6560" s="9" t="s">
        <v>15955</v>
      </c>
      <c r="D6560" s="6">
        <f t="shared" ref="D6560:E6623" si="110">IF($J$6491=$G$6492,G6560,I6560)</f>
        <v>861.08159999999998</v>
      </c>
      <c r="E6560" s="403">
        <f t="shared" si="110"/>
        <v>284.22820000000002</v>
      </c>
      <c r="F6560" s="405"/>
      <c r="G6560" s="599">
        <v>861.08159999999998</v>
      </c>
      <c r="H6560" s="599">
        <v>284.22820000000002</v>
      </c>
      <c r="I6560" s="599">
        <v>856.23910000000001</v>
      </c>
      <c r="J6560" s="599">
        <v>279.38569999999999</v>
      </c>
      <c r="L6560" t="str">
        <f t="shared" si="109"/>
        <v>MARTELO HIDRÁULICO VIBRATÓRIO COM UNIDADE HIDRÁULICA - 486 KW</v>
      </c>
    </row>
    <row r="6561" spans="2:12" ht="15.75" x14ac:dyDescent="0.25">
      <c r="B6561" s="4" t="s">
        <v>3126</v>
      </c>
      <c r="C6561" s="8" t="s">
        <v>15956</v>
      </c>
      <c r="D6561" s="4">
        <f t="shared" si="110"/>
        <v>188.12110000000001</v>
      </c>
      <c r="E6561" s="406">
        <f t="shared" si="110"/>
        <v>71.384200000000007</v>
      </c>
      <c r="F6561" s="405"/>
      <c r="G6561" s="599">
        <v>188.12110000000001</v>
      </c>
      <c r="H6561" s="599">
        <v>71.384200000000007</v>
      </c>
      <c r="I6561" s="599">
        <v>185.71940000000001</v>
      </c>
      <c r="J6561" s="599">
        <v>68.982500000000002</v>
      </c>
      <c r="L6561" t="str">
        <f t="shared" ref="L6561:L6624" si="111">UPPER(C6561)</f>
        <v>BOMBA DE CONCRETO REBOCÁVEL COM CAPACIDADE DE 30 M³/H - 74 KW</v>
      </c>
    </row>
    <row r="6562" spans="2:12" ht="15.75" x14ac:dyDescent="0.25">
      <c r="B6562" s="6" t="s">
        <v>3125</v>
      </c>
      <c r="C6562" s="9" t="s">
        <v>15957</v>
      </c>
      <c r="D6562" s="6">
        <f t="shared" si="110"/>
        <v>67.251300000000001</v>
      </c>
      <c r="E6562" s="403">
        <f t="shared" si="110"/>
        <v>45.9375</v>
      </c>
      <c r="F6562" s="405"/>
      <c r="G6562" s="599">
        <v>67.251300000000001</v>
      </c>
      <c r="H6562" s="599">
        <v>45.9375</v>
      </c>
      <c r="I6562" s="599">
        <v>67.251300000000001</v>
      </c>
      <c r="J6562" s="599">
        <v>45.9375</v>
      </c>
      <c r="L6562" t="str">
        <f t="shared" si="111"/>
        <v>TANQUE DE ESTOCAGEM DE ASFALTO COM AGITADORES DE 60.000 L</v>
      </c>
    </row>
    <row r="6563" spans="2:12" ht="15.75" x14ac:dyDescent="0.25">
      <c r="B6563" s="4" t="s">
        <v>3124</v>
      </c>
      <c r="C6563" s="8" t="s">
        <v>15958</v>
      </c>
      <c r="D6563" s="4">
        <f t="shared" si="110"/>
        <v>0.10970000000000001</v>
      </c>
      <c r="E6563" s="406">
        <f t="shared" si="110"/>
        <v>7.5300000000000006E-2</v>
      </c>
      <c r="F6563" s="405"/>
      <c r="G6563" s="599">
        <v>0.10970000000000001</v>
      </c>
      <c r="H6563" s="599">
        <v>7.5300000000000006E-2</v>
      </c>
      <c r="I6563" s="599">
        <v>0.10970000000000001</v>
      </c>
      <c r="J6563" s="599">
        <v>7.5300000000000006E-2</v>
      </c>
      <c r="L6563" t="str">
        <f t="shared" si="111"/>
        <v>TRADO CAVADEIRA DE 12"</v>
      </c>
    </row>
    <row r="6564" spans="2:12" ht="15.75" x14ac:dyDescent="0.25">
      <c r="B6564" s="6" t="s">
        <v>3123</v>
      </c>
      <c r="C6564" s="9" t="s">
        <v>15959</v>
      </c>
      <c r="D6564" s="6">
        <f t="shared" si="110"/>
        <v>44.5458</v>
      </c>
      <c r="E6564" s="403">
        <f t="shared" si="110"/>
        <v>38.710500000000003</v>
      </c>
      <c r="F6564" s="405"/>
      <c r="G6564" s="599">
        <v>44.5458</v>
      </c>
      <c r="H6564" s="599">
        <v>38.710500000000003</v>
      </c>
      <c r="I6564" s="599">
        <v>42.144100000000002</v>
      </c>
      <c r="J6564" s="599">
        <v>36.308799999999998</v>
      </c>
      <c r="L6564" t="str">
        <f t="shared" si="111"/>
        <v>EQUIPAMENTO PARA PINTURA ELETROSTÁTICA COM CABINE DUPLA DE 7,00 KW E ESTUFA DE 80.000 KCAL</v>
      </c>
    </row>
    <row r="6565" spans="2:12" ht="15.75" x14ac:dyDescent="0.25">
      <c r="B6565" s="4" t="s">
        <v>3122</v>
      </c>
      <c r="C6565" s="8" t="s">
        <v>15960</v>
      </c>
      <c r="D6565" s="4">
        <f t="shared" si="110"/>
        <v>892.10050000000001</v>
      </c>
      <c r="E6565" s="406">
        <f t="shared" si="110"/>
        <v>427.56290000000001</v>
      </c>
      <c r="F6565" s="405"/>
      <c r="G6565" s="599">
        <v>892.10050000000001</v>
      </c>
      <c r="H6565" s="599">
        <v>427.56290000000001</v>
      </c>
      <c r="I6565" s="599">
        <v>888.67399999999998</v>
      </c>
      <c r="J6565" s="599">
        <v>424.13639999999998</v>
      </c>
      <c r="L6565" t="str">
        <f t="shared" si="111"/>
        <v>PERFURATRIZ DE CIRCULAÇÃO REVERSA TIPO WIRTH OU SIMILAR COM UNIDADE HIDRÁULICA (POWER PACK) - 273 KW</v>
      </c>
    </row>
    <row r="6566" spans="2:12" ht="15.75" x14ac:dyDescent="0.25">
      <c r="B6566" s="6" t="s">
        <v>3121</v>
      </c>
      <c r="C6566" s="9" t="s">
        <v>15961</v>
      </c>
      <c r="D6566" s="6">
        <f t="shared" si="110"/>
        <v>255.24100000000001</v>
      </c>
      <c r="E6566" s="403">
        <f t="shared" si="110"/>
        <v>196.3554</v>
      </c>
      <c r="F6566" s="405"/>
      <c r="G6566" s="599">
        <v>255.24100000000001</v>
      </c>
      <c r="H6566" s="599">
        <v>196.3554</v>
      </c>
      <c r="I6566" s="599">
        <v>250.39850000000001</v>
      </c>
      <c r="J6566" s="599">
        <v>191.5129</v>
      </c>
      <c r="L6566" t="str">
        <f t="shared" si="111"/>
        <v>TRELIÇA LANÇADEIRA COM CAPACIDADE DE CARGA DE 100 A 120 T E VÃO MÁXIMO DE 45 M - 110 KW</v>
      </c>
    </row>
    <row r="6567" spans="2:12" ht="15.75" x14ac:dyDescent="0.25">
      <c r="B6567" s="4" t="s">
        <v>3120</v>
      </c>
      <c r="C6567" s="8" t="s">
        <v>15962</v>
      </c>
      <c r="D6567" s="4">
        <f t="shared" si="110"/>
        <v>30.267800000000001</v>
      </c>
      <c r="E6567" s="406">
        <f t="shared" si="110"/>
        <v>17.694400000000002</v>
      </c>
      <c r="F6567" s="405"/>
      <c r="G6567" s="599">
        <v>30.267800000000001</v>
      </c>
      <c r="H6567" s="599">
        <v>17.694400000000002</v>
      </c>
      <c r="I6567" s="599">
        <v>30.267800000000001</v>
      </c>
      <c r="J6567" s="599">
        <v>17.694400000000002</v>
      </c>
      <c r="L6567" t="str">
        <f t="shared" si="111"/>
        <v>BOMBA SUBMERSÍVEL COM CAPACIDADE DE 360 M³/H - 23 KW</v>
      </c>
    </row>
    <row r="6568" spans="2:12" ht="15.75" x14ac:dyDescent="0.25">
      <c r="B6568" s="6" t="s">
        <v>3119</v>
      </c>
      <c r="C6568" s="9" t="s">
        <v>15963</v>
      </c>
      <c r="D6568" s="6">
        <f t="shared" si="110"/>
        <v>178.91300000000001</v>
      </c>
      <c r="E6568" s="403">
        <f t="shared" si="110"/>
        <v>134.76249999999999</v>
      </c>
      <c r="F6568" s="405"/>
      <c r="G6568" s="599">
        <v>178.91300000000001</v>
      </c>
      <c r="H6568" s="599">
        <v>134.76249999999999</v>
      </c>
      <c r="I6568" s="599">
        <v>176.51130000000001</v>
      </c>
      <c r="J6568" s="599">
        <v>132.36080000000001</v>
      </c>
      <c r="L6568" t="str">
        <f t="shared" si="111"/>
        <v>CARRELONE COM CAPACIDADE MÁXIMA DE 70 T</v>
      </c>
    </row>
    <row r="6569" spans="2:12" ht="15.75" x14ac:dyDescent="0.25">
      <c r="B6569" s="4" t="s">
        <v>3353</v>
      </c>
      <c r="C6569" s="8" t="s">
        <v>15964</v>
      </c>
      <c r="D6569" s="4">
        <f t="shared" si="110"/>
        <v>34.269500000000001</v>
      </c>
      <c r="E6569" s="406">
        <f t="shared" si="110"/>
        <v>31.698799999999999</v>
      </c>
      <c r="F6569" s="405"/>
      <c r="G6569" s="599">
        <v>34.269500000000001</v>
      </c>
      <c r="H6569" s="599">
        <v>31.698799999999999</v>
      </c>
      <c r="I6569" s="599">
        <v>31.867799999999999</v>
      </c>
      <c r="J6569" s="599">
        <v>29.2971</v>
      </c>
      <c r="L6569" t="str">
        <f t="shared" si="111"/>
        <v>FISCHIETTI SIMPLES COM CAPACIDADE DE 70 T</v>
      </c>
    </row>
    <row r="6570" spans="2:12" ht="15.75" x14ac:dyDescent="0.25">
      <c r="B6570" s="6" t="s">
        <v>3354</v>
      </c>
      <c r="C6570" s="9" t="s">
        <v>15965</v>
      </c>
      <c r="D6570" s="6">
        <f t="shared" si="110"/>
        <v>32.084699999999998</v>
      </c>
      <c r="E6570" s="403">
        <f t="shared" si="110"/>
        <v>25.417999999999999</v>
      </c>
      <c r="F6570" s="405"/>
      <c r="G6570" s="599">
        <v>32.084699999999998</v>
      </c>
      <c r="H6570" s="599">
        <v>25.417999999999999</v>
      </c>
      <c r="I6570" s="599">
        <v>32.084699999999998</v>
      </c>
      <c r="J6570" s="599">
        <v>25.417999999999999</v>
      </c>
      <c r="L6570" t="str">
        <f t="shared" si="111"/>
        <v>VAGÃO FECHADO FLT COM CAPACIDADE DE 99 T</v>
      </c>
    </row>
    <row r="6571" spans="2:12" ht="15.75" x14ac:dyDescent="0.25">
      <c r="B6571" s="4" t="s">
        <v>3355</v>
      </c>
      <c r="C6571" s="8" t="s">
        <v>15966</v>
      </c>
      <c r="D6571" s="4">
        <f t="shared" si="110"/>
        <v>47.926400000000001</v>
      </c>
      <c r="E6571" s="406">
        <f t="shared" si="110"/>
        <v>37.9681</v>
      </c>
      <c r="F6571" s="405"/>
      <c r="G6571" s="599">
        <v>47.926400000000001</v>
      </c>
      <c r="H6571" s="599">
        <v>37.9681</v>
      </c>
      <c r="I6571" s="599">
        <v>47.926400000000001</v>
      </c>
      <c r="J6571" s="599">
        <v>37.9681</v>
      </c>
      <c r="L6571" t="str">
        <f t="shared" si="111"/>
        <v>VAGÃO TANQUE CONVENCIONAL TCT COM CAPACIDADE DE 97 T E 103.000 L</v>
      </c>
    </row>
    <row r="6572" spans="2:12" ht="15.75" x14ac:dyDescent="0.25">
      <c r="B6572" s="6" t="s">
        <v>3356</v>
      </c>
      <c r="C6572" s="9" t="s">
        <v>15967</v>
      </c>
      <c r="D6572" s="6">
        <f t="shared" si="110"/>
        <v>24.8657</v>
      </c>
      <c r="E6572" s="403">
        <f t="shared" si="110"/>
        <v>19.699000000000002</v>
      </c>
      <c r="F6572" s="405"/>
      <c r="G6572" s="599">
        <v>24.8657</v>
      </c>
      <c r="H6572" s="599">
        <v>19.699000000000002</v>
      </c>
      <c r="I6572" s="599">
        <v>24.8657</v>
      </c>
      <c r="J6572" s="599">
        <v>19.699000000000002</v>
      </c>
      <c r="L6572" t="str">
        <f t="shared" si="111"/>
        <v>VAGÃO GÔNDOLA GDE COM CAPACIDADE DE 93,5 T / 29 M³</v>
      </c>
    </row>
    <row r="6573" spans="2:12" ht="15.75" x14ac:dyDescent="0.25">
      <c r="B6573" s="4" t="s">
        <v>3117</v>
      </c>
      <c r="C6573" s="8" t="s">
        <v>15968</v>
      </c>
      <c r="D6573" s="4">
        <f t="shared" si="110"/>
        <v>197.07339999999999</v>
      </c>
      <c r="E6573" s="406">
        <f t="shared" si="110"/>
        <v>76.3245</v>
      </c>
      <c r="F6573" s="405"/>
      <c r="G6573" s="599">
        <v>197.07339999999999</v>
      </c>
      <c r="H6573" s="599">
        <v>76.3245</v>
      </c>
      <c r="I6573" s="599">
        <v>194.67169999999999</v>
      </c>
      <c r="J6573" s="599">
        <v>73.922799999999995</v>
      </c>
      <c r="L6573" t="str">
        <f t="shared" si="111"/>
        <v>BOMBA DE CONCRETO REBOCÁVEL COM CAPACIDADE DE 41 M³/H - 74 KW</v>
      </c>
    </row>
    <row r="6574" spans="2:12" ht="15.75" x14ac:dyDescent="0.25">
      <c r="B6574" s="6" t="s">
        <v>3116</v>
      </c>
      <c r="C6574" s="9" t="s">
        <v>15969</v>
      </c>
      <c r="D6574" s="6">
        <f t="shared" si="110"/>
        <v>8.3752999999999993</v>
      </c>
      <c r="E6574" s="403">
        <f t="shared" si="110"/>
        <v>0.47860000000000003</v>
      </c>
      <c r="F6574" s="405"/>
      <c r="G6574" s="599">
        <v>8.3752999999999993</v>
      </c>
      <c r="H6574" s="599">
        <v>0.47860000000000003</v>
      </c>
      <c r="I6574" s="599">
        <v>8.3752999999999993</v>
      </c>
      <c r="J6574" s="599">
        <v>0.47860000000000003</v>
      </c>
      <c r="L6574" t="str">
        <f t="shared" si="111"/>
        <v>ROÇADEIRA COSTAL - 1,40 KW</v>
      </c>
    </row>
    <row r="6575" spans="2:12" ht="15.75" x14ac:dyDescent="0.25">
      <c r="B6575" s="4" t="s">
        <v>3357</v>
      </c>
      <c r="C6575" s="8" t="s">
        <v>15970</v>
      </c>
      <c r="D6575" s="4">
        <f t="shared" si="110"/>
        <v>589.34580000000005</v>
      </c>
      <c r="E6575" s="406">
        <f t="shared" si="110"/>
        <v>156.48009999999999</v>
      </c>
      <c r="F6575" s="405"/>
      <c r="G6575" s="599">
        <v>589.34580000000005</v>
      </c>
      <c r="H6575" s="599">
        <v>156.48009999999999</v>
      </c>
      <c r="I6575" s="599">
        <v>574.21050000000002</v>
      </c>
      <c r="J6575" s="599">
        <v>141.34479999999999</v>
      </c>
      <c r="L6575" t="str">
        <f t="shared" si="111"/>
        <v>EMBARCAÇÃO EMPURRADORA FLUVIAL - 372 KW</v>
      </c>
    </row>
    <row r="6576" spans="2:12" ht="15.75" x14ac:dyDescent="0.25">
      <c r="B6576" s="6" t="s">
        <v>3358</v>
      </c>
      <c r="C6576" s="9" t="s">
        <v>15971</v>
      </c>
      <c r="D6576" s="6">
        <f t="shared" si="110"/>
        <v>34.542700000000004</v>
      </c>
      <c r="E6576" s="403">
        <f t="shared" si="110"/>
        <v>6.5369999999999999</v>
      </c>
      <c r="F6576" s="405"/>
      <c r="G6576" s="599">
        <v>34.542700000000004</v>
      </c>
      <c r="H6576" s="599">
        <v>6.5369999999999999</v>
      </c>
      <c r="I6576" s="599">
        <v>34.542700000000004</v>
      </c>
      <c r="J6576" s="599">
        <v>6.5369999999999999</v>
      </c>
      <c r="L6576" t="str">
        <f t="shared" si="111"/>
        <v>VEÍCULO LEVE - 53 KW (SEM MOTORISTA)</v>
      </c>
    </row>
    <row r="6577" spans="2:12" ht="15.75" x14ac:dyDescent="0.25">
      <c r="B6577" s="4" t="s">
        <v>3115</v>
      </c>
      <c r="C6577" s="8" t="s">
        <v>15972</v>
      </c>
      <c r="D6577" s="4">
        <f t="shared" si="110"/>
        <v>2416.8793000000001</v>
      </c>
      <c r="E6577" s="406">
        <f t="shared" si="110"/>
        <v>1247.2125000000001</v>
      </c>
      <c r="F6577" s="405"/>
      <c r="G6577" s="599">
        <v>2416.8793000000001</v>
      </c>
      <c r="H6577" s="599">
        <v>1247.2125000000001</v>
      </c>
      <c r="I6577" s="599">
        <v>2413.2422000000001</v>
      </c>
      <c r="J6577" s="599">
        <v>1243.5753999999999</v>
      </c>
      <c r="L6577" t="str">
        <f t="shared" si="111"/>
        <v>GUINDASTE MÓVEL SOBRE PNEUS COM 6 EIXOS COM CAPACIDADE MÁXIMA DE 350 T - 450 KW</v>
      </c>
    </row>
    <row r="6578" spans="2:12" ht="15.75" x14ac:dyDescent="0.25">
      <c r="B6578" s="6" t="s">
        <v>3114</v>
      </c>
      <c r="C6578" s="9" t="s">
        <v>15973</v>
      </c>
      <c r="D6578" s="6">
        <f t="shared" si="110"/>
        <v>4131.1908000000003</v>
      </c>
      <c r="E6578" s="403">
        <f t="shared" si="110"/>
        <v>2161.4178000000002</v>
      </c>
      <c r="F6578" s="405"/>
      <c r="G6578" s="599">
        <v>4131.1908000000003</v>
      </c>
      <c r="H6578" s="599">
        <v>2161.4178000000002</v>
      </c>
      <c r="I6578" s="599">
        <v>4127.5537000000004</v>
      </c>
      <c r="J6578" s="599">
        <v>2157.7806999999998</v>
      </c>
      <c r="L6578" t="str">
        <f t="shared" si="111"/>
        <v>GUINDASTE MÓVEL SOBRE PNEUS COM 8 EIXOS COM CAPACIDADE MÁXIMA DE 500 T - 500 KW</v>
      </c>
    </row>
    <row r="6579" spans="2:12" ht="15.75" x14ac:dyDescent="0.25">
      <c r="B6579" s="4" t="s">
        <v>3113</v>
      </c>
      <c r="C6579" s="8" t="s">
        <v>15974</v>
      </c>
      <c r="D6579" s="4">
        <f t="shared" si="110"/>
        <v>161.59399999999999</v>
      </c>
      <c r="E6579" s="406">
        <f t="shared" si="110"/>
        <v>69.076800000000006</v>
      </c>
      <c r="F6579" s="405"/>
      <c r="G6579" s="599">
        <v>161.59399999999999</v>
      </c>
      <c r="H6579" s="599">
        <v>69.076800000000006</v>
      </c>
      <c r="I6579" s="599">
        <v>158.16749999999999</v>
      </c>
      <c r="J6579" s="599">
        <v>65.650300000000001</v>
      </c>
      <c r="L6579" t="str">
        <f t="shared" si="111"/>
        <v>MINICARREGADEIRA DE PNEUS - 45,50 KW</v>
      </c>
    </row>
    <row r="6580" spans="2:12" ht="15.75" x14ac:dyDescent="0.25">
      <c r="B6580" s="6" t="s">
        <v>3109</v>
      </c>
      <c r="C6580" s="9" t="s">
        <v>15975</v>
      </c>
      <c r="D6580" s="6">
        <f t="shared" si="110"/>
        <v>25.079000000000001</v>
      </c>
      <c r="E6580" s="403">
        <f t="shared" si="110"/>
        <v>4.9158999999999997</v>
      </c>
      <c r="F6580" s="405"/>
      <c r="G6580" s="599">
        <v>25.079000000000001</v>
      </c>
      <c r="H6580" s="599">
        <v>4.9158999999999997</v>
      </c>
      <c r="I6580" s="599">
        <v>25.079000000000001</v>
      </c>
      <c r="J6580" s="599">
        <v>4.9158999999999997</v>
      </c>
      <c r="L6580" t="str">
        <f t="shared" si="111"/>
        <v>REMOVEDORA DE FAIXAS DE SINALIZAÇÃO VIÁRIA - 9,69 KW</v>
      </c>
    </row>
    <row r="6581" spans="2:12" ht="15.75" x14ac:dyDescent="0.25">
      <c r="B6581" s="4" t="s">
        <v>3108</v>
      </c>
      <c r="C6581" s="8" t="s">
        <v>15976</v>
      </c>
      <c r="D6581" s="4">
        <f t="shared" si="110"/>
        <v>46.585099999999997</v>
      </c>
      <c r="E6581" s="406">
        <f t="shared" si="110"/>
        <v>32.5886</v>
      </c>
      <c r="F6581" s="405"/>
      <c r="G6581" s="599">
        <v>46.585099999999997</v>
      </c>
      <c r="H6581" s="599">
        <v>32.5886</v>
      </c>
      <c r="I6581" s="599">
        <v>44.183399999999999</v>
      </c>
      <c r="J6581" s="599">
        <v>30.186900000000001</v>
      </c>
      <c r="L6581" t="str">
        <f t="shared" si="111"/>
        <v>EXTRUSORA PARA SARJETA DE CONCRETO - 10,44 KW</v>
      </c>
    </row>
    <row r="6582" spans="2:12" ht="15.75" x14ac:dyDescent="0.25">
      <c r="B6582" s="6" t="s">
        <v>3107</v>
      </c>
      <c r="C6582" s="9" t="s">
        <v>15977</v>
      </c>
      <c r="D6582" s="6">
        <f t="shared" si="110"/>
        <v>44.783900000000003</v>
      </c>
      <c r="E6582" s="403">
        <f t="shared" si="110"/>
        <v>31.535699999999999</v>
      </c>
      <c r="F6582" s="405"/>
      <c r="G6582" s="599">
        <v>44.783900000000003</v>
      </c>
      <c r="H6582" s="599">
        <v>31.535699999999999</v>
      </c>
      <c r="I6582" s="599">
        <v>42.382199999999997</v>
      </c>
      <c r="J6582" s="599">
        <v>29.134</v>
      </c>
      <c r="L6582" t="str">
        <f t="shared" si="111"/>
        <v>EXTRUSORA PARA MEIO-FIO DE CONCRETO - 10,44 KW</v>
      </c>
    </row>
    <row r="6583" spans="2:12" ht="15.75" x14ac:dyDescent="0.25">
      <c r="B6583" s="4" t="s">
        <v>3359</v>
      </c>
      <c r="C6583" s="8" t="s">
        <v>15978</v>
      </c>
      <c r="D6583" s="4">
        <f t="shared" si="110"/>
        <v>772.84280000000001</v>
      </c>
      <c r="E6583" s="406">
        <f t="shared" si="110"/>
        <v>228.8022</v>
      </c>
      <c r="F6583" s="405"/>
      <c r="G6583" s="599">
        <v>772.84280000000001</v>
      </c>
      <c r="H6583" s="599">
        <v>228.8022</v>
      </c>
      <c r="I6583" s="599">
        <v>757.70749999999998</v>
      </c>
      <c r="J6583" s="599">
        <v>213.6669</v>
      </c>
      <c r="L6583" t="str">
        <f t="shared" si="111"/>
        <v>EMBARCAÇÃO EMPURRADORA MULTIPROPÓSITO - 2 X 186 KW</v>
      </c>
    </row>
    <row r="6584" spans="2:12" ht="15.75" x14ac:dyDescent="0.25">
      <c r="B6584" s="6" t="s">
        <v>3360</v>
      </c>
      <c r="C6584" s="9" t="s">
        <v>15979</v>
      </c>
      <c r="D6584" s="6">
        <f t="shared" si="110"/>
        <v>76.674400000000006</v>
      </c>
      <c r="E6584" s="403">
        <f t="shared" si="110"/>
        <v>51.613399999999999</v>
      </c>
      <c r="F6584" s="405"/>
      <c r="G6584" s="599">
        <v>76.674400000000006</v>
      </c>
      <c r="H6584" s="599">
        <v>51.613399999999999</v>
      </c>
      <c r="I6584" s="599">
        <v>73.935500000000005</v>
      </c>
      <c r="J6584" s="599">
        <v>48.874499999999998</v>
      </c>
      <c r="L6584" t="str">
        <f t="shared" si="111"/>
        <v>BALSA DE CONVÉS COM CAPACIDADE DE 200 T</v>
      </c>
    </row>
    <row r="6585" spans="2:12" ht="15.75" x14ac:dyDescent="0.25">
      <c r="B6585" s="4" t="s">
        <v>3106</v>
      </c>
      <c r="C6585" s="8" t="s">
        <v>15980</v>
      </c>
      <c r="D6585" s="4">
        <f t="shared" si="110"/>
        <v>5.3513999999999999</v>
      </c>
      <c r="E6585" s="406">
        <f t="shared" si="110"/>
        <v>0.83799999999999997</v>
      </c>
      <c r="F6585" s="405"/>
      <c r="G6585" s="599">
        <v>5.3513999999999999</v>
      </c>
      <c r="H6585" s="599">
        <v>0.83799999999999997</v>
      </c>
      <c r="I6585" s="599">
        <v>5.3513999999999999</v>
      </c>
      <c r="J6585" s="599">
        <v>0.83799999999999997</v>
      </c>
      <c r="L6585" t="str">
        <f t="shared" si="111"/>
        <v>COMPACTADOR MANUAL COM SOQUETE VIBRATÓRIO - 2,24 KW</v>
      </c>
    </row>
    <row r="6586" spans="2:12" ht="15.75" x14ac:dyDescent="0.25">
      <c r="B6586" s="6" t="s">
        <v>3105</v>
      </c>
      <c r="C6586" s="9" t="s">
        <v>15981</v>
      </c>
      <c r="D6586" s="6">
        <f t="shared" si="110"/>
        <v>804.22029999999995</v>
      </c>
      <c r="E6586" s="403">
        <f t="shared" si="110"/>
        <v>362.22359999999998</v>
      </c>
      <c r="F6586" s="405"/>
      <c r="G6586" s="599">
        <v>804.22029999999995</v>
      </c>
      <c r="H6586" s="599">
        <v>362.22359999999998</v>
      </c>
      <c r="I6586" s="599">
        <v>794.53530000000001</v>
      </c>
      <c r="J6586" s="599">
        <v>352.53859999999997</v>
      </c>
      <c r="L6586" t="str">
        <f t="shared" si="111"/>
        <v>SOLDADORA DE TRILHO POR CALDEAMENTO NA VIA - 400 KW</v>
      </c>
    </row>
    <row r="6587" spans="2:12" ht="15.75" x14ac:dyDescent="0.25">
      <c r="B6587" s="4" t="s">
        <v>3361</v>
      </c>
      <c r="C6587" s="8" t="s">
        <v>15982</v>
      </c>
      <c r="D6587" s="4">
        <f t="shared" si="110"/>
        <v>394.4436</v>
      </c>
      <c r="E6587" s="406">
        <f t="shared" si="110"/>
        <v>161.18090000000001</v>
      </c>
      <c r="F6587" s="405"/>
      <c r="G6587" s="599">
        <v>394.4436</v>
      </c>
      <c r="H6587" s="599">
        <v>161.18090000000001</v>
      </c>
      <c r="I6587" s="599">
        <v>391.01710000000003</v>
      </c>
      <c r="J6587" s="599">
        <v>157.7544</v>
      </c>
      <c r="L6587" t="str">
        <f t="shared" si="111"/>
        <v>ESCAVADEIRA HIDRÁULICA SOBRE ESTEIRAS PARA ROCHA COM CAÇAMBA COM CAPACIDADE DE 1,56 M³ - 118 KW</v>
      </c>
    </row>
    <row r="6588" spans="2:12" ht="15.75" x14ac:dyDescent="0.25">
      <c r="B6588" s="6" t="s">
        <v>3104</v>
      </c>
      <c r="C6588" s="9" t="s">
        <v>15983</v>
      </c>
      <c r="D6588" s="6">
        <f t="shared" si="110"/>
        <v>72.831000000000003</v>
      </c>
      <c r="E6588" s="403">
        <f t="shared" si="110"/>
        <v>51.293599999999998</v>
      </c>
      <c r="F6588" s="405"/>
      <c r="G6588" s="599">
        <v>72.831000000000003</v>
      </c>
      <c r="H6588" s="599">
        <v>51.293599999999998</v>
      </c>
      <c r="I6588" s="599">
        <v>70.429299999999998</v>
      </c>
      <c r="J6588" s="599">
        <v>48.8919</v>
      </c>
      <c r="L6588" t="str">
        <f t="shared" si="111"/>
        <v>JATEADOR ABRASIVO ÚMIDO COM CAPACIDADE DE 350 KG DE ABRASIVO</v>
      </c>
    </row>
    <row r="6589" spans="2:12" ht="15.75" x14ac:dyDescent="0.25">
      <c r="B6589" s="4" t="s">
        <v>3103</v>
      </c>
      <c r="C6589" s="8" t="s">
        <v>15984</v>
      </c>
      <c r="D6589" s="4">
        <f t="shared" si="110"/>
        <v>3.4811999999999999</v>
      </c>
      <c r="E6589" s="406">
        <f t="shared" si="110"/>
        <v>2.3831000000000002</v>
      </c>
      <c r="F6589" s="405"/>
      <c r="G6589" s="599">
        <v>3.4811999999999999</v>
      </c>
      <c r="H6589" s="599">
        <v>2.3831000000000002</v>
      </c>
      <c r="I6589" s="599">
        <v>3.4811999999999999</v>
      </c>
      <c r="J6589" s="599">
        <v>2.3831000000000002</v>
      </c>
      <c r="L6589" t="str">
        <f t="shared" si="111"/>
        <v>SINALIZADOR DIRECIONAL MÓVEL COM SISTEMA FOTOVOLTAICO DE ENERGIA E MONTADO EM CHASSI SOBRE PNEUS</v>
      </c>
    </row>
    <row r="6590" spans="2:12" ht="15.75" x14ac:dyDescent="0.25">
      <c r="B6590" s="6" t="s">
        <v>3102</v>
      </c>
      <c r="C6590" s="9" t="s">
        <v>15985</v>
      </c>
      <c r="D6590" s="6">
        <f t="shared" si="110"/>
        <v>24.8245</v>
      </c>
      <c r="E6590" s="403">
        <f t="shared" si="110"/>
        <v>16.9939</v>
      </c>
      <c r="F6590" s="405"/>
      <c r="G6590" s="599">
        <v>24.8245</v>
      </c>
      <c r="H6590" s="599">
        <v>16.9939</v>
      </c>
      <c r="I6590" s="599">
        <v>24.8245</v>
      </c>
      <c r="J6590" s="599">
        <v>16.9939</v>
      </c>
      <c r="L6590" t="str">
        <f t="shared" si="111"/>
        <v>PAINEL DE MENSAGEM VARIÁVEL - PMV MÓVEL, COM SISTEMA FOTOVOLTAICO DE ENERGIA E MONTADO EM CHASSI SOBRE PNEUS</v>
      </c>
    </row>
    <row r="6591" spans="2:12" ht="15.75" x14ac:dyDescent="0.25">
      <c r="B6591" s="4" t="s">
        <v>3099</v>
      </c>
      <c r="C6591" s="8" t="s">
        <v>15986</v>
      </c>
      <c r="D6591" s="4">
        <f t="shared" si="110"/>
        <v>1.2068000000000001</v>
      </c>
      <c r="E6591" s="406">
        <f t="shared" si="110"/>
        <v>0.82609999999999995</v>
      </c>
      <c r="F6591" s="405"/>
      <c r="G6591" s="599">
        <v>1.2068000000000001</v>
      </c>
      <c r="H6591" s="599">
        <v>0.82609999999999995</v>
      </c>
      <c r="I6591" s="599">
        <v>1.2068000000000001</v>
      </c>
      <c r="J6591" s="599">
        <v>0.82609999999999995</v>
      </c>
      <c r="L6591" t="str">
        <f t="shared" si="111"/>
        <v>SEMÁFORO MÓVEL COM 3 LENTES E BATERIA - D = 200 MM</v>
      </c>
    </row>
    <row r="6592" spans="2:12" ht="15.75" x14ac:dyDescent="0.25">
      <c r="B6592" s="6" t="s">
        <v>3098</v>
      </c>
      <c r="C6592" s="9" t="s">
        <v>15987</v>
      </c>
      <c r="D6592" s="6">
        <f t="shared" si="110"/>
        <v>362.66410000000002</v>
      </c>
      <c r="E6592" s="403">
        <f t="shared" si="110"/>
        <v>151.45480000000001</v>
      </c>
      <c r="F6592" s="405"/>
      <c r="G6592" s="599">
        <v>362.66410000000002</v>
      </c>
      <c r="H6592" s="599">
        <v>151.45480000000001</v>
      </c>
      <c r="I6592" s="599">
        <v>359.23759999999999</v>
      </c>
      <c r="J6592" s="599">
        <v>148.0283</v>
      </c>
      <c r="L6592" t="str">
        <f t="shared" si="111"/>
        <v>CARREGADEIRA DE PNEUS PARA ROCHA COM CAPACIDADE DE 2,50 M³ - 105 KW</v>
      </c>
    </row>
    <row r="6593" spans="2:12" ht="15.75" x14ac:dyDescent="0.25">
      <c r="B6593" s="4" t="s">
        <v>3097</v>
      </c>
      <c r="C6593" s="8" t="s">
        <v>15988</v>
      </c>
      <c r="D6593" s="4">
        <f t="shared" si="110"/>
        <v>159.1978</v>
      </c>
      <c r="E6593" s="406">
        <f t="shared" si="110"/>
        <v>73.327299999999994</v>
      </c>
      <c r="F6593" s="405"/>
      <c r="G6593" s="599">
        <v>159.1978</v>
      </c>
      <c r="H6593" s="599">
        <v>73.327299999999994</v>
      </c>
      <c r="I6593" s="599">
        <v>156.7961</v>
      </c>
      <c r="J6593" s="599">
        <v>70.925600000000003</v>
      </c>
      <c r="L6593" t="str">
        <f t="shared" si="111"/>
        <v>CORTADORA DE PAVIMENTO COM DISCO DIAMANTADO DE 450 A 1.500 MM - 55,40 KW</v>
      </c>
    </row>
    <row r="6594" spans="2:12" ht="15.75" x14ac:dyDescent="0.25">
      <c r="B6594" s="6" t="s">
        <v>3096</v>
      </c>
      <c r="C6594" s="9" t="s">
        <v>15989</v>
      </c>
      <c r="D6594" s="6">
        <f t="shared" si="110"/>
        <v>202.2654</v>
      </c>
      <c r="E6594" s="403">
        <f t="shared" si="110"/>
        <v>83.989199999999997</v>
      </c>
      <c r="F6594" s="405"/>
      <c r="G6594" s="599">
        <v>202.2654</v>
      </c>
      <c r="H6594" s="599">
        <v>83.989199999999997</v>
      </c>
      <c r="I6594" s="599">
        <v>198.8389</v>
      </c>
      <c r="J6594" s="599">
        <v>80.562700000000007</v>
      </c>
      <c r="L6594" t="str">
        <f t="shared" si="111"/>
        <v>MINICARREGADEIRA SOBRE PNEUS COM VALETADEIRA - 55,40 KW</v>
      </c>
    </row>
    <row r="6595" spans="2:12" ht="15.75" x14ac:dyDescent="0.25">
      <c r="B6595" s="4" t="s">
        <v>3095</v>
      </c>
      <c r="C6595" s="8" t="s">
        <v>15990</v>
      </c>
      <c r="D6595" s="4">
        <f t="shared" si="110"/>
        <v>732.41089999999997</v>
      </c>
      <c r="E6595" s="406">
        <f t="shared" si="110"/>
        <v>314.47910000000002</v>
      </c>
      <c r="F6595" s="405"/>
      <c r="G6595" s="599">
        <v>732.41089999999997</v>
      </c>
      <c r="H6595" s="599">
        <v>314.47910000000002</v>
      </c>
      <c r="I6595" s="599">
        <v>730.00919999999996</v>
      </c>
      <c r="J6595" s="599">
        <v>312.07740000000001</v>
      </c>
      <c r="L6595" t="str">
        <f t="shared" si="111"/>
        <v>EQUIPAMENTO DE CRAVAÇÃO SOBRE ESTEIRA PARA GEODRENO COM HASTE PARA PROFUNDIDADE DE ATÉ 20 M - 258 KW</v>
      </c>
    </row>
    <row r="6596" spans="2:12" ht="15.75" x14ac:dyDescent="0.25">
      <c r="B6596" s="6" t="s">
        <v>3094</v>
      </c>
      <c r="C6596" s="9" t="s">
        <v>15991</v>
      </c>
      <c r="D6596" s="6">
        <f t="shared" si="110"/>
        <v>825.07839999999999</v>
      </c>
      <c r="E6596" s="403">
        <f t="shared" si="110"/>
        <v>415.00510000000003</v>
      </c>
      <c r="F6596" s="405"/>
      <c r="G6596" s="599">
        <v>825.07839999999999</v>
      </c>
      <c r="H6596" s="599">
        <v>415.00510000000003</v>
      </c>
      <c r="I6596" s="599">
        <v>821.65189999999996</v>
      </c>
      <c r="J6596" s="599">
        <v>411.57859999999999</v>
      </c>
      <c r="L6596" t="str">
        <f t="shared" si="111"/>
        <v>PERFURATRIZ TIPO BOTTOM FEED PARA COLUNA DE BRITA - 194 KW</v>
      </c>
    </row>
    <row r="6597" spans="2:12" ht="15.75" x14ac:dyDescent="0.25">
      <c r="B6597" s="4" t="s">
        <v>3362</v>
      </c>
      <c r="C6597" s="8" t="s">
        <v>15992</v>
      </c>
      <c r="D6597" s="4">
        <f t="shared" si="110"/>
        <v>83.904799999999994</v>
      </c>
      <c r="E6597" s="406">
        <f t="shared" si="110"/>
        <v>45.514699999999998</v>
      </c>
      <c r="F6597" s="405"/>
      <c r="G6597" s="599">
        <v>83.904799999999994</v>
      </c>
      <c r="H6597" s="599">
        <v>45.514699999999998</v>
      </c>
      <c r="I6597" s="599">
        <v>81.1768</v>
      </c>
      <c r="J6597" s="599">
        <v>42.786700000000003</v>
      </c>
      <c r="L6597" t="str">
        <f t="shared" si="111"/>
        <v>VEÍCULO TIPO VAN FURGÃO COM CAPACIDADE DE 1,54 T - 93 KW</v>
      </c>
    </row>
    <row r="6598" spans="2:12" ht="15.75" x14ac:dyDescent="0.25">
      <c r="B6598" s="6" t="s">
        <v>3093</v>
      </c>
      <c r="C6598" s="9" t="s">
        <v>15993</v>
      </c>
      <c r="D6598" s="6">
        <f t="shared" si="110"/>
        <v>4791.5550999999996</v>
      </c>
      <c r="E6598" s="403">
        <f t="shared" si="110"/>
        <v>1659.9992999999999</v>
      </c>
      <c r="F6598" s="405"/>
      <c r="G6598" s="599">
        <v>4791.5550999999996</v>
      </c>
      <c r="H6598" s="599">
        <v>1659.9992999999999</v>
      </c>
      <c r="I6598" s="599">
        <v>4784.0897999999997</v>
      </c>
      <c r="J6598" s="599">
        <v>1652.5340000000001</v>
      </c>
      <c r="L6598" t="str">
        <f t="shared" si="111"/>
        <v>DRAGA BACKHOE COM CAPACIDADE DE 7 M³ - 1.000 KW</v>
      </c>
    </row>
    <row r="6599" spans="2:12" ht="15.75" x14ac:dyDescent="0.25">
      <c r="B6599" s="4" t="s">
        <v>3092</v>
      </c>
      <c r="C6599" s="8" t="s">
        <v>15994</v>
      </c>
      <c r="D6599" s="4">
        <f t="shared" si="110"/>
        <v>424.18599999999998</v>
      </c>
      <c r="E6599" s="406">
        <f t="shared" si="110"/>
        <v>195.91149999999999</v>
      </c>
      <c r="F6599" s="405"/>
      <c r="G6599" s="599">
        <v>424.18599999999998</v>
      </c>
      <c r="H6599" s="599">
        <v>195.91149999999999</v>
      </c>
      <c r="I6599" s="599">
        <v>420.7595</v>
      </c>
      <c r="J6599" s="599">
        <v>192.48500000000001</v>
      </c>
      <c r="L6599" t="str">
        <f t="shared" si="111"/>
        <v>ESCAVADEIRA HIDRÁULICA COM MARTELO HIDRÁULICO DE 520 KG - 75 KW</v>
      </c>
    </row>
    <row r="6600" spans="2:12" ht="15.75" x14ac:dyDescent="0.25">
      <c r="B6600" s="6" t="s">
        <v>3363</v>
      </c>
      <c r="C6600" s="9" t="s">
        <v>15995</v>
      </c>
      <c r="D6600" s="6">
        <f t="shared" si="110"/>
        <v>229.2054</v>
      </c>
      <c r="E6600" s="403">
        <f t="shared" si="110"/>
        <v>70.743700000000004</v>
      </c>
      <c r="F6600" s="405"/>
      <c r="G6600" s="599">
        <v>229.2054</v>
      </c>
      <c r="H6600" s="599">
        <v>70.743700000000004</v>
      </c>
      <c r="I6600" s="599">
        <v>226.2458</v>
      </c>
      <c r="J6600" s="599">
        <v>67.784099999999995</v>
      </c>
      <c r="L6600" t="str">
        <f t="shared" si="111"/>
        <v>MINIÔNIBUS COM CAPACIDADE PARA 30 PASSAGEIROS - 111 KW</v>
      </c>
    </row>
    <row r="6601" spans="2:12" ht="15.75" x14ac:dyDescent="0.25">
      <c r="B6601" s="4" t="s">
        <v>3091</v>
      </c>
      <c r="C6601" s="8" t="s">
        <v>15996</v>
      </c>
      <c r="D6601" s="4">
        <f t="shared" si="110"/>
        <v>13.5418</v>
      </c>
      <c r="E6601" s="406">
        <f t="shared" si="110"/>
        <v>8.9825999999999997</v>
      </c>
      <c r="F6601" s="405"/>
      <c r="G6601" s="599">
        <v>13.5418</v>
      </c>
      <c r="H6601" s="599">
        <v>8.9825999999999997</v>
      </c>
      <c r="I6601" s="599">
        <v>13.5418</v>
      </c>
      <c r="J6601" s="599">
        <v>8.9825999999999997</v>
      </c>
      <c r="L6601" t="str">
        <f t="shared" si="111"/>
        <v>REBARBADOR HIDRÁULICO COM BOMBA MANUAL COM CAPACIDADE DE FORÇA DE 9.000 KGF</v>
      </c>
    </row>
    <row r="6602" spans="2:12" ht="15.75" x14ac:dyDescent="0.25">
      <c r="B6602" s="6" t="s">
        <v>3090</v>
      </c>
      <c r="C6602" s="9" t="s">
        <v>15997</v>
      </c>
      <c r="D6602" s="6">
        <f t="shared" si="110"/>
        <v>50.232599999999998</v>
      </c>
      <c r="E6602" s="403">
        <f t="shared" si="110"/>
        <v>42.636299999999999</v>
      </c>
      <c r="F6602" s="405"/>
      <c r="G6602" s="599">
        <v>50.232599999999998</v>
      </c>
      <c r="H6602" s="599">
        <v>42.636299999999999</v>
      </c>
      <c r="I6602" s="599">
        <v>47.8309</v>
      </c>
      <c r="J6602" s="599">
        <v>40.2346</v>
      </c>
      <c r="L6602" t="str">
        <f t="shared" si="111"/>
        <v>PÓRTICO METÁLICO ROLANTE COM TALHA COM CAPACIDADE DE 5 T - 10 KW</v>
      </c>
    </row>
    <row r="6603" spans="2:12" ht="15.75" x14ac:dyDescent="0.25">
      <c r="B6603" s="4" t="s">
        <v>3087</v>
      </c>
      <c r="C6603" s="8" t="s">
        <v>15998</v>
      </c>
      <c r="D6603" s="4">
        <f t="shared" si="110"/>
        <v>56.554099999999998</v>
      </c>
      <c r="E6603" s="406">
        <f t="shared" si="110"/>
        <v>51.1188</v>
      </c>
      <c r="F6603" s="405"/>
      <c r="G6603" s="599">
        <v>56.554099999999998</v>
      </c>
      <c r="H6603" s="599">
        <v>51.1188</v>
      </c>
      <c r="I6603" s="599">
        <v>51.711599999999997</v>
      </c>
      <c r="J6603" s="599">
        <v>46.276299999999999</v>
      </c>
      <c r="L6603" t="str">
        <f t="shared" si="111"/>
        <v>MACACO DE PROTENSÃO DE FIOS COM BOMBA - 3,72 KW</v>
      </c>
    </row>
    <row r="6604" spans="2:12" ht="15.75" x14ac:dyDescent="0.25">
      <c r="B6604" s="6" t="s">
        <v>3470</v>
      </c>
      <c r="C6604" s="9" t="s">
        <v>15999</v>
      </c>
      <c r="D6604" s="6">
        <f t="shared" si="110"/>
        <v>56.542999999999999</v>
      </c>
      <c r="E6604" s="403">
        <f t="shared" si="110"/>
        <v>26.1145</v>
      </c>
      <c r="F6604" s="405"/>
      <c r="G6604" s="599">
        <v>56.542999999999999</v>
      </c>
      <c r="H6604" s="599">
        <v>26.1145</v>
      </c>
      <c r="I6604" s="599">
        <v>56.542999999999999</v>
      </c>
      <c r="J6604" s="599">
        <v>26.1145</v>
      </c>
      <c r="L6604" t="str">
        <f t="shared" si="111"/>
        <v>MÁQUINA DE APLICAÇÃO E EXTRAÇÃO DE GRAMPO ELÁSTICO TIPO PANDROL - 6,70 KW</v>
      </c>
    </row>
    <row r="6605" spans="2:12" ht="15.75" x14ac:dyDescent="0.25">
      <c r="B6605" s="4" t="s">
        <v>3471</v>
      </c>
      <c r="C6605" s="8" t="s">
        <v>16000</v>
      </c>
      <c r="D6605" s="4">
        <f t="shared" si="110"/>
        <v>606.07280000000003</v>
      </c>
      <c r="E6605" s="406">
        <f t="shared" si="110"/>
        <v>264.72890000000001</v>
      </c>
      <c r="F6605" s="405"/>
      <c r="G6605" s="599">
        <v>606.07280000000003</v>
      </c>
      <c r="H6605" s="599">
        <v>264.72890000000001</v>
      </c>
      <c r="I6605" s="599">
        <v>601.23030000000006</v>
      </c>
      <c r="J6605" s="599">
        <v>259.88639999999998</v>
      </c>
      <c r="L6605" t="str">
        <f t="shared" si="111"/>
        <v>BRITADOR DE MANDÍBULAS MÓVEL SOBRE ESTEIRAS, SEM PENEIRA, COM CAPACIDADE DE 140 M³/H - 170 KW</v>
      </c>
    </row>
    <row r="6606" spans="2:12" ht="15.75" x14ac:dyDescent="0.25">
      <c r="B6606" s="6" t="s">
        <v>6070</v>
      </c>
      <c r="C6606" s="9" t="s">
        <v>16001</v>
      </c>
      <c r="D6606" s="6">
        <f t="shared" si="110"/>
        <v>0.18859999999999999</v>
      </c>
      <c r="E6606" s="403">
        <f t="shared" si="110"/>
        <v>0.10639999999999999</v>
      </c>
      <c r="F6606" s="405"/>
      <c r="G6606" s="599">
        <v>0.18859999999999999</v>
      </c>
      <c r="H6606" s="599">
        <v>0.10639999999999999</v>
      </c>
      <c r="I6606" s="599">
        <v>0.18859999999999999</v>
      </c>
      <c r="J6606" s="599">
        <v>0.10639999999999999</v>
      </c>
      <c r="L6606" t="str">
        <f t="shared" si="111"/>
        <v>FERRAMENTA DE FIXAÇÃO À PÓLVORA DE AÇÃO DIRETA</v>
      </c>
    </row>
    <row r="6607" spans="2:12" ht="15.75" x14ac:dyDescent="0.25">
      <c r="B6607" s="4" t="s">
        <v>6071</v>
      </c>
      <c r="C6607" s="8" t="s">
        <v>16002</v>
      </c>
      <c r="D6607" s="4">
        <f t="shared" si="110"/>
        <v>0.1759</v>
      </c>
      <c r="E6607" s="406">
        <f t="shared" si="110"/>
        <v>9.9199999999999997E-2</v>
      </c>
      <c r="F6607" s="405"/>
      <c r="G6607" s="599">
        <v>0.1759</v>
      </c>
      <c r="H6607" s="599">
        <v>9.9199999999999997E-2</v>
      </c>
      <c r="I6607" s="599">
        <v>0.1759</v>
      </c>
      <c r="J6607" s="599">
        <v>9.9199999999999997E-2</v>
      </c>
      <c r="L6607" t="str">
        <f t="shared" si="111"/>
        <v>FERRAMENTA DE FIXAÇÃO À PÓLVORA E SISTEMA À PISTÃO</v>
      </c>
    </row>
    <row r="6608" spans="2:12" ht="15.75" x14ac:dyDescent="0.25">
      <c r="B6608" s="6" t="s">
        <v>3472</v>
      </c>
      <c r="C6608" s="9" t="s">
        <v>16003</v>
      </c>
      <c r="D6608" s="6">
        <f t="shared" si="110"/>
        <v>103.0626</v>
      </c>
      <c r="E6608" s="403">
        <f t="shared" si="110"/>
        <v>63.463099999999997</v>
      </c>
      <c r="F6608" s="405"/>
      <c r="G6608" s="599">
        <v>103.0626</v>
      </c>
      <c r="H6608" s="599">
        <v>63.463099999999997</v>
      </c>
      <c r="I6608" s="599">
        <v>100.6609</v>
      </c>
      <c r="J6608" s="599">
        <v>61.061399999999999</v>
      </c>
      <c r="L6608" t="str">
        <f t="shared" si="111"/>
        <v>EQUIPAMENTO PARA SELAGEM COM MATERIAL ASFÁLTICO REBOCÁVEL COM CAPACIDADE DE 370 L - 35 KW</v>
      </c>
    </row>
    <row r="6609" spans="2:12" ht="15.75" x14ac:dyDescent="0.25">
      <c r="B6609" s="4" t="s">
        <v>3473</v>
      </c>
      <c r="C6609" s="8" t="s">
        <v>16004</v>
      </c>
      <c r="D6609" s="4">
        <f t="shared" si="110"/>
        <v>17.8445</v>
      </c>
      <c r="E6609" s="406">
        <f t="shared" si="110"/>
        <v>10.888400000000001</v>
      </c>
      <c r="F6609" s="405"/>
      <c r="G6609" s="599">
        <v>17.8445</v>
      </c>
      <c r="H6609" s="599">
        <v>10.888400000000001</v>
      </c>
      <c r="I6609" s="599">
        <v>17.8445</v>
      </c>
      <c r="J6609" s="599">
        <v>10.888400000000001</v>
      </c>
      <c r="L6609" t="str">
        <f t="shared" si="111"/>
        <v>CALDEIRA DE ASFALTO REBOCÁVEL COM CAPACIDADE DE 600 L - 5,20 KW</v>
      </c>
    </row>
    <row r="6610" spans="2:12" ht="15.75" x14ac:dyDescent="0.25">
      <c r="B6610" s="6" t="s">
        <v>4859</v>
      </c>
      <c r="C6610" s="9" t="s">
        <v>16005</v>
      </c>
      <c r="D6610" s="6">
        <f t="shared" si="110"/>
        <v>5.2721999999999998</v>
      </c>
      <c r="E6610" s="403">
        <f t="shared" si="110"/>
        <v>0.46729999999999999</v>
      </c>
      <c r="F6610" s="405"/>
      <c r="G6610" s="599">
        <v>5.2721999999999998</v>
      </c>
      <c r="H6610" s="599">
        <v>0.46729999999999999</v>
      </c>
      <c r="I6610" s="599">
        <v>5.2721999999999998</v>
      </c>
      <c r="J6610" s="599">
        <v>0.46729999999999999</v>
      </c>
      <c r="L6610" t="str">
        <f t="shared" si="111"/>
        <v>SOPRADOR DE AR COSTAL - 2,6 KW</v>
      </c>
    </row>
    <row r="6611" spans="2:12" ht="15.75" x14ac:dyDescent="0.25">
      <c r="B6611" s="4" t="s">
        <v>4860</v>
      </c>
      <c r="C6611" s="8" t="s">
        <v>16006</v>
      </c>
      <c r="D6611" s="4">
        <f t="shared" si="110"/>
        <v>1977.2873999999999</v>
      </c>
      <c r="E6611" s="406">
        <f t="shared" si="110"/>
        <v>297.61470000000003</v>
      </c>
      <c r="F6611" s="405"/>
      <c r="G6611" s="599">
        <v>1977.2873999999999</v>
      </c>
      <c r="H6611" s="599">
        <v>297.61470000000003</v>
      </c>
      <c r="I6611" s="599">
        <v>1973.6296</v>
      </c>
      <c r="J6611" s="599">
        <v>293.95690000000002</v>
      </c>
      <c r="L6611" t="str">
        <f t="shared" si="111"/>
        <v>LOCOMOTIVA DIESEL-ELÉTRICA CC - BITOLA MÉTRICA - 2.237 KW</v>
      </c>
    </row>
    <row r="6612" spans="2:12" ht="15.75" x14ac:dyDescent="0.25">
      <c r="B6612" s="6" t="s">
        <v>4861</v>
      </c>
      <c r="C6612" s="9" t="s">
        <v>16007</v>
      </c>
      <c r="D6612" s="6">
        <f t="shared" si="110"/>
        <v>1977.2873999999999</v>
      </c>
      <c r="E6612" s="403">
        <f t="shared" si="110"/>
        <v>297.61470000000003</v>
      </c>
      <c r="F6612" s="405"/>
      <c r="G6612" s="599">
        <v>1977.2873999999999</v>
      </c>
      <c r="H6612" s="599">
        <v>297.61470000000003</v>
      </c>
      <c r="I6612" s="599">
        <v>1973.6296</v>
      </c>
      <c r="J6612" s="599">
        <v>293.95690000000002</v>
      </c>
      <c r="L6612" t="str">
        <f t="shared" si="111"/>
        <v>LOCOMOTIVA DIESEL-ELÉTRICA CC - BITOLA LARGA - 2.237 KW</v>
      </c>
    </row>
    <row r="6613" spans="2:12" ht="15.75" x14ac:dyDescent="0.25">
      <c r="B6613" s="4" t="s">
        <v>4862</v>
      </c>
      <c r="C6613" s="8" t="s">
        <v>16008</v>
      </c>
      <c r="D6613" s="4">
        <f t="shared" si="110"/>
        <v>29.517800000000001</v>
      </c>
      <c r="E6613" s="406">
        <f t="shared" si="110"/>
        <v>23.384499999999999</v>
      </c>
      <c r="F6613" s="405"/>
      <c r="G6613" s="599">
        <v>29.517800000000001</v>
      </c>
      <c r="H6613" s="599">
        <v>23.384499999999999</v>
      </c>
      <c r="I6613" s="599">
        <v>29.517800000000001</v>
      </c>
      <c r="J6613" s="599">
        <v>23.384499999999999</v>
      </c>
      <c r="L6613" t="str">
        <f t="shared" si="111"/>
        <v>VAGÃO PLATAFORMA PNE COM CAPACIDADE DE 82 T - BITOLA MÉTRICA</v>
      </c>
    </row>
    <row r="6614" spans="2:12" ht="15.75" x14ac:dyDescent="0.25">
      <c r="B6614" s="6" t="s">
        <v>4863</v>
      </c>
      <c r="C6614" s="9" t="s">
        <v>16009</v>
      </c>
      <c r="D6614" s="6">
        <f t="shared" si="110"/>
        <v>33.769199999999998</v>
      </c>
      <c r="E6614" s="403">
        <f t="shared" si="110"/>
        <v>26.752500000000001</v>
      </c>
      <c r="F6614" s="405"/>
      <c r="G6614" s="599">
        <v>33.769199999999998</v>
      </c>
      <c r="H6614" s="599">
        <v>26.752500000000001</v>
      </c>
      <c r="I6614" s="599">
        <v>33.769199999999998</v>
      </c>
      <c r="J6614" s="599">
        <v>26.752500000000001</v>
      </c>
      <c r="L6614" t="str">
        <f t="shared" si="111"/>
        <v>VAGÃO PLATAFORMA PNT COM CAPACIDADE DE 98 T - BITOLA LARGA</v>
      </c>
    </row>
    <row r="6615" spans="2:12" ht="15.75" x14ac:dyDescent="0.25">
      <c r="B6615" s="4" t="s">
        <v>4864</v>
      </c>
      <c r="C6615" s="8" t="s">
        <v>16010</v>
      </c>
      <c r="D6615" s="4">
        <f t="shared" si="110"/>
        <v>29.277200000000001</v>
      </c>
      <c r="E6615" s="406">
        <f t="shared" si="110"/>
        <v>23.193899999999999</v>
      </c>
      <c r="F6615" s="405"/>
      <c r="G6615" s="599">
        <v>29.277200000000001</v>
      </c>
      <c r="H6615" s="599">
        <v>23.193899999999999</v>
      </c>
      <c r="I6615" s="599">
        <v>29.277200000000001</v>
      </c>
      <c r="J6615" s="599">
        <v>23.193899999999999</v>
      </c>
      <c r="L6615" t="str">
        <f t="shared" si="111"/>
        <v>VAGÃO FECHADO COM PORTA PARA CARGA E DESCARGA DE PALETES FLD COM CAPACIDADE DE 64 T - BITOLA MÉTRICA</v>
      </c>
    </row>
    <row r="6616" spans="2:12" ht="15.75" x14ac:dyDescent="0.25">
      <c r="B6616" s="6" t="s">
        <v>4865</v>
      </c>
      <c r="C6616" s="9" t="s">
        <v>16011</v>
      </c>
      <c r="D6616" s="6">
        <f t="shared" si="110"/>
        <v>32.084699999999998</v>
      </c>
      <c r="E6616" s="403">
        <f t="shared" si="110"/>
        <v>25.417999999999999</v>
      </c>
      <c r="F6616" s="405"/>
      <c r="G6616" s="599">
        <v>32.084699999999998</v>
      </c>
      <c r="H6616" s="599">
        <v>25.417999999999999</v>
      </c>
      <c r="I6616" s="599">
        <v>32.084699999999998</v>
      </c>
      <c r="J6616" s="599">
        <v>25.417999999999999</v>
      </c>
      <c r="L6616" t="str">
        <f t="shared" si="111"/>
        <v>VAGÃO FECHADO COM PORTA PARA CARGA E DESCARGA DE PALETES FLT COM CAPACIDADE DE 99 T - BITOLA LARGA</v>
      </c>
    </row>
    <row r="6617" spans="2:12" ht="15.75" x14ac:dyDescent="0.25">
      <c r="B6617" s="4" t="s">
        <v>4866</v>
      </c>
      <c r="C6617" s="8" t="s">
        <v>16012</v>
      </c>
      <c r="D6617" s="4">
        <f t="shared" si="110"/>
        <v>35.293100000000003</v>
      </c>
      <c r="E6617" s="406">
        <f t="shared" si="110"/>
        <v>27.959800000000001</v>
      </c>
      <c r="F6617" s="405"/>
      <c r="G6617" s="599">
        <v>35.293100000000003</v>
      </c>
      <c r="H6617" s="599">
        <v>27.959800000000001</v>
      </c>
      <c r="I6617" s="599">
        <v>35.293100000000003</v>
      </c>
      <c r="J6617" s="599">
        <v>27.959800000000001</v>
      </c>
      <c r="L6617" t="str">
        <f t="shared" si="111"/>
        <v>VAGÃO HOPPER ABERTO COM DESCARGA AUTOMÁTICA HNE COM CAPACIDADE DE 45 M³ - BITOLA MÉTRICA</v>
      </c>
    </row>
    <row r="6618" spans="2:12" ht="15.75" x14ac:dyDescent="0.25">
      <c r="B6618" s="6" t="s">
        <v>4867</v>
      </c>
      <c r="C6618" s="9" t="s">
        <v>16013</v>
      </c>
      <c r="D6618" s="6">
        <f t="shared" si="110"/>
        <v>36.696800000000003</v>
      </c>
      <c r="E6618" s="403">
        <f t="shared" si="110"/>
        <v>29.0718</v>
      </c>
      <c r="F6618" s="405"/>
      <c r="G6618" s="599">
        <v>36.696800000000003</v>
      </c>
      <c r="H6618" s="599">
        <v>29.0718</v>
      </c>
      <c r="I6618" s="599">
        <v>36.696800000000003</v>
      </c>
      <c r="J6618" s="599">
        <v>29.0718</v>
      </c>
      <c r="L6618" t="str">
        <f t="shared" si="111"/>
        <v>VAGÃO HOPPER ABERTO COM DESCARGA AUTOMÁTICA HNT COM CAPACIDADE DE 63 M³ - BITOLA LARGA</v>
      </c>
    </row>
    <row r="6619" spans="2:12" ht="15.75" x14ac:dyDescent="0.25">
      <c r="B6619" s="4" t="s">
        <v>4868</v>
      </c>
      <c r="C6619" s="8" t="s">
        <v>16014</v>
      </c>
      <c r="D6619" s="4">
        <f t="shared" si="110"/>
        <v>251.8126</v>
      </c>
      <c r="E6619" s="406">
        <f t="shared" si="110"/>
        <v>134.43190000000001</v>
      </c>
      <c r="F6619" s="405"/>
      <c r="G6619" s="599">
        <v>251.8126</v>
      </c>
      <c r="H6619" s="599">
        <v>134.43190000000001</v>
      </c>
      <c r="I6619" s="599">
        <v>246.9701</v>
      </c>
      <c r="J6619" s="599">
        <v>129.58940000000001</v>
      </c>
      <c r="L6619" t="str">
        <f t="shared" si="111"/>
        <v>EQUIPAMENTO PARA CARGA E DESCARGA DE TLS DE ATÉ 250 M - 90 KW</v>
      </c>
    </row>
    <row r="6620" spans="2:12" ht="15.75" x14ac:dyDescent="0.25">
      <c r="B6620" s="6" t="s">
        <v>4869</v>
      </c>
      <c r="C6620" s="9" t="s">
        <v>16015</v>
      </c>
      <c r="D6620" s="6">
        <f t="shared" si="110"/>
        <v>394.19619999999998</v>
      </c>
      <c r="E6620" s="403">
        <f t="shared" si="110"/>
        <v>185.6472</v>
      </c>
      <c r="F6620" s="405"/>
      <c r="G6620" s="599">
        <v>394.19619999999998</v>
      </c>
      <c r="H6620" s="599">
        <v>185.6472</v>
      </c>
      <c r="I6620" s="599">
        <v>390.7697</v>
      </c>
      <c r="J6620" s="599">
        <v>182.22069999999999</v>
      </c>
      <c r="L6620" t="str">
        <f t="shared" si="111"/>
        <v>CARREGADEIRA DE PNEUS COM IMPLEMENTO DE GARFO - 195 KW</v>
      </c>
    </row>
    <row r="6621" spans="2:12" ht="15.75" x14ac:dyDescent="0.25">
      <c r="B6621" s="4" t="s">
        <v>3086</v>
      </c>
      <c r="C6621" s="8" t="s">
        <v>16016</v>
      </c>
      <c r="D6621" s="4">
        <f t="shared" si="110"/>
        <v>370.58550000000002</v>
      </c>
      <c r="E6621" s="406">
        <f t="shared" si="110"/>
        <v>159.37620000000001</v>
      </c>
      <c r="F6621" s="405"/>
      <c r="G6621" s="599">
        <v>370.58550000000002</v>
      </c>
      <c r="H6621" s="599">
        <v>159.37620000000001</v>
      </c>
      <c r="I6621" s="599">
        <v>366.13510000000002</v>
      </c>
      <c r="J6621" s="599">
        <v>154.92580000000001</v>
      </c>
      <c r="L6621" t="str">
        <f t="shared" si="111"/>
        <v>CARREGADEIRA DE PNEUS PARA ROCHA COM CAPACIDADE DE 2,50 M³ - 105 KW COM PERICULOSIDADE</v>
      </c>
    </row>
    <row r="6622" spans="2:12" ht="15.75" x14ac:dyDescent="0.25">
      <c r="B6622" s="6" t="s">
        <v>3083</v>
      </c>
      <c r="C6622" s="9" t="s">
        <v>16017</v>
      </c>
      <c r="D6622" s="6">
        <f t="shared" si="110"/>
        <v>646.78420000000006</v>
      </c>
      <c r="E6622" s="403">
        <f t="shared" si="110"/>
        <v>297.83920000000001</v>
      </c>
      <c r="F6622" s="405"/>
      <c r="G6622" s="599">
        <v>646.78420000000006</v>
      </c>
      <c r="H6622" s="599">
        <v>297.83920000000001</v>
      </c>
      <c r="I6622" s="599">
        <v>642.3338</v>
      </c>
      <c r="J6622" s="599">
        <v>293.3888</v>
      </c>
      <c r="L6622" t="str">
        <f t="shared" si="111"/>
        <v>ESCAVADEIRA HIDRÁULICA COM MARTELO HIDRÁULICO DE 1.700 KG - 103 KW COM PERICULOSIDADE</v>
      </c>
    </row>
    <row r="6623" spans="2:12" ht="15.75" x14ac:dyDescent="0.25">
      <c r="B6623" s="4" t="s">
        <v>3082</v>
      </c>
      <c r="C6623" s="8" t="s">
        <v>16018</v>
      </c>
      <c r="D6623" s="4">
        <f t="shared" si="110"/>
        <v>425.31790000000001</v>
      </c>
      <c r="E6623" s="406">
        <f t="shared" si="110"/>
        <v>187.42670000000001</v>
      </c>
      <c r="F6623" s="405"/>
      <c r="G6623" s="599">
        <v>425.31790000000001</v>
      </c>
      <c r="H6623" s="599">
        <v>187.42670000000001</v>
      </c>
      <c r="I6623" s="599">
        <v>420.86750000000001</v>
      </c>
      <c r="J6623" s="599">
        <v>182.97630000000001</v>
      </c>
      <c r="L6623" t="str">
        <f t="shared" si="111"/>
        <v>PERFURATRIZ SOBRE ESTEIRAS - 145 KW COM PERICULOSIDADE</v>
      </c>
    </row>
    <row r="6624" spans="2:12" ht="15.75" x14ac:dyDescent="0.25">
      <c r="B6624" s="6" t="s">
        <v>3081</v>
      </c>
      <c r="C6624" s="9" t="s">
        <v>16019</v>
      </c>
      <c r="D6624" s="6">
        <f t="shared" ref="D6624:E6687" si="112">IF($J$6491=$G$6492,G6624,I6624)</f>
        <v>166.42760000000001</v>
      </c>
      <c r="E6624" s="403">
        <f t="shared" si="112"/>
        <v>103.4306</v>
      </c>
      <c r="F6624" s="405"/>
      <c r="G6624" s="599">
        <v>166.42760000000001</v>
      </c>
      <c r="H6624" s="599">
        <v>103.4306</v>
      </c>
      <c r="I6624" s="599">
        <v>166.42760000000001</v>
      </c>
      <c r="J6624" s="599">
        <v>103.4306</v>
      </c>
      <c r="L6624" t="str">
        <f t="shared" si="111"/>
        <v>EQUIPAMENTO DE CORTE A PLASMA CNC - 12.000 X 5.500 MM - 19,5 KW</v>
      </c>
    </row>
    <row r="6625" spans="2:12" ht="15.75" x14ac:dyDescent="0.25">
      <c r="B6625" s="4" t="s">
        <v>3080</v>
      </c>
      <c r="C6625" s="8" t="s">
        <v>16020</v>
      </c>
      <c r="D6625" s="4">
        <f t="shared" si="112"/>
        <v>15.583299999999999</v>
      </c>
      <c r="E6625" s="406">
        <f t="shared" si="112"/>
        <v>8.5996000000000006</v>
      </c>
      <c r="F6625" s="405"/>
      <c r="G6625" s="599">
        <v>15.583299999999999</v>
      </c>
      <c r="H6625" s="599">
        <v>8.5996000000000006</v>
      </c>
      <c r="I6625" s="599">
        <v>15.583299999999999</v>
      </c>
      <c r="J6625" s="599">
        <v>8.5996000000000006</v>
      </c>
      <c r="L6625" t="str">
        <f t="shared" ref="L6625:L6688" si="113">UPPER(C6625)</f>
        <v>EQUIPAMENTO DE SOLDA MIG AUTOMÁTICA COM ACESSÓRIOS - 14,6 KVA</v>
      </c>
    </row>
    <row r="6626" spans="2:12" ht="15.75" x14ac:dyDescent="0.25">
      <c r="B6626" s="6" t="s">
        <v>3079</v>
      </c>
      <c r="C6626" s="9" t="s">
        <v>16021</v>
      </c>
      <c r="D6626" s="6">
        <f t="shared" si="112"/>
        <v>0.94430000000000003</v>
      </c>
      <c r="E6626" s="403">
        <f t="shared" si="112"/>
        <v>0.52110000000000001</v>
      </c>
      <c r="F6626" s="405"/>
      <c r="G6626" s="599">
        <v>0.94430000000000003</v>
      </c>
      <c r="H6626" s="599">
        <v>0.52110000000000001</v>
      </c>
      <c r="I6626" s="599">
        <v>0.94430000000000003</v>
      </c>
      <c r="J6626" s="599">
        <v>0.52110000000000001</v>
      </c>
      <c r="L6626" t="str">
        <f t="shared" si="113"/>
        <v>MÁQUINA DE SOLDA ELÉTRICA RETIFICADORA 425 A - 18,70 KW</v>
      </c>
    </row>
    <row r="6627" spans="2:12" ht="30" x14ac:dyDescent="0.25">
      <c r="B6627" s="4" t="s">
        <v>3078</v>
      </c>
      <c r="C6627" s="8" t="s">
        <v>16022</v>
      </c>
      <c r="D6627" s="4">
        <f t="shared" si="112"/>
        <v>37.395200000000003</v>
      </c>
      <c r="E6627" s="406">
        <f t="shared" si="112"/>
        <v>35.225200000000001</v>
      </c>
      <c r="F6627" s="405"/>
      <c r="G6627" s="599">
        <v>37.395200000000003</v>
      </c>
      <c r="H6627" s="599">
        <v>35.225200000000001</v>
      </c>
      <c r="I6627" s="599">
        <v>34.298499999999997</v>
      </c>
      <c r="J6627" s="599">
        <v>32.128500000000003</v>
      </c>
      <c r="L6627" t="str">
        <f t="shared" si="113"/>
        <v>MARTELETE PERFURADOR/ROMPEDOR A AR COMPRIMIDO DE 25 KG PARA ROCHA, COM INSALUBRIDADE, COM CAPACIDADE DE 2.040 GPM</v>
      </c>
    </row>
    <row r="6628" spans="2:12" ht="15.75" x14ac:dyDescent="0.25">
      <c r="B6628" s="6" t="s">
        <v>3077</v>
      </c>
      <c r="C6628" s="9" t="s">
        <v>16023</v>
      </c>
      <c r="D6628" s="6">
        <f t="shared" si="112"/>
        <v>2176.0012000000002</v>
      </c>
      <c r="E6628" s="403">
        <f t="shared" si="112"/>
        <v>1031.4394</v>
      </c>
      <c r="F6628" s="405"/>
      <c r="G6628" s="599">
        <v>2176.0012000000002</v>
      </c>
      <c r="H6628" s="599">
        <v>1031.4394</v>
      </c>
      <c r="I6628" s="599">
        <v>2169.71</v>
      </c>
      <c r="J6628" s="599">
        <v>1025.1482000000001</v>
      </c>
      <c r="L6628" t="str">
        <f t="shared" si="113"/>
        <v>JUMBO ELETRO-HIDRÁULICO COM 3 BRAÇOS - 155 KW/237 KW COM PERICULOSIDADE</v>
      </c>
    </row>
    <row r="6629" spans="2:12" ht="15.75" x14ac:dyDescent="0.25">
      <c r="B6629" s="4" t="s">
        <v>23963</v>
      </c>
      <c r="C6629" s="8" t="s">
        <v>23964</v>
      </c>
      <c r="D6629" s="4">
        <f t="shared" si="112"/>
        <v>1.52E-2</v>
      </c>
      <c r="E6629" s="406">
        <f t="shared" si="112"/>
        <v>8.3999999999999995E-3</v>
      </c>
      <c r="F6629" s="405"/>
      <c r="G6629" s="599">
        <v>1.52E-2</v>
      </c>
      <c r="H6629" s="599">
        <v>8.3999999999999995E-3</v>
      </c>
      <c r="I6629" s="599">
        <v>1.52E-2</v>
      </c>
      <c r="J6629" s="599">
        <v>8.3999999999999995E-3</v>
      </c>
      <c r="L6629" t="str">
        <f t="shared" si="113"/>
        <v>MAÇARICO LANÇA-CHAMAS A GÁS LIQUEFEITO DE PETRÓLEO (GLP)</v>
      </c>
    </row>
    <row r="6630" spans="2:12" ht="15.75" x14ac:dyDescent="0.25">
      <c r="B6630" s="6" t="s">
        <v>8116</v>
      </c>
      <c r="C6630" s="9" t="s">
        <v>16024</v>
      </c>
      <c r="D6630" s="6">
        <f t="shared" si="112"/>
        <v>1.4258</v>
      </c>
      <c r="E6630" s="403">
        <f t="shared" si="112"/>
        <v>0.9929</v>
      </c>
      <c r="F6630" s="405"/>
      <c r="G6630" s="599">
        <v>1.4258</v>
      </c>
      <c r="H6630" s="599">
        <v>0.9929</v>
      </c>
      <c r="I6630" s="599">
        <v>1.4258</v>
      </c>
      <c r="J6630" s="599">
        <v>0.9929</v>
      </c>
      <c r="L6630" t="str">
        <f t="shared" si="113"/>
        <v>ESTAÇÃO TRANSMISSORA DE SUPERFÍCIE PARA TELEVISIONAMENTO</v>
      </c>
    </row>
    <row r="6631" spans="2:12" ht="15.75" x14ac:dyDescent="0.25">
      <c r="B6631" s="4" t="s">
        <v>8117</v>
      </c>
      <c r="C6631" s="8" t="s">
        <v>16025</v>
      </c>
      <c r="D6631" s="4">
        <f t="shared" si="112"/>
        <v>76.760900000000007</v>
      </c>
      <c r="E6631" s="406">
        <f t="shared" si="112"/>
        <v>66.880499999999998</v>
      </c>
      <c r="F6631" s="405"/>
      <c r="G6631" s="599">
        <v>76.760900000000007</v>
      </c>
      <c r="H6631" s="599">
        <v>66.880499999999998</v>
      </c>
      <c r="I6631" s="599">
        <v>70.838700000000003</v>
      </c>
      <c r="J6631" s="599">
        <v>60.958300000000001</v>
      </c>
      <c r="L6631" t="str">
        <f t="shared" si="113"/>
        <v>CÂMARA HIPERBÁRICA COM FILTRO, SERPENTINA E RESERVATÓRIO DE AR PARA MERGULHO RASO - D = 1,80 M E H = 2,22 M.</v>
      </c>
    </row>
    <row r="6632" spans="2:12" ht="15.75" x14ac:dyDescent="0.25">
      <c r="B6632" s="6" t="s">
        <v>8118</v>
      </c>
      <c r="C6632" s="9" t="s">
        <v>16026</v>
      </c>
      <c r="D6632" s="6">
        <f t="shared" si="112"/>
        <v>4.5274000000000001</v>
      </c>
      <c r="E6632" s="403">
        <f t="shared" si="112"/>
        <v>3.1528</v>
      </c>
      <c r="F6632" s="405"/>
      <c r="G6632" s="599">
        <v>4.5274000000000001</v>
      </c>
      <c r="H6632" s="599">
        <v>3.1528</v>
      </c>
      <c r="I6632" s="599">
        <v>4.5274000000000001</v>
      </c>
      <c r="J6632" s="599">
        <v>3.1528</v>
      </c>
      <c r="L6632" t="str">
        <f t="shared" si="113"/>
        <v>ESTAÇÃO TRANSMISSORA DE SUPERFÍCIE PARA COMUNICAÇÃO SEM FIO</v>
      </c>
    </row>
    <row r="6633" spans="2:12" ht="15.75" x14ac:dyDescent="0.25">
      <c r="B6633" s="4" t="s">
        <v>8119</v>
      </c>
      <c r="C6633" s="8" t="s">
        <v>16027</v>
      </c>
      <c r="D6633" s="4">
        <f t="shared" si="112"/>
        <v>0.75880000000000003</v>
      </c>
      <c r="E6633" s="406">
        <f t="shared" si="112"/>
        <v>0.52839999999999998</v>
      </c>
      <c r="F6633" s="405"/>
      <c r="G6633" s="599">
        <v>0.75880000000000003</v>
      </c>
      <c r="H6633" s="599">
        <v>0.52839999999999998</v>
      </c>
      <c r="I6633" s="599">
        <v>0.75880000000000003</v>
      </c>
      <c r="J6633" s="599">
        <v>0.52839999999999998</v>
      </c>
      <c r="L6633" t="str">
        <f t="shared" si="113"/>
        <v>ESTAÇÃO TRANSMISSORA DE SUPERFÍCIE PARA COMUNICAÇÃO COM FIO</v>
      </c>
    </row>
    <row r="6634" spans="2:12" ht="15.75" x14ac:dyDescent="0.25">
      <c r="B6634" s="6" t="s">
        <v>8120</v>
      </c>
      <c r="C6634" s="9" t="s">
        <v>16028</v>
      </c>
      <c r="D6634" s="6">
        <f t="shared" si="112"/>
        <v>1.4560999999999999</v>
      </c>
      <c r="E6634" s="403">
        <f t="shared" si="112"/>
        <v>1.014</v>
      </c>
      <c r="F6634" s="405"/>
      <c r="G6634" s="599">
        <v>1.4560999999999999</v>
      </c>
      <c r="H6634" s="599">
        <v>1.014</v>
      </c>
      <c r="I6634" s="599">
        <v>1.4560999999999999</v>
      </c>
      <c r="J6634" s="599">
        <v>1.014</v>
      </c>
      <c r="L6634" t="str">
        <f t="shared" si="113"/>
        <v>PAINEL DE CONTROLE DE AR COM MANÔMETROS E PNEUFATÔMETROS</v>
      </c>
    </row>
    <row r="6635" spans="2:12" ht="15.75" x14ac:dyDescent="0.25">
      <c r="B6635" s="4" t="s">
        <v>8121</v>
      </c>
      <c r="C6635" s="8" t="s">
        <v>16029</v>
      </c>
      <c r="D6635" s="4">
        <f t="shared" si="112"/>
        <v>91.879499999999993</v>
      </c>
      <c r="E6635" s="406">
        <f t="shared" si="112"/>
        <v>77.238200000000006</v>
      </c>
      <c r="F6635" s="405"/>
      <c r="G6635" s="599">
        <v>91.879499999999993</v>
      </c>
      <c r="H6635" s="599">
        <v>77.238200000000006</v>
      </c>
      <c r="I6635" s="599">
        <v>85.957300000000004</v>
      </c>
      <c r="J6635" s="599">
        <v>71.316000000000003</v>
      </c>
      <c r="L6635" t="str">
        <f t="shared" si="113"/>
        <v>SISTEMA DE SINO ABERTO (SINETE) PARA MERGULHO ATÉ 50 M  - 33,50 KW</v>
      </c>
    </row>
    <row r="6636" spans="2:12" ht="15.75" x14ac:dyDescent="0.25">
      <c r="B6636" s="6" t="s">
        <v>8122</v>
      </c>
      <c r="C6636" s="9" t="s">
        <v>16030</v>
      </c>
      <c r="D6636" s="6">
        <f t="shared" si="112"/>
        <v>14.965999999999999</v>
      </c>
      <c r="E6636" s="403">
        <f t="shared" si="112"/>
        <v>4.3695000000000004</v>
      </c>
      <c r="F6636" s="405"/>
      <c r="G6636" s="599">
        <v>14.965999999999999</v>
      </c>
      <c r="H6636" s="599">
        <v>4.3695000000000004</v>
      </c>
      <c r="I6636" s="599">
        <v>14.965999999999999</v>
      </c>
      <c r="J6636" s="599">
        <v>4.3695000000000004</v>
      </c>
      <c r="L6636" t="str">
        <f t="shared" si="113"/>
        <v>SISTEMA DE AR COMPRIMIDO PARA MERGULHO ATÉ 30 M COM PRESSÃO DE TRABALHO DE 1,4 MPA - 7,46 KW</v>
      </c>
    </row>
    <row r="6637" spans="2:12" ht="15.75" x14ac:dyDescent="0.25">
      <c r="B6637" s="4" t="s">
        <v>8123</v>
      </c>
      <c r="C6637" s="8" t="s">
        <v>16031</v>
      </c>
      <c r="D6637" s="4">
        <f t="shared" si="112"/>
        <v>27.405200000000001</v>
      </c>
      <c r="E6637" s="406">
        <f t="shared" si="112"/>
        <v>6.6490999999999998</v>
      </c>
      <c r="F6637" s="405"/>
      <c r="G6637" s="599">
        <v>27.405200000000001</v>
      </c>
      <c r="H6637" s="599">
        <v>6.6490999999999998</v>
      </c>
      <c r="I6637" s="599">
        <v>27.405200000000001</v>
      </c>
      <c r="J6637" s="599">
        <v>6.6490999999999998</v>
      </c>
      <c r="L6637" t="str">
        <f t="shared" si="113"/>
        <v>SISTEMA DE AR COMPRIMIDO PARA MERGULHO ATÉ 50 M COM PRESSÃO DE TRABALHO DE 1,7 MPA - 16,18 KW</v>
      </c>
    </row>
    <row r="6638" spans="2:12" ht="15.75" x14ac:dyDescent="0.25">
      <c r="B6638" s="6" t="s">
        <v>3076</v>
      </c>
      <c r="C6638" s="9" t="s">
        <v>16032</v>
      </c>
      <c r="D6638" s="6">
        <f t="shared" si="112"/>
        <v>5.8228</v>
      </c>
      <c r="E6638" s="403">
        <f t="shared" si="112"/>
        <v>3.2132999999999998</v>
      </c>
      <c r="F6638" s="405"/>
      <c r="G6638" s="599">
        <v>5.8228</v>
      </c>
      <c r="H6638" s="599">
        <v>3.2132999999999998</v>
      </c>
      <c r="I6638" s="599">
        <v>5.8228</v>
      </c>
      <c r="J6638" s="599">
        <v>3.2132999999999998</v>
      </c>
      <c r="L6638" t="str">
        <f t="shared" si="113"/>
        <v>FONTE DE PLASMA PARA CORTE MANUAL - 65A - 15 KW</v>
      </c>
    </row>
    <row r="6639" spans="2:12" ht="15.75" x14ac:dyDescent="0.25">
      <c r="B6639" s="4" t="s">
        <v>3075</v>
      </c>
      <c r="C6639" s="8" t="s">
        <v>16033</v>
      </c>
      <c r="D6639" s="4">
        <f t="shared" si="112"/>
        <v>0.83240000000000003</v>
      </c>
      <c r="E6639" s="406">
        <f t="shared" si="112"/>
        <v>0.56979999999999997</v>
      </c>
      <c r="F6639" s="405"/>
      <c r="G6639" s="599">
        <v>0.83240000000000003</v>
      </c>
      <c r="H6639" s="599">
        <v>0.56979999999999997</v>
      </c>
      <c r="I6639" s="599">
        <v>0.83240000000000003</v>
      </c>
      <c r="J6639" s="599">
        <v>0.56979999999999997</v>
      </c>
      <c r="L6639" t="str">
        <f t="shared" si="113"/>
        <v>SERRA DE ESQUADRIA COM BRAÇO TELESCÓPICO - D = 250 MM (10") - 1,80 KW</v>
      </c>
    </row>
    <row r="6640" spans="2:12" ht="15.75" x14ac:dyDescent="0.25">
      <c r="B6640" s="6" t="s">
        <v>3074</v>
      </c>
      <c r="C6640" s="9" t="s">
        <v>16034</v>
      </c>
      <c r="D6640" s="6">
        <f t="shared" si="112"/>
        <v>6.3086000000000002</v>
      </c>
      <c r="E6640" s="403">
        <f t="shared" si="112"/>
        <v>3.9077000000000002</v>
      </c>
      <c r="F6640" s="405"/>
      <c r="G6640" s="599">
        <v>6.3086000000000002</v>
      </c>
      <c r="H6640" s="599">
        <v>3.9077000000000002</v>
      </c>
      <c r="I6640" s="599">
        <v>6.3086000000000002</v>
      </c>
      <c r="J6640" s="599">
        <v>3.9077000000000002</v>
      </c>
      <c r="L6640" t="str">
        <f t="shared" si="113"/>
        <v>REBORDEADEIRA DIÂMETRO MÁXIMO 3,00 M - 4,85 KW</v>
      </c>
    </row>
    <row r="6641" spans="2:12" ht="15.75" x14ac:dyDescent="0.25">
      <c r="B6641" s="4" t="s">
        <v>3073</v>
      </c>
      <c r="C6641" s="8" t="s">
        <v>16035</v>
      </c>
      <c r="D6641" s="4">
        <f t="shared" si="112"/>
        <v>1.5713999999999999</v>
      </c>
      <c r="E6641" s="406">
        <f t="shared" si="112"/>
        <v>0.97340000000000004</v>
      </c>
      <c r="F6641" s="405"/>
      <c r="G6641" s="599">
        <v>1.5713999999999999</v>
      </c>
      <c r="H6641" s="599">
        <v>0.97340000000000004</v>
      </c>
      <c r="I6641" s="599">
        <v>1.5713999999999999</v>
      </c>
      <c r="J6641" s="599">
        <v>0.97340000000000004</v>
      </c>
      <c r="L6641" t="str">
        <f t="shared" si="113"/>
        <v>DOBRADEIRA VIRADEIRA MANUAL COMPRIMENTO MÁXIMO DE DOBRA DE ATÉ 2.000 MM</v>
      </c>
    </row>
    <row r="6642" spans="2:12" ht="15.75" x14ac:dyDescent="0.25">
      <c r="B6642" s="6" t="s">
        <v>3072</v>
      </c>
      <c r="C6642" s="9" t="s">
        <v>16036</v>
      </c>
      <c r="D6642" s="6">
        <f t="shared" si="112"/>
        <v>3.8875000000000002</v>
      </c>
      <c r="E6642" s="403">
        <f t="shared" si="112"/>
        <v>2.1453000000000002</v>
      </c>
      <c r="F6642" s="405"/>
      <c r="G6642" s="599">
        <v>3.8875000000000002</v>
      </c>
      <c r="H6642" s="599">
        <v>2.1453000000000002</v>
      </c>
      <c r="I6642" s="599">
        <v>3.8875000000000002</v>
      </c>
      <c r="J6642" s="599">
        <v>2.1453000000000002</v>
      </c>
      <c r="L6642" t="str">
        <f t="shared" si="113"/>
        <v>FONTE DE PLASMA PARA CORTE MANUAL - 45A - 10 KW</v>
      </c>
    </row>
    <row r="6643" spans="2:12" ht="15.75" x14ac:dyDescent="0.25">
      <c r="B6643" s="4" t="s">
        <v>6072</v>
      </c>
      <c r="C6643" s="8" t="s">
        <v>16037</v>
      </c>
      <c r="D6643" s="4">
        <f t="shared" si="112"/>
        <v>33.942700000000002</v>
      </c>
      <c r="E6643" s="406">
        <f t="shared" si="112"/>
        <v>30.2104</v>
      </c>
      <c r="F6643" s="405"/>
      <c r="G6643" s="599">
        <v>33.942700000000002</v>
      </c>
      <c r="H6643" s="599">
        <v>30.2104</v>
      </c>
      <c r="I6643" s="599">
        <v>31.541</v>
      </c>
      <c r="J6643" s="599">
        <v>27.808700000000002</v>
      </c>
      <c r="L6643" t="str">
        <f t="shared" si="113"/>
        <v>EQUIPAMENTO PARA PINTURA COM CAL REBOCÁVEL COM DOIS BICOS APLICADORES E CAPACIDADE DE 2.200 L</v>
      </c>
    </row>
    <row r="6644" spans="2:12" ht="15.75" x14ac:dyDescent="0.25">
      <c r="B6644" s="6" t="s">
        <v>3071</v>
      </c>
      <c r="C6644" s="9" t="s">
        <v>16038</v>
      </c>
      <c r="D6644" s="6">
        <f t="shared" si="112"/>
        <v>74.344899999999996</v>
      </c>
      <c r="E6644" s="403">
        <f t="shared" si="112"/>
        <v>47.8735</v>
      </c>
      <c r="F6644" s="405"/>
      <c r="G6644" s="599">
        <v>74.344899999999996</v>
      </c>
      <c r="H6644" s="599">
        <v>47.8735</v>
      </c>
      <c r="I6644" s="599">
        <v>74.344899999999996</v>
      </c>
      <c r="J6644" s="599">
        <v>47.8735</v>
      </c>
      <c r="L6644" t="str">
        <f t="shared" si="113"/>
        <v>VENTILADOR AXIAL PARA VENTILAÇÃO FORÇADA COM VELOCIDADE DE SAÍDA DE 32,8 M/S - D = 1.000 MM - 30 KW</v>
      </c>
    </row>
    <row r="6645" spans="2:12" ht="15.75" x14ac:dyDescent="0.25">
      <c r="B6645" s="4" t="s">
        <v>3070</v>
      </c>
      <c r="C6645" s="8" t="s">
        <v>16039</v>
      </c>
      <c r="D6645" s="4">
        <f t="shared" si="112"/>
        <v>230.87899999999999</v>
      </c>
      <c r="E6645" s="406">
        <f t="shared" si="112"/>
        <v>103.3883</v>
      </c>
      <c r="F6645" s="405"/>
      <c r="G6645" s="599">
        <v>230.87899999999999</v>
      </c>
      <c r="H6645" s="599">
        <v>103.3883</v>
      </c>
      <c r="I6645" s="599">
        <v>227.45249999999999</v>
      </c>
      <c r="J6645" s="599">
        <v>99.961799999999997</v>
      </c>
      <c r="L6645" t="str">
        <f t="shared" si="113"/>
        <v>BATE-ESTACA DE GRAVIDADE PARA 6 T - 119 KW</v>
      </c>
    </row>
    <row r="6646" spans="2:12" ht="15.75" x14ac:dyDescent="0.25">
      <c r="B6646" s="6" t="s">
        <v>3069</v>
      </c>
      <c r="C6646" s="9" t="s">
        <v>16040</v>
      </c>
      <c r="D6646" s="6">
        <f t="shared" si="112"/>
        <v>143.66249999999999</v>
      </c>
      <c r="E6646" s="403">
        <f t="shared" si="112"/>
        <v>98.627499999999998</v>
      </c>
      <c r="F6646" s="405"/>
      <c r="G6646" s="599">
        <v>143.66249999999999</v>
      </c>
      <c r="H6646" s="599">
        <v>98.627499999999998</v>
      </c>
      <c r="I6646" s="599">
        <v>141.26079999999999</v>
      </c>
      <c r="J6646" s="599">
        <v>96.225800000000007</v>
      </c>
      <c r="L6646" t="str">
        <f t="shared" si="113"/>
        <v>GUILHOTINA HIDRÁULICA 16 X 6.100 MM - 30 KW</v>
      </c>
    </row>
    <row r="6647" spans="2:12" ht="15.75" x14ac:dyDescent="0.25">
      <c r="B6647" s="4" t="s">
        <v>3068</v>
      </c>
      <c r="C6647" s="8" t="s">
        <v>16041</v>
      </c>
      <c r="D6647" s="4">
        <f t="shared" si="112"/>
        <v>102.0772</v>
      </c>
      <c r="E6647" s="406">
        <f t="shared" si="112"/>
        <v>72.868300000000005</v>
      </c>
      <c r="F6647" s="405"/>
      <c r="G6647" s="599">
        <v>102.0772</v>
      </c>
      <c r="H6647" s="599">
        <v>72.868300000000005</v>
      </c>
      <c r="I6647" s="599">
        <v>99.6755</v>
      </c>
      <c r="J6647" s="599">
        <v>70.4666</v>
      </c>
      <c r="L6647" t="str">
        <f t="shared" si="113"/>
        <v>PRENSA DOBRADEIRA CAPACIDADE 320 T - COMPRIMENTO ATÉ 3.100 MM - 30 KW</v>
      </c>
    </row>
    <row r="6648" spans="2:12" ht="15.75" x14ac:dyDescent="0.25">
      <c r="B6648" s="6" t="s">
        <v>3066</v>
      </c>
      <c r="C6648" s="9" t="s">
        <v>16042</v>
      </c>
      <c r="D6648" s="6">
        <f t="shared" si="112"/>
        <v>24.146999999999998</v>
      </c>
      <c r="E6648" s="403">
        <f t="shared" si="112"/>
        <v>15.2224</v>
      </c>
      <c r="F6648" s="405"/>
      <c r="G6648" s="599">
        <v>24.146999999999998</v>
      </c>
      <c r="H6648" s="599">
        <v>15.2224</v>
      </c>
      <c r="I6648" s="599">
        <v>24.146999999999998</v>
      </c>
      <c r="J6648" s="599">
        <v>15.2224</v>
      </c>
      <c r="L6648" t="str">
        <f t="shared" si="113"/>
        <v>PLOTADORA DE RECORTE COM COMPUTADOR E PROGRAMA COMPUTACIONAL</v>
      </c>
    </row>
    <row r="6649" spans="2:12" ht="15.75" x14ac:dyDescent="0.25">
      <c r="B6649" s="4" t="s">
        <v>3063</v>
      </c>
      <c r="C6649" s="8" t="s">
        <v>16043</v>
      </c>
      <c r="D6649" s="4">
        <f t="shared" si="112"/>
        <v>2.1709999999999998</v>
      </c>
      <c r="E6649" s="406">
        <f t="shared" si="112"/>
        <v>1.3979999999999999</v>
      </c>
      <c r="F6649" s="405"/>
      <c r="G6649" s="599">
        <v>2.1709999999999998</v>
      </c>
      <c r="H6649" s="599">
        <v>1.3979999999999999</v>
      </c>
      <c r="I6649" s="599">
        <v>2.1709999999999998</v>
      </c>
      <c r="J6649" s="599">
        <v>1.3979999999999999</v>
      </c>
      <c r="L6649" t="str">
        <f t="shared" si="113"/>
        <v>VENTILADOR CENTRÍFUGO BAIXA PRESSÃO COM CAPACIDADE DE 58 M³/MIN - 3,68 KW</v>
      </c>
    </row>
    <row r="6650" spans="2:12" ht="15.75" x14ac:dyDescent="0.25">
      <c r="B6650" s="6" t="s">
        <v>3062</v>
      </c>
      <c r="C6650" s="9" t="s">
        <v>16044</v>
      </c>
      <c r="D6650" s="6">
        <f t="shared" si="112"/>
        <v>444.5564</v>
      </c>
      <c r="E6650" s="403">
        <f t="shared" si="112"/>
        <v>213.76769999999999</v>
      </c>
      <c r="F6650" s="405"/>
      <c r="G6650" s="599">
        <v>444.5564</v>
      </c>
      <c r="H6650" s="599">
        <v>213.76769999999999</v>
      </c>
      <c r="I6650" s="599">
        <v>441.12990000000002</v>
      </c>
      <c r="J6650" s="599">
        <v>210.34119999999999</v>
      </c>
      <c r="L6650" t="str">
        <f t="shared" si="113"/>
        <v>CARREGADEIRA DE PNEUS COM CAPACIDADE DE 3,40 M³ - 195 KW</v>
      </c>
    </row>
    <row r="6651" spans="2:12" ht="15.75" x14ac:dyDescent="0.25">
      <c r="B6651" s="4" t="s">
        <v>3061</v>
      </c>
      <c r="C6651" s="8" t="s">
        <v>16045</v>
      </c>
      <c r="D6651" s="4">
        <f t="shared" si="112"/>
        <v>61.758800000000001</v>
      </c>
      <c r="E6651" s="406">
        <f t="shared" si="112"/>
        <v>33.753100000000003</v>
      </c>
      <c r="F6651" s="405"/>
      <c r="G6651" s="599">
        <v>61.758800000000001</v>
      </c>
      <c r="H6651" s="599">
        <v>33.753100000000003</v>
      </c>
      <c r="I6651" s="599">
        <v>59.030799999999999</v>
      </c>
      <c r="J6651" s="599">
        <v>31.025099999999998</v>
      </c>
      <c r="L6651" t="str">
        <f t="shared" si="113"/>
        <v>VEÍCULO LEVE - 53 KW</v>
      </c>
    </row>
    <row r="6652" spans="2:12" ht="15.75" x14ac:dyDescent="0.25">
      <c r="B6652" s="6" t="s">
        <v>3060</v>
      </c>
      <c r="C6652" s="9" t="s">
        <v>16046</v>
      </c>
      <c r="D6652" s="6">
        <f t="shared" si="112"/>
        <v>125.2152</v>
      </c>
      <c r="E6652" s="403">
        <f t="shared" si="112"/>
        <v>26.584399999999999</v>
      </c>
      <c r="F6652" s="405"/>
      <c r="G6652" s="599">
        <v>125.2152</v>
      </c>
      <c r="H6652" s="599">
        <v>26.584399999999999</v>
      </c>
      <c r="I6652" s="599">
        <v>125.2152</v>
      </c>
      <c r="J6652" s="599">
        <v>26.584399999999999</v>
      </c>
      <c r="L6652" t="str">
        <f t="shared" si="113"/>
        <v>COMPRESSOR DE AR PORTÁTIL DE 160,46 L/S (340 PCM) - 81 KW</v>
      </c>
    </row>
    <row r="6653" spans="2:12" ht="15.75" x14ac:dyDescent="0.25">
      <c r="B6653" s="4" t="s">
        <v>3059</v>
      </c>
      <c r="C6653" s="8" t="s">
        <v>16047</v>
      </c>
      <c r="D6653" s="4">
        <f t="shared" si="112"/>
        <v>288.32569999999998</v>
      </c>
      <c r="E6653" s="406">
        <f t="shared" si="112"/>
        <v>102.589</v>
      </c>
      <c r="F6653" s="405"/>
      <c r="G6653" s="599">
        <v>288.32569999999998</v>
      </c>
      <c r="H6653" s="599">
        <v>102.589</v>
      </c>
      <c r="I6653" s="599">
        <v>284.89920000000001</v>
      </c>
      <c r="J6653" s="599">
        <v>99.162499999999994</v>
      </c>
      <c r="L6653" t="str">
        <f t="shared" si="113"/>
        <v>DISTRIBUIDOR DE AGREGADOS SOBRE PNEUS AUTOPROPELIDO - 130 KW</v>
      </c>
    </row>
    <row r="6654" spans="2:12" ht="15.75" x14ac:dyDescent="0.25">
      <c r="B6654" s="6" t="s">
        <v>3058</v>
      </c>
      <c r="C6654" s="9" t="s">
        <v>16048</v>
      </c>
      <c r="D6654" s="6">
        <f t="shared" si="112"/>
        <v>289.02839999999998</v>
      </c>
      <c r="E6654" s="403">
        <f t="shared" si="112"/>
        <v>127.742</v>
      </c>
      <c r="F6654" s="405"/>
      <c r="G6654" s="599">
        <v>289.02839999999998</v>
      </c>
      <c r="H6654" s="599">
        <v>127.742</v>
      </c>
      <c r="I6654" s="599">
        <v>285.6019</v>
      </c>
      <c r="J6654" s="599">
        <v>124.3155</v>
      </c>
      <c r="L6654" t="str">
        <f t="shared" si="113"/>
        <v>ESCAVADEIRA HIDRÁULICA SOBRE ESTEIRAS COM CAÇAMBA COM CAPACIDADE DE 1,56 M³ - 118 KW</v>
      </c>
    </row>
    <row r="6655" spans="2:12" ht="15.75" x14ac:dyDescent="0.25">
      <c r="B6655" s="4" t="s">
        <v>3057</v>
      </c>
      <c r="C6655" s="8" t="s">
        <v>16049</v>
      </c>
      <c r="D6655" s="4">
        <f t="shared" si="112"/>
        <v>946.07420000000002</v>
      </c>
      <c r="E6655" s="406">
        <f t="shared" si="112"/>
        <v>454.60219999999998</v>
      </c>
      <c r="F6655" s="405"/>
      <c r="G6655" s="599">
        <v>946.07420000000002</v>
      </c>
      <c r="H6655" s="599">
        <v>454.60219999999998</v>
      </c>
      <c r="I6655" s="599">
        <v>942.64769999999999</v>
      </c>
      <c r="J6655" s="599">
        <v>451.17570000000001</v>
      </c>
      <c r="L6655" t="str">
        <f t="shared" si="113"/>
        <v>PERFURATRIZ HIDRÁULICA SOBRE ESTEIRAS - 283 KW</v>
      </c>
    </row>
    <row r="6656" spans="2:12" ht="15.75" x14ac:dyDescent="0.25">
      <c r="B6656" s="6" t="s">
        <v>3056</v>
      </c>
      <c r="C6656" s="9" t="s">
        <v>16050</v>
      </c>
      <c r="D6656" s="6">
        <f t="shared" si="112"/>
        <v>4.5938999999999997</v>
      </c>
      <c r="E6656" s="403">
        <f t="shared" si="112"/>
        <v>3.1991000000000001</v>
      </c>
      <c r="F6656" s="405"/>
      <c r="G6656" s="599">
        <v>4.5938999999999997</v>
      </c>
      <c r="H6656" s="599">
        <v>3.1991000000000001</v>
      </c>
      <c r="I6656" s="599">
        <v>4.5938999999999997</v>
      </c>
      <c r="J6656" s="599">
        <v>3.1991000000000001</v>
      </c>
      <c r="L6656" t="str">
        <f t="shared" si="113"/>
        <v>GRADE DE 24 DISCOS REBOCÁVEL DE D = 60 CM (24")</v>
      </c>
    </row>
    <row r="6657" spans="2:12" ht="15.75" x14ac:dyDescent="0.25">
      <c r="B6657" s="4" t="s">
        <v>3055</v>
      </c>
      <c r="C6657" s="8" t="s">
        <v>16051</v>
      </c>
      <c r="D6657" s="4">
        <f t="shared" si="112"/>
        <v>48.494399999999999</v>
      </c>
      <c r="E6657" s="406">
        <f t="shared" si="112"/>
        <v>29.0335</v>
      </c>
      <c r="F6657" s="405"/>
      <c r="G6657" s="599">
        <v>48.494399999999999</v>
      </c>
      <c r="H6657" s="599">
        <v>29.0335</v>
      </c>
      <c r="I6657" s="599">
        <v>46.092700000000001</v>
      </c>
      <c r="J6657" s="599">
        <v>26.631799999999998</v>
      </c>
      <c r="L6657" t="str">
        <f t="shared" si="113"/>
        <v>BETONEIRA COM MOTOR A GASOLINA COM CAPACIDADE DE 600 L - 10 KW</v>
      </c>
    </row>
    <row r="6658" spans="2:12" ht="15.75" x14ac:dyDescent="0.25">
      <c r="B6658" s="6" t="s">
        <v>3053</v>
      </c>
      <c r="C6658" s="9" t="s">
        <v>16052</v>
      </c>
      <c r="D6658" s="6">
        <f t="shared" si="112"/>
        <v>4.4588000000000001</v>
      </c>
      <c r="E6658" s="403">
        <f t="shared" si="112"/>
        <v>0.2417</v>
      </c>
      <c r="F6658" s="405"/>
      <c r="G6658" s="599">
        <v>4.4588000000000001</v>
      </c>
      <c r="H6658" s="599">
        <v>0.2417</v>
      </c>
      <c r="I6658" s="599">
        <v>4.4588000000000001</v>
      </c>
      <c r="J6658" s="599">
        <v>0.2417</v>
      </c>
      <c r="L6658" t="str">
        <f t="shared" si="113"/>
        <v>GRUPO GERADOR - 3,2 KVA</v>
      </c>
    </row>
    <row r="6659" spans="2:12" ht="15.75" x14ac:dyDescent="0.25">
      <c r="B6659" s="4" t="s">
        <v>3052</v>
      </c>
      <c r="C6659" s="8" t="s">
        <v>16053</v>
      </c>
      <c r="D6659" s="4">
        <f t="shared" si="112"/>
        <v>24.428899999999999</v>
      </c>
      <c r="E6659" s="406">
        <f t="shared" si="112"/>
        <v>15.2935</v>
      </c>
      <c r="F6659" s="405"/>
      <c r="G6659" s="599">
        <v>24.428899999999999</v>
      </c>
      <c r="H6659" s="599">
        <v>15.2935</v>
      </c>
      <c r="I6659" s="599">
        <v>24.428899999999999</v>
      </c>
      <c r="J6659" s="599">
        <v>15.2935</v>
      </c>
      <c r="L6659" t="str">
        <f t="shared" si="113"/>
        <v>CALDEIRA DE ASFALTO REBOCÁVEL COM CAPACIDADE DE 1.500 L - 6,5 KW</v>
      </c>
    </row>
    <row r="6660" spans="2:12" ht="15.75" x14ac:dyDescent="0.25">
      <c r="B6660" s="6" t="s">
        <v>3051</v>
      </c>
      <c r="C6660" s="9" t="s">
        <v>16054</v>
      </c>
      <c r="D6660" s="6">
        <f t="shared" si="112"/>
        <v>955.83109999999999</v>
      </c>
      <c r="E6660" s="403">
        <f t="shared" si="112"/>
        <v>388.70839999999998</v>
      </c>
      <c r="F6660" s="405"/>
      <c r="G6660" s="599">
        <v>955.83109999999999</v>
      </c>
      <c r="H6660" s="599">
        <v>388.70839999999998</v>
      </c>
      <c r="I6660" s="599">
        <v>952.40459999999996</v>
      </c>
      <c r="J6660" s="599">
        <v>385.28190000000001</v>
      </c>
      <c r="L6660" t="str">
        <f t="shared" si="113"/>
        <v>MOTOSCRAPER - 304 KW</v>
      </c>
    </row>
    <row r="6661" spans="2:12" ht="15.75" x14ac:dyDescent="0.25">
      <c r="B6661" s="4" t="s">
        <v>3050</v>
      </c>
      <c r="C6661" s="8" t="s">
        <v>16055</v>
      </c>
      <c r="D6661" s="4">
        <f t="shared" si="112"/>
        <v>289.40050000000002</v>
      </c>
      <c r="E6661" s="406">
        <f t="shared" si="112"/>
        <v>124.2174</v>
      </c>
      <c r="F6661" s="405"/>
      <c r="G6661" s="599">
        <v>289.40050000000002</v>
      </c>
      <c r="H6661" s="599">
        <v>124.2174</v>
      </c>
      <c r="I6661" s="599">
        <v>285.97399999999999</v>
      </c>
      <c r="J6661" s="599">
        <v>120.79089999999999</v>
      </c>
      <c r="L6661" t="str">
        <f t="shared" si="113"/>
        <v>MOTONIVELADORA - 93 KW</v>
      </c>
    </row>
    <row r="6662" spans="2:12" ht="15.75" x14ac:dyDescent="0.25">
      <c r="B6662" s="6" t="s">
        <v>3049</v>
      </c>
      <c r="C6662" s="9" t="s">
        <v>16056</v>
      </c>
      <c r="D6662" s="6">
        <f t="shared" si="112"/>
        <v>326.80360000000002</v>
      </c>
      <c r="E6662" s="403">
        <f t="shared" si="112"/>
        <v>242.57810000000001</v>
      </c>
      <c r="F6662" s="405"/>
      <c r="G6662" s="599">
        <v>326.80360000000002</v>
      </c>
      <c r="H6662" s="599">
        <v>242.57810000000001</v>
      </c>
      <c r="I6662" s="599">
        <v>322.00020000000001</v>
      </c>
      <c r="J6662" s="599">
        <v>237.7747</v>
      </c>
      <c r="L6662" t="str">
        <f t="shared" si="113"/>
        <v>PONTE ROLANTE COM CAPACIDADE DE 15 T E VÃO DE ATÉ 15 M - 20 KW</v>
      </c>
    </row>
    <row r="6663" spans="2:12" ht="30" x14ac:dyDescent="0.25">
      <c r="B6663" s="4" t="s">
        <v>3048</v>
      </c>
      <c r="C6663" s="8" t="s">
        <v>16057</v>
      </c>
      <c r="D6663" s="4">
        <f t="shared" si="112"/>
        <v>152.94159999999999</v>
      </c>
      <c r="E6663" s="406">
        <f t="shared" si="112"/>
        <v>76.328299999999999</v>
      </c>
      <c r="F6663" s="405"/>
      <c r="G6663" s="599">
        <v>152.94159999999999</v>
      </c>
      <c r="H6663" s="599">
        <v>76.328299999999999</v>
      </c>
      <c r="I6663" s="599">
        <v>149.51509999999999</v>
      </c>
      <c r="J6663" s="599">
        <v>72.901799999999994</v>
      </c>
      <c r="L6663" t="str">
        <f t="shared" si="113"/>
        <v xml:space="preserve">RETROESCAVADEIRA DE PNEUS - CAPACIDADE DA CAÇAMBA DA PÁ-CARREGADEIRA DE 0,76 M³ E DA RETROESCAVADEIRA DE 0,29 M³ - 58 KW </v>
      </c>
    </row>
    <row r="6664" spans="2:12" ht="15.75" x14ac:dyDescent="0.25">
      <c r="B6664" s="6" t="s">
        <v>3047</v>
      </c>
      <c r="C6664" s="9" t="s">
        <v>16058</v>
      </c>
      <c r="D6664" s="6">
        <f t="shared" si="112"/>
        <v>30.168800000000001</v>
      </c>
      <c r="E6664" s="403">
        <f t="shared" si="112"/>
        <v>27.998799999999999</v>
      </c>
      <c r="F6664" s="405"/>
      <c r="G6664" s="599">
        <v>30.168800000000001</v>
      </c>
      <c r="H6664" s="599">
        <v>27.998799999999999</v>
      </c>
      <c r="I6664" s="599">
        <v>27.767099999999999</v>
      </c>
      <c r="J6664" s="599">
        <v>25.597100000000001</v>
      </c>
      <c r="L6664" t="str">
        <f t="shared" si="113"/>
        <v>MARTELETE PERFURADOR/ROMPEDOR A AR COMPRIMIDO DE 25 KG PARA ROCHA COM CAPACIDADE DE 2.040 GPM</v>
      </c>
    </row>
    <row r="6665" spans="2:12" ht="15.75" x14ac:dyDescent="0.25">
      <c r="B6665" s="4" t="s">
        <v>3046</v>
      </c>
      <c r="C6665" s="8" t="s">
        <v>16059</v>
      </c>
      <c r="D6665" s="4">
        <f t="shared" si="112"/>
        <v>158.17859999999999</v>
      </c>
      <c r="E6665" s="406">
        <f t="shared" si="112"/>
        <v>73.304000000000002</v>
      </c>
      <c r="F6665" s="405"/>
      <c r="G6665" s="599">
        <v>158.17859999999999</v>
      </c>
      <c r="H6665" s="599">
        <v>73.304000000000002</v>
      </c>
      <c r="I6665" s="599">
        <v>155.77690000000001</v>
      </c>
      <c r="J6665" s="599">
        <v>70.902299999999997</v>
      </c>
      <c r="L6665" t="str">
        <f t="shared" si="113"/>
        <v>EMPILHADEIRA A DIESEL COM CAPACIDADE DE 4 T - 60 KW</v>
      </c>
    </row>
    <row r="6666" spans="2:12" ht="15.75" x14ac:dyDescent="0.25">
      <c r="B6666" s="6" t="s">
        <v>3045</v>
      </c>
      <c r="C6666" s="9" t="s">
        <v>16060</v>
      </c>
      <c r="D6666" s="6">
        <f t="shared" si="112"/>
        <v>573.52260000000001</v>
      </c>
      <c r="E6666" s="403">
        <f t="shared" si="112"/>
        <v>369.97820000000002</v>
      </c>
      <c r="F6666" s="405"/>
      <c r="G6666" s="599">
        <v>573.52260000000001</v>
      </c>
      <c r="H6666" s="599">
        <v>369.97820000000002</v>
      </c>
      <c r="I6666" s="599">
        <v>571.12090000000001</v>
      </c>
      <c r="J6666" s="599">
        <v>367.57650000000001</v>
      </c>
      <c r="L6666" t="str">
        <f t="shared" si="113"/>
        <v>JATEADOR PARA ESTRUTURAS METÁLICAS COM TRANSPORTADOR A ROLETES - 22 KW</v>
      </c>
    </row>
    <row r="6667" spans="2:12" ht="15.75" x14ac:dyDescent="0.25">
      <c r="B6667" s="4" t="s">
        <v>3044</v>
      </c>
      <c r="C6667" s="8" t="s">
        <v>16061</v>
      </c>
      <c r="D6667" s="4">
        <f t="shared" si="112"/>
        <v>251.67760000000001</v>
      </c>
      <c r="E6667" s="406">
        <f t="shared" si="112"/>
        <v>106.4589</v>
      </c>
      <c r="F6667" s="405"/>
      <c r="G6667" s="599">
        <v>251.67760000000001</v>
      </c>
      <c r="H6667" s="599">
        <v>106.4589</v>
      </c>
      <c r="I6667" s="599">
        <v>248.25110000000001</v>
      </c>
      <c r="J6667" s="599">
        <v>103.0324</v>
      </c>
      <c r="L6667" t="str">
        <f t="shared" si="113"/>
        <v>ROLO COMPACTADOR LISO VIBRATÓRIO AUTOPROPELIDO POR PNEUS DE 11 T - 97 KW</v>
      </c>
    </row>
    <row r="6668" spans="2:12" ht="15.75" x14ac:dyDescent="0.25">
      <c r="B6668" s="6" t="s">
        <v>3043</v>
      </c>
      <c r="C6668" s="9" t="s">
        <v>16062</v>
      </c>
      <c r="D6668" s="6">
        <f t="shared" si="112"/>
        <v>14.280099999999999</v>
      </c>
      <c r="E6668" s="403">
        <f t="shared" si="112"/>
        <v>7.8803999999999998</v>
      </c>
      <c r="F6668" s="405"/>
      <c r="G6668" s="599">
        <v>14.280099999999999</v>
      </c>
      <c r="H6668" s="599">
        <v>7.8803999999999998</v>
      </c>
      <c r="I6668" s="599">
        <v>14.280099999999999</v>
      </c>
      <c r="J6668" s="599">
        <v>7.8803999999999998</v>
      </c>
      <c r="L6668" t="str">
        <f t="shared" si="113"/>
        <v>EQUIPAMENTO DE SOLDA MIG COM ACESSÓRIOS - 14,6 KVA</v>
      </c>
    </row>
    <row r="6669" spans="2:12" ht="15.75" x14ac:dyDescent="0.25">
      <c r="B6669" s="4" t="s">
        <v>3042</v>
      </c>
      <c r="C6669" s="8" t="s">
        <v>16063</v>
      </c>
      <c r="D6669" s="4">
        <f t="shared" si="112"/>
        <v>26.433299999999999</v>
      </c>
      <c r="E6669" s="406">
        <f t="shared" si="112"/>
        <v>26.084199999999999</v>
      </c>
      <c r="F6669" s="405"/>
      <c r="G6669" s="599">
        <v>26.433299999999999</v>
      </c>
      <c r="H6669" s="599">
        <v>26.084199999999999</v>
      </c>
      <c r="I6669" s="599">
        <v>24.031600000000001</v>
      </c>
      <c r="J6669" s="599">
        <v>23.682500000000001</v>
      </c>
      <c r="L6669" t="str">
        <f t="shared" si="113"/>
        <v>SERRA CIRCULAR COM BANCADA - D = 30 CM - 4 KW</v>
      </c>
    </row>
    <row r="6670" spans="2:12" ht="15.75" x14ac:dyDescent="0.25">
      <c r="B6670" s="6" t="s">
        <v>3041</v>
      </c>
      <c r="C6670" s="9" t="s">
        <v>16064</v>
      </c>
      <c r="D6670" s="6">
        <f t="shared" si="112"/>
        <v>100.9777</v>
      </c>
      <c r="E6670" s="403">
        <f t="shared" si="112"/>
        <v>39.896900000000002</v>
      </c>
      <c r="F6670" s="405"/>
      <c r="G6670" s="599">
        <v>100.9777</v>
      </c>
      <c r="H6670" s="599">
        <v>39.896900000000002</v>
      </c>
      <c r="I6670" s="599">
        <v>96.670599999999993</v>
      </c>
      <c r="J6670" s="599">
        <v>35.589799999999997</v>
      </c>
      <c r="L6670" t="str">
        <f t="shared" si="113"/>
        <v>EMBARCAÇÃO DE TRANSPORTE DE PESSOAL E APOIO LOGÍSTICO - 30 KW</v>
      </c>
    </row>
    <row r="6671" spans="2:12" ht="15.75" x14ac:dyDescent="0.25">
      <c r="B6671" s="4" t="s">
        <v>3040</v>
      </c>
      <c r="C6671" s="8" t="s">
        <v>16065</v>
      </c>
      <c r="D6671" s="4">
        <f t="shared" si="112"/>
        <v>4.3582000000000001</v>
      </c>
      <c r="E6671" s="406">
        <f t="shared" si="112"/>
        <v>2.7084999999999999</v>
      </c>
      <c r="F6671" s="405"/>
      <c r="G6671" s="599">
        <v>4.3582000000000001</v>
      </c>
      <c r="H6671" s="599">
        <v>2.7084999999999999</v>
      </c>
      <c r="I6671" s="599">
        <v>4.3582000000000001</v>
      </c>
      <c r="J6671" s="599">
        <v>2.7084999999999999</v>
      </c>
      <c r="L6671" t="str">
        <f t="shared" si="113"/>
        <v>CONJUNTO VIBRATÓRIO PARA MEIO TUBO DE CONCRETO COM ENCAIXE PB E 3 JOGOS DE FÔRMAS - D = 0,30 M - 2,20 KW</v>
      </c>
    </row>
    <row r="6672" spans="2:12" ht="15.75" x14ac:dyDescent="0.25">
      <c r="B6672" s="6" t="s">
        <v>3039</v>
      </c>
      <c r="C6672" s="9" t="s">
        <v>16066</v>
      </c>
      <c r="D6672" s="6">
        <f t="shared" si="112"/>
        <v>48.169699999999999</v>
      </c>
      <c r="E6672" s="403">
        <f t="shared" si="112"/>
        <v>44.657499999999999</v>
      </c>
      <c r="F6672" s="405"/>
      <c r="G6672" s="599">
        <v>48.169699999999999</v>
      </c>
      <c r="H6672" s="599">
        <v>44.657499999999999</v>
      </c>
      <c r="I6672" s="599">
        <v>44.1907</v>
      </c>
      <c r="J6672" s="599">
        <v>40.6785</v>
      </c>
      <c r="L6672" t="str">
        <f t="shared" si="113"/>
        <v>EQUIPAMENTO DE BATIMETRIA MONOFEIXE</v>
      </c>
    </row>
    <row r="6673" spans="2:12" ht="15.75" x14ac:dyDescent="0.25">
      <c r="B6673" s="4" t="s">
        <v>3038</v>
      </c>
      <c r="C6673" s="8" t="s">
        <v>16067</v>
      </c>
      <c r="D6673" s="4">
        <f t="shared" si="112"/>
        <v>302.83159999999998</v>
      </c>
      <c r="E6673" s="406">
        <f t="shared" si="112"/>
        <v>118.23739999999999</v>
      </c>
      <c r="F6673" s="405"/>
      <c r="G6673" s="599">
        <v>302.83159999999998</v>
      </c>
      <c r="H6673" s="599">
        <v>118.23739999999999</v>
      </c>
      <c r="I6673" s="599">
        <v>299.4051</v>
      </c>
      <c r="J6673" s="599">
        <v>114.8109</v>
      </c>
      <c r="L6673" t="str">
        <f t="shared" si="113"/>
        <v>TRATOR SOBRE ESTEIRAS COM LÂMINA - 127 KW</v>
      </c>
    </row>
    <row r="6674" spans="2:12" ht="15.75" x14ac:dyDescent="0.25">
      <c r="B6674" s="6" t="s">
        <v>3037</v>
      </c>
      <c r="C6674" s="9" t="s">
        <v>16068</v>
      </c>
      <c r="D6674" s="6">
        <f t="shared" si="112"/>
        <v>771.88149999999996</v>
      </c>
      <c r="E6674" s="403">
        <f t="shared" si="112"/>
        <v>301.39760000000001</v>
      </c>
      <c r="F6674" s="405"/>
      <c r="G6674" s="599">
        <v>771.88149999999996</v>
      </c>
      <c r="H6674" s="599">
        <v>301.39760000000001</v>
      </c>
      <c r="I6674" s="599">
        <v>768.45500000000004</v>
      </c>
      <c r="J6674" s="599">
        <v>297.97109999999998</v>
      </c>
      <c r="L6674" t="str">
        <f t="shared" si="113"/>
        <v>TRATOR SOBRE ESTEIRAS COM LÂMINA - 259 KW</v>
      </c>
    </row>
    <row r="6675" spans="2:12" ht="15.75" x14ac:dyDescent="0.25">
      <c r="B6675" s="4" t="s">
        <v>6928</v>
      </c>
      <c r="C6675" s="8" t="s">
        <v>16069</v>
      </c>
      <c r="D6675" s="4">
        <f t="shared" si="112"/>
        <v>7.5972</v>
      </c>
      <c r="E6675" s="406">
        <f t="shared" si="112"/>
        <v>4.2503000000000002</v>
      </c>
      <c r="F6675" s="405"/>
      <c r="G6675" s="599">
        <v>7.5972</v>
      </c>
      <c r="H6675" s="599">
        <v>4.2503000000000002</v>
      </c>
      <c r="I6675" s="599">
        <v>7.5972</v>
      </c>
      <c r="J6675" s="599">
        <v>4.2503000000000002</v>
      </c>
      <c r="L6675" t="str">
        <f t="shared" si="113"/>
        <v>COMPRESSOR DE AR RESPIRÁVEL PARA RECARGA DE CILINDROS DE MERGULHO COM CAPACIDADE DE ATÉ 35 MPA E 3,58 L/S - 5,52 KW</v>
      </c>
    </row>
    <row r="6676" spans="2:12" ht="15.75" x14ac:dyDescent="0.25">
      <c r="B6676" s="6" t="s">
        <v>3036</v>
      </c>
      <c r="C6676" s="9" t="s">
        <v>16070</v>
      </c>
      <c r="D6676" s="6">
        <f t="shared" si="112"/>
        <v>11.507199999999999</v>
      </c>
      <c r="E6676" s="403">
        <f t="shared" si="112"/>
        <v>7.4099000000000004</v>
      </c>
      <c r="F6676" s="405"/>
      <c r="G6676" s="599">
        <v>11.507199999999999</v>
      </c>
      <c r="H6676" s="599">
        <v>7.4099000000000004</v>
      </c>
      <c r="I6676" s="599">
        <v>11.507199999999999</v>
      </c>
      <c r="J6676" s="599">
        <v>7.4099000000000004</v>
      </c>
      <c r="L6676" t="str">
        <f t="shared" si="113"/>
        <v>VASSOURA MECÂNICA REBOCÁVEL COM LARGURA DE 2,44 M</v>
      </c>
    </row>
    <row r="6677" spans="2:12" ht="15.75" x14ac:dyDescent="0.25">
      <c r="B6677" s="4" t="s">
        <v>3035</v>
      </c>
      <c r="C6677" s="8" t="s">
        <v>16071</v>
      </c>
      <c r="D6677" s="4">
        <f t="shared" si="112"/>
        <v>609.78030000000001</v>
      </c>
      <c r="E6677" s="406">
        <f t="shared" si="112"/>
        <v>288.9932</v>
      </c>
      <c r="F6677" s="405"/>
      <c r="G6677" s="599">
        <v>609.78030000000001</v>
      </c>
      <c r="H6677" s="599">
        <v>288.9932</v>
      </c>
      <c r="I6677" s="599">
        <v>604.93780000000004</v>
      </c>
      <c r="J6677" s="599">
        <v>284.15069999999997</v>
      </c>
      <c r="L6677" t="str">
        <f t="shared" si="113"/>
        <v>VIBROACABADORA DE ASFALTO SOBRE ESTEIRAS - 82 KW</v>
      </c>
    </row>
    <row r="6678" spans="2:12" ht="15.75" x14ac:dyDescent="0.25">
      <c r="B6678" s="6" t="s">
        <v>3034</v>
      </c>
      <c r="C6678" s="9" t="s">
        <v>16072</v>
      </c>
      <c r="D6678" s="6">
        <f t="shared" si="112"/>
        <v>0.22800000000000001</v>
      </c>
      <c r="E6678" s="403">
        <f t="shared" si="112"/>
        <v>0.1258</v>
      </c>
      <c r="F6678" s="405"/>
      <c r="G6678" s="599">
        <v>0.22800000000000001</v>
      </c>
      <c r="H6678" s="599">
        <v>0.1258</v>
      </c>
      <c r="I6678" s="599">
        <v>0.22800000000000001</v>
      </c>
      <c r="J6678" s="599">
        <v>0.1258</v>
      </c>
      <c r="L6678" t="str">
        <f t="shared" si="113"/>
        <v>MÁQUINA DE SOLDA ELÉTRICA TRANSFORMADORA 250 A - 9,20 KW</v>
      </c>
    </row>
    <row r="6679" spans="2:12" ht="15.75" x14ac:dyDescent="0.25">
      <c r="B6679" s="4" t="s">
        <v>3033</v>
      </c>
      <c r="C6679" s="8" t="s">
        <v>16073</v>
      </c>
      <c r="D6679" s="4">
        <f t="shared" si="112"/>
        <v>0.41980000000000001</v>
      </c>
      <c r="E6679" s="406">
        <f t="shared" si="112"/>
        <v>0.24540000000000001</v>
      </c>
      <c r="F6679" s="405"/>
      <c r="G6679" s="599">
        <v>0.41980000000000001</v>
      </c>
      <c r="H6679" s="599">
        <v>0.24540000000000001</v>
      </c>
      <c r="I6679" s="599">
        <v>0.41980000000000001</v>
      </c>
      <c r="J6679" s="599">
        <v>0.24540000000000001</v>
      </c>
      <c r="L6679" t="str">
        <f t="shared" si="113"/>
        <v>BOMBA CENTRÍFUGA COM CAPACIDADE DE 7,1 A 22 M³/H - 1,50 KW</v>
      </c>
    </row>
    <row r="6680" spans="2:12" ht="15.75" x14ac:dyDescent="0.25">
      <c r="B6680" s="6" t="s">
        <v>3474</v>
      </c>
      <c r="C6680" s="9" t="s">
        <v>16074</v>
      </c>
      <c r="D6680" s="6">
        <f t="shared" si="112"/>
        <v>0.77239999999999998</v>
      </c>
      <c r="E6680" s="403">
        <f t="shared" si="112"/>
        <v>0.52880000000000005</v>
      </c>
      <c r="F6680" s="405"/>
      <c r="G6680" s="599">
        <v>0.77239999999999998</v>
      </c>
      <c r="H6680" s="599">
        <v>0.52880000000000005</v>
      </c>
      <c r="I6680" s="599">
        <v>0.77239999999999998</v>
      </c>
      <c r="J6680" s="599">
        <v>0.52880000000000005</v>
      </c>
      <c r="L6680" t="str">
        <f t="shared" si="113"/>
        <v>OBTURADOR MECÂNICO SIMPLES COM EXTENSÃO DE 12 M</v>
      </c>
    </row>
    <row r="6681" spans="2:12" ht="15.75" x14ac:dyDescent="0.25">
      <c r="B6681" s="4" t="s">
        <v>3364</v>
      </c>
      <c r="C6681" s="8" t="s">
        <v>16075</v>
      </c>
      <c r="D6681" s="4">
        <f t="shared" si="112"/>
        <v>2.2940999999999998</v>
      </c>
      <c r="E6681" s="406">
        <f t="shared" si="112"/>
        <v>1.5217000000000001</v>
      </c>
      <c r="F6681" s="405"/>
      <c r="G6681" s="599">
        <v>2.2940999999999998</v>
      </c>
      <c r="H6681" s="599">
        <v>1.5217000000000001</v>
      </c>
      <c r="I6681" s="599">
        <v>2.2940999999999998</v>
      </c>
      <c r="J6681" s="599">
        <v>1.5217000000000001</v>
      </c>
      <c r="L6681" t="str">
        <f t="shared" si="113"/>
        <v>NÍVEL ÓTICO COM CAPACIDADE DE AUMENTO DE 32X</v>
      </c>
    </row>
    <row r="6682" spans="2:12" ht="15.75" x14ac:dyDescent="0.25">
      <c r="B6682" s="6" t="s">
        <v>3365</v>
      </c>
      <c r="C6682" s="9" t="s">
        <v>16076</v>
      </c>
      <c r="D6682" s="6">
        <f t="shared" si="112"/>
        <v>5.0724999999999998</v>
      </c>
      <c r="E6682" s="403">
        <f t="shared" si="112"/>
        <v>3.4723999999999999</v>
      </c>
      <c r="F6682" s="405"/>
      <c r="G6682" s="599">
        <v>5.0724999999999998</v>
      </c>
      <c r="H6682" s="599">
        <v>3.4723999999999999</v>
      </c>
      <c r="I6682" s="599">
        <v>5.0724999999999998</v>
      </c>
      <c r="J6682" s="599">
        <v>3.4723999999999999</v>
      </c>
      <c r="L6682" t="str">
        <f t="shared" si="113"/>
        <v>ESTAÇÃO TOTAL ELETRÔNICA COM ALCANCE MÁXIMO DE 3.000 M</v>
      </c>
    </row>
    <row r="6683" spans="2:12" ht="15.75" x14ac:dyDescent="0.25">
      <c r="B6683" s="4" t="s">
        <v>3032</v>
      </c>
      <c r="C6683" s="8" t="s">
        <v>16077</v>
      </c>
      <c r="D6683" s="4">
        <f t="shared" si="112"/>
        <v>6.8003999999999998</v>
      </c>
      <c r="E6683" s="406">
        <f t="shared" si="112"/>
        <v>0.91720000000000002</v>
      </c>
      <c r="F6683" s="405"/>
      <c r="G6683" s="599">
        <v>6.8003999999999998</v>
      </c>
      <c r="H6683" s="599">
        <v>0.91720000000000002</v>
      </c>
      <c r="I6683" s="599">
        <v>6.8003999999999998</v>
      </c>
      <c r="J6683" s="599">
        <v>0.91720000000000002</v>
      </c>
      <c r="L6683" t="str">
        <f t="shared" si="113"/>
        <v>COMPACTADOR MANUAL DE PLACA VIBRATÓRIA - 3,00 KW</v>
      </c>
    </row>
    <row r="6684" spans="2:12" ht="15.75" x14ac:dyDescent="0.25">
      <c r="B6684" s="6" t="s">
        <v>3031</v>
      </c>
      <c r="C6684" s="9" t="s">
        <v>16078</v>
      </c>
      <c r="D6684" s="6">
        <f t="shared" si="112"/>
        <v>55.1126</v>
      </c>
      <c r="E6684" s="403">
        <f t="shared" si="112"/>
        <v>37.645899999999997</v>
      </c>
      <c r="F6684" s="405"/>
      <c r="G6684" s="599">
        <v>55.1126</v>
      </c>
      <c r="H6684" s="599">
        <v>37.645899999999997</v>
      </c>
      <c r="I6684" s="599">
        <v>55.1126</v>
      </c>
      <c r="J6684" s="599">
        <v>37.645899999999997</v>
      </c>
      <c r="L6684" t="str">
        <f t="shared" si="113"/>
        <v>TANQUE DE ESTOCAGEM DE ASFALTO COM CAPACIDADE DE 30.000 L</v>
      </c>
    </row>
    <row r="6685" spans="2:12" ht="15.75" x14ac:dyDescent="0.25">
      <c r="B6685" s="4" t="s">
        <v>3030</v>
      </c>
      <c r="C6685" s="8" t="s">
        <v>16079</v>
      </c>
      <c r="D6685" s="4">
        <f t="shared" si="112"/>
        <v>70.942700000000002</v>
      </c>
      <c r="E6685" s="406">
        <f t="shared" si="112"/>
        <v>40.269399999999997</v>
      </c>
      <c r="F6685" s="405"/>
      <c r="G6685" s="599">
        <v>70.942700000000002</v>
      </c>
      <c r="H6685" s="599">
        <v>40.269399999999997</v>
      </c>
      <c r="I6685" s="599">
        <v>70.942700000000002</v>
      </c>
      <c r="J6685" s="599">
        <v>40.269399999999997</v>
      </c>
      <c r="L6685" t="str">
        <f t="shared" si="113"/>
        <v>AQUECEDOR DE FLUIDO TÉRMICO - 12 KW</v>
      </c>
    </row>
    <row r="6686" spans="2:12" ht="15.75" x14ac:dyDescent="0.25">
      <c r="B6686" s="6" t="s">
        <v>3366</v>
      </c>
      <c r="C6686" s="9" t="s">
        <v>16080</v>
      </c>
      <c r="D6686" s="6">
        <f t="shared" si="112"/>
        <v>365.46039999999999</v>
      </c>
      <c r="E6686" s="403">
        <f t="shared" si="112"/>
        <v>105.42189999999999</v>
      </c>
      <c r="F6686" s="405"/>
      <c r="G6686" s="599">
        <v>365.46039999999999</v>
      </c>
      <c r="H6686" s="599">
        <v>105.42189999999999</v>
      </c>
      <c r="I6686" s="599">
        <v>362.50080000000003</v>
      </c>
      <c r="J6686" s="599">
        <v>102.4623</v>
      </c>
      <c r="L6686" t="str">
        <f t="shared" si="113"/>
        <v>ÔNIBUS COM CAPACIDADE PARA 80 PASSAGEIROS - 175 KW</v>
      </c>
    </row>
    <row r="6687" spans="2:12" ht="15.75" x14ac:dyDescent="0.25">
      <c r="B6687" s="4" t="s">
        <v>3367</v>
      </c>
      <c r="C6687" s="8" t="s">
        <v>16081</v>
      </c>
      <c r="D6687" s="4">
        <f t="shared" si="112"/>
        <v>4.2786999999999997</v>
      </c>
      <c r="E6687" s="406">
        <f t="shared" si="112"/>
        <v>2.8382000000000001</v>
      </c>
      <c r="F6687" s="405"/>
      <c r="G6687" s="599">
        <v>4.2786999999999997</v>
      </c>
      <c r="H6687" s="599">
        <v>2.8382000000000001</v>
      </c>
      <c r="I6687" s="599">
        <v>4.2786999999999997</v>
      </c>
      <c r="J6687" s="599">
        <v>2.8382000000000001</v>
      </c>
      <c r="L6687" t="str">
        <f t="shared" si="113"/>
        <v>GPS GEODÉSICO DE SIMPLES FREQUÊNCIA (L1)</v>
      </c>
    </row>
    <row r="6688" spans="2:12" ht="15.75" x14ac:dyDescent="0.25">
      <c r="B6688" s="6" t="s">
        <v>3368</v>
      </c>
      <c r="C6688" s="9" t="s">
        <v>16082</v>
      </c>
      <c r="D6688" s="6">
        <f t="shared" ref="D6688:E6751" si="114">IF($J$6491=$G$6492,G6688,I6688)</f>
        <v>9.2218</v>
      </c>
      <c r="E6688" s="403">
        <f t="shared" si="114"/>
        <v>6.117</v>
      </c>
      <c r="F6688" s="405"/>
      <c r="G6688" s="599">
        <v>9.2218</v>
      </c>
      <c r="H6688" s="599">
        <v>6.117</v>
      </c>
      <c r="I6688" s="599">
        <v>9.2218</v>
      </c>
      <c r="J6688" s="599">
        <v>6.117</v>
      </c>
      <c r="L6688" t="str">
        <f t="shared" si="113"/>
        <v>GPS GEODÉSICO DE DUPLA FREQUÊNCIA (L1/L2)</v>
      </c>
    </row>
    <row r="6689" spans="2:12" ht="15.75" x14ac:dyDescent="0.25">
      <c r="B6689" s="4" t="s">
        <v>3029</v>
      </c>
      <c r="C6689" s="8" t="s">
        <v>16083</v>
      </c>
      <c r="D6689" s="4">
        <f t="shared" si="114"/>
        <v>615.43859999999995</v>
      </c>
      <c r="E6689" s="406">
        <f t="shared" si="114"/>
        <v>289.51260000000002</v>
      </c>
      <c r="F6689" s="405"/>
      <c r="G6689" s="599">
        <v>615.43859999999995</v>
      </c>
      <c r="H6689" s="599">
        <v>289.51260000000002</v>
      </c>
      <c r="I6689" s="599">
        <v>612.01210000000003</v>
      </c>
      <c r="J6689" s="599">
        <v>286.08609999999999</v>
      </c>
      <c r="L6689" t="str">
        <f t="shared" ref="L6689:L6752" si="115">UPPER(C6689)</f>
        <v>PERFURATRIZ HIDRÁULICA SOBRE ESTEIRAS COM CLAMSHELL - 220 KW</v>
      </c>
    </row>
    <row r="6690" spans="2:12" ht="15.75" x14ac:dyDescent="0.25">
      <c r="B6690" s="6" t="s">
        <v>3028</v>
      </c>
      <c r="C6690" s="9" t="s">
        <v>16084</v>
      </c>
      <c r="D6690" s="6">
        <f t="shared" si="114"/>
        <v>779.00720000000001</v>
      </c>
      <c r="E6690" s="403">
        <f t="shared" si="114"/>
        <v>304.97550000000001</v>
      </c>
      <c r="F6690" s="405"/>
      <c r="G6690" s="599">
        <v>779.00720000000001</v>
      </c>
      <c r="H6690" s="599">
        <v>304.97550000000001</v>
      </c>
      <c r="I6690" s="599">
        <v>775.58069999999998</v>
      </c>
      <c r="J6690" s="599">
        <v>301.54899999999998</v>
      </c>
      <c r="L6690" t="str">
        <f t="shared" si="115"/>
        <v>TRATOR SOBRE ESTEIRAS COM LÂMINA E ESCARIFICADOR - 259 KW</v>
      </c>
    </row>
    <row r="6691" spans="2:12" ht="15.75" x14ac:dyDescent="0.25">
      <c r="B6691" s="4" t="s">
        <v>3027</v>
      </c>
      <c r="C6691" s="8" t="s">
        <v>16085</v>
      </c>
      <c r="D6691" s="4">
        <f t="shared" si="114"/>
        <v>503.13510000000002</v>
      </c>
      <c r="E6691" s="406">
        <f t="shared" si="114"/>
        <v>246.36789999999999</v>
      </c>
      <c r="F6691" s="405"/>
      <c r="G6691" s="599">
        <v>503.13510000000002</v>
      </c>
      <c r="H6691" s="599">
        <v>246.36789999999999</v>
      </c>
      <c r="I6691" s="599">
        <v>498.29259999999999</v>
      </c>
      <c r="J6691" s="599">
        <v>241.52539999999999</v>
      </c>
      <c r="L6691" t="str">
        <f t="shared" si="115"/>
        <v>GUINDASTE MÓVEL SOBRE ESTEIRAS COM CLAMSHELL DE 1,9 M³ - 220 KW</v>
      </c>
    </row>
    <row r="6692" spans="2:12" ht="15.75" x14ac:dyDescent="0.25">
      <c r="B6692" s="6" t="s">
        <v>3026</v>
      </c>
      <c r="C6692" s="9" t="s">
        <v>16086</v>
      </c>
      <c r="D6692" s="6">
        <f t="shared" si="114"/>
        <v>14.8705</v>
      </c>
      <c r="E6692" s="403">
        <f t="shared" si="114"/>
        <v>1.8455999999999999</v>
      </c>
      <c r="F6692" s="405"/>
      <c r="G6692" s="599">
        <v>14.8705</v>
      </c>
      <c r="H6692" s="599">
        <v>1.8455999999999999</v>
      </c>
      <c r="I6692" s="599">
        <v>14.8705</v>
      </c>
      <c r="J6692" s="599">
        <v>1.8455999999999999</v>
      </c>
      <c r="L6692" t="str">
        <f t="shared" si="115"/>
        <v>FRESADORA DE PISO DE CONCRETO - 6,7 KW</v>
      </c>
    </row>
    <row r="6693" spans="2:12" ht="15.75" x14ac:dyDescent="0.25">
      <c r="B6693" s="4" t="s">
        <v>3025</v>
      </c>
      <c r="C6693" s="8" t="s">
        <v>16087</v>
      </c>
      <c r="D6693" s="4">
        <f t="shared" si="114"/>
        <v>0.20530000000000001</v>
      </c>
      <c r="E6693" s="406">
        <f t="shared" si="114"/>
        <v>0.13619999999999999</v>
      </c>
      <c r="F6693" s="405"/>
      <c r="G6693" s="599">
        <v>0.20530000000000001</v>
      </c>
      <c r="H6693" s="599">
        <v>0.13619999999999999</v>
      </c>
      <c r="I6693" s="599">
        <v>0.20530000000000001</v>
      </c>
      <c r="J6693" s="599">
        <v>0.13619999999999999</v>
      </c>
      <c r="L6693" t="str">
        <f t="shared" si="115"/>
        <v>FURADEIRA DE IMPACTO DE 12,5 MM - 0,80 KW</v>
      </c>
    </row>
    <row r="6694" spans="2:12" ht="15.75" x14ac:dyDescent="0.25">
      <c r="B6694" s="6" t="s">
        <v>3024</v>
      </c>
      <c r="C6694" s="9" t="s">
        <v>16088</v>
      </c>
      <c r="D6694" s="6">
        <f t="shared" si="114"/>
        <v>416.15010000000001</v>
      </c>
      <c r="E6694" s="403">
        <f t="shared" si="114"/>
        <v>197.30240000000001</v>
      </c>
      <c r="F6694" s="405"/>
      <c r="G6694" s="599">
        <v>416.15010000000001</v>
      </c>
      <c r="H6694" s="599">
        <v>197.30240000000001</v>
      </c>
      <c r="I6694" s="599">
        <v>406.46510000000001</v>
      </c>
      <c r="J6694" s="599">
        <v>187.6174</v>
      </c>
      <c r="L6694" t="str">
        <f t="shared" si="115"/>
        <v>GUINDASTE MÓVEL SOBRE ESTEIRAS COM CLAMSHELL DE 4,6 M³ - 403 KW</v>
      </c>
    </row>
    <row r="6695" spans="2:12" ht="15.75" x14ac:dyDescent="0.25">
      <c r="B6695" s="4" t="s">
        <v>5822</v>
      </c>
      <c r="C6695" s="8" t="s">
        <v>16089</v>
      </c>
      <c r="D6695" s="4">
        <f t="shared" si="114"/>
        <v>0.70620000000000005</v>
      </c>
      <c r="E6695" s="406">
        <f t="shared" si="114"/>
        <v>0.44890000000000002</v>
      </c>
      <c r="F6695" s="405"/>
      <c r="G6695" s="599">
        <v>0.70620000000000005</v>
      </c>
      <c r="H6695" s="599">
        <v>0.44890000000000002</v>
      </c>
      <c r="I6695" s="599">
        <v>0.70620000000000005</v>
      </c>
      <c r="J6695" s="599">
        <v>0.44890000000000002</v>
      </c>
      <c r="L6695" t="str">
        <f t="shared" si="115"/>
        <v>FURADEIRA COM BASE MAGNÉTICA - 1,20 KW</v>
      </c>
    </row>
    <row r="6696" spans="2:12" ht="15.75" x14ac:dyDescent="0.25">
      <c r="B6696" s="6" t="s">
        <v>3022</v>
      </c>
      <c r="C6696" s="9" t="s">
        <v>16090</v>
      </c>
      <c r="D6696" s="6">
        <f t="shared" si="114"/>
        <v>417.3965</v>
      </c>
      <c r="E6696" s="403">
        <f t="shared" si="114"/>
        <v>179.50530000000001</v>
      </c>
      <c r="F6696" s="405"/>
      <c r="G6696" s="599">
        <v>417.3965</v>
      </c>
      <c r="H6696" s="599">
        <v>179.50530000000001</v>
      </c>
      <c r="I6696" s="599">
        <v>413.97</v>
      </c>
      <c r="J6696" s="599">
        <v>176.0788</v>
      </c>
      <c r="L6696" t="str">
        <f t="shared" si="115"/>
        <v>PERFURATRIZ SOBRE ESTEIRAS - 145 KW</v>
      </c>
    </row>
    <row r="6697" spans="2:12" ht="15.75" x14ac:dyDescent="0.25">
      <c r="B6697" s="4" t="s">
        <v>3020</v>
      </c>
      <c r="C6697" s="8" t="s">
        <v>16091</v>
      </c>
      <c r="D6697" s="4">
        <f t="shared" si="114"/>
        <v>277.13490000000002</v>
      </c>
      <c r="E6697" s="406">
        <f t="shared" si="114"/>
        <v>127.24469999999999</v>
      </c>
      <c r="F6697" s="405"/>
      <c r="G6697" s="599">
        <v>277.13490000000002</v>
      </c>
      <c r="H6697" s="599">
        <v>127.24469999999999</v>
      </c>
      <c r="I6697" s="599">
        <v>273.70839999999998</v>
      </c>
      <c r="J6697" s="599">
        <v>123.8182</v>
      </c>
      <c r="L6697" t="str">
        <f t="shared" si="115"/>
        <v>ESCAVADEIRA HIDRÁULICA DE LONGO ALCANCE SOBRE ESTEIRAS - 103 KW</v>
      </c>
    </row>
    <row r="6698" spans="2:12" ht="15.75" x14ac:dyDescent="0.25">
      <c r="B6698" s="6" t="s">
        <v>3019</v>
      </c>
      <c r="C6698" s="9" t="s">
        <v>16092</v>
      </c>
      <c r="D6698" s="6">
        <f t="shared" si="114"/>
        <v>145.35509999999999</v>
      </c>
      <c r="E6698" s="403">
        <f t="shared" si="114"/>
        <v>50.088700000000003</v>
      </c>
      <c r="F6698" s="405"/>
      <c r="G6698" s="599">
        <v>145.35509999999999</v>
      </c>
      <c r="H6698" s="599">
        <v>50.088700000000003</v>
      </c>
      <c r="I6698" s="599">
        <v>142.95339999999999</v>
      </c>
      <c r="J6698" s="599">
        <v>47.686999999999998</v>
      </c>
      <c r="L6698" t="str">
        <f t="shared" si="115"/>
        <v>TRATOR AGRÍCOLA SOBRE PNEUS - 77 KW</v>
      </c>
    </row>
    <row r="6699" spans="2:12" ht="15.75" x14ac:dyDescent="0.25">
      <c r="B6699" s="4" t="s">
        <v>3018</v>
      </c>
      <c r="C6699" s="8" t="s">
        <v>16093</v>
      </c>
      <c r="D6699" s="4">
        <f t="shared" si="114"/>
        <v>4.6725000000000003</v>
      </c>
      <c r="E6699" s="406">
        <f t="shared" si="114"/>
        <v>2.9037999999999999</v>
      </c>
      <c r="F6699" s="405"/>
      <c r="G6699" s="599">
        <v>4.6725000000000003</v>
      </c>
      <c r="H6699" s="599">
        <v>2.9037999999999999</v>
      </c>
      <c r="I6699" s="599">
        <v>4.6725000000000003</v>
      </c>
      <c r="J6699" s="599">
        <v>2.9037999999999999</v>
      </c>
      <c r="L6699" t="str">
        <f t="shared" si="115"/>
        <v>CONJUNTO VIBRATÓRIO PARA MEIO TUBO DE CONCRETO COM ENCAIXE PB E 3 JOGOS DE FÔRMAS - D = 0,40 M - 2,20 KW</v>
      </c>
    </row>
    <row r="6700" spans="2:12" ht="15.75" x14ac:dyDescent="0.25">
      <c r="B6700" s="6" t="s">
        <v>3016</v>
      </c>
      <c r="C6700" s="9" t="s">
        <v>16094</v>
      </c>
      <c r="D6700" s="6">
        <f t="shared" si="114"/>
        <v>788.64890000000003</v>
      </c>
      <c r="E6700" s="403">
        <f t="shared" si="114"/>
        <v>260.64249999999998</v>
      </c>
      <c r="F6700" s="405"/>
      <c r="G6700" s="599">
        <v>788.64890000000003</v>
      </c>
      <c r="H6700" s="599">
        <v>260.64249999999998</v>
      </c>
      <c r="I6700" s="599">
        <v>783.80640000000005</v>
      </c>
      <c r="J6700" s="599">
        <v>255.8</v>
      </c>
      <c r="L6700" t="str">
        <f t="shared" si="115"/>
        <v>FRESADORA E DISTRIBUIDORA COM CONTROLE DE GREIDE - 287 KW</v>
      </c>
    </row>
    <row r="6701" spans="2:12" ht="15.75" x14ac:dyDescent="0.25">
      <c r="B6701" s="4" t="s">
        <v>4870</v>
      </c>
      <c r="C6701" s="8" t="s">
        <v>16095</v>
      </c>
      <c r="D6701" s="4">
        <f t="shared" si="114"/>
        <v>308.99130000000002</v>
      </c>
      <c r="E6701" s="406">
        <f t="shared" si="114"/>
        <v>117.5222</v>
      </c>
      <c r="F6701" s="405"/>
      <c r="G6701" s="599">
        <v>308.99130000000002</v>
      </c>
      <c r="H6701" s="599">
        <v>117.5222</v>
      </c>
      <c r="I6701" s="599">
        <v>305.56479999999999</v>
      </c>
      <c r="J6701" s="599">
        <v>114.09569999999999</v>
      </c>
      <c r="L6701" t="str">
        <f t="shared" si="115"/>
        <v>CARREGADEIRA DE PNEUS PARA ROCHA COM CAPACIDADE DE 1,72 M³ - 113 KW</v>
      </c>
    </row>
    <row r="6702" spans="2:12" ht="15.75" x14ac:dyDescent="0.25">
      <c r="B6702" s="6" t="s">
        <v>3015</v>
      </c>
      <c r="C6702" s="9" t="s">
        <v>16096</v>
      </c>
      <c r="D6702" s="6">
        <f t="shared" si="114"/>
        <v>13.851000000000001</v>
      </c>
      <c r="E6702" s="403">
        <f t="shared" si="114"/>
        <v>8.9192</v>
      </c>
      <c r="F6702" s="405"/>
      <c r="G6702" s="599">
        <v>13.851000000000001</v>
      </c>
      <c r="H6702" s="599">
        <v>8.9192</v>
      </c>
      <c r="I6702" s="599">
        <v>13.851000000000001</v>
      </c>
      <c r="J6702" s="599">
        <v>8.9192</v>
      </c>
      <c r="L6702" t="str">
        <f t="shared" si="115"/>
        <v>DISTRIBUIDOR DE AGREGADOS REBOCÁVEL COM CAPACIDADE DE 1,9 M³</v>
      </c>
    </row>
    <row r="6703" spans="2:12" ht="15.75" x14ac:dyDescent="0.25">
      <c r="B6703" s="4" t="s">
        <v>3014</v>
      </c>
      <c r="C6703" s="8" t="s">
        <v>16097</v>
      </c>
      <c r="D6703" s="4">
        <f t="shared" si="114"/>
        <v>195.7304</v>
      </c>
      <c r="E6703" s="406">
        <f t="shared" si="114"/>
        <v>95.495000000000005</v>
      </c>
      <c r="F6703" s="405"/>
      <c r="G6703" s="599">
        <v>195.7304</v>
      </c>
      <c r="H6703" s="599">
        <v>95.495000000000005</v>
      </c>
      <c r="I6703" s="599">
        <v>192.3039</v>
      </c>
      <c r="J6703" s="599">
        <v>92.0685</v>
      </c>
      <c r="L6703" t="str">
        <f t="shared" si="115"/>
        <v>CARREGADEIRA DE PNEUS COM CAPACIDADE DE 1,72 M³ - 113 KW</v>
      </c>
    </row>
    <row r="6704" spans="2:12" ht="15.75" x14ac:dyDescent="0.25">
      <c r="B6704" s="6" t="s">
        <v>3013</v>
      </c>
      <c r="C6704" s="9" t="s">
        <v>16098</v>
      </c>
      <c r="D6704" s="6">
        <f t="shared" si="114"/>
        <v>31.9499</v>
      </c>
      <c r="E6704" s="403">
        <f t="shared" si="114"/>
        <v>26.7455</v>
      </c>
      <c r="F6704" s="405"/>
      <c r="G6704" s="599">
        <v>31.9499</v>
      </c>
      <c r="H6704" s="599">
        <v>26.7455</v>
      </c>
      <c r="I6704" s="599">
        <v>29.548200000000001</v>
      </c>
      <c r="J6704" s="599">
        <v>24.343800000000002</v>
      </c>
      <c r="L6704" t="str">
        <f t="shared" si="115"/>
        <v>MOTOSSERRA COM MOTOR A GASOLINA - 2,30 KW</v>
      </c>
    </row>
    <row r="6705" spans="2:12" ht="15.75" x14ac:dyDescent="0.25">
      <c r="B6705" s="4" t="s">
        <v>3012</v>
      </c>
      <c r="C6705" s="8" t="s">
        <v>16099</v>
      </c>
      <c r="D6705" s="4">
        <f t="shared" si="114"/>
        <v>8.0381</v>
      </c>
      <c r="E6705" s="406">
        <f t="shared" si="114"/>
        <v>0.59860000000000002</v>
      </c>
      <c r="F6705" s="405"/>
      <c r="G6705" s="599">
        <v>8.0381</v>
      </c>
      <c r="H6705" s="599">
        <v>0.59860000000000002</v>
      </c>
      <c r="I6705" s="599">
        <v>8.0381</v>
      </c>
      <c r="J6705" s="599">
        <v>0.59860000000000002</v>
      </c>
      <c r="L6705" t="str">
        <f t="shared" si="115"/>
        <v>RÉGUA VIBRATÓRIA DUPLA COM 4 M - 4,10 KW</v>
      </c>
    </row>
    <row r="6706" spans="2:12" ht="15.75" x14ac:dyDescent="0.25">
      <c r="B6706" s="6" t="s">
        <v>6073</v>
      </c>
      <c r="C6706" s="9" t="s">
        <v>16100</v>
      </c>
      <c r="D6706" s="6">
        <f t="shared" si="114"/>
        <v>9.0173000000000005</v>
      </c>
      <c r="E6706" s="403">
        <f t="shared" si="114"/>
        <v>1.2486999999999999</v>
      </c>
      <c r="F6706" s="405"/>
      <c r="G6706" s="599">
        <v>9.0173000000000005</v>
      </c>
      <c r="H6706" s="599">
        <v>1.2486999999999999</v>
      </c>
      <c r="I6706" s="599">
        <v>9.0173000000000005</v>
      </c>
      <c r="J6706" s="599">
        <v>1.2486999999999999</v>
      </c>
      <c r="L6706" t="str">
        <f t="shared" si="115"/>
        <v>SERRA PARA CORTE DE CONCRETO - 4 KW</v>
      </c>
    </row>
    <row r="6707" spans="2:12" ht="15.75" x14ac:dyDescent="0.25">
      <c r="B6707" s="4" t="s">
        <v>3011</v>
      </c>
      <c r="C6707" s="8" t="s">
        <v>16101</v>
      </c>
      <c r="D6707" s="4">
        <f t="shared" si="114"/>
        <v>964.17020000000002</v>
      </c>
      <c r="E6707" s="406">
        <f t="shared" si="114"/>
        <v>403.07510000000002</v>
      </c>
      <c r="F6707" s="405"/>
      <c r="G6707" s="599">
        <v>964.17020000000002</v>
      </c>
      <c r="H6707" s="599">
        <v>403.07510000000002</v>
      </c>
      <c r="I6707" s="599">
        <v>959.32770000000005</v>
      </c>
      <c r="J6707" s="599">
        <v>398.23259999999999</v>
      </c>
      <c r="L6707" t="str">
        <f t="shared" si="115"/>
        <v>VIBROACABADORA DE CONCRETO SOBRE ESTEIRAS COM FÔRMAS DESLIZANTES - 205 KW</v>
      </c>
    </row>
    <row r="6708" spans="2:12" ht="15.75" x14ac:dyDescent="0.25">
      <c r="B6708" s="6" t="s">
        <v>3010</v>
      </c>
      <c r="C6708" s="9" t="s">
        <v>16102</v>
      </c>
      <c r="D6708" s="6">
        <f t="shared" si="114"/>
        <v>223.15780000000001</v>
      </c>
      <c r="E6708" s="403">
        <f t="shared" si="114"/>
        <v>120.6345</v>
      </c>
      <c r="F6708" s="405"/>
      <c r="G6708" s="599">
        <v>223.15780000000001</v>
      </c>
      <c r="H6708" s="599">
        <v>120.6345</v>
      </c>
      <c r="I6708" s="599">
        <v>219.7313</v>
      </c>
      <c r="J6708" s="599">
        <v>117.208</v>
      </c>
      <c r="L6708" t="str">
        <f t="shared" si="115"/>
        <v>MÁQUINA TEXTURIZADORA E APLICADORA DE CURA QUÍMICA EM PAVIMENTO DE CONCRETO - 44,80 KW</v>
      </c>
    </row>
    <row r="6709" spans="2:12" ht="15.75" x14ac:dyDescent="0.25">
      <c r="B6709" s="4" t="s">
        <v>3009</v>
      </c>
      <c r="C6709" s="8" t="s">
        <v>16103</v>
      </c>
      <c r="D6709" s="4">
        <f t="shared" si="114"/>
        <v>94.495400000000004</v>
      </c>
      <c r="E6709" s="406">
        <f t="shared" si="114"/>
        <v>74.262900000000002</v>
      </c>
      <c r="F6709" s="405"/>
      <c r="G6709" s="599">
        <v>94.495400000000004</v>
      </c>
      <c r="H6709" s="599">
        <v>74.262900000000002</v>
      </c>
      <c r="I6709" s="599">
        <v>89.652900000000002</v>
      </c>
      <c r="J6709" s="599">
        <v>69.420400000000001</v>
      </c>
      <c r="L6709" t="str">
        <f t="shared" si="115"/>
        <v>CENTRAL DE CONCRETO COM CAPACIDADE DE 40 M³/H - DOSADORA FIXA</v>
      </c>
    </row>
    <row r="6710" spans="2:12" ht="15.75" x14ac:dyDescent="0.25">
      <c r="B6710" s="6" t="s">
        <v>3008</v>
      </c>
      <c r="C6710" s="9" t="s">
        <v>16104</v>
      </c>
      <c r="D6710" s="6">
        <f t="shared" si="114"/>
        <v>20.234500000000001</v>
      </c>
      <c r="E6710" s="403">
        <f t="shared" si="114"/>
        <v>1.7721</v>
      </c>
      <c r="F6710" s="405"/>
      <c r="G6710" s="599">
        <v>20.234500000000001</v>
      </c>
      <c r="H6710" s="599">
        <v>1.7721</v>
      </c>
      <c r="I6710" s="599">
        <v>20.234500000000001</v>
      </c>
      <c r="J6710" s="599">
        <v>1.7721</v>
      </c>
      <c r="L6710" t="str">
        <f t="shared" si="115"/>
        <v>SERRA PARA CORTE DE CONCRETO E ASFALTO - 10 KW</v>
      </c>
    </row>
    <row r="6711" spans="2:12" ht="15.75" x14ac:dyDescent="0.25">
      <c r="B6711" s="4" t="s">
        <v>3006</v>
      </c>
      <c r="C6711" s="8" t="s">
        <v>16105</v>
      </c>
      <c r="D6711" s="4">
        <f t="shared" si="114"/>
        <v>4330.0289000000002</v>
      </c>
      <c r="E6711" s="406">
        <f t="shared" si="114"/>
        <v>1687.1570999999999</v>
      </c>
      <c r="F6711" s="405"/>
      <c r="G6711" s="599">
        <v>4330.0289000000002</v>
      </c>
      <c r="H6711" s="599">
        <v>1687.1570999999999</v>
      </c>
      <c r="I6711" s="599">
        <v>4310.8712999999998</v>
      </c>
      <c r="J6711" s="599">
        <v>1667.9994999999999</v>
      </c>
      <c r="L6711" t="str">
        <f t="shared" si="115"/>
        <v>DRAGA HOPPER COM CAPACIDADE DE 750 M³</v>
      </c>
    </row>
    <row r="6712" spans="2:12" ht="15.75" x14ac:dyDescent="0.25">
      <c r="B6712" s="6" t="s">
        <v>3005</v>
      </c>
      <c r="C6712" s="9" t="s">
        <v>16106</v>
      </c>
      <c r="D6712" s="6">
        <f t="shared" si="114"/>
        <v>4849.152</v>
      </c>
      <c r="E6712" s="403">
        <f t="shared" si="114"/>
        <v>1869.076</v>
      </c>
      <c r="F6712" s="405"/>
      <c r="G6712" s="599">
        <v>4849.152</v>
      </c>
      <c r="H6712" s="599">
        <v>1869.076</v>
      </c>
      <c r="I6712" s="599">
        <v>4827.2555000000002</v>
      </c>
      <c r="J6712" s="599">
        <v>1847.1795</v>
      </c>
      <c r="L6712" t="str">
        <f t="shared" si="115"/>
        <v>DRAGA HOPPER COM CAPACIDADE DE 1.000 M³</v>
      </c>
    </row>
    <row r="6713" spans="2:12" ht="15.75" x14ac:dyDescent="0.25">
      <c r="B6713" s="4" t="s">
        <v>3004</v>
      </c>
      <c r="C6713" s="8" t="s">
        <v>16107</v>
      </c>
      <c r="D6713" s="4">
        <f t="shared" si="114"/>
        <v>6890.3419000000004</v>
      </c>
      <c r="E6713" s="406">
        <f t="shared" si="114"/>
        <v>2493.7392</v>
      </c>
      <c r="F6713" s="405"/>
      <c r="G6713" s="599">
        <v>6890.3419000000004</v>
      </c>
      <c r="H6713" s="599">
        <v>2493.7392</v>
      </c>
      <c r="I6713" s="599">
        <v>6868.4453999999996</v>
      </c>
      <c r="J6713" s="599">
        <v>2471.8427000000001</v>
      </c>
      <c r="L6713" t="str">
        <f t="shared" si="115"/>
        <v>DRAGA HOPPER COM CAPACIDADE DE 2.000 M³</v>
      </c>
    </row>
    <row r="6714" spans="2:12" ht="15.75" x14ac:dyDescent="0.25">
      <c r="B6714" s="6" t="s">
        <v>3003</v>
      </c>
      <c r="C6714" s="9" t="s">
        <v>16108</v>
      </c>
      <c r="D6714" s="6">
        <f t="shared" si="114"/>
        <v>9082.0504000000001</v>
      </c>
      <c r="E6714" s="403">
        <f t="shared" si="114"/>
        <v>3268.9209000000001</v>
      </c>
      <c r="F6714" s="405"/>
      <c r="G6714" s="599">
        <v>9082.0504000000001</v>
      </c>
      <c r="H6714" s="599">
        <v>3268.9209000000001</v>
      </c>
      <c r="I6714" s="599">
        <v>9041.9261000000006</v>
      </c>
      <c r="J6714" s="599">
        <v>3228.7966000000001</v>
      </c>
      <c r="L6714" t="str">
        <f t="shared" si="115"/>
        <v>DRAGA HOPPER COM CAPACIDADE DE 3.000 M³</v>
      </c>
    </row>
    <row r="6715" spans="2:12" ht="15.75" x14ac:dyDescent="0.25">
      <c r="B6715" s="4" t="s">
        <v>3002</v>
      </c>
      <c r="C6715" s="8" t="s">
        <v>16109</v>
      </c>
      <c r="D6715" s="4">
        <f t="shared" si="114"/>
        <v>11177.7749</v>
      </c>
      <c r="E6715" s="406">
        <f t="shared" si="114"/>
        <v>3948.1187</v>
      </c>
      <c r="F6715" s="405"/>
      <c r="G6715" s="599">
        <v>11177.7749</v>
      </c>
      <c r="H6715" s="599">
        <v>3948.1187</v>
      </c>
      <c r="I6715" s="599">
        <v>11131.8249</v>
      </c>
      <c r="J6715" s="599">
        <v>3902.1687000000002</v>
      </c>
      <c r="L6715" t="str">
        <f t="shared" si="115"/>
        <v>DRAGA HOPPER COM CAPACIDADE DE 4.000 M³</v>
      </c>
    </row>
    <row r="6716" spans="2:12" ht="15.75" x14ac:dyDescent="0.25">
      <c r="B6716" s="6" t="s">
        <v>3001</v>
      </c>
      <c r="C6716" s="9" t="s">
        <v>16110</v>
      </c>
      <c r="D6716" s="6">
        <f t="shared" si="114"/>
        <v>13218.9648</v>
      </c>
      <c r="E6716" s="403">
        <f t="shared" si="114"/>
        <v>4572.7819</v>
      </c>
      <c r="F6716" s="405"/>
      <c r="G6716" s="599">
        <v>13218.9648</v>
      </c>
      <c r="H6716" s="599">
        <v>4572.7819</v>
      </c>
      <c r="I6716" s="599">
        <v>13173.014800000001</v>
      </c>
      <c r="J6716" s="599">
        <v>4526.8319000000001</v>
      </c>
      <c r="L6716" t="str">
        <f t="shared" si="115"/>
        <v>DRAGA HOPPER COM CAPACIDADE DE 5.000 M³</v>
      </c>
    </row>
    <row r="6717" spans="2:12" ht="15.75" x14ac:dyDescent="0.25">
      <c r="B6717" s="4" t="s">
        <v>3000</v>
      </c>
      <c r="C6717" s="8" t="s">
        <v>16111</v>
      </c>
      <c r="D6717" s="4">
        <f t="shared" si="114"/>
        <v>77.848200000000006</v>
      </c>
      <c r="E6717" s="406">
        <f t="shared" si="114"/>
        <v>64.286799999999999</v>
      </c>
      <c r="F6717" s="405"/>
      <c r="G6717" s="599">
        <v>77.848200000000006</v>
      </c>
      <c r="H6717" s="599">
        <v>64.286799999999999</v>
      </c>
      <c r="I6717" s="599">
        <v>73.005700000000004</v>
      </c>
      <c r="J6717" s="599">
        <v>59.444299999999998</v>
      </c>
      <c r="L6717" t="str">
        <f t="shared" si="115"/>
        <v>CENTRAL DE CONCRETO COM CAPACIDADE DE 30 M³/H - DOSADORA RS</v>
      </c>
    </row>
    <row r="6718" spans="2:12" ht="15.75" x14ac:dyDescent="0.25">
      <c r="B6718" s="6" t="s">
        <v>2998</v>
      </c>
      <c r="C6718" s="9" t="s">
        <v>16112</v>
      </c>
      <c r="D6718" s="6">
        <f t="shared" si="114"/>
        <v>312.2783</v>
      </c>
      <c r="E6718" s="403">
        <f t="shared" si="114"/>
        <v>48.028399999999998</v>
      </c>
      <c r="F6718" s="405"/>
      <c r="G6718" s="599">
        <v>312.2783</v>
      </c>
      <c r="H6718" s="599">
        <v>48.028399999999998</v>
      </c>
      <c r="I6718" s="599">
        <v>307.97120000000001</v>
      </c>
      <c r="J6718" s="599">
        <v>43.721299999999999</v>
      </c>
      <c r="L6718" t="str">
        <f t="shared" si="115"/>
        <v>EMBARCAÇÃO DE TRANSPORTE DE PESSOAL E APOIO LOGÍSTICO - 130 KW</v>
      </c>
    </row>
    <row r="6719" spans="2:12" ht="15.75" x14ac:dyDescent="0.25">
      <c r="B6719" s="4" t="s">
        <v>2997</v>
      </c>
      <c r="C6719" s="8" t="s">
        <v>16113</v>
      </c>
      <c r="D6719" s="4">
        <f t="shared" si="114"/>
        <v>413.62490000000003</v>
      </c>
      <c r="E6719" s="406">
        <f t="shared" si="114"/>
        <v>174.6885</v>
      </c>
      <c r="F6719" s="405"/>
      <c r="G6719" s="599">
        <v>413.62490000000003</v>
      </c>
      <c r="H6719" s="599">
        <v>174.6885</v>
      </c>
      <c r="I6719" s="599">
        <v>398.4896</v>
      </c>
      <c r="J6719" s="599">
        <v>159.5532</v>
      </c>
      <c r="L6719" t="str">
        <f t="shared" si="115"/>
        <v>EMBARCAÇÃO EMPURRADORA MULTIPROPÓSITO COM GUINDASTE HIDRÁULICO DE 74 KN.M - 165 KW</v>
      </c>
    </row>
    <row r="6720" spans="2:12" ht="15.75" x14ac:dyDescent="0.25">
      <c r="B6720" s="6" t="s">
        <v>2994</v>
      </c>
      <c r="C6720" s="9" t="s">
        <v>16114</v>
      </c>
      <c r="D6720" s="6">
        <f t="shared" si="114"/>
        <v>761.62549999999999</v>
      </c>
      <c r="E6720" s="403">
        <f t="shared" si="114"/>
        <v>154.66210000000001</v>
      </c>
      <c r="F6720" s="405"/>
      <c r="G6720" s="599">
        <v>761.62549999999999</v>
      </c>
      <c r="H6720" s="599">
        <v>154.66210000000001</v>
      </c>
      <c r="I6720" s="599">
        <v>746.49019999999996</v>
      </c>
      <c r="J6720" s="599">
        <v>139.52680000000001</v>
      </c>
      <c r="L6720" t="str">
        <f t="shared" si="115"/>
        <v>EMBARCAÇÃO REBOCADORA - 2 X 268 KW</v>
      </c>
    </row>
    <row r="6721" spans="2:12" ht="15.75" x14ac:dyDescent="0.25">
      <c r="B6721" s="4" t="s">
        <v>2993</v>
      </c>
      <c r="C6721" s="8" t="s">
        <v>16115</v>
      </c>
      <c r="D6721" s="4">
        <f t="shared" si="114"/>
        <v>308.85359999999997</v>
      </c>
      <c r="E6721" s="406">
        <f t="shared" si="114"/>
        <v>212.35849999999999</v>
      </c>
      <c r="F6721" s="405"/>
      <c r="G6721" s="599">
        <v>308.85359999999997</v>
      </c>
      <c r="H6721" s="599">
        <v>212.35849999999999</v>
      </c>
      <c r="I6721" s="599">
        <v>304.0111</v>
      </c>
      <c r="J6721" s="599">
        <v>207.51599999999999</v>
      </c>
      <c r="L6721" t="str">
        <f t="shared" si="115"/>
        <v>CONJUNTO DE BRITAGEM PARA RACHÃO COM CAPACIDADE DE 80 M³/H - 224 KW</v>
      </c>
    </row>
    <row r="6722" spans="2:12" ht="15.75" x14ac:dyDescent="0.25">
      <c r="B6722" s="6" t="s">
        <v>2992</v>
      </c>
      <c r="C6722" s="9" t="s">
        <v>16116</v>
      </c>
      <c r="D6722" s="6">
        <f t="shared" si="114"/>
        <v>144.5514</v>
      </c>
      <c r="E6722" s="403">
        <f t="shared" si="114"/>
        <v>48.892400000000002</v>
      </c>
      <c r="F6722" s="405"/>
      <c r="G6722" s="599">
        <v>144.5514</v>
      </c>
      <c r="H6722" s="599">
        <v>48.892400000000002</v>
      </c>
      <c r="I6722" s="599">
        <v>139.82499999999999</v>
      </c>
      <c r="J6722" s="599">
        <v>44.165999999999997</v>
      </c>
      <c r="L6722" t="str">
        <f t="shared" si="115"/>
        <v>DRAGA DE SUCÇÃO PARA EXTRAÇÃO DE AREIA COM TUBO DE DESCARGA DE 150 MM - 100 KW</v>
      </c>
    </row>
    <row r="6723" spans="2:12" ht="15.75" x14ac:dyDescent="0.25">
      <c r="B6723" s="4" t="s">
        <v>5327</v>
      </c>
      <c r="C6723" s="8" t="s">
        <v>16117</v>
      </c>
      <c r="D6723" s="4">
        <f t="shared" si="114"/>
        <v>35.399700000000003</v>
      </c>
      <c r="E6723" s="406">
        <f t="shared" si="114"/>
        <v>9.8766999999999996</v>
      </c>
      <c r="F6723" s="405"/>
      <c r="G6723" s="599">
        <v>35.399700000000003</v>
      </c>
      <c r="H6723" s="599">
        <v>9.8766999999999996</v>
      </c>
      <c r="I6723" s="599">
        <v>35.399700000000003</v>
      </c>
      <c r="J6723" s="599">
        <v>9.8766999999999996</v>
      </c>
      <c r="L6723" t="str">
        <f t="shared" si="115"/>
        <v>COMPRESSOR DE AR PORTÁTIL DE 42,48 L/S (90 PCM) - 18,50 KW</v>
      </c>
    </row>
    <row r="6724" spans="2:12" ht="15.75" x14ac:dyDescent="0.25">
      <c r="B6724" s="6" t="s">
        <v>2991</v>
      </c>
      <c r="C6724" s="9" t="s">
        <v>16118</v>
      </c>
      <c r="D6724" s="6">
        <f t="shared" si="114"/>
        <v>993.80250000000001</v>
      </c>
      <c r="E6724" s="403">
        <f t="shared" si="114"/>
        <v>647.75109999999995</v>
      </c>
      <c r="F6724" s="405"/>
      <c r="G6724" s="599">
        <v>993.80250000000001</v>
      </c>
      <c r="H6724" s="599">
        <v>647.75109999999995</v>
      </c>
      <c r="I6724" s="599">
        <v>988.96</v>
      </c>
      <c r="J6724" s="599">
        <v>642.90859999999998</v>
      </c>
      <c r="L6724" t="str">
        <f t="shared" si="115"/>
        <v>CONJUNTO DE BRITAGEM COM CAPACIDADE DE 80 M³/H - 313 KW</v>
      </c>
    </row>
    <row r="6725" spans="2:12" ht="15.75" x14ac:dyDescent="0.25">
      <c r="B6725" s="4" t="s">
        <v>2990</v>
      </c>
      <c r="C6725" s="8" t="s">
        <v>16119</v>
      </c>
      <c r="D6725" s="4">
        <f t="shared" si="114"/>
        <v>69.293999999999997</v>
      </c>
      <c r="E6725" s="406">
        <f t="shared" si="114"/>
        <v>60.5396</v>
      </c>
      <c r="F6725" s="405"/>
      <c r="G6725" s="599">
        <v>69.293999999999997</v>
      </c>
      <c r="H6725" s="599">
        <v>60.5396</v>
      </c>
      <c r="I6725" s="599">
        <v>63.816200000000002</v>
      </c>
      <c r="J6725" s="599">
        <v>55.061799999999998</v>
      </c>
      <c r="L6725" t="str">
        <f t="shared" si="115"/>
        <v>PLATAFORMA FLUTUANTE MONTADA NA OBRA DE 12 X 24 X 1,8 M COM CAPACIDADE DE 150 T</v>
      </c>
    </row>
    <row r="6726" spans="2:12" ht="15.75" x14ac:dyDescent="0.25">
      <c r="B6726" s="6" t="s">
        <v>2989</v>
      </c>
      <c r="C6726" s="9" t="s">
        <v>16120</v>
      </c>
      <c r="D6726" s="6">
        <f t="shared" si="114"/>
        <v>795.8021</v>
      </c>
      <c r="E6726" s="403">
        <f t="shared" si="114"/>
        <v>400.41359999999997</v>
      </c>
      <c r="F6726" s="405"/>
      <c r="G6726" s="599">
        <v>795.8021</v>
      </c>
      <c r="H6726" s="599">
        <v>400.41359999999997</v>
      </c>
      <c r="I6726" s="599">
        <v>790.95960000000002</v>
      </c>
      <c r="J6726" s="599">
        <v>395.5711</v>
      </c>
      <c r="L6726" t="str">
        <f t="shared" si="115"/>
        <v>GUINDASTE MÓVEL SOBRE ESTEIRAS COM PINÇA COM CAPACIDADE DE 40 T - 186 KW</v>
      </c>
    </row>
    <row r="6727" spans="2:12" ht="15.75" x14ac:dyDescent="0.25">
      <c r="B6727" s="4" t="s">
        <v>2988</v>
      </c>
      <c r="C6727" s="8" t="s">
        <v>16121</v>
      </c>
      <c r="D6727" s="4">
        <f t="shared" si="114"/>
        <v>1.7116</v>
      </c>
      <c r="E6727" s="406">
        <f t="shared" si="114"/>
        <v>1.0005999999999999</v>
      </c>
      <c r="F6727" s="405"/>
      <c r="G6727" s="599">
        <v>1.7116</v>
      </c>
      <c r="H6727" s="599">
        <v>1.0005999999999999</v>
      </c>
      <c r="I6727" s="599">
        <v>1.7116</v>
      </c>
      <c r="J6727" s="599">
        <v>1.0005999999999999</v>
      </c>
      <c r="L6727" t="str">
        <f t="shared" si="115"/>
        <v>BOMBA COM CAPACIDADE DE 136 M³/H E CÂMARA DE VÁCUO - 5,60 KW</v>
      </c>
    </row>
    <row r="6728" spans="2:12" ht="15.75" x14ac:dyDescent="0.25">
      <c r="B6728" s="6" t="s">
        <v>2987</v>
      </c>
      <c r="C6728" s="9" t="s">
        <v>16122</v>
      </c>
      <c r="D6728" s="6">
        <f t="shared" si="114"/>
        <v>219.04150000000001</v>
      </c>
      <c r="E6728" s="403">
        <f t="shared" si="114"/>
        <v>144.589</v>
      </c>
      <c r="F6728" s="405"/>
      <c r="G6728" s="599">
        <v>219.04150000000001</v>
      </c>
      <c r="H6728" s="599">
        <v>144.589</v>
      </c>
      <c r="I6728" s="599">
        <v>215.61500000000001</v>
      </c>
      <c r="J6728" s="599">
        <v>141.16249999999999</v>
      </c>
      <c r="L6728" t="str">
        <f t="shared" si="115"/>
        <v>USINA MISTURADORA DE SOLOS COM CAPACIDADE DE 300 T/H - 44 KW</v>
      </c>
    </row>
    <row r="6729" spans="2:12" ht="15.75" x14ac:dyDescent="0.25">
      <c r="B6729" s="4" t="s">
        <v>2986</v>
      </c>
      <c r="C6729" s="8" t="s">
        <v>16123</v>
      </c>
      <c r="D6729" s="4">
        <f t="shared" si="114"/>
        <v>62.948999999999998</v>
      </c>
      <c r="E6729" s="406">
        <f t="shared" si="114"/>
        <v>51.047899999999998</v>
      </c>
      <c r="F6729" s="405"/>
      <c r="G6729" s="599">
        <v>62.948999999999998</v>
      </c>
      <c r="H6729" s="599">
        <v>51.047899999999998</v>
      </c>
      <c r="I6729" s="599">
        <v>59.522500000000001</v>
      </c>
      <c r="J6729" s="599">
        <v>47.621400000000001</v>
      </c>
      <c r="L6729" t="str">
        <f t="shared" si="115"/>
        <v>USINA MISTURADORA DE PRÉ-MISTURADO A FRIO COM CAPACIDADE DE 60 T/H - 23,50 KW</v>
      </c>
    </row>
    <row r="6730" spans="2:12" ht="15.75" x14ac:dyDescent="0.25">
      <c r="B6730" s="6" t="s">
        <v>2985</v>
      </c>
      <c r="C6730" s="9" t="s">
        <v>16124</v>
      </c>
      <c r="D6730" s="6">
        <f t="shared" si="114"/>
        <v>820.66330000000005</v>
      </c>
      <c r="E6730" s="403">
        <f t="shared" si="114"/>
        <v>384.45080000000002</v>
      </c>
      <c r="F6730" s="405"/>
      <c r="G6730" s="599">
        <v>820.66330000000005</v>
      </c>
      <c r="H6730" s="599">
        <v>384.45080000000002</v>
      </c>
      <c r="I6730" s="599">
        <v>808.61479999999995</v>
      </c>
      <c r="J6730" s="599">
        <v>372.40230000000003</v>
      </c>
      <c r="L6730" t="str">
        <f t="shared" si="115"/>
        <v>BATELÃO AUTOPROPELIDO COM CAPACIDADE DE 300 M³ - 224 KW</v>
      </c>
    </row>
    <row r="6731" spans="2:12" ht="15.75" x14ac:dyDescent="0.25">
      <c r="B6731" s="4" t="s">
        <v>2984</v>
      </c>
      <c r="C6731" s="8" t="s">
        <v>16125</v>
      </c>
      <c r="D6731" s="4">
        <f t="shared" si="114"/>
        <v>1016.0746</v>
      </c>
      <c r="E6731" s="406">
        <f t="shared" si="114"/>
        <v>447.69690000000003</v>
      </c>
      <c r="F6731" s="405"/>
      <c r="G6731" s="599">
        <v>1016.0746</v>
      </c>
      <c r="H6731" s="599">
        <v>447.69690000000003</v>
      </c>
      <c r="I6731" s="599">
        <v>1004.0261</v>
      </c>
      <c r="J6731" s="599">
        <v>435.64839999999998</v>
      </c>
      <c r="L6731" t="str">
        <f t="shared" si="115"/>
        <v>BATELÃO AUTOPROPELIDO COM CAPACIDADE DE 500 M³ - 373 KW</v>
      </c>
    </row>
    <row r="6732" spans="2:12" ht="15.75" x14ac:dyDescent="0.25">
      <c r="B6732" s="6" t="s">
        <v>2983</v>
      </c>
      <c r="C6732" s="9" t="s">
        <v>16126</v>
      </c>
      <c r="D6732" s="6">
        <f t="shared" si="114"/>
        <v>113.5453</v>
      </c>
      <c r="E6732" s="403">
        <f t="shared" si="114"/>
        <v>70.338300000000004</v>
      </c>
      <c r="F6732" s="405"/>
      <c r="G6732" s="599">
        <v>113.5453</v>
      </c>
      <c r="H6732" s="599">
        <v>70.338300000000004</v>
      </c>
      <c r="I6732" s="599">
        <v>110.8064</v>
      </c>
      <c r="J6732" s="599">
        <v>67.599400000000003</v>
      </c>
      <c r="L6732" t="str">
        <f t="shared" si="115"/>
        <v>PONTÃO FLUTUANTE DE 15 X 30 X 1,8 M COM CAPACIDADE DE 500 T</v>
      </c>
    </row>
    <row r="6733" spans="2:12" ht="30" x14ac:dyDescent="0.25">
      <c r="B6733" s="4" t="s">
        <v>2982</v>
      </c>
      <c r="C6733" s="8" t="s">
        <v>16127</v>
      </c>
      <c r="D6733" s="4">
        <f t="shared" si="114"/>
        <v>33.857500000000002</v>
      </c>
      <c r="E6733" s="406">
        <f t="shared" si="114"/>
        <v>30.034400000000002</v>
      </c>
      <c r="F6733" s="405"/>
      <c r="G6733" s="599">
        <v>33.857500000000002</v>
      </c>
      <c r="H6733" s="599">
        <v>30.034400000000002</v>
      </c>
      <c r="I6733" s="599">
        <v>31.4558</v>
      </c>
      <c r="J6733" s="599">
        <v>27.6327</v>
      </c>
      <c r="L6733" t="str">
        <f t="shared" si="115"/>
        <v>BOMBA DE INJEÇÃO DE ARGAMASSA E NATA COM CAPACIDADE DE 1,08 M³/H (18 L/MIN) E MISTURADOR COM TAMBOR DE 0,100 M³ - 6,20 KW</v>
      </c>
    </row>
    <row r="6734" spans="2:12" ht="15.75" x14ac:dyDescent="0.25">
      <c r="B6734" s="6" t="s">
        <v>2981</v>
      </c>
      <c r="C6734" s="9" t="s">
        <v>16128</v>
      </c>
      <c r="D6734" s="6">
        <f t="shared" si="114"/>
        <v>13.687799999999999</v>
      </c>
      <c r="E6734" s="403">
        <f t="shared" si="114"/>
        <v>8.7006999999999994</v>
      </c>
      <c r="F6734" s="405"/>
      <c r="G6734" s="599">
        <v>13.687799999999999</v>
      </c>
      <c r="H6734" s="599">
        <v>8.7006999999999994</v>
      </c>
      <c r="I6734" s="599">
        <v>13.687799999999999</v>
      </c>
      <c r="J6734" s="599">
        <v>8.7006999999999994</v>
      </c>
      <c r="L6734" t="str">
        <f t="shared" si="115"/>
        <v>MÁQUINA DE BANCADA UNIVERSAL PARA CORTE DE CHAPA - 1,50 KW</v>
      </c>
    </row>
    <row r="6735" spans="2:12" ht="15.75" x14ac:dyDescent="0.25">
      <c r="B6735" s="4" t="s">
        <v>2980</v>
      </c>
      <c r="C6735" s="8" t="s">
        <v>16129</v>
      </c>
      <c r="D6735" s="4">
        <f t="shared" si="114"/>
        <v>14.867800000000001</v>
      </c>
      <c r="E6735" s="406">
        <f t="shared" si="114"/>
        <v>9.4507999999999992</v>
      </c>
      <c r="F6735" s="405"/>
      <c r="G6735" s="599">
        <v>14.867800000000001</v>
      </c>
      <c r="H6735" s="599">
        <v>9.4507999999999992</v>
      </c>
      <c r="I6735" s="599">
        <v>14.867800000000001</v>
      </c>
      <c r="J6735" s="599">
        <v>9.4507999999999992</v>
      </c>
      <c r="L6735" t="str">
        <f t="shared" si="115"/>
        <v>MÁQUINA DE BANCADA GUILHOTINA - 4,00 KW</v>
      </c>
    </row>
    <row r="6736" spans="2:12" ht="15.75" x14ac:dyDescent="0.25">
      <c r="B6736" s="6" t="s">
        <v>2979</v>
      </c>
      <c r="C6736" s="9" t="s">
        <v>16130</v>
      </c>
      <c r="D6736" s="6">
        <f t="shared" si="114"/>
        <v>22811.403900000001</v>
      </c>
      <c r="E6736" s="403">
        <f t="shared" si="114"/>
        <v>7827.3972999999996</v>
      </c>
      <c r="F6736" s="405"/>
      <c r="G6736" s="599">
        <v>22811.403900000001</v>
      </c>
      <c r="H6736" s="599">
        <v>7827.3972999999996</v>
      </c>
      <c r="I6736" s="599">
        <v>22750.666499999999</v>
      </c>
      <c r="J6736" s="599">
        <v>7766.6598999999997</v>
      </c>
      <c r="L6736" t="str">
        <f t="shared" si="115"/>
        <v>DRAGA HOPPER COM CAPACIDADE DE 10.000 M³</v>
      </c>
    </row>
    <row r="6737" spans="2:12" ht="15.75" x14ac:dyDescent="0.25">
      <c r="B6737" s="4" t="s">
        <v>2978</v>
      </c>
      <c r="C6737" s="8" t="s">
        <v>16131</v>
      </c>
      <c r="D6737" s="4">
        <f t="shared" si="114"/>
        <v>32434.446899999999</v>
      </c>
      <c r="E6737" s="406">
        <f t="shared" si="114"/>
        <v>10977.196599999999</v>
      </c>
      <c r="F6737" s="405"/>
      <c r="G6737" s="599">
        <v>32434.446899999999</v>
      </c>
      <c r="H6737" s="599">
        <v>10977.196599999999</v>
      </c>
      <c r="I6737" s="599">
        <v>32370.897099999998</v>
      </c>
      <c r="J6737" s="599">
        <v>10913.6468</v>
      </c>
      <c r="L6737" t="str">
        <f t="shared" si="115"/>
        <v>DRAGA HOPPER COM CAPACIDADE DE 15.000 M³</v>
      </c>
    </row>
    <row r="6738" spans="2:12" ht="15.75" x14ac:dyDescent="0.25">
      <c r="B6738" s="6" t="s">
        <v>2977</v>
      </c>
      <c r="C6738" s="9" t="s">
        <v>16132</v>
      </c>
      <c r="D6738" s="6">
        <f t="shared" si="114"/>
        <v>42124.470200000003</v>
      </c>
      <c r="E6738" s="403">
        <f t="shared" si="114"/>
        <v>14126.2662</v>
      </c>
      <c r="F6738" s="405"/>
      <c r="G6738" s="599">
        <v>42124.470200000003</v>
      </c>
      <c r="H6738" s="599">
        <v>14126.2662</v>
      </c>
      <c r="I6738" s="599">
        <v>42058.181499999999</v>
      </c>
      <c r="J6738" s="599">
        <v>14059.977500000001</v>
      </c>
      <c r="L6738" t="str">
        <f t="shared" si="115"/>
        <v>DRAGA HOPPER COM CAPACIDADE DE 20.000 M³</v>
      </c>
    </row>
    <row r="6739" spans="2:12" ht="15.75" x14ac:dyDescent="0.25">
      <c r="B6739" s="4" t="s">
        <v>5766</v>
      </c>
      <c r="C6739" s="8" t="s">
        <v>16133</v>
      </c>
      <c r="D6739" s="4">
        <f t="shared" si="114"/>
        <v>357.17790000000002</v>
      </c>
      <c r="E6739" s="406">
        <f t="shared" si="114"/>
        <v>89.730699999999999</v>
      </c>
      <c r="F6739" s="405"/>
      <c r="G6739" s="599">
        <v>357.17790000000002</v>
      </c>
      <c r="H6739" s="599">
        <v>89.730699999999999</v>
      </c>
      <c r="I6739" s="599">
        <v>351.35219999999998</v>
      </c>
      <c r="J6739" s="599">
        <v>83.905000000000001</v>
      </c>
      <c r="L6739" t="str">
        <f t="shared" si="115"/>
        <v>EMBARCAÇÃO HOTEL COM CAPACIDADE PARA 15 PESSOAS - 199 KW</v>
      </c>
    </row>
    <row r="6740" spans="2:12" ht="15.75" x14ac:dyDescent="0.25">
      <c r="B6740" s="6" t="s">
        <v>2976</v>
      </c>
      <c r="C6740" s="9" t="s">
        <v>16134</v>
      </c>
      <c r="D6740" s="6">
        <f t="shared" si="114"/>
        <v>3.7168000000000001</v>
      </c>
      <c r="E6740" s="403">
        <f t="shared" si="114"/>
        <v>2.3098999999999998</v>
      </c>
      <c r="F6740" s="405"/>
      <c r="G6740" s="599">
        <v>3.7168000000000001</v>
      </c>
      <c r="H6740" s="599">
        <v>2.3098999999999998</v>
      </c>
      <c r="I6740" s="599">
        <v>3.7168000000000001</v>
      </c>
      <c r="J6740" s="599">
        <v>2.3098999999999998</v>
      </c>
      <c r="L6740" t="str">
        <f t="shared" si="115"/>
        <v>FÁBRICA DE PRÉ-MOLDADO DE CONCRETO PARA BALIZADOR - 2,20 KW</v>
      </c>
    </row>
    <row r="6741" spans="2:12" ht="15.75" x14ac:dyDescent="0.25">
      <c r="B6741" s="4" t="s">
        <v>5823</v>
      </c>
      <c r="C6741" s="8" t="s">
        <v>16135</v>
      </c>
      <c r="D6741" s="4">
        <f t="shared" si="114"/>
        <v>126.31740000000001</v>
      </c>
      <c r="E6741" s="406">
        <f t="shared" si="114"/>
        <v>26.932700000000001</v>
      </c>
      <c r="F6741" s="405"/>
      <c r="G6741" s="599">
        <v>126.31740000000001</v>
      </c>
      <c r="H6741" s="599">
        <v>26.932700000000001</v>
      </c>
      <c r="I6741" s="599">
        <v>126.31740000000001</v>
      </c>
      <c r="J6741" s="599">
        <v>26.932700000000001</v>
      </c>
      <c r="L6741" t="str">
        <f t="shared" si="115"/>
        <v>COMPRESSOR DE AR PORTÁTIL DE 185,95 L/S (394 PCM) - 81,50 KW</v>
      </c>
    </row>
    <row r="6742" spans="2:12" ht="15.75" x14ac:dyDescent="0.25">
      <c r="B6742" s="6" t="s">
        <v>2975</v>
      </c>
      <c r="C6742" s="9" t="s">
        <v>16136</v>
      </c>
      <c r="D6742" s="6">
        <f t="shared" si="114"/>
        <v>0.9042</v>
      </c>
      <c r="E6742" s="403">
        <f t="shared" si="114"/>
        <v>0.52859999999999996</v>
      </c>
      <c r="F6742" s="405"/>
      <c r="G6742" s="599">
        <v>0.9042</v>
      </c>
      <c r="H6742" s="599">
        <v>0.52859999999999996</v>
      </c>
      <c r="I6742" s="599">
        <v>0.9042</v>
      </c>
      <c r="J6742" s="599">
        <v>0.52859999999999996</v>
      </c>
      <c r="L6742" t="str">
        <f t="shared" si="115"/>
        <v>BOMBA SUBMERSÍVEL COM CAPACIDADE DE 75 M³/H - 3,6 KW</v>
      </c>
    </row>
    <row r="6743" spans="2:12" ht="15.75" x14ac:dyDescent="0.25">
      <c r="B6743" s="4" t="s">
        <v>2974</v>
      </c>
      <c r="C6743" s="8" t="s">
        <v>16137</v>
      </c>
      <c r="D6743" s="4">
        <f t="shared" si="114"/>
        <v>85.4739</v>
      </c>
      <c r="E6743" s="406">
        <f t="shared" si="114"/>
        <v>68.248199999999997</v>
      </c>
      <c r="F6743" s="405"/>
      <c r="G6743" s="599">
        <v>85.4739</v>
      </c>
      <c r="H6743" s="599">
        <v>68.248199999999997</v>
      </c>
      <c r="I6743" s="599">
        <v>80.631399999999999</v>
      </c>
      <c r="J6743" s="599">
        <v>63.405700000000003</v>
      </c>
      <c r="L6743" t="str">
        <f t="shared" si="115"/>
        <v>BOMBA PARA CONCRETO PROJETADO VIA SECA COM CAPACIDADE DE 6 M³/H - 7,5 KW</v>
      </c>
    </row>
    <row r="6744" spans="2:12" ht="15.75" x14ac:dyDescent="0.25">
      <c r="B6744" s="6" t="s">
        <v>2973</v>
      </c>
      <c r="C6744" s="9" t="s">
        <v>16138</v>
      </c>
      <c r="D6744" s="6">
        <f t="shared" si="114"/>
        <v>13.6564</v>
      </c>
      <c r="E6744" s="403">
        <f t="shared" si="114"/>
        <v>8.4870999999999999</v>
      </c>
      <c r="F6744" s="405"/>
      <c r="G6744" s="599">
        <v>13.6564</v>
      </c>
      <c r="H6744" s="599">
        <v>8.4870999999999999</v>
      </c>
      <c r="I6744" s="599">
        <v>13.6564</v>
      </c>
      <c r="J6744" s="599">
        <v>8.4870999999999999</v>
      </c>
      <c r="L6744" t="str">
        <f t="shared" si="115"/>
        <v>CONJUNTO VIBRATÓRIO PARA TUBOS DE CONCRETO COM ENCAIXE PB E 3 JOGOS DE FÔRMAS - D = 0,20 M - 2,20 KW</v>
      </c>
    </row>
    <row r="6745" spans="2:12" ht="15.75" x14ac:dyDescent="0.25">
      <c r="B6745" s="4" t="s">
        <v>2972</v>
      </c>
      <c r="C6745" s="8" t="s">
        <v>16139</v>
      </c>
      <c r="D6745" s="4">
        <f t="shared" si="114"/>
        <v>15.6724</v>
      </c>
      <c r="E6745" s="406">
        <f t="shared" si="114"/>
        <v>9.74</v>
      </c>
      <c r="F6745" s="405"/>
      <c r="G6745" s="599">
        <v>15.6724</v>
      </c>
      <c r="H6745" s="599">
        <v>9.74</v>
      </c>
      <c r="I6745" s="599">
        <v>15.6724</v>
      </c>
      <c r="J6745" s="599">
        <v>9.74</v>
      </c>
      <c r="L6745" t="str">
        <f t="shared" si="115"/>
        <v>CONJUNTO VIBRATÓRIO PARA TUBOS DE CONCRETO COM ENCAIXE PB E 3 JOGOS DE FÔRMAS - D = 0,30 M - 2,20 KW</v>
      </c>
    </row>
    <row r="6746" spans="2:12" ht="15.75" x14ac:dyDescent="0.25">
      <c r="B6746" s="6" t="s">
        <v>2971</v>
      </c>
      <c r="C6746" s="9" t="s">
        <v>16140</v>
      </c>
      <c r="D6746" s="6">
        <f t="shared" si="114"/>
        <v>17.2441</v>
      </c>
      <c r="E6746" s="403">
        <f t="shared" si="114"/>
        <v>10.716799999999999</v>
      </c>
      <c r="F6746" s="405"/>
      <c r="G6746" s="599">
        <v>17.2441</v>
      </c>
      <c r="H6746" s="599">
        <v>10.716799999999999</v>
      </c>
      <c r="I6746" s="599">
        <v>17.2441</v>
      </c>
      <c r="J6746" s="599">
        <v>10.716799999999999</v>
      </c>
      <c r="L6746" t="str">
        <f t="shared" si="115"/>
        <v>CONJUNTO VIBRATÓRIO PARA TUBOS DE CONCRETO COM ENCAIXE PB E 3 JOGOS DE FÔRMAS - D = 0,40 M - 2,20 KW</v>
      </c>
    </row>
    <row r="6747" spans="2:12" ht="15.75" x14ac:dyDescent="0.25">
      <c r="B6747" s="4" t="s">
        <v>2970</v>
      </c>
      <c r="C6747" s="8" t="s">
        <v>16141</v>
      </c>
      <c r="D6747" s="4">
        <f t="shared" si="114"/>
        <v>444.71129999999999</v>
      </c>
      <c r="E6747" s="406">
        <f t="shared" si="114"/>
        <v>122.7277</v>
      </c>
      <c r="F6747" s="405"/>
      <c r="G6747" s="599">
        <v>444.71129999999999</v>
      </c>
      <c r="H6747" s="599">
        <v>122.7277</v>
      </c>
      <c r="I6747" s="599">
        <v>437.24599999999998</v>
      </c>
      <c r="J6747" s="599">
        <v>115.2624</v>
      </c>
      <c r="L6747" t="str">
        <f t="shared" si="115"/>
        <v>DRAGA DE SUCÇÃO E RECALQUE COM POTÊNCIA DA BOMBA DE 294 KW E CORTADOR DE 30 KW</v>
      </c>
    </row>
    <row r="6748" spans="2:12" ht="15.75" x14ac:dyDescent="0.25">
      <c r="B6748" s="6" t="s">
        <v>2969</v>
      </c>
      <c r="C6748" s="9" t="s">
        <v>16142</v>
      </c>
      <c r="D6748" s="6">
        <f t="shared" si="114"/>
        <v>693.49919999999997</v>
      </c>
      <c r="E6748" s="403">
        <f t="shared" si="114"/>
        <v>161.47929999999999</v>
      </c>
      <c r="F6748" s="405"/>
      <c r="G6748" s="599">
        <v>693.49919999999997</v>
      </c>
      <c r="H6748" s="599">
        <v>161.47929999999999</v>
      </c>
      <c r="I6748" s="599">
        <v>686.03390000000002</v>
      </c>
      <c r="J6748" s="599">
        <v>154.01400000000001</v>
      </c>
      <c r="L6748" t="str">
        <f t="shared" si="115"/>
        <v>DRAGA DE SUCÇÃO E RECALQUE COM POTÊNCIA DA BOMBA DE 483 KW E CORTADOR DE 55 KW</v>
      </c>
    </row>
    <row r="6749" spans="2:12" ht="15.75" x14ac:dyDescent="0.25">
      <c r="B6749" s="4" t="s">
        <v>2968</v>
      </c>
      <c r="C6749" s="8" t="s">
        <v>16143</v>
      </c>
      <c r="D6749" s="4">
        <f t="shared" si="114"/>
        <v>1134.4471000000001</v>
      </c>
      <c r="E6749" s="406">
        <f t="shared" si="114"/>
        <v>271.25869999999998</v>
      </c>
      <c r="F6749" s="405"/>
      <c r="G6749" s="599">
        <v>1134.4471000000001</v>
      </c>
      <c r="H6749" s="599">
        <v>271.25869999999998</v>
      </c>
      <c r="I6749" s="599">
        <v>1124.2429</v>
      </c>
      <c r="J6749" s="599">
        <v>261.05450000000002</v>
      </c>
      <c r="L6749" t="str">
        <f t="shared" si="115"/>
        <v>DRAGA DE SUCÇÃO E RECALQUE COM POTÊNCIA DA BOMBA DE 746 KW E CORTADOR DE 110 KW</v>
      </c>
    </row>
    <row r="6750" spans="2:12" ht="15.75" x14ac:dyDescent="0.25">
      <c r="B6750" s="6" t="s">
        <v>2967</v>
      </c>
      <c r="C6750" s="9" t="s">
        <v>16144</v>
      </c>
      <c r="D6750" s="6">
        <f t="shared" si="114"/>
        <v>1862.8958</v>
      </c>
      <c r="E6750" s="403">
        <f t="shared" si="114"/>
        <v>366.03500000000003</v>
      </c>
      <c r="F6750" s="405"/>
      <c r="G6750" s="599">
        <v>1862.8958</v>
      </c>
      <c r="H6750" s="599">
        <v>366.03500000000003</v>
      </c>
      <c r="I6750" s="599">
        <v>1852.6916000000001</v>
      </c>
      <c r="J6750" s="599">
        <v>355.83080000000001</v>
      </c>
      <c r="L6750" t="str">
        <f t="shared" si="115"/>
        <v>DRAGA DE SUCÇÃO E RECALQUE COM POTÊNCIA DA BOMBA DE 1.350 KW E CORTADOR DE 170 KW</v>
      </c>
    </row>
    <row r="6751" spans="2:12" ht="15.75" x14ac:dyDescent="0.25">
      <c r="B6751" s="4" t="s">
        <v>3369</v>
      </c>
      <c r="C6751" s="8" t="s">
        <v>16145</v>
      </c>
      <c r="D6751" s="4">
        <f t="shared" si="114"/>
        <v>516.99450000000002</v>
      </c>
      <c r="E6751" s="406">
        <f t="shared" si="114"/>
        <v>190.5</v>
      </c>
      <c r="F6751" s="405"/>
      <c r="G6751" s="599">
        <v>516.99450000000002</v>
      </c>
      <c r="H6751" s="599">
        <v>190.5</v>
      </c>
      <c r="I6751" s="599">
        <v>501.85919999999999</v>
      </c>
      <c r="J6751" s="599">
        <v>175.3647</v>
      </c>
      <c r="L6751" t="str">
        <f t="shared" si="115"/>
        <v>EMBARCAÇÃO HOTEL COM CAPACIDADE PARA 30 PESSOAS - 2 X 112 KW</v>
      </c>
    </row>
    <row r="6752" spans="2:12" ht="15.75" x14ac:dyDescent="0.25">
      <c r="B6752" s="6" t="s">
        <v>2966</v>
      </c>
      <c r="C6752" s="9" t="s">
        <v>16146</v>
      </c>
      <c r="D6752" s="6">
        <f t="shared" ref="D6752:E6815" si="116">IF($J$6491=$G$6492,G6752,I6752)</f>
        <v>28.176100000000002</v>
      </c>
      <c r="E6752" s="403">
        <f t="shared" si="116"/>
        <v>8.2502999999999993</v>
      </c>
      <c r="F6752" s="405"/>
      <c r="G6752" s="599">
        <v>28.176100000000002</v>
      </c>
      <c r="H6752" s="599">
        <v>8.2502999999999993</v>
      </c>
      <c r="I6752" s="599">
        <v>28.176100000000002</v>
      </c>
      <c r="J6752" s="599">
        <v>8.2502999999999993</v>
      </c>
      <c r="L6752" t="str">
        <f t="shared" si="115"/>
        <v>COMPRESSOR DE AR PORTÁTIL DE 33,51 L/S (71 PCM) - 14 KW</v>
      </c>
    </row>
    <row r="6753" spans="2:12" ht="15.75" x14ac:dyDescent="0.25">
      <c r="B6753" s="4" t="s">
        <v>2965</v>
      </c>
      <c r="C6753" s="8" t="s">
        <v>16147</v>
      </c>
      <c r="D6753" s="4">
        <f t="shared" si="116"/>
        <v>54.080199999999998</v>
      </c>
      <c r="E6753" s="406">
        <f t="shared" si="116"/>
        <v>12.5463</v>
      </c>
      <c r="F6753" s="405"/>
      <c r="G6753" s="599">
        <v>54.080199999999998</v>
      </c>
      <c r="H6753" s="599">
        <v>12.5463</v>
      </c>
      <c r="I6753" s="599">
        <v>54.080199999999998</v>
      </c>
      <c r="J6753" s="599">
        <v>12.5463</v>
      </c>
      <c r="L6753" t="str">
        <f t="shared" ref="L6753:L6816" si="117">UPPER(C6753)</f>
        <v>COMPRESSOR DE AR PORTÁTIL DE 75,04 L/S (159 PCM) - 33 KW</v>
      </c>
    </row>
    <row r="6754" spans="2:12" ht="15.75" x14ac:dyDescent="0.25">
      <c r="B6754" s="6" t="s">
        <v>2964</v>
      </c>
      <c r="C6754" s="9" t="s">
        <v>16148</v>
      </c>
      <c r="D6754" s="6">
        <f t="shared" si="116"/>
        <v>288.1189</v>
      </c>
      <c r="E6754" s="403">
        <f t="shared" si="116"/>
        <v>158.16130000000001</v>
      </c>
      <c r="F6754" s="405"/>
      <c r="G6754" s="599">
        <v>288.1189</v>
      </c>
      <c r="H6754" s="599">
        <v>158.16130000000001</v>
      </c>
      <c r="I6754" s="599">
        <v>284.69240000000002</v>
      </c>
      <c r="J6754" s="599">
        <v>154.73480000000001</v>
      </c>
      <c r="L6754" t="str">
        <f t="shared" si="117"/>
        <v>PERFURATRIZ HIDRÁULICA SOBRE ESTEIRAS PARA ESTACA RAIZ - 56 KW</v>
      </c>
    </row>
    <row r="6755" spans="2:12" ht="30" x14ac:dyDescent="0.25">
      <c r="B6755" s="4" t="s">
        <v>2963</v>
      </c>
      <c r="C6755" s="8" t="s">
        <v>16149</v>
      </c>
      <c r="D6755" s="4">
        <f t="shared" si="116"/>
        <v>0.46729999999999999</v>
      </c>
      <c r="E6755" s="406">
        <f t="shared" si="116"/>
        <v>0.31990000000000002</v>
      </c>
      <c r="F6755" s="405"/>
      <c r="G6755" s="599">
        <v>0.46729999999999999</v>
      </c>
      <c r="H6755" s="599">
        <v>0.31990000000000002</v>
      </c>
      <c r="I6755" s="599">
        <v>0.46729999999999999</v>
      </c>
      <c r="J6755" s="599">
        <v>0.31990000000000002</v>
      </c>
      <c r="L6755" t="str">
        <f t="shared" si="117"/>
        <v>EQUIPAMENTO PARA PINTURA A AR COMPRIMIDO DE PISTOLA COM CANECA COM CAPACIDADE DE 1.000 ML E COMPRESSOR DE 1,50 KW</v>
      </c>
    </row>
    <row r="6756" spans="2:12" ht="15.75" x14ac:dyDescent="0.25">
      <c r="B6756" s="6" t="s">
        <v>2960</v>
      </c>
      <c r="C6756" s="9" t="s">
        <v>16150</v>
      </c>
      <c r="D6756" s="6">
        <f t="shared" si="116"/>
        <v>46.286799999999999</v>
      </c>
      <c r="E6756" s="403">
        <f t="shared" si="116"/>
        <v>11.4061</v>
      </c>
      <c r="F6756" s="405"/>
      <c r="G6756" s="599">
        <v>46.286799999999999</v>
      </c>
      <c r="H6756" s="599">
        <v>11.4061</v>
      </c>
      <c r="I6756" s="599">
        <v>46.286799999999999</v>
      </c>
      <c r="J6756" s="599">
        <v>11.4061</v>
      </c>
      <c r="L6756" t="str">
        <f t="shared" si="117"/>
        <v>COMPRESSOR DE AR PORTÁTIL DE 58,52 L/S (124 PCM) - 27 KW</v>
      </c>
    </row>
    <row r="6757" spans="2:12" ht="15.75" x14ac:dyDescent="0.25">
      <c r="B6757" s="4" t="s">
        <v>2959</v>
      </c>
      <c r="C6757" s="8" t="s">
        <v>16151</v>
      </c>
      <c r="D6757" s="4">
        <f t="shared" si="116"/>
        <v>8.9248999999999992</v>
      </c>
      <c r="E6757" s="406">
        <f t="shared" si="116"/>
        <v>1.0470999999999999</v>
      </c>
      <c r="F6757" s="405"/>
      <c r="G6757" s="599">
        <v>8.9248999999999992</v>
      </c>
      <c r="H6757" s="599">
        <v>1.0470999999999999</v>
      </c>
      <c r="I6757" s="599">
        <v>8.9248999999999992</v>
      </c>
      <c r="J6757" s="599">
        <v>1.0470999999999999</v>
      </c>
      <c r="L6757" t="str">
        <f t="shared" si="117"/>
        <v>COMPACTADOR MANUAL COM SOQUETE VIBRATÓRIO - 4,10 KW</v>
      </c>
    </row>
    <row r="6758" spans="2:12" ht="15.75" x14ac:dyDescent="0.25">
      <c r="B6758" s="6" t="s">
        <v>2958</v>
      </c>
      <c r="C6758" s="9" t="s">
        <v>16152</v>
      </c>
      <c r="D6758" s="6">
        <f t="shared" si="116"/>
        <v>308.0231</v>
      </c>
      <c r="E6758" s="403">
        <f t="shared" si="116"/>
        <v>58.020499999999998</v>
      </c>
      <c r="F6758" s="405"/>
      <c r="G6758" s="599">
        <v>308.0231</v>
      </c>
      <c r="H6758" s="599">
        <v>58.020499999999998</v>
      </c>
      <c r="I6758" s="599">
        <v>308.0231</v>
      </c>
      <c r="J6758" s="599">
        <v>58.020499999999998</v>
      </c>
      <c r="L6758" t="str">
        <f t="shared" si="117"/>
        <v>COMPRESSOR DE AR PORTÁTIL DE 422,86 L/S (896 PCM) - 213 KW</v>
      </c>
    </row>
    <row r="6759" spans="2:12" ht="15.75" x14ac:dyDescent="0.25">
      <c r="B6759" s="4" t="s">
        <v>2957</v>
      </c>
      <c r="C6759" s="8" t="s">
        <v>16153</v>
      </c>
      <c r="D6759" s="4">
        <f t="shared" si="116"/>
        <v>58.432000000000002</v>
      </c>
      <c r="E6759" s="406">
        <f t="shared" si="116"/>
        <v>13.371</v>
      </c>
      <c r="F6759" s="405"/>
      <c r="G6759" s="599">
        <v>58.432000000000002</v>
      </c>
      <c r="H6759" s="599">
        <v>13.371</v>
      </c>
      <c r="I6759" s="599">
        <v>58.432000000000002</v>
      </c>
      <c r="J6759" s="599">
        <v>13.371</v>
      </c>
      <c r="L6759" t="str">
        <f t="shared" si="117"/>
        <v>COMPRESSOR DE AR PORTÁTIL DE 94,39 L/S (200 PCM) - 36 KW</v>
      </c>
    </row>
    <row r="6760" spans="2:12" ht="15.75" x14ac:dyDescent="0.25">
      <c r="B6760" s="6" t="s">
        <v>2956</v>
      </c>
      <c r="C6760" s="9" t="s">
        <v>16154</v>
      </c>
      <c r="D6760" s="6">
        <f t="shared" si="116"/>
        <v>496.38510000000002</v>
      </c>
      <c r="E6760" s="403">
        <f t="shared" si="116"/>
        <v>247.81639999999999</v>
      </c>
      <c r="F6760" s="405"/>
      <c r="G6760" s="599">
        <v>496.38510000000002</v>
      </c>
      <c r="H6760" s="599">
        <v>247.81639999999999</v>
      </c>
      <c r="I6760" s="599">
        <v>491.54259999999999</v>
      </c>
      <c r="J6760" s="599">
        <v>242.97389999999999</v>
      </c>
      <c r="L6760" t="str">
        <f t="shared" si="117"/>
        <v>GUINDASTE MÓVEL SOBRE ESTEIRAS COM HAMMER GRAB - 186 KW</v>
      </c>
    </row>
    <row r="6761" spans="2:12" ht="15.75" x14ac:dyDescent="0.25">
      <c r="B6761" s="4" t="s">
        <v>2955</v>
      </c>
      <c r="C6761" s="8" t="s">
        <v>16155</v>
      </c>
      <c r="D6761" s="4">
        <f t="shared" si="116"/>
        <v>454.30930000000001</v>
      </c>
      <c r="E6761" s="406">
        <f t="shared" si="116"/>
        <v>76.483599999999996</v>
      </c>
      <c r="F6761" s="405"/>
      <c r="G6761" s="599">
        <v>454.30930000000001</v>
      </c>
      <c r="H6761" s="599">
        <v>76.483599999999996</v>
      </c>
      <c r="I6761" s="599">
        <v>454.30930000000001</v>
      </c>
      <c r="J6761" s="599">
        <v>76.483599999999996</v>
      </c>
      <c r="L6761" t="str">
        <f t="shared" si="117"/>
        <v>COMPRESSOR DE AR PORTÁTIL DE 540,85 L/S (1.146 PCM) - 331,10 KW</v>
      </c>
    </row>
    <row r="6762" spans="2:12" ht="15.75" x14ac:dyDescent="0.25">
      <c r="B6762" s="6" t="s">
        <v>2954</v>
      </c>
      <c r="C6762" s="9" t="s">
        <v>16156</v>
      </c>
      <c r="D6762" s="6">
        <f t="shared" si="116"/>
        <v>640.57039999999995</v>
      </c>
      <c r="E6762" s="403">
        <f t="shared" si="116"/>
        <v>321.30009999999999</v>
      </c>
      <c r="F6762" s="405"/>
      <c r="G6762" s="599">
        <v>640.57039999999995</v>
      </c>
      <c r="H6762" s="599">
        <v>321.30009999999999</v>
      </c>
      <c r="I6762" s="599">
        <v>635.72789999999998</v>
      </c>
      <c r="J6762" s="599">
        <v>316.45760000000001</v>
      </c>
      <c r="L6762" t="str">
        <f t="shared" si="117"/>
        <v>GUINDASTE MÓVEL SOBRE ESTEIRAS COM TRADO PARA ESCAVAÇÃO EM SOLOS - 186 KW</v>
      </c>
    </row>
    <row r="6763" spans="2:12" ht="15.75" x14ac:dyDescent="0.25">
      <c r="B6763" s="4" t="s">
        <v>2953</v>
      </c>
      <c r="C6763" s="8" t="s">
        <v>16157</v>
      </c>
      <c r="D6763" s="4">
        <f t="shared" si="116"/>
        <v>640.57039999999995</v>
      </c>
      <c r="E6763" s="406">
        <f t="shared" si="116"/>
        <v>321.30009999999999</v>
      </c>
      <c r="F6763" s="405"/>
      <c r="G6763" s="599">
        <v>640.57039999999995</v>
      </c>
      <c r="H6763" s="599">
        <v>321.30009999999999</v>
      </c>
      <c r="I6763" s="599">
        <v>635.72789999999998</v>
      </c>
      <c r="J6763" s="599">
        <v>316.45760000000001</v>
      </c>
      <c r="L6763" t="str">
        <f t="shared" si="117"/>
        <v>GUINDASTE MÓVEL SOBRE ESTEIRAS COM TRADO COM BITS ESCAVAÇÃO EM ROCHA - 186 KW</v>
      </c>
    </row>
    <row r="6764" spans="2:12" ht="15.75" x14ac:dyDescent="0.25">
      <c r="B6764" s="6" t="s">
        <v>2952</v>
      </c>
      <c r="C6764" s="9" t="s">
        <v>16158</v>
      </c>
      <c r="D6764" s="6">
        <f t="shared" si="116"/>
        <v>640.4973</v>
      </c>
      <c r="E6764" s="403">
        <f t="shared" si="116"/>
        <v>321.26280000000003</v>
      </c>
      <c r="F6764" s="405"/>
      <c r="G6764" s="599">
        <v>640.4973</v>
      </c>
      <c r="H6764" s="599">
        <v>321.26280000000003</v>
      </c>
      <c r="I6764" s="599">
        <v>635.65480000000002</v>
      </c>
      <c r="J6764" s="599">
        <v>316.4203</v>
      </c>
      <c r="L6764" t="str">
        <f t="shared" si="117"/>
        <v>GUINDASTE MÓVEL SOBRE ESTEIRAS COM CAÇAMBA PARA ESCAVAÇÃO EM SOLOS - 186 KW</v>
      </c>
    </row>
    <row r="6765" spans="2:12" ht="15.75" x14ac:dyDescent="0.25">
      <c r="B6765" s="4" t="s">
        <v>2951</v>
      </c>
      <c r="C6765" s="8" t="s">
        <v>16159</v>
      </c>
      <c r="D6765" s="4">
        <f t="shared" si="116"/>
        <v>640.4973</v>
      </c>
      <c r="E6765" s="406">
        <f t="shared" si="116"/>
        <v>321.26280000000003</v>
      </c>
      <c r="F6765" s="405"/>
      <c r="G6765" s="599">
        <v>640.4973</v>
      </c>
      <c r="H6765" s="599">
        <v>321.26280000000003</v>
      </c>
      <c r="I6765" s="599">
        <v>635.65480000000002</v>
      </c>
      <c r="J6765" s="599">
        <v>316.4203</v>
      </c>
      <c r="L6765" t="str">
        <f t="shared" si="117"/>
        <v>GUINDASTE MÓVEL SOBRE ESTEIRAS COM CAÇAMBA PARA ESCAVAÇÃO EM ROCHA - 186 KW</v>
      </c>
    </row>
    <row r="6766" spans="2:12" ht="15.75" x14ac:dyDescent="0.25">
      <c r="B6766" s="6" t="s">
        <v>2950</v>
      </c>
      <c r="C6766" s="9" t="s">
        <v>16160</v>
      </c>
      <c r="D6766" s="6">
        <f t="shared" si="116"/>
        <v>440.9409</v>
      </c>
      <c r="E6766" s="403">
        <f t="shared" si="116"/>
        <v>219.55940000000001</v>
      </c>
      <c r="F6766" s="405"/>
      <c r="G6766" s="599">
        <v>440.9409</v>
      </c>
      <c r="H6766" s="599">
        <v>219.55940000000001</v>
      </c>
      <c r="I6766" s="599">
        <v>436.09840000000003</v>
      </c>
      <c r="J6766" s="599">
        <v>214.71690000000001</v>
      </c>
      <c r="L6766" t="str">
        <f t="shared" si="117"/>
        <v>GUINDASTE MÓVEL SOBRE ESTEIRAS COM CAPACIDADE DE 40 T - 186 KW</v>
      </c>
    </row>
    <row r="6767" spans="2:12" ht="15.75" x14ac:dyDescent="0.25">
      <c r="B6767" s="4" t="s">
        <v>2949</v>
      </c>
      <c r="C6767" s="8" t="s">
        <v>16161</v>
      </c>
      <c r="D6767" s="4">
        <f t="shared" si="116"/>
        <v>57.673400000000001</v>
      </c>
      <c r="E6767" s="406">
        <f t="shared" si="116"/>
        <v>12.9466</v>
      </c>
      <c r="F6767" s="405"/>
      <c r="G6767" s="599">
        <v>57.673400000000001</v>
      </c>
      <c r="H6767" s="599">
        <v>12.9466</v>
      </c>
      <c r="I6767" s="599">
        <v>57.673400000000001</v>
      </c>
      <c r="J6767" s="599">
        <v>12.9466</v>
      </c>
      <c r="L6767" t="str">
        <f t="shared" si="117"/>
        <v>COMPRESSOR DE AR PORTÁTIL DE 89,67 L/S (190 PCM) - 36 KW</v>
      </c>
    </row>
    <row r="6768" spans="2:12" ht="15.75" x14ac:dyDescent="0.25">
      <c r="B6768" s="6" t="s">
        <v>2948</v>
      </c>
      <c r="C6768" s="9" t="s">
        <v>16162</v>
      </c>
      <c r="D6768" s="6">
        <f t="shared" si="116"/>
        <v>1.0720000000000001</v>
      </c>
      <c r="E6768" s="403">
        <f t="shared" si="116"/>
        <v>0.59160000000000001</v>
      </c>
      <c r="F6768" s="405"/>
      <c r="G6768" s="599">
        <v>1.0720000000000001</v>
      </c>
      <c r="H6768" s="599">
        <v>0.59160000000000001</v>
      </c>
      <c r="I6768" s="599">
        <v>1.0720000000000001</v>
      </c>
      <c r="J6768" s="599">
        <v>0.59160000000000001</v>
      </c>
      <c r="L6768" t="str">
        <f t="shared" si="117"/>
        <v>EQUIPAMENTO PARA SOLDA E CORTE COM OXIACETILENO</v>
      </c>
    </row>
    <row r="6769" spans="2:12" ht="15.75" x14ac:dyDescent="0.25">
      <c r="B6769" s="4" t="s">
        <v>4419</v>
      </c>
      <c r="C6769" s="8" t="s">
        <v>16163</v>
      </c>
      <c r="D6769" s="4">
        <f t="shared" si="116"/>
        <v>693.80849999999998</v>
      </c>
      <c r="E6769" s="406">
        <f t="shared" si="116"/>
        <v>344.69439999999997</v>
      </c>
      <c r="F6769" s="405"/>
      <c r="G6769" s="599">
        <v>693.80849999999998</v>
      </c>
      <c r="H6769" s="599">
        <v>344.69439999999997</v>
      </c>
      <c r="I6769" s="599">
        <v>688.96600000000001</v>
      </c>
      <c r="J6769" s="599">
        <v>339.8519</v>
      </c>
      <c r="L6769" t="str">
        <f t="shared" si="117"/>
        <v>GUINDASTE MÓVEL SOBRE ESTEIRAS COM CAPACIDADE DE 80 T - 212 KW</v>
      </c>
    </row>
    <row r="6770" spans="2:12" ht="15.75" x14ac:dyDescent="0.25">
      <c r="B6770" s="6" t="s">
        <v>2944</v>
      </c>
      <c r="C6770" s="9" t="s">
        <v>16164</v>
      </c>
      <c r="D6770" s="6">
        <f t="shared" si="116"/>
        <v>3.4809000000000001</v>
      </c>
      <c r="E6770" s="403">
        <f t="shared" si="116"/>
        <v>2.1633</v>
      </c>
      <c r="F6770" s="405"/>
      <c r="G6770" s="599">
        <v>3.4809000000000001</v>
      </c>
      <c r="H6770" s="599">
        <v>2.1633</v>
      </c>
      <c r="I6770" s="599">
        <v>3.4809000000000001</v>
      </c>
      <c r="J6770" s="599">
        <v>2.1633</v>
      </c>
      <c r="L6770" t="str">
        <f t="shared" si="117"/>
        <v>MESA VIBRATÓRIA - 2,20 KW</v>
      </c>
    </row>
    <row r="6771" spans="2:12" ht="15.75" x14ac:dyDescent="0.25">
      <c r="B6771" s="4" t="s">
        <v>2941</v>
      </c>
      <c r="C6771" s="8" t="s">
        <v>16165</v>
      </c>
      <c r="D6771" s="4">
        <f t="shared" si="116"/>
        <v>234.94489999999999</v>
      </c>
      <c r="E6771" s="406">
        <f t="shared" si="116"/>
        <v>46.582099999999997</v>
      </c>
      <c r="F6771" s="405"/>
      <c r="G6771" s="599">
        <v>234.94489999999999</v>
      </c>
      <c r="H6771" s="599">
        <v>46.582099999999997</v>
      </c>
      <c r="I6771" s="599">
        <v>234.94489999999999</v>
      </c>
      <c r="J6771" s="599">
        <v>46.582099999999997</v>
      </c>
      <c r="L6771" t="str">
        <f t="shared" si="117"/>
        <v>COMPRESSOR DE AR PORTÁTIL DE 363,87 L/S (771 PCM) - 158,13 KW</v>
      </c>
    </row>
    <row r="6772" spans="2:12" ht="15.75" x14ac:dyDescent="0.25">
      <c r="B6772" s="6" t="s">
        <v>3475</v>
      </c>
      <c r="C6772" s="9" t="s">
        <v>16166</v>
      </c>
      <c r="D6772" s="6">
        <f t="shared" si="116"/>
        <v>219.3613</v>
      </c>
      <c r="E6772" s="403">
        <f t="shared" si="116"/>
        <v>151.27969999999999</v>
      </c>
      <c r="F6772" s="405"/>
      <c r="G6772" s="599">
        <v>219.3613</v>
      </c>
      <c r="H6772" s="599">
        <v>151.27969999999999</v>
      </c>
      <c r="I6772" s="599">
        <v>211.4033</v>
      </c>
      <c r="J6772" s="599">
        <v>143.32169999999999</v>
      </c>
      <c r="L6772" t="str">
        <f t="shared" si="117"/>
        <v>EQUIPAMENTO DE BATIMETRIA MULTIFEIXE</v>
      </c>
    </row>
    <row r="6773" spans="2:12" ht="15.75" x14ac:dyDescent="0.25">
      <c r="B6773" s="4" t="s">
        <v>3476</v>
      </c>
      <c r="C6773" s="8" t="s">
        <v>16167</v>
      </c>
      <c r="D6773" s="4">
        <f t="shared" si="116"/>
        <v>103.2401</v>
      </c>
      <c r="E6773" s="406">
        <f t="shared" si="116"/>
        <v>89.248900000000006</v>
      </c>
      <c r="F6773" s="405"/>
      <c r="G6773" s="599">
        <v>103.2401</v>
      </c>
      <c r="H6773" s="599">
        <v>89.248900000000006</v>
      </c>
      <c r="I6773" s="599">
        <v>95.2821</v>
      </c>
      <c r="J6773" s="599">
        <v>81.290899999999993</v>
      </c>
      <c r="L6773" t="str">
        <f t="shared" si="117"/>
        <v>EQUIPAMENTO DE MEDIÇÃO DE DESCARGA LÍQUIDA COM ADCP</v>
      </c>
    </row>
    <row r="6774" spans="2:12" ht="15.75" x14ac:dyDescent="0.25">
      <c r="B6774" s="6" t="s">
        <v>2939</v>
      </c>
      <c r="C6774" s="9" t="s">
        <v>16168</v>
      </c>
      <c r="D6774" s="6">
        <f t="shared" si="116"/>
        <v>0.87339999999999995</v>
      </c>
      <c r="E6774" s="403">
        <f t="shared" si="116"/>
        <v>0.48199999999999998</v>
      </c>
      <c r="F6774" s="405"/>
      <c r="G6774" s="599">
        <v>0.87339999999999995</v>
      </c>
      <c r="H6774" s="599">
        <v>0.48199999999999998</v>
      </c>
      <c r="I6774" s="599">
        <v>0.87339999999999995</v>
      </c>
      <c r="J6774" s="599">
        <v>0.48199999999999998</v>
      </c>
      <c r="L6774" t="str">
        <f t="shared" si="117"/>
        <v>MARTELETE PERFURADOR/ROMPEDOR ELÉTRICO - 1,50 KW</v>
      </c>
    </row>
    <row r="6775" spans="2:12" ht="15.75" x14ac:dyDescent="0.25">
      <c r="B6775" s="4" t="s">
        <v>3477</v>
      </c>
      <c r="C6775" s="8" t="s">
        <v>16169</v>
      </c>
      <c r="D6775" s="4">
        <f t="shared" si="116"/>
        <v>233.94110000000001</v>
      </c>
      <c r="E6775" s="406">
        <f t="shared" si="116"/>
        <v>48.197800000000001</v>
      </c>
      <c r="F6775" s="405"/>
      <c r="G6775" s="599">
        <v>233.94110000000001</v>
      </c>
      <c r="H6775" s="599">
        <v>48.197800000000001</v>
      </c>
      <c r="I6775" s="599">
        <v>229.63399999999999</v>
      </c>
      <c r="J6775" s="599">
        <v>43.890700000000002</v>
      </c>
      <c r="L6775" t="str">
        <f t="shared" si="117"/>
        <v>EMBARCAÇÃO DE TRANSPORTE DE PESSOAL E APOIO LOGÍSTICO - 90 KW</v>
      </c>
    </row>
    <row r="6776" spans="2:12" ht="15.75" x14ac:dyDescent="0.25">
      <c r="B6776" s="6" t="s">
        <v>2938</v>
      </c>
      <c r="C6776" s="9" t="s">
        <v>16170</v>
      </c>
      <c r="D6776" s="6">
        <f t="shared" si="116"/>
        <v>29.035499999999999</v>
      </c>
      <c r="E6776" s="403">
        <f t="shared" si="116"/>
        <v>27.3734</v>
      </c>
      <c r="F6776" s="405"/>
      <c r="G6776" s="599">
        <v>29.035499999999999</v>
      </c>
      <c r="H6776" s="599">
        <v>27.3734</v>
      </c>
      <c r="I6776" s="599">
        <v>26.633800000000001</v>
      </c>
      <c r="J6776" s="599">
        <v>24.971699999999998</v>
      </c>
      <c r="L6776" t="str">
        <f t="shared" si="117"/>
        <v>MARTELETE PERFURADOR/ROMPEDOR A AR COMPRIMIDO DE 10 KG COM CAPACIDADE DE 1.800 GPM</v>
      </c>
    </row>
    <row r="6777" spans="2:12" ht="15.75" x14ac:dyDescent="0.25">
      <c r="B6777" s="4" t="s">
        <v>2937</v>
      </c>
      <c r="C6777" s="8" t="s">
        <v>16171</v>
      </c>
      <c r="D6777" s="4">
        <f t="shared" si="116"/>
        <v>1421.6815999999999</v>
      </c>
      <c r="E6777" s="406">
        <f t="shared" si="116"/>
        <v>481.70170000000002</v>
      </c>
      <c r="F6777" s="405"/>
      <c r="G6777" s="599">
        <v>1421.6815999999999</v>
      </c>
      <c r="H6777" s="599">
        <v>481.70170000000002</v>
      </c>
      <c r="I6777" s="599">
        <v>1416.8390999999999</v>
      </c>
      <c r="J6777" s="599">
        <v>476.85919999999999</v>
      </c>
      <c r="L6777" t="str">
        <f t="shared" si="117"/>
        <v>FRESADORA A FRIO - 455 KW</v>
      </c>
    </row>
    <row r="6778" spans="2:12" ht="15.75" x14ac:dyDescent="0.25">
      <c r="B6778" s="6" t="s">
        <v>4871</v>
      </c>
      <c r="C6778" s="9" t="s">
        <v>16172</v>
      </c>
      <c r="D6778" s="6">
        <f t="shared" si="116"/>
        <v>280.61340000000001</v>
      </c>
      <c r="E6778" s="403">
        <f t="shared" si="116"/>
        <v>101.7496</v>
      </c>
      <c r="F6778" s="405"/>
      <c r="G6778" s="599">
        <v>280.61340000000001</v>
      </c>
      <c r="H6778" s="599">
        <v>101.7496</v>
      </c>
      <c r="I6778" s="599">
        <v>277.18689999999998</v>
      </c>
      <c r="J6778" s="599">
        <v>98.323099999999997</v>
      </c>
      <c r="L6778" t="str">
        <f t="shared" si="117"/>
        <v>ROLO COMPACTADOR LISO TANDEM VIBRATÓRIO AUTOPROPELIDO DE 10,4 T - 82 KW</v>
      </c>
    </row>
    <row r="6779" spans="2:12" ht="15.75" x14ac:dyDescent="0.25">
      <c r="B6779" s="4" t="s">
        <v>2934</v>
      </c>
      <c r="C6779" s="8" t="s">
        <v>16173</v>
      </c>
      <c r="D6779" s="4">
        <f t="shared" si="116"/>
        <v>98.5227</v>
      </c>
      <c r="E6779" s="406">
        <f t="shared" si="116"/>
        <v>54.425899999999999</v>
      </c>
      <c r="F6779" s="405"/>
      <c r="G6779" s="599">
        <v>98.5227</v>
      </c>
      <c r="H6779" s="599">
        <v>54.425899999999999</v>
      </c>
      <c r="I6779" s="599">
        <v>95.096199999999996</v>
      </c>
      <c r="J6779" s="599">
        <v>50.999400000000001</v>
      </c>
      <c r="L6779" t="str">
        <f t="shared" si="117"/>
        <v>ROLO COMPACTADOR LISO TANDEM VIBRATÓRIO AUTOPROPELIDO DE 1,6 T - 18 KW</v>
      </c>
    </row>
    <row r="6780" spans="2:12" ht="15.75" x14ac:dyDescent="0.25">
      <c r="B6780" s="6" t="s">
        <v>6074</v>
      </c>
      <c r="C6780" s="9" t="s">
        <v>16174</v>
      </c>
      <c r="D6780" s="6">
        <f t="shared" si="116"/>
        <v>0.94650000000000001</v>
      </c>
      <c r="E6780" s="403">
        <f t="shared" si="116"/>
        <v>0.52229999999999999</v>
      </c>
      <c r="F6780" s="405"/>
      <c r="G6780" s="599">
        <v>0.94650000000000001</v>
      </c>
      <c r="H6780" s="599">
        <v>0.52229999999999999</v>
      </c>
      <c r="I6780" s="599">
        <v>0.94650000000000001</v>
      </c>
      <c r="J6780" s="599">
        <v>0.52229999999999999</v>
      </c>
      <c r="L6780" t="str">
        <f t="shared" si="117"/>
        <v>MARTELETE PERFURADOR/ROMPEDOR ELÉTRICO - 0,90 KW</v>
      </c>
    </row>
    <row r="6781" spans="2:12" ht="15.75" x14ac:dyDescent="0.25">
      <c r="B6781" s="4" t="s">
        <v>2933</v>
      </c>
      <c r="C6781" s="8" t="s">
        <v>16175</v>
      </c>
      <c r="D6781" s="4">
        <f t="shared" si="116"/>
        <v>112.1024</v>
      </c>
      <c r="E6781" s="406">
        <f t="shared" si="116"/>
        <v>52.789900000000003</v>
      </c>
      <c r="F6781" s="405"/>
      <c r="G6781" s="599">
        <v>112.1024</v>
      </c>
      <c r="H6781" s="599">
        <v>52.789900000000003</v>
      </c>
      <c r="I6781" s="599">
        <v>109.37439999999999</v>
      </c>
      <c r="J6781" s="599">
        <v>50.061900000000001</v>
      </c>
      <c r="L6781" t="str">
        <f t="shared" si="117"/>
        <v>VEÍCULO LEVE PICAPE 4 X 4 COM CAPACIDADE DE 1,10 T - 147 KW</v>
      </c>
    </row>
    <row r="6782" spans="2:12" ht="15.75" x14ac:dyDescent="0.25">
      <c r="B6782" s="6" t="s">
        <v>2932</v>
      </c>
      <c r="C6782" s="9" t="s">
        <v>16176</v>
      </c>
      <c r="D6782" s="6">
        <f t="shared" si="116"/>
        <v>216.69829999999999</v>
      </c>
      <c r="E6782" s="403">
        <f t="shared" si="116"/>
        <v>94.465599999999995</v>
      </c>
      <c r="F6782" s="405"/>
      <c r="G6782" s="599">
        <v>216.69829999999999</v>
      </c>
      <c r="H6782" s="599">
        <v>94.465599999999995</v>
      </c>
      <c r="I6782" s="599">
        <v>213.27180000000001</v>
      </c>
      <c r="J6782" s="599">
        <v>91.039100000000005</v>
      </c>
      <c r="L6782" t="str">
        <f t="shared" si="117"/>
        <v>ROLO COMPACTADOR PÉ DE CARNEIRO VIBRATÓRIO AUTOPROPELIDO POR PNEUS DE 11,6 T - 82 KW</v>
      </c>
    </row>
    <row r="6783" spans="2:12" ht="15.75" x14ac:dyDescent="0.25">
      <c r="B6783" s="4" t="s">
        <v>2929</v>
      </c>
      <c r="C6783" s="8" t="s">
        <v>16177</v>
      </c>
      <c r="D6783" s="4">
        <f t="shared" si="116"/>
        <v>1238.5832</v>
      </c>
      <c r="E6783" s="406">
        <f t="shared" si="116"/>
        <v>656.43089999999995</v>
      </c>
      <c r="F6783" s="405"/>
      <c r="G6783" s="599">
        <v>1238.5832</v>
      </c>
      <c r="H6783" s="599">
        <v>656.43089999999995</v>
      </c>
      <c r="I6783" s="599">
        <v>1233.7407000000001</v>
      </c>
      <c r="J6783" s="599">
        <v>651.58839999999998</v>
      </c>
      <c r="L6783" t="str">
        <f t="shared" si="117"/>
        <v>USINA DE ASFALTO A QUENTE GRAVIMÉTRICA COM CAPACIDADE DE 100/140 T/H - 260 KW</v>
      </c>
    </row>
    <row r="6784" spans="2:12" ht="15.75" x14ac:dyDescent="0.25">
      <c r="B6784" s="6" t="s">
        <v>2928</v>
      </c>
      <c r="C6784" s="9" t="s">
        <v>16178</v>
      </c>
      <c r="D6784" s="6">
        <f t="shared" si="116"/>
        <v>82.747699999999995</v>
      </c>
      <c r="E6784" s="403">
        <f t="shared" si="116"/>
        <v>63.415300000000002</v>
      </c>
      <c r="F6784" s="405"/>
      <c r="G6784" s="599">
        <v>82.747699999999995</v>
      </c>
      <c r="H6784" s="599">
        <v>63.415300000000002</v>
      </c>
      <c r="I6784" s="599">
        <v>80.346000000000004</v>
      </c>
      <c r="J6784" s="599">
        <v>61.013599999999997</v>
      </c>
      <c r="L6784" t="str">
        <f t="shared" si="117"/>
        <v>GUINCHO TRACIONADOR DE CORDOALHAS - 7,50 KW</v>
      </c>
    </row>
    <row r="6785" spans="2:12" ht="15.75" x14ac:dyDescent="0.25">
      <c r="B6785" s="4" t="s">
        <v>2927</v>
      </c>
      <c r="C6785" s="8" t="s">
        <v>16179</v>
      </c>
      <c r="D6785" s="4">
        <f t="shared" si="116"/>
        <v>36.576700000000002</v>
      </c>
      <c r="E6785" s="406">
        <f t="shared" si="116"/>
        <v>34.244</v>
      </c>
      <c r="F6785" s="405"/>
      <c r="G6785" s="599">
        <v>36.576700000000002</v>
      </c>
      <c r="H6785" s="599">
        <v>34.244</v>
      </c>
      <c r="I6785" s="599">
        <v>34.174999999999997</v>
      </c>
      <c r="J6785" s="599">
        <v>31.842300000000002</v>
      </c>
      <c r="L6785" t="str">
        <f t="shared" si="117"/>
        <v>CALDEIRA PARA AQUECIMENTO E INJEÇÃO DE CERA - 1 KW</v>
      </c>
    </row>
    <row r="6786" spans="2:12" ht="15.75" x14ac:dyDescent="0.25">
      <c r="B6786" s="6" t="s">
        <v>2925</v>
      </c>
      <c r="C6786" s="9" t="s">
        <v>16180</v>
      </c>
      <c r="D6786" s="6">
        <f t="shared" si="116"/>
        <v>30.083500000000001</v>
      </c>
      <c r="E6786" s="403">
        <f t="shared" si="116"/>
        <v>28.107500000000002</v>
      </c>
      <c r="F6786" s="405"/>
      <c r="G6786" s="599">
        <v>30.083500000000001</v>
      </c>
      <c r="H6786" s="599">
        <v>28.107500000000002</v>
      </c>
      <c r="I6786" s="599">
        <v>27.681799999999999</v>
      </c>
      <c r="J6786" s="599">
        <v>25.7058</v>
      </c>
      <c r="L6786" t="str">
        <f t="shared" si="117"/>
        <v>MISTURADOR DE ARGAMASSA DE ALTA TURBULÊNCIA COM CAPACIDADE DE 220 L - 13 KW</v>
      </c>
    </row>
    <row r="6787" spans="2:12" ht="15.75" x14ac:dyDescent="0.25">
      <c r="B6787" s="4" t="s">
        <v>2924</v>
      </c>
      <c r="C6787" s="8" t="s">
        <v>16181</v>
      </c>
      <c r="D6787" s="4">
        <f t="shared" si="116"/>
        <v>164.67490000000001</v>
      </c>
      <c r="E6787" s="406">
        <f t="shared" si="116"/>
        <v>70.7971</v>
      </c>
      <c r="F6787" s="405"/>
      <c r="G6787" s="599">
        <v>164.67490000000001</v>
      </c>
      <c r="H6787" s="599">
        <v>70.7971</v>
      </c>
      <c r="I6787" s="599">
        <v>161.2484</v>
      </c>
      <c r="J6787" s="599">
        <v>67.370599999999996</v>
      </c>
      <c r="L6787" t="str">
        <f t="shared" si="117"/>
        <v>MINICARREGADEIRA DE PNEUS COM VASSOURA DE 1,68 M - 45,50 KW</v>
      </c>
    </row>
    <row r="6788" spans="2:12" ht="15.75" x14ac:dyDescent="0.25">
      <c r="B6788" s="6" t="s">
        <v>6075</v>
      </c>
      <c r="C6788" s="9" t="s">
        <v>16182</v>
      </c>
      <c r="D6788" s="6">
        <f t="shared" si="116"/>
        <v>212.84819999999999</v>
      </c>
      <c r="E6788" s="403">
        <f t="shared" si="116"/>
        <v>82.365899999999996</v>
      </c>
      <c r="F6788" s="405"/>
      <c r="G6788" s="599">
        <v>212.84819999999999</v>
      </c>
      <c r="H6788" s="599">
        <v>82.365899999999996</v>
      </c>
      <c r="I6788" s="599">
        <v>210.44649999999999</v>
      </c>
      <c r="J6788" s="599">
        <v>79.964200000000005</v>
      </c>
      <c r="L6788" t="str">
        <f t="shared" si="117"/>
        <v>TRITURADORA DE GALHOS E TRONCOS REBOCÁVEL COM CAPACIDADE DE ATÉ 350 MM DE DIÂMETRO COM GUINCHO - 96,94 KW</v>
      </c>
    </row>
    <row r="6789" spans="2:12" ht="15.75" x14ac:dyDescent="0.25">
      <c r="B6789" s="4" t="s">
        <v>2923</v>
      </c>
      <c r="C6789" s="8" t="s">
        <v>16183</v>
      </c>
      <c r="D6789" s="4">
        <f t="shared" si="116"/>
        <v>818.45439999999996</v>
      </c>
      <c r="E6789" s="406">
        <f t="shared" si="116"/>
        <v>338.9837</v>
      </c>
      <c r="F6789" s="405"/>
      <c r="G6789" s="599">
        <v>818.45439999999996</v>
      </c>
      <c r="H6789" s="599">
        <v>338.9837</v>
      </c>
      <c r="I6789" s="599">
        <v>813.61189999999999</v>
      </c>
      <c r="J6789" s="599">
        <v>334.14120000000003</v>
      </c>
      <c r="L6789" t="str">
        <f t="shared" si="117"/>
        <v>FRESADORA A FRIO - 155 KW</v>
      </c>
    </row>
    <row r="6790" spans="2:12" ht="15.75" x14ac:dyDescent="0.25">
      <c r="B6790" s="6" t="s">
        <v>2922</v>
      </c>
      <c r="C6790" s="9" t="s">
        <v>16184</v>
      </c>
      <c r="D6790" s="6">
        <f t="shared" si="116"/>
        <v>30.148099999999999</v>
      </c>
      <c r="E6790" s="403">
        <f t="shared" si="116"/>
        <v>27.962199999999999</v>
      </c>
      <c r="F6790" s="405"/>
      <c r="G6790" s="599">
        <v>30.148099999999999</v>
      </c>
      <c r="H6790" s="599">
        <v>27.962199999999999</v>
      </c>
      <c r="I6790" s="599">
        <v>27.746400000000001</v>
      </c>
      <c r="J6790" s="599">
        <v>25.560500000000001</v>
      </c>
      <c r="L6790" t="str">
        <f t="shared" si="117"/>
        <v>JATEADOR PRESSURIZADO MULTIABRASIVO COM CAPACIDADE DE 280 L</v>
      </c>
    </row>
    <row r="6791" spans="2:12" ht="15.75" x14ac:dyDescent="0.25">
      <c r="B6791" s="4" t="s">
        <v>2921</v>
      </c>
      <c r="C6791" s="8" t="s">
        <v>16185</v>
      </c>
      <c r="D6791" s="4">
        <f t="shared" si="116"/>
        <v>3.7168000000000001</v>
      </c>
      <c r="E6791" s="406">
        <f t="shared" si="116"/>
        <v>2.3098999999999998</v>
      </c>
      <c r="F6791" s="405"/>
      <c r="G6791" s="599">
        <v>3.7168000000000001</v>
      </c>
      <c r="H6791" s="599">
        <v>2.3098999999999998</v>
      </c>
      <c r="I6791" s="599">
        <v>3.7168000000000001</v>
      </c>
      <c r="J6791" s="599">
        <v>2.3098999999999998</v>
      </c>
      <c r="L6791" t="str">
        <f t="shared" si="117"/>
        <v>FÁBRICA DE PRÉ-MOLDADO DE CONCRETO PARA MOURÃO - 2,20 KW</v>
      </c>
    </row>
    <row r="6792" spans="2:12" ht="15.75" x14ac:dyDescent="0.25">
      <c r="B6792" s="6" t="s">
        <v>2920</v>
      </c>
      <c r="C6792" s="9" t="s">
        <v>16186</v>
      </c>
      <c r="D6792" s="6">
        <f t="shared" si="116"/>
        <v>31.700500000000002</v>
      </c>
      <c r="E6792" s="403">
        <f t="shared" si="116"/>
        <v>28.773399999999999</v>
      </c>
      <c r="F6792" s="405"/>
      <c r="G6792" s="599">
        <v>31.700500000000002</v>
      </c>
      <c r="H6792" s="599">
        <v>28.773399999999999</v>
      </c>
      <c r="I6792" s="599">
        <v>28.961600000000001</v>
      </c>
      <c r="J6792" s="599">
        <v>26.034500000000001</v>
      </c>
      <c r="L6792" t="str">
        <f t="shared" si="117"/>
        <v>BATELÃO SEM PROPULSÃO MONTADO NA OBRA COM CAPACIDADE DE 66 M³</v>
      </c>
    </row>
    <row r="6793" spans="2:12" ht="15.75" x14ac:dyDescent="0.25">
      <c r="B6793" s="4" t="s">
        <v>2919</v>
      </c>
      <c r="C6793" s="8" t="s">
        <v>16187</v>
      </c>
      <c r="D6793" s="4">
        <f t="shared" si="116"/>
        <v>28.0688</v>
      </c>
      <c r="E6793" s="406">
        <f t="shared" si="116"/>
        <v>26.9297</v>
      </c>
      <c r="F6793" s="405"/>
      <c r="G6793" s="599">
        <v>28.0688</v>
      </c>
      <c r="H6793" s="599">
        <v>26.9297</v>
      </c>
      <c r="I6793" s="599">
        <v>25.667100000000001</v>
      </c>
      <c r="J6793" s="599">
        <v>24.527999999999999</v>
      </c>
      <c r="L6793" t="str">
        <f t="shared" si="117"/>
        <v>MISTURADOR DE LAMA BENTONÍTICA - 4 KW</v>
      </c>
    </row>
    <row r="6794" spans="2:12" ht="15.75" x14ac:dyDescent="0.25">
      <c r="B6794" s="6" t="s">
        <v>2918</v>
      </c>
      <c r="C6794" s="9" t="s">
        <v>16188</v>
      </c>
      <c r="D6794" s="6">
        <f t="shared" si="116"/>
        <v>30.0349</v>
      </c>
      <c r="E6794" s="403">
        <f t="shared" si="116"/>
        <v>27.924900000000001</v>
      </c>
      <c r="F6794" s="405"/>
      <c r="G6794" s="599">
        <v>30.0349</v>
      </c>
      <c r="H6794" s="599">
        <v>27.924900000000001</v>
      </c>
      <c r="I6794" s="599">
        <v>27.633199999999999</v>
      </c>
      <c r="J6794" s="599">
        <v>25.523199999999999</v>
      </c>
      <c r="L6794" t="str">
        <f t="shared" si="117"/>
        <v>MARTELETE PERFURADOR/ROMPEDOR A AR COMPRIMIDO DE 28 KG PARA CONCRETO COM CAPACIDADE DE 1.230 GPM</v>
      </c>
    </row>
    <row r="6795" spans="2:12" ht="15.75" x14ac:dyDescent="0.25">
      <c r="B6795" s="4" t="s">
        <v>2917</v>
      </c>
      <c r="C6795" s="8" t="s">
        <v>16189</v>
      </c>
      <c r="D6795" s="4">
        <f t="shared" si="116"/>
        <v>27.6357</v>
      </c>
      <c r="E6795" s="406">
        <f t="shared" si="116"/>
        <v>26.600899999999999</v>
      </c>
      <c r="F6795" s="405"/>
      <c r="G6795" s="599">
        <v>27.6357</v>
      </c>
      <c r="H6795" s="599">
        <v>26.600899999999999</v>
      </c>
      <c r="I6795" s="599">
        <v>25.234000000000002</v>
      </c>
      <c r="J6795" s="599">
        <v>24.199200000000001</v>
      </c>
      <c r="L6795" t="str">
        <f t="shared" si="117"/>
        <v>DESARENADOR - 15 KW</v>
      </c>
    </row>
    <row r="6796" spans="2:12" ht="15.75" x14ac:dyDescent="0.25">
      <c r="B6796" s="6" t="s">
        <v>2916</v>
      </c>
      <c r="C6796" s="9" t="s">
        <v>16190</v>
      </c>
      <c r="D6796" s="6">
        <f t="shared" si="116"/>
        <v>40.982700000000001</v>
      </c>
      <c r="E6796" s="403">
        <f t="shared" si="116"/>
        <v>29.584900000000001</v>
      </c>
      <c r="F6796" s="405"/>
      <c r="G6796" s="599">
        <v>40.982700000000001</v>
      </c>
      <c r="H6796" s="599">
        <v>29.584900000000001</v>
      </c>
      <c r="I6796" s="599">
        <v>38.581000000000003</v>
      </c>
      <c r="J6796" s="599">
        <v>27.183199999999999</v>
      </c>
      <c r="L6796" t="str">
        <f t="shared" si="117"/>
        <v>MICROTRATOR COM ROÇADEIRA - 10 KW</v>
      </c>
    </row>
    <row r="6797" spans="2:12" ht="15.75" x14ac:dyDescent="0.25">
      <c r="B6797" s="4" t="s">
        <v>2915</v>
      </c>
      <c r="C6797" s="8" t="s">
        <v>16191</v>
      </c>
      <c r="D6797" s="4">
        <f t="shared" si="116"/>
        <v>3216.4461000000001</v>
      </c>
      <c r="E6797" s="406">
        <f t="shared" si="116"/>
        <v>1825.2974999999999</v>
      </c>
      <c r="F6797" s="405"/>
      <c r="G6797" s="599">
        <v>3216.4461000000001</v>
      </c>
      <c r="H6797" s="599">
        <v>1825.2974999999999</v>
      </c>
      <c r="I6797" s="599">
        <v>3206.7611000000002</v>
      </c>
      <c r="J6797" s="599">
        <v>1815.6125</v>
      </c>
      <c r="L6797" t="str">
        <f t="shared" si="117"/>
        <v>SOCADORA AUTOMÁTICA DE LINHA - 253 KW</v>
      </c>
    </row>
    <row r="6798" spans="2:12" ht="15.75" x14ac:dyDescent="0.25">
      <c r="B6798" s="6" t="s">
        <v>2914</v>
      </c>
      <c r="C6798" s="9" t="s">
        <v>16192</v>
      </c>
      <c r="D6798" s="6">
        <f t="shared" si="116"/>
        <v>1770.8101999999999</v>
      </c>
      <c r="E6798" s="403">
        <f t="shared" si="116"/>
        <v>957.30380000000002</v>
      </c>
      <c r="F6798" s="405"/>
      <c r="G6798" s="599">
        <v>1770.8101999999999</v>
      </c>
      <c r="H6798" s="599">
        <v>957.30380000000002</v>
      </c>
      <c r="I6798" s="599">
        <v>1761.1251999999999</v>
      </c>
      <c r="J6798" s="599">
        <v>947.61879999999996</v>
      </c>
      <c r="L6798" t="str">
        <f t="shared" si="117"/>
        <v>REGULADORA E DISTRIBUIDORA DE LASTRO - 300 KW</v>
      </c>
    </row>
    <row r="6799" spans="2:12" ht="15.75" x14ac:dyDescent="0.25">
      <c r="B6799" s="4" t="s">
        <v>2913</v>
      </c>
      <c r="C6799" s="8" t="s">
        <v>16193</v>
      </c>
      <c r="D6799" s="4">
        <f t="shared" si="116"/>
        <v>746.67169999999999</v>
      </c>
      <c r="E6799" s="406">
        <f t="shared" si="116"/>
        <v>276.92009999999999</v>
      </c>
      <c r="F6799" s="405"/>
      <c r="G6799" s="599">
        <v>746.67169999999999</v>
      </c>
      <c r="H6799" s="599">
        <v>276.92009999999999</v>
      </c>
      <c r="I6799" s="599">
        <v>743.24519999999995</v>
      </c>
      <c r="J6799" s="599">
        <v>273.49360000000001</v>
      </c>
      <c r="L6799" t="str">
        <f t="shared" si="117"/>
        <v>BATE-ESTACA COM MARTELO HIDRÁULICO - 450 KW</v>
      </c>
    </row>
    <row r="6800" spans="2:12" ht="15.75" x14ac:dyDescent="0.25">
      <c r="B6800" s="6" t="s">
        <v>2912</v>
      </c>
      <c r="C6800" s="9" t="s">
        <v>16194</v>
      </c>
      <c r="D6800" s="6">
        <f t="shared" si="116"/>
        <v>45.996200000000002</v>
      </c>
      <c r="E6800" s="403">
        <f t="shared" si="116"/>
        <v>45.134399999999999</v>
      </c>
      <c r="F6800" s="405"/>
      <c r="G6800" s="599">
        <v>45.996200000000002</v>
      </c>
      <c r="H6800" s="599">
        <v>45.134399999999999</v>
      </c>
      <c r="I6800" s="599">
        <v>41.153700000000001</v>
      </c>
      <c r="J6800" s="599">
        <v>40.291899999999998</v>
      </c>
      <c r="L6800" t="str">
        <f t="shared" si="117"/>
        <v>CONJUNTO BOMBA E MACACO HIDRÁULICO PARA PROTENSÃO COM CAPACIDADE DE 590 KN - 3,70 KW</v>
      </c>
    </row>
    <row r="6801" spans="2:12" ht="15.75" x14ac:dyDescent="0.25">
      <c r="B6801" s="4" t="s">
        <v>2911</v>
      </c>
      <c r="C6801" s="8" t="s">
        <v>16195</v>
      </c>
      <c r="D6801" s="4">
        <f t="shared" si="116"/>
        <v>0.15129999999999999</v>
      </c>
      <c r="E6801" s="406">
        <f t="shared" si="116"/>
        <v>0.1036</v>
      </c>
      <c r="F6801" s="405"/>
      <c r="G6801" s="599">
        <v>0.15129999999999999</v>
      </c>
      <c r="H6801" s="599">
        <v>0.1036</v>
      </c>
      <c r="I6801" s="599">
        <v>0.15129999999999999</v>
      </c>
      <c r="J6801" s="599">
        <v>0.1036</v>
      </c>
      <c r="L6801" t="str">
        <f t="shared" si="117"/>
        <v>MÁQUINA POLICORTE - 2,20 KW</v>
      </c>
    </row>
    <row r="6802" spans="2:12" ht="15.75" x14ac:dyDescent="0.25">
      <c r="B6802" s="6" t="s">
        <v>2910</v>
      </c>
      <c r="C6802" s="9" t="s">
        <v>16196</v>
      </c>
      <c r="D6802" s="6">
        <f t="shared" si="116"/>
        <v>1029.3352</v>
      </c>
      <c r="E6802" s="403">
        <f t="shared" si="116"/>
        <v>665.14599999999996</v>
      </c>
      <c r="F6802" s="405"/>
      <c r="G6802" s="599">
        <v>1029.3352</v>
      </c>
      <c r="H6802" s="599">
        <v>665.14599999999996</v>
      </c>
      <c r="I6802" s="599">
        <v>1019.6502</v>
      </c>
      <c r="J6802" s="599">
        <v>655.46100000000001</v>
      </c>
      <c r="L6802" t="str">
        <f t="shared" si="117"/>
        <v>PÓRTICO DUPLO DE DESCARGA E POSICIONAMENTO DE DORMENTE - 89 KW</v>
      </c>
    </row>
    <row r="6803" spans="2:12" ht="15.75" x14ac:dyDescent="0.25">
      <c r="B6803" s="4" t="s">
        <v>2909</v>
      </c>
      <c r="C6803" s="8" t="s">
        <v>16197</v>
      </c>
      <c r="D6803" s="4">
        <f t="shared" si="116"/>
        <v>0.62560000000000004</v>
      </c>
      <c r="E6803" s="406">
        <f t="shared" si="116"/>
        <v>0.43480000000000002</v>
      </c>
      <c r="F6803" s="405"/>
      <c r="G6803" s="599">
        <v>0.62560000000000004</v>
      </c>
      <c r="H6803" s="599">
        <v>0.43480000000000002</v>
      </c>
      <c r="I6803" s="599">
        <v>0.62560000000000004</v>
      </c>
      <c r="J6803" s="599">
        <v>0.43480000000000002</v>
      </c>
      <c r="L6803" t="str">
        <f t="shared" si="117"/>
        <v>TALHA MANUAL COM CAPACIDADE DE 3 T</v>
      </c>
    </row>
    <row r="6804" spans="2:12" ht="15.75" x14ac:dyDescent="0.25">
      <c r="B6804" s="6" t="s">
        <v>2908</v>
      </c>
      <c r="C6804" s="9" t="s">
        <v>16198</v>
      </c>
      <c r="D6804" s="6">
        <f t="shared" si="116"/>
        <v>45.579300000000003</v>
      </c>
      <c r="E6804" s="403">
        <f t="shared" si="116"/>
        <v>44.898099999999999</v>
      </c>
      <c r="F6804" s="405"/>
      <c r="G6804" s="599">
        <v>45.579300000000003</v>
      </c>
      <c r="H6804" s="599">
        <v>44.898099999999999</v>
      </c>
      <c r="I6804" s="599">
        <v>40.736800000000002</v>
      </c>
      <c r="J6804" s="599">
        <v>40.055599999999998</v>
      </c>
      <c r="L6804" t="str">
        <f t="shared" si="117"/>
        <v>CONJUNTO BOMBA E MACACO HIDRÁULICO PARA PROTENSÃO COM CAPACIDADE DE 250 KN - 3,70 KW</v>
      </c>
    </row>
    <row r="6805" spans="2:12" ht="15.75" x14ac:dyDescent="0.25">
      <c r="B6805" s="4" t="s">
        <v>2907</v>
      </c>
      <c r="C6805" s="8" t="s">
        <v>16199</v>
      </c>
      <c r="D6805" s="4">
        <f t="shared" si="116"/>
        <v>47.276499999999999</v>
      </c>
      <c r="E6805" s="406">
        <f t="shared" si="116"/>
        <v>45.860100000000003</v>
      </c>
      <c r="F6805" s="405"/>
      <c r="G6805" s="599">
        <v>47.276499999999999</v>
      </c>
      <c r="H6805" s="599">
        <v>45.860100000000003</v>
      </c>
      <c r="I6805" s="599">
        <v>42.433999999999997</v>
      </c>
      <c r="J6805" s="599">
        <v>41.017600000000002</v>
      </c>
      <c r="L6805" t="str">
        <f t="shared" si="117"/>
        <v>CONJUNTO BOMBA E MACACO HIDRÁULICO PARA PROTENSÃO COM CAPACIDADE DE 1.150 KN - 5 KW</v>
      </c>
    </row>
    <row r="6806" spans="2:12" ht="15.75" x14ac:dyDescent="0.25">
      <c r="B6806" s="6" t="s">
        <v>2906</v>
      </c>
      <c r="C6806" s="9" t="s">
        <v>16200</v>
      </c>
      <c r="D6806" s="6">
        <f t="shared" si="116"/>
        <v>49.222700000000003</v>
      </c>
      <c r="E6806" s="403">
        <f t="shared" si="116"/>
        <v>46.963200000000001</v>
      </c>
      <c r="F6806" s="405"/>
      <c r="G6806" s="599">
        <v>49.222700000000003</v>
      </c>
      <c r="H6806" s="599">
        <v>46.963200000000001</v>
      </c>
      <c r="I6806" s="599">
        <v>44.380200000000002</v>
      </c>
      <c r="J6806" s="599">
        <v>42.120699999999999</v>
      </c>
      <c r="L6806" t="str">
        <f t="shared" si="117"/>
        <v>CONJUNTO BOMBA E MACACO HIDRÁULICO PARA PROTENSÃO COM CAPACIDADE DE 2.000 KN - 5 KW</v>
      </c>
    </row>
    <row r="6807" spans="2:12" ht="15.75" x14ac:dyDescent="0.25">
      <c r="B6807" s="4" t="s">
        <v>2905</v>
      </c>
      <c r="C6807" s="8" t="s">
        <v>16201</v>
      </c>
      <c r="D6807" s="4">
        <f t="shared" si="116"/>
        <v>50.170400000000001</v>
      </c>
      <c r="E6807" s="406">
        <f t="shared" si="116"/>
        <v>47.500399999999999</v>
      </c>
      <c r="F6807" s="405"/>
      <c r="G6807" s="599">
        <v>50.170400000000001</v>
      </c>
      <c r="H6807" s="599">
        <v>47.500399999999999</v>
      </c>
      <c r="I6807" s="599">
        <v>45.3279</v>
      </c>
      <c r="J6807" s="599">
        <v>42.657899999999998</v>
      </c>
      <c r="L6807" t="str">
        <f t="shared" si="117"/>
        <v>CONJUNTO BOMBA E MACACO HIDRÁULICO PARA PROTENSÃO COM CAPACIDADE DE 2.500 KN - 7 KW</v>
      </c>
    </row>
    <row r="6808" spans="2:12" ht="15.75" x14ac:dyDescent="0.25">
      <c r="B6808" s="6" t="s">
        <v>2904</v>
      </c>
      <c r="C6808" s="9" t="s">
        <v>16202</v>
      </c>
      <c r="D6808" s="6">
        <f t="shared" si="116"/>
        <v>50.597700000000003</v>
      </c>
      <c r="E6808" s="403">
        <f t="shared" si="116"/>
        <v>47.742600000000003</v>
      </c>
      <c r="F6808" s="405"/>
      <c r="G6808" s="599">
        <v>50.597700000000003</v>
      </c>
      <c r="H6808" s="599">
        <v>47.742600000000003</v>
      </c>
      <c r="I6808" s="599">
        <v>45.755200000000002</v>
      </c>
      <c r="J6808" s="599">
        <v>42.900100000000002</v>
      </c>
      <c r="L6808" t="str">
        <f t="shared" si="117"/>
        <v>CONJUNTO BOMBA E MACACO HIDRÁULICO PARA PROTENSÃO COM CAPACIDADE DE 4.000 KN - 10 KW</v>
      </c>
    </row>
    <row r="6809" spans="2:12" ht="15.75" x14ac:dyDescent="0.25">
      <c r="B6809" s="4" t="s">
        <v>2903</v>
      </c>
      <c r="C6809" s="8" t="s">
        <v>16203</v>
      </c>
      <c r="D6809" s="4">
        <f t="shared" si="116"/>
        <v>51.067</v>
      </c>
      <c r="E6809" s="406">
        <f t="shared" si="116"/>
        <v>48.008600000000001</v>
      </c>
      <c r="F6809" s="405"/>
      <c r="G6809" s="599">
        <v>51.067</v>
      </c>
      <c r="H6809" s="599">
        <v>48.008600000000001</v>
      </c>
      <c r="I6809" s="599">
        <v>46.224499999999999</v>
      </c>
      <c r="J6809" s="599">
        <v>43.1661</v>
      </c>
      <c r="L6809" t="str">
        <f t="shared" si="117"/>
        <v>CONJUNTO BOMBA E MACACO HIDRÁULICO PARA PROTENSÃO COM CAPACIDADE DE 5.400 KN - 10 KW</v>
      </c>
    </row>
    <row r="6810" spans="2:12" ht="15.75" x14ac:dyDescent="0.25">
      <c r="B6810" s="6" t="s">
        <v>2902</v>
      </c>
      <c r="C6810" s="9" t="s">
        <v>16204</v>
      </c>
      <c r="D6810" s="6">
        <f t="shared" si="116"/>
        <v>58.783700000000003</v>
      </c>
      <c r="E6810" s="403">
        <f t="shared" si="116"/>
        <v>42.486899999999999</v>
      </c>
      <c r="F6810" s="405"/>
      <c r="G6810" s="599">
        <v>58.783700000000003</v>
      </c>
      <c r="H6810" s="599">
        <v>42.486899999999999</v>
      </c>
      <c r="I6810" s="599">
        <v>55.357199999999999</v>
      </c>
      <c r="J6810" s="599">
        <v>39.060400000000001</v>
      </c>
      <c r="L6810" t="str">
        <f t="shared" si="117"/>
        <v>BATE-ESTACA STRAUSS - 15 KW</v>
      </c>
    </row>
    <row r="6811" spans="2:12" ht="15.75" x14ac:dyDescent="0.25">
      <c r="B6811" s="4" t="s">
        <v>2901</v>
      </c>
      <c r="C6811" s="8" t="s">
        <v>16205</v>
      </c>
      <c r="D6811" s="4">
        <f t="shared" si="116"/>
        <v>74.365099999999998</v>
      </c>
      <c r="E6811" s="406">
        <f t="shared" si="116"/>
        <v>41.561900000000001</v>
      </c>
      <c r="F6811" s="405"/>
      <c r="G6811" s="599">
        <v>74.365099999999998</v>
      </c>
      <c r="H6811" s="599">
        <v>41.561900000000001</v>
      </c>
      <c r="I6811" s="599">
        <v>74.365099999999998</v>
      </c>
      <c r="J6811" s="599">
        <v>41.561900000000001</v>
      </c>
      <c r="L6811" t="str">
        <f t="shared" si="117"/>
        <v>POSICIONADORA DE TRILHOS - 7,40 KW</v>
      </c>
    </row>
    <row r="6812" spans="2:12" ht="15.75" x14ac:dyDescent="0.25">
      <c r="B6812" s="6" t="s">
        <v>6076</v>
      </c>
      <c r="C6812" s="9" t="s">
        <v>16206</v>
      </c>
      <c r="D6812" s="6">
        <f t="shared" si="116"/>
        <v>13.424899999999999</v>
      </c>
      <c r="E6812" s="403">
        <f t="shared" si="116"/>
        <v>5.0541</v>
      </c>
      <c r="F6812" s="405"/>
      <c r="G6812" s="599">
        <v>13.424899999999999</v>
      </c>
      <c r="H6812" s="599">
        <v>5.0541</v>
      </c>
      <c r="I6812" s="599">
        <v>13.424899999999999</v>
      </c>
      <c r="J6812" s="599">
        <v>5.0541</v>
      </c>
      <c r="L6812" t="str">
        <f t="shared" si="117"/>
        <v>TIREFONADORA/PARAFUSADORA PORTÁTIL - 3,10 KW</v>
      </c>
    </row>
    <row r="6813" spans="2:12" ht="15.75" x14ac:dyDescent="0.25">
      <c r="B6813" s="4" t="s">
        <v>2900</v>
      </c>
      <c r="C6813" s="8" t="s">
        <v>16207</v>
      </c>
      <c r="D6813" s="4">
        <f t="shared" si="116"/>
        <v>24.731200000000001</v>
      </c>
      <c r="E6813" s="406">
        <f t="shared" si="116"/>
        <v>13.8361</v>
      </c>
      <c r="F6813" s="405"/>
      <c r="G6813" s="599">
        <v>24.731200000000001</v>
      </c>
      <c r="H6813" s="599">
        <v>13.8361</v>
      </c>
      <c r="I6813" s="599">
        <v>24.731200000000001</v>
      </c>
      <c r="J6813" s="599">
        <v>13.8361</v>
      </c>
      <c r="L6813" t="str">
        <f t="shared" si="117"/>
        <v>EQUIPAMENTO PARA PINTURA ELETROSTÁTICA COM CABINE SIMPLES DE 5,50 KW E ESTUFA DE 2X120.000 KCAL</v>
      </c>
    </row>
    <row r="6814" spans="2:12" ht="15.75" x14ac:dyDescent="0.25">
      <c r="B6814" s="6" t="s">
        <v>2899</v>
      </c>
      <c r="C6814" s="9" t="s">
        <v>16208</v>
      </c>
      <c r="D6814" s="6">
        <f t="shared" si="116"/>
        <v>12.152699999999999</v>
      </c>
      <c r="E6814" s="403">
        <f t="shared" si="116"/>
        <v>5.4310999999999998</v>
      </c>
      <c r="F6814" s="405"/>
      <c r="G6814" s="599">
        <v>12.152699999999999</v>
      </c>
      <c r="H6814" s="599">
        <v>5.4310999999999998</v>
      </c>
      <c r="I6814" s="599">
        <v>12.152699999999999</v>
      </c>
      <c r="J6814" s="599">
        <v>5.4310999999999998</v>
      </c>
      <c r="L6814" t="str">
        <f t="shared" si="117"/>
        <v>GRUPO VIBRADOR COM GERADOR - 2,80 KW</v>
      </c>
    </row>
    <row r="6815" spans="2:12" ht="15.75" x14ac:dyDescent="0.25">
      <c r="B6815" s="4" t="s">
        <v>6077</v>
      </c>
      <c r="C6815" s="8" t="s">
        <v>16209</v>
      </c>
      <c r="D6815" s="4">
        <f t="shared" si="116"/>
        <v>14.1721</v>
      </c>
      <c r="E6815" s="406">
        <f t="shared" si="116"/>
        <v>6.6816000000000004</v>
      </c>
      <c r="F6815" s="405"/>
      <c r="G6815" s="599">
        <v>14.1721</v>
      </c>
      <c r="H6815" s="599">
        <v>6.6816000000000004</v>
      </c>
      <c r="I6815" s="599">
        <v>14.1721</v>
      </c>
      <c r="J6815" s="599">
        <v>6.6816000000000004</v>
      </c>
      <c r="L6815" t="str">
        <f t="shared" si="117"/>
        <v>MÁQUINA DE FURAR DORMENTE PORTÁTIL - 1,50 KW</v>
      </c>
    </row>
    <row r="6816" spans="2:12" ht="15.75" x14ac:dyDescent="0.25">
      <c r="B6816" s="6" t="s">
        <v>2898</v>
      </c>
      <c r="C6816" s="9" t="s">
        <v>16210</v>
      </c>
      <c r="D6816" s="6">
        <f t="shared" ref="D6816:E6879" si="118">IF($J$6491=$G$6492,G6816,I6816)</f>
        <v>23.642299999999999</v>
      </c>
      <c r="E6816" s="403">
        <f t="shared" si="118"/>
        <v>7.9584000000000001</v>
      </c>
      <c r="F6816" s="405"/>
      <c r="G6816" s="599">
        <v>23.642299999999999</v>
      </c>
      <c r="H6816" s="599">
        <v>7.9584000000000001</v>
      </c>
      <c r="I6816" s="599">
        <v>23.642299999999999</v>
      </c>
      <c r="J6816" s="599">
        <v>7.9584000000000001</v>
      </c>
      <c r="L6816" t="str">
        <f t="shared" si="117"/>
        <v>MÁQUINA PARA FURAR DORMENTE - 6,70 KW</v>
      </c>
    </row>
    <row r="6817" spans="2:12" ht="15.75" x14ac:dyDescent="0.25">
      <c r="B6817" s="4" t="s">
        <v>2897</v>
      </c>
      <c r="C6817" s="8" t="s">
        <v>16211</v>
      </c>
      <c r="D6817" s="4">
        <f t="shared" si="118"/>
        <v>24.2363</v>
      </c>
      <c r="E6817" s="406">
        <f t="shared" si="118"/>
        <v>8.2861999999999991</v>
      </c>
      <c r="F6817" s="405"/>
      <c r="G6817" s="599">
        <v>24.2363</v>
      </c>
      <c r="H6817" s="599">
        <v>8.2861999999999991</v>
      </c>
      <c r="I6817" s="599">
        <v>24.2363</v>
      </c>
      <c r="J6817" s="599">
        <v>8.2861999999999991</v>
      </c>
      <c r="L6817" t="str">
        <f t="shared" ref="L6817:L6880" si="119">UPPER(C6817)</f>
        <v>MÁQUINA TIREFONADORA E PARAFUSADORA - 6,70 KW</v>
      </c>
    </row>
    <row r="6818" spans="2:12" ht="15.75" x14ac:dyDescent="0.25">
      <c r="B6818" s="6" t="s">
        <v>2896</v>
      </c>
      <c r="C6818" s="9" t="s">
        <v>16212</v>
      </c>
      <c r="D6818" s="6">
        <f t="shared" si="118"/>
        <v>55.005499999999998</v>
      </c>
      <c r="E6818" s="403">
        <f t="shared" si="118"/>
        <v>42.6768</v>
      </c>
      <c r="F6818" s="405"/>
      <c r="G6818" s="599">
        <v>55.005499999999998</v>
      </c>
      <c r="H6818" s="599">
        <v>42.6768</v>
      </c>
      <c r="I6818" s="599">
        <v>52.6038</v>
      </c>
      <c r="J6818" s="599">
        <v>40.275100000000002</v>
      </c>
      <c r="L6818" t="str">
        <f t="shared" si="119"/>
        <v>BOMBA PROJETORA DE ARGAMASSA COM CAPACIDADE DE 2 M³/H - 5,50 KW</v>
      </c>
    </row>
    <row r="6819" spans="2:12" ht="15.75" x14ac:dyDescent="0.25">
      <c r="B6819" s="4" t="s">
        <v>2895</v>
      </c>
      <c r="C6819" s="8" t="s">
        <v>16213</v>
      </c>
      <c r="D6819" s="4">
        <f t="shared" si="118"/>
        <v>11.4116</v>
      </c>
      <c r="E6819" s="406">
        <f t="shared" si="118"/>
        <v>2.5</v>
      </c>
      <c r="F6819" s="405"/>
      <c r="G6819" s="599">
        <v>11.4116</v>
      </c>
      <c r="H6819" s="599">
        <v>2.5</v>
      </c>
      <c r="I6819" s="599">
        <v>11.4116</v>
      </c>
      <c r="J6819" s="599">
        <v>2.5</v>
      </c>
      <c r="L6819" t="str">
        <f t="shared" si="119"/>
        <v>MÁQUINA PARA SERRAR TRILHO - 5,00 KW</v>
      </c>
    </row>
    <row r="6820" spans="2:12" ht="15.75" x14ac:dyDescent="0.25">
      <c r="B6820" s="6" t="s">
        <v>2894</v>
      </c>
      <c r="C6820" s="9" t="s">
        <v>16214</v>
      </c>
      <c r="D6820" s="6">
        <f t="shared" si="118"/>
        <v>8.5759000000000007</v>
      </c>
      <c r="E6820" s="403">
        <f t="shared" si="118"/>
        <v>3.8212000000000002</v>
      </c>
      <c r="F6820" s="405"/>
      <c r="G6820" s="599">
        <v>8.5759000000000007</v>
      </c>
      <c r="H6820" s="599">
        <v>3.8212000000000002</v>
      </c>
      <c r="I6820" s="599">
        <v>8.5759000000000007</v>
      </c>
      <c r="J6820" s="599">
        <v>3.8212000000000002</v>
      </c>
      <c r="L6820" t="str">
        <f t="shared" si="119"/>
        <v>MÁQUINA PARA FURAR TRILHO - 1,20 KW</v>
      </c>
    </row>
    <row r="6821" spans="2:12" ht="15.75" x14ac:dyDescent="0.25">
      <c r="B6821" s="4" t="s">
        <v>6078</v>
      </c>
      <c r="C6821" s="8" t="s">
        <v>16215</v>
      </c>
      <c r="D6821" s="4">
        <f t="shared" si="118"/>
        <v>0.71340000000000003</v>
      </c>
      <c r="E6821" s="406">
        <f t="shared" si="118"/>
        <v>0.39369999999999999</v>
      </c>
      <c r="F6821" s="405"/>
      <c r="G6821" s="599">
        <v>0.71340000000000003</v>
      </c>
      <c r="H6821" s="599">
        <v>0.39369999999999999</v>
      </c>
      <c r="I6821" s="599">
        <v>0.71340000000000003</v>
      </c>
      <c r="J6821" s="599">
        <v>0.39369999999999999</v>
      </c>
      <c r="L6821" t="str">
        <f t="shared" si="119"/>
        <v>CONJUNTO PARA PRÉ-AQUECIMENTO DE TRILHO EM SOLDA ALUMINOTÉRMICA</v>
      </c>
    </row>
    <row r="6822" spans="2:12" ht="15.75" x14ac:dyDescent="0.25">
      <c r="B6822" s="6" t="s">
        <v>2893</v>
      </c>
      <c r="C6822" s="9" t="s">
        <v>16216</v>
      </c>
      <c r="D6822" s="6">
        <f t="shared" si="118"/>
        <v>22.656300000000002</v>
      </c>
      <c r="E6822" s="403">
        <f t="shared" si="118"/>
        <v>8.5534999999999997</v>
      </c>
      <c r="F6822" s="405"/>
      <c r="G6822" s="599">
        <v>22.656300000000002</v>
      </c>
      <c r="H6822" s="599">
        <v>8.5534999999999997</v>
      </c>
      <c r="I6822" s="599">
        <v>22.656300000000002</v>
      </c>
      <c r="J6822" s="599">
        <v>8.5534999999999997</v>
      </c>
      <c r="L6822" t="str">
        <f t="shared" si="119"/>
        <v>MÁQUINA DE ESMERILHAR TOPO E LATERAL DE BOLETO - 5,20 KW</v>
      </c>
    </row>
    <row r="6823" spans="2:12" ht="15.75" x14ac:dyDescent="0.25">
      <c r="B6823" s="4" t="s">
        <v>8523</v>
      </c>
      <c r="C6823" s="8" t="s">
        <v>16217</v>
      </c>
      <c r="D6823" s="4">
        <f t="shared" si="118"/>
        <v>187.40979999999999</v>
      </c>
      <c r="E6823" s="406">
        <f t="shared" si="118"/>
        <v>74.987700000000004</v>
      </c>
      <c r="F6823" s="405"/>
      <c r="G6823" s="599">
        <v>187.40979999999999</v>
      </c>
      <c r="H6823" s="599">
        <v>74.987700000000004</v>
      </c>
      <c r="I6823" s="599">
        <v>185.00810000000001</v>
      </c>
      <c r="J6823" s="599">
        <v>72.585999999999999</v>
      </c>
      <c r="L6823" t="str">
        <f t="shared" si="119"/>
        <v>TRATOR AGRÍCOLA SOBRE PNEUS COM ROÇADEIRA ARTICULADA E CAPACIDADE DE 1,12 M - 77 KW</v>
      </c>
    </row>
    <row r="6824" spans="2:12" ht="15.75" x14ac:dyDescent="0.25">
      <c r="B6824" s="6" t="s">
        <v>2892</v>
      </c>
      <c r="C6824" s="9" t="s">
        <v>16218</v>
      </c>
      <c r="D6824" s="6">
        <f t="shared" si="118"/>
        <v>148.75020000000001</v>
      </c>
      <c r="E6824" s="403">
        <f t="shared" si="118"/>
        <v>52.098799999999997</v>
      </c>
      <c r="F6824" s="405"/>
      <c r="G6824" s="599">
        <v>148.75020000000001</v>
      </c>
      <c r="H6824" s="599">
        <v>52.098799999999997</v>
      </c>
      <c r="I6824" s="599">
        <v>146.3485</v>
      </c>
      <c r="J6824" s="599">
        <v>49.697099999999999</v>
      </c>
      <c r="L6824" t="str">
        <f t="shared" si="119"/>
        <v>TRATOR AGRÍCOLA SOBRE PNEUS COM ROÇADEIRA DE ARRASTE E CAPACIDADE DE 1,50 M - 77 KW</v>
      </c>
    </row>
    <row r="6825" spans="2:12" ht="15.75" x14ac:dyDescent="0.25">
      <c r="B6825" s="4" t="s">
        <v>2891</v>
      </c>
      <c r="C6825" s="8" t="s">
        <v>16219</v>
      </c>
      <c r="D6825" s="4">
        <f t="shared" si="118"/>
        <v>29.061299999999999</v>
      </c>
      <c r="E6825" s="406">
        <f t="shared" si="118"/>
        <v>27.803999999999998</v>
      </c>
      <c r="F6825" s="405"/>
      <c r="G6825" s="599">
        <v>29.061299999999999</v>
      </c>
      <c r="H6825" s="599">
        <v>27.803999999999998</v>
      </c>
      <c r="I6825" s="599">
        <v>26.659600000000001</v>
      </c>
      <c r="J6825" s="599">
        <v>25.4023</v>
      </c>
      <c r="L6825" t="str">
        <f t="shared" si="119"/>
        <v>CONJUNTO BOMBA E PRENSA PARA LUVA DE EMENDA DE 25 MM</v>
      </c>
    </row>
    <row r="6826" spans="2:12" ht="15.75" x14ac:dyDescent="0.25">
      <c r="B6826" s="6" t="s">
        <v>3370</v>
      </c>
      <c r="C6826" s="9" t="s">
        <v>16220</v>
      </c>
      <c r="D6826" s="6">
        <f t="shared" si="118"/>
        <v>29.247900000000001</v>
      </c>
      <c r="E6826" s="403">
        <f t="shared" si="118"/>
        <v>27.927700000000002</v>
      </c>
      <c r="F6826" s="405"/>
      <c r="G6826" s="599">
        <v>29.247900000000001</v>
      </c>
      <c r="H6826" s="599">
        <v>27.927700000000002</v>
      </c>
      <c r="I6826" s="599">
        <v>26.8462</v>
      </c>
      <c r="J6826" s="599">
        <v>25.526</v>
      </c>
      <c r="L6826" t="str">
        <f t="shared" si="119"/>
        <v>CONJUNTO BOMBA E PRENSA PARA LUVA DE EMENDA DE 32 MM</v>
      </c>
    </row>
    <row r="6827" spans="2:12" ht="15.75" x14ac:dyDescent="0.25">
      <c r="B6827" s="4" t="s">
        <v>2890</v>
      </c>
      <c r="C6827" s="8" t="s">
        <v>16221</v>
      </c>
      <c r="D6827" s="4">
        <f t="shared" si="118"/>
        <v>26.1158</v>
      </c>
      <c r="E6827" s="406">
        <f t="shared" si="118"/>
        <v>25.774000000000001</v>
      </c>
      <c r="F6827" s="405"/>
      <c r="G6827" s="599">
        <v>26.1158</v>
      </c>
      <c r="H6827" s="599">
        <v>25.774000000000001</v>
      </c>
      <c r="I6827" s="599">
        <v>23.714099999999998</v>
      </c>
      <c r="J6827" s="599">
        <v>23.372299999999999</v>
      </c>
      <c r="L6827" t="str">
        <f t="shared" si="119"/>
        <v>ROSQUEADEIRA PARA ROSCA CÔNICA - 0,75 KW</v>
      </c>
    </row>
    <row r="6828" spans="2:12" ht="15.75" x14ac:dyDescent="0.25">
      <c r="B6828" s="6" t="s">
        <v>2889</v>
      </c>
      <c r="C6828" s="9" t="s">
        <v>16222</v>
      </c>
      <c r="D6828" s="6">
        <f t="shared" si="118"/>
        <v>26.8202</v>
      </c>
      <c r="E6828" s="403">
        <f t="shared" si="118"/>
        <v>26.1431</v>
      </c>
      <c r="F6828" s="405"/>
      <c r="G6828" s="599">
        <v>26.8202</v>
      </c>
      <c r="H6828" s="599">
        <v>26.1431</v>
      </c>
      <c r="I6828" s="599">
        <v>24.418500000000002</v>
      </c>
      <c r="J6828" s="599">
        <v>23.741399999999999</v>
      </c>
      <c r="L6828" t="str">
        <f t="shared" si="119"/>
        <v>JATEADOR PORTÁTIL MULTIABRASIVO COM CAPACIDADE DE 300 KG</v>
      </c>
    </row>
    <row r="6829" spans="2:12" ht="15.75" x14ac:dyDescent="0.25">
      <c r="B6829" s="4" t="s">
        <v>6079</v>
      </c>
      <c r="C6829" s="8" t="s">
        <v>16223</v>
      </c>
      <c r="D6829" s="4">
        <f t="shared" si="118"/>
        <v>6.7079000000000004</v>
      </c>
      <c r="E6829" s="406">
        <f t="shared" si="118"/>
        <v>3.9214000000000002</v>
      </c>
      <c r="F6829" s="405"/>
      <c r="G6829" s="599">
        <v>6.7079000000000004</v>
      </c>
      <c r="H6829" s="599">
        <v>3.9214000000000002</v>
      </c>
      <c r="I6829" s="599">
        <v>6.7079000000000004</v>
      </c>
      <c r="J6829" s="599">
        <v>3.9214000000000002</v>
      </c>
      <c r="L6829" t="str">
        <f t="shared" si="119"/>
        <v>BOMBA DE INJEÇÃO DE ARGAMASSA COM CAPACIDADE DE 50 L/MIN</v>
      </c>
    </row>
    <row r="6830" spans="2:12" ht="15.75" x14ac:dyDescent="0.25">
      <c r="B6830" s="6" t="s">
        <v>8665</v>
      </c>
      <c r="C6830" s="9" t="s">
        <v>16224</v>
      </c>
      <c r="D6830" s="6">
        <f t="shared" si="118"/>
        <v>27.791699999999999</v>
      </c>
      <c r="E6830" s="403">
        <f t="shared" si="118"/>
        <v>5.5587999999999997</v>
      </c>
      <c r="F6830" s="405"/>
      <c r="G6830" s="599">
        <v>27.791699999999999</v>
      </c>
      <c r="H6830" s="599">
        <v>5.5587999999999997</v>
      </c>
      <c r="I6830" s="599">
        <v>27.791699999999999</v>
      </c>
      <c r="J6830" s="599">
        <v>5.5587999999999997</v>
      </c>
      <c r="L6830" t="str">
        <f t="shared" si="119"/>
        <v>GRUPO GERADOR - 23 KVA</v>
      </c>
    </row>
    <row r="6831" spans="2:12" ht="15.75" x14ac:dyDescent="0.25">
      <c r="B6831" s="4" t="s">
        <v>8666</v>
      </c>
      <c r="C6831" s="8" t="s">
        <v>16225</v>
      </c>
      <c r="D6831" s="4">
        <f t="shared" si="118"/>
        <v>69.58</v>
      </c>
      <c r="E6831" s="406">
        <f t="shared" si="118"/>
        <v>7.6486999999999998</v>
      </c>
      <c r="F6831" s="405"/>
      <c r="G6831" s="599">
        <v>69.58</v>
      </c>
      <c r="H6831" s="599">
        <v>7.6486999999999998</v>
      </c>
      <c r="I6831" s="599">
        <v>69.58</v>
      </c>
      <c r="J6831" s="599">
        <v>7.6486999999999998</v>
      </c>
      <c r="L6831" t="str">
        <f t="shared" si="119"/>
        <v>GRUPO GERADOR - 68 KVA</v>
      </c>
    </row>
    <row r="6832" spans="2:12" ht="15.75" x14ac:dyDescent="0.25">
      <c r="B6832" s="6" t="s">
        <v>2888</v>
      </c>
      <c r="C6832" s="9" t="s">
        <v>16226</v>
      </c>
      <c r="D6832" s="6">
        <f t="shared" si="118"/>
        <v>459.85629999999998</v>
      </c>
      <c r="E6832" s="403">
        <f t="shared" si="118"/>
        <v>176.37700000000001</v>
      </c>
      <c r="F6832" s="405"/>
      <c r="G6832" s="599">
        <v>459.85629999999998</v>
      </c>
      <c r="H6832" s="599">
        <v>176.37700000000001</v>
      </c>
      <c r="I6832" s="599">
        <v>457.45460000000003</v>
      </c>
      <c r="J6832" s="599">
        <v>173.9753</v>
      </c>
      <c r="L6832" t="str">
        <f t="shared" si="119"/>
        <v>BOMBA DE ALTA PRESSÃO PARA JET GROUTING DE ATÉ 45 MPA - 150 KW</v>
      </c>
    </row>
    <row r="6833" spans="2:12" ht="15.75" x14ac:dyDescent="0.25">
      <c r="B6833" s="4" t="s">
        <v>2887</v>
      </c>
      <c r="C6833" s="8" t="s">
        <v>16227</v>
      </c>
      <c r="D6833" s="4">
        <f t="shared" si="118"/>
        <v>117.6632</v>
      </c>
      <c r="E6833" s="406">
        <f t="shared" si="118"/>
        <v>82.522800000000004</v>
      </c>
      <c r="F6833" s="405"/>
      <c r="G6833" s="599">
        <v>117.6632</v>
      </c>
      <c r="H6833" s="599">
        <v>82.522800000000004</v>
      </c>
      <c r="I6833" s="599">
        <v>115.2615</v>
      </c>
      <c r="J6833" s="599">
        <v>80.121099999999998</v>
      </c>
      <c r="L6833" t="str">
        <f t="shared" si="119"/>
        <v>CALANDRA PARA CHAPAS DE AÇO ATÉ 25 MM - 22 KW</v>
      </c>
    </row>
    <row r="6834" spans="2:12" ht="15.75" x14ac:dyDescent="0.25">
      <c r="B6834" s="6" t="s">
        <v>3371</v>
      </c>
      <c r="C6834" s="9" t="s">
        <v>16228</v>
      </c>
      <c r="D6834" s="6">
        <f t="shared" si="118"/>
        <v>422.25979999999998</v>
      </c>
      <c r="E6834" s="403">
        <f t="shared" si="118"/>
        <v>200.1249</v>
      </c>
      <c r="F6834" s="405"/>
      <c r="G6834" s="599">
        <v>422.25979999999998</v>
      </c>
      <c r="H6834" s="599">
        <v>200.1249</v>
      </c>
      <c r="I6834" s="599">
        <v>417.41730000000001</v>
      </c>
      <c r="J6834" s="599">
        <v>195.2824</v>
      </c>
      <c r="L6834" t="str">
        <f t="shared" si="119"/>
        <v>VIBROACABADORA DE ASFALTO SOBRE PNEUS - 82 KW</v>
      </c>
    </row>
    <row r="6835" spans="2:12" ht="15.75" x14ac:dyDescent="0.25">
      <c r="B6835" s="4" t="s">
        <v>2886</v>
      </c>
      <c r="C6835" s="8" t="s">
        <v>16229</v>
      </c>
      <c r="D6835" s="4">
        <f t="shared" si="118"/>
        <v>3.1444999999999999</v>
      </c>
      <c r="E6835" s="406">
        <f t="shared" si="118"/>
        <v>1.7353000000000001</v>
      </c>
      <c r="F6835" s="405"/>
      <c r="G6835" s="599">
        <v>3.1444999999999999</v>
      </c>
      <c r="H6835" s="599">
        <v>1.7353000000000001</v>
      </c>
      <c r="I6835" s="599">
        <v>3.1444999999999999</v>
      </c>
      <c r="J6835" s="599">
        <v>1.7353000000000001</v>
      </c>
      <c r="L6835" t="str">
        <f t="shared" si="119"/>
        <v>PERFURATRIZ MANUAL PARA COROA DIAMANTADA - 1,60 KW</v>
      </c>
    </row>
    <row r="6836" spans="2:12" ht="15.75" x14ac:dyDescent="0.25">
      <c r="B6836" s="6" t="s">
        <v>3372</v>
      </c>
      <c r="C6836" s="9" t="s">
        <v>16230</v>
      </c>
      <c r="D6836" s="6">
        <f t="shared" si="118"/>
        <v>0.62080000000000002</v>
      </c>
      <c r="E6836" s="403">
        <f t="shared" si="118"/>
        <v>0.38579999999999998</v>
      </c>
      <c r="F6836" s="405"/>
      <c r="G6836" s="599">
        <v>0.62080000000000002</v>
      </c>
      <c r="H6836" s="599">
        <v>0.38579999999999998</v>
      </c>
      <c r="I6836" s="599">
        <v>0.62080000000000002</v>
      </c>
      <c r="J6836" s="599">
        <v>0.38579999999999998</v>
      </c>
      <c r="L6836" t="str">
        <f t="shared" si="119"/>
        <v>GUINCHO DE COLUNA COM CAPACIDADE DE 200 KG - 0,92 KW</v>
      </c>
    </row>
    <row r="6837" spans="2:12" ht="15.75" x14ac:dyDescent="0.25">
      <c r="B6837" s="4" t="s">
        <v>2885</v>
      </c>
      <c r="C6837" s="8" t="s">
        <v>16231</v>
      </c>
      <c r="D6837" s="4">
        <f t="shared" si="118"/>
        <v>256.42039999999997</v>
      </c>
      <c r="E6837" s="406">
        <f t="shared" si="118"/>
        <v>123.223</v>
      </c>
      <c r="F6837" s="405"/>
      <c r="G6837" s="599">
        <v>256.42039999999997</v>
      </c>
      <c r="H6837" s="599">
        <v>123.223</v>
      </c>
      <c r="I6837" s="599">
        <v>252.9939</v>
      </c>
      <c r="J6837" s="599">
        <v>119.79649999999999</v>
      </c>
      <c r="L6837" t="str">
        <f t="shared" si="119"/>
        <v>ROLO COMPACTADOR DE PNEUS AUTOPROPELIDO DE 27 T - 85 KW</v>
      </c>
    </row>
    <row r="6838" spans="2:12" ht="15.75" x14ac:dyDescent="0.25">
      <c r="B6838" s="6" t="s">
        <v>2884</v>
      </c>
      <c r="C6838" s="9" t="s">
        <v>16232</v>
      </c>
      <c r="D6838" s="6">
        <f t="shared" si="118"/>
        <v>45.259599999999999</v>
      </c>
      <c r="E6838" s="403">
        <f t="shared" si="118"/>
        <v>7.1679000000000004</v>
      </c>
      <c r="F6838" s="405"/>
      <c r="G6838" s="599">
        <v>45.259599999999999</v>
      </c>
      <c r="H6838" s="599">
        <v>7.1679000000000004</v>
      </c>
      <c r="I6838" s="599">
        <v>45.259599999999999</v>
      </c>
      <c r="J6838" s="599">
        <v>7.1679000000000004</v>
      </c>
      <c r="L6838" t="str">
        <f t="shared" si="119"/>
        <v>GRUPO GERADOR - 40 KVA</v>
      </c>
    </row>
    <row r="6839" spans="2:12" ht="15.75" x14ac:dyDescent="0.25">
      <c r="B6839" s="4" t="s">
        <v>8667</v>
      </c>
      <c r="C6839" s="8" t="s">
        <v>16233</v>
      </c>
      <c r="D6839" s="4">
        <f t="shared" si="118"/>
        <v>9.9472000000000005</v>
      </c>
      <c r="E6839" s="406">
        <f t="shared" si="118"/>
        <v>0.48809999999999998</v>
      </c>
      <c r="F6839" s="405"/>
      <c r="G6839" s="599">
        <v>9.9472000000000005</v>
      </c>
      <c r="H6839" s="599">
        <v>0.48809999999999998</v>
      </c>
      <c r="I6839" s="599">
        <v>9.9472000000000005</v>
      </c>
      <c r="J6839" s="599">
        <v>0.48809999999999998</v>
      </c>
      <c r="L6839" t="str">
        <f t="shared" si="119"/>
        <v>GRUPO GERADOR - 7,2 KVA</v>
      </c>
    </row>
    <row r="6840" spans="2:12" ht="15.75" x14ac:dyDescent="0.25">
      <c r="B6840" s="6" t="s">
        <v>8668</v>
      </c>
      <c r="C6840" s="9" t="s">
        <v>16234</v>
      </c>
      <c r="D6840" s="6">
        <f t="shared" si="118"/>
        <v>532.18079999999998</v>
      </c>
      <c r="E6840" s="403">
        <f t="shared" si="118"/>
        <v>29.0471</v>
      </c>
      <c r="F6840" s="405"/>
      <c r="G6840" s="599">
        <v>532.18079999999998</v>
      </c>
      <c r="H6840" s="599">
        <v>29.0471</v>
      </c>
      <c r="I6840" s="599">
        <v>532.18079999999998</v>
      </c>
      <c r="J6840" s="599">
        <v>29.0471</v>
      </c>
      <c r="L6840" t="str">
        <f t="shared" si="119"/>
        <v>GRUPO GERADOR - 569 KVA</v>
      </c>
    </row>
    <row r="6841" spans="2:12" ht="15.75" x14ac:dyDescent="0.25">
      <c r="B6841" s="4" t="s">
        <v>2883</v>
      </c>
      <c r="C6841" s="8" t="s">
        <v>16235</v>
      </c>
      <c r="D6841" s="4">
        <f t="shared" si="118"/>
        <v>102.9072</v>
      </c>
      <c r="E6841" s="406">
        <f t="shared" si="118"/>
        <v>71.825299999999999</v>
      </c>
      <c r="F6841" s="405"/>
      <c r="G6841" s="599">
        <v>102.9072</v>
      </c>
      <c r="H6841" s="599">
        <v>71.825299999999999</v>
      </c>
      <c r="I6841" s="599">
        <v>100.5055</v>
      </c>
      <c r="J6841" s="599">
        <v>69.423599999999993</v>
      </c>
      <c r="L6841" t="str">
        <f t="shared" si="119"/>
        <v>PRENSA HIDRÁULICA PARA FABRICAÇÃO DE BLOCOS PRÉ-MOLDADOS - 20 KW</v>
      </c>
    </row>
    <row r="6842" spans="2:12" ht="15.75" x14ac:dyDescent="0.25">
      <c r="B6842" s="6" t="s">
        <v>6080</v>
      </c>
      <c r="C6842" s="9" t="s">
        <v>16236</v>
      </c>
      <c r="D6842" s="6">
        <f t="shared" si="118"/>
        <v>10.695</v>
      </c>
      <c r="E6842" s="403">
        <f t="shared" si="118"/>
        <v>0.95940000000000003</v>
      </c>
      <c r="F6842" s="405"/>
      <c r="G6842" s="599">
        <v>10.695</v>
      </c>
      <c r="H6842" s="599">
        <v>0.95940000000000003</v>
      </c>
      <c r="I6842" s="599">
        <v>10.695</v>
      </c>
      <c r="J6842" s="599">
        <v>0.95940000000000003</v>
      </c>
      <c r="L6842" t="str">
        <f t="shared" si="119"/>
        <v>COMPRESSOR DE AR PORTÁTIL DE 9,44 L/S (20 PCM) A GASOLINA - 5,22 KW</v>
      </c>
    </row>
    <row r="6843" spans="2:12" ht="15.75" x14ac:dyDescent="0.25">
      <c r="B6843" s="4" t="s">
        <v>2882</v>
      </c>
      <c r="C6843" s="8" t="s">
        <v>16237</v>
      </c>
      <c r="D6843" s="4">
        <f t="shared" si="118"/>
        <v>291.45839999999998</v>
      </c>
      <c r="E6843" s="406">
        <f t="shared" si="118"/>
        <v>48.592199999999998</v>
      </c>
      <c r="F6843" s="405"/>
      <c r="G6843" s="599">
        <v>291.45839999999998</v>
      </c>
      <c r="H6843" s="599">
        <v>48.592199999999998</v>
      </c>
      <c r="I6843" s="599">
        <v>291.45839999999998</v>
      </c>
      <c r="J6843" s="599">
        <v>48.592199999999998</v>
      </c>
      <c r="L6843" t="str">
        <f t="shared" si="119"/>
        <v>COMPRESSOR DE AR PORTÁTIL DE 373,78 L/S (792 PCM) - 213,30 KW</v>
      </c>
    </row>
    <row r="6844" spans="2:12" ht="15.75" x14ac:dyDescent="0.25">
      <c r="B6844" s="6" t="s">
        <v>2881</v>
      </c>
      <c r="C6844" s="9" t="s">
        <v>16238</v>
      </c>
      <c r="D6844" s="6">
        <f t="shared" si="118"/>
        <v>74.355199999999996</v>
      </c>
      <c r="E6844" s="403">
        <f t="shared" si="118"/>
        <v>49.069800000000001</v>
      </c>
      <c r="F6844" s="405"/>
      <c r="G6844" s="599">
        <v>74.355199999999996</v>
      </c>
      <c r="H6844" s="599">
        <v>49.069800000000001</v>
      </c>
      <c r="I6844" s="599">
        <v>71.953500000000005</v>
      </c>
      <c r="J6844" s="599">
        <v>46.668100000000003</v>
      </c>
      <c r="L6844" t="str">
        <f t="shared" si="119"/>
        <v>CUNHA HIDRÁULICA COM TRÊS CILINDROS E ACESSÓRIOS COM CAPACIDADE DE 3.000 KN - 5,60 KW</v>
      </c>
    </row>
    <row r="6845" spans="2:12" ht="30" x14ac:dyDescent="0.25">
      <c r="B6845" s="4" t="s">
        <v>6929</v>
      </c>
      <c r="C6845" s="8" t="s">
        <v>16239</v>
      </c>
      <c r="D6845" s="4">
        <f t="shared" si="118"/>
        <v>152.94159999999999</v>
      </c>
      <c r="E6845" s="406">
        <f t="shared" si="118"/>
        <v>76.328299999999999</v>
      </c>
      <c r="F6845" s="405"/>
      <c r="G6845" s="599">
        <v>152.94159999999999</v>
      </c>
      <c r="H6845" s="599">
        <v>76.328299999999999</v>
      </c>
      <c r="I6845" s="599">
        <v>149.51509999999999</v>
      </c>
      <c r="J6845" s="599">
        <v>72.901799999999994</v>
      </c>
      <c r="L6845" t="str">
        <f t="shared" si="119"/>
        <v>RETROESCAVADEIRA DE PNEUS COM CAÇAMBA DE ESCAVAÇÃO TRAPEZOIDAL OU TRIANGULAR COM SEÇÃO DE CORTE INFERIOR A 0,10 M² - 58 KW</v>
      </c>
    </row>
    <row r="6846" spans="2:12" ht="30" x14ac:dyDescent="0.25">
      <c r="B6846" s="6" t="s">
        <v>6930</v>
      </c>
      <c r="C6846" s="9" t="s">
        <v>16240</v>
      </c>
      <c r="D6846" s="6">
        <f t="shared" si="118"/>
        <v>152.94159999999999</v>
      </c>
      <c r="E6846" s="403">
        <f t="shared" si="118"/>
        <v>76.328299999999999</v>
      </c>
      <c r="F6846" s="405"/>
      <c r="G6846" s="599">
        <v>152.94159999999999</v>
      </c>
      <c r="H6846" s="599">
        <v>76.328299999999999</v>
      </c>
      <c r="I6846" s="599">
        <v>149.51509999999999</v>
      </c>
      <c r="J6846" s="599">
        <v>72.901799999999994</v>
      </c>
      <c r="L6846" t="str">
        <f t="shared" si="119"/>
        <v>RETROESCAVADEIRA DE PNEUS COM CAÇAMBA DE ESCAVAÇÃO TRAPEZOIDAL OU TRIANGULAR COM SEÇÃO DE CORTE DE 0,10 A 0,15 M² - 58 KW</v>
      </c>
    </row>
    <row r="6847" spans="2:12" ht="30" x14ac:dyDescent="0.25">
      <c r="B6847" s="4" t="s">
        <v>6931</v>
      </c>
      <c r="C6847" s="8" t="s">
        <v>16241</v>
      </c>
      <c r="D6847" s="4">
        <f t="shared" si="118"/>
        <v>152.94159999999999</v>
      </c>
      <c r="E6847" s="406">
        <f t="shared" si="118"/>
        <v>76.328299999999999</v>
      </c>
      <c r="F6847" s="405"/>
      <c r="G6847" s="599">
        <v>152.94159999999999</v>
      </c>
      <c r="H6847" s="599">
        <v>76.328299999999999</v>
      </c>
      <c r="I6847" s="599">
        <v>149.51509999999999</v>
      </c>
      <c r="J6847" s="599">
        <v>72.901799999999994</v>
      </c>
      <c r="L6847" t="str">
        <f t="shared" si="119"/>
        <v>RETROESCAVADEIRA DE PNEUS COM CAÇAMBA DE ESCAVAÇÃO TRAPEZOIDAL OU TRIANGULAR COM SEÇÃO DE CORTE DE 0,15 A 0,20 M² - 58 KW</v>
      </c>
    </row>
    <row r="6848" spans="2:12" ht="30" x14ac:dyDescent="0.25">
      <c r="B6848" s="6" t="s">
        <v>6932</v>
      </c>
      <c r="C6848" s="9" t="s">
        <v>16242</v>
      </c>
      <c r="D6848" s="6">
        <f t="shared" si="118"/>
        <v>152.94159999999999</v>
      </c>
      <c r="E6848" s="403">
        <f t="shared" si="118"/>
        <v>76.328299999999999</v>
      </c>
      <c r="F6848" s="405"/>
      <c r="G6848" s="599">
        <v>152.94159999999999</v>
      </c>
      <c r="H6848" s="599">
        <v>76.328299999999999</v>
      </c>
      <c r="I6848" s="599">
        <v>149.51509999999999</v>
      </c>
      <c r="J6848" s="599">
        <v>72.901799999999994</v>
      </c>
      <c r="L6848" t="str">
        <f t="shared" si="119"/>
        <v>RETROESCAVADEIRA DE PNEUS COM CAÇAMBA DE ESCAVAÇÃO TRAPEZOIDAL OU TRIANGULAR COM SEÇÃO DE CORTE DE 0,20 A 0,30 M² - 58 KW</v>
      </c>
    </row>
    <row r="6849" spans="2:12" ht="30" x14ac:dyDescent="0.25">
      <c r="B6849" s="4" t="s">
        <v>6933</v>
      </c>
      <c r="C6849" s="8" t="s">
        <v>16243</v>
      </c>
      <c r="D6849" s="4">
        <f t="shared" si="118"/>
        <v>152.94159999999999</v>
      </c>
      <c r="E6849" s="406">
        <f t="shared" si="118"/>
        <v>76.328299999999999</v>
      </c>
      <c r="F6849" s="405"/>
      <c r="G6849" s="599">
        <v>152.94159999999999</v>
      </c>
      <c r="H6849" s="599">
        <v>76.328299999999999</v>
      </c>
      <c r="I6849" s="599">
        <v>149.51509999999999</v>
      </c>
      <c r="J6849" s="599">
        <v>72.901799999999994</v>
      </c>
      <c r="L6849" t="str">
        <f t="shared" si="119"/>
        <v>RETROESCAVADEIRA DE PNEUS COM CAÇAMBA DE ESCAVAÇÃO TRAPEZOIDAL OU TRIANGULAR COM SEÇÃO DE CORTE DE 0,30 A 0,50 M² - 58 KW</v>
      </c>
    </row>
    <row r="6850" spans="2:12" ht="15.75" x14ac:dyDescent="0.25">
      <c r="B6850" s="6" t="s">
        <v>2880</v>
      </c>
      <c r="C6850" s="9" t="s">
        <v>16244</v>
      </c>
      <c r="D6850" s="6">
        <f t="shared" si="118"/>
        <v>638.86279999999999</v>
      </c>
      <c r="E6850" s="403">
        <f t="shared" si="118"/>
        <v>289.9178</v>
      </c>
      <c r="F6850" s="405"/>
      <c r="G6850" s="599">
        <v>638.86279999999999</v>
      </c>
      <c r="H6850" s="599">
        <v>289.9178</v>
      </c>
      <c r="I6850" s="599">
        <v>635.43629999999996</v>
      </c>
      <c r="J6850" s="599">
        <v>286.49130000000002</v>
      </c>
      <c r="L6850" t="str">
        <f t="shared" si="119"/>
        <v>ESCAVADEIRA HIDRÁULICA COM MARTELO HIDRÁULICO DE 1.700 KG - 103 KW</v>
      </c>
    </row>
    <row r="6851" spans="2:12" ht="15.75" x14ac:dyDescent="0.25">
      <c r="B6851" s="4" t="s">
        <v>2879</v>
      </c>
      <c r="C6851" s="8" t="s">
        <v>16245</v>
      </c>
      <c r="D6851" s="4">
        <f t="shared" si="118"/>
        <v>168.44280000000001</v>
      </c>
      <c r="E6851" s="406">
        <f t="shared" si="118"/>
        <v>12.711499999999999</v>
      </c>
      <c r="F6851" s="405"/>
      <c r="G6851" s="599">
        <v>168.44280000000001</v>
      </c>
      <c r="H6851" s="599">
        <v>12.711499999999999</v>
      </c>
      <c r="I6851" s="599">
        <v>168.44280000000001</v>
      </c>
      <c r="J6851" s="599">
        <v>12.711499999999999</v>
      </c>
      <c r="L6851" t="str">
        <f t="shared" si="119"/>
        <v>GRUPO GERADOR - 174 KVA</v>
      </c>
    </row>
    <row r="6852" spans="2:12" ht="15.75" x14ac:dyDescent="0.25">
      <c r="B6852" s="6" t="s">
        <v>2878</v>
      </c>
      <c r="C6852" s="9" t="s">
        <v>16246</v>
      </c>
      <c r="D6852" s="6">
        <f t="shared" si="118"/>
        <v>877.75570000000005</v>
      </c>
      <c r="E6852" s="403">
        <f t="shared" si="118"/>
        <v>420.92419999999998</v>
      </c>
      <c r="F6852" s="405"/>
      <c r="G6852" s="599">
        <v>877.75570000000005</v>
      </c>
      <c r="H6852" s="599">
        <v>420.92419999999998</v>
      </c>
      <c r="I6852" s="599">
        <v>874.32920000000001</v>
      </c>
      <c r="J6852" s="599">
        <v>417.49770000000001</v>
      </c>
      <c r="L6852" t="str">
        <f t="shared" si="119"/>
        <v>EXTRUSORA DE BARREIRA DE CONCRETO - 74 KW</v>
      </c>
    </row>
    <row r="6853" spans="2:12" ht="15.75" x14ac:dyDescent="0.25">
      <c r="B6853" s="4" t="s">
        <v>2877</v>
      </c>
      <c r="C6853" s="8" t="s">
        <v>16247</v>
      </c>
      <c r="D6853" s="4">
        <f t="shared" si="118"/>
        <v>316.01979999999998</v>
      </c>
      <c r="E6853" s="406">
        <f t="shared" si="118"/>
        <v>17.380800000000001</v>
      </c>
      <c r="F6853" s="405"/>
      <c r="G6853" s="599">
        <v>316.01979999999998</v>
      </c>
      <c r="H6853" s="599">
        <v>17.380800000000001</v>
      </c>
      <c r="I6853" s="599">
        <v>316.01979999999998</v>
      </c>
      <c r="J6853" s="599">
        <v>17.380800000000001</v>
      </c>
      <c r="L6853" t="str">
        <f t="shared" si="119"/>
        <v>GRUPO GERADOR - 338 KVA</v>
      </c>
    </row>
    <row r="6854" spans="2:12" ht="15.75" x14ac:dyDescent="0.25">
      <c r="B6854" s="6" t="s">
        <v>2876</v>
      </c>
      <c r="C6854" s="9" t="s">
        <v>16248</v>
      </c>
      <c r="D6854" s="6">
        <f t="shared" si="118"/>
        <v>109.17749999999999</v>
      </c>
      <c r="E6854" s="403">
        <f t="shared" si="118"/>
        <v>8.3048999999999999</v>
      </c>
      <c r="F6854" s="405"/>
      <c r="G6854" s="599">
        <v>109.17749999999999</v>
      </c>
      <c r="H6854" s="599">
        <v>8.3048999999999999</v>
      </c>
      <c r="I6854" s="599">
        <v>109.17749999999999</v>
      </c>
      <c r="J6854" s="599">
        <v>8.3048999999999999</v>
      </c>
      <c r="L6854" t="str">
        <f t="shared" si="119"/>
        <v>GRUPO GERADOR - 113 KVA</v>
      </c>
    </row>
    <row r="6855" spans="2:12" ht="15.75" x14ac:dyDescent="0.25">
      <c r="B6855" s="4" t="s">
        <v>2875</v>
      </c>
      <c r="C6855" s="8" t="s">
        <v>16249</v>
      </c>
      <c r="D6855" s="4">
        <f t="shared" si="118"/>
        <v>77.551699999999997</v>
      </c>
      <c r="E6855" s="406">
        <f t="shared" si="118"/>
        <v>50.005499999999998</v>
      </c>
      <c r="F6855" s="405"/>
      <c r="G6855" s="599">
        <v>77.551699999999997</v>
      </c>
      <c r="H6855" s="599">
        <v>50.005499999999998</v>
      </c>
      <c r="I6855" s="599">
        <v>75.150000000000006</v>
      </c>
      <c r="J6855" s="599">
        <v>47.6038</v>
      </c>
      <c r="L6855" t="str">
        <f t="shared" si="119"/>
        <v>MISTURADOR AUTOMÁTICO PARA GRAUTEAMENTO COM CAPACIDADE DE 20 M³/H - 7 KW</v>
      </c>
    </row>
    <row r="6856" spans="2:12" ht="15.75" x14ac:dyDescent="0.25">
      <c r="B6856" s="6" t="s">
        <v>2874</v>
      </c>
      <c r="C6856" s="9" t="s">
        <v>16250</v>
      </c>
      <c r="D6856" s="6">
        <f t="shared" si="118"/>
        <v>123.05800000000001</v>
      </c>
      <c r="E6856" s="403">
        <f t="shared" si="118"/>
        <v>79.259299999999996</v>
      </c>
      <c r="F6856" s="405"/>
      <c r="G6856" s="599">
        <v>123.05800000000001</v>
      </c>
      <c r="H6856" s="599">
        <v>79.259299999999996</v>
      </c>
      <c r="I6856" s="599">
        <v>120.6563</v>
      </c>
      <c r="J6856" s="599">
        <v>76.857600000000005</v>
      </c>
      <c r="L6856" t="str">
        <f t="shared" si="119"/>
        <v>MISTURADOR COM BOMBA PARA GRAUTEAMENTO TIPO FLEX E OU SIMILAR - 25 KW</v>
      </c>
    </row>
    <row r="6857" spans="2:12" ht="15.75" x14ac:dyDescent="0.25">
      <c r="B6857" s="4" t="s">
        <v>2873</v>
      </c>
      <c r="C6857" s="8" t="s">
        <v>16251</v>
      </c>
      <c r="D6857" s="4">
        <f t="shared" si="118"/>
        <v>32.3765</v>
      </c>
      <c r="E6857" s="406">
        <f t="shared" si="118"/>
        <v>29.217099999999999</v>
      </c>
      <c r="F6857" s="405"/>
      <c r="G6857" s="599">
        <v>32.3765</v>
      </c>
      <c r="H6857" s="599">
        <v>29.217099999999999</v>
      </c>
      <c r="I6857" s="599">
        <v>29.974799999999998</v>
      </c>
      <c r="J6857" s="599">
        <v>26.8154</v>
      </c>
      <c r="L6857" t="str">
        <f t="shared" si="119"/>
        <v>PERFURATRIZ PNEUMÁTICA COM AVANÇO DE COLUNA DE 33,5 KG COM CAPACIDADE DE 2.280 GPM</v>
      </c>
    </row>
    <row r="6858" spans="2:12" ht="15.75" x14ac:dyDescent="0.25">
      <c r="B6858" s="6" t="s">
        <v>2871</v>
      </c>
      <c r="C6858" s="9" t="s">
        <v>16252</v>
      </c>
      <c r="D6858" s="6">
        <f t="shared" si="118"/>
        <v>126.6091</v>
      </c>
      <c r="E6858" s="403">
        <f t="shared" si="118"/>
        <v>70.625799999999998</v>
      </c>
      <c r="F6858" s="405"/>
      <c r="G6858" s="599">
        <v>126.6091</v>
      </c>
      <c r="H6858" s="599">
        <v>70.625799999999998</v>
      </c>
      <c r="I6858" s="599">
        <v>124.20740000000001</v>
      </c>
      <c r="J6858" s="599">
        <v>68.224100000000007</v>
      </c>
      <c r="L6858" t="str">
        <f t="shared" si="119"/>
        <v>PLATAFORMA AUTOPROPELIDA COM ALCANCE DE 12 M COM CAPACIDADE DE 700 KG - 24 KW</v>
      </c>
    </row>
    <row r="6859" spans="2:12" ht="15.75" x14ac:dyDescent="0.25">
      <c r="B6859" s="4" t="s">
        <v>2870</v>
      </c>
      <c r="C6859" s="8" t="s">
        <v>16253</v>
      </c>
      <c r="D6859" s="4">
        <f t="shared" si="118"/>
        <v>386.34</v>
      </c>
      <c r="E6859" s="406">
        <f t="shared" si="118"/>
        <v>195.43430000000001</v>
      </c>
      <c r="F6859" s="405"/>
      <c r="G6859" s="599">
        <v>386.34</v>
      </c>
      <c r="H6859" s="599">
        <v>195.43430000000001</v>
      </c>
      <c r="I6859" s="599">
        <v>382.7029</v>
      </c>
      <c r="J6859" s="599">
        <v>191.7972</v>
      </c>
      <c r="L6859" t="str">
        <f t="shared" si="119"/>
        <v>GUINDASTE MÓVEL SOBRE PNEUS COM 2 EIXOS COM CAPACIDADE MÁXIMA DE 55 T - 186 KW</v>
      </c>
    </row>
    <row r="6860" spans="2:12" ht="15.75" x14ac:dyDescent="0.25">
      <c r="B6860" s="6" t="s">
        <v>2868</v>
      </c>
      <c r="C6860" s="9" t="s">
        <v>16254</v>
      </c>
      <c r="D6860" s="6">
        <f t="shared" si="118"/>
        <v>32.773899999999998</v>
      </c>
      <c r="E6860" s="403">
        <f t="shared" si="118"/>
        <v>27.247399999999999</v>
      </c>
      <c r="F6860" s="405"/>
      <c r="G6860" s="599">
        <v>32.773899999999998</v>
      </c>
      <c r="H6860" s="599">
        <v>27.247399999999999</v>
      </c>
      <c r="I6860" s="599">
        <v>30.372199999999999</v>
      </c>
      <c r="J6860" s="599">
        <v>24.845700000000001</v>
      </c>
      <c r="L6860" t="str">
        <f t="shared" si="119"/>
        <v>MISTURADOR DE ARGAMASSA COM CAPACIDADE DE 0,250 M³ - 3,70 KW</v>
      </c>
    </row>
    <row r="6861" spans="2:12" ht="15.75" x14ac:dyDescent="0.25">
      <c r="B6861" s="4" t="s">
        <v>2867</v>
      </c>
      <c r="C6861" s="8" t="s">
        <v>16255</v>
      </c>
      <c r="D6861" s="4">
        <f t="shared" si="118"/>
        <v>0.57979999999999998</v>
      </c>
      <c r="E6861" s="406">
        <f t="shared" si="118"/>
        <v>0.39689999999999998</v>
      </c>
      <c r="F6861" s="405"/>
      <c r="G6861" s="599">
        <v>0.57979999999999998</v>
      </c>
      <c r="H6861" s="599">
        <v>0.39689999999999998</v>
      </c>
      <c r="I6861" s="599">
        <v>0.57979999999999998</v>
      </c>
      <c r="J6861" s="599">
        <v>0.39689999999999998</v>
      </c>
      <c r="L6861" t="str">
        <f t="shared" si="119"/>
        <v>CARRO MANUAL MODELO PLATAFORMA DE 150 X 80 CM COM CAPACIDADE DE 800 KG</v>
      </c>
    </row>
    <row r="6862" spans="2:12" ht="15.75" x14ac:dyDescent="0.25">
      <c r="B6862" s="6" t="s">
        <v>2866</v>
      </c>
      <c r="C6862" s="9" t="s">
        <v>16256</v>
      </c>
      <c r="D6862" s="6">
        <f t="shared" si="118"/>
        <v>112.05070000000001</v>
      </c>
      <c r="E6862" s="403">
        <f t="shared" si="118"/>
        <v>72.859700000000004</v>
      </c>
      <c r="F6862" s="405"/>
      <c r="G6862" s="599">
        <v>112.05070000000001</v>
      </c>
      <c r="H6862" s="599">
        <v>72.859700000000004</v>
      </c>
      <c r="I6862" s="599">
        <v>107.20820000000001</v>
      </c>
      <c r="J6862" s="599">
        <v>68.017200000000003</v>
      </c>
      <c r="L6862" t="str">
        <f t="shared" si="119"/>
        <v>BOMBA PARA CONCRETO PROJETADO VIA ÚMIDA COM CAPACIDADE DE 10 M³/H - 14,70 KW</v>
      </c>
    </row>
    <row r="6863" spans="2:12" ht="15.75" x14ac:dyDescent="0.25">
      <c r="B6863" s="4" t="s">
        <v>6081</v>
      </c>
      <c r="C6863" s="8" t="s">
        <v>16257</v>
      </c>
      <c r="D6863" s="4">
        <f t="shared" si="118"/>
        <v>8.4082000000000008</v>
      </c>
      <c r="E6863" s="406">
        <f t="shared" si="118"/>
        <v>4.9154</v>
      </c>
      <c r="F6863" s="405"/>
      <c r="G6863" s="599">
        <v>8.4082000000000008</v>
      </c>
      <c r="H6863" s="599">
        <v>4.9154</v>
      </c>
      <c r="I6863" s="599">
        <v>8.4082000000000008</v>
      </c>
      <c r="J6863" s="599">
        <v>4.9154</v>
      </c>
      <c r="L6863" t="str">
        <f t="shared" si="119"/>
        <v>BOMBA PNEUMÁTICA PARA INJEÇÃO DE RESINA COM CAPACIDADE DE 0,18 M³/H</v>
      </c>
    </row>
    <row r="6864" spans="2:12" ht="15.75" x14ac:dyDescent="0.25">
      <c r="B6864" s="6" t="s">
        <v>2864</v>
      </c>
      <c r="C6864" s="9" t="s">
        <v>16258</v>
      </c>
      <c r="D6864" s="6">
        <f t="shared" si="118"/>
        <v>1199.4945</v>
      </c>
      <c r="E6864" s="403">
        <f t="shared" si="118"/>
        <v>640.24440000000004</v>
      </c>
      <c r="F6864" s="405"/>
      <c r="G6864" s="599">
        <v>1199.4945</v>
      </c>
      <c r="H6864" s="599">
        <v>640.24440000000004</v>
      </c>
      <c r="I6864" s="599">
        <v>1194.652</v>
      </c>
      <c r="J6864" s="599">
        <v>635.40189999999996</v>
      </c>
      <c r="L6864" t="str">
        <f t="shared" si="119"/>
        <v>ROBOT PARA CONCRETO PROJETADO COM CAPACIDADE DE 30 M³/H - 70 KW - COM COMPRESSOR DIESEL</v>
      </c>
    </row>
    <row r="6865" spans="2:12" ht="15.75" x14ac:dyDescent="0.25">
      <c r="B6865" s="4" t="s">
        <v>2863</v>
      </c>
      <c r="C6865" s="8" t="s">
        <v>16259</v>
      </c>
      <c r="D6865" s="4">
        <f t="shared" si="118"/>
        <v>302.10070000000002</v>
      </c>
      <c r="E6865" s="406">
        <f t="shared" si="118"/>
        <v>155.25059999999999</v>
      </c>
      <c r="F6865" s="405"/>
      <c r="G6865" s="599">
        <v>302.10070000000002</v>
      </c>
      <c r="H6865" s="599">
        <v>155.25059999999999</v>
      </c>
      <c r="I6865" s="599">
        <v>298.67419999999998</v>
      </c>
      <c r="J6865" s="599">
        <v>151.82409999999999</v>
      </c>
      <c r="L6865" t="str">
        <f t="shared" si="119"/>
        <v>PERFURATRIZ DE SUPERFÍCIE SOBRE PNEUS COM MARTELO DE TOPO E CONTROLE REMOTO VIA RÁDIO - 60 KW</v>
      </c>
    </row>
    <row r="6866" spans="2:12" ht="15.75" x14ac:dyDescent="0.25">
      <c r="B6866" s="6" t="s">
        <v>2862</v>
      </c>
      <c r="C6866" s="9" t="s">
        <v>16260</v>
      </c>
      <c r="D6866" s="6">
        <f t="shared" si="118"/>
        <v>2164.7932000000001</v>
      </c>
      <c r="E6866" s="403">
        <f t="shared" si="118"/>
        <v>1020.2314</v>
      </c>
      <c r="F6866" s="405"/>
      <c r="G6866" s="599">
        <v>2164.7932000000001</v>
      </c>
      <c r="H6866" s="599">
        <v>1020.2314</v>
      </c>
      <c r="I6866" s="599">
        <v>2159.9506999999999</v>
      </c>
      <c r="J6866" s="599">
        <v>1015.3889</v>
      </c>
      <c r="L6866" t="str">
        <f t="shared" si="119"/>
        <v>JUMBO ELETRO-HIDRÁULICO COM 3 BRAÇOS - 155 KW/237 KW</v>
      </c>
    </row>
    <row r="6867" spans="2:12" ht="15.75" x14ac:dyDescent="0.25">
      <c r="B6867" s="4" t="s">
        <v>2861</v>
      </c>
      <c r="C6867" s="8" t="s">
        <v>16261</v>
      </c>
      <c r="D6867" s="4">
        <f t="shared" si="118"/>
        <v>371.9982</v>
      </c>
      <c r="E6867" s="406">
        <f t="shared" si="118"/>
        <v>164.5241</v>
      </c>
      <c r="F6867" s="405"/>
      <c r="G6867" s="599">
        <v>371.9982</v>
      </c>
      <c r="H6867" s="599">
        <v>164.5241</v>
      </c>
      <c r="I6867" s="599">
        <v>368.57170000000002</v>
      </c>
      <c r="J6867" s="599">
        <v>161.0976</v>
      </c>
      <c r="L6867" t="str">
        <f t="shared" si="119"/>
        <v>PERFURATRIZ HIDRÁULICA ROTOPERCUSSIVA - 123 KW</v>
      </c>
    </row>
    <row r="6868" spans="2:12" ht="15.75" x14ac:dyDescent="0.25">
      <c r="B6868" s="6" t="s">
        <v>3178</v>
      </c>
      <c r="C6868" s="9" t="s">
        <v>16262</v>
      </c>
      <c r="D6868" s="6">
        <f t="shared" si="118"/>
        <v>456.03870000000001</v>
      </c>
      <c r="E6868" s="403">
        <f t="shared" si="118"/>
        <v>103.99890000000001</v>
      </c>
      <c r="F6868" s="405"/>
      <c r="G6868" s="599">
        <v>456.03870000000001</v>
      </c>
      <c r="H6868" s="599">
        <v>103.99890000000001</v>
      </c>
      <c r="I6868" s="599">
        <v>453.07909999999998</v>
      </c>
      <c r="J6868" s="599">
        <v>101.0393</v>
      </c>
      <c r="L6868" t="str">
        <f t="shared" si="119"/>
        <v>CAMINHÃO TANQUE DE ASFALTO COM CAPACIDADE DE 31.000 L - 265 KW</v>
      </c>
    </row>
    <row r="6869" spans="2:12" ht="15.75" x14ac:dyDescent="0.25">
      <c r="B6869" s="4" t="s">
        <v>3478</v>
      </c>
      <c r="C6869" s="8" t="s">
        <v>16263</v>
      </c>
      <c r="D6869" s="4">
        <f t="shared" si="118"/>
        <v>429.8227</v>
      </c>
      <c r="E6869" s="406">
        <f t="shared" si="118"/>
        <v>88.952600000000004</v>
      </c>
      <c r="F6869" s="405"/>
      <c r="G6869" s="599">
        <v>429.8227</v>
      </c>
      <c r="H6869" s="599">
        <v>88.952600000000004</v>
      </c>
      <c r="I6869" s="599">
        <v>426.86309999999997</v>
      </c>
      <c r="J6869" s="599">
        <v>85.992999999999995</v>
      </c>
      <c r="L6869" t="str">
        <f t="shared" si="119"/>
        <v>CAVALO MECÂNICO ESTRADEIRO 6 X 2, PBT 23.000 KG - 265 KW - CONDIÇÃO DE TRABALHO SEVERA - MOTORISTA DE CAMINHÃO</v>
      </c>
    </row>
    <row r="6870" spans="2:12" ht="15.75" x14ac:dyDescent="0.25">
      <c r="B6870" s="6" t="s">
        <v>3374</v>
      </c>
      <c r="C6870" s="9" t="s">
        <v>16264</v>
      </c>
      <c r="D6870" s="6">
        <f t="shared" si="118"/>
        <v>26.216000000000001</v>
      </c>
      <c r="E6870" s="403">
        <f t="shared" si="118"/>
        <v>15.0463</v>
      </c>
      <c r="F6870" s="405"/>
      <c r="G6870" s="599">
        <v>26.216000000000001</v>
      </c>
      <c r="H6870" s="599">
        <v>15.0463</v>
      </c>
      <c r="I6870" s="599">
        <v>26.216000000000001</v>
      </c>
      <c r="J6870" s="599">
        <v>15.0463</v>
      </c>
      <c r="L6870" t="str">
        <f t="shared" si="119"/>
        <v>TANQUE ISOTÉRMICO DE ASFALTO COM CAPACIDADE DE 31.000 L</v>
      </c>
    </row>
    <row r="6871" spans="2:12" ht="15.75" x14ac:dyDescent="0.25">
      <c r="B6871" s="4" t="s">
        <v>3375</v>
      </c>
      <c r="C6871" s="8" t="s">
        <v>16265</v>
      </c>
      <c r="D6871" s="4">
        <f t="shared" si="118"/>
        <v>548.36959999999999</v>
      </c>
      <c r="E6871" s="406">
        <f t="shared" si="118"/>
        <v>173.59639999999999</v>
      </c>
      <c r="F6871" s="405"/>
      <c r="G6871" s="599">
        <v>548.36959999999999</v>
      </c>
      <c r="H6871" s="599">
        <v>173.59639999999999</v>
      </c>
      <c r="I6871" s="599">
        <v>544.73249999999996</v>
      </c>
      <c r="J6871" s="599">
        <v>169.95930000000001</v>
      </c>
      <c r="L6871" t="str">
        <f t="shared" si="119"/>
        <v>CAVALO MECÂNICO COM DOLLY INTERMEDIÁRIO E SEMIRREBOQUE DE 4 EIXOS COM CAPACIDADE DE 53 T - 323 KW</v>
      </c>
    </row>
    <row r="6872" spans="2:12" ht="15.75" x14ac:dyDescent="0.25">
      <c r="B6872" s="6" t="s">
        <v>3376</v>
      </c>
      <c r="C6872" s="9" t="s">
        <v>16266</v>
      </c>
      <c r="D6872" s="6">
        <f t="shared" si="118"/>
        <v>438.19240000000002</v>
      </c>
      <c r="E6872" s="403">
        <f t="shared" si="118"/>
        <v>110.6144</v>
      </c>
      <c r="F6872" s="405"/>
      <c r="G6872" s="599">
        <v>438.19240000000002</v>
      </c>
      <c r="H6872" s="599">
        <v>110.6144</v>
      </c>
      <c r="I6872" s="599">
        <v>434.55529999999999</v>
      </c>
      <c r="J6872" s="599">
        <v>106.9773</v>
      </c>
      <c r="L6872" t="str">
        <f t="shared" si="119"/>
        <v>CAVALO MECÂNICO ESTRADEIRO 6 X 4, PBT 23.000 KG - 323 KW - MOTORISTA DE VEÍCULO ESPECIAL</v>
      </c>
    </row>
    <row r="6873" spans="2:12" ht="15.75" x14ac:dyDescent="0.25">
      <c r="B6873" s="4" t="s">
        <v>3377</v>
      </c>
      <c r="C6873" s="8" t="s">
        <v>16267</v>
      </c>
      <c r="D6873" s="4">
        <f t="shared" si="118"/>
        <v>93.426000000000002</v>
      </c>
      <c r="E6873" s="406">
        <f t="shared" si="118"/>
        <v>53.406300000000002</v>
      </c>
      <c r="F6873" s="405"/>
      <c r="G6873" s="599">
        <v>93.426000000000002</v>
      </c>
      <c r="H6873" s="599">
        <v>53.406300000000002</v>
      </c>
      <c r="I6873" s="599">
        <v>93.426000000000002</v>
      </c>
      <c r="J6873" s="599">
        <v>53.406300000000002</v>
      </c>
      <c r="L6873" t="str">
        <f t="shared" si="119"/>
        <v>SEMIRREBOQUE COM 4 EIXOS</v>
      </c>
    </row>
    <row r="6874" spans="2:12" ht="15.75" x14ac:dyDescent="0.25">
      <c r="B6874" s="6" t="s">
        <v>3378</v>
      </c>
      <c r="C6874" s="9" t="s">
        <v>16268</v>
      </c>
      <c r="D6874" s="6">
        <f t="shared" si="118"/>
        <v>16.751200000000001</v>
      </c>
      <c r="E6874" s="403">
        <f t="shared" si="118"/>
        <v>9.5756999999999994</v>
      </c>
      <c r="F6874" s="405"/>
      <c r="G6874" s="599">
        <v>16.751200000000001</v>
      </c>
      <c r="H6874" s="599">
        <v>9.5756999999999994</v>
      </c>
      <c r="I6874" s="599">
        <v>16.751200000000001</v>
      </c>
      <c r="J6874" s="599">
        <v>9.5756999999999994</v>
      </c>
      <c r="L6874" t="str">
        <f t="shared" si="119"/>
        <v>DOLLY INTERMEDIÁRIO COM 2 EIXOS PARA SEMIRREBOQUE</v>
      </c>
    </row>
    <row r="6875" spans="2:12" ht="15.75" x14ac:dyDescent="0.25">
      <c r="B6875" s="4" t="s">
        <v>3169</v>
      </c>
      <c r="C6875" s="8" t="s">
        <v>16269</v>
      </c>
      <c r="D6875" s="4">
        <f t="shared" si="118"/>
        <v>450.60050000000001</v>
      </c>
      <c r="E6875" s="406">
        <f t="shared" si="118"/>
        <v>130.91139999999999</v>
      </c>
      <c r="F6875" s="405"/>
      <c r="G6875" s="599">
        <v>450.60050000000001</v>
      </c>
      <c r="H6875" s="599">
        <v>130.91139999999999</v>
      </c>
      <c r="I6875" s="599">
        <v>447.64089999999999</v>
      </c>
      <c r="J6875" s="599">
        <v>127.95180000000001</v>
      </c>
      <c r="L6875" t="str">
        <f t="shared" si="119"/>
        <v>CAMINHÃO DISTRIBUIDOR DE CIMENTO E CAL COM CAPACIDADE DE 17 M³ - 210 KW</v>
      </c>
    </row>
    <row r="6876" spans="2:12" ht="15.75" x14ac:dyDescent="0.25">
      <c r="B6876" s="6" t="s">
        <v>3479</v>
      </c>
      <c r="C6876" s="9" t="s">
        <v>16270</v>
      </c>
      <c r="D6876" s="6">
        <f t="shared" si="118"/>
        <v>362.52269999999999</v>
      </c>
      <c r="E6876" s="403">
        <f t="shared" si="118"/>
        <v>84.679000000000002</v>
      </c>
      <c r="F6876" s="405"/>
      <c r="G6876" s="599">
        <v>362.52269999999999</v>
      </c>
      <c r="H6876" s="599">
        <v>84.679000000000002</v>
      </c>
      <c r="I6876" s="599">
        <v>359.56310000000002</v>
      </c>
      <c r="J6876" s="599">
        <v>81.719399999999993</v>
      </c>
      <c r="L6876" t="str">
        <f t="shared" si="119"/>
        <v>CAMINHÃO PLATAFORMA 8 X 2, PBTC 36.000 KG E DISTÂNCIA ENTRE EIXOS 4,8 M - 210 KW - MOTORISTA DE CAMINHÃO</v>
      </c>
    </row>
    <row r="6877" spans="2:12" ht="15.75" x14ac:dyDescent="0.25">
      <c r="B6877" s="4" t="s">
        <v>3380</v>
      </c>
      <c r="C6877" s="8" t="s">
        <v>16271</v>
      </c>
      <c r="D6877" s="4">
        <f t="shared" si="118"/>
        <v>88.077799999999996</v>
      </c>
      <c r="E6877" s="406">
        <f t="shared" si="118"/>
        <v>46.232399999999998</v>
      </c>
      <c r="F6877" s="405"/>
      <c r="G6877" s="599">
        <v>88.077799999999996</v>
      </c>
      <c r="H6877" s="599">
        <v>46.232399999999998</v>
      </c>
      <c r="I6877" s="599">
        <v>88.077799999999996</v>
      </c>
      <c r="J6877" s="599">
        <v>46.232399999999998</v>
      </c>
      <c r="L6877" t="str">
        <f t="shared" si="119"/>
        <v>DISTRIBUIDOR DE CIMENTO MONTADO SOBRE CHASSI COM CAPACIDADE DE 17 M³</v>
      </c>
    </row>
    <row r="6878" spans="2:12" ht="15.75" x14ac:dyDescent="0.25">
      <c r="B6878" s="6" t="s">
        <v>3159</v>
      </c>
      <c r="C6878" s="9" t="s">
        <v>16272</v>
      </c>
      <c r="D6878" s="6">
        <f t="shared" si="118"/>
        <v>670.04160000000002</v>
      </c>
      <c r="E6878" s="403">
        <f t="shared" si="118"/>
        <v>276.8777</v>
      </c>
      <c r="F6878" s="405"/>
      <c r="G6878" s="599">
        <v>670.04160000000002</v>
      </c>
      <c r="H6878" s="599">
        <v>276.8777</v>
      </c>
      <c r="I6878" s="599">
        <v>664.00279999999998</v>
      </c>
      <c r="J6878" s="599">
        <v>270.83890000000002</v>
      </c>
      <c r="L6878" t="str">
        <f t="shared" si="119"/>
        <v>PLATAFORMA DE INSPEÇÃO SOB PONTES MONTADA EM CAMINHÃO COM CAPACIDADE DE 500 KG E ALCANCE DE 15 M - 188 KW</v>
      </c>
    </row>
    <row r="6879" spans="2:12" ht="30" x14ac:dyDescent="0.25">
      <c r="B6879" s="4" t="s">
        <v>3480</v>
      </c>
      <c r="C6879" s="8" t="s">
        <v>16273</v>
      </c>
      <c r="D6879" s="4">
        <f t="shared" si="118"/>
        <v>342.00990000000002</v>
      </c>
      <c r="E6879" s="406">
        <f t="shared" si="118"/>
        <v>88.785600000000002</v>
      </c>
      <c r="F6879" s="405"/>
      <c r="G6879" s="599">
        <v>342.00990000000002</v>
      </c>
      <c r="H6879" s="599">
        <v>88.785600000000002</v>
      </c>
      <c r="I6879" s="599">
        <v>338.37279999999998</v>
      </c>
      <c r="J6879" s="599">
        <v>85.148499999999999</v>
      </c>
      <c r="L6879" t="str">
        <f t="shared" si="119"/>
        <v>CAMINHÃO PLATAFORMA 8 X 2, PBT 29.000 KG E DISTÂNCIA ENTRE EIXOS 4,8 M - 188 KW - CONDIÇÃO DE TRABALHO SEVERA - MOTORISTA DE VEÍCULO ESPECIAL</v>
      </c>
    </row>
    <row r="6880" spans="2:12" ht="15.75" x14ac:dyDescent="0.25">
      <c r="B6880" s="6" t="s">
        <v>3382</v>
      </c>
      <c r="C6880" s="9" t="s">
        <v>16274</v>
      </c>
      <c r="D6880" s="6">
        <f t="shared" ref="D6880:E6943" si="120">IF($J$6491=$G$6492,G6880,I6880)</f>
        <v>328.0317</v>
      </c>
      <c r="E6880" s="403">
        <f t="shared" si="120"/>
        <v>188.09209999999999</v>
      </c>
      <c r="F6880" s="405"/>
      <c r="G6880" s="599">
        <v>328.0317</v>
      </c>
      <c r="H6880" s="599">
        <v>188.09209999999999</v>
      </c>
      <c r="I6880" s="599">
        <v>325.63</v>
      </c>
      <c r="J6880" s="599">
        <v>185.69040000000001</v>
      </c>
      <c r="L6880" t="str">
        <f t="shared" si="119"/>
        <v>PLATAFORMA TELESCÓPICA PARA INSPEÇÃO DE PONTES MONTADA SOBRE CHASSI COM CAPACIDADE DE 500 KG</v>
      </c>
    </row>
    <row r="6881" spans="2:12" ht="15.75" x14ac:dyDescent="0.25">
      <c r="B6881" s="4" t="s">
        <v>3155</v>
      </c>
      <c r="C6881" s="8" t="s">
        <v>16275</v>
      </c>
      <c r="D6881" s="4">
        <f t="shared" si="120"/>
        <v>412.18130000000002</v>
      </c>
      <c r="E6881" s="406">
        <f t="shared" si="120"/>
        <v>139.74969999999999</v>
      </c>
      <c r="F6881" s="405"/>
      <c r="G6881" s="599">
        <v>412.18130000000002</v>
      </c>
      <c r="H6881" s="599">
        <v>139.74969999999999</v>
      </c>
      <c r="I6881" s="599">
        <v>406.14249999999998</v>
      </c>
      <c r="J6881" s="599">
        <v>133.71090000000001</v>
      </c>
      <c r="L6881" t="str">
        <f t="shared" ref="L6881:L6944" si="121">UPPER(C6881)</f>
        <v>CAMINHÃO CARROCERIA COM GUINDAUTO COM CAPACIDADE DE 45 T.M - 188 KW</v>
      </c>
    </row>
    <row r="6882" spans="2:12" ht="15.75" x14ac:dyDescent="0.25">
      <c r="B6882" s="6" t="s">
        <v>3383</v>
      </c>
      <c r="C6882" s="9" t="s">
        <v>16276</v>
      </c>
      <c r="D6882" s="6">
        <f t="shared" si="120"/>
        <v>328.40800000000002</v>
      </c>
      <c r="E6882" s="403">
        <f t="shared" si="120"/>
        <v>81.812299999999993</v>
      </c>
      <c r="F6882" s="405"/>
      <c r="G6882" s="599">
        <v>328.40800000000002</v>
      </c>
      <c r="H6882" s="599">
        <v>81.812299999999993</v>
      </c>
      <c r="I6882" s="599">
        <v>324.77089999999998</v>
      </c>
      <c r="J6882" s="599">
        <v>78.175200000000004</v>
      </c>
      <c r="L6882" t="str">
        <f t="shared" si="121"/>
        <v>CAMINHÃO PLATAFORMA 6 X 2, PBT 23.000 KG E DISTÂNCIA ENTRE EIXOS 5,4 M - 188 KW - MOTORISTA DE VEÍCULO ESPECIAL</v>
      </c>
    </row>
    <row r="6883" spans="2:12" ht="15.75" x14ac:dyDescent="0.25">
      <c r="B6883" s="4" t="s">
        <v>3384</v>
      </c>
      <c r="C6883" s="8" t="s">
        <v>16277</v>
      </c>
      <c r="D6883" s="4">
        <f t="shared" si="120"/>
        <v>5.8681999999999999</v>
      </c>
      <c r="E6883" s="406">
        <f t="shared" si="120"/>
        <v>3.2742</v>
      </c>
      <c r="F6883" s="405"/>
      <c r="G6883" s="599">
        <v>5.8681999999999999</v>
      </c>
      <c r="H6883" s="599">
        <v>3.2742</v>
      </c>
      <c r="I6883" s="599">
        <v>5.8681999999999999</v>
      </c>
      <c r="J6883" s="599">
        <v>3.2742</v>
      </c>
      <c r="L6883" t="str">
        <f t="shared" si="121"/>
        <v>CARROCERIA DE MADEIRA COM CAPACIDADE DE 11 T</v>
      </c>
    </row>
    <row r="6884" spans="2:12" ht="15.75" x14ac:dyDescent="0.25">
      <c r="B6884" s="6" t="s">
        <v>3385</v>
      </c>
      <c r="C6884" s="9" t="s">
        <v>16278</v>
      </c>
      <c r="D6884" s="6">
        <f t="shared" si="120"/>
        <v>77.905100000000004</v>
      </c>
      <c r="E6884" s="403">
        <f t="shared" si="120"/>
        <v>54.663200000000003</v>
      </c>
      <c r="F6884" s="405"/>
      <c r="G6884" s="599">
        <v>77.905100000000004</v>
      </c>
      <c r="H6884" s="599">
        <v>54.663200000000003</v>
      </c>
      <c r="I6884" s="599">
        <v>75.503399999999999</v>
      </c>
      <c r="J6884" s="599">
        <v>52.261499999999998</v>
      </c>
      <c r="L6884" t="str">
        <f t="shared" si="121"/>
        <v>GUINDASTE ARTICULADO MONTADO SOBRE CHASSI COM CAPACIDADE DE 45 T.M</v>
      </c>
    </row>
    <row r="6885" spans="2:12" ht="30" x14ac:dyDescent="0.25">
      <c r="B6885" s="4" t="s">
        <v>3118</v>
      </c>
      <c r="C6885" s="8" t="s">
        <v>16279</v>
      </c>
      <c r="D6885" s="4">
        <f t="shared" si="120"/>
        <v>360.75279999999998</v>
      </c>
      <c r="E6885" s="406">
        <f t="shared" si="120"/>
        <v>153.1105</v>
      </c>
      <c r="F6885" s="405"/>
      <c r="G6885" s="599">
        <v>360.75279999999998</v>
      </c>
      <c r="H6885" s="599">
        <v>153.1105</v>
      </c>
      <c r="I6885" s="599">
        <v>352.9898</v>
      </c>
      <c r="J6885" s="599">
        <v>145.3475</v>
      </c>
      <c r="L6885" t="str">
        <f t="shared" si="121"/>
        <v>BATE-ESTACA HIDRÁULICO PARA DEFENSAS MONTADO EM CAMINHÃO GUINDAUTO COM CAPACIDADE DE 20 T.M E CARROCERIA DE 4 T - 136 KW</v>
      </c>
    </row>
    <row r="6886" spans="2:12" ht="30" x14ac:dyDescent="0.25">
      <c r="B6886" s="6" t="s">
        <v>3481</v>
      </c>
      <c r="C6886" s="9" t="s">
        <v>16280</v>
      </c>
      <c r="D6886" s="6">
        <f t="shared" si="120"/>
        <v>246.19919999999999</v>
      </c>
      <c r="E6886" s="403">
        <f t="shared" si="120"/>
        <v>65.715400000000002</v>
      </c>
      <c r="F6886" s="405"/>
      <c r="G6886" s="599">
        <v>246.19919999999999</v>
      </c>
      <c r="H6886" s="599">
        <v>65.715400000000002</v>
      </c>
      <c r="I6886" s="599">
        <v>243.2396</v>
      </c>
      <c r="J6886" s="599">
        <v>62.755800000000001</v>
      </c>
      <c r="L6886" t="str">
        <f t="shared" si="121"/>
        <v>CAMINHÃO PLATAFORMA 4 X 2, PBT 14.300 KG E DISTÂNCIA ENTRE EIXOS 4,8 M - 136 KW - CONDIÇÃO DE TRABALHO SEVERA - MOTORISTA DE CAMINHÃO</v>
      </c>
    </row>
    <row r="6887" spans="2:12" ht="15.75" x14ac:dyDescent="0.25">
      <c r="B6887" s="4" t="s">
        <v>3387</v>
      </c>
      <c r="C6887" s="8" t="s">
        <v>16281</v>
      </c>
      <c r="D6887" s="4">
        <f t="shared" si="120"/>
        <v>3.8475999999999999</v>
      </c>
      <c r="E6887" s="406">
        <f t="shared" si="120"/>
        <v>2.1467999999999998</v>
      </c>
      <c r="F6887" s="405"/>
      <c r="G6887" s="599">
        <v>3.8475999999999999</v>
      </c>
      <c r="H6887" s="599">
        <v>2.1467999999999998</v>
      </c>
      <c r="I6887" s="599">
        <v>3.8475999999999999</v>
      </c>
      <c r="J6887" s="599">
        <v>2.1467999999999998</v>
      </c>
      <c r="L6887" t="str">
        <f t="shared" si="121"/>
        <v>CARROCERIA DE MADEIRA COM CAPACIDADE DE 4 T</v>
      </c>
    </row>
    <row r="6888" spans="2:12" ht="15.75" x14ac:dyDescent="0.25">
      <c r="B6888" s="6" t="s">
        <v>3388</v>
      </c>
      <c r="C6888" s="9" t="s">
        <v>16282</v>
      </c>
      <c r="D6888" s="6">
        <f t="shared" si="120"/>
        <v>58.11</v>
      </c>
      <c r="E6888" s="403">
        <f t="shared" si="120"/>
        <v>43.618400000000001</v>
      </c>
      <c r="F6888" s="405"/>
      <c r="G6888" s="599">
        <v>58.11</v>
      </c>
      <c r="H6888" s="599">
        <v>43.618400000000001</v>
      </c>
      <c r="I6888" s="599">
        <v>55.708300000000001</v>
      </c>
      <c r="J6888" s="599">
        <v>41.216700000000003</v>
      </c>
      <c r="L6888" t="str">
        <f t="shared" si="121"/>
        <v>GUINDASTE ARTICULADO MONTADO SOBRE CHASSI COM CAPACIDADE DE 20 T.M</v>
      </c>
    </row>
    <row r="6889" spans="2:12" ht="15.75" x14ac:dyDescent="0.25">
      <c r="B6889" s="4" t="s">
        <v>3389</v>
      </c>
      <c r="C6889" s="8" t="s">
        <v>16283</v>
      </c>
      <c r="D6889" s="4">
        <f t="shared" si="120"/>
        <v>52.595999999999997</v>
      </c>
      <c r="E6889" s="406">
        <f t="shared" si="120"/>
        <v>41.629899999999999</v>
      </c>
      <c r="F6889" s="405"/>
      <c r="G6889" s="599">
        <v>52.595999999999997</v>
      </c>
      <c r="H6889" s="599">
        <v>41.629899999999999</v>
      </c>
      <c r="I6889" s="599">
        <v>50.194299999999998</v>
      </c>
      <c r="J6889" s="599">
        <v>39.228200000000001</v>
      </c>
      <c r="L6889" t="str">
        <f t="shared" si="121"/>
        <v>BATE-ESTACA HIDRÁULICO PARA DEFENSAS METÁLICAS MONTADA SOBRE CHASSI</v>
      </c>
    </row>
    <row r="6890" spans="2:12" ht="15.75" x14ac:dyDescent="0.25">
      <c r="B6890" s="6" t="s">
        <v>3112</v>
      </c>
      <c r="C6890" s="9" t="s">
        <v>16284</v>
      </c>
      <c r="D6890" s="6">
        <f t="shared" si="120"/>
        <v>224.83150000000001</v>
      </c>
      <c r="E6890" s="403">
        <f t="shared" si="120"/>
        <v>69.0959</v>
      </c>
      <c r="F6890" s="405"/>
      <c r="G6890" s="599">
        <v>224.83150000000001</v>
      </c>
      <c r="H6890" s="599">
        <v>69.0959</v>
      </c>
      <c r="I6890" s="599">
        <v>221.1944</v>
      </c>
      <c r="J6890" s="599">
        <v>65.458799999999997</v>
      </c>
      <c r="L6890" t="str">
        <f t="shared" si="121"/>
        <v>CAMINHÃO DE RESGATE DE VEÍCULOS LEVES COM PLATAFORMA COM CAPACIDADE DE 4 T - 115 KW</v>
      </c>
    </row>
    <row r="6891" spans="2:12" ht="15.75" x14ac:dyDescent="0.25">
      <c r="B6891" s="4" t="s">
        <v>3390</v>
      </c>
      <c r="C6891" s="8" t="s">
        <v>16285</v>
      </c>
      <c r="D6891" s="4">
        <f t="shared" si="120"/>
        <v>214.37090000000001</v>
      </c>
      <c r="E6891" s="406">
        <f t="shared" si="120"/>
        <v>63.471200000000003</v>
      </c>
      <c r="F6891" s="405"/>
      <c r="G6891" s="599">
        <v>214.37090000000001</v>
      </c>
      <c r="H6891" s="599">
        <v>63.471200000000003</v>
      </c>
      <c r="I6891" s="599">
        <v>210.7338</v>
      </c>
      <c r="J6891" s="599">
        <v>59.834099999999999</v>
      </c>
      <c r="L6891" t="str">
        <f t="shared" si="121"/>
        <v>CAMINHÃO PLATAFORMA 4 X 2 PBT 9.600 KG E DISTÂNCIA ENTRE EIXOS 3,7 M - 115 KW - MOTORISTA DE VEÍCULO ESPECIAL</v>
      </c>
    </row>
    <row r="6892" spans="2:12" ht="15.75" x14ac:dyDescent="0.25">
      <c r="B6892" s="6" t="s">
        <v>3391</v>
      </c>
      <c r="C6892" s="9" t="s">
        <v>16286</v>
      </c>
      <c r="D6892" s="6">
        <f t="shared" si="120"/>
        <v>10.460599999999999</v>
      </c>
      <c r="E6892" s="403">
        <f t="shared" si="120"/>
        <v>5.6246999999999998</v>
      </c>
      <c r="F6892" s="405"/>
      <c r="G6892" s="599">
        <v>10.460599999999999</v>
      </c>
      <c r="H6892" s="599">
        <v>5.6246999999999998</v>
      </c>
      <c r="I6892" s="599">
        <v>10.460599999999999</v>
      </c>
      <c r="J6892" s="599">
        <v>5.6246999999999998</v>
      </c>
      <c r="L6892" t="str">
        <f t="shared" si="121"/>
        <v>PLATAFORMA HIDRÁULICA PARA RESGATE DE VEÍCULOS MONTADA SOBRE CHASSI COM CAPACIDADE DE 4 T</v>
      </c>
    </row>
    <row r="6893" spans="2:12" ht="15.75" x14ac:dyDescent="0.25">
      <c r="B6893" s="4" t="s">
        <v>3111</v>
      </c>
      <c r="C6893" s="8" t="s">
        <v>16287</v>
      </c>
      <c r="D6893" s="4">
        <f t="shared" si="120"/>
        <v>307.40050000000002</v>
      </c>
      <c r="E6893" s="406">
        <f t="shared" si="120"/>
        <v>112.65049999999999</v>
      </c>
      <c r="F6893" s="405"/>
      <c r="G6893" s="599">
        <v>307.40050000000002</v>
      </c>
      <c r="H6893" s="599">
        <v>112.65049999999999</v>
      </c>
      <c r="I6893" s="599">
        <v>301.36169999999998</v>
      </c>
      <c r="J6893" s="599">
        <v>106.6117</v>
      </c>
      <c r="L6893" t="str">
        <f t="shared" si="121"/>
        <v>CAMINHÃO DE RESGATE DE VEÍCULOS DE PORTE MÉDIO COM CAPACIDADE DO GUINCHO DE 20 T - 136 KW</v>
      </c>
    </row>
    <row r="6894" spans="2:12" ht="15.75" x14ac:dyDescent="0.25">
      <c r="B6894" s="6" t="s">
        <v>3392</v>
      </c>
      <c r="C6894" s="9" t="s">
        <v>16288</v>
      </c>
      <c r="D6894" s="6">
        <f t="shared" si="120"/>
        <v>254.69460000000001</v>
      </c>
      <c r="E6894" s="403">
        <f t="shared" si="120"/>
        <v>72.601900000000001</v>
      </c>
      <c r="F6894" s="405"/>
      <c r="G6894" s="599">
        <v>254.69460000000001</v>
      </c>
      <c r="H6894" s="599">
        <v>72.601900000000001</v>
      </c>
      <c r="I6894" s="599">
        <v>251.0575</v>
      </c>
      <c r="J6894" s="599">
        <v>68.964799999999997</v>
      </c>
      <c r="L6894" t="str">
        <f t="shared" si="121"/>
        <v>CAMINHÃO PLATAFORMA 4 X 2, PBT 16.000 KG E DISTÂNCIA ENTRE EIXOS 3,6 M - 136 KW - MOTORISTA DE VEÍCULO ESPECIAL</v>
      </c>
    </row>
    <row r="6895" spans="2:12" ht="15.75" x14ac:dyDescent="0.25">
      <c r="B6895" s="4" t="s">
        <v>3393</v>
      </c>
      <c r="C6895" s="8" t="s">
        <v>16289</v>
      </c>
      <c r="D6895" s="4">
        <f t="shared" si="120"/>
        <v>52.7059</v>
      </c>
      <c r="E6895" s="406">
        <f t="shared" si="120"/>
        <v>40.0486</v>
      </c>
      <c r="F6895" s="405"/>
      <c r="G6895" s="599">
        <v>52.7059</v>
      </c>
      <c r="H6895" s="599">
        <v>40.0486</v>
      </c>
      <c r="I6895" s="599">
        <v>50.304200000000002</v>
      </c>
      <c r="J6895" s="599">
        <v>37.646900000000002</v>
      </c>
      <c r="L6895" t="str">
        <f t="shared" si="121"/>
        <v>GUINCHO REBOCADOR PARA RESGATE DE VEÍCULOS MONTADA SOBRE CHASSI COM CAPACIDADE DE 20 T</v>
      </c>
    </row>
    <row r="6896" spans="2:12" ht="15.75" x14ac:dyDescent="0.25">
      <c r="B6896" s="6" t="s">
        <v>3110</v>
      </c>
      <c r="C6896" s="9" t="s">
        <v>16290</v>
      </c>
      <c r="D6896" s="6">
        <f t="shared" si="120"/>
        <v>517.62390000000005</v>
      </c>
      <c r="E6896" s="403">
        <f t="shared" si="120"/>
        <v>164.65719999999999</v>
      </c>
      <c r="F6896" s="405"/>
      <c r="G6896" s="599">
        <v>517.62390000000005</v>
      </c>
      <c r="H6896" s="599">
        <v>164.65719999999999</v>
      </c>
      <c r="I6896" s="599">
        <v>511.58510000000001</v>
      </c>
      <c r="J6896" s="599">
        <v>158.61840000000001</v>
      </c>
      <c r="L6896" t="str">
        <f t="shared" si="121"/>
        <v>CAMINHÃO DE RESGATE DE VEÍCULOS PESADOS COM DOIS GUINCHOS COM CAPACIDADE DE 35 T - 240 KW</v>
      </c>
    </row>
    <row r="6897" spans="2:12" ht="15.75" x14ac:dyDescent="0.25">
      <c r="B6897" s="4" t="s">
        <v>3394</v>
      </c>
      <c r="C6897" s="8" t="s">
        <v>16291</v>
      </c>
      <c r="D6897" s="4">
        <f t="shared" si="120"/>
        <v>409.30990000000003</v>
      </c>
      <c r="E6897" s="406">
        <f t="shared" si="120"/>
        <v>94.707999999999998</v>
      </c>
      <c r="F6897" s="405"/>
      <c r="G6897" s="599">
        <v>409.30990000000003</v>
      </c>
      <c r="H6897" s="599">
        <v>94.707999999999998</v>
      </c>
      <c r="I6897" s="599">
        <v>405.6728</v>
      </c>
      <c r="J6897" s="599">
        <v>91.070899999999995</v>
      </c>
      <c r="L6897" t="str">
        <f t="shared" si="121"/>
        <v>CAMINHÃO PLATAFORMA 6 X 2, PBT 23.000 KG E DISTÂNCIA ENTRE EIXOS 4,8 M - 240 KW - MOTORISTA DE VEÍCULO ESPECIAL</v>
      </c>
    </row>
    <row r="6898" spans="2:12" ht="15.75" x14ac:dyDescent="0.25">
      <c r="B6898" s="6" t="s">
        <v>3395</v>
      </c>
      <c r="C6898" s="9" t="s">
        <v>16292</v>
      </c>
      <c r="D6898" s="6">
        <f t="shared" si="120"/>
        <v>108.31399999999999</v>
      </c>
      <c r="E6898" s="403">
        <f t="shared" si="120"/>
        <v>69.949200000000005</v>
      </c>
      <c r="F6898" s="405"/>
      <c r="G6898" s="599">
        <v>108.31399999999999</v>
      </c>
      <c r="H6898" s="599">
        <v>69.949200000000005</v>
      </c>
      <c r="I6898" s="599">
        <v>105.9123</v>
      </c>
      <c r="J6898" s="599">
        <v>67.547499999999999</v>
      </c>
      <c r="L6898" t="str">
        <f t="shared" si="121"/>
        <v>GUINCHO REBOCADOR PARA RESGATE DE VEÍCULOS MONTADA SOBRE CHASSI COM CAPACIDADE DE 35 T</v>
      </c>
    </row>
    <row r="6899" spans="2:12" ht="15.75" x14ac:dyDescent="0.25">
      <c r="B6899" s="4" t="s">
        <v>3396</v>
      </c>
      <c r="C6899" s="8" t="s">
        <v>16293</v>
      </c>
      <c r="D6899" s="4">
        <f t="shared" si="120"/>
        <v>277.2989</v>
      </c>
      <c r="E6899" s="406">
        <f t="shared" si="120"/>
        <v>71.361099999999993</v>
      </c>
      <c r="F6899" s="405"/>
      <c r="G6899" s="599">
        <v>277.2989</v>
      </c>
      <c r="H6899" s="599">
        <v>71.361099999999993</v>
      </c>
      <c r="I6899" s="599">
        <v>274.33929999999998</v>
      </c>
      <c r="J6899" s="599">
        <v>68.401499999999999</v>
      </c>
      <c r="L6899" t="str">
        <f t="shared" si="121"/>
        <v>CAVALO MECÂNICO SEM REBOQUE - 210 KW</v>
      </c>
    </row>
    <row r="6900" spans="2:12" ht="15.75" x14ac:dyDescent="0.25">
      <c r="B6900" s="6" t="s">
        <v>3397</v>
      </c>
      <c r="C6900" s="9" t="s">
        <v>16294</v>
      </c>
      <c r="D6900" s="6">
        <f t="shared" si="120"/>
        <v>277.2989</v>
      </c>
      <c r="E6900" s="403">
        <f t="shared" si="120"/>
        <v>71.361099999999993</v>
      </c>
      <c r="F6900" s="405"/>
      <c r="G6900" s="599">
        <v>277.2989</v>
      </c>
      <c r="H6900" s="599">
        <v>71.361099999999993</v>
      </c>
      <c r="I6900" s="599">
        <v>274.33929999999998</v>
      </c>
      <c r="J6900" s="599">
        <v>68.401499999999999</v>
      </c>
      <c r="L6900" t="str">
        <f t="shared" si="121"/>
        <v>CAVALO MECÂNICO 4 X 2, PBT 16.000 KG - 210 KW - MOTORISTA DE CAMINHÃO</v>
      </c>
    </row>
    <row r="6901" spans="2:12" ht="15.75" x14ac:dyDescent="0.25">
      <c r="B6901" s="4" t="s">
        <v>3101</v>
      </c>
      <c r="C6901" s="8" t="s">
        <v>16295</v>
      </c>
      <c r="D6901" s="4">
        <f t="shared" si="120"/>
        <v>5.4305000000000003</v>
      </c>
      <c r="E6901" s="406">
        <f t="shared" si="120"/>
        <v>3.7174999999999998</v>
      </c>
      <c r="F6901" s="405"/>
      <c r="G6901" s="599">
        <v>5.4305000000000003</v>
      </c>
      <c r="H6901" s="599">
        <v>3.7174999999999998</v>
      </c>
      <c r="I6901" s="599">
        <v>5.4305000000000003</v>
      </c>
      <c r="J6901" s="599">
        <v>3.7174999999999998</v>
      </c>
      <c r="L6901" t="str">
        <f t="shared" si="121"/>
        <v>PAINEL COM SETA LUMINOSA PARA MONTAGEM EM CAMINHÃO</v>
      </c>
    </row>
    <row r="6902" spans="2:12" ht="15.75" x14ac:dyDescent="0.25">
      <c r="B6902" s="6" t="s">
        <v>3398</v>
      </c>
      <c r="C6902" s="9" t="s">
        <v>16296</v>
      </c>
      <c r="D6902" s="6">
        <f t="shared" si="120"/>
        <v>5.4305000000000003</v>
      </c>
      <c r="E6902" s="403">
        <f t="shared" si="120"/>
        <v>3.7174999999999998</v>
      </c>
      <c r="F6902" s="405"/>
      <c r="G6902" s="599">
        <v>5.4305000000000003</v>
      </c>
      <c r="H6902" s="599">
        <v>3.7174999999999998</v>
      </c>
      <c r="I6902" s="599">
        <v>5.4305000000000003</v>
      </c>
      <c r="J6902" s="599">
        <v>3.7174999999999998</v>
      </c>
      <c r="L6902" t="str">
        <f t="shared" si="121"/>
        <v>PAINEL COM SETA LUMINOSA MONTADO SOBRE CHASSI</v>
      </c>
    </row>
    <row r="6903" spans="2:12" ht="15.75" x14ac:dyDescent="0.25">
      <c r="B6903" s="4" t="s">
        <v>3100</v>
      </c>
      <c r="C6903" s="8" t="s">
        <v>16297</v>
      </c>
      <c r="D6903" s="4">
        <f t="shared" si="120"/>
        <v>86.8887</v>
      </c>
      <c r="E6903" s="406">
        <f t="shared" si="120"/>
        <v>47.4953</v>
      </c>
      <c r="F6903" s="405"/>
      <c r="G6903" s="599">
        <v>86.8887</v>
      </c>
      <c r="H6903" s="599">
        <v>47.4953</v>
      </c>
      <c r="I6903" s="599">
        <v>86.8887</v>
      </c>
      <c r="J6903" s="599">
        <v>47.4953</v>
      </c>
      <c r="L6903" t="str">
        <f t="shared" si="121"/>
        <v>AMORTECEDOR RETRÁTIL (AMC) PARA MONTAGEM EM CAMINHÃO</v>
      </c>
    </row>
    <row r="6904" spans="2:12" ht="15.75" x14ac:dyDescent="0.25">
      <c r="B6904" s="6" t="s">
        <v>3399</v>
      </c>
      <c r="C6904" s="9" t="s">
        <v>16298</v>
      </c>
      <c r="D6904" s="6">
        <f t="shared" si="120"/>
        <v>86.8887</v>
      </c>
      <c r="E6904" s="403">
        <f t="shared" si="120"/>
        <v>47.4953</v>
      </c>
      <c r="F6904" s="405"/>
      <c r="G6904" s="599">
        <v>86.8887</v>
      </c>
      <c r="H6904" s="599">
        <v>47.4953</v>
      </c>
      <c r="I6904" s="599">
        <v>86.8887</v>
      </c>
      <c r="J6904" s="599">
        <v>47.4953</v>
      </c>
      <c r="L6904" t="str">
        <f t="shared" si="121"/>
        <v>AMORTECEDOR RETRÁTIL MONTADO EM CAMINHÃO</v>
      </c>
    </row>
    <row r="6905" spans="2:12" ht="15.75" x14ac:dyDescent="0.25">
      <c r="B6905" s="4" t="s">
        <v>3089</v>
      </c>
      <c r="C6905" s="8" t="s">
        <v>16299</v>
      </c>
      <c r="D6905" s="4">
        <f t="shared" si="120"/>
        <v>293.76870000000002</v>
      </c>
      <c r="E6905" s="406">
        <f t="shared" si="120"/>
        <v>88.848200000000006</v>
      </c>
      <c r="F6905" s="405"/>
      <c r="G6905" s="599">
        <v>293.76870000000002</v>
      </c>
      <c r="H6905" s="599">
        <v>88.848200000000006</v>
      </c>
      <c r="I6905" s="599">
        <v>290.8091</v>
      </c>
      <c r="J6905" s="599">
        <v>85.888599999999997</v>
      </c>
      <c r="L6905" t="str">
        <f t="shared" si="121"/>
        <v>CAMINHÃO BASCULANTE PARA CONCRETO COM CAPACIDADE DE 7 M³ - 188 KW</v>
      </c>
    </row>
    <row r="6906" spans="2:12" ht="15.75" x14ac:dyDescent="0.25">
      <c r="B6906" s="6" t="s">
        <v>3379</v>
      </c>
      <c r="C6906" s="9" t="s">
        <v>16300</v>
      </c>
      <c r="D6906" s="6">
        <f t="shared" si="120"/>
        <v>282.82209999999998</v>
      </c>
      <c r="E6906" s="403">
        <f t="shared" si="120"/>
        <v>83.1023</v>
      </c>
      <c r="F6906" s="405"/>
      <c r="G6906" s="599">
        <v>282.82209999999998</v>
      </c>
      <c r="H6906" s="599">
        <v>83.1023</v>
      </c>
      <c r="I6906" s="599">
        <v>279.86250000000001</v>
      </c>
      <c r="J6906" s="599">
        <v>80.142700000000005</v>
      </c>
      <c r="L6906" t="str">
        <f t="shared" si="121"/>
        <v>CAMINHÃO PLATAFORMA 8 X 2, PBT 29.000 KG E DISTÂNCIA ENTRE EIXOS 4,8 M - 188 KW - MOTORISTA DE CAMINHÃO</v>
      </c>
    </row>
    <row r="6907" spans="2:12" ht="15.75" x14ac:dyDescent="0.25">
      <c r="B6907" s="4" t="s">
        <v>3400</v>
      </c>
      <c r="C6907" s="8" t="s">
        <v>16301</v>
      </c>
      <c r="D6907" s="4">
        <f t="shared" si="120"/>
        <v>10.9466</v>
      </c>
      <c r="E6907" s="406">
        <f t="shared" si="120"/>
        <v>5.7458999999999998</v>
      </c>
      <c r="F6907" s="405"/>
      <c r="G6907" s="599">
        <v>10.9466</v>
      </c>
      <c r="H6907" s="599">
        <v>5.7458999999999998</v>
      </c>
      <c r="I6907" s="599">
        <v>10.9466</v>
      </c>
      <c r="J6907" s="599">
        <v>5.7458999999999998</v>
      </c>
      <c r="L6907" t="str">
        <f t="shared" si="121"/>
        <v>CAÇAMBA BASCULANTE PARA CONCRETO COM CAPACIDADE DE 7 M³</v>
      </c>
    </row>
    <row r="6908" spans="2:12" ht="15.75" x14ac:dyDescent="0.25">
      <c r="B6908" s="6" t="s">
        <v>3088</v>
      </c>
      <c r="C6908" s="9" t="s">
        <v>16302</v>
      </c>
      <c r="D6908" s="6">
        <f t="shared" si="120"/>
        <v>472.85570000000001</v>
      </c>
      <c r="E6908" s="403">
        <f t="shared" si="120"/>
        <v>112.9632</v>
      </c>
      <c r="F6908" s="405"/>
      <c r="G6908" s="599">
        <v>472.85570000000001</v>
      </c>
      <c r="H6908" s="599">
        <v>112.9632</v>
      </c>
      <c r="I6908" s="599">
        <v>469.89609999999999</v>
      </c>
      <c r="J6908" s="599">
        <v>110.00360000000001</v>
      </c>
      <c r="L6908" t="str">
        <f t="shared" si="121"/>
        <v>CAMINHÃO SILO COM CAPACIDADE DE 30 M³ - 265 KW</v>
      </c>
    </row>
    <row r="6909" spans="2:12" ht="15.75" x14ac:dyDescent="0.25">
      <c r="B6909" s="4" t="s">
        <v>3478</v>
      </c>
      <c r="C6909" s="8" t="s">
        <v>16263</v>
      </c>
      <c r="D6909" s="4">
        <f t="shared" si="120"/>
        <v>429.8227</v>
      </c>
      <c r="E6909" s="406">
        <f t="shared" si="120"/>
        <v>88.952600000000004</v>
      </c>
      <c r="F6909" s="405"/>
      <c r="G6909" s="599">
        <v>429.8227</v>
      </c>
      <c r="H6909" s="599">
        <v>88.952600000000004</v>
      </c>
      <c r="I6909" s="599">
        <v>426.86309999999997</v>
      </c>
      <c r="J6909" s="599">
        <v>85.992999999999995</v>
      </c>
      <c r="L6909" t="str">
        <f t="shared" si="121"/>
        <v>CAVALO MECÂNICO ESTRADEIRO 6 X 2, PBT 23.000 KG - 265 KW - CONDIÇÃO DE TRABALHO SEVERA - MOTORISTA DE CAMINHÃO</v>
      </c>
    </row>
    <row r="6910" spans="2:12" ht="15.75" x14ac:dyDescent="0.25">
      <c r="B6910" s="6" t="s">
        <v>3401</v>
      </c>
      <c r="C6910" s="9" t="s">
        <v>16303</v>
      </c>
      <c r="D6910" s="6">
        <f t="shared" si="120"/>
        <v>43.033000000000001</v>
      </c>
      <c r="E6910" s="403">
        <f t="shared" si="120"/>
        <v>24.0106</v>
      </c>
      <c r="F6910" s="405"/>
      <c r="G6910" s="599">
        <v>43.033000000000001</v>
      </c>
      <c r="H6910" s="599">
        <v>24.0106</v>
      </c>
      <c r="I6910" s="599">
        <v>43.033000000000001</v>
      </c>
      <c r="J6910" s="599">
        <v>24.0106</v>
      </c>
      <c r="L6910" t="str">
        <f t="shared" si="121"/>
        <v>SEMIRREBOQUE SILO PARA CIMENTO COM CAPACIDADE DE 30 M³</v>
      </c>
    </row>
    <row r="6911" spans="2:12" ht="15.75" x14ac:dyDescent="0.25">
      <c r="B6911" s="4" t="s">
        <v>5328</v>
      </c>
      <c r="C6911" s="8" t="s">
        <v>16304</v>
      </c>
      <c r="D6911" s="4">
        <f t="shared" si="120"/>
        <v>579.92060000000004</v>
      </c>
      <c r="E6911" s="406">
        <f t="shared" si="120"/>
        <v>191.63229999999999</v>
      </c>
      <c r="F6911" s="405"/>
      <c r="G6911" s="599">
        <v>579.92060000000004</v>
      </c>
      <c r="H6911" s="599">
        <v>191.63229999999999</v>
      </c>
      <c r="I6911" s="599">
        <v>576.2835</v>
      </c>
      <c r="J6911" s="599">
        <v>187.99520000000001</v>
      </c>
      <c r="L6911" t="str">
        <f t="shared" si="121"/>
        <v>CAVALO MECÂNICO COM DOLLY PNEUMÁTICO DE 4 EIXOS E MESAS DE GIRO COM CAPACIDADE DE 57 T - 323 KW</v>
      </c>
    </row>
    <row r="6912" spans="2:12" ht="15.75" x14ac:dyDescent="0.25">
      <c r="B6912" s="6" t="s">
        <v>3376</v>
      </c>
      <c r="C6912" s="9" t="s">
        <v>16266</v>
      </c>
      <c r="D6912" s="6">
        <f t="shared" si="120"/>
        <v>438.19240000000002</v>
      </c>
      <c r="E6912" s="403">
        <f t="shared" si="120"/>
        <v>110.6144</v>
      </c>
      <c r="F6912" s="405"/>
      <c r="G6912" s="599">
        <v>438.19240000000002</v>
      </c>
      <c r="H6912" s="599">
        <v>110.6144</v>
      </c>
      <c r="I6912" s="599">
        <v>434.55529999999999</v>
      </c>
      <c r="J6912" s="599">
        <v>106.9773</v>
      </c>
      <c r="L6912" t="str">
        <f t="shared" si="121"/>
        <v>CAVALO MECÂNICO ESTRADEIRO 6 X 4, PBT 23.000 KG - 323 KW - MOTORISTA DE VEÍCULO ESPECIAL</v>
      </c>
    </row>
    <row r="6913" spans="2:12" ht="15.75" x14ac:dyDescent="0.25">
      <c r="B6913" s="4" t="s">
        <v>5329</v>
      </c>
      <c r="C6913" s="8" t="s">
        <v>16305</v>
      </c>
      <c r="D6913" s="4">
        <f t="shared" si="120"/>
        <v>54.5017</v>
      </c>
      <c r="E6913" s="406">
        <f t="shared" si="120"/>
        <v>31.1555</v>
      </c>
      <c r="F6913" s="405"/>
      <c r="G6913" s="599">
        <v>54.5017</v>
      </c>
      <c r="H6913" s="599">
        <v>31.1555</v>
      </c>
      <c r="I6913" s="599">
        <v>54.5017</v>
      </c>
      <c r="J6913" s="599">
        <v>31.1555</v>
      </c>
      <c r="L6913" t="str">
        <f t="shared" si="121"/>
        <v>CONJUNTO DE DUAS MESAS DE GIRO PARA QUINTA RODA OU REBOQUE COM CAPACIDADE DE 100 T CADA</v>
      </c>
    </row>
    <row r="6914" spans="2:12" ht="15.75" x14ac:dyDescent="0.25">
      <c r="B6914" s="6" t="s">
        <v>5330</v>
      </c>
      <c r="C6914" s="9" t="s">
        <v>16306</v>
      </c>
      <c r="D6914" s="6">
        <f t="shared" si="120"/>
        <v>87.226500000000001</v>
      </c>
      <c r="E6914" s="403">
        <f t="shared" si="120"/>
        <v>49.862400000000001</v>
      </c>
      <c r="F6914" s="405"/>
      <c r="G6914" s="599">
        <v>87.226500000000001</v>
      </c>
      <c r="H6914" s="599">
        <v>49.862400000000001</v>
      </c>
      <c r="I6914" s="599">
        <v>87.226500000000001</v>
      </c>
      <c r="J6914" s="599">
        <v>49.862400000000001</v>
      </c>
      <c r="L6914" t="str">
        <f t="shared" si="121"/>
        <v>DOLLY PNEUMÁTICO COM CAPACIDADE DE 48 T E 4 EIXOS</v>
      </c>
    </row>
    <row r="6915" spans="2:12" ht="15.75" x14ac:dyDescent="0.25">
      <c r="B6915" s="4" t="s">
        <v>5331</v>
      </c>
      <c r="C6915" s="8" t="s">
        <v>16307</v>
      </c>
      <c r="D6915" s="4">
        <f t="shared" si="120"/>
        <v>671.83439999999996</v>
      </c>
      <c r="E6915" s="406">
        <f t="shared" si="120"/>
        <v>242.70269999999999</v>
      </c>
      <c r="F6915" s="405"/>
      <c r="G6915" s="599">
        <v>671.83439999999996</v>
      </c>
      <c r="H6915" s="599">
        <v>242.70269999999999</v>
      </c>
      <c r="I6915" s="599">
        <v>668.19730000000004</v>
      </c>
      <c r="J6915" s="599">
        <v>239.06559999999999</v>
      </c>
      <c r="L6915" t="str">
        <f t="shared" si="121"/>
        <v>CAVALO MECÂNICO COM DOIS DOLLYS PNEUMÁTICOS DE 3 E 4 EIXOS E MESAS DE GIRO COM CAPACIDADE DE 77 T - 323 KW</v>
      </c>
    </row>
    <row r="6916" spans="2:12" ht="15.75" x14ac:dyDescent="0.25">
      <c r="B6916" s="6" t="s">
        <v>5329</v>
      </c>
      <c r="C6916" s="9" t="s">
        <v>16305</v>
      </c>
      <c r="D6916" s="6">
        <f t="shared" si="120"/>
        <v>54.5017</v>
      </c>
      <c r="E6916" s="403">
        <f t="shared" si="120"/>
        <v>31.1555</v>
      </c>
      <c r="F6916" s="405"/>
      <c r="G6916" s="599">
        <v>54.5017</v>
      </c>
      <c r="H6916" s="599">
        <v>31.1555</v>
      </c>
      <c r="I6916" s="599">
        <v>54.5017</v>
      </c>
      <c r="J6916" s="599">
        <v>31.1555</v>
      </c>
      <c r="L6916" t="str">
        <f t="shared" si="121"/>
        <v>CONJUNTO DE DUAS MESAS DE GIRO PARA QUINTA RODA OU REBOQUE COM CAPACIDADE DE 100 T CADA</v>
      </c>
    </row>
    <row r="6917" spans="2:12" ht="15.75" x14ac:dyDescent="0.25">
      <c r="B6917" s="4" t="s">
        <v>5332</v>
      </c>
      <c r="C6917" s="8" t="s">
        <v>16308</v>
      </c>
      <c r="D6917" s="4">
        <f t="shared" si="120"/>
        <v>463.14440000000002</v>
      </c>
      <c r="E6917" s="406">
        <f t="shared" si="120"/>
        <v>123.4066</v>
      </c>
      <c r="F6917" s="405"/>
      <c r="G6917" s="599">
        <v>463.14440000000002</v>
      </c>
      <c r="H6917" s="599">
        <v>123.4066</v>
      </c>
      <c r="I6917" s="599">
        <v>459.50729999999999</v>
      </c>
      <c r="J6917" s="599">
        <v>119.76949999999999</v>
      </c>
      <c r="L6917" t="str">
        <f t="shared" si="121"/>
        <v>CAVALO MECÂNICO ESTRADEIRO 6 X 4, CMT 123.000 KG - 323 KW - MOTORISTA DE VEÍCULO ESPECIAL</v>
      </c>
    </row>
    <row r="6918" spans="2:12" ht="15.75" x14ac:dyDescent="0.25">
      <c r="B6918" s="6" t="s">
        <v>5333</v>
      </c>
      <c r="C6918" s="9" t="s">
        <v>16309</v>
      </c>
      <c r="D6918" s="6">
        <f t="shared" si="120"/>
        <v>66.961799999999997</v>
      </c>
      <c r="E6918" s="403">
        <f t="shared" si="120"/>
        <v>38.278199999999998</v>
      </c>
      <c r="F6918" s="405"/>
      <c r="G6918" s="599">
        <v>66.961799999999997</v>
      </c>
      <c r="H6918" s="599">
        <v>38.278199999999998</v>
      </c>
      <c r="I6918" s="599">
        <v>66.961799999999997</v>
      </c>
      <c r="J6918" s="599">
        <v>38.278199999999998</v>
      </c>
      <c r="L6918" t="str">
        <f t="shared" si="121"/>
        <v>DOLLY PNEUMÁTICO COM CAPACIDADE DE 28,5 T E 3 EIXOS</v>
      </c>
    </row>
    <row r="6919" spans="2:12" ht="15.75" x14ac:dyDescent="0.25">
      <c r="B6919" s="4" t="s">
        <v>5330</v>
      </c>
      <c r="C6919" s="8" t="s">
        <v>16306</v>
      </c>
      <c r="D6919" s="4">
        <f t="shared" si="120"/>
        <v>87.226500000000001</v>
      </c>
      <c r="E6919" s="406">
        <f t="shared" si="120"/>
        <v>49.862400000000001</v>
      </c>
      <c r="F6919" s="405"/>
      <c r="G6919" s="599">
        <v>87.226500000000001</v>
      </c>
      <c r="H6919" s="599">
        <v>49.862400000000001</v>
      </c>
      <c r="I6919" s="599">
        <v>87.226500000000001</v>
      </c>
      <c r="J6919" s="599">
        <v>49.862400000000001</v>
      </c>
      <c r="L6919" t="str">
        <f t="shared" si="121"/>
        <v>DOLLY PNEUMÁTICO COM CAPACIDADE DE 48 T E 4 EIXOS</v>
      </c>
    </row>
    <row r="6920" spans="2:12" ht="15.75" x14ac:dyDescent="0.25">
      <c r="B6920" s="6" t="s">
        <v>5334</v>
      </c>
      <c r="C6920" s="9" t="s">
        <v>16310</v>
      </c>
      <c r="D6920" s="6">
        <f t="shared" si="120"/>
        <v>1321.9550999999999</v>
      </c>
      <c r="E6920" s="403">
        <f t="shared" si="120"/>
        <v>531.00739999999996</v>
      </c>
      <c r="F6920" s="405"/>
      <c r="G6920" s="599">
        <v>1321.9550999999999</v>
      </c>
      <c r="H6920" s="599">
        <v>531.00739999999996</v>
      </c>
      <c r="I6920" s="599">
        <v>1318.318</v>
      </c>
      <c r="J6920" s="599">
        <v>527.37030000000004</v>
      </c>
      <c r="L6920" t="str">
        <f t="shared" si="121"/>
        <v>CAVALO MECÂNICO COM DOIS DOLLYS PNEUMÁTICOS DE 4 E 5 EIXOS E MESAS DE GIRO COM CAPACIDADE DE 111 T - 440 KW</v>
      </c>
    </row>
    <row r="6921" spans="2:12" ht="15.75" x14ac:dyDescent="0.25">
      <c r="B6921" s="4" t="s">
        <v>3435</v>
      </c>
      <c r="C6921" s="8" t="s">
        <v>16311</v>
      </c>
      <c r="D6921" s="4">
        <f t="shared" si="120"/>
        <v>1072.7356</v>
      </c>
      <c r="E6921" s="406">
        <f t="shared" si="120"/>
        <v>388.54289999999997</v>
      </c>
      <c r="F6921" s="405"/>
      <c r="G6921" s="599">
        <v>1072.7356</v>
      </c>
      <c r="H6921" s="599">
        <v>388.54289999999997</v>
      </c>
      <c r="I6921" s="599">
        <v>1069.0985000000001</v>
      </c>
      <c r="J6921" s="599">
        <v>384.9058</v>
      </c>
      <c r="L6921" t="str">
        <f t="shared" si="121"/>
        <v>CAVALO MECÂNICO 8 X 8, PBT 26.000 KG - 440 KW -  MOTORISTA DE VEÍCULO ESPECIAL</v>
      </c>
    </row>
    <row r="6922" spans="2:12" ht="15.75" x14ac:dyDescent="0.25">
      <c r="B6922" s="6" t="s">
        <v>5329</v>
      </c>
      <c r="C6922" s="9" t="s">
        <v>16305</v>
      </c>
      <c r="D6922" s="6">
        <f t="shared" si="120"/>
        <v>54.5017</v>
      </c>
      <c r="E6922" s="403">
        <f t="shared" si="120"/>
        <v>31.1555</v>
      </c>
      <c r="F6922" s="405"/>
      <c r="G6922" s="599">
        <v>54.5017</v>
      </c>
      <c r="H6922" s="599">
        <v>31.1555</v>
      </c>
      <c r="I6922" s="599">
        <v>54.5017</v>
      </c>
      <c r="J6922" s="599">
        <v>31.1555</v>
      </c>
      <c r="L6922" t="str">
        <f t="shared" si="121"/>
        <v>CONJUNTO DE DUAS MESAS DE GIRO PARA QUINTA RODA OU REBOQUE COM CAPACIDADE DE 100 T CADA</v>
      </c>
    </row>
    <row r="6923" spans="2:12" ht="15.75" x14ac:dyDescent="0.25">
      <c r="B6923" s="4" t="s">
        <v>5335</v>
      </c>
      <c r="C6923" s="8" t="s">
        <v>16312</v>
      </c>
      <c r="D6923" s="4">
        <f t="shared" si="120"/>
        <v>107.4913</v>
      </c>
      <c r="E6923" s="406">
        <f t="shared" si="120"/>
        <v>61.446599999999997</v>
      </c>
      <c r="F6923" s="405"/>
      <c r="G6923" s="599">
        <v>107.4913</v>
      </c>
      <c r="H6923" s="599">
        <v>61.446599999999997</v>
      </c>
      <c r="I6923" s="599">
        <v>107.4913</v>
      </c>
      <c r="J6923" s="599">
        <v>61.446599999999997</v>
      </c>
      <c r="L6923" t="str">
        <f t="shared" si="121"/>
        <v>DOLLY PNEUMÁTICO COM CAPACIDADE DE 60 T E 5 EIXOS</v>
      </c>
    </row>
    <row r="6924" spans="2:12" ht="15.75" x14ac:dyDescent="0.25">
      <c r="B6924" s="6" t="s">
        <v>5330</v>
      </c>
      <c r="C6924" s="9" t="s">
        <v>16306</v>
      </c>
      <c r="D6924" s="6">
        <f t="shared" si="120"/>
        <v>87.226500000000001</v>
      </c>
      <c r="E6924" s="403">
        <f t="shared" si="120"/>
        <v>49.862400000000001</v>
      </c>
      <c r="F6924" s="405"/>
      <c r="G6924" s="599">
        <v>87.226500000000001</v>
      </c>
      <c r="H6924" s="599">
        <v>49.862400000000001</v>
      </c>
      <c r="I6924" s="599">
        <v>87.226500000000001</v>
      </c>
      <c r="J6924" s="599">
        <v>49.862400000000001</v>
      </c>
      <c r="L6924" t="str">
        <f t="shared" si="121"/>
        <v>DOLLY PNEUMÁTICO COM CAPACIDADE DE 48 T E 4 EIXOS</v>
      </c>
    </row>
    <row r="6925" spans="2:12" ht="30" x14ac:dyDescent="0.25">
      <c r="B6925" s="4" t="s">
        <v>6522</v>
      </c>
      <c r="C6925" s="8" t="s">
        <v>16313</v>
      </c>
      <c r="D6925" s="4">
        <f t="shared" si="120"/>
        <v>367.31139999999999</v>
      </c>
      <c r="E6925" s="406">
        <f t="shared" si="120"/>
        <v>104.6677</v>
      </c>
      <c r="F6925" s="405"/>
      <c r="G6925" s="599">
        <v>367.31139999999999</v>
      </c>
      <c r="H6925" s="599">
        <v>104.6677</v>
      </c>
      <c r="I6925" s="599">
        <v>363.67430000000002</v>
      </c>
      <c r="J6925" s="599">
        <v>101.03060000000001</v>
      </c>
      <c r="L6925" t="str">
        <f t="shared" si="121"/>
        <v>CAMINHÃO COM SISTEMA DE HIDROJATEAMENTO DE ALTA PRESSÃO E VÁCUO PARA LIMPEZA E DESOBSTRUÇÃO DE BUEIROS COM CAPACIDADE TOTAL DE 15.600 L - 188 KW</v>
      </c>
    </row>
    <row r="6926" spans="2:12" ht="30" x14ac:dyDescent="0.25">
      <c r="B6926" s="6" t="s">
        <v>6523</v>
      </c>
      <c r="C6926" s="9" t="s">
        <v>16314</v>
      </c>
      <c r="D6926" s="6">
        <f t="shared" si="120"/>
        <v>38.903399999999998</v>
      </c>
      <c r="E6926" s="403">
        <f t="shared" si="120"/>
        <v>22.855399999999999</v>
      </c>
      <c r="F6926" s="405"/>
      <c r="G6926" s="599">
        <v>38.903399999999998</v>
      </c>
      <c r="H6926" s="599">
        <v>22.855399999999999</v>
      </c>
      <c r="I6926" s="599">
        <v>38.903399999999998</v>
      </c>
      <c r="J6926" s="599">
        <v>22.855399999999999</v>
      </c>
      <c r="L6926" t="str">
        <f t="shared" si="121"/>
        <v>EQUIPAMENTO COM SISTEMA DE HIDROJATEAMENTO DE ALTA PRESSÃO E VÁCUO PARA LIMPEZA E DESOBSTRUÇÃO DE BUEIROS COM DIÂMETRO DE ATÉ 1.500 MM COM CAPACIDADE TOTAL DE 15.600 L</v>
      </c>
    </row>
    <row r="6927" spans="2:12" ht="15.75" x14ac:dyDescent="0.25">
      <c r="B6927" s="4" t="s">
        <v>3383</v>
      </c>
      <c r="C6927" s="8" t="s">
        <v>16276</v>
      </c>
      <c r="D6927" s="4">
        <f t="shared" si="120"/>
        <v>328.40800000000002</v>
      </c>
      <c r="E6927" s="406">
        <f t="shared" si="120"/>
        <v>81.812299999999993</v>
      </c>
      <c r="F6927" s="405"/>
      <c r="G6927" s="599">
        <v>328.40800000000002</v>
      </c>
      <c r="H6927" s="599">
        <v>81.812299999999993</v>
      </c>
      <c r="I6927" s="599">
        <v>324.77089999999998</v>
      </c>
      <c r="J6927" s="599">
        <v>78.175200000000004</v>
      </c>
      <c r="L6927" t="str">
        <f t="shared" si="121"/>
        <v>CAMINHÃO PLATAFORMA 6 X 2, PBT 23.000 KG E DISTÂNCIA ENTRE EIXOS 5,4 M - 188 KW - MOTORISTA DE VEÍCULO ESPECIAL</v>
      </c>
    </row>
    <row r="6928" spans="2:12" ht="15.75" x14ac:dyDescent="0.25">
      <c r="B6928" s="6" t="s">
        <v>3085</v>
      </c>
      <c r="C6928" s="9" t="s">
        <v>16315</v>
      </c>
      <c r="D6928" s="6">
        <f t="shared" si="120"/>
        <v>329.07060000000001</v>
      </c>
      <c r="E6928" s="403">
        <f t="shared" si="120"/>
        <v>113.80500000000001</v>
      </c>
      <c r="F6928" s="405"/>
      <c r="G6928" s="599">
        <v>329.07060000000001</v>
      </c>
      <c r="H6928" s="599">
        <v>113.80500000000001</v>
      </c>
      <c r="I6928" s="599">
        <v>324.34640000000002</v>
      </c>
      <c r="J6928" s="599">
        <v>109.0808</v>
      </c>
      <c r="L6928" t="str">
        <f t="shared" si="121"/>
        <v>CAMINHÃO BASCULANTE PARA ROCHA COM CAPACIDADE DE 12 M³ - 188 KW COM PERICULOSIDADE</v>
      </c>
    </row>
    <row r="6929" spans="2:12" ht="30" x14ac:dyDescent="0.25">
      <c r="B6929" s="4" t="s">
        <v>3402</v>
      </c>
      <c r="C6929" s="8" t="s">
        <v>16316</v>
      </c>
      <c r="D6929" s="4">
        <f t="shared" si="120"/>
        <v>296.3852</v>
      </c>
      <c r="E6929" s="406">
        <f t="shared" si="120"/>
        <v>96.648300000000006</v>
      </c>
      <c r="F6929" s="405"/>
      <c r="G6929" s="599">
        <v>296.3852</v>
      </c>
      <c r="H6929" s="599">
        <v>96.648300000000006</v>
      </c>
      <c r="I6929" s="599">
        <v>291.661</v>
      </c>
      <c r="J6929" s="599">
        <v>91.924099999999996</v>
      </c>
      <c r="L6929" t="str">
        <f t="shared" si="121"/>
        <v>CAMINHÃO PLATAFORMA 8 X 2 PBT 29.000 KG E DISTÂNCIA ENTRE EIXOS 4,8 M - 188 KW - MOTORISTA DE VEÍCULO ESPECIAL COM PERICULOSIDADE</v>
      </c>
    </row>
    <row r="6930" spans="2:12" ht="15.75" x14ac:dyDescent="0.25">
      <c r="B6930" s="6" t="s">
        <v>3403</v>
      </c>
      <c r="C6930" s="9" t="s">
        <v>16317</v>
      </c>
      <c r="D6930" s="6">
        <f t="shared" si="120"/>
        <v>32.685400000000001</v>
      </c>
      <c r="E6930" s="403">
        <f t="shared" si="120"/>
        <v>17.156700000000001</v>
      </c>
      <c r="F6930" s="405"/>
      <c r="G6930" s="599">
        <v>32.685400000000001</v>
      </c>
      <c r="H6930" s="599">
        <v>17.156700000000001</v>
      </c>
      <c r="I6930" s="599">
        <v>32.685400000000001</v>
      </c>
      <c r="J6930" s="599">
        <v>17.156700000000001</v>
      </c>
      <c r="L6930" t="str">
        <f t="shared" si="121"/>
        <v>CAÇAMBA BASCULANTE PARA ROCHA COM CAPACIDADE DE 12 M³</v>
      </c>
    </row>
    <row r="6931" spans="2:12" ht="15.75" x14ac:dyDescent="0.25">
      <c r="B6931" s="4" t="s">
        <v>3084</v>
      </c>
      <c r="C6931" s="8" t="s">
        <v>16318</v>
      </c>
      <c r="D6931" s="4">
        <f t="shared" si="120"/>
        <v>326.50810000000001</v>
      </c>
      <c r="E6931" s="406">
        <f t="shared" si="120"/>
        <v>143.61429999999999</v>
      </c>
      <c r="F6931" s="405"/>
      <c r="G6931" s="599">
        <v>326.50810000000001</v>
      </c>
      <c r="H6931" s="599">
        <v>143.61429999999999</v>
      </c>
      <c r="I6931" s="599">
        <v>318.66570000000002</v>
      </c>
      <c r="J6931" s="599">
        <v>135.77189999999999</v>
      </c>
      <c r="L6931" t="str">
        <f t="shared" si="121"/>
        <v>PLATAFORMA PANTOGRÁFICA MONTADA EM CAMINHÃO - 115 KW COM PERICULOSIDADE</v>
      </c>
    </row>
    <row r="6932" spans="2:12" ht="30" x14ac:dyDescent="0.25">
      <c r="B6932" s="6" t="s">
        <v>3404</v>
      </c>
      <c r="C6932" s="9" t="s">
        <v>16319</v>
      </c>
      <c r="D6932" s="6">
        <f t="shared" si="120"/>
        <v>219.79589999999999</v>
      </c>
      <c r="E6932" s="403">
        <f t="shared" si="120"/>
        <v>70.313800000000001</v>
      </c>
      <c r="F6932" s="405"/>
      <c r="G6932" s="599">
        <v>219.79589999999999</v>
      </c>
      <c r="H6932" s="599">
        <v>70.313800000000001</v>
      </c>
      <c r="I6932" s="599">
        <v>215.07169999999999</v>
      </c>
      <c r="J6932" s="599">
        <v>65.589600000000004</v>
      </c>
      <c r="L6932" t="str">
        <f t="shared" si="121"/>
        <v>CAMINHÃO PLATAFORMA 4 X 2, PBT 8.300 KG E DISTÂNCIA ENTRE EIXOS 3,7 M - 115 KW - MOTORISTA DE VEÍCULO ESPECIAL COM PERICULOSIDADE</v>
      </c>
    </row>
    <row r="6933" spans="2:12" ht="15.75" x14ac:dyDescent="0.25">
      <c r="B6933" s="4" t="s">
        <v>3405</v>
      </c>
      <c r="C6933" s="8" t="s">
        <v>16320</v>
      </c>
      <c r="D6933" s="4">
        <f t="shared" si="120"/>
        <v>106.7122</v>
      </c>
      <c r="E6933" s="406">
        <f t="shared" si="120"/>
        <v>73.3005</v>
      </c>
      <c r="F6933" s="405"/>
      <c r="G6933" s="599">
        <v>106.7122</v>
      </c>
      <c r="H6933" s="599">
        <v>73.3005</v>
      </c>
      <c r="I6933" s="599">
        <v>103.59399999999999</v>
      </c>
      <c r="J6933" s="599">
        <v>70.182299999999998</v>
      </c>
      <c r="L6933" t="str">
        <f t="shared" si="121"/>
        <v>PLATAFORMA PANTOGRÁFICA HIDRÁULICA MONTADA SOBRE CHASSI COM CAPACIDADE DE 600 KG - COM PERICULOSIDADE</v>
      </c>
    </row>
    <row r="6934" spans="2:12" ht="15.75" x14ac:dyDescent="0.25">
      <c r="B6934" s="6" t="s">
        <v>3067</v>
      </c>
      <c r="C6934" s="9" t="s">
        <v>16321</v>
      </c>
      <c r="D6934" s="6">
        <f t="shared" si="120"/>
        <v>192.06209999999999</v>
      </c>
      <c r="E6934" s="403">
        <f t="shared" si="120"/>
        <v>73.510300000000001</v>
      </c>
      <c r="F6934" s="405"/>
      <c r="G6934" s="599">
        <v>192.06209999999999</v>
      </c>
      <c r="H6934" s="599">
        <v>73.510300000000001</v>
      </c>
      <c r="I6934" s="599">
        <v>189.10249999999999</v>
      </c>
      <c r="J6934" s="599">
        <v>70.550700000000006</v>
      </c>
      <c r="L6934" t="str">
        <f t="shared" si="121"/>
        <v>CAMINHÃO BASCULANTE COM CAPACIDADE DE 6 M³ - 136 KW</v>
      </c>
    </row>
    <row r="6935" spans="2:12" ht="15.75" x14ac:dyDescent="0.25">
      <c r="B6935" s="4" t="s">
        <v>3406</v>
      </c>
      <c r="C6935" s="8" t="s">
        <v>16322</v>
      </c>
      <c r="D6935" s="4">
        <f t="shared" si="120"/>
        <v>180.43639999999999</v>
      </c>
      <c r="E6935" s="406">
        <f t="shared" si="120"/>
        <v>67.407899999999998</v>
      </c>
      <c r="F6935" s="405"/>
      <c r="G6935" s="599">
        <v>180.43639999999999</v>
      </c>
      <c r="H6935" s="599">
        <v>67.407899999999998</v>
      </c>
      <c r="I6935" s="599">
        <v>177.4768</v>
      </c>
      <c r="J6935" s="599">
        <v>64.448300000000003</v>
      </c>
      <c r="L6935" t="str">
        <f t="shared" si="121"/>
        <v>CAMINHÃO PLATAFORMA 4 X 2, PBT 16.000 KG E DISTÂNCIA ENTRE EIXOS 3,6 M - 136 KW - MOTORISTA DE CAMINHÃO</v>
      </c>
    </row>
    <row r="6936" spans="2:12" ht="15.75" x14ac:dyDescent="0.25">
      <c r="B6936" s="6" t="s">
        <v>3407</v>
      </c>
      <c r="C6936" s="9" t="s">
        <v>16323</v>
      </c>
      <c r="D6936" s="6">
        <f t="shared" si="120"/>
        <v>11.6257</v>
      </c>
      <c r="E6936" s="403">
        <f t="shared" si="120"/>
        <v>6.1024000000000003</v>
      </c>
      <c r="F6936" s="405"/>
      <c r="G6936" s="599">
        <v>11.6257</v>
      </c>
      <c r="H6936" s="599">
        <v>6.1024000000000003</v>
      </c>
      <c r="I6936" s="599">
        <v>11.6257</v>
      </c>
      <c r="J6936" s="599">
        <v>6.1024000000000003</v>
      </c>
      <c r="L6936" t="str">
        <f t="shared" si="121"/>
        <v>CAÇAMBA BASCULANTE COM CAPACIDADE DE 6 M³</v>
      </c>
    </row>
    <row r="6937" spans="2:12" ht="15.75" x14ac:dyDescent="0.25">
      <c r="B6937" s="4" t="s">
        <v>3065</v>
      </c>
      <c r="C6937" s="8" t="s">
        <v>16324</v>
      </c>
      <c r="D6937" s="4">
        <f t="shared" si="120"/>
        <v>188.9606</v>
      </c>
      <c r="E6937" s="406">
        <f t="shared" si="120"/>
        <v>72.036699999999996</v>
      </c>
      <c r="F6937" s="405"/>
      <c r="G6937" s="599">
        <v>188.9606</v>
      </c>
      <c r="H6937" s="599">
        <v>72.036699999999996</v>
      </c>
      <c r="I6937" s="599">
        <v>186.001</v>
      </c>
      <c r="J6937" s="599">
        <v>69.077100000000002</v>
      </c>
      <c r="L6937" t="str">
        <f t="shared" si="121"/>
        <v>CAMINHÃO CARROCERIA COM CAPACIDADE DE 9 T - 136 KW</v>
      </c>
    </row>
    <row r="6938" spans="2:12" ht="15.75" x14ac:dyDescent="0.25">
      <c r="B6938" s="6" t="s">
        <v>3408</v>
      </c>
      <c r="C6938" s="9" t="s">
        <v>16325</v>
      </c>
      <c r="D6938" s="6">
        <f t="shared" si="120"/>
        <v>183.24889999999999</v>
      </c>
      <c r="E6938" s="403">
        <f t="shared" si="120"/>
        <v>68.849800000000002</v>
      </c>
      <c r="F6938" s="405"/>
      <c r="G6938" s="599">
        <v>183.24889999999999</v>
      </c>
      <c r="H6938" s="599">
        <v>68.849800000000002</v>
      </c>
      <c r="I6938" s="599">
        <v>180.2893</v>
      </c>
      <c r="J6938" s="599">
        <v>65.890199999999993</v>
      </c>
      <c r="L6938" t="str">
        <f t="shared" si="121"/>
        <v>CAMINHÃO PLATAFORMA 4 X 2, PBT 16.000 KG E DISTÂNCIA ENTRE EIXOS 4,8 M - 136 KW - MOTORISTA DE CAMINHÃO</v>
      </c>
    </row>
    <row r="6939" spans="2:12" ht="15.75" x14ac:dyDescent="0.25">
      <c r="B6939" s="4" t="s">
        <v>3409</v>
      </c>
      <c r="C6939" s="8" t="s">
        <v>16326</v>
      </c>
      <c r="D6939" s="4">
        <f t="shared" si="120"/>
        <v>5.7117000000000004</v>
      </c>
      <c r="E6939" s="406">
        <f t="shared" si="120"/>
        <v>3.1869000000000001</v>
      </c>
      <c r="F6939" s="405"/>
      <c r="G6939" s="599">
        <v>5.7117000000000004</v>
      </c>
      <c r="H6939" s="599">
        <v>3.1869000000000001</v>
      </c>
      <c r="I6939" s="599">
        <v>5.7117000000000004</v>
      </c>
      <c r="J6939" s="599">
        <v>3.1869000000000001</v>
      </c>
      <c r="L6939" t="str">
        <f t="shared" si="121"/>
        <v>CARROCERIA DE MADEIRA COM CAPACIDADE DE 9 T</v>
      </c>
    </row>
    <row r="6940" spans="2:12" ht="15.75" x14ac:dyDescent="0.25">
      <c r="B6940" s="6" t="s">
        <v>3064</v>
      </c>
      <c r="C6940" s="9" t="s">
        <v>16327</v>
      </c>
      <c r="D6940" s="6">
        <f t="shared" si="120"/>
        <v>271.98989999999998</v>
      </c>
      <c r="E6940" s="403">
        <f t="shared" si="120"/>
        <v>75.983800000000002</v>
      </c>
      <c r="F6940" s="405"/>
      <c r="G6940" s="599">
        <v>271.98989999999998</v>
      </c>
      <c r="H6940" s="599">
        <v>75.983800000000002</v>
      </c>
      <c r="I6940" s="599">
        <v>269.03030000000001</v>
      </c>
      <c r="J6940" s="599">
        <v>73.024199999999993</v>
      </c>
      <c r="L6940" t="str">
        <f t="shared" si="121"/>
        <v>CAMINHÃO TANQUE DISTRIBUIDOR DE ASFALTO COM CAPACIDADE DE 6.000 L - 7 KW/136 KW</v>
      </c>
    </row>
    <row r="6941" spans="2:12" ht="30" x14ac:dyDescent="0.25">
      <c r="B6941" s="4" t="s">
        <v>3481</v>
      </c>
      <c r="C6941" s="8" t="s">
        <v>16280</v>
      </c>
      <c r="D6941" s="4">
        <f t="shared" si="120"/>
        <v>246.19919999999999</v>
      </c>
      <c r="E6941" s="406">
        <f t="shared" si="120"/>
        <v>65.715400000000002</v>
      </c>
      <c r="F6941" s="405"/>
      <c r="G6941" s="599">
        <v>246.19919999999999</v>
      </c>
      <c r="H6941" s="599">
        <v>65.715400000000002</v>
      </c>
      <c r="I6941" s="599">
        <v>243.2396</v>
      </c>
      <c r="J6941" s="599">
        <v>62.755800000000001</v>
      </c>
      <c r="L6941" t="str">
        <f t="shared" si="121"/>
        <v>CAMINHÃO PLATAFORMA 4 X 2, PBT 14.300 KG E DISTÂNCIA ENTRE EIXOS 4,8 M - 136 KW - CONDIÇÃO DE TRABALHO SEVERA - MOTORISTA DE CAMINHÃO</v>
      </c>
    </row>
    <row r="6942" spans="2:12" ht="15.75" x14ac:dyDescent="0.25">
      <c r="B6942" s="6" t="s">
        <v>3410</v>
      </c>
      <c r="C6942" s="9" t="s">
        <v>16328</v>
      </c>
      <c r="D6942" s="6">
        <f t="shared" si="120"/>
        <v>25.790700000000001</v>
      </c>
      <c r="E6942" s="403">
        <f t="shared" si="120"/>
        <v>10.2684</v>
      </c>
      <c r="F6942" s="405"/>
      <c r="G6942" s="599">
        <v>25.790700000000001</v>
      </c>
      <c r="H6942" s="599">
        <v>10.2684</v>
      </c>
      <c r="I6942" s="599">
        <v>25.790700000000001</v>
      </c>
      <c r="J6942" s="599">
        <v>10.2684</v>
      </c>
      <c r="L6942" t="str">
        <f t="shared" si="121"/>
        <v>TANQUE ESPARGIDOR DE ASFALTO COM CAPACIDADE DE 6.000 L - 7 KW</v>
      </c>
    </row>
    <row r="6943" spans="2:12" ht="15.75" x14ac:dyDescent="0.25">
      <c r="B6943" s="4" t="s">
        <v>3054</v>
      </c>
      <c r="C6943" s="8" t="s">
        <v>16329</v>
      </c>
      <c r="D6943" s="4">
        <f t="shared" si="120"/>
        <v>281.93349999999998</v>
      </c>
      <c r="E6943" s="406">
        <f t="shared" si="120"/>
        <v>83.058300000000003</v>
      </c>
      <c r="F6943" s="405"/>
      <c r="G6943" s="599">
        <v>281.93349999999998</v>
      </c>
      <c r="H6943" s="599">
        <v>83.058300000000003</v>
      </c>
      <c r="I6943" s="599">
        <v>278.97390000000001</v>
      </c>
      <c r="J6943" s="599">
        <v>80.098699999999994</v>
      </c>
      <c r="L6943" t="str">
        <f t="shared" si="121"/>
        <v>CAMINHÃO COM CAÇAMBA TÉRMICA COM CAPACIDADE DE 6 M³ - 188 KW</v>
      </c>
    </row>
    <row r="6944" spans="2:12" ht="15.75" x14ac:dyDescent="0.25">
      <c r="B6944" s="6" t="s">
        <v>3411</v>
      </c>
      <c r="C6944" s="9" t="s">
        <v>16330</v>
      </c>
      <c r="D6944" s="6">
        <f t="shared" ref="D6944:E7007" si="122">IF($J$6491=$G$6492,G6944,I6944)</f>
        <v>269.1712</v>
      </c>
      <c r="E6944" s="403">
        <f t="shared" si="122"/>
        <v>76.103899999999996</v>
      </c>
      <c r="F6944" s="405"/>
      <c r="G6944" s="599">
        <v>269.1712</v>
      </c>
      <c r="H6944" s="599">
        <v>76.103899999999996</v>
      </c>
      <c r="I6944" s="599">
        <v>266.21159999999998</v>
      </c>
      <c r="J6944" s="599">
        <v>73.144300000000001</v>
      </c>
      <c r="L6944" t="str">
        <f t="shared" si="121"/>
        <v>CAMINHÃO PLATAFORMA 6 X 2, PBT 23.000 KG E DISTÂNCIA ENTRE EIXOS 4,8 M - 188 KW - MOTORISTA DE CAMINHÃO</v>
      </c>
    </row>
    <row r="6945" spans="2:12" ht="15.75" x14ac:dyDescent="0.25">
      <c r="B6945" s="4" t="s">
        <v>3412</v>
      </c>
      <c r="C6945" s="8" t="s">
        <v>16331</v>
      </c>
      <c r="D6945" s="4">
        <f t="shared" si="122"/>
        <v>12.7623</v>
      </c>
      <c r="E6945" s="406">
        <f t="shared" si="122"/>
        <v>6.9543999999999997</v>
      </c>
      <c r="F6945" s="405"/>
      <c r="G6945" s="599">
        <v>12.7623</v>
      </c>
      <c r="H6945" s="599">
        <v>6.9543999999999997</v>
      </c>
      <c r="I6945" s="599">
        <v>12.7623</v>
      </c>
      <c r="J6945" s="599">
        <v>6.9543999999999997</v>
      </c>
      <c r="L6945" t="str">
        <f t="shared" ref="L6945:L7008" si="123">UPPER(C6945)</f>
        <v>CAÇAMBA TÉRMICA COM CAPACIDADE DE 6 M³</v>
      </c>
    </row>
    <row r="6946" spans="2:12" ht="15.75" x14ac:dyDescent="0.25">
      <c r="B6946" s="6" t="s">
        <v>3023</v>
      </c>
      <c r="C6946" s="9" t="s">
        <v>16332</v>
      </c>
      <c r="D6946" s="6">
        <f t="shared" si="122"/>
        <v>338.95429999999999</v>
      </c>
      <c r="E6946" s="403">
        <f t="shared" si="122"/>
        <v>85.446100000000001</v>
      </c>
      <c r="F6946" s="405"/>
      <c r="G6946" s="599">
        <v>338.95429999999999</v>
      </c>
      <c r="H6946" s="599">
        <v>85.446100000000001</v>
      </c>
      <c r="I6946" s="599">
        <v>335.99470000000002</v>
      </c>
      <c r="J6946" s="599">
        <v>82.486500000000007</v>
      </c>
      <c r="L6946" t="str">
        <f t="shared" si="123"/>
        <v>CAMINHÃO TANQUE COM CAPACIDADE DE 10.000 L - 188 KW</v>
      </c>
    </row>
    <row r="6947" spans="2:12" ht="30" x14ac:dyDescent="0.25">
      <c r="B6947" s="4" t="s">
        <v>3482</v>
      </c>
      <c r="C6947" s="8" t="s">
        <v>16333</v>
      </c>
      <c r="D6947" s="4">
        <f t="shared" si="122"/>
        <v>322.21069999999997</v>
      </c>
      <c r="E6947" s="406">
        <f t="shared" si="122"/>
        <v>76.103899999999996</v>
      </c>
      <c r="F6947" s="405"/>
      <c r="G6947" s="599">
        <v>322.21069999999997</v>
      </c>
      <c r="H6947" s="599">
        <v>76.103899999999996</v>
      </c>
      <c r="I6947" s="599">
        <v>319.25110000000001</v>
      </c>
      <c r="J6947" s="599">
        <v>73.144300000000001</v>
      </c>
      <c r="L6947" t="str">
        <f t="shared" si="123"/>
        <v>CAMINHÃO PLATAFORMA 6 X 2, PBT 23.000 KG E DISTÂNCIA ENTRE EIXOS 4,8 M - 188 KW - CONDIÇÃO DE TRABALHO SEVERA - MOTORISTA DE CAMINHÃO</v>
      </c>
    </row>
    <row r="6948" spans="2:12" ht="15.75" x14ac:dyDescent="0.25">
      <c r="B6948" s="6" t="s">
        <v>3413</v>
      </c>
      <c r="C6948" s="9" t="s">
        <v>16334</v>
      </c>
      <c r="D6948" s="6">
        <f t="shared" si="122"/>
        <v>16.743600000000001</v>
      </c>
      <c r="E6948" s="403">
        <f t="shared" si="122"/>
        <v>9.3422000000000001</v>
      </c>
      <c r="F6948" s="405"/>
      <c r="G6948" s="599">
        <v>16.743600000000001</v>
      </c>
      <c r="H6948" s="599">
        <v>9.3422000000000001</v>
      </c>
      <c r="I6948" s="599">
        <v>16.743600000000001</v>
      </c>
      <c r="J6948" s="599">
        <v>9.3422000000000001</v>
      </c>
      <c r="L6948" t="str">
        <f t="shared" si="123"/>
        <v>TANQUE PARA TRANSPORTE DE ÁGUA COM CAPACIDADE DE 10.000 L</v>
      </c>
    </row>
    <row r="6949" spans="2:12" ht="15.75" x14ac:dyDescent="0.25">
      <c r="B6949" s="4" t="s">
        <v>3021</v>
      </c>
      <c r="C6949" s="8" t="s">
        <v>16335</v>
      </c>
      <c r="D6949" s="4">
        <f t="shared" si="122"/>
        <v>305.30520000000001</v>
      </c>
      <c r="E6949" s="406">
        <f t="shared" si="122"/>
        <v>97.359800000000007</v>
      </c>
      <c r="F6949" s="405"/>
      <c r="G6949" s="599">
        <v>305.30520000000001</v>
      </c>
      <c r="H6949" s="599">
        <v>97.359800000000007</v>
      </c>
      <c r="I6949" s="599">
        <v>301.66809999999998</v>
      </c>
      <c r="J6949" s="599">
        <v>93.722700000000003</v>
      </c>
      <c r="L6949" t="str">
        <f t="shared" si="123"/>
        <v>CAMINHÃO BASCULANTE COM CAÇAMBA ESTANQUE COM CAPACIDADE DE 14 M³ - 188 KW</v>
      </c>
    </row>
    <row r="6950" spans="2:12" ht="15.75" x14ac:dyDescent="0.25">
      <c r="B6950" s="6" t="s">
        <v>3381</v>
      </c>
      <c r="C6950" s="9" t="s">
        <v>16336</v>
      </c>
      <c r="D6950" s="6">
        <f t="shared" si="122"/>
        <v>288.97039999999998</v>
      </c>
      <c r="E6950" s="403">
        <f t="shared" si="122"/>
        <v>88.785600000000002</v>
      </c>
      <c r="F6950" s="405"/>
      <c r="G6950" s="599">
        <v>288.97039999999998</v>
      </c>
      <c r="H6950" s="599">
        <v>88.785600000000002</v>
      </c>
      <c r="I6950" s="599">
        <v>285.33330000000001</v>
      </c>
      <c r="J6950" s="599">
        <v>85.148499999999999</v>
      </c>
      <c r="L6950" t="str">
        <f t="shared" si="123"/>
        <v>CAMINHÃO PLATAFORMA 8 X 2, PBT 29.000 KG E DISTÂNCIA ENTRE EIXOS 4,8 M - 188 KW - MOTORISTA DE VEÍCULO ESPECIAL</v>
      </c>
    </row>
    <row r="6951" spans="2:12" ht="15.75" x14ac:dyDescent="0.25">
      <c r="B6951" s="4" t="s">
        <v>3414</v>
      </c>
      <c r="C6951" s="8" t="s">
        <v>16337</v>
      </c>
      <c r="D6951" s="4">
        <f t="shared" si="122"/>
        <v>16.334800000000001</v>
      </c>
      <c r="E6951" s="406">
        <f t="shared" si="122"/>
        <v>8.5741999999999994</v>
      </c>
      <c r="F6951" s="405"/>
      <c r="G6951" s="599">
        <v>16.334800000000001</v>
      </c>
      <c r="H6951" s="599">
        <v>8.5741999999999994</v>
      </c>
      <c r="I6951" s="599">
        <v>16.334800000000001</v>
      </c>
      <c r="J6951" s="599">
        <v>8.5741999999999994</v>
      </c>
      <c r="L6951" t="str">
        <f t="shared" si="123"/>
        <v>CAÇAMBA BASCULANTE ESTANQUE COM CAPACIDADE DE 14 M³</v>
      </c>
    </row>
    <row r="6952" spans="2:12" ht="15.75" x14ac:dyDescent="0.25">
      <c r="B6952" s="6" t="s">
        <v>3017</v>
      </c>
      <c r="C6952" s="9" t="s">
        <v>16338</v>
      </c>
      <c r="D6952" s="6">
        <f t="shared" si="122"/>
        <v>297.49979999999999</v>
      </c>
      <c r="E6952" s="403">
        <f t="shared" si="122"/>
        <v>90.806700000000006</v>
      </c>
      <c r="F6952" s="405"/>
      <c r="G6952" s="599">
        <v>297.49979999999999</v>
      </c>
      <c r="H6952" s="599">
        <v>90.806700000000006</v>
      </c>
      <c r="I6952" s="599">
        <v>294.54020000000003</v>
      </c>
      <c r="J6952" s="599">
        <v>87.847099999999998</v>
      </c>
      <c r="L6952" t="str">
        <f t="shared" si="123"/>
        <v>CAMINHÃO BASCULANTE COM CAPACIDADE DE 10 M³ - 188 KW</v>
      </c>
    </row>
    <row r="6953" spans="2:12" ht="15.75" x14ac:dyDescent="0.25">
      <c r="B6953" s="4" t="s">
        <v>3379</v>
      </c>
      <c r="C6953" s="8" t="s">
        <v>16300</v>
      </c>
      <c r="D6953" s="4">
        <f t="shared" si="122"/>
        <v>282.82209999999998</v>
      </c>
      <c r="E6953" s="406">
        <f t="shared" si="122"/>
        <v>83.1023</v>
      </c>
      <c r="F6953" s="405"/>
      <c r="G6953" s="599">
        <v>282.82209999999998</v>
      </c>
      <c r="H6953" s="599">
        <v>83.1023</v>
      </c>
      <c r="I6953" s="599">
        <v>279.86250000000001</v>
      </c>
      <c r="J6953" s="599">
        <v>80.142700000000005</v>
      </c>
      <c r="L6953" t="str">
        <f t="shared" si="123"/>
        <v>CAMINHÃO PLATAFORMA 8 X 2, PBT 29.000 KG E DISTÂNCIA ENTRE EIXOS 4,8 M - 188 KW - MOTORISTA DE CAMINHÃO</v>
      </c>
    </row>
    <row r="6954" spans="2:12" ht="15.75" x14ac:dyDescent="0.25">
      <c r="B6954" s="6" t="s">
        <v>3415</v>
      </c>
      <c r="C6954" s="9" t="s">
        <v>16339</v>
      </c>
      <c r="D6954" s="6">
        <f t="shared" si="122"/>
        <v>14.6777</v>
      </c>
      <c r="E6954" s="403">
        <f t="shared" si="122"/>
        <v>7.7043999999999997</v>
      </c>
      <c r="F6954" s="405"/>
      <c r="G6954" s="599">
        <v>14.6777</v>
      </c>
      <c r="H6954" s="599">
        <v>7.7043999999999997</v>
      </c>
      <c r="I6954" s="599">
        <v>14.6777</v>
      </c>
      <c r="J6954" s="599">
        <v>7.7043999999999997</v>
      </c>
      <c r="L6954" t="str">
        <f t="shared" si="123"/>
        <v>CAÇAMBA BASCULANTE COM CAPACIDADE DE 10 M³</v>
      </c>
    </row>
    <row r="6955" spans="2:12" ht="15.75" x14ac:dyDescent="0.25">
      <c r="B6955" s="4" t="s">
        <v>3007</v>
      </c>
      <c r="C6955" s="8" t="s">
        <v>16340</v>
      </c>
      <c r="D6955" s="4">
        <f t="shared" si="122"/>
        <v>276.86309999999997</v>
      </c>
      <c r="E6955" s="406">
        <f t="shared" si="122"/>
        <v>80.359099999999998</v>
      </c>
      <c r="F6955" s="405"/>
      <c r="G6955" s="599">
        <v>276.86309999999997</v>
      </c>
      <c r="H6955" s="599">
        <v>80.359099999999998</v>
      </c>
      <c r="I6955" s="599">
        <v>273.90350000000001</v>
      </c>
      <c r="J6955" s="599">
        <v>77.399500000000003</v>
      </c>
      <c r="L6955" t="str">
        <f t="shared" si="123"/>
        <v>CAMINHÃO CARROCERIA COM CAPACIDADE DE 15 T - 188 KW</v>
      </c>
    </row>
    <row r="6956" spans="2:12" ht="15.75" x14ac:dyDescent="0.25">
      <c r="B6956" s="6" t="s">
        <v>3416</v>
      </c>
      <c r="C6956" s="9" t="s">
        <v>16341</v>
      </c>
      <c r="D6956" s="6">
        <f t="shared" si="122"/>
        <v>269.9778</v>
      </c>
      <c r="E6956" s="403">
        <f t="shared" si="122"/>
        <v>76.517399999999995</v>
      </c>
      <c r="F6956" s="405"/>
      <c r="G6956" s="599">
        <v>269.9778</v>
      </c>
      <c r="H6956" s="599">
        <v>76.517399999999995</v>
      </c>
      <c r="I6956" s="599">
        <v>267.01819999999998</v>
      </c>
      <c r="J6956" s="599">
        <v>73.5578</v>
      </c>
      <c r="L6956" t="str">
        <f t="shared" si="123"/>
        <v>CAMINHÃO PLATAFORMA 6 X 2, PBT 23.000 KG E DISTÂNCIA ENTRE EIXOS 5,4 M - 188 KW - MOTORISTA DE CAMINHÃO</v>
      </c>
    </row>
    <row r="6957" spans="2:12" ht="15.75" x14ac:dyDescent="0.25">
      <c r="B6957" s="4" t="s">
        <v>3417</v>
      </c>
      <c r="C6957" s="8" t="s">
        <v>16342</v>
      </c>
      <c r="D6957" s="4">
        <f t="shared" si="122"/>
        <v>6.8853</v>
      </c>
      <c r="E6957" s="406">
        <f t="shared" si="122"/>
        <v>3.8416999999999999</v>
      </c>
      <c r="F6957" s="405"/>
      <c r="G6957" s="599">
        <v>6.8853</v>
      </c>
      <c r="H6957" s="599">
        <v>3.8416999999999999</v>
      </c>
      <c r="I6957" s="599">
        <v>6.8853</v>
      </c>
      <c r="J6957" s="599">
        <v>3.8416999999999999</v>
      </c>
      <c r="L6957" t="str">
        <f t="shared" si="123"/>
        <v>CARROCERIA DE MADEIRA COM CAPACIDADE DE 15 T</v>
      </c>
    </row>
    <row r="6958" spans="2:12" ht="15.75" x14ac:dyDescent="0.25">
      <c r="B6958" s="6" t="s">
        <v>2999</v>
      </c>
      <c r="C6958" s="9" t="s">
        <v>16343</v>
      </c>
      <c r="D6958" s="6">
        <f t="shared" si="122"/>
        <v>319.44279999999998</v>
      </c>
      <c r="E6958" s="403">
        <f t="shared" si="122"/>
        <v>104.7807</v>
      </c>
      <c r="F6958" s="405"/>
      <c r="G6958" s="599">
        <v>319.44279999999998</v>
      </c>
      <c r="H6958" s="599">
        <v>104.7807</v>
      </c>
      <c r="I6958" s="599">
        <v>315.8057</v>
      </c>
      <c r="J6958" s="599">
        <v>101.14360000000001</v>
      </c>
      <c r="L6958" t="str">
        <f t="shared" si="123"/>
        <v>CAMINHÃO BETONEIRA COM CAPACIDADE DE 8 M³ - 188 KW</v>
      </c>
    </row>
    <row r="6959" spans="2:12" ht="15.75" x14ac:dyDescent="0.25">
      <c r="B6959" s="4" t="s">
        <v>3381</v>
      </c>
      <c r="C6959" s="8" t="s">
        <v>16336</v>
      </c>
      <c r="D6959" s="4">
        <f t="shared" si="122"/>
        <v>288.97039999999998</v>
      </c>
      <c r="E6959" s="406">
        <f t="shared" si="122"/>
        <v>88.785600000000002</v>
      </c>
      <c r="F6959" s="405"/>
      <c r="G6959" s="599">
        <v>288.97039999999998</v>
      </c>
      <c r="H6959" s="599">
        <v>88.785600000000002</v>
      </c>
      <c r="I6959" s="599">
        <v>285.33330000000001</v>
      </c>
      <c r="J6959" s="599">
        <v>85.148499999999999</v>
      </c>
      <c r="L6959" t="str">
        <f t="shared" si="123"/>
        <v>CAMINHÃO PLATAFORMA 8 X 2, PBT 29.000 KG E DISTÂNCIA ENTRE EIXOS 4,8 M - 188 KW - MOTORISTA DE VEÍCULO ESPECIAL</v>
      </c>
    </row>
    <row r="6960" spans="2:12" ht="15.75" x14ac:dyDescent="0.25">
      <c r="B6960" s="6" t="s">
        <v>3418</v>
      </c>
      <c r="C6960" s="9" t="s">
        <v>16344</v>
      </c>
      <c r="D6960" s="6">
        <f t="shared" si="122"/>
        <v>30.4724</v>
      </c>
      <c r="E6960" s="403">
        <f t="shared" si="122"/>
        <v>15.995100000000001</v>
      </c>
      <c r="F6960" s="405"/>
      <c r="G6960" s="599">
        <v>30.4724</v>
      </c>
      <c r="H6960" s="599">
        <v>15.995100000000001</v>
      </c>
      <c r="I6960" s="599">
        <v>30.4724</v>
      </c>
      <c r="J6960" s="599">
        <v>15.995100000000001</v>
      </c>
      <c r="L6960" t="str">
        <f t="shared" si="123"/>
        <v>MISTURADOR DE CONCRETO PARA MONTAGEM EM CHASSI DE CAMINHÃO COM CAPACIDADE DE 8 M³</v>
      </c>
    </row>
    <row r="6961" spans="2:12" ht="15.75" x14ac:dyDescent="0.25">
      <c r="B6961" s="4" t="s">
        <v>2996</v>
      </c>
      <c r="C6961" s="8" t="s">
        <v>16345</v>
      </c>
      <c r="D6961" s="4">
        <f t="shared" si="122"/>
        <v>315.27440000000001</v>
      </c>
      <c r="E6961" s="406">
        <f t="shared" si="122"/>
        <v>90.967299999999994</v>
      </c>
      <c r="F6961" s="405"/>
      <c r="G6961" s="599">
        <v>315.27440000000001</v>
      </c>
      <c r="H6961" s="599">
        <v>90.967299999999994</v>
      </c>
      <c r="I6961" s="599">
        <v>312.31479999999999</v>
      </c>
      <c r="J6961" s="599">
        <v>88.0077</v>
      </c>
      <c r="L6961" t="str">
        <f t="shared" si="123"/>
        <v>CAMINHÃO BASCULANTE PARA ROCHA COM CAPACIDADE DE 8 M³ - 210 KW</v>
      </c>
    </row>
    <row r="6962" spans="2:12" ht="15.75" x14ac:dyDescent="0.25">
      <c r="B6962" s="6" t="s">
        <v>3419</v>
      </c>
      <c r="C6962" s="9" t="s">
        <v>16346</v>
      </c>
      <c r="D6962" s="6">
        <f t="shared" si="122"/>
        <v>304.05349999999999</v>
      </c>
      <c r="E6962" s="403">
        <f t="shared" si="122"/>
        <v>85.077399999999997</v>
      </c>
      <c r="F6962" s="405"/>
      <c r="G6962" s="599">
        <v>304.05349999999999</v>
      </c>
      <c r="H6962" s="599">
        <v>85.077399999999997</v>
      </c>
      <c r="I6962" s="599">
        <v>301.09390000000002</v>
      </c>
      <c r="J6962" s="599">
        <v>82.117800000000003</v>
      </c>
      <c r="L6962" t="str">
        <f t="shared" si="123"/>
        <v>CAMINHÃO BASCULANTE 6 X 4, PBT 23.000 KG E DISTÂNCIA ENTRE EIXOS 3,6 M - 210 KW -  MOTORISTA DE CAMINHÃO</v>
      </c>
    </row>
    <row r="6963" spans="2:12" ht="15.75" x14ac:dyDescent="0.25">
      <c r="B6963" s="4" t="s">
        <v>3420</v>
      </c>
      <c r="C6963" s="8" t="s">
        <v>16347</v>
      </c>
      <c r="D6963" s="4">
        <f t="shared" si="122"/>
        <v>11.2209</v>
      </c>
      <c r="E6963" s="406">
        <f t="shared" si="122"/>
        <v>5.8898999999999999</v>
      </c>
      <c r="F6963" s="405"/>
      <c r="G6963" s="599">
        <v>11.2209</v>
      </c>
      <c r="H6963" s="599">
        <v>5.8898999999999999</v>
      </c>
      <c r="I6963" s="599">
        <v>11.2209</v>
      </c>
      <c r="J6963" s="599">
        <v>5.8898999999999999</v>
      </c>
      <c r="L6963" t="str">
        <f t="shared" si="123"/>
        <v>CAÇAMBA BASCULANTE PARA ROCHA COM CAPACIDADE DE 8 M³</v>
      </c>
    </row>
    <row r="6964" spans="2:12" ht="15.75" x14ac:dyDescent="0.25">
      <c r="B6964" s="6" t="s">
        <v>2995</v>
      </c>
      <c r="C6964" s="9" t="s">
        <v>16348</v>
      </c>
      <c r="D6964" s="6">
        <f t="shared" si="122"/>
        <v>260.28269999999998</v>
      </c>
      <c r="E6964" s="403">
        <f t="shared" si="122"/>
        <v>73.573400000000007</v>
      </c>
      <c r="F6964" s="405"/>
      <c r="G6964" s="599">
        <v>260.28269999999998</v>
      </c>
      <c r="H6964" s="599">
        <v>73.573400000000007</v>
      </c>
      <c r="I6964" s="599">
        <v>257.32310000000001</v>
      </c>
      <c r="J6964" s="599">
        <v>70.613799999999998</v>
      </c>
      <c r="L6964" t="str">
        <f t="shared" si="123"/>
        <v>CAMINHÃO TANQUE COM CAPACIDADE DE 6.000 L - 136 KW</v>
      </c>
    </row>
    <row r="6965" spans="2:12" ht="30" x14ac:dyDescent="0.25">
      <c r="B6965" s="4" t="s">
        <v>3481</v>
      </c>
      <c r="C6965" s="8" t="s">
        <v>16280</v>
      </c>
      <c r="D6965" s="4">
        <f t="shared" si="122"/>
        <v>246.19919999999999</v>
      </c>
      <c r="E6965" s="406">
        <f t="shared" si="122"/>
        <v>65.715400000000002</v>
      </c>
      <c r="F6965" s="405"/>
      <c r="G6965" s="599">
        <v>246.19919999999999</v>
      </c>
      <c r="H6965" s="599">
        <v>65.715400000000002</v>
      </c>
      <c r="I6965" s="599">
        <v>243.2396</v>
      </c>
      <c r="J6965" s="599">
        <v>62.755800000000001</v>
      </c>
      <c r="L6965" t="str">
        <f t="shared" si="123"/>
        <v>CAMINHÃO PLATAFORMA 4 X 2, PBT 14.300 KG E DISTÂNCIA ENTRE EIXOS 4,8 M - 136 KW - CONDIÇÃO DE TRABALHO SEVERA - MOTORISTA DE CAMINHÃO</v>
      </c>
    </row>
    <row r="6966" spans="2:12" ht="15.75" x14ac:dyDescent="0.25">
      <c r="B6966" s="6" t="s">
        <v>3421</v>
      </c>
      <c r="C6966" s="9" t="s">
        <v>16349</v>
      </c>
      <c r="D6966" s="6">
        <f t="shared" si="122"/>
        <v>14.083500000000001</v>
      </c>
      <c r="E6966" s="403">
        <f t="shared" si="122"/>
        <v>7.8579999999999997</v>
      </c>
      <c r="F6966" s="405"/>
      <c r="G6966" s="599">
        <v>14.083500000000001</v>
      </c>
      <c r="H6966" s="599">
        <v>7.8579999999999997</v>
      </c>
      <c r="I6966" s="599">
        <v>14.083500000000001</v>
      </c>
      <c r="J6966" s="599">
        <v>7.8579999999999997</v>
      </c>
      <c r="L6966" t="str">
        <f t="shared" si="123"/>
        <v>TANQUE PARA TRANSPORTE DE ÁGUA COM CAPACIDADE DE 6.000 L</v>
      </c>
    </row>
    <row r="6967" spans="2:12" ht="15.75" x14ac:dyDescent="0.25">
      <c r="B6967" s="4" t="s">
        <v>2962</v>
      </c>
      <c r="C6967" s="8" t="s">
        <v>16350</v>
      </c>
      <c r="D6967" s="4">
        <f t="shared" si="122"/>
        <v>385.161</v>
      </c>
      <c r="E6967" s="406">
        <f t="shared" si="122"/>
        <v>159.17240000000001</v>
      </c>
      <c r="F6967" s="405"/>
      <c r="G6967" s="599">
        <v>385.161</v>
      </c>
      <c r="H6967" s="599">
        <v>159.17240000000001</v>
      </c>
      <c r="I6967" s="599">
        <v>379.12220000000002</v>
      </c>
      <c r="J6967" s="599">
        <v>153.1336</v>
      </c>
      <c r="L6967" t="str">
        <f t="shared" si="123"/>
        <v>CAMINHÃO DEMARCADOR DE FAIXAS COM SISTEMA DE PINTURA A FRIO - 28 KW/115 KW</v>
      </c>
    </row>
    <row r="6968" spans="2:12" ht="15.75" x14ac:dyDescent="0.25">
      <c r="B6968" s="6" t="s">
        <v>3422</v>
      </c>
      <c r="C6968" s="9" t="s">
        <v>16351</v>
      </c>
      <c r="D6968" s="6">
        <f t="shared" si="122"/>
        <v>211.62129999999999</v>
      </c>
      <c r="E6968" s="403">
        <f t="shared" si="122"/>
        <v>62.061500000000002</v>
      </c>
      <c r="F6968" s="405"/>
      <c r="G6968" s="599">
        <v>211.62129999999999</v>
      </c>
      <c r="H6968" s="599">
        <v>62.061500000000002</v>
      </c>
      <c r="I6968" s="599">
        <v>207.98419999999999</v>
      </c>
      <c r="J6968" s="599">
        <v>58.424399999999999</v>
      </c>
      <c r="L6968" t="str">
        <f t="shared" si="123"/>
        <v>CAMINHÃO PLATAFORMA 4 X 2, PBT 8.300 KG E DISTÂNCIA ENTRE EIXOS 4,4 M - 115 KW - MOTORISTA DE VEÍCULO ESPECIAL</v>
      </c>
    </row>
    <row r="6969" spans="2:12" ht="15.75" x14ac:dyDescent="0.25">
      <c r="B6969" s="4" t="s">
        <v>3423</v>
      </c>
      <c r="C6969" s="8" t="s">
        <v>16352</v>
      </c>
      <c r="D6969" s="4">
        <f t="shared" si="122"/>
        <v>173.53970000000001</v>
      </c>
      <c r="E6969" s="406">
        <f t="shared" si="122"/>
        <v>97.110900000000001</v>
      </c>
      <c r="F6969" s="405"/>
      <c r="G6969" s="599">
        <v>173.53970000000001</v>
      </c>
      <c r="H6969" s="599">
        <v>97.110900000000001</v>
      </c>
      <c r="I6969" s="599">
        <v>171.13800000000001</v>
      </c>
      <c r="J6969" s="599">
        <v>94.709199999999996</v>
      </c>
      <c r="L6969" t="str">
        <f t="shared" si="123"/>
        <v>EQUIPAMENTO DEMARCADOR DE FAIXAS A FRIO MONTADO SOBRE CHASSI COM CAPACIDADE DE 800 L - 28 KW</v>
      </c>
    </row>
    <row r="6970" spans="2:12" ht="15.75" x14ac:dyDescent="0.25">
      <c r="B6970" s="6" t="s">
        <v>2961</v>
      </c>
      <c r="C6970" s="9" t="s">
        <v>16353</v>
      </c>
      <c r="D6970" s="6">
        <f t="shared" si="122"/>
        <v>575.21289999999999</v>
      </c>
      <c r="E6970" s="403">
        <f t="shared" si="122"/>
        <v>251.85489999999999</v>
      </c>
      <c r="F6970" s="405"/>
      <c r="G6970" s="599">
        <v>575.21289999999999</v>
      </c>
      <c r="H6970" s="599">
        <v>251.85489999999999</v>
      </c>
      <c r="I6970" s="599">
        <v>569.17409999999995</v>
      </c>
      <c r="J6970" s="599">
        <v>245.81610000000001</v>
      </c>
      <c r="L6970" t="str">
        <f t="shared" si="123"/>
        <v>CAMINHÃO DEMARCADOR DE FAIXAS COM SISTEMA DE PINTURA A QUENTE - 5 KW/30,10 KW/136 KW</v>
      </c>
    </row>
    <row r="6971" spans="2:12" ht="15.75" x14ac:dyDescent="0.25">
      <c r="B6971" s="4" t="s">
        <v>3424</v>
      </c>
      <c r="C6971" s="8" t="s">
        <v>16354</v>
      </c>
      <c r="D6971" s="4">
        <f t="shared" si="122"/>
        <v>251.39320000000001</v>
      </c>
      <c r="E6971" s="406">
        <f t="shared" si="122"/>
        <v>70.909400000000005</v>
      </c>
      <c r="F6971" s="405"/>
      <c r="G6971" s="599">
        <v>251.39320000000001</v>
      </c>
      <c r="H6971" s="599">
        <v>70.909400000000005</v>
      </c>
      <c r="I6971" s="599">
        <v>247.7561</v>
      </c>
      <c r="J6971" s="599">
        <v>67.272300000000001</v>
      </c>
      <c r="L6971" t="str">
        <f t="shared" si="123"/>
        <v>CAMINHÃO PLATAFORMA 4 X 2, PBT 14.300 KG E DISTÂNCIA ENTRE EIXOS 4,8 M - 136 KW - MOTORISTA DE VEÍCULO ESPECIAL</v>
      </c>
    </row>
    <row r="6972" spans="2:12" ht="15.75" x14ac:dyDescent="0.25">
      <c r="B6972" s="6" t="s">
        <v>3425</v>
      </c>
      <c r="C6972" s="9" t="s">
        <v>16355</v>
      </c>
      <c r="D6972" s="6">
        <f t="shared" si="122"/>
        <v>50.619399999999999</v>
      </c>
      <c r="E6972" s="403">
        <f t="shared" si="122"/>
        <v>12.166399999999999</v>
      </c>
      <c r="F6972" s="405"/>
      <c r="G6972" s="599">
        <v>50.619399999999999</v>
      </c>
      <c r="H6972" s="599">
        <v>12.166399999999999</v>
      </c>
      <c r="I6972" s="599">
        <v>50.619399999999999</v>
      </c>
      <c r="J6972" s="599">
        <v>12.166399999999999</v>
      </c>
      <c r="L6972" t="str">
        <f t="shared" si="123"/>
        <v>COMPRESSOR DE AR PORTÁTIL DE 70,79 L/S (150 PCM) SEM REBOQUE - 30,10 KW</v>
      </c>
    </row>
    <row r="6973" spans="2:12" ht="15.75" x14ac:dyDescent="0.25">
      <c r="B6973" s="4" t="s">
        <v>3426</v>
      </c>
      <c r="C6973" s="8" t="s">
        <v>16356</v>
      </c>
      <c r="D6973" s="4">
        <f t="shared" si="122"/>
        <v>273.20030000000003</v>
      </c>
      <c r="E6973" s="406">
        <f t="shared" si="122"/>
        <v>168.7791</v>
      </c>
      <c r="F6973" s="405"/>
      <c r="G6973" s="599">
        <v>273.20030000000003</v>
      </c>
      <c r="H6973" s="599">
        <v>168.7791</v>
      </c>
      <c r="I6973" s="599">
        <v>270.79860000000002</v>
      </c>
      <c r="J6973" s="599">
        <v>166.37739999999999</v>
      </c>
      <c r="L6973" t="str">
        <f t="shared" si="123"/>
        <v>EQUIPAMENTO DEMARCADOR DE FAIXAS A QUENTE MONTADO SOBRE CHASSI COM CAPACIDADE DE 500 L - 5,0 KW</v>
      </c>
    </row>
    <row r="6974" spans="2:12" ht="15.75" x14ac:dyDescent="0.25">
      <c r="B6974" s="6" t="s">
        <v>3427</v>
      </c>
      <c r="C6974" s="9" t="s">
        <v>16357</v>
      </c>
      <c r="D6974" s="6">
        <f t="shared" si="122"/>
        <v>186.51730000000001</v>
      </c>
      <c r="E6974" s="403">
        <f t="shared" si="122"/>
        <v>70.640199999999993</v>
      </c>
      <c r="F6974" s="405"/>
      <c r="G6974" s="599">
        <v>186.51730000000001</v>
      </c>
      <c r="H6974" s="599">
        <v>70.640199999999993</v>
      </c>
      <c r="I6974" s="599">
        <v>183.55770000000001</v>
      </c>
      <c r="J6974" s="599">
        <v>67.680599999999998</v>
      </c>
      <c r="L6974" t="str">
        <f t="shared" si="123"/>
        <v>CAMINHÃO BASCULANTE COM CAPACIDADE DE 4 M³ - 136 KW</v>
      </c>
    </row>
    <row r="6975" spans="2:12" ht="15.75" x14ac:dyDescent="0.25">
      <c r="B6975" s="4" t="s">
        <v>3386</v>
      </c>
      <c r="C6975" s="8" t="s">
        <v>16358</v>
      </c>
      <c r="D6975" s="4">
        <f t="shared" si="122"/>
        <v>177.13499999999999</v>
      </c>
      <c r="E6975" s="406">
        <f t="shared" si="122"/>
        <v>65.715400000000002</v>
      </c>
      <c r="F6975" s="405"/>
      <c r="G6975" s="599">
        <v>177.13499999999999</v>
      </c>
      <c r="H6975" s="599">
        <v>65.715400000000002</v>
      </c>
      <c r="I6975" s="599">
        <v>174.1754</v>
      </c>
      <c r="J6975" s="599">
        <v>62.755800000000001</v>
      </c>
      <c r="L6975" t="str">
        <f t="shared" si="123"/>
        <v>CAMINHÃO PLATAFORMA 4 X 2, PBT 14.300 KG E DISTÂNCIA ENTRE EIXOS 4,8 M - 136 KW - MOTORISTA DE CAMINHÃO</v>
      </c>
    </row>
    <row r="6976" spans="2:12" ht="15.75" x14ac:dyDescent="0.25">
      <c r="B6976" s="6" t="s">
        <v>3428</v>
      </c>
      <c r="C6976" s="9" t="s">
        <v>16359</v>
      </c>
      <c r="D6976" s="6">
        <f t="shared" si="122"/>
        <v>9.3823000000000008</v>
      </c>
      <c r="E6976" s="403">
        <f t="shared" si="122"/>
        <v>4.9248000000000003</v>
      </c>
      <c r="F6976" s="405"/>
      <c r="G6976" s="599">
        <v>9.3823000000000008</v>
      </c>
      <c r="H6976" s="599">
        <v>4.9248000000000003</v>
      </c>
      <c r="I6976" s="599">
        <v>9.3823000000000008</v>
      </c>
      <c r="J6976" s="599">
        <v>4.9248000000000003</v>
      </c>
      <c r="L6976" t="str">
        <f t="shared" si="123"/>
        <v>CAÇAMBA BASCULANTE COM CAPACIDADE DE 4 M³</v>
      </c>
    </row>
    <row r="6977" spans="2:12" ht="15.75" x14ac:dyDescent="0.25">
      <c r="B6977" s="4" t="s">
        <v>2947</v>
      </c>
      <c r="C6977" s="8" t="s">
        <v>16360</v>
      </c>
      <c r="D6977" s="4">
        <f t="shared" si="122"/>
        <v>399.08940000000001</v>
      </c>
      <c r="E6977" s="406">
        <f t="shared" si="122"/>
        <v>128.01300000000001</v>
      </c>
      <c r="F6977" s="405"/>
      <c r="G6977" s="599">
        <v>399.08940000000001</v>
      </c>
      <c r="H6977" s="599">
        <v>128.01300000000001</v>
      </c>
      <c r="I6977" s="599">
        <v>395.45229999999998</v>
      </c>
      <c r="J6977" s="599">
        <v>124.3759</v>
      </c>
      <c r="L6977" t="str">
        <f t="shared" si="123"/>
        <v>CAVALO MECÂNICO COM SEMIRREBOQUE COM CAPACIDADE DE 22 T - 240 KW</v>
      </c>
    </row>
    <row r="6978" spans="2:12" ht="15.75" x14ac:dyDescent="0.25">
      <c r="B6978" s="6" t="s">
        <v>3429</v>
      </c>
      <c r="C6978" s="9" t="s">
        <v>16361</v>
      </c>
      <c r="D6978" s="6">
        <f t="shared" si="122"/>
        <v>334.11259999999999</v>
      </c>
      <c r="E6978" s="403">
        <f t="shared" si="122"/>
        <v>90.869500000000002</v>
      </c>
      <c r="F6978" s="405"/>
      <c r="G6978" s="599">
        <v>334.11259999999999</v>
      </c>
      <c r="H6978" s="599">
        <v>90.869500000000002</v>
      </c>
      <c r="I6978" s="599">
        <v>330.47550000000001</v>
      </c>
      <c r="J6978" s="599">
        <v>87.232399999999998</v>
      </c>
      <c r="L6978" t="str">
        <f t="shared" si="123"/>
        <v>CAVALO MECÂNICO 4 X 2, PBT 16.000 KG - 240 KW - MOTORISTA DE VEÍCULO ESPECIAL</v>
      </c>
    </row>
    <row r="6979" spans="2:12" ht="15.75" x14ac:dyDescent="0.25">
      <c r="B6979" s="4" t="s">
        <v>3430</v>
      </c>
      <c r="C6979" s="8" t="s">
        <v>16362</v>
      </c>
      <c r="D6979" s="4">
        <f t="shared" si="122"/>
        <v>64.976799999999997</v>
      </c>
      <c r="E6979" s="406">
        <f t="shared" si="122"/>
        <v>37.143500000000003</v>
      </c>
      <c r="F6979" s="405"/>
      <c r="G6979" s="599">
        <v>64.976799999999997</v>
      </c>
      <c r="H6979" s="599">
        <v>37.143500000000003</v>
      </c>
      <c r="I6979" s="599">
        <v>64.976799999999997</v>
      </c>
      <c r="J6979" s="599">
        <v>37.143500000000003</v>
      </c>
      <c r="L6979" t="str">
        <f t="shared" si="123"/>
        <v>SEMIRREBOQUE COM 2 EIXOS</v>
      </c>
    </row>
    <row r="6980" spans="2:12" ht="15.75" x14ac:dyDescent="0.25">
      <c r="B6980" s="6" t="s">
        <v>2946</v>
      </c>
      <c r="C6980" s="9" t="s">
        <v>16363</v>
      </c>
      <c r="D6980" s="6">
        <f t="shared" si="122"/>
        <v>427.06079999999997</v>
      </c>
      <c r="E6980" s="403">
        <f t="shared" si="122"/>
        <v>130.11150000000001</v>
      </c>
      <c r="F6980" s="405"/>
      <c r="G6980" s="599">
        <v>427.06079999999997</v>
      </c>
      <c r="H6980" s="599">
        <v>130.11150000000001</v>
      </c>
      <c r="I6980" s="599">
        <v>424.10120000000001</v>
      </c>
      <c r="J6980" s="599">
        <v>127.1519</v>
      </c>
      <c r="L6980" t="str">
        <f t="shared" si="123"/>
        <v>CAVALO MECÂNICO COM SEMIRREBOQUE COM CAPACIDADE DE 30 T - 265 KW</v>
      </c>
    </row>
    <row r="6981" spans="2:12" ht="15.75" x14ac:dyDescent="0.25">
      <c r="B6981" s="4" t="s">
        <v>3373</v>
      </c>
      <c r="C6981" s="8" t="s">
        <v>16364</v>
      </c>
      <c r="D6981" s="4">
        <f t="shared" si="122"/>
        <v>355.05959999999999</v>
      </c>
      <c r="E6981" s="406">
        <f t="shared" si="122"/>
        <v>88.952600000000004</v>
      </c>
      <c r="F6981" s="405"/>
      <c r="G6981" s="599">
        <v>355.05959999999999</v>
      </c>
      <c r="H6981" s="599">
        <v>88.952600000000004</v>
      </c>
      <c r="I6981" s="599">
        <v>352.1</v>
      </c>
      <c r="J6981" s="599">
        <v>85.992999999999995</v>
      </c>
      <c r="L6981" t="str">
        <f t="shared" si="123"/>
        <v>CAVALO MECÂNICO ESTRADEIRO 6 X 2, PBT 23.000 KG - 265 KW - MOTORISTA DE CAMINHÃO</v>
      </c>
    </row>
    <row r="6982" spans="2:12" ht="15.75" x14ac:dyDescent="0.25">
      <c r="B6982" s="6" t="s">
        <v>3431</v>
      </c>
      <c r="C6982" s="9" t="s">
        <v>16365</v>
      </c>
      <c r="D6982" s="6">
        <f t="shared" si="122"/>
        <v>72.001199999999997</v>
      </c>
      <c r="E6982" s="403">
        <f t="shared" si="122"/>
        <v>41.158900000000003</v>
      </c>
      <c r="F6982" s="405"/>
      <c r="G6982" s="600">
        <v>72.001199999999997</v>
      </c>
      <c r="H6982" s="600">
        <v>41.158900000000003</v>
      </c>
      <c r="I6982" s="600">
        <v>72.001199999999997</v>
      </c>
      <c r="J6982" s="600">
        <v>41.158900000000003</v>
      </c>
      <c r="L6982" t="str">
        <f t="shared" si="123"/>
        <v>SEMIRREBOQUE COM 3 EIXOS</v>
      </c>
    </row>
    <row r="6983" spans="2:12" ht="15.75" x14ac:dyDescent="0.25">
      <c r="B6983" s="4" t="s">
        <v>2945</v>
      </c>
      <c r="C6983" s="8" t="s">
        <v>16366</v>
      </c>
      <c r="D6983" s="4">
        <f t="shared" si="122"/>
        <v>304.89319999999998</v>
      </c>
      <c r="E6983" s="406">
        <f t="shared" si="122"/>
        <v>97.143500000000003</v>
      </c>
      <c r="F6983" s="405"/>
      <c r="G6983" s="600">
        <v>304.89319999999998</v>
      </c>
      <c r="H6983" s="600">
        <v>97.143500000000003</v>
      </c>
      <c r="I6983" s="600">
        <v>301.2561</v>
      </c>
      <c r="J6983" s="600">
        <v>93.506399999999999</v>
      </c>
      <c r="L6983" t="str">
        <f t="shared" si="123"/>
        <v>CAMINHÃO BASCULANTE COM CAPACIDADE DE 14 M³ - 188 KW</v>
      </c>
    </row>
    <row r="6984" spans="2:12" ht="15.75" x14ac:dyDescent="0.25">
      <c r="B6984" s="6" t="s">
        <v>3381</v>
      </c>
      <c r="C6984" s="9" t="s">
        <v>16336</v>
      </c>
      <c r="D6984" s="6">
        <f t="shared" si="122"/>
        <v>288.97039999999998</v>
      </c>
      <c r="E6984" s="403">
        <f t="shared" si="122"/>
        <v>88.785600000000002</v>
      </c>
      <c r="F6984" s="405"/>
      <c r="G6984" s="600">
        <v>288.97039999999998</v>
      </c>
      <c r="H6984" s="600">
        <v>88.785600000000002</v>
      </c>
      <c r="I6984" s="600">
        <v>285.33330000000001</v>
      </c>
      <c r="J6984" s="600">
        <v>85.148499999999999</v>
      </c>
      <c r="L6984" t="str">
        <f t="shared" si="123"/>
        <v>CAMINHÃO PLATAFORMA 8 X 2, PBT 29.000 KG E DISTÂNCIA ENTRE EIXOS 4,8 M - 188 KW - MOTORISTA DE VEÍCULO ESPECIAL</v>
      </c>
    </row>
    <row r="6985" spans="2:12" ht="15.75" x14ac:dyDescent="0.25">
      <c r="B6985" s="4" t="s">
        <v>3432</v>
      </c>
      <c r="C6985" s="8" t="s">
        <v>16367</v>
      </c>
      <c r="D6985" s="4">
        <f t="shared" si="122"/>
        <v>15.922800000000001</v>
      </c>
      <c r="E6985" s="406">
        <f t="shared" si="122"/>
        <v>8.3579000000000008</v>
      </c>
      <c r="F6985" s="405"/>
      <c r="G6985" s="600">
        <v>15.922800000000001</v>
      </c>
      <c r="H6985" s="600">
        <v>8.3579000000000008</v>
      </c>
      <c r="I6985" s="600">
        <v>15.922800000000001</v>
      </c>
      <c r="J6985" s="600">
        <v>8.3579000000000008</v>
      </c>
      <c r="L6985" t="str">
        <f t="shared" si="123"/>
        <v>CAÇAMBA BASCULANTE COM CAPACIDADE DE 14 M³</v>
      </c>
    </row>
    <row r="6986" spans="2:12" ht="15.75" x14ac:dyDescent="0.25">
      <c r="B6986" s="6" t="s">
        <v>2943</v>
      </c>
      <c r="C6986" s="9" t="s">
        <v>16368</v>
      </c>
      <c r="D6986" s="6">
        <f t="shared" si="122"/>
        <v>267.02249999999998</v>
      </c>
      <c r="E6986" s="403">
        <f t="shared" si="122"/>
        <v>77.057000000000002</v>
      </c>
      <c r="F6986" s="405"/>
      <c r="G6986" s="600">
        <v>267.02249999999998</v>
      </c>
      <c r="H6986" s="600">
        <v>77.057000000000002</v>
      </c>
      <c r="I6986" s="600">
        <v>264.06290000000001</v>
      </c>
      <c r="J6986" s="600">
        <v>74.097399999999993</v>
      </c>
      <c r="L6986" t="str">
        <f t="shared" si="123"/>
        <v>CAMINHÃO TANQUE COM CAPACIDADE DE 8.000 L - 136 KW</v>
      </c>
    </row>
    <row r="6987" spans="2:12" ht="30" x14ac:dyDescent="0.25">
      <c r="B6987" s="4" t="s">
        <v>3483</v>
      </c>
      <c r="C6987" s="8" t="s">
        <v>16369</v>
      </c>
      <c r="D6987" s="4">
        <f t="shared" si="122"/>
        <v>252.31309999999999</v>
      </c>
      <c r="E6987" s="406">
        <f t="shared" si="122"/>
        <v>68.849800000000002</v>
      </c>
      <c r="F6987" s="405"/>
      <c r="G6987" s="600">
        <v>252.31309999999999</v>
      </c>
      <c r="H6987" s="600">
        <v>68.849800000000002</v>
      </c>
      <c r="I6987" s="600">
        <v>249.3535</v>
      </c>
      <c r="J6987" s="600">
        <v>65.890199999999993</v>
      </c>
      <c r="L6987" t="str">
        <f t="shared" si="123"/>
        <v>CAMINHÃO PLATAFORMA 4 X 2, PBT 16.000 KG E DISTÂNCIA ENTRE EIXOS 4,8 M - 136 KW - CONDIÇÃO DE TRABALHO SEVERA - MOTORISTA DE CAMINHÃO</v>
      </c>
    </row>
    <row r="6988" spans="2:12" ht="15.75" x14ac:dyDescent="0.25">
      <c r="B6988" s="6" t="s">
        <v>3433</v>
      </c>
      <c r="C6988" s="9" t="s">
        <v>16370</v>
      </c>
      <c r="D6988" s="6">
        <f t="shared" si="122"/>
        <v>14.7094</v>
      </c>
      <c r="E6988" s="403">
        <f t="shared" si="122"/>
        <v>8.2072000000000003</v>
      </c>
      <c r="F6988" s="405"/>
      <c r="G6988" s="600">
        <v>14.7094</v>
      </c>
      <c r="H6988" s="600">
        <v>8.2072000000000003</v>
      </c>
      <c r="I6988" s="600">
        <v>14.7094</v>
      </c>
      <c r="J6988" s="600">
        <v>8.2072000000000003</v>
      </c>
      <c r="L6988" t="str">
        <f t="shared" si="123"/>
        <v>TANQUE PARA TRANSPORTE DE ÁGUA COM CAPACIDADE DE 8.000 L</v>
      </c>
    </row>
    <row r="6989" spans="2:12" ht="30" x14ac:dyDescent="0.25">
      <c r="B6989" s="4" t="s">
        <v>2942</v>
      </c>
      <c r="C6989" s="8" t="s">
        <v>16371</v>
      </c>
      <c r="D6989" s="4">
        <f t="shared" si="122"/>
        <v>771.91060000000004</v>
      </c>
      <c r="E6989" s="406">
        <f t="shared" si="122"/>
        <v>258.55410000000001</v>
      </c>
      <c r="F6989" s="405"/>
      <c r="G6989" s="600">
        <v>771.91060000000004</v>
      </c>
      <c r="H6989" s="600">
        <v>258.55410000000001</v>
      </c>
      <c r="I6989" s="600">
        <v>763.43100000000004</v>
      </c>
      <c r="J6989" s="600">
        <v>250.0745</v>
      </c>
      <c r="L6989" t="str">
        <f t="shared" si="123"/>
        <v>USINA MÓVEL DE LAMA ASFÁLTICA OU MICRORREVESTIMENTO COM CAVALO MECÂNICO COM CAPACIDADE DE 12 M³ - 95,6 KW/240 KW</v>
      </c>
    </row>
    <row r="6990" spans="2:12" ht="15.75" x14ac:dyDescent="0.25">
      <c r="B6990" s="6" t="s">
        <v>3484</v>
      </c>
      <c r="C6990" s="9" t="s">
        <v>16372</v>
      </c>
      <c r="D6990" s="6">
        <f t="shared" si="122"/>
        <v>401.82260000000002</v>
      </c>
      <c r="E6990" s="403">
        <f t="shared" si="122"/>
        <v>90.869500000000002</v>
      </c>
      <c r="F6990" s="405"/>
      <c r="G6990" s="600">
        <v>401.82260000000002</v>
      </c>
      <c r="H6990" s="600">
        <v>90.869500000000002</v>
      </c>
      <c r="I6990" s="600">
        <v>398.18549999999999</v>
      </c>
      <c r="J6990" s="600">
        <v>87.232399999999998</v>
      </c>
      <c r="L6990" t="str">
        <f t="shared" si="123"/>
        <v>CAVALO MECÂNICO 4 X 2, PBT 16.000 KG - 240 KW - CONDIÇÃO DE TRABALHO SEVERA - MOTORISTA DE VEÍCULO ESPECIAL</v>
      </c>
    </row>
    <row r="6991" spans="2:12" ht="15.75" x14ac:dyDescent="0.25">
      <c r="B6991" s="4" t="s">
        <v>3434</v>
      </c>
      <c r="C6991" s="8" t="s">
        <v>16373</v>
      </c>
      <c r="D6991" s="4">
        <f t="shared" si="122"/>
        <v>370.08800000000002</v>
      </c>
      <c r="E6991" s="406">
        <f t="shared" si="122"/>
        <v>167.68459999999999</v>
      </c>
      <c r="F6991" s="405"/>
      <c r="G6991" s="600">
        <v>370.08800000000002</v>
      </c>
      <c r="H6991" s="600">
        <v>167.68459999999999</v>
      </c>
      <c r="I6991" s="600">
        <v>365.24549999999999</v>
      </c>
      <c r="J6991" s="600">
        <v>162.84209999999999</v>
      </c>
      <c r="L6991" t="str">
        <f t="shared" si="123"/>
        <v>USINA DE LAMA ASFÁLTICA OU MICRORREVESTIMENTO ASFÁLTICO REBOCÁVEL COM CAPACIDADE DE 12 M³ - 95,6 KW</v>
      </c>
    </row>
    <row r="6992" spans="2:12" ht="15.75" x14ac:dyDescent="0.25">
      <c r="B6992" s="6" t="s">
        <v>2940</v>
      </c>
      <c r="C6992" s="9" t="s">
        <v>16374</v>
      </c>
      <c r="D6992" s="6">
        <f t="shared" si="122"/>
        <v>321.6558</v>
      </c>
      <c r="E6992" s="403">
        <f t="shared" si="122"/>
        <v>105.9423</v>
      </c>
      <c r="F6992" s="405"/>
      <c r="G6992" s="600">
        <v>321.6558</v>
      </c>
      <c r="H6992" s="600">
        <v>105.9423</v>
      </c>
      <c r="I6992" s="600">
        <v>318.01870000000002</v>
      </c>
      <c r="J6992" s="600">
        <v>102.3052</v>
      </c>
      <c r="L6992" t="str">
        <f t="shared" si="123"/>
        <v>CAMINHÃO BASCULANTE PARA ROCHA COM CAPACIDADE DE 12 M³ - 188 KW</v>
      </c>
    </row>
    <row r="6993" spans="2:12" ht="15.75" x14ac:dyDescent="0.25">
      <c r="B6993" s="4" t="s">
        <v>3381</v>
      </c>
      <c r="C6993" s="8" t="s">
        <v>16336</v>
      </c>
      <c r="D6993" s="4">
        <f t="shared" si="122"/>
        <v>288.97039999999998</v>
      </c>
      <c r="E6993" s="406">
        <f t="shared" si="122"/>
        <v>88.785600000000002</v>
      </c>
      <c r="F6993" s="405"/>
      <c r="G6993" s="600">
        <v>288.97039999999998</v>
      </c>
      <c r="H6993" s="600">
        <v>88.785600000000002</v>
      </c>
      <c r="I6993" s="600">
        <v>285.33330000000001</v>
      </c>
      <c r="J6993" s="600">
        <v>85.148499999999999</v>
      </c>
      <c r="L6993" t="str">
        <f t="shared" si="123"/>
        <v>CAMINHÃO PLATAFORMA 8 X 2, PBT 29.000 KG E DISTÂNCIA ENTRE EIXOS 4,8 M - 188 KW - MOTORISTA DE VEÍCULO ESPECIAL</v>
      </c>
    </row>
    <row r="6994" spans="2:12" ht="15.75" x14ac:dyDescent="0.25">
      <c r="B6994" s="6" t="s">
        <v>3403</v>
      </c>
      <c r="C6994" s="9" t="s">
        <v>16317</v>
      </c>
      <c r="D6994" s="6">
        <f t="shared" si="122"/>
        <v>32.685400000000001</v>
      </c>
      <c r="E6994" s="403">
        <f t="shared" si="122"/>
        <v>17.156700000000001</v>
      </c>
      <c r="F6994" s="405"/>
      <c r="G6994" s="600">
        <v>32.685400000000001</v>
      </c>
      <c r="H6994" s="600">
        <v>17.156700000000001</v>
      </c>
      <c r="I6994" s="600">
        <v>32.685400000000001</v>
      </c>
      <c r="J6994" s="600">
        <v>17.156700000000001</v>
      </c>
      <c r="L6994" t="str">
        <f t="shared" si="123"/>
        <v>CAÇAMBA BASCULANTE PARA ROCHA COM CAPACIDADE DE 12 M³</v>
      </c>
    </row>
    <row r="6995" spans="2:12" ht="15.75" x14ac:dyDescent="0.25">
      <c r="B6995" s="4" t="s">
        <v>2936</v>
      </c>
      <c r="C6995" s="8" t="s">
        <v>16375</v>
      </c>
      <c r="D6995" s="4">
        <f t="shared" si="122"/>
        <v>1498.5418</v>
      </c>
      <c r="E6995" s="406">
        <f t="shared" si="122"/>
        <v>631.95190000000002</v>
      </c>
      <c r="F6995" s="405"/>
      <c r="G6995" s="600">
        <v>1498.5418</v>
      </c>
      <c r="H6995" s="600">
        <v>631.95190000000002</v>
      </c>
      <c r="I6995" s="600">
        <v>1494.9047</v>
      </c>
      <c r="J6995" s="600">
        <v>628.31479999999999</v>
      </c>
      <c r="L6995" t="str">
        <f t="shared" si="123"/>
        <v>CAVALO MECÂNICO COM DOIS REBOQUES HIDROPNEUMÁTICOS DE 5 E 4 EIXOS E MESAS DE GIRO COM CAPACIDADE DE 130 T - 440 KW</v>
      </c>
    </row>
    <row r="6996" spans="2:12" ht="15.75" x14ac:dyDescent="0.25">
      <c r="B6996" s="6" t="s">
        <v>3435</v>
      </c>
      <c r="C6996" s="9" t="s">
        <v>16311</v>
      </c>
      <c r="D6996" s="6">
        <f t="shared" si="122"/>
        <v>1072.7356</v>
      </c>
      <c r="E6996" s="403">
        <f t="shared" si="122"/>
        <v>388.54289999999997</v>
      </c>
      <c r="F6996" s="405"/>
      <c r="G6996" s="600">
        <v>1072.7356</v>
      </c>
      <c r="H6996" s="600">
        <v>388.54289999999997</v>
      </c>
      <c r="I6996" s="600">
        <v>1069.0985000000001</v>
      </c>
      <c r="J6996" s="600">
        <v>384.9058</v>
      </c>
      <c r="L6996" t="str">
        <f t="shared" si="123"/>
        <v>CAVALO MECÂNICO 8 X 8, PBT 26.000 KG - 440 KW -  MOTORISTA DE VEÍCULO ESPECIAL</v>
      </c>
    </row>
    <row r="6997" spans="2:12" ht="15.75" x14ac:dyDescent="0.25">
      <c r="B6997" s="4" t="s">
        <v>5336</v>
      </c>
      <c r="C6997" s="8" t="s">
        <v>16376</v>
      </c>
      <c r="D6997" s="4">
        <f t="shared" si="122"/>
        <v>169.4984</v>
      </c>
      <c r="E6997" s="406">
        <f t="shared" si="122"/>
        <v>96.892499999999998</v>
      </c>
      <c r="F6997" s="405"/>
      <c r="G6997" s="600">
        <v>169.4984</v>
      </c>
      <c r="H6997" s="600">
        <v>96.892499999999998</v>
      </c>
      <c r="I6997" s="600">
        <v>169.4984</v>
      </c>
      <c r="J6997" s="600">
        <v>96.892499999999998</v>
      </c>
      <c r="L6997" t="str">
        <f t="shared" si="123"/>
        <v>REBOQUE HIDROPNEUMÁTICO COM CAPACIDADE DE 166 T E 4 EIXOS</v>
      </c>
    </row>
    <row r="6998" spans="2:12" ht="15.75" x14ac:dyDescent="0.25">
      <c r="B6998" s="6" t="s">
        <v>5329</v>
      </c>
      <c r="C6998" s="9" t="s">
        <v>16305</v>
      </c>
      <c r="D6998" s="6">
        <f t="shared" si="122"/>
        <v>54.5017</v>
      </c>
      <c r="E6998" s="403">
        <f t="shared" si="122"/>
        <v>31.1555</v>
      </c>
      <c r="F6998" s="405"/>
      <c r="G6998" s="601">
        <v>54.5017</v>
      </c>
      <c r="H6998" s="601">
        <v>31.1555</v>
      </c>
      <c r="I6998" s="600">
        <v>54.5017</v>
      </c>
      <c r="J6998" s="600">
        <v>31.1555</v>
      </c>
      <c r="L6998" t="str">
        <f t="shared" si="123"/>
        <v>CONJUNTO DE DUAS MESAS DE GIRO PARA QUINTA RODA OU REBOQUE COM CAPACIDADE DE 100 T CADA</v>
      </c>
    </row>
    <row r="6999" spans="2:12" ht="15.75" x14ac:dyDescent="0.25">
      <c r="B6999" s="4" t="s">
        <v>5337</v>
      </c>
      <c r="C6999" s="8" t="s">
        <v>16377</v>
      </c>
      <c r="D6999" s="4">
        <f t="shared" si="122"/>
        <v>201.80609999999999</v>
      </c>
      <c r="E6999" s="406">
        <f t="shared" si="122"/>
        <v>115.361</v>
      </c>
      <c r="F6999" s="405"/>
      <c r="G6999" s="601">
        <v>201.80609999999999</v>
      </c>
      <c r="H6999" s="601">
        <v>115.361</v>
      </c>
      <c r="I6999" s="600">
        <v>201.80609999999999</v>
      </c>
      <c r="J6999" s="600">
        <v>115.361</v>
      </c>
      <c r="L6999" t="str">
        <f t="shared" si="123"/>
        <v>REBOQUE HIDROPNEUMÁTICO COM CAPACIDADE DE 117 T E 5 EIXOS</v>
      </c>
    </row>
    <row r="7000" spans="2:12" ht="15.75" x14ac:dyDescent="0.25">
      <c r="B7000" s="6" t="s">
        <v>2935</v>
      </c>
      <c r="C7000" s="9" t="s">
        <v>16378</v>
      </c>
      <c r="D7000" s="6">
        <f t="shared" si="122"/>
        <v>341.45819999999998</v>
      </c>
      <c r="E7000" s="403">
        <f t="shared" si="122"/>
        <v>86.843199999999996</v>
      </c>
      <c r="F7000" s="405"/>
      <c r="G7000" s="601">
        <v>341.45819999999998</v>
      </c>
      <c r="H7000" s="601">
        <v>86.843199999999996</v>
      </c>
      <c r="I7000" s="600">
        <v>338.49860000000001</v>
      </c>
      <c r="J7000" s="600">
        <v>83.883600000000001</v>
      </c>
      <c r="L7000" t="str">
        <f t="shared" si="123"/>
        <v>CAMINHÃO TANQUE COM CAPACIDADE DE 13.000 L - 188 KW</v>
      </c>
    </row>
    <row r="7001" spans="2:12" ht="30" x14ac:dyDescent="0.25">
      <c r="B7001" s="4" t="s">
        <v>3482</v>
      </c>
      <c r="C7001" s="8" t="s">
        <v>16333</v>
      </c>
      <c r="D7001" s="4">
        <f t="shared" si="122"/>
        <v>322.21069999999997</v>
      </c>
      <c r="E7001" s="406">
        <f t="shared" si="122"/>
        <v>76.103899999999996</v>
      </c>
      <c r="F7001" s="405"/>
      <c r="G7001" s="601">
        <v>322.21069999999997</v>
      </c>
      <c r="H7001" s="601">
        <v>76.103899999999996</v>
      </c>
      <c r="I7001" s="600">
        <v>319.25110000000001</v>
      </c>
      <c r="J7001" s="600">
        <v>73.144300000000001</v>
      </c>
      <c r="L7001" t="str">
        <f t="shared" si="123"/>
        <v>CAMINHÃO PLATAFORMA 6 X 2, PBT 23.000 KG E DISTÂNCIA ENTRE EIXOS 4,8 M - 188 KW - CONDIÇÃO DE TRABALHO SEVERA - MOTORISTA DE CAMINHÃO</v>
      </c>
    </row>
    <row r="7002" spans="2:12" ht="15.75" x14ac:dyDescent="0.25">
      <c r="B7002" s="6" t="s">
        <v>3436</v>
      </c>
      <c r="C7002" s="9" t="s">
        <v>16379</v>
      </c>
      <c r="D7002" s="6">
        <f t="shared" si="122"/>
        <v>19.247499999999999</v>
      </c>
      <c r="E7002" s="403">
        <f t="shared" si="122"/>
        <v>10.7393</v>
      </c>
      <c r="F7002" s="405"/>
      <c r="G7002" s="601">
        <v>19.247499999999999</v>
      </c>
      <c r="H7002" s="601">
        <v>10.7393</v>
      </c>
      <c r="I7002" s="600">
        <v>19.247499999999999</v>
      </c>
      <c r="J7002" s="600">
        <v>10.7393</v>
      </c>
      <c r="L7002" t="str">
        <f t="shared" si="123"/>
        <v>TANQUE PARA TRANSPORTE DE ÁGUA COM CAPACIDADE DE 13.000 L</v>
      </c>
    </row>
    <row r="7003" spans="2:12" ht="15.75" x14ac:dyDescent="0.25">
      <c r="B7003" s="4" t="s">
        <v>2931</v>
      </c>
      <c r="C7003" s="8" t="s">
        <v>16380</v>
      </c>
      <c r="D7003" s="4">
        <f t="shared" si="122"/>
        <v>320.23340000000002</v>
      </c>
      <c r="E7003" s="406">
        <f t="shared" si="122"/>
        <v>120.2379</v>
      </c>
      <c r="F7003" s="405"/>
      <c r="G7003" s="601">
        <v>320.23340000000002</v>
      </c>
      <c r="H7003" s="601">
        <v>120.2379</v>
      </c>
      <c r="I7003" s="600">
        <v>314.19459999999998</v>
      </c>
      <c r="J7003" s="600">
        <v>114.1991</v>
      </c>
      <c r="L7003" t="str">
        <f t="shared" si="123"/>
        <v>CAMINHÃO CARROCERIA COM GUINDAUTO COM CAPACIDADE DE 20 T.M - 136 KW</v>
      </c>
    </row>
    <row r="7004" spans="2:12" ht="15.75" x14ac:dyDescent="0.25">
      <c r="B7004" s="6" t="s">
        <v>3437</v>
      </c>
      <c r="C7004" s="9" t="s">
        <v>16381</v>
      </c>
      <c r="D7004" s="6">
        <f t="shared" si="122"/>
        <v>257.50709999999998</v>
      </c>
      <c r="E7004" s="403">
        <f t="shared" si="122"/>
        <v>74.043800000000005</v>
      </c>
      <c r="F7004" s="405"/>
      <c r="G7004" s="601">
        <v>257.50709999999998</v>
      </c>
      <c r="H7004" s="601">
        <v>74.043800000000005</v>
      </c>
      <c r="I7004" s="600">
        <v>253.87</v>
      </c>
      <c r="J7004" s="600">
        <v>70.406700000000001</v>
      </c>
      <c r="L7004" t="str">
        <f t="shared" si="123"/>
        <v>CAMINHÃO PLATAFORMA 4 X 2, PBT 16.000 KG E DISTÂNCIA ENTRE EIXOS 4,8 M - 136 KW - MOTORISTA DE VEÍCULO ESPECIAL</v>
      </c>
    </row>
    <row r="7005" spans="2:12" ht="15.75" x14ac:dyDescent="0.25">
      <c r="B7005" s="4" t="s">
        <v>3438</v>
      </c>
      <c r="C7005" s="8" t="s">
        <v>16382</v>
      </c>
      <c r="D7005" s="4">
        <f t="shared" si="122"/>
        <v>4.6162999999999998</v>
      </c>
      <c r="E7005" s="406">
        <f t="shared" si="122"/>
        <v>2.5756999999999999</v>
      </c>
      <c r="F7005" s="405"/>
      <c r="G7005" s="601">
        <v>4.6162999999999998</v>
      </c>
      <c r="H7005" s="601">
        <v>2.5756999999999999</v>
      </c>
      <c r="I7005" s="600">
        <v>4.6162999999999998</v>
      </c>
      <c r="J7005" s="600">
        <v>2.5756999999999999</v>
      </c>
      <c r="L7005" t="str">
        <f t="shared" si="123"/>
        <v>CARROCERIA DE MADEIRA COM CAPACIDADE DE 7 T</v>
      </c>
    </row>
    <row r="7006" spans="2:12" ht="15.75" x14ac:dyDescent="0.25">
      <c r="B7006" s="6" t="s">
        <v>3388</v>
      </c>
      <c r="C7006" s="9" t="s">
        <v>16282</v>
      </c>
      <c r="D7006" s="6">
        <f t="shared" si="122"/>
        <v>58.11</v>
      </c>
      <c r="E7006" s="403">
        <f t="shared" si="122"/>
        <v>43.618400000000001</v>
      </c>
      <c r="F7006" s="405"/>
      <c r="G7006" s="601">
        <v>58.11</v>
      </c>
      <c r="H7006" s="601">
        <v>43.618400000000001</v>
      </c>
      <c r="I7006" s="600">
        <v>55.708300000000001</v>
      </c>
      <c r="J7006" s="600">
        <v>41.216700000000003</v>
      </c>
      <c r="L7006" t="str">
        <f t="shared" si="123"/>
        <v>GUINDASTE ARTICULADO MONTADO SOBRE CHASSI COM CAPACIDADE DE 20 T.M</v>
      </c>
    </row>
    <row r="7007" spans="2:12" ht="15.75" x14ac:dyDescent="0.25">
      <c r="B7007" s="4" t="s">
        <v>2930</v>
      </c>
      <c r="C7007" s="8" t="s">
        <v>16383</v>
      </c>
      <c r="D7007" s="4">
        <f t="shared" si="122"/>
        <v>154.86199999999999</v>
      </c>
      <c r="E7007" s="406">
        <f t="shared" si="122"/>
        <v>60.556399999999996</v>
      </c>
      <c r="F7007" s="405"/>
      <c r="G7007" s="601">
        <v>154.86199999999999</v>
      </c>
      <c r="H7007" s="601">
        <v>60.556399999999996</v>
      </c>
      <c r="I7007" s="600">
        <v>151.9024</v>
      </c>
      <c r="J7007" s="600">
        <v>57.596800000000002</v>
      </c>
      <c r="L7007" t="str">
        <f t="shared" si="123"/>
        <v>CAMINHÃO CARROCERIA COM CAPACIDADE DE 5 T - 115 KW</v>
      </c>
    </row>
    <row r="7008" spans="2:12" ht="15.75" x14ac:dyDescent="0.25">
      <c r="B7008" s="6" t="s">
        <v>3439</v>
      </c>
      <c r="C7008" s="9" t="s">
        <v>16384</v>
      </c>
      <c r="D7008" s="6">
        <f t="shared" ref="D7008:E7025" si="124">IF($J$6491=$G$6492,G7008,I7008)</f>
        <v>150.77709999999999</v>
      </c>
      <c r="E7008" s="403">
        <f t="shared" si="124"/>
        <v>58.277200000000001</v>
      </c>
      <c r="F7008" s="405"/>
      <c r="G7008" s="601">
        <v>150.77709999999999</v>
      </c>
      <c r="H7008" s="601">
        <v>58.277200000000001</v>
      </c>
      <c r="I7008" s="600">
        <v>147.8175</v>
      </c>
      <c r="J7008" s="600">
        <v>55.317599999999999</v>
      </c>
      <c r="L7008" t="str">
        <f t="shared" si="123"/>
        <v>CAMINHÃO PLATAFORMA 4 X 2, PBT 9.600 KG E DISTÂNCIA ENTRE EIXOS 3,7 M - 115 KW - MOTORISTA DE CAMINHÃO</v>
      </c>
    </row>
    <row r="7009" spans="2:12" ht="15.75" x14ac:dyDescent="0.25">
      <c r="B7009" s="4" t="s">
        <v>3440</v>
      </c>
      <c r="C7009" s="8" t="s">
        <v>16385</v>
      </c>
      <c r="D7009" s="4">
        <f t="shared" si="124"/>
        <v>4.0849000000000002</v>
      </c>
      <c r="E7009" s="406">
        <f t="shared" si="124"/>
        <v>2.2791999999999999</v>
      </c>
      <c r="F7009" s="405"/>
      <c r="G7009" s="601">
        <v>4.0849000000000002</v>
      </c>
      <c r="H7009" s="601">
        <v>2.2791999999999999</v>
      </c>
      <c r="I7009" s="600">
        <v>4.0849000000000002</v>
      </c>
      <c r="J7009" s="600">
        <v>2.2791999999999999</v>
      </c>
      <c r="L7009" t="str">
        <f>UPPER(C7009)</f>
        <v>CARROCERIA DE MADEIRA COM CAPACIDADE DE 5 T</v>
      </c>
    </row>
    <row r="7010" spans="2:12" ht="15.75" x14ac:dyDescent="0.25">
      <c r="B7010" s="6" t="s">
        <v>3485</v>
      </c>
      <c r="C7010" s="9" t="s">
        <v>16386</v>
      </c>
      <c r="D7010" s="6">
        <f t="shared" si="124"/>
        <v>342.34100000000001</v>
      </c>
      <c r="E7010" s="403">
        <f t="shared" si="124"/>
        <v>143.76849999999999</v>
      </c>
      <c r="F7010" s="405"/>
      <c r="G7010" s="601">
        <v>342.34100000000001</v>
      </c>
      <c r="H7010" s="601">
        <v>143.76849999999999</v>
      </c>
      <c r="I7010" s="600">
        <v>333.90050000000002</v>
      </c>
      <c r="J7010" s="600">
        <v>135.328</v>
      </c>
      <c r="L7010" t="str">
        <f>UPPER(C7010)</f>
        <v>CAMINHÃO CARROCERIA COM GUINDAUTO E CESTO AÉREO COM CAPACIDADE DE 10 T.M - 136 KW</v>
      </c>
    </row>
    <row r="7011" spans="2:12" ht="15.75" x14ac:dyDescent="0.25">
      <c r="B7011" s="4" t="s">
        <v>3437</v>
      </c>
      <c r="C7011" s="8" t="s">
        <v>16381</v>
      </c>
      <c r="D7011" s="4">
        <f t="shared" si="124"/>
        <v>257.50709999999998</v>
      </c>
      <c r="E7011" s="406">
        <f t="shared" si="124"/>
        <v>74.043800000000005</v>
      </c>
      <c r="F7011" s="405"/>
      <c r="G7011" s="601">
        <v>257.50709999999998</v>
      </c>
      <c r="H7011" s="601">
        <v>74.043800000000005</v>
      </c>
      <c r="I7011" s="600">
        <v>253.87</v>
      </c>
      <c r="J7011" s="600">
        <v>70.406700000000001</v>
      </c>
      <c r="L7011" t="str">
        <f>UPPER(C7011)</f>
        <v>CAMINHÃO PLATAFORMA 4 X 2, PBT 16.000 KG E DISTÂNCIA ENTRE EIXOS 4,8 M - 136 KW - MOTORISTA DE VEÍCULO ESPECIAL</v>
      </c>
    </row>
    <row r="7012" spans="2:12" x14ac:dyDescent="0.25">
      <c r="B7012" s="6" t="s">
        <v>3486</v>
      </c>
      <c r="C7012" s="9" t="s">
        <v>16387</v>
      </c>
      <c r="D7012" s="6">
        <f t="shared" si="124"/>
        <v>3.7955999999999999</v>
      </c>
      <c r="E7012" s="403">
        <f t="shared" si="124"/>
        <v>2.1177999999999999</v>
      </c>
      <c r="F7012" s="405"/>
      <c r="G7012" s="591">
        <v>3.7955999999999999</v>
      </c>
      <c r="H7012" s="591">
        <v>2.1177999999999999</v>
      </c>
      <c r="I7012" s="591">
        <v>3.7955999999999999</v>
      </c>
      <c r="J7012" s="591">
        <v>2.1177999999999999</v>
      </c>
      <c r="L7012" t="str">
        <f t="shared" ref="L7012:L7026" si="125">UPPER(C7012)</f>
        <v>CESTO AÉREO SIMPLES ISOLADO COM CAPACIDADE PARA 135 KG</v>
      </c>
    </row>
    <row r="7013" spans="2:12" x14ac:dyDescent="0.25">
      <c r="B7013" s="6" t="s">
        <v>3487</v>
      </c>
      <c r="C7013" s="9" t="s">
        <v>16388</v>
      </c>
      <c r="D7013" s="4">
        <f t="shared" si="124"/>
        <v>75.326599999999999</v>
      </c>
      <c r="E7013" s="406">
        <f t="shared" si="124"/>
        <v>64.42</v>
      </c>
      <c r="F7013" s="405"/>
      <c r="G7013" s="591">
        <v>75.326599999999999</v>
      </c>
      <c r="H7013" s="591">
        <v>64.42</v>
      </c>
      <c r="I7013" s="591">
        <v>70.523200000000003</v>
      </c>
      <c r="J7013" s="591">
        <v>59.616599999999998</v>
      </c>
      <c r="L7013" t="str">
        <f t="shared" si="125"/>
        <v>GUINDASTE ARTICULADO MONTADO SOBRE CHASSI COM CAPACIDADE DE 10 T.M</v>
      </c>
    </row>
    <row r="7014" spans="2:12" x14ac:dyDescent="0.25">
      <c r="B7014" s="6" t="s">
        <v>3409</v>
      </c>
      <c r="C7014" s="9" t="s">
        <v>16326</v>
      </c>
      <c r="D7014" s="6">
        <f t="shared" si="124"/>
        <v>5.7117000000000004</v>
      </c>
      <c r="E7014" s="403">
        <f t="shared" si="124"/>
        <v>3.1869000000000001</v>
      </c>
      <c r="F7014" s="405"/>
      <c r="G7014" s="591">
        <v>5.7117000000000004</v>
      </c>
      <c r="H7014" s="591">
        <v>3.1869000000000001</v>
      </c>
      <c r="I7014" s="591">
        <v>5.7117000000000004</v>
      </c>
      <c r="J7014" s="591">
        <v>3.1869000000000001</v>
      </c>
      <c r="L7014" t="str">
        <f t="shared" si="125"/>
        <v>CARROCERIA DE MADEIRA COM CAPACIDADE DE 9 T</v>
      </c>
    </row>
    <row r="7015" spans="2:12" x14ac:dyDescent="0.25">
      <c r="B7015" s="6" t="s">
        <v>2926</v>
      </c>
      <c r="C7015" s="9" t="s">
        <v>16389</v>
      </c>
      <c r="D7015" s="4">
        <f t="shared" si="124"/>
        <v>796.09670000000006</v>
      </c>
      <c r="E7015" s="406">
        <f t="shared" si="124"/>
        <v>415.7998</v>
      </c>
      <c r="F7015" s="405"/>
      <c r="G7015" s="591">
        <v>796.09670000000006</v>
      </c>
      <c r="H7015" s="591">
        <v>415.7998</v>
      </c>
      <c r="I7015" s="591">
        <v>790.73540000000003</v>
      </c>
      <c r="J7015" s="591">
        <v>410.43849999999998</v>
      </c>
      <c r="L7015" t="str">
        <f t="shared" si="125"/>
        <v>CAMINHÃO DEMARCADOR DE FAIXAS COM SISTEMA DE PINTURA SPRAY - 115 KW</v>
      </c>
    </row>
    <row r="7016" spans="2:12" ht="30" x14ac:dyDescent="0.25">
      <c r="B7016" s="6" t="s">
        <v>3488</v>
      </c>
      <c r="C7016" s="9" t="s">
        <v>16390</v>
      </c>
      <c r="D7016" s="6">
        <f t="shared" si="124"/>
        <v>209.17689999999999</v>
      </c>
      <c r="E7016" s="403">
        <f t="shared" si="124"/>
        <v>58.277200000000001</v>
      </c>
      <c r="F7016" s="405"/>
      <c r="G7016" s="591">
        <v>209.17689999999999</v>
      </c>
      <c r="H7016" s="591">
        <v>58.277200000000001</v>
      </c>
      <c r="I7016" s="591">
        <v>206.21729999999999</v>
      </c>
      <c r="J7016" s="591">
        <v>55.317599999999999</v>
      </c>
      <c r="L7016" t="str">
        <f t="shared" si="125"/>
        <v>CAMINHÃO PLATAFORMA 4 X 2, PBT 9.600 KG E DISTÂNCIA ENTRE EIXOS 3,7 M - 115 KW - CONDIÇÃO DE TRABALHO SEVERA - MOTORISTA DE CAMINHÃO</v>
      </c>
    </row>
    <row r="7017" spans="2:12" x14ac:dyDescent="0.25">
      <c r="B7017" s="6" t="s">
        <v>3441</v>
      </c>
      <c r="C7017" s="9" t="s">
        <v>16391</v>
      </c>
      <c r="D7017" s="4">
        <f t="shared" si="124"/>
        <v>586.91980000000001</v>
      </c>
      <c r="E7017" s="406">
        <f t="shared" si="124"/>
        <v>357.52260000000001</v>
      </c>
      <c r="F7017" s="405"/>
      <c r="G7017" s="591">
        <v>586.91980000000001</v>
      </c>
      <c r="H7017" s="591">
        <v>357.52260000000001</v>
      </c>
      <c r="I7017" s="591">
        <v>584.5181</v>
      </c>
      <c r="J7017" s="591">
        <v>355.12090000000001</v>
      </c>
      <c r="L7017" t="str">
        <f t="shared" si="125"/>
        <v>EQUIPAMENTO DEMARCADOR DE FAIXAS SISTEMA SPRAY MONTADO SOBRE CHASSI COM CAPACIDADE 1.080 L</v>
      </c>
    </row>
    <row r="7018" spans="2:12" x14ac:dyDescent="0.25">
      <c r="B7018" s="6" t="s">
        <v>2872</v>
      </c>
      <c r="C7018" s="9" t="s">
        <v>16392</v>
      </c>
      <c r="D7018" s="6">
        <f t="shared" si="124"/>
        <v>312.63119999999998</v>
      </c>
      <c r="E7018" s="403">
        <f t="shared" si="124"/>
        <v>129.73740000000001</v>
      </c>
      <c r="F7018" s="405"/>
      <c r="G7018" s="591">
        <v>312.63119999999998</v>
      </c>
      <c r="H7018" s="591">
        <v>129.73740000000001</v>
      </c>
      <c r="I7018" s="591">
        <v>306.5924</v>
      </c>
      <c r="J7018" s="591">
        <v>123.6986</v>
      </c>
      <c r="L7018" t="str">
        <f t="shared" si="125"/>
        <v>PLATAFORMA PANTOGRÁFICA MONTADA EM CAMINHÃO - 115 KW</v>
      </c>
    </row>
    <row r="7019" spans="2:12" x14ac:dyDescent="0.25">
      <c r="B7019" s="6" t="s">
        <v>3442</v>
      </c>
      <c r="C7019" s="9" t="s">
        <v>16393</v>
      </c>
      <c r="D7019" s="4">
        <f t="shared" si="124"/>
        <v>211.46199999999999</v>
      </c>
      <c r="E7019" s="406">
        <f t="shared" si="124"/>
        <v>61.979900000000001</v>
      </c>
      <c r="F7019" s="405"/>
      <c r="G7019" s="591">
        <v>211.46199999999999</v>
      </c>
      <c r="H7019" s="591">
        <v>61.979900000000001</v>
      </c>
      <c r="I7019" s="591">
        <v>207.82490000000001</v>
      </c>
      <c r="J7019" s="591">
        <v>58.342799999999997</v>
      </c>
      <c r="L7019" t="str">
        <f t="shared" si="125"/>
        <v>CAMINHÃO PLATAFORMA 4 X 2, PBT 8.300 KG E DISTÂNCIA ENTRE EIXOS 3,7 M - 115 KW - MOTORISTA DE VEÍCULO ESPECIAL</v>
      </c>
    </row>
    <row r="7020" spans="2:12" x14ac:dyDescent="0.25">
      <c r="B7020" s="6" t="s">
        <v>3443</v>
      </c>
      <c r="C7020" s="9" t="s">
        <v>16394</v>
      </c>
      <c r="D7020" s="6">
        <f t="shared" si="124"/>
        <v>101.1692</v>
      </c>
      <c r="E7020" s="403">
        <f t="shared" si="124"/>
        <v>67.757499999999993</v>
      </c>
      <c r="F7020" s="405"/>
      <c r="G7020" s="591">
        <v>101.1692</v>
      </c>
      <c r="H7020" s="591">
        <v>67.757499999999993</v>
      </c>
      <c r="I7020" s="591">
        <v>98.767499999999998</v>
      </c>
      <c r="J7020" s="591">
        <v>65.355800000000002</v>
      </c>
      <c r="L7020" t="str">
        <f t="shared" si="125"/>
        <v>PLATAFORMA PANTOGRÁFICA HIDRÁULICA MONTADA SOBRE CHASSI COM CAPACIDADE DE 600 KG</v>
      </c>
    </row>
    <row r="7021" spans="2:12" x14ac:dyDescent="0.25">
      <c r="B7021" s="6" t="s">
        <v>2869</v>
      </c>
      <c r="C7021" s="9" t="s">
        <v>16395</v>
      </c>
      <c r="D7021" s="4">
        <f t="shared" si="124"/>
        <v>580.45870000000002</v>
      </c>
      <c r="E7021" s="406">
        <f t="shared" si="124"/>
        <v>271.98509999999999</v>
      </c>
      <c r="G7021" s="591">
        <v>580.45870000000002</v>
      </c>
      <c r="H7021" s="591">
        <v>271.98509999999999</v>
      </c>
      <c r="I7021" s="591">
        <v>571.97910000000002</v>
      </c>
      <c r="J7021" s="591">
        <v>263.50549999999998</v>
      </c>
      <c r="L7021" t="str">
        <f t="shared" si="125"/>
        <v>BOMBA PARA CONCRETO COM LANÇA MONTADA SOBRE CHASSI COM CAPACIDADE DE 50 M³/H - 136 KW</v>
      </c>
    </row>
    <row r="7022" spans="2:12" x14ac:dyDescent="0.25">
      <c r="B7022" s="6" t="s">
        <v>3437</v>
      </c>
      <c r="C7022" s="9" t="s">
        <v>16381</v>
      </c>
      <c r="D7022" s="6">
        <f t="shared" si="124"/>
        <v>257.50709999999998</v>
      </c>
      <c r="E7022" s="403">
        <f t="shared" si="124"/>
        <v>74.043800000000005</v>
      </c>
      <c r="G7022" s="591">
        <v>257.50709999999998</v>
      </c>
      <c r="H7022" s="591">
        <v>74.043800000000005</v>
      </c>
      <c r="I7022" s="591">
        <v>253.87</v>
      </c>
      <c r="J7022" s="591">
        <v>70.406700000000001</v>
      </c>
      <c r="L7022" t="str">
        <f t="shared" si="125"/>
        <v>CAMINHÃO PLATAFORMA 4 X 2, PBT 16.000 KG E DISTÂNCIA ENTRE EIXOS 4,8 M - 136 KW - MOTORISTA DE VEÍCULO ESPECIAL</v>
      </c>
    </row>
    <row r="7023" spans="2:12" x14ac:dyDescent="0.25">
      <c r="B7023" s="6" t="s">
        <v>3444</v>
      </c>
      <c r="C7023" s="9" t="s">
        <v>16396</v>
      </c>
      <c r="D7023" s="4">
        <f t="shared" si="124"/>
        <v>322.95159999999998</v>
      </c>
      <c r="E7023" s="406">
        <f t="shared" si="124"/>
        <v>197.94130000000001</v>
      </c>
      <c r="G7023" s="591">
        <v>322.95159999999998</v>
      </c>
      <c r="H7023" s="591">
        <v>197.94130000000001</v>
      </c>
      <c r="I7023" s="591">
        <v>318.10910000000001</v>
      </c>
      <c r="J7023" s="591">
        <v>193.09880000000001</v>
      </c>
      <c r="L7023" t="str">
        <f t="shared" si="125"/>
        <v>BOMBA PARA CONCRETO COM LANÇA MONTADA SOBRE CHASSI COM CAPACIDADE DE 50 M³/H</v>
      </c>
    </row>
    <row r="7024" spans="2:12" x14ac:dyDescent="0.25">
      <c r="B7024" s="6" t="s">
        <v>2865</v>
      </c>
      <c r="C7024" s="9" t="s">
        <v>16397</v>
      </c>
      <c r="D7024" s="6">
        <f t="shared" si="124"/>
        <v>352.95359999999999</v>
      </c>
      <c r="E7024" s="403">
        <f t="shared" si="124"/>
        <v>133.78380000000001</v>
      </c>
      <c r="G7024" s="591">
        <v>352.95359999999999</v>
      </c>
      <c r="H7024" s="591">
        <v>133.78380000000001</v>
      </c>
      <c r="I7024" s="591">
        <v>347.59230000000002</v>
      </c>
      <c r="J7024" s="591">
        <v>128.42250000000001</v>
      </c>
      <c r="L7024" t="str">
        <f t="shared" si="125"/>
        <v>CAMINHÃO PARA HIDROSSEMEADURA COM CAPACIDADE DE 7.500 L - 136 KW</v>
      </c>
    </row>
    <row r="7025" spans="2:12" ht="30" x14ac:dyDescent="0.25">
      <c r="B7025" s="6" t="s">
        <v>3481</v>
      </c>
      <c r="C7025" s="9" t="s">
        <v>16280</v>
      </c>
      <c r="D7025" s="4">
        <f t="shared" si="124"/>
        <v>246.19919999999999</v>
      </c>
      <c r="E7025" s="406">
        <f t="shared" si="124"/>
        <v>65.715400000000002</v>
      </c>
      <c r="G7025" s="591">
        <v>246.19919999999999</v>
      </c>
      <c r="H7025" s="591">
        <v>65.715400000000002</v>
      </c>
      <c r="I7025" s="591">
        <v>243.2396</v>
      </c>
      <c r="J7025" s="591">
        <v>62.755800000000001</v>
      </c>
      <c r="L7025" t="str">
        <f t="shared" si="125"/>
        <v>CAMINHÃO PLATAFORMA 4 X 2, PBT 14.300 KG E DISTÂNCIA ENTRE EIXOS 4,8 M - 136 KW - CONDIÇÃO DE TRABALHO SEVERA - MOTORISTA DE CAMINHÃO</v>
      </c>
    </row>
    <row r="7026" spans="2:12" x14ac:dyDescent="0.25">
      <c r="B7026" s="6" t="s">
        <v>3445</v>
      </c>
      <c r="C7026" s="9" t="s">
        <v>16398</v>
      </c>
      <c r="G7026" s="591">
        <v>106.7544</v>
      </c>
      <c r="H7026" s="591">
        <v>68.068399999999997</v>
      </c>
      <c r="I7026" s="591">
        <v>104.3527</v>
      </c>
      <c r="J7026" s="591">
        <v>65.666700000000006</v>
      </c>
      <c r="L7026" t="str">
        <f t="shared" si="125"/>
        <v>TANQUE PARA HIDROSSEMEADURA COM CAPACIDADE DE 7.500 L</v>
      </c>
    </row>
    <row r="7032" spans="2:12" ht="15.75" x14ac:dyDescent="0.25">
      <c r="B7032" s="401" t="s">
        <v>0</v>
      </c>
      <c r="C7032" s="402" t="s">
        <v>1</v>
      </c>
      <c r="D7032" s="401" t="s">
        <v>2</v>
      </c>
      <c r="E7032" s="408" t="s">
        <v>3</v>
      </c>
    </row>
    <row r="7033" spans="2:12" x14ac:dyDescent="0.25">
      <c r="B7033" s="6" t="s">
        <v>2860</v>
      </c>
      <c r="C7033" s="9" t="s">
        <v>16399</v>
      </c>
      <c r="D7033" s="6" t="s">
        <v>49</v>
      </c>
      <c r="E7033" s="813">
        <v>7.5877999999999997</v>
      </c>
    </row>
    <row r="7034" spans="2:12" x14ac:dyDescent="0.25">
      <c r="B7034" s="4" t="s">
        <v>2859</v>
      </c>
      <c r="C7034" s="8" t="s">
        <v>16400</v>
      </c>
      <c r="D7034" s="4" t="s">
        <v>49</v>
      </c>
      <c r="E7034" s="814">
        <v>7.2</v>
      </c>
    </row>
    <row r="7035" spans="2:12" x14ac:dyDescent="0.25">
      <c r="B7035" s="6" t="s">
        <v>2858</v>
      </c>
      <c r="C7035" s="9" t="s">
        <v>16401</v>
      </c>
      <c r="D7035" s="6" t="s">
        <v>9721</v>
      </c>
      <c r="E7035" s="813">
        <v>164.66820000000001</v>
      </c>
    </row>
    <row r="7036" spans="2:12" x14ac:dyDescent="0.25">
      <c r="B7036" s="4" t="s">
        <v>3200</v>
      </c>
      <c r="C7036" s="8" t="s">
        <v>16402</v>
      </c>
      <c r="D7036" s="4" t="s">
        <v>49</v>
      </c>
      <c r="E7036" s="814">
        <v>27.6128</v>
      </c>
    </row>
    <row r="7037" spans="2:12" x14ac:dyDescent="0.25">
      <c r="B7037" s="6" t="s">
        <v>2857</v>
      </c>
      <c r="C7037" s="9" t="s">
        <v>16403</v>
      </c>
      <c r="D7037" s="6" t="s">
        <v>49</v>
      </c>
      <c r="E7037" s="813">
        <v>13.5322</v>
      </c>
    </row>
    <row r="7038" spans="2:12" x14ac:dyDescent="0.25">
      <c r="B7038" s="4" t="s">
        <v>2856</v>
      </c>
      <c r="C7038" s="8" t="s">
        <v>16404</v>
      </c>
      <c r="D7038" s="4" t="s">
        <v>1067</v>
      </c>
      <c r="E7038" s="814">
        <v>4.4183000000000003</v>
      </c>
    </row>
    <row r="7039" spans="2:12" x14ac:dyDescent="0.25">
      <c r="B7039" s="6" t="s">
        <v>2855</v>
      </c>
      <c r="C7039" s="9" t="s">
        <v>16405</v>
      </c>
      <c r="D7039" s="6" t="s">
        <v>49</v>
      </c>
      <c r="E7039" s="813">
        <v>8.9414999999999996</v>
      </c>
    </row>
    <row r="7040" spans="2:12" x14ac:dyDescent="0.25">
      <c r="B7040" s="4" t="s">
        <v>2854</v>
      </c>
      <c r="C7040" s="8" t="s">
        <v>16406</v>
      </c>
      <c r="D7040" s="4" t="s">
        <v>49</v>
      </c>
      <c r="E7040" s="814">
        <v>15.482200000000001</v>
      </c>
    </row>
    <row r="7041" spans="2:5" x14ac:dyDescent="0.25">
      <c r="B7041" s="6" t="s">
        <v>2853</v>
      </c>
      <c r="C7041" s="9" t="s">
        <v>16407</v>
      </c>
      <c r="D7041" s="6" t="s">
        <v>49</v>
      </c>
      <c r="E7041" s="813">
        <v>10.0655</v>
      </c>
    </row>
    <row r="7042" spans="2:5" x14ac:dyDescent="0.25">
      <c r="B7042" s="4" t="s">
        <v>2852</v>
      </c>
      <c r="C7042" s="8" t="s">
        <v>16408</v>
      </c>
      <c r="D7042" s="4" t="s">
        <v>49</v>
      </c>
      <c r="E7042" s="814">
        <v>1.7629999999999999</v>
      </c>
    </row>
    <row r="7043" spans="2:5" x14ac:dyDescent="0.25">
      <c r="B7043" s="6" t="s">
        <v>2851</v>
      </c>
      <c r="C7043" s="9" t="s">
        <v>16409</v>
      </c>
      <c r="D7043" s="6" t="s">
        <v>49</v>
      </c>
      <c r="E7043" s="813">
        <v>7.2</v>
      </c>
    </row>
    <row r="7044" spans="2:5" x14ac:dyDescent="0.25">
      <c r="B7044" s="4" t="s">
        <v>2850</v>
      </c>
      <c r="C7044" s="8" t="s">
        <v>16410</v>
      </c>
      <c r="D7044" s="4" t="s">
        <v>49</v>
      </c>
      <c r="E7044" s="814">
        <v>8.98</v>
      </c>
    </row>
    <row r="7045" spans="2:5" x14ac:dyDescent="0.25">
      <c r="B7045" s="6" t="s">
        <v>2849</v>
      </c>
      <c r="C7045" s="9" t="s">
        <v>16411</v>
      </c>
      <c r="D7045" s="6" t="s">
        <v>42</v>
      </c>
      <c r="E7045" s="813">
        <v>18.776399999999999</v>
      </c>
    </row>
    <row r="7046" spans="2:5" x14ac:dyDescent="0.25">
      <c r="B7046" s="4" t="s">
        <v>2848</v>
      </c>
      <c r="C7046" s="8" t="s">
        <v>16412</v>
      </c>
      <c r="D7046" s="4" t="s">
        <v>42</v>
      </c>
      <c r="E7046" s="814">
        <v>51.743000000000002</v>
      </c>
    </row>
    <row r="7047" spans="2:5" x14ac:dyDescent="0.25">
      <c r="B7047" s="6" t="s">
        <v>2847</v>
      </c>
      <c r="C7047" s="9" t="s">
        <v>16413</v>
      </c>
      <c r="D7047" s="6" t="s">
        <v>42</v>
      </c>
      <c r="E7047" s="813">
        <v>2.6667999999999998</v>
      </c>
    </row>
    <row r="7048" spans="2:5" x14ac:dyDescent="0.25">
      <c r="B7048" s="4" t="s">
        <v>2846</v>
      </c>
      <c r="C7048" s="8" t="s">
        <v>16414</v>
      </c>
      <c r="D7048" s="4" t="s">
        <v>42</v>
      </c>
      <c r="E7048" s="814">
        <v>19.7332</v>
      </c>
    </row>
    <row r="7049" spans="2:5" x14ac:dyDescent="0.25">
      <c r="B7049" s="6" t="s">
        <v>2845</v>
      </c>
      <c r="C7049" s="9" t="s">
        <v>16415</v>
      </c>
      <c r="D7049" s="6" t="s">
        <v>42</v>
      </c>
      <c r="E7049" s="813">
        <v>157.9572</v>
      </c>
    </row>
    <row r="7050" spans="2:5" x14ac:dyDescent="0.25">
      <c r="B7050" s="4" t="s">
        <v>2844</v>
      </c>
      <c r="C7050" s="8" t="s">
        <v>16416</v>
      </c>
      <c r="D7050" s="4" t="s">
        <v>49</v>
      </c>
      <c r="E7050" s="814">
        <v>8.3512000000000004</v>
      </c>
    </row>
    <row r="7051" spans="2:5" x14ac:dyDescent="0.25">
      <c r="B7051" s="6" t="s">
        <v>2843</v>
      </c>
      <c r="C7051" s="9" t="s">
        <v>16417</v>
      </c>
      <c r="D7051" s="6" t="s">
        <v>1067</v>
      </c>
      <c r="E7051" s="813">
        <v>25.558199999999999</v>
      </c>
    </row>
    <row r="7052" spans="2:5" x14ac:dyDescent="0.25">
      <c r="B7052" s="4" t="s">
        <v>2842</v>
      </c>
      <c r="C7052" s="8" t="s">
        <v>16418</v>
      </c>
      <c r="D7052" s="4" t="s">
        <v>49</v>
      </c>
      <c r="E7052" s="814">
        <v>54.3538</v>
      </c>
    </row>
    <row r="7053" spans="2:5" x14ac:dyDescent="0.25">
      <c r="B7053" s="6" t="s">
        <v>2841</v>
      </c>
      <c r="C7053" s="9" t="s">
        <v>16419</v>
      </c>
      <c r="D7053" s="6" t="s">
        <v>1067</v>
      </c>
      <c r="E7053" s="813">
        <v>7.3342999999999998</v>
      </c>
    </row>
    <row r="7054" spans="2:5" x14ac:dyDescent="0.25">
      <c r="B7054" s="4" t="s">
        <v>2840</v>
      </c>
      <c r="C7054" s="8" t="s">
        <v>16420</v>
      </c>
      <c r="D7054" s="4" t="s">
        <v>9721</v>
      </c>
      <c r="E7054" s="814">
        <v>108.58839999999999</v>
      </c>
    </row>
    <row r="7055" spans="2:5" x14ac:dyDescent="0.25">
      <c r="B7055" s="6" t="s">
        <v>2839</v>
      </c>
      <c r="C7055" s="9" t="s">
        <v>16421</v>
      </c>
      <c r="D7055" s="6" t="s">
        <v>49</v>
      </c>
      <c r="E7055" s="813">
        <v>1.7907999999999999</v>
      </c>
    </row>
    <row r="7056" spans="2:5" x14ac:dyDescent="0.25">
      <c r="B7056" s="4" t="s">
        <v>2838</v>
      </c>
      <c r="C7056" s="8" t="s">
        <v>16422</v>
      </c>
      <c r="D7056" s="4" t="s">
        <v>49</v>
      </c>
      <c r="E7056" s="814">
        <v>6.4310999999999998</v>
      </c>
    </row>
    <row r="7057" spans="2:5" x14ac:dyDescent="0.25">
      <c r="B7057" s="6" t="s">
        <v>2837</v>
      </c>
      <c r="C7057" s="9" t="s">
        <v>16423</v>
      </c>
      <c r="D7057" s="6" t="s">
        <v>49</v>
      </c>
      <c r="E7057" s="813">
        <v>46.091099999999997</v>
      </c>
    </row>
    <row r="7058" spans="2:5" x14ac:dyDescent="0.25">
      <c r="B7058" s="4" t="s">
        <v>4872</v>
      </c>
      <c r="C7058" s="8" t="s">
        <v>16424</v>
      </c>
      <c r="D7058" s="4" t="s">
        <v>1067</v>
      </c>
      <c r="E7058" s="814">
        <v>14.726100000000001</v>
      </c>
    </row>
    <row r="7059" spans="2:5" x14ac:dyDescent="0.25">
      <c r="B7059" s="6" t="s">
        <v>3201</v>
      </c>
      <c r="C7059" s="9" t="s">
        <v>16425</v>
      </c>
      <c r="D7059" s="6" t="s">
        <v>1067</v>
      </c>
      <c r="E7059" s="813">
        <v>4.9151999999999996</v>
      </c>
    </row>
    <row r="7060" spans="2:5" x14ac:dyDescent="0.25">
      <c r="B7060" s="4" t="s">
        <v>3202</v>
      </c>
      <c r="C7060" s="8" t="s">
        <v>16426</v>
      </c>
      <c r="D7060" s="4" t="s">
        <v>42</v>
      </c>
      <c r="E7060" s="814">
        <v>81062.114100000006</v>
      </c>
    </row>
    <row r="7061" spans="2:5" x14ac:dyDescent="0.25">
      <c r="B7061" s="6" t="s">
        <v>3203</v>
      </c>
      <c r="C7061" s="9" t="s">
        <v>16427</v>
      </c>
      <c r="D7061" s="6" t="s">
        <v>42</v>
      </c>
      <c r="E7061" s="813">
        <v>60244.398200000003</v>
      </c>
    </row>
    <row r="7062" spans="2:5" x14ac:dyDescent="0.25">
      <c r="B7062" s="4" t="s">
        <v>3204</v>
      </c>
      <c r="C7062" s="8" t="s">
        <v>16428</v>
      </c>
      <c r="D7062" s="4" t="s">
        <v>1067</v>
      </c>
      <c r="E7062" s="814">
        <v>5.6425000000000001</v>
      </c>
    </row>
    <row r="7063" spans="2:5" x14ac:dyDescent="0.25">
      <c r="B7063" s="6" t="s">
        <v>2836</v>
      </c>
      <c r="C7063" s="9" t="s">
        <v>16429</v>
      </c>
      <c r="D7063" s="6" t="s">
        <v>49</v>
      </c>
      <c r="E7063" s="813">
        <v>8.9466000000000001</v>
      </c>
    </row>
    <row r="7064" spans="2:5" x14ac:dyDescent="0.25">
      <c r="B7064" s="4" t="s">
        <v>2835</v>
      </c>
      <c r="C7064" s="8" t="s">
        <v>16430</v>
      </c>
      <c r="D7064" s="4" t="s">
        <v>42</v>
      </c>
      <c r="E7064" s="814">
        <v>501.6386</v>
      </c>
    </row>
    <row r="7065" spans="2:5" x14ac:dyDescent="0.25">
      <c r="B7065" s="6" t="s">
        <v>2834</v>
      </c>
      <c r="C7065" s="9" t="s">
        <v>16431</v>
      </c>
      <c r="D7065" s="6" t="s">
        <v>42</v>
      </c>
      <c r="E7065" s="813">
        <v>306.80200000000002</v>
      </c>
    </row>
    <row r="7066" spans="2:5" x14ac:dyDescent="0.25">
      <c r="B7066" s="4" t="s">
        <v>2833</v>
      </c>
      <c r="C7066" s="8" t="s">
        <v>16432</v>
      </c>
      <c r="D7066" s="4" t="s">
        <v>42</v>
      </c>
      <c r="E7066" s="814">
        <v>104.1215</v>
      </c>
    </row>
    <row r="7067" spans="2:5" x14ac:dyDescent="0.25">
      <c r="B7067" s="6" t="s">
        <v>2832</v>
      </c>
      <c r="C7067" s="9" t="s">
        <v>16433</v>
      </c>
      <c r="D7067" s="6" t="s">
        <v>42</v>
      </c>
      <c r="E7067" s="813">
        <v>141.5633</v>
      </c>
    </row>
    <row r="7068" spans="2:5" x14ac:dyDescent="0.25">
      <c r="B7068" s="4" t="s">
        <v>2831</v>
      </c>
      <c r="C7068" s="8" t="s">
        <v>16434</v>
      </c>
      <c r="D7068" s="4" t="s">
        <v>42</v>
      </c>
      <c r="E7068" s="814">
        <v>178.565</v>
      </c>
    </row>
    <row r="7069" spans="2:5" x14ac:dyDescent="0.25">
      <c r="B7069" s="6" t="s">
        <v>2830</v>
      </c>
      <c r="C7069" s="9" t="s">
        <v>16435</v>
      </c>
      <c r="D7069" s="6" t="s">
        <v>49</v>
      </c>
      <c r="E7069" s="813">
        <v>99.636300000000006</v>
      </c>
    </row>
    <row r="7070" spans="2:5" x14ac:dyDescent="0.25">
      <c r="B7070" s="4" t="s">
        <v>2829</v>
      </c>
      <c r="C7070" s="8" t="s">
        <v>16436</v>
      </c>
      <c r="D7070" s="4" t="s">
        <v>42</v>
      </c>
      <c r="E7070" s="814">
        <v>184.26439999999999</v>
      </c>
    </row>
    <row r="7071" spans="2:5" x14ac:dyDescent="0.25">
      <c r="B7071" s="6" t="s">
        <v>2828</v>
      </c>
      <c r="C7071" s="9" t="s">
        <v>16437</v>
      </c>
      <c r="D7071" s="6" t="s">
        <v>9</v>
      </c>
      <c r="E7071" s="813">
        <v>0.1095</v>
      </c>
    </row>
    <row r="7072" spans="2:5" x14ac:dyDescent="0.25">
      <c r="B7072" s="4" t="s">
        <v>2827</v>
      </c>
      <c r="C7072" s="8" t="s">
        <v>16438</v>
      </c>
      <c r="D7072" s="4" t="s">
        <v>9</v>
      </c>
      <c r="E7072" s="814">
        <v>1.9761</v>
      </c>
    </row>
    <row r="7073" spans="2:5" x14ac:dyDescent="0.25">
      <c r="B7073" s="6" t="s">
        <v>2826</v>
      </c>
      <c r="C7073" s="9" t="s">
        <v>16439</v>
      </c>
      <c r="D7073" s="6" t="s">
        <v>9</v>
      </c>
      <c r="E7073" s="813">
        <v>7.0999999999999994E-2</v>
      </c>
    </row>
    <row r="7074" spans="2:5" x14ac:dyDescent="0.25">
      <c r="B7074" s="4" t="s">
        <v>2825</v>
      </c>
      <c r="C7074" s="8" t="s">
        <v>16440</v>
      </c>
      <c r="D7074" s="4" t="s">
        <v>42</v>
      </c>
      <c r="E7074" s="814">
        <v>1271.6217999999999</v>
      </c>
    </row>
    <row r="7075" spans="2:5" x14ac:dyDescent="0.25">
      <c r="B7075" s="6" t="s">
        <v>2824</v>
      </c>
      <c r="C7075" s="9" t="s">
        <v>16441</v>
      </c>
      <c r="D7075" s="6" t="s">
        <v>42</v>
      </c>
      <c r="E7075" s="813">
        <v>6953.6875</v>
      </c>
    </row>
    <row r="7076" spans="2:5" x14ac:dyDescent="0.25">
      <c r="B7076" s="4" t="s">
        <v>3205</v>
      </c>
      <c r="C7076" s="8" t="s">
        <v>16442</v>
      </c>
      <c r="D7076" s="4" t="s">
        <v>42</v>
      </c>
      <c r="E7076" s="814">
        <v>111405.2942</v>
      </c>
    </row>
    <row r="7077" spans="2:5" x14ac:dyDescent="0.25">
      <c r="B7077" s="6" t="s">
        <v>3206</v>
      </c>
      <c r="C7077" s="9" t="s">
        <v>16443</v>
      </c>
      <c r="D7077" s="6" t="s">
        <v>42</v>
      </c>
      <c r="E7077" s="813">
        <v>115943.75539999999</v>
      </c>
    </row>
    <row r="7078" spans="2:5" x14ac:dyDescent="0.25">
      <c r="B7078" s="4" t="s">
        <v>3207</v>
      </c>
      <c r="C7078" s="8" t="s">
        <v>16444</v>
      </c>
      <c r="D7078" s="4" t="s">
        <v>42</v>
      </c>
      <c r="E7078" s="814">
        <v>76628.944799999997</v>
      </c>
    </row>
    <row r="7079" spans="2:5" x14ac:dyDescent="0.25">
      <c r="B7079" s="6" t="s">
        <v>3208</v>
      </c>
      <c r="C7079" s="9" t="s">
        <v>16445</v>
      </c>
      <c r="D7079" s="6" t="s">
        <v>42</v>
      </c>
      <c r="E7079" s="813">
        <v>45376.491999999998</v>
      </c>
    </row>
    <row r="7080" spans="2:5" x14ac:dyDescent="0.25">
      <c r="B7080" s="4" t="s">
        <v>3209</v>
      </c>
      <c r="C7080" s="8" t="s">
        <v>16446</v>
      </c>
      <c r="D7080" s="4" t="s">
        <v>42</v>
      </c>
      <c r="E7080" s="814">
        <v>58562.877200000003</v>
      </c>
    </row>
    <row r="7081" spans="2:5" x14ac:dyDescent="0.25">
      <c r="B7081" s="6" t="s">
        <v>3210</v>
      </c>
      <c r="C7081" s="9" t="s">
        <v>16447</v>
      </c>
      <c r="D7081" s="6" t="s">
        <v>42</v>
      </c>
      <c r="E7081" s="813">
        <v>93574.4231</v>
      </c>
    </row>
    <row r="7082" spans="2:5" x14ac:dyDescent="0.25">
      <c r="B7082" s="4" t="s">
        <v>2823</v>
      </c>
      <c r="C7082" s="8" t="s">
        <v>16448</v>
      </c>
      <c r="D7082" s="4" t="s">
        <v>9</v>
      </c>
      <c r="E7082" s="814">
        <v>162.91139999999999</v>
      </c>
    </row>
    <row r="7083" spans="2:5" x14ac:dyDescent="0.25">
      <c r="B7083" s="6" t="s">
        <v>2822</v>
      </c>
      <c r="C7083" s="9" t="s">
        <v>16449</v>
      </c>
      <c r="D7083" s="6" t="s">
        <v>9</v>
      </c>
      <c r="E7083" s="813">
        <v>16.0672</v>
      </c>
    </row>
    <row r="7084" spans="2:5" x14ac:dyDescent="0.25">
      <c r="B7084" s="4" t="s">
        <v>2821</v>
      </c>
      <c r="C7084" s="8" t="s">
        <v>16450</v>
      </c>
      <c r="D7084" s="4" t="s">
        <v>9</v>
      </c>
      <c r="E7084" s="814">
        <v>0.77929999999999999</v>
      </c>
    </row>
    <row r="7085" spans="2:5" x14ac:dyDescent="0.25">
      <c r="B7085" s="4" t="s">
        <v>3211</v>
      </c>
      <c r="C7085" s="8" t="s">
        <v>16451</v>
      </c>
      <c r="D7085" s="4" t="s">
        <v>42</v>
      </c>
      <c r="E7085" s="814">
        <v>35539.794000000002</v>
      </c>
    </row>
    <row r="7086" spans="2:5" x14ac:dyDescent="0.25">
      <c r="B7086" s="6" t="s">
        <v>2820</v>
      </c>
      <c r="C7086" s="9" t="s">
        <v>16452</v>
      </c>
      <c r="D7086" s="6" t="s">
        <v>49</v>
      </c>
      <c r="E7086" s="813">
        <v>18.112300000000001</v>
      </c>
    </row>
    <row r="7087" spans="2:5" x14ac:dyDescent="0.25">
      <c r="B7087" s="4" t="s">
        <v>2819</v>
      </c>
      <c r="C7087" s="8" t="s">
        <v>16453</v>
      </c>
      <c r="D7087" s="4" t="s">
        <v>42</v>
      </c>
      <c r="E7087" s="814">
        <v>12.2584</v>
      </c>
    </row>
    <row r="7088" spans="2:5" x14ac:dyDescent="0.25">
      <c r="B7088" s="6" t="s">
        <v>2818</v>
      </c>
      <c r="C7088" s="9" t="s">
        <v>16454</v>
      </c>
      <c r="D7088" s="6" t="s">
        <v>42</v>
      </c>
      <c r="E7088" s="813">
        <v>20.373000000000001</v>
      </c>
    </row>
    <row r="7089" spans="2:5" x14ac:dyDescent="0.25">
      <c r="B7089" s="4" t="s">
        <v>2817</v>
      </c>
      <c r="C7089" s="8" t="s">
        <v>16455</v>
      </c>
      <c r="D7089" s="4" t="s">
        <v>49</v>
      </c>
      <c r="E7089" s="814">
        <v>9.3430999999999997</v>
      </c>
    </row>
    <row r="7090" spans="2:5" x14ac:dyDescent="0.25">
      <c r="B7090" s="6" t="s">
        <v>2816</v>
      </c>
      <c r="C7090" s="9" t="s">
        <v>16456</v>
      </c>
      <c r="D7090" s="6" t="s">
        <v>42</v>
      </c>
      <c r="E7090" s="813">
        <v>15.3361</v>
      </c>
    </row>
    <row r="7091" spans="2:5" x14ac:dyDescent="0.25">
      <c r="B7091" s="4" t="s">
        <v>2815</v>
      </c>
      <c r="C7091" s="8" t="s">
        <v>16457</v>
      </c>
      <c r="D7091" s="4" t="s">
        <v>9721</v>
      </c>
      <c r="E7091" s="814">
        <v>109.9284</v>
      </c>
    </row>
    <row r="7092" spans="2:5" x14ac:dyDescent="0.25">
      <c r="B7092" s="6" t="s">
        <v>2814</v>
      </c>
      <c r="C7092" s="9" t="s">
        <v>16458</v>
      </c>
      <c r="D7092" s="6" t="s">
        <v>9721</v>
      </c>
      <c r="E7092" s="813">
        <v>105.9243</v>
      </c>
    </row>
    <row r="7093" spans="2:5" x14ac:dyDescent="0.25">
      <c r="B7093" s="4" t="s">
        <v>2813</v>
      </c>
      <c r="C7093" s="8" t="s">
        <v>16459</v>
      </c>
      <c r="D7093" s="4" t="s">
        <v>9721</v>
      </c>
      <c r="E7093" s="814">
        <v>134.64259999999999</v>
      </c>
    </row>
    <row r="7094" spans="2:5" x14ac:dyDescent="0.25">
      <c r="B7094" s="6" t="s">
        <v>2812</v>
      </c>
      <c r="C7094" s="9" t="s">
        <v>16460</v>
      </c>
      <c r="D7094" s="6" t="s">
        <v>49</v>
      </c>
      <c r="E7094" s="813">
        <v>2.0379999999999998</v>
      </c>
    </row>
    <row r="7095" spans="2:5" x14ac:dyDescent="0.25">
      <c r="B7095" s="4" t="s">
        <v>2811</v>
      </c>
      <c r="C7095" s="8" t="s">
        <v>16461</v>
      </c>
      <c r="D7095" s="4" t="s">
        <v>49</v>
      </c>
      <c r="E7095" s="814">
        <v>1.7079</v>
      </c>
    </row>
    <row r="7096" spans="2:5" x14ac:dyDescent="0.25">
      <c r="B7096" s="6" t="s">
        <v>2810</v>
      </c>
      <c r="C7096" s="9" t="s">
        <v>16462</v>
      </c>
      <c r="D7096" s="6" t="s">
        <v>42</v>
      </c>
      <c r="E7096" s="813">
        <v>381.80329999999998</v>
      </c>
    </row>
    <row r="7097" spans="2:5" x14ac:dyDescent="0.25">
      <c r="B7097" s="4" t="s">
        <v>2809</v>
      </c>
      <c r="C7097" s="8" t="s">
        <v>16463</v>
      </c>
      <c r="D7097" s="4" t="s">
        <v>42</v>
      </c>
      <c r="E7097" s="814">
        <v>486.29629999999997</v>
      </c>
    </row>
    <row r="7098" spans="2:5" x14ac:dyDescent="0.25">
      <c r="B7098" s="6" t="s">
        <v>2808</v>
      </c>
      <c r="C7098" s="9" t="s">
        <v>16464</v>
      </c>
      <c r="D7098" s="6" t="s">
        <v>42</v>
      </c>
      <c r="E7098" s="813">
        <v>563.03589999999997</v>
      </c>
    </row>
    <row r="7099" spans="2:5" x14ac:dyDescent="0.25">
      <c r="B7099" s="4" t="s">
        <v>2807</v>
      </c>
      <c r="C7099" s="8" t="s">
        <v>16465</v>
      </c>
      <c r="D7099" s="4" t="s">
        <v>42</v>
      </c>
      <c r="E7099" s="814">
        <v>659.28369999999995</v>
      </c>
    </row>
    <row r="7100" spans="2:5" x14ac:dyDescent="0.25">
      <c r="B7100" s="6" t="s">
        <v>2806</v>
      </c>
      <c r="C7100" s="9" t="s">
        <v>16466</v>
      </c>
      <c r="D7100" s="6" t="s">
        <v>42</v>
      </c>
      <c r="E7100" s="813">
        <v>745.7423</v>
      </c>
    </row>
    <row r="7101" spans="2:5" x14ac:dyDescent="0.25">
      <c r="B7101" s="4" t="s">
        <v>2805</v>
      </c>
      <c r="C7101" s="8" t="s">
        <v>16467</v>
      </c>
      <c r="D7101" s="4" t="s">
        <v>42</v>
      </c>
      <c r="E7101" s="814">
        <v>818.36260000000004</v>
      </c>
    </row>
    <row r="7102" spans="2:5" x14ac:dyDescent="0.25">
      <c r="B7102" s="6" t="s">
        <v>2804</v>
      </c>
      <c r="C7102" s="9" t="s">
        <v>16468</v>
      </c>
      <c r="D7102" s="6" t="s">
        <v>42</v>
      </c>
      <c r="E7102" s="813">
        <v>1039.4839999999999</v>
      </c>
    </row>
    <row r="7103" spans="2:5" x14ac:dyDescent="0.25">
      <c r="B7103" s="4" t="s">
        <v>2803</v>
      </c>
      <c r="C7103" s="8" t="s">
        <v>16469</v>
      </c>
      <c r="D7103" s="4" t="s">
        <v>42</v>
      </c>
      <c r="E7103" s="814">
        <v>1439.0786000000001</v>
      </c>
    </row>
    <row r="7104" spans="2:5" x14ac:dyDescent="0.25">
      <c r="B7104" s="6" t="s">
        <v>2802</v>
      </c>
      <c r="C7104" s="9" t="s">
        <v>16470</v>
      </c>
      <c r="D7104" s="6" t="s">
        <v>42</v>
      </c>
      <c r="E7104" s="813">
        <v>1833.7559000000001</v>
      </c>
    </row>
    <row r="7105" spans="2:5" x14ac:dyDescent="0.25">
      <c r="B7105" s="4" t="s">
        <v>2801</v>
      </c>
      <c r="C7105" s="8" t="s">
        <v>16471</v>
      </c>
      <c r="D7105" s="4" t="s">
        <v>9</v>
      </c>
      <c r="E7105" s="814">
        <v>18.318899999999999</v>
      </c>
    </row>
    <row r="7106" spans="2:5" x14ac:dyDescent="0.25">
      <c r="B7106" s="6" t="s">
        <v>2800</v>
      </c>
      <c r="C7106" s="9" t="s">
        <v>16472</v>
      </c>
      <c r="D7106" s="6" t="s">
        <v>6524</v>
      </c>
      <c r="E7106" s="813">
        <v>560.13900000000001</v>
      </c>
    </row>
    <row r="7107" spans="2:5" x14ac:dyDescent="0.25">
      <c r="B7107" s="4" t="s">
        <v>2799</v>
      </c>
      <c r="C7107" s="8" t="s">
        <v>16473</v>
      </c>
      <c r="D7107" s="4" t="s">
        <v>42</v>
      </c>
      <c r="E7107" s="814">
        <v>2367.6984000000002</v>
      </c>
    </row>
    <row r="7108" spans="2:5" x14ac:dyDescent="0.25">
      <c r="B7108" s="6" t="s">
        <v>2798</v>
      </c>
      <c r="C7108" s="9" t="s">
        <v>16474</v>
      </c>
      <c r="D7108" s="6" t="s">
        <v>42</v>
      </c>
      <c r="E7108" s="813">
        <v>2860.2896999999998</v>
      </c>
    </row>
    <row r="7109" spans="2:5" x14ac:dyDescent="0.25">
      <c r="B7109" s="4" t="s">
        <v>2797</v>
      </c>
      <c r="C7109" s="8" t="s">
        <v>16475</v>
      </c>
      <c r="D7109" s="4" t="s">
        <v>42</v>
      </c>
      <c r="E7109" s="814">
        <v>3093.0293999999999</v>
      </c>
    </row>
    <row r="7110" spans="2:5" x14ac:dyDescent="0.25">
      <c r="B7110" s="6" t="s">
        <v>2796</v>
      </c>
      <c r="C7110" s="9" t="s">
        <v>16476</v>
      </c>
      <c r="D7110" s="6" t="s">
        <v>49</v>
      </c>
      <c r="E7110" s="813">
        <v>7.0358000000000001</v>
      </c>
    </row>
    <row r="7111" spans="2:5" x14ac:dyDescent="0.25">
      <c r="B7111" s="4" t="s">
        <v>2795</v>
      </c>
      <c r="C7111" s="8" t="s">
        <v>16477</v>
      </c>
      <c r="D7111" s="4" t="s">
        <v>1013</v>
      </c>
      <c r="E7111" s="814" t="s">
        <v>1600</v>
      </c>
    </row>
    <row r="7112" spans="2:5" x14ac:dyDescent="0.25">
      <c r="B7112" s="6" t="s">
        <v>2794</v>
      </c>
      <c r="C7112" s="9" t="s">
        <v>16478</v>
      </c>
      <c r="D7112" s="6" t="s">
        <v>42</v>
      </c>
      <c r="E7112" s="813">
        <v>467.43029999999999</v>
      </c>
    </row>
    <row r="7113" spans="2:5" x14ac:dyDescent="0.25">
      <c r="B7113" s="4" t="s">
        <v>2793</v>
      </c>
      <c r="C7113" s="8" t="s">
        <v>16479</v>
      </c>
      <c r="D7113" s="4" t="s">
        <v>42</v>
      </c>
      <c r="E7113" s="814">
        <v>614.66809999999998</v>
      </c>
    </row>
    <row r="7114" spans="2:5" x14ac:dyDescent="0.25">
      <c r="B7114" s="6" t="s">
        <v>2792</v>
      </c>
      <c r="C7114" s="9" t="s">
        <v>16480</v>
      </c>
      <c r="D7114" s="6" t="s">
        <v>10960</v>
      </c>
      <c r="E7114" s="813">
        <v>36.501199999999997</v>
      </c>
    </row>
    <row r="7115" spans="2:5" x14ac:dyDescent="0.25">
      <c r="B7115" s="4" t="s">
        <v>2791</v>
      </c>
      <c r="C7115" s="8" t="s">
        <v>16481</v>
      </c>
      <c r="D7115" s="4" t="s">
        <v>42</v>
      </c>
      <c r="E7115" s="814">
        <v>726.20169999999996</v>
      </c>
    </row>
    <row r="7116" spans="2:5" x14ac:dyDescent="0.25">
      <c r="B7116" s="6" t="s">
        <v>2790</v>
      </c>
      <c r="C7116" s="9" t="s">
        <v>16482</v>
      </c>
      <c r="D7116" s="6" t="s">
        <v>9</v>
      </c>
      <c r="E7116" s="813">
        <v>4.9565000000000001</v>
      </c>
    </row>
    <row r="7117" spans="2:5" x14ac:dyDescent="0.25">
      <c r="B7117" s="4" t="s">
        <v>2789</v>
      </c>
      <c r="C7117" s="8" t="s">
        <v>16483</v>
      </c>
      <c r="D7117" s="4" t="s">
        <v>42</v>
      </c>
      <c r="E7117" s="814">
        <v>1116.7144000000001</v>
      </c>
    </row>
    <row r="7118" spans="2:5" x14ac:dyDescent="0.25">
      <c r="B7118" s="6" t="s">
        <v>2788</v>
      </c>
      <c r="C7118" s="9" t="s">
        <v>16484</v>
      </c>
      <c r="D7118" s="6" t="s">
        <v>42</v>
      </c>
      <c r="E7118" s="813">
        <v>992.16179999999997</v>
      </c>
    </row>
    <row r="7119" spans="2:5" x14ac:dyDescent="0.25">
      <c r="B7119" s="4" t="s">
        <v>2787</v>
      </c>
      <c r="C7119" s="8" t="s">
        <v>16485</v>
      </c>
      <c r="D7119" s="4" t="s">
        <v>42</v>
      </c>
      <c r="E7119" s="814">
        <v>5880.3071</v>
      </c>
    </row>
    <row r="7120" spans="2:5" x14ac:dyDescent="0.25">
      <c r="B7120" s="6" t="s">
        <v>2786</v>
      </c>
      <c r="C7120" s="9" t="s">
        <v>16486</v>
      </c>
      <c r="D7120" s="6" t="s">
        <v>42</v>
      </c>
      <c r="E7120" s="813">
        <v>1370.9848999999999</v>
      </c>
    </row>
    <row r="7121" spans="2:5" x14ac:dyDescent="0.25">
      <c r="B7121" s="4" t="s">
        <v>2785</v>
      </c>
      <c r="C7121" s="8" t="s">
        <v>16487</v>
      </c>
      <c r="D7121" s="4" t="s">
        <v>42</v>
      </c>
      <c r="E7121" s="814">
        <v>26163.412499999999</v>
      </c>
    </row>
    <row r="7122" spans="2:5" x14ac:dyDescent="0.25">
      <c r="B7122" s="6" t="s">
        <v>2784</v>
      </c>
      <c r="C7122" s="9" t="s">
        <v>16488</v>
      </c>
      <c r="D7122" s="6" t="s">
        <v>10960</v>
      </c>
      <c r="E7122" s="813">
        <v>6.5</v>
      </c>
    </row>
    <row r="7123" spans="2:5" x14ac:dyDescent="0.25">
      <c r="B7123" s="4" t="s">
        <v>2783</v>
      </c>
      <c r="C7123" s="8" t="s">
        <v>16489</v>
      </c>
      <c r="D7123" s="4" t="s">
        <v>42</v>
      </c>
      <c r="E7123" s="814">
        <v>16599.1188</v>
      </c>
    </row>
    <row r="7124" spans="2:5" x14ac:dyDescent="0.25">
      <c r="B7124" s="6" t="s">
        <v>2782</v>
      </c>
      <c r="C7124" s="9" t="s">
        <v>16490</v>
      </c>
      <c r="D7124" s="6" t="s">
        <v>42</v>
      </c>
      <c r="E7124" s="813">
        <v>21881.643800000002</v>
      </c>
    </row>
    <row r="7125" spans="2:5" x14ac:dyDescent="0.25">
      <c r="B7125" s="4" t="s">
        <v>2781</v>
      </c>
      <c r="C7125" s="8" t="s">
        <v>16491</v>
      </c>
      <c r="D7125" s="4" t="s">
        <v>42</v>
      </c>
      <c r="E7125" s="814">
        <v>25485.079399999999</v>
      </c>
    </row>
    <row r="7126" spans="2:5" x14ac:dyDescent="0.25">
      <c r="B7126" s="6" t="s">
        <v>2780</v>
      </c>
      <c r="C7126" s="9" t="s">
        <v>16492</v>
      </c>
      <c r="D7126" s="6" t="s">
        <v>42</v>
      </c>
      <c r="E7126" s="813">
        <v>27788.611400000002</v>
      </c>
    </row>
    <row r="7127" spans="2:5" x14ac:dyDescent="0.25">
      <c r="B7127" s="4" t="s">
        <v>2779</v>
      </c>
      <c r="C7127" s="8" t="s">
        <v>16493</v>
      </c>
      <c r="D7127" s="4" t="s">
        <v>9</v>
      </c>
      <c r="E7127" s="814">
        <v>321.108</v>
      </c>
    </row>
    <row r="7128" spans="2:5" x14ac:dyDescent="0.25">
      <c r="B7128" s="6" t="s">
        <v>2778</v>
      </c>
      <c r="C7128" s="9" t="s">
        <v>16494</v>
      </c>
      <c r="D7128" s="6" t="s">
        <v>9</v>
      </c>
      <c r="E7128" s="813">
        <v>2065.1109000000001</v>
      </c>
    </row>
    <row r="7129" spans="2:5" x14ac:dyDescent="0.25">
      <c r="B7129" s="4" t="s">
        <v>2777</v>
      </c>
      <c r="C7129" s="8" t="s">
        <v>16495</v>
      </c>
      <c r="D7129" s="4" t="s">
        <v>9</v>
      </c>
      <c r="E7129" s="814">
        <v>2592.3348999999998</v>
      </c>
    </row>
    <row r="7130" spans="2:5" x14ac:dyDescent="0.25">
      <c r="B7130" s="6" t="s">
        <v>2776</v>
      </c>
      <c r="C7130" s="9" t="s">
        <v>16496</v>
      </c>
      <c r="D7130" s="6" t="s">
        <v>9</v>
      </c>
      <c r="E7130" s="813">
        <v>2902.6219999999998</v>
      </c>
    </row>
    <row r="7131" spans="2:5" x14ac:dyDescent="0.25">
      <c r="B7131" s="4" t="s">
        <v>2775</v>
      </c>
      <c r="C7131" s="8" t="s">
        <v>16497</v>
      </c>
      <c r="D7131" s="4" t="s">
        <v>42</v>
      </c>
      <c r="E7131" s="814">
        <v>4335.5730999999996</v>
      </c>
    </row>
    <row r="7132" spans="2:5" x14ac:dyDescent="0.25">
      <c r="B7132" s="6" t="s">
        <v>2774</v>
      </c>
      <c r="C7132" s="9" t="s">
        <v>16498</v>
      </c>
      <c r="D7132" s="6" t="s">
        <v>42</v>
      </c>
      <c r="E7132" s="813">
        <v>5946.5547999999999</v>
      </c>
    </row>
    <row r="7133" spans="2:5" x14ac:dyDescent="0.25">
      <c r="B7133" s="4" t="s">
        <v>2773</v>
      </c>
      <c r="C7133" s="8" t="s">
        <v>16499</v>
      </c>
      <c r="D7133" s="4" t="s">
        <v>42</v>
      </c>
      <c r="E7133" s="814">
        <v>6824.0047999999997</v>
      </c>
    </row>
    <row r="7134" spans="2:5" x14ac:dyDescent="0.25">
      <c r="B7134" s="6" t="s">
        <v>2772</v>
      </c>
      <c r="C7134" s="9" t="s">
        <v>16500</v>
      </c>
      <c r="D7134" s="6" t="s">
        <v>42</v>
      </c>
      <c r="E7134" s="813">
        <v>7360.7659999999996</v>
      </c>
    </row>
    <row r="7135" spans="2:5" x14ac:dyDescent="0.25">
      <c r="B7135" s="4" t="s">
        <v>2771</v>
      </c>
      <c r="C7135" s="8" t="s">
        <v>16501</v>
      </c>
      <c r="D7135" s="4" t="s">
        <v>10960</v>
      </c>
      <c r="E7135" s="814">
        <v>5.7</v>
      </c>
    </row>
    <row r="7136" spans="2:5" x14ac:dyDescent="0.25">
      <c r="B7136" s="6" t="s">
        <v>2770</v>
      </c>
      <c r="C7136" s="9" t="s">
        <v>16502</v>
      </c>
      <c r="D7136" s="6" t="s">
        <v>9</v>
      </c>
      <c r="E7136" s="813">
        <v>56.029699999999998</v>
      </c>
    </row>
    <row r="7137" spans="2:5" x14ac:dyDescent="0.25">
      <c r="B7137" s="4" t="s">
        <v>2769</v>
      </c>
      <c r="C7137" s="8" t="s">
        <v>16503</v>
      </c>
      <c r="D7137" s="4" t="s">
        <v>42</v>
      </c>
      <c r="E7137" s="814">
        <v>1794.2733000000001</v>
      </c>
    </row>
    <row r="7138" spans="2:5" x14ac:dyDescent="0.25">
      <c r="B7138" s="6" t="s">
        <v>2768</v>
      </c>
      <c r="C7138" s="9" t="s">
        <v>16504</v>
      </c>
      <c r="D7138" s="6" t="s">
        <v>9</v>
      </c>
      <c r="E7138" s="813">
        <v>207.36670000000001</v>
      </c>
    </row>
    <row r="7139" spans="2:5" x14ac:dyDescent="0.25">
      <c r="B7139" s="4" t="s">
        <v>2767</v>
      </c>
      <c r="C7139" s="8" t="s">
        <v>16505</v>
      </c>
      <c r="D7139" s="4" t="s">
        <v>9</v>
      </c>
      <c r="E7139" s="814">
        <v>240.6506</v>
      </c>
    </row>
    <row r="7140" spans="2:5" x14ac:dyDescent="0.25">
      <c r="B7140" s="6" t="s">
        <v>2766</v>
      </c>
      <c r="C7140" s="9" t="s">
        <v>16506</v>
      </c>
      <c r="D7140" s="6" t="s">
        <v>9</v>
      </c>
      <c r="E7140" s="813">
        <v>334.1037</v>
      </c>
    </row>
    <row r="7141" spans="2:5" x14ac:dyDescent="0.25">
      <c r="B7141" s="4" t="s">
        <v>2765</v>
      </c>
      <c r="C7141" s="8" t="s">
        <v>16507</v>
      </c>
      <c r="D7141" s="4" t="s">
        <v>9</v>
      </c>
      <c r="E7141" s="814">
        <v>496.82839999999999</v>
      </c>
    </row>
    <row r="7142" spans="2:5" x14ac:dyDescent="0.25">
      <c r="B7142" s="6" t="s">
        <v>2764</v>
      </c>
      <c r="C7142" s="9" t="s">
        <v>16508</v>
      </c>
      <c r="D7142" s="6" t="s">
        <v>9</v>
      </c>
      <c r="E7142" s="813">
        <v>651.68039999999996</v>
      </c>
    </row>
    <row r="7143" spans="2:5" x14ac:dyDescent="0.25">
      <c r="B7143" s="4" t="s">
        <v>2763</v>
      </c>
      <c r="C7143" s="8" t="s">
        <v>16509</v>
      </c>
      <c r="D7143" s="4" t="s">
        <v>9</v>
      </c>
      <c r="E7143" s="814">
        <v>726.30420000000004</v>
      </c>
    </row>
    <row r="7144" spans="2:5" x14ac:dyDescent="0.25">
      <c r="B7144" s="6" t="s">
        <v>2762</v>
      </c>
      <c r="C7144" s="9" t="s">
        <v>16510</v>
      </c>
      <c r="D7144" s="6" t="s">
        <v>9</v>
      </c>
      <c r="E7144" s="813">
        <v>1024.2218</v>
      </c>
    </row>
    <row r="7145" spans="2:5" x14ac:dyDescent="0.25">
      <c r="B7145" s="4" t="s">
        <v>2761</v>
      </c>
      <c r="C7145" s="8" t="s">
        <v>16511</v>
      </c>
      <c r="D7145" s="4" t="s">
        <v>42</v>
      </c>
      <c r="E7145" s="814">
        <v>2341.9895999999999</v>
      </c>
    </row>
    <row r="7146" spans="2:5" x14ac:dyDescent="0.25">
      <c r="B7146" s="6" t="s">
        <v>2760</v>
      </c>
      <c r="C7146" s="9" t="s">
        <v>16512</v>
      </c>
      <c r="D7146" s="6" t="s">
        <v>9</v>
      </c>
      <c r="E7146" s="813">
        <v>1295.8139000000001</v>
      </c>
    </row>
    <row r="7147" spans="2:5" x14ac:dyDescent="0.25">
      <c r="B7147" s="4" t="s">
        <v>2759</v>
      </c>
      <c r="C7147" s="8" t="s">
        <v>16513</v>
      </c>
      <c r="D7147" s="4" t="s">
        <v>49</v>
      </c>
      <c r="E7147" s="814">
        <v>2.9342000000000001</v>
      </c>
    </row>
    <row r="7148" spans="2:5" x14ac:dyDescent="0.25">
      <c r="B7148" s="6" t="s">
        <v>2758</v>
      </c>
      <c r="C7148" s="9" t="s">
        <v>16514</v>
      </c>
      <c r="D7148" s="6" t="s">
        <v>9</v>
      </c>
      <c r="E7148" s="813">
        <v>1284.1493</v>
      </c>
    </row>
    <row r="7149" spans="2:5" x14ac:dyDescent="0.25">
      <c r="B7149" s="4" t="s">
        <v>2757</v>
      </c>
      <c r="C7149" s="8" t="s">
        <v>16515</v>
      </c>
      <c r="D7149" s="4" t="s">
        <v>9</v>
      </c>
      <c r="E7149" s="814">
        <v>1717.6917000000001</v>
      </c>
    </row>
    <row r="7150" spans="2:5" x14ac:dyDescent="0.25">
      <c r="B7150" s="6" t="s">
        <v>2756</v>
      </c>
      <c r="C7150" s="9" t="s">
        <v>16516</v>
      </c>
      <c r="D7150" s="6" t="s">
        <v>9</v>
      </c>
      <c r="E7150" s="813">
        <v>1998.6748</v>
      </c>
    </row>
    <row r="7151" spans="2:5" x14ac:dyDescent="0.25">
      <c r="B7151" s="4" t="s">
        <v>2755</v>
      </c>
      <c r="C7151" s="8" t="s">
        <v>16517</v>
      </c>
      <c r="D7151" s="4" t="s">
        <v>42</v>
      </c>
      <c r="E7151" s="814">
        <v>3015.2633000000001</v>
      </c>
    </row>
    <row r="7152" spans="2:5" x14ac:dyDescent="0.25">
      <c r="B7152" s="6" t="s">
        <v>2754</v>
      </c>
      <c r="C7152" s="9" t="s">
        <v>16518</v>
      </c>
      <c r="D7152" s="6" t="s">
        <v>42</v>
      </c>
      <c r="E7152" s="813">
        <v>3961.4123</v>
      </c>
    </row>
    <row r="7153" spans="2:5" x14ac:dyDescent="0.25">
      <c r="B7153" s="4" t="s">
        <v>2753</v>
      </c>
      <c r="C7153" s="8" t="s">
        <v>16519</v>
      </c>
      <c r="D7153" s="4" t="s">
        <v>42</v>
      </c>
      <c r="E7153" s="814">
        <v>89.2273</v>
      </c>
    </row>
    <row r="7154" spans="2:5" x14ac:dyDescent="0.25">
      <c r="B7154" s="6" t="s">
        <v>2752</v>
      </c>
      <c r="C7154" s="9" t="s">
        <v>16520</v>
      </c>
      <c r="D7154" s="6" t="s">
        <v>42</v>
      </c>
      <c r="E7154" s="813">
        <v>166.14769999999999</v>
      </c>
    </row>
    <row r="7155" spans="2:5" x14ac:dyDescent="0.25">
      <c r="B7155" s="4" t="s">
        <v>2751</v>
      </c>
      <c r="C7155" s="8" t="s">
        <v>16521</v>
      </c>
      <c r="D7155" s="4" t="s">
        <v>42</v>
      </c>
      <c r="E7155" s="814">
        <v>231.41309999999999</v>
      </c>
    </row>
    <row r="7156" spans="2:5" x14ac:dyDescent="0.25">
      <c r="B7156" s="6" t="s">
        <v>2750</v>
      </c>
      <c r="C7156" s="9" t="s">
        <v>16522</v>
      </c>
      <c r="D7156" s="6" t="s">
        <v>42</v>
      </c>
      <c r="E7156" s="813">
        <v>308.94549999999998</v>
      </c>
    </row>
    <row r="7157" spans="2:5" x14ac:dyDescent="0.25">
      <c r="B7157" s="4" t="s">
        <v>2749</v>
      </c>
      <c r="C7157" s="8" t="s">
        <v>16523</v>
      </c>
      <c r="D7157" s="4" t="s">
        <v>42</v>
      </c>
      <c r="E7157" s="814">
        <v>4.4348999999999998</v>
      </c>
    </row>
    <row r="7158" spans="2:5" x14ac:dyDescent="0.25">
      <c r="B7158" s="6" t="s">
        <v>2748</v>
      </c>
      <c r="C7158" s="9" t="s">
        <v>16524</v>
      </c>
      <c r="D7158" s="6" t="s">
        <v>42</v>
      </c>
      <c r="E7158" s="813">
        <v>455.7</v>
      </c>
    </row>
    <row r="7159" spans="2:5" x14ac:dyDescent="0.25">
      <c r="B7159" s="4" t="s">
        <v>2747</v>
      </c>
      <c r="C7159" s="8" t="s">
        <v>16525</v>
      </c>
      <c r="D7159" s="4" t="s">
        <v>42</v>
      </c>
      <c r="E7159" s="814">
        <v>616.02570000000003</v>
      </c>
    </row>
    <row r="7160" spans="2:5" x14ac:dyDescent="0.25">
      <c r="B7160" s="6" t="s">
        <v>2746</v>
      </c>
      <c r="C7160" s="9" t="s">
        <v>16526</v>
      </c>
      <c r="D7160" s="6" t="s">
        <v>9</v>
      </c>
      <c r="E7160" s="813">
        <v>59.869</v>
      </c>
    </row>
    <row r="7161" spans="2:5" x14ac:dyDescent="0.25">
      <c r="B7161" s="6" t="s">
        <v>2745</v>
      </c>
      <c r="C7161" s="9" t="s">
        <v>16527</v>
      </c>
      <c r="D7161" s="6" t="s">
        <v>9</v>
      </c>
      <c r="E7161" s="813">
        <v>7.1277999999999997</v>
      </c>
    </row>
    <row r="7162" spans="2:5" x14ac:dyDescent="0.25">
      <c r="B7162" s="6" t="s">
        <v>2744</v>
      </c>
      <c r="C7162" s="9" t="s">
        <v>16528</v>
      </c>
      <c r="D7162" s="6" t="s">
        <v>42</v>
      </c>
      <c r="E7162" s="813">
        <v>3.1031</v>
      </c>
    </row>
    <row r="7163" spans="2:5" x14ac:dyDescent="0.25">
      <c r="B7163" s="4" t="s">
        <v>2743</v>
      </c>
      <c r="C7163" s="8" t="s">
        <v>16529</v>
      </c>
      <c r="D7163" s="4" t="s">
        <v>9</v>
      </c>
      <c r="E7163" s="814">
        <v>12.861000000000001</v>
      </c>
    </row>
    <row r="7164" spans="2:5" x14ac:dyDescent="0.25">
      <c r="B7164" s="6" t="s">
        <v>2742</v>
      </c>
      <c r="C7164" s="9" t="s">
        <v>16530</v>
      </c>
      <c r="D7164" s="6" t="s">
        <v>9</v>
      </c>
      <c r="E7164" s="813">
        <v>32.631700000000002</v>
      </c>
    </row>
    <row r="7165" spans="2:5" x14ac:dyDescent="0.25">
      <c r="B7165" s="4" t="s">
        <v>2741</v>
      </c>
      <c r="C7165" s="8" t="s">
        <v>16531</v>
      </c>
      <c r="D7165" s="4" t="s">
        <v>10960</v>
      </c>
      <c r="E7165" s="814">
        <v>15.052199999999999</v>
      </c>
    </row>
    <row r="7166" spans="2:5" x14ac:dyDescent="0.25">
      <c r="B7166" s="6" t="s">
        <v>2740</v>
      </c>
      <c r="C7166" s="9" t="s">
        <v>16532</v>
      </c>
      <c r="D7166" s="6" t="s">
        <v>42</v>
      </c>
      <c r="E7166" s="813">
        <v>0.21299999999999999</v>
      </c>
    </row>
    <row r="7167" spans="2:5" x14ac:dyDescent="0.25">
      <c r="B7167" s="4" t="s">
        <v>2739</v>
      </c>
      <c r="C7167" s="8" t="s">
        <v>16533</v>
      </c>
      <c r="D7167" s="4" t="s">
        <v>42</v>
      </c>
      <c r="E7167" s="814">
        <v>65.662700000000001</v>
      </c>
    </row>
    <row r="7168" spans="2:5" x14ac:dyDescent="0.25">
      <c r="B7168" s="6" t="s">
        <v>2738</v>
      </c>
      <c r="C7168" s="9" t="s">
        <v>16534</v>
      </c>
      <c r="D7168" s="6" t="s">
        <v>42</v>
      </c>
      <c r="E7168" s="813">
        <v>100.0505</v>
      </c>
    </row>
    <row r="7169" spans="2:5" x14ac:dyDescent="0.25">
      <c r="B7169" s="4" t="s">
        <v>2737</v>
      </c>
      <c r="C7169" s="8" t="s">
        <v>16535</v>
      </c>
      <c r="D7169" s="4" t="s">
        <v>42</v>
      </c>
      <c r="E7169" s="814">
        <v>216.8338</v>
      </c>
    </row>
    <row r="7170" spans="2:5" x14ac:dyDescent="0.25">
      <c r="B7170" s="6" t="s">
        <v>2736</v>
      </c>
      <c r="C7170" s="9" t="s">
        <v>16536</v>
      </c>
      <c r="D7170" s="6" t="s">
        <v>42</v>
      </c>
      <c r="E7170" s="813">
        <v>282.43669999999997</v>
      </c>
    </row>
    <row r="7171" spans="2:5" x14ac:dyDescent="0.25">
      <c r="B7171" s="4" t="s">
        <v>2735</v>
      </c>
      <c r="C7171" s="8" t="s">
        <v>16537</v>
      </c>
      <c r="D7171" s="4" t="s">
        <v>42</v>
      </c>
      <c r="E7171" s="814">
        <v>373.3587</v>
      </c>
    </row>
    <row r="7172" spans="2:5" x14ac:dyDescent="0.25">
      <c r="B7172" s="6" t="s">
        <v>2734</v>
      </c>
      <c r="C7172" s="9" t="s">
        <v>16538</v>
      </c>
      <c r="D7172" s="6" t="s">
        <v>9721</v>
      </c>
      <c r="E7172" s="813">
        <v>151.74860000000001</v>
      </c>
    </row>
    <row r="7173" spans="2:5" x14ac:dyDescent="0.25">
      <c r="B7173" s="4" t="s">
        <v>2733</v>
      </c>
      <c r="C7173" s="8" t="s">
        <v>16539</v>
      </c>
      <c r="D7173" s="4" t="s">
        <v>9721</v>
      </c>
      <c r="E7173" s="814">
        <v>149.4967</v>
      </c>
    </row>
    <row r="7174" spans="2:5" x14ac:dyDescent="0.25">
      <c r="B7174" s="6" t="s">
        <v>2732</v>
      </c>
      <c r="C7174" s="9" t="s">
        <v>16540</v>
      </c>
      <c r="D7174" s="6" t="s">
        <v>9721</v>
      </c>
      <c r="E7174" s="813">
        <v>147.68270000000001</v>
      </c>
    </row>
    <row r="7175" spans="2:5" x14ac:dyDescent="0.25">
      <c r="B7175" s="4" t="s">
        <v>2731</v>
      </c>
      <c r="C7175" s="8" t="s">
        <v>16541</v>
      </c>
      <c r="D7175" s="4" t="s">
        <v>9721</v>
      </c>
      <c r="E7175" s="814">
        <v>14.672599999999999</v>
      </c>
    </row>
    <row r="7176" spans="2:5" x14ac:dyDescent="0.25">
      <c r="B7176" s="6" t="s">
        <v>2730</v>
      </c>
      <c r="C7176" s="9" t="s">
        <v>16542</v>
      </c>
      <c r="D7176" s="6" t="s">
        <v>42</v>
      </c>
      <c r="E7176" s="813">
        <v>0.35770000000000002</v>
      </c>
    </row>
    <row r="7177" spans="2:5" x14ac:dyDescent="0.25">
      <c r="B7177" s="4" t="s">
        <v>5824</v>
      </c>
      <c r="C7177" s="8" t="s">
        <v>16543</v>
      </c>
      <c r="D7177" s="4" t="s">
        <v>42</v>
      </c>
      <c r="E7177" s="814">
        <v>320.84969999999998</v>
      </c>
    </row>
    <row r="7178" spans="2:5" x14ac:dyDescent="0.25">
      <c r="B7178" s="6" t="s">
        <v>3212</v>
      </c>
      <c r="C7178" s="9" t="s">
        <v>16544</v>
      </c>
      <c r="D7178" s="6" t="s">
        <v>42</v>
      </c>
      <c r="E7178" s="813">
        <v>871.97929999999997</v>
      </c>
    </row>
    <row r="7179" spans="2:5" x14ac:dyDescent="0.25">
      <c r="B7179" s="4" t="s">
        <v>2729</v>
      </c>
      <c r="C7179" s="8" t="s">
        <v>16545</v>
      </c>
      <c r="D7179" s="4" t="s">
        <v>42</v>
      </c>
      <c r="E7179" s="814">
        <v>673.8886</v>
      </c>
    </row>
    <row r="7180" spans="2:5" x14ac:dyDescent="0.25">
      <c r="B7180" s="6" t="s">
        <v>2728</v>
      </c>
      <c r="C7180" s="9" t="s">
        <v>16546</v>
      </c>
      <c r="D7180" s="6" t="s">
        <v>6860</v>
      </c>
      <c r="E7180" s="813">
        <v>1910.74</v>
      </c>
    </row>
    <row r="7181" spans="2:5" x14ac:dyDescent="0.25">
      <c r="B7181" s="4" t="s">
        <v>2727</v>
      </c>
      <c r="C7181" s="8" t="s">
        <v>16547</v>
      </c>
      <c r="D7181" s="4" t="s">
        <v>49</v>
      </c>
      <c r="E7181" s="814">
        <v>4.2064000000000004</v>
      </c>
    </row>
    <row r="7182" spans="2:5" x14ac:dyDescent="0.25">
      <c r="B7182" s="6" t="s">
        <v>2726</v>
      </c>
      <c r="C7182" s="9" t="s">
        <v>16548</v>
      </c>
      <c r="D7182" s="6" t="s">
        <v>49</v>
      </c>
      <c r="E7182" s="813">
        <v>3.4327000000000001</v>
      </c>
    </row>
    <row r="7183" spans="2:5" x14ac:dyDescent="0.25">
      <c r="B7183" s="4" t="s">
        <v>2725</v>
      </c>
      <c r="C7183" s="8" t="s">
        <v>16549</v>
      </c>
      <c r="D7183" s="4" t="s">
        <v>49</v>
      </c>
      <c r="E7183" s="814">
        <v>0.23</v>
      </c>
    </row>
    <row r="7184" spans="2:5" x14ac:dyDescent="0.25">
      <c r="B7184" s="6" t="s">
        <v>2724</v>
      </c>
      <c r="C7184" s="9" t="s">
        <v>16550</v>
      </c>
      <c r="D7184" s="6" t="s">
        <v>49</v>
      </c>
      <c r="E7184" s="813">
        <v>32.9</v>
      </c>
    </row>
    <row r="7185" spans="2:5" x14ac:dyDescent="0.25">
      <c r="B7185" s="4" t="s">
        <v>2723</v>
      </c>
      <c r="C7185" s="8" t="s">
        <v>16551</v>
      </c>
      <c r="D7185" s="4" t="s">
        <v>42</v>
      </c>
      <c r="E7185" s="814">
        <v>65.787800000000004</v>
      </c>
    </row>
    <row r="7186" spans="2:5" x14ac:dyDescent="0.25">
      <c r="B7186" s="6" t="s">
        <v>2722</v>
      </c>
      <c r="C7186" s="9" t="s">
        <v>16552</v>
      </c>
      <c r="D7186" s="6" t="s">
        <v>49</v>
      </c>
      <c r="E7186" s="813">
        <v>0.24709999999999999</v>
      </c>
    </row>
    <row r="7187" spans="2:5" x14ac:dyDescent="0.25">
      <c r="B7187" s="4" t="s">
        <v>2721</v>
      </c>
      <c r="C7187" s="8" t="s">
        <v>16553</v>
      </c>
      <c r="D7187" s="4" t="s">
        <v>10960</v>
      </c>
      <c r="E7187" s="814">
        <v>209.4092</v>
      </c>
    </row>
    <row r="7188" spans="2:5" x14ac:dyDescent="0.25">
      <c r="B7188" s="6" t="s">
        <v>2720</v>
      </c>
      <c r="C7188" s="9" t="s">
        <v>16554</v>
      </c>
      <c r="D7188" s="6" t="s">
        <v>42</v>
      </c>
      <c r="E7188" s="813">
        <v>618.41359999999997</v>
      </c>
    </row>
    <row r="7189" spans="2:5" x14ac:dyDescent="0.25">
      <c r="B7189" s="4" t="s">
        <v>2719</v>
      </c>
      <c r="C7189" s="8" t="s">
        <v>16555</v>
      </c>
      <c r="D7189" s="4" t="s">
        <v>42</v>
      </c>
      <c r="E7189" s="814">
        <v>974.74040000000002</v>
      </c>
    </row>
    <row r="7190" spans="2:5" ht="30" x14ac:dyDescent="0.25">
      <c r="B7190" s="6" t="s">
        <v>2718</v>
      </c>
      <c r="C7190" s="9" t="s">
        <v>16556</v>
      </c>
      <c r="D7190" s="6" t="s">
        <v>42</v>
      </c>
      <c r="E7190" s="813">
        <v>771.95230000000004</v>
      </c>
    </row>
    <row r="7191" spans="2:5" ht="30" x14ac:dyDescent="0.25">
      <c r="B7191" s="4" t="s">
        <v>2717</v>
      </c>
      <c r="C7191" s="8" t="s">
        <v>16557</v>
      </c>
      <c r="D7191" s="4" t="s">
        <v>42</v>
      </c>
      <c r="E7191" s="814">
        <v>1080.346</v>
      </c>
    </row>
    <row r="7192" spans="2:5" x14ac:dyDescent="0.25">
      <c r="B7192" s="6" t="s">
        <v>2716</v>
      </c>
      <c r="C7192" s="9" t="s">
        <v>16558</v>
      </c>
      <c r="D7192" s="6" t="s">
        <v>9721</v>
      </c>
      <c r="E7192" s="813">
        <v>578.43389999999999</v>
      </c>
    </row>
    <row r="7193" spans="2:5" x14ac:dyDescent="0.25">
      <c r="B7193" s="4" t="s">
        <v>2715</v>
      </c>
      <c r="C7193" s="8" t="s">
        <v>16559</v>
      </c>
      <c r="D7193" s="4" t="s">
        <v>10960</v>
      </c>
      <c r="E7193" s="814">
        <v>221.9829</v>
      </c>
    </row>
    <row r="7194" spans="2:5" x14ac:dyDescent="0.25">
      <c r="B7194" s="6" t="s">
        <v>2714</v>
      </c>
      <c r="C7194" s="9" t="s">
        <v>16560</v>
      </c>
      <c r="D7194" s="6" t="s">
        <v>10960</v>
      </c>
      <c r="E7194" s="813">
        <v>244.65100000000001</v>
      </c>
    </row>
    <row r="7195" spans="2:5" x14ac:dyDescent="0.25">
      <c r="B7195" s="4" t="s">
        <v>3213</v>
      </c>
      <c r="C7195" s="8" t="s">
        <v>16561</v>
      </c>
      <c r="D7195" s="4" t="s">
        <v>16562</v>
      </c>
      <c r="E7195" s="814">
        <v>1.1476999999999999</v>
      </c>
    </row>
    <row r="7196" spans="2:5" x14ac:dyDescent="0.25">
      <c r="B7196" s="6" t="s">
        <v>2713</v>
      </c>
      <c r="C7196" s="9" t="s">
        <v>16563</v>
      </c>
      <c r="D7196" s="6" t="s">
        <v>9</v>
      </c>
      <c r="E7196" s="813">
        <v>16.549199999999999</v>
      </c>
    </row>
    <row r="7197" spans="2:5" x14ac:dyDescent="0.25">
      <c r="B7197" s="4" t="s">
        <v>2712</v>
      </c>
      <c r="C7197" s="8" t="s">
        <v>16564</v>
      </c>
      <c r="D7197" s="4" t="s">
        <v>9721</v>
      </c>
      <c r="E7197" s="814">
        <v>45.850999999999999</v>
      </c>
    </row>
    <row r="7198" spans="2:5" x14ac:dyDescent="0.25">
      <c r="B7198" s="6" t="s">
        <v>2711</v>
      </c>
      <c r="C7198" s="9" t="s">
        <v>16565</v>
      </c>
      <c r="D7198" s="6" t="s">
        <v>1067</v>
      </c>
      <c r="E7198" s="813">
        <v>79.646299999999997</v>
      </c>
    </row>
    <row r="7199" spans="2:5" x14ac:dyDescent="0.25">
      <c r="B7199" s="4" t="s">
        <v>2710</v>
      </c>
      <c r="C7199" s="8" t="s">
        <v>16566</v>
      </c>
      <c r="D7199" s="4" t="s">
        <v>1067</v>
      </c>
      <c r="E7199" s="814">
        <v>28.979299999999999</v>
      </c>
    </row>
    <row r="7200" spans="2:5" x14ac:dyDescent="0.25">
      <c r="B7200" s="6" t="s">
        <v>2709</v>
      </c>
      <c r="C7200" s="9" t="s">
        <v>16567</v>
      </c>
      <c r="D7200" s="6" t="s">
        <v>9</v>
      </c>
      <c r="E7200" s="813">
        <v>5.1755000000000004</v>
      </c>
    </row>
    <row r="7201" spans="2:5" x14ac:dyDescent="0.25">
      <c r="B7201" s="4" t="s">
        <v>2708</v>
      </c>
      <c r="C7201" s="8" t="s">
        <v>16568</v>
      </c>
      <c r="D7201" s="4" t="s">
        <v>42</v>
      </c>
      <c r="E7201" s="814">
        <v>25814.853500000001</v>
      </c>
    </row>
    <row r="7202" spans="2:5" x14ac:dyDescent="0.25">
      <c r="B7202" s="6" t="s">
        <v>2707</v>
      </c>
      <c r="C7202" s="9" t="s">
        <v>16569</v>
      </c>
      <c r="D7202" s="6" t="s">
        <v>42</v>
      </c>
      <c r="E7202" s="813">
        <v>19843.998500000002</v>
      </c>
    </row>
    <row r="7203" spans="2:5" x14ac:dyDescent="0.25">
      <c r="B7203" s="4" t="s">
        <v>2706</v>
      </c>
      <c r="C7203" s="8" t="s">
        <v>16570</v>
      </c>
      <c r="D7203" s="4" t="s">
        <v>9</v>
      </c>
      <c r="E7203" s="814">
        <v>127.7166</v>
      </c>
    </row>
    <row r="7204" spans="2:5" x14ac:dyDescent="0.25">
      <c r="B7204" s="6" t="s">
        <v>5825</v>
      </c>
      <c r="C7204" s="9" t="s">
        <v>16571</v>
      </c>
      <c r="D7204" s="6" t="s">
        <v>42</v>
      </c>
      <c r="E7204" s="813">
        <v>3769.6714000000002</v>
      </c>
    </row>
    <row r="7205" spans="2:5" x14ac:dyDescent="0.25">
      <c r="B7205" s="4" t="s">
        <v>5826</v>
      </c>
      <c r="C7205" s="8" t="s">
        <v>16572</v>
      </c>
      <c r="D7205" s="4" t="s">
        <v>42</v>
      </c>
      <c r="E7205" s="814">
        <v>2843.8987999999999</v>
      </c>
    </row>
    <row r="7206" spans="2:5" x14ac:dyDescent="0.25">
      <c r="B7206" s="6" t="s">
        <v>2705</v>
      </c>
      <c r="C7206" s="9" t="s">
        <v>16573</v>
      </c>
      <c r="D7206" s="6" t="s">
        <v>9</v>
      </c>
      <c r="E7206" s="813">
        <v>31.938300000000002</v>
      </c>
    </row>
    <row r="7207" spans="2:5" x14ac:dyDescent="0.25">
      <c r="B7207" s="4" t="s">
        <v>2704</v>
      </c>
      <c r="C7207" s="8" t="s">
        <v>16574</v>
      </c>
      <c r="D7207" s="4" t="s">
        <v>9</v>
      </c>
      <c r="E7207" s="814">
        <v>12.0504</v>
      </c>
    </row>
    <row r="7208" spans="2:5" x14ac:dyDescent="0.25">
      <c r="B7208" s="6" t="s">
        <v>2703</v>
      </c>
      <c r="C7208" s="9" t="s">
        <v>16575</v>
      </c>
      <c r="D7208" s="6" t="s">
        <v>9</v>
      </c>
      <c r="E7208" s="813">
        <v>7.4177</v>
      </c>
    </row>
    <row r="7209" spans="2:5" x14ac:dyDescent="0.25">
      <c r="B7209" s="4" t="s">
        <v>2702</v>
      </c>
      <c r="C7209" s="8" t="s">
        <v>16576</v>
      </c>
      <c r="D7209" s="4" t="s">
        <v>9</v>
      </c>
      <c r="E7209" s="814">
        <v>12.293799999999999</v>
      </c>
    </row>
    <row r="7210" spans="2:5" x14ac:dyDescent="0.25">
      <c r="B7210" s="6" t="s">
        <v>2701</v>
      </c>
      <c r="C7210" s="9" t="s">
        <v>16577</v>
      </c>
      <c r="D7210" s="6" t="s">
        <v>9</v>
      </c>
      <c r="E7210" s="813">
        <v>5.694</v>
      </c>
    </row>
    <row r="7211" spans="2:5" x14ac:dyDescent="0.25">
      <c r="B7211" s="4" t="s">
        <v>2700</v>
      </c>
      <c r="C7211" s="8" t="s">
        <v>16578</v>
      </c>
      <c r="D7211" s="4" t="s">
        <v>9</v>
      </c>
      <c r="E7211" s="814">
        <v>3.7814999999999999</v>
      </c>
    </row>
    <row r="7212" spans="2:5" x14ac:dyDescent="0.25">
      <c r="B7212" s="6" t="s">
        <v>2699</v>
      </c>
      <c r="C7212" s="9" t="s">
        <v>16579</v>
      </c>
      <c r="D7212" s="6" t="s">
        <v>9</v>
      </c>
      <c r="E7212" s="813">
        <v>3.2984</v>
      </c>
    </row>
    <row r="7213" spans="2:5" x14ac:dyDescent="0.25">
      <c r="B7213" s="4" t="s">
        <v>2698</v>
      </c>
      <c r="C7213" s="8" t="s">
        <v>16580</v>
      </c>
      <c r="D7213" s="4" t="s">
        <v>9</v>
      </c>
      <c r="E7213" s="814">
        <v>4.0167999999999999</v>
      </c>
    </row>
    <row r="7214" spans="2:5" x14ac:dyDescent="0.25">
      <c r="B7214" s="6" t="s">
        <v>6926</v>
      </c>
      <c r="C7214" s="9" t="s">
        <v>16581</v>
      </c>
      <c r="D7214" s="6" t="s">
        <v>42</v>
      </c>
      <c r="E7214" s="813">
        <v>199.37700000000001</v>
      </c>
    </row>
    <row r="7215" spans="2:5" x14ac:dyDescent="0.25">
      <c r="B7215" s="4" t="s">
        <v>6927</v>
      </c>
      <c r="C7215" s="8" t="s">
        <v>16582</v>
      </c>
      <c r="D7215" s="4" t="s">
        <v>42</v>
      </c>
      <c r="E7215" s="814">
        <v>222.10489999999999</v>
      </c>
    </row>
    <row r="7216" spans="2:5" x14ac:dyDescent="0.25">
      <c r="B7216" s="6" t="s">
        <v>4873</v>
      </c>
      <c r="C7216" s="9" t="s">
        <v>16583</v>
      </c>
      <c r="D7216" s="6" t="s">
        <v>49</v>
      </c>
      <c r="E7216" s="813">
        <v>0.39350000000000002</v>
      </c>
    </row>
    <row r="7217" spans="2:5" x14ac:dyDescent="0.25">
      <c r="B7217" s="4" t="s">
        <v>2697</v>
      </c>
      <c r="C7217" s="8" t="s">
        <v>16584</v>
      </c>
      <c r="D7217" s="4" t="s">
        <v>49</v>
      </c>
      <c r="E7217" s="814">
        <v>0.58099999999999996</v>
      </c>
    </row>
    <row r="7218" spans="2:5" x14ac:dyDescent="0.25">
      <c r="B7218" s="6" t="s">
        <v>4874</v>
      </c>
      <c r="C7218" s="9" t="s">
        <v>16585</v>
      </c>
      <c r="D7218" s="6" t="s">
        <v>42</v>
      </c>
      <c r="E7218" s="813">
        <v>330</v>
      </c>
    </row>
    <row r="7219" spans="2:5" x14ac:dyDescent="0.25">
      <c r="B7219" s="4" t="s">
        <v>4875</v>
      </c>
      <c r="C7219" s="8" t="s">
        <v>16586</v>
      </c>
      <c r="D7219" s="4" t="s">
        <v>42</v>
      </c>
      <c r="E7219" s="814">
        <v>1216.4926</v>
      </c>
    </row>
    <row r="7220" spans="2:5" x14ac:dyDescent="0.25">
      <c r="B7220" s="6" t="s">
        <v>4876</v>
      </c>
      <c r="C7220" s="9" t="s">
        <v>16587</v>
      </c>
      <c r="D7220" s="6" t="s">
        <v>42</v>
      </c>
      <c r="E7220" s="813">
        <v>265</v>
      </c>
    </row>
    <row r="7221" spans="2:5" x14ac:dyDescent="0.25">
      <c r="B7221" s="4" t="s">
        <v>4877</v>
      </c>
      <c r="C7221" s="8" t="s">
        <v>16588</v>
      </c>
      <c r="D7221" s="4" t="s">
        <v>42</v>
      </c>
      <c r="E7221" s="814">
        <v>600.6</v>
      </c>
    </row>
    <row r="7222" spans="2:5" x14ac:dyDescent="0.25">
      <c r="B7222" s="6" t="s">
        <v>4878</v>
      </c>
      <c r="C7222" s="9" t="s">
        <v>16589</v>
      </c>
      <c r="D7222" s="6" t="s">
        <v>42</v>
      </c>
      <c r="E7222" s="813">
        <v>290</v>
      </c>
    </row>
    <row r="7223" spans="2:5" x14ac:dyDescent="0.25">
      <c r="B7223" s="4" t="s">
        <v>4879</v>
      </c>
      <c r="C7223" s="8" t="s">
        <v>16590</v>
      </c>
      <c r="D7223" s="4" t="s">
        <v>9</v>
      </c>
      <c r="E7223" s="814">
        <v>294.95819999999998</v>
      </c>
    </row>
    <row r="7224" spans="2:5" x14ac:dyDescent="0.25">
      <c r="B7224" s="6" t="s">
        <v>16591</v>
      </c>
      <c r="C7224" s="9" t="s">
        <v>16592</v>
      </c>
      <c r="D7224" s="6" t="s">
        <v>9</v>
      </c>
      <c r="E7224" s="813">
        <v>134.22999999999999</v>
      </c>
    </row>
    <row r="7225" spans="2:5" x14ac:dyDescent="0.25">
      <c r="B7225" s="4" t="s">
        <v>2696</v>
      </c>
      <c r="C7225" s="8" t="s">
        <v>16593</v>
      </c>
      <c r="D7225" s="4" t="s">
        <v>49</v>
      </c>
      <c r="E7225" s="814">
        <v>10.2774</v>
      </c>
    </row>
    <row r="7226" spans="2:5" x14ac:dyDescent="0.25">
      <c r="B7226" s="6" t="s">
        <v>2695</v>
      </c>
      <c r="C7226" s="9" t="s">
        <v>16594</v>
      </c>
      <c r="D7226" s="6" t="s">
        <v>49</v>
      </c>
      <c r="E7226" s="813">
        <v>9.8031000000000006</v>
      </c>
    </row>
    <row r="7227" spans="2:5" x14ac:dyDescent="0.25">
      <c r="B7227" s="4" t="s">
        <v>2694</v>
      </c>
      <c r="C7227" s="8" t="s">
        <v>16595</v>
      </c>
      <c r="D7227" s="4" t="s">
        <v>10960</v>
      </c>
      <c r="E7227" s="814">
        <v>190.68450000000001</v>
      </c>
    </row>
    <row r="7228" spans="2:5" x14ac:dyDescent="0.25">
      <c r="B7228" s="4" t="s">
        <v>2693</v>
      </c>
      <c r="C7228" s="8" t="s">
        <v>16596</v>
      </c>
      <c r="D7228" s="4" t="s">
        <v>42</v>
      </c>
      <c r="E7228" s="814">
        <v>9.8328000000000007</v>
      </c>
    </row>
    <row r="7229" spans="2:5" x14ac:dyDescent="0.25">
      <c r="B7229" s="6" t="s">
        <v>2692</v>
      </c>
      <c r="C7229" s="9" t="s">
        <v>16597</v>
      </c>
      <c r="D7229" s="6" t="s">
        <v>42</v>
      </c>
      <c r="E7229" s="813">
        <v>1.0963000000000001</v>
      </c>
    </row>
    <row r="7230" spans="2:5" x14ac:dyDescent="0.25">
      <c r="B7230" s="4" t="s">
        <v>2691</v>
      </c>
      <c r="C7230" s="8" t="s">
        <v>16598</v>
      </c>
      <c r="D7230" s="4" t="s">
        <v>42</v>
      </c>
      <c r="E7230" s="814">
        <v>21.195799999999998</v>
      </c>
    </row>
    <row r="7231" spans="2:5" x14ac:dyDescent="0.25">
      <c r="B7231" s="6" t="s">
        <v>3214</v>
      </c>
      <c r="C7231" s="9" t="s">
        <v>16599</v>
      </c>
      <c r="D7231" s="6" t="s">
        <v>42</v>
      </c>
      <c r="E7231" s="813">
        <v>4.2652000000000001</v>
      </c>
    </row>
    <row r="7232" spans="2:5" x14ac:dyDescent="0.25">
      <c r="B7232" s="4" t="s">
        <v>2690</v>
      </c>
      <c r="C7232" s="8" t="s">
        <v>16600</v>
      </c>
      <c r="D7232" s="4" t="s">
        <v>42</v>
      </c>
      <c r="E7232" s="814">
        <v>13.35</v>
      </c>
    </row>
    <row r="7233" spans="2:5" x14ac:dyDescent="0.25">
      <c r="B7233" s="6" t="s">
        <v>3215</v>
      </c>
      <c r="C7233" s="9" t="s">
        <v>16601</v>
      </c>
      <c r="D7233" s="6" t="s">
        <v>42</v>
      </c>
      <c r="E7233" s="813">
        <v>34.963200000000001</v>
      </c>
    </row>
    <row r="7234" spans="2:5" x14ac:dyDescent="0.25">
      <c r="B7234" s="4" t="s">
        <v>2689</v>
      </c>
      <c r="C7234" s="8" t="s">
        <v>16602</v>
      </c>
      <c r="D7234" s="4" t="s">
        <v>49</v>
      </c>
      <c r="E7234" s="814">
        <v>10.507400000000001</v>
      </c>
    </row>
    <row r="7235" spans="2:5" x14ac:dyDescent="0.25">
      <c r="B7235" s="6" t="s">
        <v>2688</v>
      </c>
      <c r="C7235" s="9" t="s">
        <v>16603</v>
      </c>
      <c r="D7235" s="6" t="s">
        <v>49</v>
      </c>
      <c r="E7235" s="813">
        <v>0.65</v>
      </c>
    </row>
    <row r="7236" spans="2:5" x14ac:dyDescent="0.25">
      <c r="B7236" s="4" t="s">
        <v>2687</v>
      </c>
      <c r="C7236" s="8" t="s">
        <v>16604</v>
      </c>
      <c r="D7236" s="4" t="s">
        <v>49</v>
      </c>
      <c r="E7236" s="814">
        <v>11.057700000000001</v>
      </c>
    </row>
    <row r="7237" spans="2:5" x14ac:dyDescent="0.25">
      <c r="B7237" s="4" t="s">
        <v>2686</v>
      </c>
      <c r="C7237" s="8" t="s">
        <v>16605</v>
      </c>
      <c r="D7237" s="4" t="s">
        <v>49</v>
      </c>
      <c r="E7237" s="814">
        <v>11.057700000000001</v>
      </c>
    </row>
    <row r="7238" spans="2:5" x14ac:dyDescent="0.25">
      <c r="B7238" s="6" t="s">
        <v>2685</v>
      </c>
      <c r="C7238" s="9" t="s">
        <v>16606</v>
      </c>
      <c r="D7238" s="6" t="s">
        <v>9</v>
      </c>
      <c r="E7238" s="813">
        <v>14.3847</v>
      </c>
    </row>
    <row r="7239" spans="2:5" x14ac:dyDescent="0.25">
      <c r="B7239" s="4" t="s">
        <v>2684</v>
      </c>
      <c r="C7239" s="8" t="s">
        <v>16607</v>
      </c>
      <c r="D7239" s="4" t="s">
        <v>9</v>
      </c>
      <c r="E7239" s="814">
        <v>274.45510000000002</v>
      </c>
    </row>
    <row r="7240" spans="2:5" x14ac:dyDescent="0.25">
      <c r="B7240" s="4" t="s">
        <v>2683</v>
      </c>
      <c r="C7240" s="8" t="s">
        <v>16608</v>
      </c>
      <c r="D7240" s="4" t="s">
        <v>10960</v>
      </c>
      <c r="E7240" s="814">
        <v>41.249299999999998</v>
      </c>
    </row>
    <row r="7241" spans="2:5" x14ac:dyDescent="0.25">
      <c r="B7241" s="6" t="s">
        <v>2682</v>
      </c>
      <c r="C7241" s="9" t="s">
        <v>16609</v>
      </c>
      <c r="D7241" s="6" t="s">
        <v>10960</v>
      </c>
      <c r="E7241" s="813">
        <v>48.121600000000001</v>
      </c>
    </row>
    <row r="7242" spans="2:5" x14ac:dyDescent="0.25">
      <c r="B7242" s="4" t="s">
        <v>2681</v>
      </c>
      <c r="C7242" s="8" t="s">
        <v>16610</v>
      </c>
      <c r="D7242" s="4" t="s">
        <v>42</v>
      </c>
      <c r="E7242" s="814">
        <v>20.831199999999999</v>
      </c>
    </row>
    <row r="7243" spans="2:5" x14ac:dyDescent="0.25">
      <c r="B7243" s="6" t="s">
        <v>2680</v>
      </c>
      <c r="C7243" s="9" t="s">
        <v>16611</v>
      </c>
      <c r="D7243" s="6" t="s">
        <v>42</v>
      </c>
      <c r="E7243" s="813">
        <v>29.3536</v>
      </c>
    </row>
    <row r="7244" spans="2:5" x14ac:dyDescent="0.25">
      <c r="B7244" s="4" t="s">
        <v>2679</v>
      </c>
      <c r="C7244" s="8" t="s">
        <v>16612</v>
      </c>
      <c r="D7244" s="4" t="s">
        <v>10960</v>
      </c>
      <c r="E7244" s="814">
        <v>28.0167</v>
      </c>
    </row>
    <row r="7245" spans="2:5" x14ac:dyDescent="0.25">
      <c r="B7245" s="6" t="s">
        <v>2678</v>
      </c>
      <c r="C7245" s="9" t="s">
        <v>16613</v>
      </c>
      <c r="D7245" s="6" t="s">
        <v>10960</v>
      </c>
      <c r="E7245" s="813">
        <v>34.876100000000001</v>
      </c>
    </row>
    <row r="7246" spans="2:5" x14ac:dyDescent="0.25">
      <c r="B7246" s="4" t="s">
        <v>2677</v>
      </c>
      <c r="C7246" s="8" t="s">
        <v>16614</v>
      </c>
      <c r="D7246" s="4" t="s">
        <v>10960</v>
      </c>
      <c r="E7246" s="814">
        <v>39.3812</v>
      </c>
    </row>
    <row r="7247" spans="2:5" x14ac:dyDescent="0.25">
      <c r="B7247" s="6" t="s">
        <v>2676</v>
      </c>
      <c r="C7247" s="9" t="s">
        <v>16615</v>
      </c>
      <c r="D7247" s="6" t="s">
        <v>10960</v>
      </c>
      <c r="E7247" s="813">
        <v>33.146500000000003</v>
      </c>
    </row>
    <row r="7248" spans="2:5" x14ac:dyDescent="0.25">
      <c r="B7248" s="4" t="s">
        <v>3216</v>
      </c>
      <c r="C7248" s="8" t="s">
        <v>16616</v>
      </c>
      <c r="D7248" s="4" t="s">
        <v>9721</v>
      </c>
      <c r="E7248" s="814" t="s">
        <v>1600</v>
      </c>
    </row>
    <row r="7249" spans="2:5" x14ac:dyDescent="0.25">
      <c r="B7249" s="6" t="s">
        <v>3217</v>
      </c>
      <c r="C7249" s="9" t="s">
        <v>16617</v>
      </c>
      <c r="D7249" s="6" t="s">
        <v>9721</v>
      </c>
      <c r="E7249" s="813" t="s">
        <v>1600</v>
      </c>
    </row>
    <row r="7250" spans="2:5" x14ac:dyDescent="0.25">
      <c r="B7250" s="4" t="s">
        <v>3218</v>
      </c>
      <c r="C7250" s="8" t="s">
        <v>16618</v>
      </c>
      <c r="D7250" s="4" t="s">
        <v>9721</v>
      </c>
      <c r="E7250" s="814" t="s">
        <v>1600</v>
      </c>
    </row>
    <row r="7251" spans="2:5" x14ac:dyDescent="0.25">
      <c r="B7251" s="6" t="s">
        <v>3219</v>
      </c>
      <c r="C7251" s="9" t="s">
        <v>16619</v>
      </c>
      <c r="D7251" s="6" t="s">
        <v>9721</v>
      </c>
      <c r="E7251" s="813" t="s">
        <v>1600</v>
      </c>
    </row>
    <row r="7252" spans="2:5" x14ac:dyDescent="0.25">
      <c r="B7252" s="4" t="s">
        <v>2675</v>
      </c>
      <c r="C7252" s="8" t="s">
        <v>16620</v>
      </c>
      <c r="D7252" s="4" t="s">
        <v>10960</v>
      </c>
      <c r="E7252" s="814">
        <v>56.765799999999999</v>
      </c>
    </row>
    <row r="7253" spans="2:5" x14ac:dyDescent="0.25">
      <c r="B7253" s="6" t="s">
        <v>2674</v>
      </c>
      <c r="C7253" s="9" t="s">
        <v>16621</v>
      </c>
      <c r="D7253" s="6" t="s">
        <v>42</v>
      </c>
      <c r="E7253" s="813">
        <v>41.015999999999998</v>
      </c>
    </row>
    <row r="7254" spans="2:5" x14ac:dyDescent="0.25">
      <c r="B7254" s="4" t="s">
        <v>2673</v>
      </c>
      <c r="C7254" s="8" t="s">
        <v>16622</v>
      </c>
      <c r="D7254" s="4" t="s">
        <v>42</v>
      </c>
      <c r="E7254" s="814">
        <v>83.233400000000003</v>
      </c>
    </row>
    <row r="7255" spans="2:5" x14ac:dyDescent="0.25">
      <c r="B7255" s="6" t="s">
        <v>2672</v>
      </c>
      <c r="C7255" s="9" t="s">
        <v>16623</v>
      </c>
      <c r="D7255" s="6" t="s">
        <v>42</v>
      </c>
      <c r="E7255" s="813">
        <v>166.46780000000001</v>
      </c>
    </row>
    <row r="7256" spans="2:5" x14ac:dyDescent="0.25">
      <c r="B7256" s="4" t="s">
        <v>2671</v>
      </c>
      <c r="C7256" s="8" t="s">
        <v>16624</v>
      </c>
      <c r="D7256" s="4" t="s">
        <v>42</v>
      </c>
      <c r="E7256" s="814">
        <v>17.899899999999999</v>
      </c>
    </row>
    <row r="7257" spans="2:5" x14ac:dyDescent="0.25">
      <c r="B7257" s="6" t="s">
        <v>2670</v>
      </c>
      <c r="C7257" s="9" t="s">
        <v>16625</v>
      </c>
      <c r="D7257" s="6" t="s">
        <v>42</v>
      </c>
      <c r="E7257" s="813">
        <v>32.207000000000001</v>
      </c>
    </row>
    <row r="7258" spans="2:5" x14ac:dyDescent="0.25">
      <c r="B7258" s="4" t="s">
        <v>2669</v>
      </c>
      <c r="C7258" s="8" t="s">
        <v>16626</v>
      </c>
      <c r="D7258" s="4" t="s">
        <v>42</v>
      </c>
      <c r="E7258" s="814">
        <v>42.331899999999997</v>
      </c>
    </row>
    <row r="7259" spans="2:5" x14ac:dyDescent="0.25">
      <c r="B7259" s="6" t="s">
        <v>2668</v>
      </c>
      <c r="C7259" s="9" t="s">
        <v>16627</v>
      </c>
      <c r="D7259" s="6" t="s">
        <v>42</v>
      </c>
      <c r="E7259" s="813">
        <v>59.735999999999997</v>
      </c>
    </row>
    <row r="7260" spans="2:5" x14ac:dyDescent="0.25">
      <c r="B7260" s="4" t="s">
        <v>2667</v>
      </c>
      <c r="C7260" s="8" t="s">
        <v>16628</v>
      </c>
      <c r="D7260" s="4" t="s">
        <v>42</v>
      </c>
      <c r="E7260" s="814">
        <v>87.7089</v>
      </c>
    </row>
    <row r="7261" spans="2:5" x14ac:dyDescent="0.25">
      <c r="B7261" s="6" t="s">
        <v>6082</v>
      </c>
      <c r="C7261" s="9" t="s">
        <v>16629</v>
      </c>
      <c r="D7261" s="6" t="s">
        <v>42</v>
      </c>
      <c r="E7261" s="813">
        <v>4.0861999999999998</v>
      </c>
    </row>
    <row r="7262" spans="2:5" x14ac:dyDescent="0.25">
      <c r="B7262" s="4" t="s">
        <v>2666</v>
      </c>
      <c r="C7262" s="8" t="s">
        <v>16630</v>
      </c>
      <c r="D7262" s="4" t="s">
        <v>42</v>
      </c>
      <c r="E7262" s="814">
        <v>7.9515000000000002</v>
      </c>
    </row>
    <row r="7263" spans="2:5" x14ac:dyDescent="0.25">
      <c r="B7263" s="4" t="s">
        <v>2665</v>
      </c>
      <c r="C7263" s="8" t="s">
        <v>16631</v>
      </c>
      <c r="D7263" s="4" t="s">
        <v>49</v>
      </c>
      <c r="E7263" s="814">
        <v>12.166</v>
      </c>
    </row>
    <row r="7264" spans="2:5" x14ac:dyDescent="0.25">
      <c r="B7264" s="6" t="s">
        <v>2664</v>
      </c>
      <c r="C7264" s="9" t="s">
        <v>16632</v>
      </c>
      <c r="D7264" s="6" t="s">
        <v>42</v>
      </c>
      <c r="E7264" s="813">
        <v>505.20280000000002</v>
      </c>
    </row>
    <row r="7265" spans="2:5" x14ac:dyDescent="0.25">
      <c r="B7265" s="4" t="s">
        <v>2663</v>
      </c>
      <c r="C7265" s="8" t="s">
        <v>16633</v>
      </c>
      <c r="D7265" s="4" t="s">
        <v>10960</v>
      </c>
      <c r="E7265" s="814">
        <v>212.16290000000001</v>
      </c>
    </row>
    <row r="7266" spans="2:5" x14ac:dyDescent="0.25">
      <c r="B7266" s="6" t="s">
        <v>2662</v>
      </c>
      <c r="C7266" s="9" t="s">
        <v>16634</v>
      </c>
      <c r="D7266" s="6" t="s">
        <v>49</v>
      </c>
      <c r="E7266" s="813">
        <v>19.4876</v>
      </c>
    </row>
    <row r="7267" spans="2:5" x14ac:dyDescent="0.25">
      <c r="B7267" s="4" t="s">
        <v>2661</v>
      </c>
      <c r="C7267" s="8" t="s">
        <v>16635</v>
      </c>
      <c r="D7267" s="4" t="s">
        <v>42</v>
      </c>
      <c r="E7267" s="814">
        <v>198.1217</v>
      </c>
    </row>
    <row r="7268" spans="2:5" x14ac:dyDescent="0.25">
      <c r="B7268" s="6" t="s">
        <v>2660</v>
      </c>
      <c r="C7268" s="9" t="s">
        <v>16636</v>
      </c>
      <c r="D7268" s="6" t="s">
        <v>42</v>
      </c>
      <c r="E7268" s="813">
        <v>138.79509999999999</v>
      </c>
    </row>
    <row r="7269" spans="2:5" x14ac:dyDescent="0.25">
      <c r="B7269" s="4" t="s">
        <v>2659</v>
      </c>
      <c r="C7269" s="8" t="s">
        <v>16637</v>
      </c>
      <c r="D7269" s="4" t="s">
        <v>42</v>
      </c>
      <c r="E7269" s="814">
        <v>418.11919999999998</v>
      </c>
    </row>
    <row r="7270" spans="2:5" x14ac:dyDescent="0.25">
      <c r="B7270" s="6" t="s">
        <v>4420</v>
      </c>
      <c r="C7270" s="9" t="s">
        <v>16638</v>
      </c>
      <c r="D7270" s="6" t="s">
        <v>42</v>
      </c>
      <c r="E7270" s="813">
        <v>97.819400000000002</v>
      </c>
    </row>
    <row r="7271" spans="2:5" x14ac:dyDescent="0.25">
      <c r="B7271" s="4" t="s">
        <v>4421</v>
      </c>
      <c r="C7271" s="8" t="s">
        <v>16639</v>
      </c>
      <c r="D7271" s="4" t="s">
        <v>9</v>
      </c>
      <c r="E7271" s="814">
        <v>141.71019999999999</v>
      </c>
    </row>
    <row r="7272" spans="2:5" x14ac:dyDescent="0.25">
      <c r="B7272" s="6" t="s">
        <v>4422</v>
      </c>
      <c r="C7272" s="9" t="s">
        <v>16640</v>
      </c>
      <c r="D7272" s="6" t="s">
        <v>42</v>
      </c>
      <c r="E7272" s="813">
        <v>209.08619999999999</v>
      </c>
    </row>
    <row r="7273" spans="2:5" x14ac:dyDescent="0.25">
      <c r="B7273" s="4" t="s">
        <v>4423</v>
      </c>
      <c r="C7273" s="8" t="s">
        <v>16641</v>
      </c>
      <c r="D7273" s="4" t="s">
        <v>42</v>
      </c>
      <c r="E7273" s="814">
        <v>276.553</v>
      </c>
    </row>
    <row r="7274" spans="2:5" x14ac:dyDescent="0.25">
      <c r="B7274" s="6" t="s">
        <v>4424</v>
      </c>
      <c r="C7274" s="9" t="s">
        <v>16642</v>
      </c>
      <c r="D7274" s="6" t="s">
        <v>42</v>
      </c>
      <c r="E7274" s="813">
        <v>315.09350000000001</v>
      </c>
    </row>
    <row r="7275" spans="2:5" x14ac:dyDescent="0.25">
      <c r="B7275" s="4" t="s">
        <v>4425</v>
      </c>
      <c r="C7275" s="8" t="s">
        <v>16643</v>
      </c>
      <c r="D7275" s="4" t="s">
        <v>42</v>
      </c>
      <c r="E7275" s="814">
        <v>75.5929</v>
      </c>
    </row>
    <row r="7276" spans="2:5" x14ac:dyDescent="0.25">
      <c r="B7276" s="6" t="s">
        <v>4426</v>
      </c>
      <c r="C7276" s="9" t="s">
        <v>16644</v>
      </c>
      <c r="D7276" s="6" t="s">
        <v>42</v>
      </c>
      <c r="E7276" s="813">
        <v>83.651600000000002</v>
      </c>
    </row>
    <row r="7277" spans="2:5" x14ac:dyDescent="0.25">
      <c r="B7277" s="4" t="s">
        <v>4427</v>
      </c>
      <c r="C7277" s="8" t="s">
        <v>16645</v>
      </c>
      <c r="D7277" s="4" t="s">
        <v>42</v>
      </c>
      <c r="E7277" s="814">
        <v>85.393100000000004</v>
      </c>
    </row>
    <row r="7278" spans="2:5" x14ac:dyDescent="0.25">
      <c r="B7278" s="6" t="s">
        <v>4428</v>
      </c>
      <c r="C7278" s="9" t="s">
        <v>16646</v>
      </c>
      <c r="D7278" s="6" t="s">
        <v>42</v>
      </c>
      <c r="E7278" s="813">
        <v>268.88170000000002</v>
      </c>
    </row>
    <row r="7279" spans="2:5" x14ac:dyDescent="0.25">
      <c r="B7279" s="4" t="s">
        <v>4429</v>
      </c>
      <c r="C7279" s="8" t="s">
        <v>16647</v>
      </c>
      <c r="D7279" s="4" t="s">
        <v>42</v>
      </c>
      <c r="E7279" s="814">
        <v>256.7423</v>
      </c>
    </row>
    <row r="7280" spans="2:5" x14ac:dyDescent="0.25">
      <c r="B7280" s="6" t="s">
        <v>4430</v>
      </c>
      <c r="C7280" s="9" t="s">
        <v>16648</v>
      </c>
      <c r="D7280" s="6" t="s">
        <v>42</v>
      </c>
      <c r="E7280" s="813">
        <v>329.15789999999998</v>
      </c>
    </row>
    <row r="7281" spans="2:5" x14ac:dyDescent="0.25">
      <c r="B7281" s="4" t="s">
        <v>4431</v>
      </c>
      <c r="C7281" s="8" t="s">
        <v>16649</v>
      </c>
      <c r="D7281" s="4" t="s">
        <v>42</v>
      </c>
      <c r="E7281" s="814">
        <v>215.55500000000001</v>
      </c>
    </row>
    <row r="7282" spans="2:5" x14ac:dyDescent="0.25">
      <c r="B7282" s="6" t="s">
        <v>4432</v>
      </c>
      <c r="C7282" s="9" t="s">
        <v>16650</v>
      </c>
      <c r="D7282" s="6" t="s">
        <v>42</v>
      </c>
      <c r="E7282" s="813">
        <v>284.49470000000002</v>
      </c>
    </row>
    <row r="7283" spans="2:5" x14ac:dyDescent="0.25">
      <c r="B7283" s="4" t="s">
        <v>4433</v>
      </c>
      <c r="C7283" s="8" t="s">
        <v>16651</v>
      </c>
      <c r="D7283" s="4" t="s">
        <v>42</v>
      </c>
      <c r="E7283" s="814">
        <v>410.06119999999999</v>
      </c>
    </row>
    <row r="7284" spans="2:5" x14ac:dyDescent="0.25">
      <c r="B7284" s="6" t="s">
        <v>2658</v>
      </c>
      <c r="C7284" s="9" t="s">
        <v>16652</v>
      </c>
      <c r="D7284" s="6" t="s">
        <v>1067</v>
      </c>
      <c r="E7284" s="813">
        <v>12.0846</v>
      </c>
    </row>
    <row r="7285" spans="2:5" x14ac:dyDescent="0.25">
      <c r="B7285" s="4" t="s">
        <v>4880</v>
      </c>
      <c r="C7285" s="8" t="s">
        <v>16653</v>
      </c>
      <c r="D7285" s="4" t="s">
        <v>42</v>
      </c>
      <c r="E7285" s="814">
        <v>72.521600000000007</v>
      </c>
    </row>
    <row r="7286" spans="2:5" x14ac:dyDescent="0.25">
      <c r="B7286" s="6" t="s">
        <v>4881</v>
      </c>
      <c r="C7286" s="9" t="s">
        <v>16654</v>
      </c>
      <c r="D7286" s="6" t="s">
        <v>42</v>
      </c>
      <c r="E7286" s="813">
        <v>103.3939</v>
      </c>
    </row>
    <row r="7287" spans="2:5" x14ac:dyDescent="0.25">
      <c r="B7287" s="4" t="s">
        <v>4882</v>
      </c>
      <c r="C7287" s="8" t="s">
        <v>16655</v>
      </c>
      <c r="D7287" s="4" t="s">
        <v>42</v>
      </c>
      <c r="E7287" s="814">
        <v>144.62610000000001</v>
      </c>
    </row>
    <row r="7288" spans="2:5" x14ac:dyDescent="0.25">
      <c r="B7288" s="6" t="s">
        <v>4883</v>
      </c>
      <c r="C7288" s="9" t="s">
        <v>16656</v>
      </c>
      <c r="D7288" s="6" t="s">
        <v>42</v>
      </c>
      <c r="E7288" s="813">
        <v>282.0915</v>
      </c>
    </row>
    <row r="7289" spans="2:5" x14ac:dyDescent="0.25">
      <c r="B7289" s="4" t="s">
        <v>4884</v>
      </c>
      <c r="C7289" s="8" t="s">
        <v>16657</v>
      </c>
      <c r="D7289" s="4" t="s">
        <v>42</v>
      </c>
      <c r="E7289" s="814">
        <v>415.15199999999999</v>
      </c>
    </row>
    <row r="7290" spans="2:5" x14ac:dyDescent="0.25">
      <c r="B7290" s="6" t="s">
        <v>4885</v>
      </c>
      <c r="C7290" s="9" t="s">
        <v>16658</v>
      </c>
      <c r="D7290" s="6" t="s">
        <v>42</v>
      </c>
      <c r="E7290" s="813">
        <v>180.98159999999999</v>
      </c>
    </row>
    <row r="7291" spans="2:5" x14ac:dyDescent="0.25">
      <c r="B7291" s="4" t="s">
        <v>4886</v>
      </c>
      <c r="C7291" s="8" t="s">
        <v>16659</v>
      </c>
      <c r="D7291" s="4" t="s">
        <v>42</v>
      </c>
      <c r="E7291" s="814">
        <v>373.7903</v>
      </c>
    </row>
    <row r="7292" spans="2:5" x14ac:dyDescent="0.25">
      <c r="B7292" s="6" t="s">
        <v>4887</v>
      </c>
      <c r="C7292" s="9" t="s">
        <v>16660</v>
      </c>
      <c r="D7292" s="6" t="s">
        <v>42</v>
      </c>
      <c r="E7292" s="813">
        <v>479.89100000000002</v>
      </c>
    </row>
    <row r="7293" spans="2:5" x14ac:dyDescent="0.25">
      <c r="B7293" s="4" t="s">
        <v>4888</v>
      </c>
      <c r="C7293" s="8" t="s">
        <v>16661</v>
      </c>
      <c r="D7293" s="4" t="s">
        <v>42</v>
      </c>
      <c r="E7293" s="814">
        <v>338.1814</v>
      </c>
    </row>
    <row r="7294" spans="2:5" x14ac:dyDescent="0.25">
      <c r="B7294" s="6" t="s">
        <v>4889</v>
      </c>
      <c r="C7294" s="9" t="s">
        <v>16662</v>
      </c>
      <c r="D7294" s="6" t="s">
        <v>42</v>
      </c>
      <c r="E7294" s="813">
        <v>379.70569999999998</v>
      </c>
    </row>
    <row r="7295" spans="2:5" x14ac:dyDescent="0.25">
      <c r="B7295" s="4" t="s">
        <v>4890</v>
      </c>
      <c r="C7295" s="8" t="s">
        <v>16663</v>
      </c>
      <c r="D7295" s="4" t="s">
        <v>42</v>
      </c>
      <c r="E7295" s="814">
        <v>655.65409999999997</v>
      </c>
    </row>
    <row r="7296" spans="2:5" x14ac:dyDescent="0.25">
      <c r="B7296" s="6" t="s">
        <v>4891</v>
      </c>
      <c r="C7296" s="9" t="s">
        <v>16664</v>
      </c>
      <c r="D7296" s="6" t="s">
        <v>42</v>
      </c>
      <c r="E7296" s="813">
        <v>5953.99</v>
      </c>
    </row>
    <row r="7297" spans="2:5" x14ac:dyDescent="0.25">
      <c r="B7297" s="4" t="s">
        <v>4892</v>
      </c>
      <c r="C7297" s="8" t="s">
        <v>16665</v>
      </c>
      <c r="D7297" s="4" t="s">
        <v>42</v>
      </c>
      <c r="E7297" s="814">
        <v>985.23820000000001</v>
      </c>
    </row>
    <row r="7298" spans="2:5" x14ac:dyDescent="0.25">
      <c r="B7298" s="6" t="s">
        <v>4893</v>
      </c>
      <c r="C7298" s="9" t="s">
        <v>16666</v>
      </c>
      <c r="D7298" s="6" t="s">
        <v>42</v>
      </c>
      <c r="E7298" s="813">
        <v>1488.4933000000001</v>
      </c>
    </row>
    <row r="7299" spans="2:5" x14ac:dyDescent="0.25">
      <c r="B7299" s="4" t="s">
        <v>4894</v>
      </c>
      <c r="C7299" s="8" t="s">
        <v>16667</v>
      </c>
      <c r="D7299" s="4" t="s">
        <v>42</v>
      </c>
      <c r="E7299" s="814">
        <v>320.35680000000002</v>
      </c>
    </row>
    <row r="7300" spans="2:5" x14ac:dyDescent="0.25">
      <c r="B7300" s="6" t="s">
        <v>6083</v>
      </c>
      <c r="C7300" s="9" t="s">
        <v>16668</v>
      </c>
      <c r="D7300" s="6" t="s">
        <v>42</v>
      </c>
      <c r="E7300" s="813">
        <v>756.06359999999995</v>
      </c>
    </row>
    <row r="7301" spans="2:5" x14ac:dyDescent="0.25">
      <c r="B7301" s="4" t="s">
        <v>4895</v>
      </c>
      <c r="C7301" s="8" t="s">
        <v>16669</v>
      </c>
      <c r="D7301" s="4" t="s">
        <v>42</v>
      </c>
      <c r="E7301" s="814">
        <v>7175.7293</v>
      </c>
    </row>
    <row r="7302" spans="2:5" x14ac:dyDescent="0.25">
      <c r="B7302" s="6" t="s">
        <v>4896</v>
      </c>
      <c r="C7302" s="9" t="s">
        <v>16670</v>
      </c>
      <c r="D7302" s="6" t="s">
        <v>42</v>
      </c>
      <c r="E7302" s="813">
        <v>5874.9305000000004</v>
      </c>
    </row>
    <row r="7303" spans="2:5" x14ac:dyDescent="0.25">
      <c r="B7303" s="4" t="s">
        <v>3220</v>
      </c>
      <c r="C7303" s="8" t="s">
        <v>16671</v>
      </c>
      <c r="D7303" s="4" t="s">
        <v>9721</v>
      </c>
      <c r="E7303" s="814" t="s">
        <v>1600</v>
      </c>
    </row>
    <row r="7304" spans="2:5" x14ac:dyDescent="0.25">
      <c r="B7304" s="6" t="s">
        <v>2657</v>
      </c>
      <c r="C7304" s="9" t="s">
        <v>16672</v>
      </c>
      <c r="D7304" s="6" t="s">
        <v>49</v>
      </c>
      <c r="E7304" s="813">
        <v>6.7949000000000002</v>
      </c>
    </row>
    <row r="7305" spans="2:5" x14ac:dyDescent="0.25">
      <c r="B7305" s="4" t="s">
        <v>6084</v>
      </c>
      <c r="C7305" s="8" t="s">
        <v>16673</v>
      </c>
      <c r="D7305" s="4" t="s">
        <v>42</v>
      </c>
      <c r="E7305" s="814">
        <v>161.68360000000001</v>
      </c>
    </row>
    <row r="7306" spans="2:5" x14ac:dyDescent="0.25">
      <c r="B7306" s="6" t="s">
        <v>6085</v>
      </c>
      <c r="C7306" s="9" t="s">
        <v>16674</v>
      </c>
      <c r="D7306" s="6" t="s">
        <v>42</v>
      </c>
      <c r="E7306" s="813">
        <v>109.41719999999999</v>
      </c>
    </row>
    <row r="7307" spans="2:5" x14ac:dyDescent="0.25">
      <c r="B7307" s="4" t="s">
        <v>6086</v>
      </c>
      <c r="C7307" s="8" t="s">
        <v>16675</v>
      </c>
      <c r="D7307" s="4" t="s">
        <v>42</v>
      </c>
      <c r="E7307" s="814">
        <v>1319</v>
      </c>
    </row>
    <row r="7308" spans="2:5" x14ac:dyDescent="0.25">
      <c r="B7308" s="6" t="s">
        <v>6087</v>
      </c>
      <c r="C7308" s="9" t="s">
        <v>16676</v>
      </c>
      <c r="D7308" s="6" t="s">
        <v>42</v>
      </c>
      <c r="E7308" s="813">
        <v>642.62210000000005</v>
      </c>
    </row>
    <row r="7309" spans="2:5" x14ac:dyDescent="0.25">
      <c r="B7309" s="4" t="s">
        <v>6088</v>
      </c>
      <c r="C7309" s="8" t="s">
        <v>16677</v>
      </c>
      <c r="D7309" s="4" t="s">
        <v>42</v>
      </c>
      <c r="E7309" s="814">
        <v>184.42</v>
      </c>
    </row>
    <row r="7310" spans="2:5" x14ac:dyDescent="0.25">
      <c r="B7310" s="6" t="s">
        <v>6089</v>
      </c>
      <c r="C7310" s="9" t="s">
        <v>16678</v>
      </c>
      <c r="D7310" s="6" t="s">
        <v>42</v>
      </c>
      <c r="E7310" s="813">
        <v>119.9588</v>
      </c>
    </row>
    <row r="7311" spans="2:5" x14ac:dyDescent="0.25">
      <c r="B7311" s="4" t="s">
        <v>6090</v>
      </c>
      <c r="C7311" s="8" t="s">
        <v>16679</v>
      </c>
      <c r="D7311" s="4" t="s">
        <v>42</v>
      </c>
      <c r="E7311" s="814">
        <v>187.7114</v>
      </c>
    </row>
    <row r="7312" spans="2:5" x14ac:dyDescent="0.25">
      <c r="B7312" s="6" t="s">
        <v>2656</v>
      </c>
      <c r="C7312" s="9" t="s">
        <v>16680</v>
      </c>
      <c r="D7312" s="6" t="s">
        <v>9</v>
      </c>
      <c r="E7312" s="813">
        <v>226.5436</v>
      </c>
    </row>
    <row r="7313" spans="2:5" x14ac:dyDescent="0.25">
      <c r="B7313" s="4" t="s">
        <v>2655</v>
      </c>
      <c r="C7313" s="8" t="s">
        <v>16681</v>
      </c>
      <c r="D7313" s="4" t="s">
        <v>9</v>
      </c>
      <c r="E7313" s="814">
        <v>80.445499999999996</v>
      </c>
    </row>
    <row r="7314" spans="2:5" x14ac:dyDescent="0.25">
      <c r="B7314" s="6" t="s">
        <v>2654</v>
      </c>
      <c r="C7314" s="9" t="s">
        <v>16682</v>
      </c>
      <c r="D7314" s="6" t="s">
        <v>9</v>
      </c>
      <c r="E7314" s="813">
        <v>100.04049999999999</v>
      </c>
    </row>
    <row r="7315" spans="2:5" x14ac:dyDescent="0.25">
      <c r="B7315" s="4" t="s">
        <v>2653</v>
      </c>
      <c r="C7315" s="8" t="s">
        <v>16683</v>
      </c>
      <c r="D7315" s="4" t="s">
        <v>9</v>
      </c>
      <c r="E7315" s="814">
        <v>129.3476</v>
      </c>
    </row>
    <row r="7316" spans="2:5" x14ac:dyDescent="0.25">
      <c r="B7316" s="6" t="s">
        <v>2652</v>
      </c>
      <c r="C7316" s="9" t="s">
        <v>16684</v>
      </c>
      <c r="D7316" s="6" t="s">
        <v>9</v>
      </c>
      <c r="E7316" s="813">
        <v>168.9444</v>
      </c>
    </row>
    <row r="7317" spans="2:5" x14ac:dyDescent="0.25">
      <c r="B7317" s="4" t="s">
        <v>2651</v>
      </c>
      <c r="C7317" s="8" t="s">
        <v>16685</v>
      </c>
      <c r="D7317" s="4" t="s">
        <v>42</v>
      </c>
      <c r="E7317" s="814">
        <v>8645.1139999999996</v>
      </c>
    </row>
    <row r="7318" spans="2:5" x14ac:dyDescent="0.25">
      <c r="B7318" s="6" t="s">
        <v>2650</v>
      </c>
      <c r="C7318" s="9" t="s">
        <v>16686</v>
      </c>
      <c r="D7318" s="6" t="s">
        <v>42</v>
      </c>
      <c r="E7318" s="813">
        <v>12364.028700000001</v>
      </c>
    </row>
    <row r="7319" spans="2:5" x14ac:dyDescent="0.25">
      <c r="B7319" s="4" t="s">
        <v>2649</v>
      </c>
      <c r="C7319" s="8" t="s">
        <v>16687</v>
      </c>
      <c r="D7319" s="4" t="s">
        <v>42</v>
      </c>
      <c r="E7319" s="814">
        <v>18535.845000000001</v>
      </c>
    </row>
    <row r="7320" spans="2:5" x14ac:dyDescent="0.25">
      <c r="B7320" s="6" t="s">
        <v>2648</v>
      </c>
      <c r="C7320" s="9" t="s">
        <v>16688</v>
      </c>
      <c r="D7320" s="6" t="s">
        <v>42</v>
      </c>
      <c r="E7320" s="813">
        <v>30906.5242</v>
      </c>
    </row>
    <row r="7321" spans="2:5" x14ac:dyDescent="0.25">
      <c r="B7321" s="4" t="s">
        <v>2647</v>
      </c>
      <c r="C7321" s="8" t="s">
        <v>16689</v>
      </c>
      <c r="D7321" s="4" t="s">
        <v>9</v>
      </c>
      <c r="E7321" s="814">
        <v>166.93129999999999</v>
      </c>
    </row>
    <row r="7322" spans="2:5" x14ac:dyDescent="0.25">
      <c r="B7322" s="6" t="s">
        <v>2646</v>
      </c>
      <c r="C7322" s="9" t="s">
        <v>16690</v>
      </c>
      <c r="D7322" s="6" t="s">
        <v>9</v>
      </c>
      <c r="E7322" s="813">
        <v>248.3588</v>
      </c>
    </row>
    <row r="7323" spans="2:5" x14ac:dyDescent="0.25">
      <c r="B7323" s="4" t="s">
        <v>2645</v>
      </c>
      <c r="C7323" s="8" t="s">
        <v>16691</v>
      </c>
      <c r="D7323" s="4" t="s">
        <v>49</v>
      </c>
      <c r="E7323" s="814">
        <v>10.4116</v>
      </c>
    </row>
    <row r="7324" spans="2:5" x14ac:dyDescent="0.25">
      <c r="B7324" s="6" t="s">
        <v>2644</v>
      </c>
      <c r="C7324" s="9" t="s">
        <v>16692</v>
      </c>
      <c r="D7324" s="6" t="s">
        <v>9</v>
      </c>
      <c r="E7324" s="813">
        <v>262.14760000000001</v>
      </c>
    </row>
    <row r="7325" spans="2:5" x14ac:dyDescent="0.25">
      <c r="B7325" s="4" t="s">
        <v>4897</v>
      </c>
      <c r="C7325" s="8" t="s">
        <v>16693</v>
      </c>
      <c r="D7325" s="4" t="s">
        <v>1067</v>
      </c>
      <c r="E7325" s="814">
        <v>257.24380000000002</v>
      </c>
    </row>
    <row r="7326" spans="2:5" x14ac:dyDescent="0.25">
      <c r="B7326" s="6" t="s">
        <v>4898</v>
      </c>
      <c r="C7326" s="9" t="s">
        <v>16694</v>
      </c>
      <c r="D7326" s="6" t="s">
        <v>1067</v>
      </c>
      <c r="E7326" s="813">
        <v>61.191800000000001</v>
      </c>
    </row>
    <row r="7327" spans="2:5" x14ac:dyDescent="0.25">
      <c r="B7327" s="4" t="s">
        <v>2643</v>
      </c>
      <c r="C7327" s="8" t="s">
        <v>16695</v>
      </c>
      <c r="D7327" s="4" t="s">
        <v>1067</v>
      </c>
      <c r="E7327" s="814">
        <v>35.032800000000002</v>
      </c>
    </row>
    <row r="7328" spans="2:5" x14ac:dyDescent="0.25">
      <c r="B7328" s="6" t="s">
        <v>2642</v>
      </c>
      <c r="C7328" s="9" t="s">
        <v>16696</v>
      </c>
      <c r="D7328" s="6" t="s">
        <v>1067</v>
      </c>
      <c r="E7328" s="813">
        <v>44.899900000000002</v>
      </c>
    </row>
    <row r="7329" spans="2:5" x14ac:dyDescent="0.25">
      <c r="B7329" s="4" t="s">
        <v>2641</v>
      </c>
      <c r="C7329" s="8" t="s">
        <v>16697</v>
      </c>
      <c r="D7329" s="4" t="s">
        <v>9</v>
      </c>
      <c r="E7329" s="814">
        <v>334.84469999999999</v>
      </c>
    </row>
    <row r="7330" spans="2:5" x14ac:dyDescent="0.25">
      <c r="B7330" s="6" t="s">
        <v>2640</v>
      </c>
      <c r="C7330" s="9" t="s">
        <v>16698</v>
      </c>
      <c r="D7330" s="6" t="s">
        <v>1067</v>
      </c>
      <c r="E7330" s="813">
        <v>3.9996999999999998</v>
      </c>
    </row>
    <row r="7331" spans="2:5" x14ac:dyDescent="0.25">
      <c r="B7331" s="6" t="s">
        <v>2639</v>
      </c>
      <c r="C7331" s="9" t="s">
        <v>16699</v>
      </c>
      <c r="D7331" s="6" t="s">
        <v>9</v>
      </c>
      <c r="E7331" s="813">
        <v>524.27679999999998</v>
      </c>
    </row>
    <row r="7332" spans="2:5" x14ac:dyDescent="0.25">
      <c r="B7332" s="4" t="s">
        <v>2638</v>
      </c>
      <c r="C7332" s="8" t="s">
        <v>16700</v>
      </c>
      <c r="D7332" s="4" t="s">
        <v>10960</v>
      </c>
      <c r="E7332" s="814">
        <v>4.3167999999999997</v>
      </c>
    </row>
    <row r="7333" spans="2:5" x14ac:dyDescent="0.25">
      <c r="B7333" s="6" t="s">
        <v>2637</v>
      </c>
      <c r="C7333" s="9" t="s">
        <v>16701</v>
      </c>
      <c r="D7333" s="6" t="s">
        <v>49</v>
      </c>
      <c r="E7333" s="813">
        <v>12.7468</v>
      </c>
    </row>
    <row r="7334" spans="2:5" x14ac:dyDescent="0.25">
      <c r="B7334" s="4" t="s">
        <v>2636</v>
      </c>
      <c r="C7334" s="8" t="s">
        <v>16702</v>
      </c>
      <c r="D7334" s="4" t="s">
        <v>9</v>
      </c>
      <c r="E7334" s="814">
        <v>577.11530000000005</v>
      </c>
    </row>
    <row r="7335" spans="2:5" x14ac:dyDescent="0.25">
      <c r="B7335" s="6" t="s">
        <v>2635</v>
      </c>
      <c r="C7335" s="9" t="s">
        <v>16703</v>
      </c>
      <c r="D7335" s="6" t="s">
        <v>9</v>
      </c>
      <c r="E7335" s="813">
        <v>871.29970000000003</v>
      </c>
    </row>
    <row r="7336" spans="2:5" x14ac:dyDescent="0.25">
      <c r="B7336" s="4" t="s">
        <v>2634</v>
      </c>
      <c r="C7336" s="8" t="s">
        <v>16704</v>
      </c>
      <c r="D7336" s="4" t="s">
        <v>42</v>
      </c>
      <c r="E7336" s="814">
        <v>212.3373</v>
      </c>
    </row>
    <row r="7337" spans="2:5" x14ac:dyDescent="0.25">
      <c r="B7337" s="4" t="s">
        <v>2633</v>
      </c>
      <c r="C7337" s="8" t="s">
        <v>16705</v>
      </c>
      <c r="D7337" s="4" t="s">
        <v>10960</v>
      </c>
      <c r="E7337" s="814">
        <v>1.5686</v>
      </c>
    </row>
    <row r="7338" spans="2:5" x14ac:dyDescent="0.25">
      <c r="B7338" s="6" t="s">
        <v>2632</v>
      </c>
      <c r="C7338" s="9" t="s">
        <v>16706</v>
      </c>
      <c r="D7338" s="6" t="s">
        <v>42</v>
      </c>
      <c r="E7338" s="813">
        <v>355</v>
      </c>
    </row>
    <row r="7339" spans="2:5" x14ac:dyDescent="0.25">
      <c r="B7339" s="4" t="s">
        <v>2631</v>
      </c>
      <c r="C7339" s="8" t="s">
        <v>16707</v>
      </c>
      <c r="D7339" s="4" t="s">
        <v>9</v>
      </c>
      <c r="E7339" s="814">
        <v>51.495699999999999</v>
      </c>
    </row>
    <row r="7340" spans="2:5" x14ac:dyDescent="0.25">
      <c r="B7340" s="6" t="s">
        <v>2630</v>
      </c>
      <c r="C7340" s="9" t="s">
        <v>16708</v>
      </c>
      <c r="D7340" s="6" t="s">
        <v>1013</v>
      </c>
      <c r="E7340" s="813" t="s">
        <v>1600</v>
      </c>
    </row>
    <row r="7341" spans="2:5" x14ac:dyDescent="0.25">
      <c r="B7341" s="4" t="s">
        <v>2629</v>
      </c>
      <c r="C7341" s="8" t="s">
        <v>16709</v>
      </c>
      <c r="D7341" s="4" t="s">
        <v>1013</v>
      </c>
      <c r="E7341" s="814" t="s">
        <v>1600</v>
      </c>
    </row>
    <row r="7342" spans="2:5" x14ac:dyDescent="0.25">
      <c r="B7342" s="6" t="s">
        <v>5827</v>
      </c>
      <c r="C7342" s="9" t="s">
        <v>16710</v>
      </c>
      <c r="D7342" s="6" t="s">
        <v>9721</v>
      </c>
      <c r="E7342" s="813">
        <v>315</v>
      </c>
    </row>
    <row r="7343" spans="2:5" x14ac:dyDescent="0.25">
      <c r="B7343" s="4" t="s">
        <v>2628</v>
      </c>
      <c r="C7343" s="8" t="s">
        <v>16711</v>
      </c>
      <c r="D7343" s="4" t="s">
        <v>49</v>
      </c>
      <c r="E7343" s="814">
        <v>27.930199999999999</v>
      </c>
    </row>
    <row r="7344" spans="2:5" ht="30" x14ac:dyDescent="0.25">
      <c r="B7344" s="6" t="s">
        <v>2627</v>
      </c>
      <c r="C7344" s="9" t="s">
        <v>16712</v>
      </c>
      <c r="D7344" s="6" t="s">
        <v>49</v>
      </c>
      <c r="E7344" s="813">
        <v>31.1175</v>
      </c>
    </row>
    <row r="7345" spans="2:5" x14ac:dyDescent="0.25">
      <c r="B7345" s="4" t="s">
        <v>2626</v>
      </c>
      <c r="C7345" s="8" t="s">
        <v>16713</v>
      </c>
      <c r="D7345" s="4" t="s">
        <v>42</v>
      </c>
      <c r="E7345" s="814">
        <v>58405.012900000002</v>
      </c>
    </row>
    <row r="7346" spans="2:5" x14ac:dyDescent="0.25">
      <c r="B7346" s="6" t="s">
        <v>2625</v>
      </c>
      <c r="C7346" s="9" t="s">
        <v>16714</v>
      </c>
      <c r="D7346" s="6" t="s">
        <v>9525</v>
      </c>
      <c r="E7346" s="813">
        <v>86.962199999999996</v>
      </c>
    </row>
    <row r="7347" spans="2:5" x14ac:dyDescent="0.25">
      <c r="B7347" s="4" t="s">
        <v>2624</v>
      </c>
      <c r="C7347" s="8" t="s">
        <v>16715</v>
      </c>
      <c r="D7347" s="4" t="s">
        <v>9</v>
      </c>
      <c r="E7347" s="814">
        <v>34.644599999999997</v>
      </c>
    </row>
    <row r="7348" spans="2:5" x14ac:dyDescent="0.25">
      <c r="B7348" s="6" t="s">
        <v>2623</v>
      </c>
      <c r="C7348" s="9" t="s">
        <v>16716</v>
      </c>
      <c r="D7348" s="6" t="s">
        <v>42</v>
      </c>
      <c r="E7348" s="813">
        <v>98431.918900000004</v>
      </c>
    </row>
    <row r="7349" spans="2:5" x14ac:dyDescent="0.25">
      <c r="B7349" s="4" t="s">
        <v>2622</v>
      </c>
      <c r="C7349" s="8" t="s">
        <v>16717</v>
      </c>
      <c r="D7349" s="4" t="s">
        <v>9721</v>
      </c>
      <c r="E7349" s="814">
        <v>144.63749999999999</v>
      </c>
    </row>
    <row r="7350" spans="2:5" x14ac:dyDescent="0.25">
      <c r="B7350" s="6" t="s">
        <v>2621</v>
      </c>
      <c r="C7350" s="9" t="s">
        <v>16718</v>
      </c>
      <c r="D7350" s="6" t="s">
        <v>9</v>
      </c>
      <c r="E7350" s="813">
        <v>13.786199999999999</v>
      </c>
    </row>
    <row r="7351" spans="2:5" x14ac:dyDescent="0.25">
      <c r="B7351" s="4" t="s">
        <v>6091</v>
      </c>
      <c r="C7351" s="8" t="s">
        <v>16719</v>
      </c>
      <c r="D7351" s="4" t="s">
        <v>9</v>
      </c>
      <c r="E7351" s="814">
        <v>924.92880000000002</v>
      </c>
    </row>
    <row r="7352" spans="2:5" x14ac:dyDescent="0.25">
      <c r="B7352" s="6" t="s">
        <v>2620</v>
      </c>
      <c r="C7352" s="9" t="s">
        <v>16720</v>
      </c>
      <c r="D7352" s="6" t="s">
        <v>42</v>
      </c>
      <c r="E7352" s="813">
        <v>3.2557</v>
      </c>
    </row>
    <row r="7353" spans="2:5" x14ac:dyDescent="0.25">
      <c r="B7353" s="4" t="s">
        <v>2619</v>
      </c>
      <c r="C7353" s="8" t="s">
        <v>16721</v>
      </c>
      <c r="D7353" s="4" t="s">
        <v>42</v>
      </c>
      <c r="E7353" s="814">
        <v>65024.988799999999</v>
      </c>
    </row>
    <row r="7354" spans="2:5" x14ac:dyDescent="0.25">
      <c r="B7354" s="6" t="s">
        <v>2618</v>
      </c>
      <c r="C7354" s="9" t="s">
        <v>16722</v>
      </c>
      <c r="D7354" s="6" t="s">
        <v>42</v>
      </c>
      <c r="E7354" s="813">
        <v>109268.3319</v>
      </c>
    </row>
    <row r="7355" spans="2:5" x14ac:dyDescent="0.25">
      <c r="B7355" s="4" t="s">
        <v>2617</v>
      </c>
      <c r="C7355" s="8" t="s">
        <v>16723</v>
      </c>
      <c r="D7355" s="4" t="s">
        <v>42</v>
      </c>
      <c r="E7355" s="814">
        <v>109441.7873</v>
      </c>
    </row>
    <row r="7356" spans="2:5" x14ac:dyDescent="0.25">
      <c r="B7356" s="6" t="s">
        <v>2616</v>
      </c>
      <c r="C7356" s="9" t="s">
        <v>16724</v>
      </c>
      <c r="D7356" s="6" t="s">
        <v>42</v>
      </c>
      <c r="E7356" s="813">
        <v>71437.067599999995</v>
      </c>
    </row>
    <row r="7357" spans="2:5" x14ac:dyDescent="0.25">
      <c r="B7357" s="4" t="s">
        <v>2615</v>
      </c>
      <c r="C7357" s="8" t="s">
        <v>16725</v>
      </c>
      <c r="D7357" s="4" t="s">
        <v>9</v>
      </c>
      <c r="E7357" s="814">
        <v>2.3902999999999999</v>
      </c>
    </row>
    <row r="7358" spans="2:5" x14ac:dyDescent="0.25">
      <c r="B7358" s="6" t="s">
        <v>2614</v>
      </c>
      <c r="C7358" s="9" t="s">
        <v>16726</v>
      </c>
      <c r="D7358" s="6" t="s">
        <v>42</v>
      </c>
      <c r="E7358" s="813">
        <v>1.0831999999999999</v>
      </c>
    </row>
    <row r="7359" spans="2:5" x14ac:dyDescent="0.25">
      <c r="B7359" s="4" t="s">
        <v>2613</v>
      </c>
      <c r="C7359" s="8" t="s">
        <v>16727</v>
      </c>
      <c r="D7359" s="4" t="s">
        <v>42</v>
      </c>
      <c r="E7359" s="814">
        <v>6176.4525000000003</v>
      </c>
    </row>
    <row r="7360" spans="2:5" x14ac:dyDescent="0.25">
      <c r="B7360" s="6" t="s">
        <v>2612</v>
      </c>
      <c r="C7360" s="9" t="s">
        <v>16728</v>
      </c>
      <c r="D7360" s="6" t="s">
        <v>42</v>
      </c>
      <c r="E7360" s="813">
        <v>120104.74490000001</v>
      </c>
    </row>
    <row r="7361" spans="2:5" x14ac:dyDescent="0.25">
      <c r="B7361" s="4" t="s">
        <v>2611</v>
      </c>
      <c r="C7361" s="8" t="s">
        <v>16729</v>
      </c>
      <c r="D7361" s="4" t="s">
        <v>42</v>
      </c>
      <c r="E7361" s="814">
        <v>120246.70510000001</v>
      </c>
    </row>
    <row r="7362" spans="2:5" x14ac:dyDescent="0.25">
      <c r="B7362" s="6" t="s">
        <v>2610</v>
      </c>
      <c r="C7362" s="9" t="s">
        <v>16730</v>
      </c>
      <c r="D7362" s="6" t="s">
        <v>42</v>
      </c>
      <c r="E7362" s="813">
        <v>10.5709</v>
      </c>
    </row>
    <row r="7363" spans="2:5" x14ac:dyDescent="0.25">
      <c r="B7363" s="6" t="s">
        <v>3221</v>
      </c>
      <c r="C7363" s="9" t="s">
        <v>16731</v>
      </c>
      <c r="D7363" s="6" t="s">
        <v>10960</v>
      </c>
      <c r="E7363" s="813">
        <v>40.130299999999998</v>
      </c>
    </row>
    <row r="7364" spans="2:5" x14ac:dyDescent="0.25">
      <c r="B7364" s="4" t="s">
        <v>3222</v>
      </c>
      <c r="C7364" s="8" t="s">
        <v>16732</v>
      </c>
      <c r="D7364" s="4" t="s">
        <v>10960</v>
      </c>
      <c r="E7364" s="814">
        <v>49.950099999999999</v>
      </c>
    </row>
    <row r="7365" spans="2:5" x14ac:dyDescent="0.25">
      <c r="B7365" s="6" t="s">
        <v>2609</v>
      </c>
      <c r="C7365" s="9" t="s">
        <v>16733</v>
      </c>
      <c r="D7365" s="6" t="s">
        <v>42</v>
      </c>
      <c r="E7365" s="813">
        <v>3.4599000000000002</v>
      </c>
    </row>
    <row r="7366" spans="2:5" x14ac:dyDescent="0.25">
      <c r="B7366" s="4" t="s">
        <v>2608</v>
      </c>
      <c r="C7366" s="8" t="s">
        <v>16734</v>
      </c>
      <c r="D7366" s="4" t="s">
        <v>49</v>
      </c>
      <c r="E7366" s="814">
        <v>15.19</v>
      </c>
    </row>
    <row r="7367" spans="2:5" x14ac:dyDescent="0.25">
      <c r="B7367" s="6" t="s">
        <v>2607</v>
      </c>
      <c r="C7367" s="9" t="s">
        <v>16735</v>
      </c>
      <c r="D7367" s="6" t="s">
        <v>16736</v>
      </c>
      <c r="E7367" s="813">
        <v>0.60289999999999999</v>
      </c>
    </row>
    <row r="7368" spans="2:5" x14ac:dyDescent="0.25">
      <c r="B7368" s="4" t="s">
        <v>6092</v>
      </c>
      <c r="C7368" s="8" t="s">
        <v>16737</v>
      </c>
      <c r="D7368" s="4" t="s">
        <v>49</v>
      </c>
      <c r="E7368" s="814">
        <v>13.0039</v>
      </c>
    </row>
    <row r="7369" spans="2:5" x14ac:dyDescent="0.25">
      <c r="B7369" s="4" t="s">
        <v>2606</v>
      </c>
      <c r="C7369" s="8" t="s">
        <v>16738</v>
      </c>
      <c r="D7369" s="4" t="s">
        <v>16736</v>
      </c>
      <c r="E7369" s="814">
        <v>1.7846</v>
      </c>
    </row>
    <row r="7370" spans="2:5" x14ac:dyDescent="0.25">
      <c r="B7370" s="6" t="s">
        <v>5828</v>
      </c>
      <c r="C7370" s="9" t="s">
        <v>16739</v>
      </c>
      <c r="D7370" s="6" t="s">
        <v>42</v>
      </c>
      <c r="E7370" s="813">
        <v>1.1731</v>
      </c>
    </row>
    <row r="7371" spans="2:5" x14ac:dyDescent="0.25">
      <c r="B7371" s="4" t="s">
        <v>5829</v>
      </c>
      <c r="C7371" s="8" t="s">
        <v>16740</v>
      </c>
      <c r="D7371" s="4" t="s">
        <v>42</v>
      </c>
      <c r="E7371" s="814">
        <v>1.5899000000000001</v>
      </c>
    </row>
    <row r="7372" spans="2:5" x14ac:dyDescent="0.25">
      <c r="B7372" s="6" t="s">
        <v>5830</v>
      </c>
      <c r="C7372" s="9" t="s">
        <v>16741</v>
      </c>
      <c r="D7372" s="6" t="s">
        <v>42</v>
      </c>
      <c r="E7372" s="813">
        <v>1.9964</v>
      </c>
    </row>
    <row r="7373" spans="2:5" x14ac:dyDescent="0.25">
      <c r="B7373" s="4" t="s">
        <v>5831</v>
      </c>
      <c r="C7373" s="8" t="s">
        <v>16742</v>
      </c>
      <c r="D7373" s="4" t="s">
        <v>42</v>
      </c>
      <c r="E7373" s="814">
        <v>2.7761999999999998</v>
      </c>
    </row>
    <row r="7374" spans="2:5" x14ac:dyDescent="0.25">
      <c r="B7374" s="6" t="s">
        <v>5832</v>
      </c>
      <c r="C7374" s="9" t="s">
        <v>16743</v>
      </c>
      <c r="D7374" s="6" t="s">
        <v>42</v>
      </c>
      <c r="E7374" s="813">
        <v>3.0171000000000001</v>
      </c>
    </row>
    <row r="7375" spans="2:5" x14ac:dyDescent="0.25">
      <c r="B7375" s="4" t="s">
        <v>5833</v>
      </c>
      <c r="C7375" s="8" t="s">
        <v>16744</v>
      </c>
      <c r="D7375" s="4" t="s">
        <v>42</v>
      </c>
      <c r="E7375" s="814">
        <v>3.3186</v>
      </c>
    </row>
    <row r="7376" spans="2:5" x14ac:dyDescent="0.25">
      <c r="B7376" s="6" t="s">
        <v>5834</v>
      </c>
      <c r="C7376" s="9" t="s">
        <v>16745</v>
      </c>
      <c r="D7376" s="6" t="s">
        <v>42</v>
      </c>
      <c r="E7376" s="813">
        <v>3.589</v>
      </c>
    </row>
    <row r="7377" spans="2:5" x14ac:dyDescent="0.25">
      <c r="B7377" s="4" t="s">
        <v>5835</v>
      </c>
      <c r="C7377" s="8" t="s">
        <v>16746</v>
      </c>
      <c r="D7377" s="4" t="s">
        <v>42</v>
      </c>
      <c r="E7377" s="814">
        <v>5.1660000000000004</v>
      </c>
    </row>
    <row r="7378" spans="2:5" x14ac:dyDescent="0.25">
      <c r="B7378" s="6" t="s">
        <v>5836</v>
      </c>
      <c r="C7378" s="9" t="s">
        <v>16747</v>
      </c>
      <c r="D7378" s="6" t="s">
        <v>42</v>
      </c>
      <c r="E7378" s="813">
        <v>5.6083999999999996</v>
      </c>
    </row>
    <row r="7379" spans="2:5" x14ac:dyDescent="0.25">
      <c r="B7379" s="4" t="s">
        <v>5837</v>
      </c>
      <c r="C7379" s="8" t="s">
        <v>16748</v>
      </c>
      <c r="D7379" s="4" t="s">
        <v>42</v>
      </c>
      <c r="E7379" s="814">
        <v>7.1502999999999997</v>
      </c>
    </row>
    <row r="7380" spans="2:5" x14ac:dyDescent="0.25">
      <c r="B7380" s="6" t="s">
        <v>5838</v>
      </c>
      <c r="C7380" s="9" t="s">
        <v>16749</v>
      </c>
      <c r="D7380" s="6" t="s">
        <v>42</v>
      </c>
      <c r="E7380" s="813">
        <v>7.7782</v>
      </c>
    </row>
    <row r="7381" spans="2:5" x14ac:dyDescent="0.25">
      <c r="B7381" s="4" t="s">
        <v>5839</v>
      </c>
      <c r="C7381" s="8" t="s">
        <v>16750</v>
      </c>
      <c r="D7381" s="4" t="s">
        <v>42</v>
      </c>
      <c r="E7381" s="814">
        <v>9.1714000000000002</v>
      </c>
    </row>
    <row r="7382" spans="2:5" x14ac:dyDescent="0.25">
      <c r="B7382" s="6" t="s">
        <v>5840</v>
      </c>
      <c r="C7382" s="9" t="s">
        <v>16751</v>
      </c>
      <c r="D7382" s="6" t="s">
        <v>42</v>
      </c>
      <c r="E7382" s="813">
        <v>10.874000000000001</v>
      </c>
    </row>
    <row r="7383" spans="2:5" x14ac:dyDescent="0.25">
      <c r="B7383" s="4" t="s">
        <v>5841</v>
      </c>
      <c r="C7383" s="8" t="s">
        <v>16752</v>
      </c>
      <c r="D7383" s="4" t="s">
        <v>42</v>
      </c>
      <c r="E7383" s="814">
        <v>11.2315</v>
      </c>
    </row>
    <row r="7384" spans="2:5" x14ac:dyDescent="0.25">
      <c r="B7384" s="6" t="s">
        <v>5842</v>
      </c>
      <c r="C7384" s="9" t="s">
        <v>16753</v>
      </c>
      <c r="D7384" s="6" t="s">
        <v>9</v>
      </c>
      <c r="E7384" s="813">
        <v>24.446999999999999</v>
      </c>
    </row>
    <row r="7385" spans="2:5" x14ac:dyDescent="0.25">
      <c r="B7385" s="4" t="s">
        <v>5843</v>
      </c>
      <c r="C7385" s="8" t="s">
        <v>16754</v>
      </c>
      <c r="D7385" s="4" t="s">
        <v>9</v>
      </c>
      <c r="E7385" s="814">
        <v>71.757800000000003</v>
      </c>
    </row>
    <row r="7386" spans="2:5" x14ac:dyDescent="0.25">
      <c r="B7386" s="6" t="s">
        <v>5844</v>
      </c>
      <c r="C7386" s="9" t="s">
        <v>16755</v>
      </c>
      <c r="D7386" s="6" t="s">
        <v>49</v>
      </c>
      <c r="E7386" s="813">
        <v>13.458600000000001</v>
      </c>
    </row>
    <row r="7387" spans="2:5" x14ac:dyDescent="0.25">
      <c r="B7387" s="4" t="s">
        <v>5845</v>
      </c>
      <c r="C7387" s="8" t="s">
        <v>16756</v>
      </c>
      <c r="D7387" s="4" t="s">
        <v>42</v>
      </c>
      <c r="E7387" s="814">
        <v>7.6032999999999999</v>
      </c>
    </row>
    <row r="7388" spans="2:5" x14ac:dyDescent="0.25">
      <c r="B7388" s="6" t="s">
        <v>5846</v>
      </c>
      <c r="C7388" s="9" t="s">
        <v>16757</v>
      </c>
      <c r="D7388" s="6" t="s">
        <v>42</v>
      </c>
      <c r="E7388" s="813">
        <v>1.4</v>
      </c>
    </row>
    <row r="7389" spans="2:5" x14ac:dyDescent="0.25">
      <c r="B7389" s="4" t="s">
        <v>5847</v>
      </c>
      <c r="C7389" s="8" t="s">
        <v>16758</v>
      </c>
      <c r="D7389" s="4" t="s">
        <v>42</v>
      </c>
      <c r="E7389" s="814">
        <v>3.0495999999999999</v>
      </c>
    </row>
    <row r="7390" spans="2:5" x14ac:dyDescent="0.25">
      <c r="B7390" s="6" t="s">
        <v>5848</v>
      </c>
      <c r="C7390" s="9" t="s">
        <v>16759</v>
      </c>
      <c r="D7390" s="6" t="s">
        <v>42</v>
      </c>
      <c r="E7390" s="813">
        <v>4.7454000000000001</v>
      </c>
    </row>
    <row r="7391" spans="2:5" x14ac:dyDescent="0.25">
      <c r="B7391" s="4" t="s">
        <v>5849</v>
      </c>
      <c r="C7391" s="8" t="s">
        <v>16760</v>
      </c>
      <c r="D7391" s="4" t="s">
        <v>10960</v>
      </c>
      <c r="E7391" s="814">
        <v>220.2013</v>
      </c>
    </row>
    <row r="7392" spans="2:5" x14ac:dyDescent="0.25">
      <c r="B7392" s="6" t="s">
        <v>5850</v>
      </c>
      <c r="C7392" s="9" t="s">
        <v>16761</v>
      </c>
      <c r="D7392" s="6" t="s">
        <v>49</v>
      </c>
      <c r="E7392" s="813">
        <v>18.494299999999999</v>
      </c>
    </row>
    <row r="7393" spans="2:5" x14ac:dyDescent="0.25">
      <c r="B7393" s="4" t="s">
        <v>5851</v>
      </c>
      <c r="C7393" s="8" t="s">
        <v>16762</v>
      </c>
      <c r="D7393" s="4" t="s">
        <v>42</v>
      </c>
      <c r="E7393" s="814">
        <v>22.8872</v>
      </c>
    </row>
    <row r="7394" spans="2:5" x14ac:dyDescent="0.25">
      <c r="B7394" s="6" t="s">
        <v>5852</v>
      </c>
      <c r="C7394" s="9" t="s">
        <v>16763</v>
      </c>
      <c r="D7394" s="6" t="s">
        <v>1067</v>
      </c>
      <c r="E7394" s="813">
        <v>20.114899999999999</v>
      </c>
    </row>
    <row r="7395" spans="2:5" x14ac:dyDescent="0.25">
      <c r="B7395" s="4" t="s">
        <v>2605</v>
      </c>
      <c r="C7395" s="8" t="s">
        <v>16764</v>
      </c>
      <c r="D7395" s="4" t="s">
        <v>9721</v>
      </c>
      <c r="E7395" s="814">
        <v>2000</v>
      </c>
    </row>
    <row r="7396" spans="2:5" x14ac:dyDescent="0.25">
      <c r="B7396" s="6" t="s">
        <v>2604</v>
      </c>
      <c r="C7396" s="9" t="s">
        <v>16765</v>
      </c>
      <c r="D7396" s="6" t="s">
        <v>49</v>
      </c>
      <c r="E7396" s="813">
        <v>10.4839</v>
      </c>
    </row>
    <row r="7397" spans="2:5" x14ac:dyDescent="0.25">
      <c r="B7397" s="4" t="s">
        <v>2603</v>
      </c>
      <c r="C7397" s="8" t="s">
        <v>16766</v>
      </c>
      <c r="D7397" s="4" t="s">
        <v>10960</v>
      </c>
      <c r="E7397" s="814">
        <v>22.978100000000001</v>
      </c>
    </row>
    <row r="7398" spans="2:5" x14ac:dyDescent="0.25">
      <c r="B7398" s="6" t="s">
        <v>5853</v>
      </c>
      <c r="C7398" s="9" t="s">
        <v>16767</v>
      </c>
      <c r="D7398" s="6" t="s">
        <v>10960</v>
      </c>
      <c r="E7398" s="813">
        <v>73.936099999999996</v>
      </c>
    </row>
    <row r="7399" spans="2:5" x14ac:dyDescent="0.25">
      <c r="B7399" s="4" t="s">
        <v>3223</v>
      </c>
      <c r="C7399" s="8" t="s">
        <v>16768</v>
      </c>
      <c r="D7399" s="4" t="s">
        <v>10960</v>
      </c>
      <c r="E7399" s="814">
        <v>126.82</v>
      </c>
    </row>
    <row r="7400" spans="2:5" x14ac:dyDescent="0.25">
      <c r="B7400" s="6" t="s">
        <v>3224</v>
      </c>
      <c r="C7400" s="9" t="s">
        <v>16769</v>
      </c>
      <c r="D7400" s="6" t="s">
        <v>10960</v>
      </c>
      <c r="E7400" s="813">
        <v>159.7492</v>
      </c>
    </row>
    <row r="7401" spans="2:5" x14ac:dyDescent="0.25">
      <c r="B7401" s="4" t="s">
        <v>2602</v>
      </c>
      <c r="C7401" s="8" t="s">
        <v>16770</v>
      </c>
      <c r="D7401" s="4" t="s">
        <v>49</v>
      </c>
      <c r="E7401" s="814">
        <v>3.8879999999999999</v>
      </c>
    </row>
    <row r="7402" spans="2:5" x14ac:dyDescent="0.25">
      <c r="B7402" s="6" t="s">
        <v>2601</v>
      </c>
      <c r="C7402" s="9" t="s">
        <v>16771</v>
      </c>
      <c r="D7402" s="6" t="s">
        <v>49</v>
      </c>
      <c r="E7402" s="813">
        <v>32.509799999999998</v>
      </c>
    </row>
    <row r="7403" spans="2:5" x14ac:dyDescent="0.25">
      <c r="B7403" s="4" t="s">
        <v>2600</v>
      </c>
      <c r="C7403" s="8" t="s">
        <v>16772</v>
      </c>
      <c r="D7403" s="4" t="s">
        <v>42</v>
      </c>
      <c r="E7403" s="814">
        <v>5.0640999999999998</v>
      </c>
    </row>
    <row r="7404" spans="2:5" ht="30" x14ac:dyDescent="0.25">
      <c r="B7404" s="6" t="s">
        <v>2599</v>
      </c>
      <c r="C7404" s="9" t="s">
        <v>16773</v>
      </c>
      <c r="D7404" s="6" t="s">
        <v>42</v>
      </c>
      <c r="E7404" s="813">
        <v>0.50770000000000004</v>
      </c>
    </row>
    <row r="7405" spans="2:5" x14ac:dyDescent="0.25">
      <c r="B7405" s="4" t="s">
        <v>2598</v>
      </c>
      <c r="C7405" s="8" t="s">
        <v>16774</v>
      </c>
      <c r="D7405" s="4" t="s">
        <v>9721</v>
      </c>
      <c r="E7405" s="814">
        <v>141.51490000000001</v>
      </c>
    </row>
    <row r="7406" spans="2:5" x14ac:dyDescent="0.25">
      <c r="B7406" s="6" t="s">
        <v>2597</v>
      </c>
      <c r="C7406" s="9" t="s">
        <v>16775</v>
      </c>
      <c r="D7406" s="6" t="s">
        <v>9721</v>
      </c>
      <c r="E7406" s="813">
        <v>160.93639999999999</v>
      </c>
    </row>
    <row r="7407" spans="2:5" x14ac:dyDescent="0.25">
      <c r="B7407" s="4" t="s">
        <v>2596</v>
      </c>
      <c r="C7407" s="8" t="s">
        <v>16776</v>
      </c>
      <c r="D7407" s="4" t="s">
        <v>42</v>
      </c>
      <c r="E7407" s="814">
        <v>156.8424</v>
      </c>
    </row>
    <row r="7408" spans="2:5" x14ac:dyDescent="0.25">
      <c r="B7408" s="4" t="s">
        <v>6093</v>
      </c>
      <c r="C7408" s="8" t="s">
        <v>9610</v>
      </c>
      <c r="D7408" s="4" t="s">
        <v>9</v>
      </c>
      <c r="E7408" s="814" t="s">
        <v>1600</v>
      </c>
    </row>
    <row r="7409" spans="2:5" x14ac:dyDescent="0.25">
      <c r="B7409" s="6" t="s">
        <v>2595</v>
      </c>
      <c r="C7409" s="9" t="s">
        <v>16777</v>
      </c>
      <c r="D7409" s="6" t="s">
        <v>49</v>
      </c>
      <c r="E7409" s="813">
        <v>108.56180000000001</v>
      </c>
    </row>
    <row r="7410" spans="2:5" x14ac:dyDescent="0.25">
      <c r="B7410" s="6" t="s">
        <v>2594</v>
      </c>
      <c r="C7410" s="9" t="s">
        <v>16778</v>
      </c>
      <c r="D7410" s="6" t="s">
        <v>9</v>
      </c>
      <c r="E7410" s="813">
        <v>0.70279999999999998</v>
      </c>
    </row>
    <row r="7411" spans="2:5" x14ac:dyDescent="0.25">
      <c r="B7411" s="4" t="s">
        <v>2593</v>
      </c>
      <c r="C7411" s="8" t="s">
        <v>16779</v>
      </c>
      <c r="D7411" s="4" t="s">
        <v>9</v>
      </c>
      <c r="E7411" s="814">
        <v>348.68150000000003</v>
      </c>
    </row>
    <row r="7412" spans="2:5" x14ac:dyDescent="0.25">
      <c r="B7412" s="6" t="s">
        <v>2592</v>
      </c>
      <c r="C7412" s="9" t="s">
        <v>16780</v>
      </c>
      <c r="D7412" s="6" t="s">
        <v>9</v>
      </c>
      <c r="E7412" s="813">
        <v>452.40859999999998</v>
      </c>
    </row>
    <row r="7413" spans="2:5" x14ac:dyDescent="0.25">
      <c r="B7413" s="4" t="s">
        <v>2591</v>
      </c>
      <c r="C7413" s="8" t="s">
        <v>16781</v>
      </c>
      <c r="D7413" s="4" t="s">
        <v>9721</v>
      </c>
      <c r="E7413" s="814">
        <v>140.46420000000001</v>
      </c>
    </row>
    <row r="7414" spans="2:5" x14ac:dyDescent="0.25">
      <c r="B7414" s="6" t="s">
        <v>7756</v>
      </c>
      <c r="C7414" s="9" t="s">
        <v>16782</v>
      </c>
      <c r="D7414" s="6" t="s">
        <v>9</v>
      </c>
      <c r="E7414" s="813">
        <v>0.22950000000000001</v>
      </c>
    </row>
    <row r="7415" spans="2:5" x14ac:dyDescent="0.25">
      <c r="B7415" s="4" t="s">
        <v>2590</v>
      </c>
      <c r="C7415" s="8" t="s">
        <v>16783</v>
      </c>
      <c r="D7415" s="4" t="s">
        <v>9</v>
      </c>
      <c r="E7415" s="814">
        <v>869.40239999999994</v>
      </c>
    </row>
    <row r="7416" spans="2:5" x14ac:dyDescent="0.25">
      <c r="B7416" s="6" t="s">
        <v>2589</v>
      </c>
      <c r="C7416" s="9" t="s">
        <v>16784</v>
      </c>
      <c r="D7416" s="6" t="s">
        <v>49</v>
      </c>
      <c r="E7416" s="813">
        <v>128.12870000000001</v>
      </c>
    </row>
    <row r="7417" spans="2:5" x14ac:dyDescent="0.25">
      <c r="B7417" s="4" t="s">
        <v>2588</v>
      </c>
      <c r="C7417" s="8" t="s">
        <v>16785</v>
      </c>
      <c r="D7417" s="4" t="s">
        <v>9</v>
      </c>
      <c r="E7417" s="814">
        <v>1183.3924999999999</v>
      </c>
    </row>
    <row r="7418" spans="2:5" x14ac:dyDescent="0.25">
      <c r="B7418" s="6" t="s">
        <v>2587</v>
      </c>
      <c r="C7418" s="9" t="s">
        <v>16786</v>
      </c>
      <c r="D7418" s="6" t="s">
        <v>9</v>
      </c>
      <c r="E7418" s="813">
        <v>1451.1205</v>
      </c>
    </row>
    <row r="7419" spans="2:5" x14ac:dyDescent="0.25">
      <c r="B7419" s="4" t="s">
        <v>2586</v>
      </c>
      <c r="C7419" s="8" t="s">
        <v>16787</v>
      </c>
      <c r="D7419" s="4" t="s">
        <v>49</v>
      </c>
      <c r="E7419" s="814">
        <v>19.067</v>
      </c>
    </row>
    <row r="7420" spans="2:5" x14ac:dyDescent="0.25">
      <c r="B7420" s="6" t="s">
        <v>2585</v>
      </c>
      <c r="C7420" s="9" t="s">
        <v>16788</v>
      </c>
      <c r="D7420" s="6" t="s">
        <v>49</v>
      </c>
      <c r="E7420" s="813">
        <v>16.9695</v>
      </c>
    </row>
    <row r="7421" spans="2:5" x14ac:dyDescent="0.25">
      <c r="B7421" s="4" t="s">
        <v>2584</v>
      </c>
      <c r="C7421" s="8" t="s">
        <v>16789</v>
      </c>
      <c r="D7421" s="4" t="s">
        <v>42</v>
      </c>
      <c r="E7421" s="814">
        <v>98636.869500000001</v>
      </c>
    </row>
    <row r="7422" spans="2:5" x14ac:dyDescent="0.25">
      <c r="B7422" s="6" t="s">
        <v>2583</v>
      </c>
      <c r="C7422" s="9" t="s">
        <v>16790</v>
      </c>
      <c r="D7422" s="6" t="s">
        <v>42</v>
      </c>
      <c r="E7422" s="813">
        <v>547.78430000000003</v>
      </c>
    </row>
    <row r="7423" spans="2:5" x14ac:dyDescent="0.25">
      <c r="B7423" s="6" t="s">
        <v>2582</v>
      </c>
      <c r="C7423" s="9" t="s">
        <v>16791</v>
      </c>
      <c r="D7423" s="6" t="s">
        <v>42</v>
      </c>
      <c r="E7423" s="813">
        <v>366.40039999999999</v>
      </c>
    </row>
    <row r="7424" spans="2:5" x14ac:dyDescent="0.25">
      <c r="B7424" s="4" t="s">
        <v>2581</v>
      </c>
      <c r="C7424" s="8" t="s">
        <v>16792</v>
      </c>
      <c r="D7424" s="4" t="s">
        <v>42</v>
      </c>
      <c r="E7424" s="814">
        <v>373.94600000000003</v>
      </c>
    </row>
    <row r="7425" spans="2:5" x14ac:dyDescent="0.25">
      <c r="B7425" s="6" t="s">
        <v>2580</v>
      </c>
      <c r="C7425" s="9" t="s">
        <v>16793</v>
      </c>
      <c r="D7425" s="6" t="s">
        <v>42</v>
      </c>
      <c r="E7425" s="813">
        <v>452.67059999999998</v>
      </c>
    </row>
    <row r="7426" spans="2:5" x14ac:dyDescent="0.25">
      <c r="B7426" s="4" t="s">
        <v>2579</v>
      </c>
      <c r="C7426" s="8" t="s">
        <v>16794</v>
      </c>
      <c r="D7426" s="4" t="s">
        <v>9</v>
      </c>
      <c r="E7426" s="814">
        <v>10.849399999999999</v>
      </c>
    </row>
    <row r="7427" spans="2:5" x14ac:dyDescent="0.25">
      <c r="B7427" s="6" t="s">
        <v>2578</v>
      </c>
      <c r="C7427" s="9" t="s">
        <v>16795</v>
      </c>
      <c r="D7427" s="6" t="s">
        <v>42</v>
      </c>
      <c r="E7427" s="813">
        <v>208474.05300000001</v>
      </c>
    </row>
    <row r="7428" spans="2:5" x14ac:dyDescent="0.25">
      <c r="B7428" s="4" t="s">
        <v>2577</v>
      </c>
      <c r="C7428" s="8" t="s">
        <v>16796</v>
      </c>
      <c r="D7428" s="4" t="s">
        <v>42</v>
      </c>
      <c r="E7428" s="814">
        <v>224090.1152</v>
      </c>
    </row>
    <row r="7429" spans="2:5" x14ac:dyDescent="0.25">
      <c r="B7429" s="6" t="s">
        <v>2576</v>
      </c>
      <c r="C7429" s="9" t="s">
        <v>16797</v>
      </c>
      <c r="D7429" s="6" t="s">
        <v>42</v>
      </c>
      <c r="E7429" s="813">
        <v>239772.72159999999</v>
      </c>
    </row>
    <row r="7430" spans="2:5" x14ac:dyDescent="0.25">
      <c r="B7430" s="4" t="s">
        <v>2575</v>
      </c>
      <c r="C7430" s="8" t="s">
        <v>16798</v>
      </c>
      <c r="D7430" s="4" t="s">
        <v>42</v>
      </c>
      <c r="E7430" s="814">
        <v>267369.49129999999</v>
      </c>
    </row>
    <row r="7431" spans="2:5" x14ac:dyDescent="0.25">
      <c r="B7431" s="6" t="s">
        <v>2574</v>
      </c>
      <c r="C7431" s="9" t="s">
        <v>16799</v>
      </c>
      <c r="D7431" s="6" t="s">
        <v>42</v>
      </c>
      <c r="E7431" s="813">
        <v>295906.9473</v>
      </c>
    </row>
    <row r="7432" spans="2:5" x14ac:dyDescent="0.25">
      <c r="B7432" s="4" t="s">
        <v>2573</v>
      </c>
      <c r="C7432" s="8" t="s">
        <v>16800</v>
      </c>
      <c r="D7432" s="4" t="s">
        <v>42</v>
      </c>
      <c r="E7432" s="814">
        <v>300677.85879999999</v>
      </c>
    </row>
    <row r="7433" spans="2:5" x14ac:dyDescent="0.25">
      <c r="B7433" s="6" t="s">
        <v>2572</v>
      </c>
      <c r="C7433" s="9" t="s">
        <v>16801</v>
      </c>
      <c r="D7433" s="6" t="s">
        <v>42</v>
      </c>
      <c r="E7433" s="813">
        <v>386711.29180000001</v>
      </c>
    </row>
    <row r="7434" spans="2:5" x14ac:dyDescent="0.25">
      <c r="B7434" s="4" t="s">
        <v>2571</v>
      </c>
      <c r="C7434" s="8" t="s">
        <v>16802</v>
      </c>
      <c r="D7434" s="4" t="s">
        <v>42</v>
      </c>
      <c r="E7434" s="814">
        <v>392997.75410000002</v>
      </c>
    </row>
    <row r="7435" spans="2:5" x14ac:dyDescent="0.25">
      <c r="B7435" s="6" t="s">
        <v>2570</v>
      </c>
      <c r="C7435" s="9" t="s">
        <v>16803</v>
      </c>
      <c r="D7435" s="6" t="s">
        <v>42</v>
      </c>
      <c r="E7435" s="813">
        <v>440664.95480000001</v>
      </c>
    </row>
    <row r="7436" spans="2:5" x14ac:dyDescent="0.25">
      <c r="B7436" s="4" t="s">
        <v>2569</v>
      </c>
      <c r="C7436" s="8" t="s">
        <v>16804</v>
      </c>
      <c r="D7436" s="4" t="s">
        <v>42</v>
      </c>
      <c r="E7436" s="814">
        <v>482966.05790000001</v>
      </c>
    </row>
    <row r="7437" spans="2:5" x14ac:dyDescent="0.25">
      <c r="B7437" s="6" t="s">
        <v>2568</v>
      </c>
      <c r="C7437" s="9" t="s">
        <v>16805</v>
      </c>
      <c r="D7437" s="6" t="s">
        <v>42</v>
      </c>
      <c r="E7437" s="813">
        <v>496143.60600000003</v>
      </c>
    </row>
    <row r="7438" spans="2:5" x14ac:dyDescent="0.25">
      <c r="B7438" s="4" t="s">
        <v>2567</v>
      </c>
      <c r="C7438" s="8" t="s">
        <v>16806</v>
      </c>
      <c r="D7438" s="4" t="s">
        <v>42</v>
      </c>
      <c r="E7438" s="814">
        <v>537140.54040000006</v>
      </c>
    </row>
    <row r="7439" spans="2:5" x14ac:dyDescent="0.25">
      <c r="B7439" s="6" t="s">
        <v>6861</v>
      </c>
      <c r="C7439" s="9" t="s">
        <v>16807</v>
      </c>
      <c r="D7439" s="6" t="s">
        <v>42</v>
      </c>
      <c r="E7439" s="813">
        <v>177757.35089999999</v>
      </c>
    </row>
    <row r="7440" spans="2:5" x14ac:dyDescent="0.25">
      <c r="B7440" s="4" t="s">
        <v>2566</v>
      </c>
      <c r="C7440" s="8" t="s">
        <v>16808</v>
      </c>
      <c r="D7440" s="4" t="s">
        <v>42</v>
      </c>
      <c r="E7440" s="814">
        <v>182416.12169999999</v>
      </c>
    </row>
    <row r="7441" spans="2:5" x14ac:dyDescent="0.25">
      <c r="B7441" s="6" t="s">
        <v>2565</v>
      </c>
      <c r="C7441" s="9" t="s">
        <v>16809</v>
      </c>
      <c r="D7441" s="6" t="s">
        <v>42</v>
      </c>
      <c r="E7441" s="813">
        <v>196372.60750000001</v>
      </c>
    </row>
    <row r="7442" spans="2:5" x14ac:dyDescent="0.25">
      <c r="B7442" s="4" t="s">
        <v>2564</v>
      </c>
      <c r="C7442" s="8" t="s">
        <v>16810</v>
      </c>
      <c r="D7442" s="4" t="s">
        <v>42</v>
      </c>
      <c r="E7442" s="814">
        <v>210325.63759999999</v>
      </c>
    </row>
    <row r="7443" spans="2:5" x14ac:dyDescent="0.25">
      <c r="B7443" s="6" t="s">
        <v>2563</v>
      </c>
      <c r="C7443" s="9" t="s">
        <v>16811</v>
      </c>
      <c r="D7443" s="6" t="s">
        <v>42</v>
      </c>
      <c r="E7443" s="813">
        <v>224300.87770000001</v>
      </c>
    </row>
    <row r="7444" spans="2:5" x14ac:dyDescent="0.25">
      <c r="B7444" s="4" t="s">
        <v>2562</v>
      </c>
      <c r="C7444" s="8" t="s">
        <v>16812</v>
      </c>
      <c r="D7444" s="4" t="s">
        <v>42</v>
      </c>
      <c r="E7444" s="814">
        <v>248589.4927</v>
      </c>
    </row>
    <row r="7445" spans="2:5" x14ac:dyDescent="0.25">
      <c r="B7445" s="6" t="s">
        <v>2561</v>
      </c>
      <c r="C7445" s="9" t="s">
        <v>16813</v>
      </c>
      <c r="D7445" s="6" t="s">
        <v>42</v>
      </c>
      <c r="E7445" s="813">
        <v>273802.65600000002</v>
      </c>
    </row>
    <row r="7446" spans="2:5" x14ac:dyDescent="0.25">
      <c r="B7446" s="4" t="s">
        <v>2560</v>
      </c>
      <c r="C7446" s="8" t="s">
        <v>16814</v>
      </c>
      <c r="D7446" s="4" t="s">
        <v>42</v>
      </c>
      <c r="E7446" s="814">
        <v>278496.72379999998</v>
      </c>
    </row>
    <row r="7447" spans="2:5" x14ac:dyDescent="0.25">
      <c r="B7447" s="6" t="s">
        <v>2559</v>
      </c>
      <c r="C7447" s="9" t="s">
        <v>16815</v>
      </c>
      <c r="D7447" s="6" t="s">
        <v>42</v>
      </c>
      <c r="E7447" s="813">
        <v>298738.23229999997</v>
      </c>
    </row>
    <row r="7448" spans="2:5" x14ac:dyDescent="0.25">
      <c r="B7448" s="4" t="s">
        <v>2558</v>
      </c>
      <c r="C7448" s="8" t="s">
        <v>16816</v>
      </c>
      <c r="D7448" s="4" t="s">
        <v>42</v>
      </c>
      <c r="E7448" s="814">
        <v>304917.11349999998</v>
      </c>
    </row>
    <row r="7449" spans="2:5" x14ac:dyDescent="0.25">
      <c r="B7449" s="6" t="s">
        <v>2557</v>
      </c>
      <c r="C7449" s="9" t="s">
        <v>16817</v>
      </c>
      <c r="D7449" s="6" t="s">
        <v>42</v>
      </c>
      <c r="E7449" s="813">
        <v>325409.1102</v>
      </c>
    </row>
    <row r="7450" spans="2:5" x14ac:dyDescent="0.25">
      <c r="B7450" s="4" t="s">
        <v>2556</v>
      </c>
      <c r="C7450" s="8" t="s">
        <v>16818</v>
      </c>
      <c r="D7450" s="4" t="s">
        <v>42</v>
      </c>
      <c r="E7450" s="814">
        <v>372995.24089999998</v>
      </c>
    </row>
    <row r="7451" spans="2:5" x14ac:dyDescent="0.25">
      <c r="B7451" s="6" t="s">
        <v>2555</v>
      </c>
      <c r="C7451" s="9" t="s">
        <v>16819</v>
      </c>
      <c r="D7451" s="6" t="s">
        <v>42</v>
      </c>
      <c r="E7451" s="813">
        <v>385953.78419999999</v>
      </c>
    </row>
    <row r="7452" spans="2:5" x14ac:dyDescent="0.25">
      <c r="B7452" s="4" t="s">
        <v>2554</v>
      </c>
      <c r="C7452" s="8" t="s">
        <v>16820</v>
      </c>
      <c r="D7452" s="4" t="s">
        <v>42</v>
      </c>
      <c r="E7452" s="814">
        <v>416096.18829999998</v>
      </c>
    </row>
    <row r="7453" spans="2:5" x14ac:dyDescent="0.25">
      <c r="B7453" s="6" t="s">
        <v>2553</v>
      </c>
      <c r="C7453" s="9" t="s">
        <v>16821</v>
      </c>
      <c r="D7453" s="6" t="s">
        <v>9</v>
      </c>
      <c r="E7453" s="813">
        <v>1.2854000000000001</v>
      </c>
    </row>
    <row r="7454" spans="2:5" x14ac:dyDescent="0.25">
      <c r="B7454" s="4" t="s">
        <v>2552</v>
      </c>
      <c r="C7454" s="8" t="s">
        <v>16822</v>
      </c>
      <c r="D7454" s="4" t="s">
        <v>42</v>
      </c>
      <c r="E7454" s="814">
        <v>764.77110000000005</v>
      </c>
    </row>
    <row r="7455" spans="2:5" x14ac:dyDescent="0.25">
      <c r="B7455" s="6" t="s">
        <v>2551</v>
      </c>
      <c r="C7455" s="9" t="s">
        <v>16823</v>
      </c>
      <c r="D7455" s="6" t="s">
        <v>42</v>
      </c>
      <c r="E7455" s="813">
        <v>5.3977000000000004</v>
      </c>
    </row>
    <row r="7456" spans="2:5" x14ac:dyDescent="0.25">
      <c r="B7456" s="4" t="s">
        <v>2550</v>
      </c>
      <c r="C7456" s="8" t="s">
        <v>16824</v>
      </c>
      <c r="D7456" s="4" t="s">
        <v>42</v>
      </c>
      <c r="E7456" s="814">
        <v>83.581500000000005</v>
      </c>
    </row>
    <row r="7457" spans="2:5" x14ac:dyDescent="0.25">
      <c r="B7457" s="6" t="s">
        <v>2549</v>
      </c>
      <c r="C7457" s="9" t="s">
        <v>16825</v>
      </c>
      <c r="D7457" s="6" t="s">
        <v>42</v>
      </c>
      <c r="E7457" s="813">
        <v>68.298699999999997</v>
      </c>
    </row>
    <row r="7458" spans="2:5" x14ac:dyDescent="0.25">
      <c r="B7458" s="4" t="s">
        <v>2548</v>
      </c>
      <c r="C7458" s="8" t="s">
        <v>16826</v>
      </c>
      <c r="D7458" s="4" t="s">
        <v>42</v>
      </c>
      <c r="E7458" s="814">
        <v>27.5108</v>
      </c>
    </row>
    <row r="7459" spans="2:5" x14ac:dyDescent="0.25">
      <c r="B7459" s="6" t="s">
        <v>2547</v>
      </c>
      <c r="C7459" s="9" t="s">
        <v>16827</v>
      </c>
      <c r="D7459" s="6" t="s">
        <v>9</v>
      </c>
      <c r="E7459" s="813">
        <v>1.9459</v>
      </c>
    </row>
    <row r="7460" spans="2:5" x14ac:dyDescent="0.25">
      <c r="B7460" s="4" t="s">
        <v>2546</v>
      </c>
      <c r="C7460" s="8" t="s">
        <v>16828</v>
      </c>
      <c r="D7460" s="4" t="s">
        <v>42</v>
      </c>
      <c r="E7460" s="814">
        <v>177.99109999999999</v>
      </c>
    </row>
    <row r="7461" spans="2:5" x14ac:dyDescent="0.25">
      <c r="B7461" s="6" t="s">
        <v>2545</v>
      </c>
      <c r="C7461" s="9" t="s">
        <v>16829</v>
      </c>
      <c r="D7461" s="6" t="s">
        <v>42</v>
      </c>
      <c r="E7461" s="813">
        <v>76.268100000000004</v>
      </c>
    </row>
    <row r="7462" spans="2:5" x14ac:dyDescent="0.25">
      <c r="B7462" s="4" t="s">
        <v>2544</v>
      </c>
      <c r="C7462" s="8" t="s">
        <v>16830</v>
      </c>
      <c r="D7462" s="4" t="s">
        <v>42</v>
      </c>
      <c r="E7462" s="814">
        <v>34.175199999999997</v>
      </c>
    </row>
    <row r="7463" spans="2:5" x14ac:dyDescent="0.25">
      <c r="B7463" s="6" t="s">
        <v>2543</v>
      </c>
      <c r="C7463" s="9" t="s">
        <v>16831</v>
      </c>
      <c r="D7463" s="6" t="s">
        <v>10960</v>
      </c>
      <c r="E7463" s="813">
        <v>53.068399999999997</v>
      </c>
    </row>
    <row r="7464" spans="2:5" x14ac:dyDescent="0.25">
      <c r="B7464" s="4" t="s">
        <v>2542</v>
      </c>
      <c r="C7464" s="8" t="s">
        <v>16832</v>
      </c>
      <c r="D7464" s="4" t="s">
        <v>1067</v>
      </c>
      <c r="E7464" s="814">
        <v>24.688300000000002</v>
      </c>
    </row>
    <row r="7465" spans="2:5" x14ac:dyDescent="0.25">
      <c r="B7465" s="6" t="s">
        <v>2541</v>
      </c>
      <c r="C7465" s="9" t="s">
        <v>16833</v>
      </c>
      <c r="D7465" s="6" t="s">
        <v>1067</v>
      </c>
      <c r="E7465" s="813">
        <v>28.973099999999999</v>
      </c>
    </row>
    <row r="7466" spans="2:5" x14ac:dyDescent="0.25">
      <c r="B7466" s="4" t="s">
        <v>2540</v>
      </c>
      <c r="C7466" s="8" t="s">
        <v>16834</v>
      </c>
      <c r="D7466" s="4" t="s">
        <v>49</v>
      </c>
      <c r="E7466" s="814">
        <v>11.103199999999999</v>
      </c>
    </row>
    <row r="7467" spans="2:5" x14ac:dyDescent="0.25">
      <c r="B7467" s="6" t="s">
        <v>2539</v>
      </c>
      <c r="C7467" s="9" t="s">
        <v>16835</v>
      </c>
      <c r="D7467" s="6" t="s">
        <v>9</v>
      </c>
      <c r="E7467" s="813">
        <v>166.1413</v>
      </c>
    </row>
    <row r="7468" spans="2:5" x14ac:dyDescent="0.25">
      <c r="B7468" s="4" t="s">
        <v>2538</v>
      </c>
      <c r="C7468" s="8" t="s">
        <v>16836</v>
      </c>
      <c r="D7468" s="4" t="s">
        <v>1067</v>
      </c>
      <c r="E7468" s="814">
        <v>8.5754999999999999</v>
      </c>
    </row>
    <row r="7469" spans="2:5" x14ac:dyDescent="0.25">
      <c r="B7469" s="6" t="s">
        <v>2537</v>
      </c>
      <c r="C7469" s="9" t="s">
        <v>16837</v>
      </c>
      <c r="D7469" s="6" t="s">
        <v>1067</v>
      </c>
      <c r="E7469" s="813">
        <v>7.5026999999999999</v>
      </c>
    </row>
    <row r="7470" spans="2:5" x14ac:dyDescent="0.25">
      <c r="B7470" s="4" t="s">
        <v>6094</v>
      </c>
      <c r="C7470" s="8" t="s">
        <v>16838</v>
      </c>
      <c r="D7470" s="4" t="s">
        <v>49</v>
      </c>
      <c r="E7470" s="814">
        <v>10.512</v>
      </c>
    </row>
    <row r="7471" spans="2:5" x14ac:dyDescent="0.25">
      <c r="B7471" s="6" t="s">
        <v>2536</v>
      </c>
      <c r="C7471" s="9" t="s">
        <v>16839</v>
      </c>
      <c r="D7471" s="6" t="s">
        <v>49</v>
      </c>
      <c r="E7471" s="813">
        <v>11.7818</v>
      </c>
    </row>
    <row r="7472" spans="2:5" x14ac:dyDescent="0.25">
      <c r="B7472" s="4" t="s">
        <v>2535</v>
      </c>
      <c r="C7472" s="8" t="s">
        <v>16840</v>
      </c>
      <c r="D7472" s="4" t="s">
        <v>49</v>
      </c>
      <c r="E7472" s="814">
        <v>9.8469999999999995</v>
      </c>
    </row>
    <row r="7473" spans="2:5" x14ac:dyDescent="0.25">
      <c r="B7473" s="6" t="s">
        <v>2534</v>
      </c>
      <c r="C7473" s="9" t="s">
        <v>16841</v>
      </c>
      <c r="D7473" s="6" t="s">
        <v>49</v>
      </c>
      <c r="E7473" s="813">
        <v>5.1736000000000004</v>
      </c>
    </row>
    <row r="7474" spans="2:5" x14ac:dyDescent="0.25">
      <c r="B7474" s="4" t="s">
        <v>2533</v>
      </c>
      <c r="C7474" s="8" t="s">
        <v>16842</v>
      </c>
      <c r="D7474" s="4" t="s">
        <v>9721</v>
      </c>
      <c r="E7474" s="814">
        <v>120.47620000000001</v>
      </c>
    </row>
    <row r="7475" spans="2:5" x14ac:dyDescent="0.25">
      <c r="B7475" s="6" t="s">
        <v>2532</v>
      </c>
      <c r="C7475" s="9" t="s">
        <v>16843</v>
      </c>
      <c r="D7475" s="6" t="s">
        <v>9721</v>
      </c>
      <c r="E7475" s="813">
        <v>141.54849999999999</v>
      </c>
    </row>
    <row r="7476" spans="2:5" x14ac:dyDescent="0.25">
      <c r="B7476" s="4" t="s">
        <v>2531</v>
      </c>
      <c r="C7476" s="8" t="s">
        <v>16844</v>
      </c>
      <c r="D7476" s="4" t="s">
        <v>49</v>
      </c>
      <c r="E7476" s="814">
        <v>25.410699999999999</v>
      </c>
    </row>
    <row r="7477" spans="2:5" x14ac:dyDescent="0.25">
      <c r="B7477" s="6" t="s">
        <v>2530</v>
      </c>
      <c r="C7477" s="9" t="s">
        <v>16845</v>
      </c>
      <c r="D7477" s="6" t="s">
        <v>42</v>
      </c>
      <c r="E7477" s="813">
        <v>449.09629999999999</v>
      </c>
    </row>
    <row r="7478" spans="2:5" x14ac:dyDescent="0.25">
      <c r="B7478" s="4" t="s">
        <v>2529</v>
      </c>
      <c r="C7478" s="8" t="s">
        <v>16846</v>
      </c>
      <c r="D7478" s="4" t="s">
        <v>49</v>
      </c>
      <c r="E7478" s="814">
        <v>61.913200000000003</v>
      </c>
    </row>
    <row r="7479" spans="2:5" x14ac:dyDescent="0.25">
      <c r="B7479" s="6" t="s">
        <v>2528</v>
      </c>
      <c r="C7479" s="9" t="s">
        <v>16847</v>
      </c>
      <c r="D7479" s="6" t="s">
        <v>49</v>
      </c>
      <c r="E7479" s="813">
        <v>24.666799999999999</v>
      </c>
    </row>
    <row r="7480" spans="2:5" x14ac:dyDescent="0.25">
      <c r="B7480" s="4" t="s">
        <v>6095</v>
      </c>
      <c r="C7480" s="8" t="s">
        <v>16848</v>
      </c>
      <c r="D7480" s="4" t="s">
        <v>49</v>
      </c>
      <c r="E7480" s="814">
        <v>198.09700000000001</v>
      </c>
    </row>
    <row r="7481" spans="2:5" x14ac:dyDescent="0.25">
      <c r="B7481" s="6" t="s">
        <v>2527</v>
      </c>
      <c r="C7481" s="9" t="s">
        <v>16849</v>
      </c>
      <c r="D7481" s="6" t="s">
        <v>42</v>
      </c>
      <c r="E7481" s="813">
        <v>421.43</v>
      </c>
    </row>
    <row r="7482" spans="2:5" x14ac:dyDescent="0.25">
      <c r="B7482" s="4" t="s">
        <v>2526</v>
      </c>
      <c r="C7482" s="8" t="s">
        <v>16850</v>
      </c>
      <c r="D7482" s="4" t="s">
        <v>49</v>
      </c>
      <c r="E7482" s="814">
        <v>32.322899999999997</v>
      </c>
    </row>
    <row r="7483" spans="2:5" x14ac:dyDescent="0.25">
      <c r="B7483" s="6" t="s">
        <v>2525</v>
      </c>
      <c r="C7483" s="9" t="s">
        <v>16851</v>
      </c>
      <c r="D7483" s="6" t="s">
        <v>49</v>
      </c>
      <c r="E7483" s="813">
        <v>36.123100000000001</v>
      </c>
    </row>
    <row r="7484" spans="2:5" x14ac:dyDescent="0.25">
      <c r="B7484" s="4" t="s">
        <v>6096</v>
      </c>
      <c r="C7484" s="8" t="s">
        <v>16852</v>
      </c>
      <c r="D7484" s="4" t="s">
        <v>42</v>
      </c>
      <c r="E7484" s="814">
        <v>29.339300000000001</v>
      </c>
    </row>
    <row r="7485" spans="2:5" x14ac:dyDescent="0.25">
      <c r="B7485" s="6" t="s">
        <v>6097</v>
      </c>
      <c r="C7485" s="9" t="s">
        <v>16853</v>
      </c>
      <c r="D7485" s="6" t="s">
        <v>49</v>
      </c>
      <c r="E7485" s="813">
        <v>60.692</v>
      </c>
    </row>
    <row r="7486" spans="2:5" x14ac:dyDescent="0.25">
      <c r="B7486" s="4" t="s">
        <v>6098</v>
      </c>
      <c r="C7486" s="8" t="s">
        <v>16854</v>
      </c>
      <c r="D7486" s="4" t="s">
        <v>42</v>
      </c>
      <c r="E7486" s="814">
        <v>7.7731000000000003</v>
      </c>
    </row>
    <row r="7487" spans="2:5" x14ac:dyDescent="0.25">
      <c r="B7487" s="6" t="s">
        <v>6099</v>
      </c>
      <c r="C7487" s="9" t="s">
        <v>16855</v>
      </c>
      <c r="D7487" s="6" t="s">
        <v>42</v>
      </c>
      <c r="E7487" s="813">
        <v>5.1832000000000003</v>
      </c>
    </row>
    <row r="7488" spans="2:5" x14ac:dyDescent="0.25">
      <c r="B7488" s="4" t="s">
        <v>6100</v>
      </c>
      <c r="C7488" s="8" t="s">
        <v>16856</v>
      </c>
      <c r="D7488" s="4" t="s">
        <v>42</v>
      </c>
      <c r="E7488" s="814">
        <v>2942.8543</v>
      </c>
    </row>
    <row r="7489" spans="2:5" x14ac:dyDescent="0.25">
      <c r="B7489" s="6" t="s">
        <v>6101</v>
      </c>
      <c r="C7489" s="9" t="s">
        <v>16857</v>
      </c>
      <c r="D7489" s="6" t="s">
        <v>42</v>
      </c>
      <c r="E7489" s="813">
        <v>484.81619999999998</v>
      </c>
    </row>
    <row r="7490" spans="2:5" x14ac:dyDescent="0.25">
      <c r="B7490" s="4" t="s">
        <v>5854</v>
      </c>
      <c r="C7490" s="8" t="s">
        <v>16858</v>
      </c>
      <c r="D7490" s="4" t="s">
        <v>42</v>
      </c>
      <c r="E7490" s="814">
        <v>35.858600000000003</v>
      </c>
    </row>
    <row r="7491" spans="2:5" x14ac:dyDescent="0.25">
      <c r="B7491" s="6" t="s">
        <v>3225</v>
      </c>
      <c r="C7491" s="9" t="s">
        <v>16859</v>
      </c>
      <c r="D7491" s="6" t="s">
        <v>42</v>
      </c>
      <c r="E7491" s="813">
        <v>392.15980000000002</v>
      </c>
    </row>
    <row r="7492" spans="2:5" x14ac:dyDescent="0.25">
      <c r="B7492" s="4" t="s">
        <v>3226</v>
      </c>
      <c r="C7492" s="8" t="s">
        <v>16860</v>
      </c>
      <c r="D7492" s="4" t="s">
        <v>9</v>
      </c>
      <c r="E7492" s="814">
        <v>103.50839999999999</v>
      </c>
    </row>
    <row r="7493" spans="2:5" x14ac:dyDescent="0.25">
      <c r="B7493" s="6" t="s">
        <v>2524</v>
      </c>
      <c r="C7493" s="9" t="s">
        <v>16861</v>
      </c>
      <c r="D7493" s="6" t="s">
        <v>10960</v>
      </c>
      <c r="E7493" s="813">
        <v>38.918100000000003</v>
      </c>
    </row>
    <row r="7494" spans="2:5" x14ac:dyDescent="0.25">
      <c r="B7494" s="4" t="s">
        <v>2523</v>
      </c>
      <c r="C7494" s="8" t="s">
        <v>16862</v>
      </c>
      <c r="D7494" s="4" t="s">
        <v>42</v>
      </c>
      <c r="E7494" s="814">
        <v>603.5086</v>
      </c>
    </row>
    <row r="7495" spans="2:5" x14ac:dyDescent="0.25">
      <c r="B7495" s="6" t="s">
        <v>3227</v>
      </c>
      <c r="C7495" s="9" t="s">
        <v>16863</v>
      </c>
      <c r="D7495" s="6" t="s">
        <v>42</v>
      </c>
      <c r="E7495" s="813">
        <v>288.9196</v>
      </c>
    </row>
    <row r="7496" spans="2:5" x14ac:dyDescent="0.25">
      <c r="B7496" s="4" t="s">
        <v>3228</v>
      </c>
      <c r="C7496" s="8" t="s">
        <v>16864</v>
      </c>
      <c r="D7496" s="4" t="s">
        <v>9</v>
      </c>
      <c r="E7496" s="814">
        <v>160.81489999999999</v>
      </c>
    </row>
    <row r="7497" spans="2:5" ht="30" x14ac:dyDescent="0.25">
      <c r="B7497" s="6" t="s">
        <v>2522</v>
      </c>
      <c r="C7497" s="9" t="s">
        <v>16865</v>
      </c>
      <c r="D7497" s="6" t="s">
        <v>10960</v>
      </c>
      <c r="E7497" s="813">
        <v>31.636800000000001</v>
      </c>
    </row>
    <row r="7498" spans="2:5" x14ac:dyDescent="0.25">
      <c r="B7498" s="4" t="s">
        <v>2521</v>
      </c>
      <c r="C7498" s="8" t="s">
        <v>16866</v>
      </c>
      <c r="D7498" s="4" t="s">
        <v>10960</v>
      </c>
      <c r="E7498" s="814">
        <v>19.7547</v>
      </c>
    </row>
    <row r="7499" spans="2:5" x14ac:dyDescent="0.25">
      <c r="B7499" s="6" t="s">
        <v>2520</v>
      </c>
      <c r="C7499" s="9" t="s">
        <v>16867</v>
      </c>
      <c r="D7499" s="6" t="s">
        <v>10960</v>
      </c>
      <c r="E7499" s="813">
        <v>25.466699999999999</v>
      </c>
    </row>
    <row r="7500" spans="2:5" x14ac:dyDescent="0.25">
      <c r="B7500" s="4" t="s">
        <v>2519</v>
      </c>
      <c r="C7500" s="8" t="s">
        <v>16868</v>
      </c>
      <c r="D7500" s="4" t="s">
        <v>10960</v>
      </c>
      <c r="E7500" s="814">
        <v>26.371099999999998</v>
      </c>
    </row>
    <row r="7501" spans="2:5" x14ac:dyDescent="0.25">
      <c r="B7501" s="6" t="s">
        <v>2518</v>
      </c>
      <c r="C7501" s="9" t="s">
        <v>16869</v>
      </c>
      <c r="D7501" s="6" t="s">
        <v>10960</v>
      </c>
      <c r="E7501" s="813">
        <v>28.265499999999999</v>
      </c>
    </row>
    <row r="7502" spans="2:5" x14ac:dyDescent="0.25">
      <c r="B7502" s="4" t="s">
        <v>2517</v>
      </c>
      <c r="C7502" s="8" t="s">
        <v>16870</v>
      </c>
      <c r="D7502" s="4" t="s">
        <v>10960</v>
      </c>
      <c r="E7502" s="814">
        <v>37.299900000000001</v>
      </c>
    </row>
    <row r="7503" spans="2:5" x14ac:dyDescent="0.25">
      <c r="B7503" s="6" t="s">
        <v>2516</v>
      </c>
      <c r="C7503" s="9" t="s">
        <v>16871</v>
      </c>
      <c r="D7503" s="6" t="s">
        <v>10960</v>
      </c>
      <c r="E7503" s="813">
        <v>55.349699999999999</v>
      </c>
    </row>
    <row r="7504" spans="2:5" x14ac:dyDescent="0.25">
      <c r="B7504" s="4" t="s">
        <v>2515</v>
      </c>
      <c r="C7504" s="8" t="s">
        <v>16872</v>
      </c>
      <c r="D7504" s="4" t="s">
        <v>10960</v>
      </c>
      <c r="E7504" s="814">
        <v>73.39</v>
      </c>
    </row>
    <row r="7505" spans="2:5" x14ac:dyDescent="0.25">
      <c r="B7505" s="6" t="s">
        <v>2514</v>
      </c>
      <c r="C7505" s="9" t="s">
        <v>16873</v>
      </c>
      <c r="D7505" s="6" t="s">
        <v>10960</v>
      </c>
      <c r="E7505" s="813">
        <v>40.476999999999997</v>
      </c>
    </row>
    <row r="7506" spans="2:5" x14ac:dyDescent="0.25">
      <c r="B7506" s="4" t="s">
        <v>2513</v>
      </c>
      <c r="C7506" s="8" t="s">
        <v>16874</v>
      </c>
      <c r="D7506" s="4" t="s">
        <v>10960</v>
      </c>
      <c r="E7506" s="814">
        <v>50.720500000000001</v>
      </c>
    </row>
    <row r="7507" spans="2:5" x14ac:dyDescent="0.25">
      <c r="B7507" s="6" t="s">
        <v>2512</v>
      </c>
      <c r="C7507" s="9" t="s">
        <v>16875</v>
      </c>
      <c r="D7507" s="6" t="s">
        <v>10960</v>
      </c>
      <c r="E7507" s="813">
        <v>60.883099999999999</v>
      </c>
    </row>
    <row r="7508" spans="2:5" x14ac:dyDescent="0.25">
      <c r="B7508" s="4" t="s">
        <v>2511</v>
      </c>
      <c r="C7508" s="8" t="s">
        <v>16876</v>
      </c>
      <c r="D7508" s="4" t="s">
        <v>10960</v>
      </c>
      <c r="E7508" s="814">
        <v>71.651899999999998</v>
      </c>
    </row>
    <row r="7509" spans="2:5" x14ac:dyDescent="0.25">
      <c r="B7509" s="6" t="s">
        <v>2510</v>
      </c>
      <c r="C7509" s="9" t="s">
        <v>16877</v>
      </c>
      <c r="D7509" s="6" t="s">
        <v>10960</v>
      </c>
      <c r="E7509" s="813">
        <v>33.421100000000003</v>
      </c>
    </row>
    <row r="7510" spans="2:5" x14ac:dyDescent="0.25">
      <c r="B7510" s="4" t="s">
        <v>2509</v>
      </c>
      <c r="C7510" s="8" t="s">
        <v>16878</v>
      </c>
      <c r="D7510" s="4" t="s">
        <v>10960</v>
      </c>
      <c r="E7510" s="814">
        <v>41.7637</v>
      </c>
    </row>
    <row r="7511" spans="2:5" x14ac:dyDescent="0.25">
      <c r="B7511" s="6" t="s">
        <v>2508</v>
      </c>
      <c r="C7511" s="9" t="s">
        <v>16879</v>
      </c>
      <c r="D7511" s="6" t="s">
        <v>10960</v>
      </c>
      <c r="E7511" s="813">
        <v>49.645400000000002</v>
      </c>
    </row>
    <row r="7512" spans="2:5" x14ac:dyDescent="0.25">
      <c r="B7512" s="4" t="s">
        <v>2507</v>
      </c>
      <c r="C7512" s="8" t="s">
        <v>16880</v>
      </c>
      <c r="D7512" s="4" t="s">
        <v>10960</v>
      </c>
      <c r="E7512" s="814">
        <v>58.096800000000002</v>
      </c>
    </row>
    <row r="7513" spans="2:5" x14ac:dyDescent="0.25">
      <c r="B7513" s="6" t="s">
        <v>2506</v>
      </c>
      <c r="C7513" s="9" t="s">
        <v>16881</v>
      </c>
      <c r="D7513" s="6" t="s">
        <v>10960</v>
      </c>
      <c r="E7513" s="813">
        <v>30.206399999999999</v>
      </c>
    </row>
    <row r="7514" spans="2:5" x14ac:dyDescent="0.25">
      <c r="B7514" s="4" t="s">
        <v>2505</v>
      </c>
      <c r="C7514" s="8" t="s">
        <v>16882</v>
      </c>
      <c r="D7514" s="4" t="s">
        <v>10960</v>
      </c>
      <c r="E7514" s="814">
        <v>39.406399999999998</v>
      </c>
    </row>
    <row r="7515" spans="2:5" x14ac:dyDescent="0.25">
      <c r="B7515" s="6" t="s">
        <v>2504</v>
      </c>
      <c r="C7515" s="9" t="s">
        <v>16883</v>
      </c>
      <c r="D7515" s="6" t="s">
        <v>10960</v>
      </c>
      <c r="E7515" s="813">
        <v>46.835700000000003</v>
      </c>
    </row>
    <row r="7516" spans="2:5" x14ac:dyDescent="0.25">
      <c r="B7516" s="4" t="s">
        <v>2503</v>
      </c>
      <c r="C7516" s="8" t="s">
        <v>16884</v>
      </c>
      <c r="D7516" s="4" t="s">
        <v>10960</v>
      </c>
      <c r="E7516" s="814">
        <v>54.511899999999997</v>
      </c>
    </row>
    <row r="7517" spans="2:5" x14ac:dyDescent="0.25">
      <c r="B7517" s="6" t="s">
        <v>2502</v>
      </c>
      <c r="C7517" s="9" t="s">
        <v>16885</v>
      </c>
      <c r="D7517" s="6" t="s">
        <v>9</v>
      </c>
      <c r="E7517" s="813">
        <v>62.638399999999997</v>
      </c>
    </row>
    <row r="7518" spans="2:5" x14ac:dyDescent="0.25">
      <c r="B7518" s="6" t="s">
        <v>2501</v>
      </c>
      <c r="C7518" s="9" t="s">
        <v>16886</v>
      </c>
      <c r="D7518" s="6" t="s">
        <v>42</v>
      </c>
      <c r="E7518" s="813">
        <v>539.97410000000002</v>
      </c>
    </row>
    <row r="7519" spans="2:5" x14ac:dyDescent="0.25">
      <c r="B7519" s="4" t="s">
        <v>2500</v>
      </c>
      <c r="C7519" s="8" t="s">
        <v>16887</v>
      </c>
      <c r="D7519" s="4" t="s">
        <v>42</v>
      </c>
      <c r="E7519" s="814">
        <v>545.50639999999999</v>
      </c>
    </row>
    <row r="7520" spans="2:5" x14ac:dyDescent="0.25">
      <c r="B7520" s="6" t="s">
        <v>2499</v>
      </c>
      <c r="C7520" s="9" t="s">
        <v>16888</v>
      </c>
      <c r="D7520" s="6" t="s">
        <v>42</v>
      </c>
      <c r="E7520" s="813">
        <v>585.1069</v>
      </c>
    </row>
    <row r="7521" spans="2:5" x14ac:dyDescent="0.25">
      <c r="B7521" s="4" t="s">
        <v>2498</v>
      </c>
      <c r="C7521" s="8" t="s">
        <v>16889</v>
      </c>
      <c r="D7521" s="4" t="s">
        <v>42</v>
      </c>
      <c r="E7521" s="814">
        <v>606.66669999999999</v>
      </c>
    </row>
    <row r="7522" spans="2:5" x14ac:dyDescent="0.25">
      <c r="B7522" s="6" t="s">
        <v>2497</v>
      </c>
      <c r="C7522" s="9" t="s">
        <v>16890</v>
      </c>
      <c r="D7522" s="6" t="s">
        <v>42</v>
      </c>
      <c r="E7522" s="813">
        <v>659.30169999999998</v>
      </c>
    </row>
    <row r="7523" spans="2:5" x14ac:dyDescent="0.25">
      <c r="B7523" s="4" t="s">
        <v>2496</v>
      </c>
      <c r="C7523" s="8" t="s">
        <v>16891</v>
      </c>
      <c r="D7523" s="4" t="s">
        <v>42</v>
      </c>
      <c r="E7523" s="814">
        <v>960.07680000000005</v>
      </c>
    </row>
    <row r="7524" spans="2:5" x14ac:dyDescent="0.25">
      <c r="B7524" s="6" t="s">
        <v>2495</v>
      </c>
      <c r="C7524" s="9" t="s">
        <v>16892</v>
      </c>
      <c r="D7524" s="6" t="s">
        <v>42</v>
      </c>
      <c r="E7524" s="813">
        <v>1320.1658</v>
      </c>
    </row>
    <row r="7525" spans="2:5" x14ac:dyDescent="0.25">
      <c r="B7525" s="4" t="s">
        <v>2494</v>
      </c>
      <c r="C7525" s="8" t="s">
        <v>16893</v>
      </c>
      <c r="D7525" s="4" t="s">
        <v>42</v>
      </c>
      <c r="E7525" s="814">
        <v>11.069699999999999</v>
      </c>
    </row>
    <row r="7526" spans="2:5" x14ac:dyDescent="0.25">
      <c r="B7526" s="6" t="s">
        <v>2493</v>
      </c>
      <c r="C7526" s="9" t="s">
        <v>16894</v>
      </c>
      <c r="D7526" s="6" t="s">
        <v>42</v>
      </c>
      <c r="E7526" s="813">
        <v>20.500900000000001</v>
      </c>
    </row>
    <row r="7527" spans="2:5" x14ac:dyDescent="0.25">
      <c r="B7527" s="4" t="s">
        <v>2492</v>
      </c>
      <c r="C7527" s="8" t="s">
        <v>16895</v>
      </c>
      <c r="D7527" s="4" t="s">
        <v>10960</v>
      </c>
      <c r="E7527" s="814">
        <v>50.364199999999997</v>
      </c>
    </row>
    <row r="7528" spans="2:5" x14ac:dyDescent="0.25">
      <c r="B7528" s="4" t="s">
        <v>2491</v>
      </c>
      <c r="C7528" s="8" t="s">
        <v>16896</v>
      </c>
      <c r="D7528" s="4" t="s">
        <v>10960</v>
      </c>
      <c r="E7528" s="814">
        <v>15.8323</v>
      </c>
    </row>
    <row r="7529" spans="2:5" x14ac:dyDescent="0.25">
      <c r="B7529" s="6" t="s">
        <v>6102</v>
      </c>
      <c r="C7529" s="9" t="s">
        <v>16897</v>
      </c>
      <c r="D7529" s="6" t="s">
        <v>9721</v>
      </c>
      <c r="E7529" s="813" t="s">
        <v>1600</v>
      </c>
    </row>
    <row r="7530" spans="2:5" x14ac:dyDescent="0.25">
      <c r="B7530" s="4" t="s">
        <v>2490</v>
      </c>
      <c r="C7530" s="8" t="s">
        <v>16898</v>
      </c>
      <c r="D7530" s="4" t="s">
        <v>1067</v>
      </c>
      <c r="E7530" s="814">
        <v>12.585800000000001</v>
      </c>
    </row>
    <row r="7531" spans="2:5" x14ac:dyDescent="0.25">
      <c r="B7531" s="4" t="s">
        <v>2489</v>
      </c>
      <c r="C7531" s="8" t="s">
        <v>16899</v>
      </c>
      <c r="D7531" s="4" t="s">
        <v>49</v>
      </c>
      <c r="E7531" s="814">
        <v>31.8384</v>
      </c>
    </row>
    <row r="7532" spans="2:5" x14ac:dyDescent="0.25">
      <c r="B7532" s="6" t="s">
        <v>2488</v>
      </c>
      <c r="C7532" s="9" t="s">
        <v>16900</v>
      </c>
      <c r="D7532" s="6" t="s">
        <v>49</v>
      </c>
      <c r="E7532" s="813">
        <v>12.692399999999999</v>
      </c>
    </row>
    <row r="7533" spans="2:5" x14ac:dyDescent="0.25">
      <c r="B7533" s="4" t="s">
        <v>2487</v>
      </c>
      <c r="C7533" s="8" t="s">
        <v>16901</v>
      </c>
      <c r="D7533" s="4" t="s">
        <v>9</v>
      </c>
      <c r="E7533" s="814">
        <v>190.9143</v>
      </c>
    </row>
    <row r="7534" spans="2:5" x14ac:dyDescent="0.25">
      <c r="B7534" s="6" t="s">
        <v>2486</v>
      </c>
      <c r="C7534" s="9" t="s">
        <v>16902</v>
      </c>
      <c r="D7534" s="6" t="s">
        <v>49</v>
      </c>
      <c r="E7534" s="813">
        <v>5.3014000000000001</v>
      </c>
    </row>
    <row r="7535" spans="2:5" x14ac:dyDescent="0.25">
      <c r="B7535" s="4" t="s">
        <v>2485</v>
      </c>
      <c r="C7535" s="8" t="s">
        <v>16903</v>
      </c>
      <c r="D7535" s="4" t="s">
        <v>49</v>
      </c>
      <c r="E7535" s="814">
        <v>5.3014000000000001</v>
      </c>
    </row>
    <row r="7536" spans="2:5" x14ac:dyDescent="0.25">
      <c r="B7536" s="6" t="s">
        <v>2484</v>
      </c>
      <c r="C7536" s="9" t="s">
        <v>16904</v>
      </c>
      <c r="D7536" s="6" t="s">
        <v>49</v>
      </c>
      <c r="E7536" s="813">
        <v>5.3014000000000001</v>
      </c>
    </row>
    <row r="7537" spans="2:5" x14ac:dyDescent="0.25">
      <c r="B7537" s="4" t="s">
        <v>2483</v>
      </c>
      <c r="C7537" s="8" t="s">
        <v>16905</v>
      </c>
      <c r="D7537" s="4" t="s">
        <v>49</v>
      </c>
      <c r="E7537" s="814">
        <v>5.3014000000000001</v>
      </c>
    </row>
    <row r="7538" spans="2:5" x14ac:dyDescent="0.25">
      <c r="B7538" s="4" t="s">
        <v>2482</v>
      </c>
      <c r="C7538" s="8" t="s">
        <v>16906</v>
      </c>
      <c r="D7538" s="4" t="s">
        <v>49</v>
      </c>
      <c r="E7538" s="814">
        <v>5.3014999999999999</v>
      </c>
    </row>
    <row r="7539" spans="2:5" x14ac:dyDescent="0.25">
      <c r="B7539" s="6" t="s">
        <v>2481</v>
      </c>
      <c r="C7539" s="9" t="s">
        <v>16907</v>
      </c>
      <c r="D7539" s="6" t="s">
        <v>9</v>
      </c>
      <c r="E7539" s="813">
        <v>66.710099999999997</v>
      </c>
    </row>
    <row r="7540" spans="2:5" x14ac:dyDescent="0.25">
      <c r="B7540" s="6" t="s">
        <v>2480</v>
      </c>
      <c r="C7540" s="9" t="s">
        <v>16908</v>
      </c>
      <c r="D7540" s="6" t="s">
        <v>9</v>
      </c>
      <c r="E7540" s="813">
        <v>10.1532</v>
      </c>
    </row>
    <row r="7541" spans="2:5" x14ac:dyDescent="0.25">
      <c r="B7541" s="4" t="s">
        <v>2479</v>
      </c>
      <c r="C7541" s="8" t="s">
        <v>16909</v>
      </c>
      <c r="D7541" s="4" t="s">
        <v>9</v>
      </c>
      <c r="E7541" s="814">
        <v>126.5468</v>
      </c>
    </row>
    <row r="7542" spans="2:5" x14ac:dyDescent="0.25">
      <c r="B7542" s="6" t="s">
        <v>2478</v>
      </c>
      <c r="C7542" s="9" t="s">
        <v>16910</v>
      </c>
      <c r="D7542" s="6" t="s">
        <v>9</v>
      </c>
      <c r="E7542" s="813">
        <v>145.45910000000001</v>
      </c>
    </row>
    <row r="7543" spans="2:5" x14ac:dyDescent="0.25">
      <c r="B7543" s="4" t="s">
        <v>2477</v>
      </c>
      <c r="C7543" s="8" t="s">
        <v>16911</v>
      </c>
      <c r="D7543" s="4" t="s">
        <v>9</v>
      </c>
      <c r="E7543" s="814">
        <v>258.31009999999998</v>
      </c>
    </row>
    <row r="7544" spans="2:5" x14ac:dyDescent="0.25">
      <c r="B7544" s="6" t="s">
        <v>2476</v>
      </c>
      <c r="C7544" s="9" t="s">
        <v>16912</v>
      </c>
      <c r="D7544" s="6" t="s">
        <v>9</v>
      </c>
      <c r="E7544" s="813">
        <v>537.91179999999997</v>
      </c>
    </row>
    <row r="7545" spans="2:5" x14ac:dyDescent="0.25">
      <c r="B7545" s="4" t="s">
        <v>2475</v>
      </c>
      <c r="C7545" s="8" t="s">
        <v>16913</v>
      </c>
      <c r="D7545" s="4" t="s">
        <v>42</v>
      </c>
      <c r="E7545" s="814">
        <v>20.156300000000002</v>
      </c>
    </row>
    <row r="7546" spans="2:5" x14ac:dyDescent="0.25">
      <c r="B7546" s="6" t="s">
        <v>2474</v>
      </c>
      <c r="C7546" s="9" t="s">
        <v>16914</v>
      </c>
      <c r="D7546" s="6" t="s">
        <v>42</v>
      </c>
      <c r="E7546" s="813">
        <v>47.511299999999999</v>
      </c>
    </row>
    <row r="7547" spans="2:5" x14ac:dyDescent="0.25">
      <c r="B7547" s="4" t="s">
        <v>2473</v>
      </c>
      <c r="C7547" s="8" t="s">
        <v>16915</v>
      </c>
      <c r="D7547" s="4" t="s">
        <v>42</v>
      </c>
      <c r="E7547" s="814">
        <v>248.19839999999999</v>
      </c>
    </row>
    <row r="7548" spans="2:5" x14ac:dyDescent="0.25">
      <c r="B7548" s="6" t="s">
        <v>2472</v>
      </c>
      <c r="C7548" s="9" t="s">
        <v>16916</v>
      </c>
      <c r="D7548" s="6" t="s">
        <v>42</v>
      </c>
      <c r="E7548" s="813">
        <v>3020.5230000000001</v>
      </c>
    </row>
    <row r="7549" spans="2:5" x14ac:dyDescent="0.25">
      <c r="B7549" s="6" t="s">
        <v>2471</v>
      </c>
      <c r="C7549" s="9" t="s">
        <v>16917</v>
      </c>
      <c r="D7549" s="6" t="s">
        <v>42</v>
      </c>
      <c r="E7549" s="813">
        <v>6973.7030999999997</v>
      </c>
    </row>
    <row r="7550" spans="2:5" x14ac:dyDescent="0.25">
      <c r="B7550" s="4" t="s">
        <v>2470</v>
      </c>
      <c r="C7550" s="8" t="s">
        <v>16918</v>
      </c>
      <c r="D7550" s="4" t="s">
        <v>42</v>
      </c>
      <c r="E7550" s="814">
        <v>8376.4313000000002</v>
      </c>
    </row>
    <row r="7551" spans="2:5" x14ac:dyDescent="0.25">
      <c r="B7551" s="6" t="s">
        <v>6103</v>
      </c>
      <c r="C7551" s="9" t="s">
        <v>16919</v>
      </c>
      <c r="D7551" s="6" t="s">
        <v>42</v>
      </c>
      <c r="E7551" s="813">
        <v>12464.2986</v>
      </c>
    </row>
    <row r="7552" spans="2:5" x14ac:dyDescent="0.25">
      <c r="B7552" s="4" t="s">
        <v>6104</v>
      </c>
      <c r="C7552" s="8" t="s">
        <v>16920</v>
      </c>
      <c r="D7552" s="4" t="s">
        <v>42</v>
      </c>
      <c r="E7552" s="814">
        <v>7558.7802000000001</v>
      </c>
    </row>
    <row r="7553" spans="2:5" x14ac:dyDescent="0.25">
      <c r="B7553" s="6" t="s">
        <v>5767</v>
      </c>
      <c r="C7553" s="9" t="s">
        <v>16921</v>
      </c>
      <c r="D7553" s="6" t="s">
        <v>42</v>
      </c>
      <c r="E7553" s="813">
        <v>30.4345</v>
      </c>
    </row>
    <row r="7554" spans="2:5" x14ac:dyDescent="0.25">
      <c r="B7554" s="4" t="s">
        <v>2469</v>
      </c>
      <c r="C7554" s="8" t="s">
        <v>16922</v>
      </c>
      <c r="D7554" s="4" t="s">
        <v>42</v>
      </c>
      <c r="E7554" s="814">
        <v>2999.1977999999999</v>
      </c>
    </row>
    <row r="7555" spans="2:5" x14ac:dyDescent="0.25">
      <c r="B7555" s="6" t="s">
        <v>5855</v>
      </c>
      <c r="C7555" s="9" t="s">
        <v>16923</v>
      </c>
      <c r="D7555" s="6" t="s">
        <v>42</v>
      </c>
      <c r="E7555" s="813">
        <v>529.22249999999997</v>
      </c>
    </row>
    <row r="7556" spans="2:5" x14ac:dyDescent="0.25">
      <c r="B7556" s="4" t="s">
        <v>5856</v>
      </c>
      <c r="C7556" s="8" t="s">
        <v>16924</v>
      </c>
      <c r="D7556" s="4" t="s">
        <v>42</v>
      </c>
      <c r="E7556" s="814">
        <v>311.56819999999999</v>
      </c>
    </row>
    <row r="7557" spans="2:5" x14ac:dyDescent="0.25">
      <c r="B7557" s="6" t="s">
        <v>2468</v>
      </c>
      <c r="C7557" s="9" t="s">
        <v>16925</v>
      </c>
      <c r="D7557" s="6" t="s">
        <v>42</v>
      </c>
      <c r="E7557" s="813">
        <v>1157.3936000000001</v>
      </c>
    </row>
    <row r="7558" spans="2:5" x14ac:dyDescent="0.25">
      <c r="B7558" s="4" t="s">
        <v>2467</v>
      </c>
      <c r="C7558" s="8" t="s">
        <v>16926</v>
      </c>
      <c r="D7558" s="4" t="s">
        <v>9</v>
      </c>
      <c r="E7558" s="814">
        <v>7.62</v>
      </c>
    </row>
    <row r="7559" spans="2:5" x14ac:dyDescent="0.25">
      <c r="B7559" s="6" t="s">
        <v>2466</v>
      </c>
      <c r="C7559" s="9" t="s">
        <v>16927</v>
      </c>
      <c r="D7559" s="6" t="s">
        <v>9</v>
      </c>
      <c r="E7559" s="813">
        <v>12.105600000000001</v>
      </c>
    </row>
    <row r="7560" spans="2:5" x14ac:dyDescent="0.25">
      <c r="B7560" s="4" t="s">
        <v>6105</v>
      </c>
      <c r="C7560" s="8" t="s">
        <v>16928</v>
      </c>
      <c r="D7560" s="4" t="s">
        <v>9</v>
      </c>
      <c r="E7560" s="814">
        <v>28.687799999999999</v>
      </c>
    </row>
    <row r="7561" spans="2:5" x14ac:dyDescent="0.25">
      <c r="B7561" s="6" t="s">
        <v>6106</v>
      </c>
      <c r="C7561" s="9" t="s">
        <v>16929</v>
      </c>
      <c r="D7561" s="6" t="s">
        <v>9</v>
      </c>
      <c r="E7561" s="813">
        <v>40.620699999999999</v>
      </c>
    </row>
    <row r="7562" spans="2:5" x14ac:dyDescent="0.25">
      <c r="B7562" s="4" t="s">
        <v>2465</v>
      </c>
      <c r="C7562" s="8" t="s">
        <v>16930</v>
      </c>
      <c r="D7562" s="4" t="s">
        <v>9</v>
      </c>
      <c r="E7562" s="814">
        <v>12.8</v>
      </c>
    </row>
    <row r="7563" spans="2:5" x14ac:dyDescent="0.25">
      <c r="B7563" s="6" t="s">
        <v>2464</v>
      </c>
      <c r="C7563" s="9" t="s">
        <v>16931</v>
      </c>
      <c r="D7563" s="6" t="s">
        <v>9</v>
      </c>
      <c r="E7563" s="813">
        <v>22.414000000000001</v>
      </c>
    </row>
    <row r="7564" spans="2:5" x14ac:dyDescent="0.25">
      <c r="B7564" s="4" t="s">
        <v>2463</v>
      </c>
      <c r="C7564" s="8" t="s">
        <v>16932</v>
      </c>
      <c r="D7564" s="4" t="s">
        <v>9</v>
      </c>
      <c r="E7564" s="814">
        <v>78.722999999999999</v>
      </c>
    </row>
    <row r="7565" spans="2:5" x14ac:dyDescent="0.25">
      <c r="B7565" s="6" t="s">
        <v>2462</v>
      </c>
      <c r="C7565" s="9" t="s">
        <v>16933</v>
      </c>
      <c r="D7565" s="6" t="s">
        <v>9</v>
      </c>
      <c r="E7565" s="813">
        <v>79.650599999999997</v>
      </c>
    </row>
    <row r="7566" spans="2:5" x14ac:dyDescent="0.25">
      <c r="B7566" s="6" t="s">
        <v>2461</v>
      </c>
      <c r="C7566" s="9" t="s">
        <v>16934</v>
      </c>
      <c r="D7566" s="6" t="s">
        <v>9</v>
      </c>
      <c r="E7566" s="813">
        <v>119.5031</v>
      </c>
    </row>
    <row r="7567" spans="2:5" x14ac:dyDescent="0.25">
      <c r="B7567" s="4" t="s">
        <v>2460</v>
      </c>
      <c r="C7567" s="8" t="s">
        <v>16935</v>
      </c>
      <c r="D7567" s="4" t="s">
        <v>42</v>
      </c>
      <c r="E7567" s="814">
        <v>505.09800000000001</v>
      </c>
    </row>
    <row r="7568" spans="2:5" x14ac:dyDescent="0.25">
      <c r="B7568" s="6" t="s">
        <v>2459</v>
      </c>
      <c r="C7568" s="9" t="s">
        <v>16936</v>
      </c>
      <c r="D7568" s="6" t="s">
        <v>10960</v>
      </c>
      <c r="E7568" s="813">
        <v>5.6818999999999997</v>
      </c>
    </row>
    <row r="7569" spans="2:5" x14ac:dyDescent="0.25">
      <c r="B7569" s="4" t="s">
        <v>2458</v>
      </c>
      <c r="C7569" s="8" t="s">
        <v>16937</v>
      </c>
      <c r="D7569" s="4" t="s">
        <v>42</v>
      </c>
      <c r="E7569" s="814">
        <v>1964.8923</v>
      </c>
    </row>
    <row r="7570" spans="2:5" x14ac:dyDescent="0.25">
      <c r="B7570" s="6" t="s">
        <v>2457</v>
      </c>
      <c r="C7570" s="9" t="s">
        <v>16938</v>
      </c>
      <c r="D7570" s="6" t="s">
        <v>42</v>
      </c>
      <c r="E7570" s="813">
        <v>13.261900000000001</v>
      </c>
    </row>
    <row r="7571" spans="2:5" x14ac:dyDescent="0.25">
      <c r="B7571" s="4" t="s">
        <v>2456</v>
      </c>
      <c r="C7571" s="8" t="s">
        <v>16939</v>
      </c>
      <c r="D7571" s="4" t="s">
        <v>10960</v>
      </c>
      <c r="E7571" s="814">
        <v>44.787399999999998</v>
      </c>
    </row>
    <row r="7572" spans="2:5" x14ac:dyDescent="0.25">
      <c r="B7572" s="6" t="s">
        <v>2455</v>
      </c>
      <c r="C7572" s="9" t="s">
        <v>16940</v>
      </c>
      <c r="D7572" s="6" t="s">
        <v>42</v>
      </c>
      <c r="E7572" s="813">
        <v>7470.3741</v>
      </c>
    </row>
    <row r="7573" spans="2:5" x14ac:dyDescent="0.25">
      <c r="B7573" s="4" t="s">
        <v>2454</v>
      </c>
      <c r="C7573" s="8" t="s">
        <v>16941</v>
      </c>
      <c r="D7573" s="4" t="s">
        <v>49</v>
      </c>
      <c r="E7573" s="814">
        <v>52.347799999999999</v>
      </c>
    </row>
    <row r="7574" spans="2:5" x14ac:dyDescent="0.25">
      <c r="B7574" s="6" t="s">
        <v>2453</v>
      </c>
      <c r="C7574" s="9" t="s">
        <v>16942</v>
      </c>
      <c r="D7574" s="6" t="s">
        <v>9</v>
      </c>
      <c r="E7574" s="813">
        <v>211.59889999999999</v>
      </c>
    </row>
    <row r="7575" spans="2:5" x14ac:dyDescent="0.25">
      <c r="B7575" s="4" t="s">
        <v>2452</v>
      </c>
      <c r="C7575" s="8" t="s">
        <v>16943</v>
      </c>
      <c r="D7575" s="4" t="s">
        <v>42</v>
      </c>
      <c r="E7575" s="814">
        <v>4207.2667000000001</v>
      </c>
    </row>
    <row r="7576" spans="2:5" x14ac:dyDescent="0.25">
      <c r="B7576" s="4" t="s">
        <v>2451</v>
      </c>
      <c r="C7576" s="8" t="s">
        <v>16944</v>
      </c>
      <c r="D7576" s="4" t="s">
        <v>42</v>
      </c>
      <c r="E7576" s="814">
        <v>2530.7847000000002</v>
      </c>
    </row>
    <row r="7577" spans="2:5" x14ac:dyDescent="0.25">
      <c r="B7577" s="6" t="s">
        <v>2450</v>
      </c>
      <c r="C7577" s="9" t="s">
        <v>16945</v>
      </c>
      <c r="D7577" s="6" t="s">
        <v>42</v>
      </c>
      <c r="E7577" s="813">
        <v>510.10820000000001</v>
      </c>
    </row>
    <row r="7578" spans="2:5" x14ac:dyDescent="0.25">
      <c r="B7578" s="4" t="s">
        <v>2449</v>
      </c>
      <c r="C7578" s="8" t="s">
        <v>16946</v>
      </c>
      <c r="D7578" s="4" t="s">
        <v>42</v>
      </c>
      <c r="E7578" s="814">
        <v>1444.0831000000001</v>
      </c>
    </row>
    <row r="7579" spans="2:5" x14ac:dyDescent="0.25">
      <c r="B7579" s="6" t="s">
        <v>2448</v>
      </c>
      <c r="C7579" s="9" t="s">
        <v>16947</v>
      </c>
      <c r="D7579" s="6" t="s">
        <v>9</v>
      </c>
      <c r="E7579" s="813">
        <v>137.01660000000001</v>
      </c>
    </row>
    <row r="7580" spans="2:5" x14ac:dyDescent="0.25">
      <c r="B7580" s="4" t="s">
        <v>3489</v>
      </c>
      <c r="C7580" s="8" t="s">
        <v>16948</v>
      </c>
      <c r="D7580" s="4" t="s">
        <v>42</v>
      </c>
      <c r="E7580" s="814">
        <v>1068.5281</v>
      </c>
    </row>
    <row r="7581" spans="2:5" x14ac:dyDescent="0.25">
      <c r="B7581" s="6" t="s">
        <v>2447</v>
      </c>
      <c r="C7581" s="9" t="s">
        <v>16949</v>
      </c>
      <c r="D7581" s="6" t="s">
        <v>42</v>
      </c>
      <c r="E7581" s="813">
        <v>9646.7171999999991</v>
      </c>
    </row>
    <row r="7582" spans="2:5" x14ac:dyDescent="0.25">
      <c r="B7582" s="4" t="s">
        <v>2446</v>
      </c>
      <c r="C7582" s="8" t="s">
        <v>16950</v>
      </c>
      <c r="D7582" s="4" t="s">
        <v>42</v>
      </c>
      <c r="E7582" s="814">
        <v>10522.5569</v>
      </c>
    </row>
    <row r="7583" spans="2:5" x14ac:dyDescent="0.25">
      <c r="B7583" s="6" t="s">
        <v>3490</v>
      </c>
      <c r="C7583" s="9" t="s">
        <v>16951</v>
      </c>
      <c r="D7583" s="6" t="s">
        <v>42</v>
      </c>
      <c r="E7583" s="813">
        <v>5.6897000000000002</v>
      </c>
    </row>
    <row r="7584" spans="2:5" x14ac:dyDescent="0.25">
      <c r="B7584" s="4" t="s">
        <v>3491</v>
      </c>
      <c r="C7584" s="8" t="s">
        <v>16952</v>
      </c>
      <c r="D7584" s="4" t="s">
        <v>42</v>
      </c>
      <c r="E7584" s="814">
        <v>390</v>
      </c>
    </row>
    <row r="7585" spans="2:5" x14ac:dyDescent="0.25">
      <c r="B7585" s="6" t="s">
        <v>2445</v>
      </c>
      <c r="C7585" s="9" t="s">
        <v>16953</v>
      </c>
      <c r="D7585" s="6" t="s">
        <v>42</v>
      </c>
      <c r="E7585" s="813">
        <v>37.584499999999998</v>
      </c>
    </row>
    <row r="7586" spans="2:5" x14ac:dyDescent="0.25">
      <c r="B7586" s="4" t="s">
        <v>6107</v>
      </c>
      <c r="C7586" s="8" t="s">
        <v>16954</v>
      </c>
      <c r="D7586" s="4" t="s">
        <v>42</v>
      </c>
      <c r="E7586" s="814">
        <v>4916.8783000000003</v>
      </c>
    </row>
    <row r="7587" spans="2:5" x14ac:dyDescent="0.25">
      <c r="B7587" s="6" t="s">
        <v>2444</v>
      </c>
      <c r="C7587" s="9" t="s">
        <v>16955</v>
      </c>
      <c r="D7587" s="6" t="s">
        <v>49</v>
      </c>
      <c r="E7587" s="813">
        <v>0.1323</v>
      </c>
    </row>
    <row r="7588" spans="2:5" x14ac:dyDescent="0.25">
      <c r="B7588" s="4" t="s">
        <v>2443</v>
      </c>
      <c r="C7588" s="8" t="s">
        <v>16956</v>
      </c>
      <c r="D7588" s="4" t="s">
        <v>49</v>
      </c>
      <c r="E7588" s="814">
        <v>2.5236000000000001</v>
      </c>
    </row>
    <row r="7589" spans="2:5" x14ac:dyDescent="0.25">
      <c r="B7589" s="6" t="s">
        <v>2442</v>
      </c>
      <c r="C7589" s="9" t="s">
        <v>16957</v>
      </c>
      <c r="D7589" s="6" t="s">
        <v>9</v>
      </c>
      <c r="E7589" s="813">
        <v>114.40430000000001</v>
      </c>
    </row>
    <row r="7590" spans="2:5" x14ac:dyDescent="0.25">
      <c r="B7590" s="4" t="s">
        <v>2441</v>
      </c>
      <c r="C7590" s="8" t="s">
        <v>16958</v>
      </c>
      <c r="D7590" s="4" t="s">
        <v>42</v>
      </c>
      <c r="E7590" s="814">
        <v>27633.6155</v>
      </c>
    </row>
    <row r="7591" spans="2:5" x14ac:dyDescent="0.25">
      <c r="B7591" s="6" t="s">
        <v>2440</v>
      </c>
      <c r="C7591" s="9" t="s">
        <v>16959</v>
      </c>
      <c r="D7591" s="6" t="s">
        <v>42</v>
      </c>
      <c r="E7591" s="813">
        <v>44688.258999999998</v>
      </c>
    </row>
    <row r="7592" spans="2:5" x14ac:dyDescent="0.25">
      <c r="B7592" s="4" t="s">
        <v>2439</v>
      </c>
      <c r="C7592" s="8" t="s">
        <v>16960</v>
      </c>
      <c r="D7592" s="4" t="s">
        <v>42</v>
      </c>
      <c r="E7592" s="814">
        <v>53073.4162</v>
      </c>
    </row>
    <row r="7593" spans="2:5" x14ac:dyDescent="0.25">
      <c r="B7593" s="6" t="s">
        <v>2438</v>
      </c>
      <c r="C7593" s="9" t="s">
        <v>16961</v>
      </c>
      <c r="D7593" s="6" t="s">
        <v>42</v>
      </c>
      <c r="E7593" s="813">
        <v>77728.833400000003</v>
      </c>
    </row>
    <row r="7594" spans="2:5" x14ac:dyDescent="0.25">
      <c r="B7594" s="4" t="s">
        <v>2437</v>
      </c>
      <c r="C7594" s="8" t="s">
        <v>16962</v>
      </c>
      <c r="D7594" s="4" t="s">
        <v>42</v>
      </c>
      <c r="E7594" s="814">
        <v>85749.573600000003</v>
      </c>
    </row>
    <row r="7595" spans="2:5" x14ac:dyDescent="0.25">
      <c r="B7595" s="6" t="s">
        <v>2436</v>
      </c>
      <c r="C7595" s="9" t="s">
        <v>16963</v>
      </c>
      <c r="D7595" s="6" t="s">
        <v>42</v>
      </c>
      <c r="E7595" s="813">
        <v>102080.0033</v>
      </c>
    </row>
    <row r="7596" spans="2:5" x14ac:dyDescent="0.25">
      <c r="B7596" s="4" t="s">
        <v>2435</v>
      </c>
      <c r="C7596" s="8" t="s">
        <v>16964</v>
      </c>
      <c r="D7596" s="4" t="s">
        <v>42</v>
      </c>
      <c r="E7596" s="814">
        <v>126668.8086</v>
      </c>
    </row>
    <row r="7597" spans="2:5" x14ac:dyDescent="0.25">
      <c r="B7597" s="6" t="s">
        <v>2434</v>
      </c>
      <c r="C7597" s="9" t="s">
        <v>16965</v>
      </c>
      <c r="D7597" s="6" t="s">
        <v>42</v>
      </c>
      <c r="E7597" s="813">
        <v>17097.576700000001</v>
      </c>
    </row>
    <row r="7598" spans="2:5" x14ac:dyDescent="0.25">
      <c r="B7598" s="4" t="s">
        <v>2433</v>
      </c>
      <c r="C7598" s="8" t="s">
        <v>16966</v>
      </c>
      <c r="D7598" s="4" t="s">
        <v>42</v>
      </c>
      <c r="E7598" s="814">
        <v>27712.535800000001</v>
      </c>
    </row>
    <row r="7599" spans="2:5" x14ac:dyDescent="0.25">
      <c r="B7599" s="6" t="s">
        <v>2432</v>
      </c>
      <c r="C7599" s="9" t="s">
        <v>16967</v>
      </c>
      <c r="D7599" s="6" t="s">
        <v>42</v>
      </c>
      <c r="E7599" s="813">
        <v>32950.9522</v>
      </c>
    </row>
    <row r="7600" spans="2:5" x14ac:dyDescent="0.25">
      <c r="B7600" s="4" t="s">
        <v>2431</v>
      </c>
      <c r="C7600" s="8" t="s">
        <v>16968</v>
      </c>
      <c r="D7600" s="4" t="s">
        <v>42</v>
      </c>
      <c r="E7600" s="814">
        <v>48473.161800000002</v>
      </c>
    </row>
    <row r="7601" spans="2:5" x14ac:dyDescent="0.25">
      <c r="B7601" s="6" t="s">
        <v>2430</v>
      </c>
      <c r="C7601" s="9" t="s">
        <v>16969</v>
      </c>
      <c r="D7601" s="6" t="s">
        <v>42</v>
      </c>
      <c r="E7601" s="813">
        <v>53718.5141</v>
      </c>
    </row>
    <row r="7602" spans="2:5" x14ac:dyDescent="0.25">
      <c r="B7602" s="4" t="s">
        <v>2429</v>
      </c>
      <c r="C7602" s="8" t="s">
        <v>16970</v>
      </c>
      <c r="D7602" s="4" t="s">
        <v>42</v>
      </c>
      <c r="E7602" s="814">
        <v>68220.508499999996</v>
      </c>
    </row>
    <row r="7603" spans="2:5" x14ac:dyDescent="0.25">
      <c r="B7603" s="6" t="s">
        <v>2428</v>
      </c>
      <c r="C7603" s="9" t="s">
        <v>16971</v>
      </c>
      <c r="D7603" s="6" t="s">
        <v>42</v>
      </c>
      <c r="E7603" s="813">
        <v>87834.260299999994</v>
      </c>
    </row>
    <row r="7604" spans="2:5" x14ac:dyDescent="0.25">
      <c r="B7604" s="4" t="s">
        <v>2427</v>
      </c>
      <c r="C7604" s="8" t="s">
        <v>16972</v>
      </c>
      <c r="D7604" s="4" t="s">
        <v>42</v>
      </c>
      <c r="E7604" s="814">
        <v>9.1231000000000009</v>
      </c>
    </row>
    <row r="7605" spans="2:5" x14ac:dyDescent="0.25">
      <c r="B7605" s="6" t="s">
        <v>2426</v>
      </c>
      <c r="C7605" s="9" t="s">
        <v>16973</v>
      </c>
      <c r="D7605" s="6" t="s">
        <v>42</v>
      </c>
      <c r="E7605" s="813">
        <v>5821.1338999999998</v>
      </c>
    </row>
    <row r="7606" spans="2:5" x14ac:dyDescent="0.25">
      <c r="B7606" s="4" t="s">
        <v>2425</v>
      </c>
      <c r="C7606" s="8" t="s">
        <v>16974</v>
      </c>
      <c r="D7606" s="4" t="s">
        <v>49</v>
      </c>
      <c r="E7606" s="814">
        <v>9.0982000000000003</v>
      </c>
    </row>
    <row r="7607" spans="2:5" x14ac:dyDescent="0.25">
      <c r="B7607" s="6" t="s">
        <v>2424</v>
      </c>
      <c r="C7607" s="9" t="s">
        <v>16975</v>
      </c>
      <c r="D7607" s="6" t="s">
        <v>9721</v>
      </c>
      <c r="E7607" s="813">
        <v>13.9259</v>
      </c>
    </row>
    <row r="7608" spans="2:5" x14ac:dyDescent="0.25">
      <c r="B7608" s="6" t="s">
        <v>2423</v>
      </c>
      <c r="C7608" s="9" t="s">
        <v>16976</v>
      </c>
      <c r="D7608" s="6" t="s">
        <v>49</v>
      </c>
      <c r="E7608" s="813">
        <v>68.211600000000004</v>
      </c>
    </row>
    <row r="7609" spans="2:5" x14ac:dyDescent="0.25">
      <c r="B7609" s="4" t="s">
        <v>2422</v>
      </c>
      <c r="C7609" s="8" t="s">
        <v>16977</v>
      </c>
      <c r="D7609" s="4" t="s">
        <v>9</v>
      </c>
      <c r="E7609" s="814">
        <v>3.0863999999999998</v>
      </c>
    </row>
    <row r="7610" spans="2:5" x14ac:dyDescent="0.25">
      <c r="B7610" s="6" t="s">
        <v>3229</v>
      </c>
      <c r="C7610" s="9" t="s">
        <v>16978</v>
      </c>
      <c r="D7610" s="6" t="s">
        <v>10960</v>
      </c>
      <c r="E7610" s="813">
        <v>41.874600000000001</v>
      </c>
    </row>
    <row r="7611" spans="2:5" x14ac:dyDescent="0.25">
      <c r="B7611" s="4" t="s">
        <v>2421</v>
      </c>
      <c r="C7611" s="8" t="s">
        <v>16979</v>
      </c>
      <c r="D7611" s="4" t="s">
        <v>9</v>
      </c>
      <c r="E7611" s="814">
        <v>38.540700000000001</v>
      </c>
    </row>
    <row r="7612" spans="2:5" x14ac:dyDescent="0.25">
      <c r="B7612" s="6" t="s">
        <v>2420</v>
      </c>
      <c r="C7612" s="9" t="s">
        <v>16980</v>
      </c>
      <c r="D7612" s="6" t="s">
        <v>9</v>
      </c>
      <c r="E7612" s="813">
        <v>24.623100000000001</v>
      </c>
    </row>
    <row r="7613" spans="2:5" x14ac:dyDescent="0.25">
      <c r="B7613" s="4" t="s">
        <v>6108</v>
      </c>
      <c r="C7613" s="8" t="s">
        <v>16981</v>
      </c>
      <c r="D7613" s="4" t="s">
        <v>42</v>
      </c>
      <c r="E7613" s="814">
        <v>519.4819</v>
      </c>
    </row>
    <row r="7614" spans="2:5" x14ac:dyDescent="0.25">
      <c r="B7614" s="6" t="s">
        <v>2419</v>
      </c>
      <c r="C7614" s="9" t="s">
        <v>16982</v>
      </c>
      <c r="D7614" s="6" t="s">
        <v>10960</v>
      </c>
      <c r="E7614" s="813">
        <v>88.549000000000007</v>
      </c>
    </row>
    <row r="7615" spans="2:5" x14ac:dyDescent="0.25">
      <c r="B7615" s="4" t="s">
        <v>2418</v>
      </c>
      <c r="C7615" s="8" t="s">
        <v>16983</v>
      </c>
      <c r="D7615" s="4" t="s">
        <v>42</v>
      </c>
      <c r="E7615" s="814">
        <v>3.2486000000000002</v>
      </c>
    </row>
    <row r="7616" spans="2:5" x14ac:dyDescent="0.25">
      <c r="B7616" s="6" t="s">
        <v>2417</v>
      </c>
      <c r="C7616" s="9" t="s">
        <v>16984</v>
      </c>
      <c r="D7616" s="6" t="s">
        <v>42</v>
      </c>
      <c r="E7616" s="813">
        <v>15.204499999999999</v>
      </c>
    </row>
    <row r="7617" spans="2:5" x14ac:dyDescent="0.25">
      <c r="B7617" s="4" t="s">
        <v>2416</v>
      </c>
      <c r="C7617" s="8" t="s">
        <v>16985</v>
      </c>
      <c r="D7617" s="4" t="s">
        <v>42</v>
      </c>
      <c r="E7617" s="814">
        <v>837.52459999999996</v>
      </c>
    </row>
    <row r="7618" spans="2:5" x14ac:dyDescent="0.25">
      <c r="B7618" s="6" t="s">
        <v>2415</v>
      </c>
      <c r="C7618" s="9" t="s">
        <v>16986</v>
      </c>
      <c r="D7618" s="6" t="s">
        <v>42</v>
      </c>
      <c r="E7618" s="813">
        <v>134.29830000000001</v>
      </c>
    </row>
    <row r="7619" spans="2:5" x14ac:dyDescent="0.25">
      <c r="B7619" s="4" t="s">
        <v>2414</v>
      </c>
      <c r="C7619" s="8" t="s">
        <v>16987</v>
      </c>
      <c r="D7619" s="4" t="s">
        <v>49</v>
      </c>
      <c r="E7619" s="814">
        <v>95.213999999999999</v>
      </c>
    </row>
    <row r="7620" spans="2:5" x14ac:dyDescent="0.25">
      <c r="B7620" s="6" t="s">
        <v>2413</v>
      </c>
      <c r="C7620" s="9" t="s">
        <v>16988</v>
      </c>
      <c r="D7620" s="6" t="s">
        <v>42</v>
      </c>
      <c r="E7620" s="813">
        <v>2219.9366</v>
      </c>
    </row>
    <row r="7621" spans="2:5" x14ac:dyDescent="0.25">
      <c r="B7621" s="4" t="s">
        <v>2412</v>
      </c>
      <c r="C7621" s="8" t="s">
        <v>16989</v>
      </c>
      <c r="D7621" s="4" t="s">
        <v>42</v>
      </c>
      <c r="E7621" s="814">
        <v>16.117999999999999</v>
      </c>
    </row>
    <row r="7622" spans="2:5" x14ac:dyDescent="0.25">
      <c r="B7622" s="6" t="s">
        <v>2411</v>
      </c>
      <c r="C7622" s="9" t="s">
        <v>16990</v>
      </c>
      <c r="D7622" s="6" t="s">
        <v>42</v>
      </c>
      <c r="E7622" s="813">
        <v>9921.65</v>
      </c>
    </row>
    <row r="7623" spans="2:5" x14ac:dyDescent="0.25">
      <c r="B7623" s="4" t="s">
        <v>6109</v>
      </c>
      <c r="C7623" s="8" t="s">
        <v>16991</v>
      </c>
      <c r="D7623" s="4" t="s">
        <v>9</v>
      </c>
      <c r="E7623" s="814">
        <v>1174.2422999999999</v>
      </c>
    </row>
    <row r="7624" spans="2:5" x14ac:dyDescent="0.25">
      <c r="B7624" s="6" t="s">
        <v>2410</v>
      </c>
      <c r="C7624" s="9" t="s">
        <v>16992</v>
      </c>
      <c r="D7624" s="6" t="s">
        <v>42</v>
      </c>
      <c r="E7624" s="813">
        <v>2.4434</v>
      </c>
    </row>
    <row r="7625" spans="2:5" x14ac:dyDescent="0.25">
      <c r="B7625" s="4" t="s">
        <v>2409</v>
      </c>
      <c r="C7625" s="8" t="s">
        <v>16993</v>
      </c>
      <c r="D7625" s="4" t="s">
        <v>42</v>
      </c>
      <c r="E7625" s="814">
        <v>3.9681999999999999</v>
      </c>
    </row>
    <row r="7626" spans="2:5" x14ac:dyDescent="0.25">
      <c r="B7626" s="6" t="s">
        <v>2408</v>
      </c>
      <c r="C7626" s="9" t="s">
        <v>16994</v>
      </c>
      <c r="D7626" s="6" t="s">
        <v>9</v>
      </c>
      <c r="E7626" s="813">
        <v>11.0001</v>
      </c>
    </row>
    <row r="7627" spans="2:5" x14ac:dyDescent="0.25">
      <c r="B7627" s="6" t="s">
        <v>2407</v>
      </c>
      <c r="C7627" s="9" t="s">
        <v>16995</v>
      </c>
      <c r="D7627" s="6" t="s">
        <v>9</v>
      </c>
      <c r="E7627" s="813">
        <v>4.1557000000000004</v>
      </c>
    </row>
    <row r="7628" spans="2:5" x14ac:dyDescent="0.25">
      <c r="B7628" s="4" t="s">
        <v>23965</v>
      </c>
      <c r="C7628" s="8" t="s">
        <v>23966</v>
      </c>
      <c r="D7628" s="4" t="s">
        <v>49</v>
      </c>
      <c r="E7628" s="814">
        <v>45</v>
      </c>
    </row>
    <row r="7629" spans="2:5" x14ac:dyDescent="0.25">
      <c r="B7629" s="6" t="s">
        <v>2406</v>
      </c>
      <c r="C7629" s="9" t="s">
        <v>16996</v>
      </c>
      <c r="D7629" s="6" t="s">
        <v>9</v>
      </c>
      <c r="E7629" s="813">
        <v>4.9894999999999996</v>
      </c>
    </row>
    <row r="7630" spans="2:5" x14ac:dyDescent="0.25">
      <c r="B7630" s="4" t="s">
        <v>2405</v>
      </c>
      <c r="C7630" s="8" t="s">
        <v>16997</v>
      </c>
      <c r="D7630" s="4" t="s">
        <v>9</v>
      </c>
      <c r="E7630" s="814">
        <v>8.2841000000000005</v>
      </c>
    </row>
    <row r="7631" spans="2:5" x14ac:dyDescent="0.25">
      <c r="B7631" s="6" t="s">
        <v>2404</v>
      </c>
      <c r="C7631" s="9" t="s">
        <v>16998</v>
      </c>
      <c r="D7631" s="6" t="s">
        <v>9</v>
      </c>
      <c r="E7631" s="813">
        <v>12.6508</v>
      </c>
    </row>
    <row r="7632" spans="2:5" x14ac:dyDescent="0.25">
      <c r="B7632" s="4" t="s">
        <v>2403</v>
      </c>
      <c r="C7632" s="8" t="s">
        <v>16999</v>
      </c>
      <c r="D7632" s="4" t="s">
        <v>9</v>
      </c>
      <c r="E7632" s="814">
        <v>18.537299999999998</v>
      </c>
    </row>
    <row r="7633" spans="2:5" x14ac:dyDescent="0.25">
      <c r="B7633" s="6" t="s">
        <v>2402</v>
      </c>
      <c r="C7633" s="9" t="s">
        <v>17000</v>
      </c>
      <c r="D7633" s="6" t="s">
        <v>9</v>
      </c>
      <c r="E7633" s="813">
        <v>24.831800000000001</v>
      </c>
    </row>
    <row r="7634" spans="2:5" x14ac:dyDescent="0.25">
      <c r="B7634" s="4" t="s">
        <v>2401</v>
      </c>
      <c r="C7634" s="8" t="s">
        <v>17001</v>
      </c>
      <c r="D7634" s="4" t="s">
        <v>9</v>
      </c>
      <c r="E7634" s="814">
        <v>78.4893</v>
      </c>
    </row>
    <row r="7635" spans="2:5" x14ac:dyDescent="0.25">
      <c r="B7635" s="6" t="s">
        <v>2400</v>
      </c>
      <c r="C7635" s="9" t="s">
        <v>17002</v>
      </c>
      <c r="D7635" s="6" t="s">
        <v>9</v>
      </c>
      <c r="E7635" s="813">
        <v>1.4292</v>
      </c>
    </row>
    <row r="7636" spans="2:5" x14ac:dyDescent="0.25">
      <c r="B7636" s="4" t="s">
        <v>2399</v>
      </c>
      <c r="C7636" s="8" t="s">
        <v>17003</v>
      </c>
      <c r="D7636" s="4" t="s">
        <v>49</v>
      </c>
      <c r="E7636" s="814">
        <v>14.709199999999999</v>
      </c>
    </row>
    <row r="7637" spans="2:5" x14ac:dyDescent="0.25">
      <c r="B7637" s="6" t="s">
        <v>2398</v>
      </c>
      <c r="C7637" s="9" t="s">
        <v>17004</v>
      </c>
      <c r="D7637" s="6" t="s">
        <v>42</v>
      </c>
      <c r="E7637" s="813">
        <v>1.1255999999999999</v>
      </c>
    </row>
    <row r="7638" spans="2:5" x14ac:dyDescent="0.25">
      <c r="B7638" s="4" t="s">
        <v>2397</v>
      </c>
      <c r="C7638" s="8" t="s">
        <v>17005</v>
      </c>
      <c r="D7638" s="4" t="s">
        <v>42</v>
      </c>
      <c r="E7638" s="814">
        <v>1.1255999999999999</v>
      </c>
    </row>
    <row r="7639" spans="2:5" x14ac:dyDescent="0.25">
      <c r="B7639" s="6" t="s">
        <v>2396</v>
      </c>
      <c r="C7639" s="9" t="s">
        <v>17006</v>
      </c>
      <c r="D7639" s="6" t="s">
        <v>42</v>
      </c>
      <c r="E7639" s="813">
        <v>1.1255999999999999</v>
      </c>
    </row>
    <row r="7640" spans="2:5" x14ac:dyDescent="0.25">
      <c r="B7640" s="4" t="s">
        <v>2395</v>
      </c>
      <c r="C7640" s="8" t="s">
        <v>17007</v>
      </c>
      <c r="D7640" s="4" t="s">
        <v>42</v>
      </c>
      <c r="E7640" s="814">
        <v>1.1255999999999999</v>
      </c>
    </row>
    <row r="7641" spans="2:5" x14ac:dyDescent="0.25">
      <c r="B7641" s="4" t="s">
        <v>2394</v>
      </c>
      <c r="C7641" s="8" t="s">
        <v>17008</v>
      </c>
      <c r="D7641" s="4" t="s">
        <v>42</v>
      </c>
      <c r="E7641" s="814">
        <v>8.0932999999999993</v>
      </c>
    </row>
    <row r="7642" spans="2:5" x14ac:dyDescent="0.25">
      <c r="B7642" s="6" t="s">
        <v>2393</v>
      </c>
      <c r="C7642" s="9" t="s">
        <v>17009</v>
      </c>
      <c r="D7642" s="6" t="s">
        <v>42</v>
      </c>
      <c r="E7642" s="813">
        <v>8.0904000000000007</v>
      </c>
    </row>
    <row r="7643" spans="2:5" x14ac:dyDescent="0.25">
      <c r="B7643" s="4" t="s">
        <v>2392</v>
      </c>
      <c r="C7643" s="8" t="s">
        <v>17010</v>
      </c>
      <c r="D7643" s="4" t="s">
        <v>42</v>
      </c>
      <c r="E7643" s="814">
        <v>8.1050000000000004</v>
      </c>
    </row>
    <row r="7644" spans="2:5" x14ac:dyDescent="0.25">
      <c r="B7644" s="6" t="s">
        <v>2391</v>
      </c>
      <c r="C7644" s="9" t="s">
        <v>17011</v>
      </c>
      <c r="D7644" s="6" t="s">
        <v>1067</v>
      </c>
      <c r="E7644" s="813">
        <v>6.1459000000000001</v>
      </c>
    </row>
    <row r="7645" spans="2:5" x14ac:dyDescent="0.25">
      <c r="B7645" s="4" t="s">
        <v>2390</v>
      </c>
      <c r="C7645" s="8" t="s">
        <v>17012</v>
      </c>
      <c r="D7645" s="4" t="s">
        <v>42</v>
      </c>
      <c r="E7645" s="814">
        <v>9.7822999999999993</v>
      </c>
    </row>
    <row r="7646" spans="2:5" x14ac:dyDescent="0.25">
      <c r="B7646" s="6" t="s">
        <v>2389</v>
      </c>
      <c r="C7646" s="9" t="s">
        <v>17013</v>
      </c>
      <c r="D7646" s="6" t="s">
        <v>1013</v>
      </c>
      <c r="E7646" s="813" t="s">
        <v>1600</v>
      </c>
    </row>
    <row r="7647" spans="2:5" x14ac:dyDescent="0.25">
      <c r="B7647" s="4" t="s">
        <v>2388</v>
      </c>
      <c r="C7647" s="8" t="s">
        <v>17014</v>
      </c>
      <c r="D7647" s="4" t="s">
        <v>1013</v>
      </c>
      <c r="E7647" s="814" t="s">
        <v>1600</v>
      </c>
    </row>
    <row r="7648" spans="2:5" x14ac:dyDescent="0.25">
      <c r="B7648" s="6" t="s">
        <v>2387</v>
      </c>
      <c r="C7648" s="9" t="s">
        <v>17015</v>
      </c>
      <c r="D7648" s="6" t="s">
        <v>1013</v>
      </c>
      <c r="E7648" s="813" t="s">
        <v>1600</v>
      </c>
    </row>
    <row r="7649" spans="2:5" x14ac:dyDescent="0.25">
      <c r="B7649" s="4" t="s">
        <v>2386</v>
      </c>
      <c r="C7649" s="8" t="s">
        <v>17016</v>
      </c>
      <c r="D7649" s="4" t="s">
        <v>1013</v>
      </c>
      <c r="E7649" s="814" t="s">
        <v>1600</v>
      </c>
    </row>
    <row r="7650" spans="2:5" x14ac:dyDescent="0.25">
      <c r="B7650" s="6" t="s">
        <v>2385</v>
      </c>
      <c r="C7650" s="9" t="s">
        <v>17017</v>
      </c>
      <c r="D7650" s="6" t="s">
        <v>1013</v>
      </c>
      <c r="E7650" s="813" t="s">
        <v>1600</v>
      </c>
    </row>
    <row r="7651" spans="2:5" x14ac:dyDescent="0.25">
      <c r="B7651" s="4" t="s">
        <v>2384</v>
      </c>
      <c r="C7651" s="8" t="s">
        <v>17018</v>
      </c>
      <c r="D7651" s="4" t="s">
        <v>42</v>
      </c>
      <c r="E7651" s="814">
        <v>9.7870000000000008</v>
      </c>
    </row>
    <row r="7652" spans="2:5" x14ac:dyDescent="0.25">
      <c r="B7652" s="6" t="s">
        <v>2383</v>
      </c>
      <c r="C7652" s="9" t="s">
        <v>17019</v>
      </c>
      <c r="D7652" s="6" t="s">
        <v>1013</v>
      </c>
      <c r="E7652" s="813" t="s">
        <v>1600</v>
      </c>
    </row>
    <row r="7653" spans="2:5" x14ac:dyDescent="0.25">
      <c r="B7653" s="4" t="s">
        <v>2382</v>
      </c>
      <c r="C7653" s="8" t="s">
        <v>17020</v>
      </c>
      <c r="D7653" s="4" t="s">
        <v>1013</v>
      </c>
      <c r="E7653" s="814" t="s">
        <v>1600</v>
      </c>
    </row>
    <row r="7654" spans="2:5" x14ac:dyDescent="0.25">
      <c r="B7654" s="6" t="s">
        <v>2381</v>
      </c>
      <c r="C7654" s="9" t="s">
        <v>17021</v>
      </c>
      <c r="D7654" s="6" t="s">
        <v>1013</v>
      </c>
      <c r="E7654" s="813" t="s">
        <v>1600</v>
      </c>
    </row>
    <row r="7655" spans="2:5" x14ac:dyDescent="0.25">
      <c r="B7655" s="4" t="s">
        <v>2380</v>
      </c>
      <c r="C7655" s="8" t="s">
        <v>17022</v>
      </c>
      <c r="D7655" s="4" t="s">
        <v>1013</v>
      </c>
      <c r="E7655" s="814">
        <v>9987.4223000000002</v>
      </c>
    </row>
    <row r="7656" spans="2:5" x14ac:dyDescent="0.25">
      <c r="B7656" s="6" t="s">
        <v>2379</v>
      </c>
      <c r="C7656" s="9" t="s">
        <v>17023</v>
      </c>
      <c r="D7656" s="6" t="s">
        <v>49</v>
      </c>
      <c r="E7656" s="813">
        <v>0.57120000000000004</v>
      </c>
    </row>
    <row r="7657" spans="2:5" x14ac:dyDescent="0.25">
      <c r="B7657" s="4" t="s">
        <v>2378</v>
      </c>
      <c r="C7657" s="8" t="s">
        <v>17024</v>
      </c>
      <c r="D7657" s="4" t="s">
        <v>1013</v>
      </c>
      <c r="E7657" s="814" t="s">
        <v>1600</v>
      </c>
    </row>
    <row r="7658" spans="2:5" x14ac:dyDescent="0.25">
      <c r="B7658" s="6" t="s">
        <v>2377</v>
      </c>
      <c r="C7658" s="9" t="s">
        <v>17025</v>
      </c>
      <c r="D7658" s="6" t="s">
        <v>1013</v>
      </c>
      <c r="E7658" s="813" t="s">
        <v>1600</v>
      </c>
    </row>
    <row r="7659" spans="2:5" x14ac:dyDescent="0.25">
      <c r="B7659" s="4" t="s">
        <v>2376</v>
      </c>
      <c r="C7659" s="8" t="s">
        <v>17026</v>
      </c>
      <c r="D7659" s="4" t="s">
        <v>1013</v>
      </c>
      <c r="E7659" s="814" t="s">
        <v>1600</v>
      </c>
    </row>
    <row r="7660" spans="2:5" x14ac:dyDescent="0.25">
      <c r="B7660" s="6" t="s">
        <v>2375</v>
      </c>
      <c r="C7660" s="9" t="s">
        <v>17027</v>
      </c>
      <c r="D7660" s="6" t="s">
        <v>42</v>
      </c>
      <c r="E7660" s="813">
        <v>12.017899999999999</v>
      </c>
    </row>
    <row r="7661" spans="2:5" x14ac:dyDescent="0.25">
      <c r="B7661" s="4" t="s">
        <v>2374</v>
      </c>
      <c r="C7661" s="8" t="s">
        <v>17028</v>
      </c>
      <c r="D7661" s="4" t="s">
        <v>42</v>
      </c>
      <c r="E7661" s="814">
        <v>20.3431</v>
      </c>
    </row>
    <row r="7662" spans="2:5" x14ac:dyDescent="0.25">
      <c r="B7662" s="6" t="s">
        <v>2373</v>
      </c>
      <c r="C7662" s="9" t="s">
        <v>17029</v>
      </c>
      <c r="D7662" s="6" t="s">
        <v>42</v>
      </c>
      <c r="E7662" s="813">
        <v>23.693300000000001</v>
      </c>
    </row>
    <row r="7663" spans="2:5" x14ac:dyDescent="0.25">
      <c r="B7663" s="4" t="s">
        <v>2372</v>
      </c>
      <c r="C7663" s="8" t="s">
        <v>17030</v>
      </c>
      <c r="D7663" s="4" t="s">
        <v>42</v>
      </c>
      <c r="E7663" s="814">
        <v>23.699200000000001</v>
      </c>
    </row>
    <row r="7664" spans="2:5" x14ac:dyDescent="0.25">
      <c r="B7664" s="6" t="s">
        <v>2371</v>
      </c>
      <c r="C7664" s="9" t="s">
        <v>17031</v>
      </c>
      <c r="D7664" s="6" t="s">
        <v>49</v>
      </c>
      <c r="E7664" s="813">
        <v>10.455299999999999</v>
      </c>
    </row>
    <row r="7665" spans="2:5" x14ac:dyDescent="0.25">
      <c r="B7665" s="4" t="s">
        <v>2370</v>
      </c>
      <c r="C7665" s="8" t="s">
        <v>17032</v>
      </c>
      <c r="D7665" s="4" t="s">
        <v>42</v>
      </c>
      <c r="E7665" s="814">
        <v>3042.4459000000002</v>
      </c>
    </row>
    <row r="7666" spans="2:5" x14ac:dyDescent="0.25">
      <c r="B7666" s="6" t="s">
        <v>2369</v>
      </c>
      <c r="C7666" s="9" t="s">
        <v>17033</v>
      </c>
      <c r="D7666" s="6" t="s">
        <v>42</v>
      </c>
      <c r="E7666" s="813">
        <v>3771.1833999999999</v>
      </c>
    </row>
    <row r="7667" spans="2:5" x14ac:dyDescent="0.25">
      <c r="B7667" s="4" t="s">
        <v>2368</v>
      </c>
      <c r="C7667" s="8" t="s">
        <v>17034</v>
      </c>
      <c r="D7667" s="4" t="s">
        <v>42</v>
      </c>
      <c r="E7667" s="814">
        <v>1995.1406999999999</v>
      </c>
    </row>
    <row r="7668" spans="2:5" x14ac:dyDescent="0.25">
      <c r="B7668" s="6" t="s">
        <v>2367</v>
      </c>
      <c r="C7668" s="9" t="s">
        <v>17035</v>
      </c>
      <c r="D7668" s="6" t="s">
        <v>42</v>
      </c>
      <c r="E7668" s="813">
        <v>2769.9508999999998</v>
      </c>
    </row>
    <row r="7669" spans="2:5" x14ac:dyDescent="0.25">
      <c r="B7669" s="4" t="s">
        <v>2366</v>
      </c>
      <c r="C7669" s="8" t="s">
        <v>17036</v>
      </c>
      <c r="D7669" s="4" t="s">
        <v>42</v>
      </c>
      <c r="E7669" s="814">
        <v>37.927799999999998</v>
      </c>
    </row>
    <row r="7670" spans="2:5" x14ac:dyDescent="0.25">
      <c r="B7670" s="6" t="s">
        <v>2365</v>
      </c>
      <c r="C7670" s="9" t="s">
        <v>17037</v>
      </c>
      <c r="D7670" s="6" t="s">
        <v>42</v>
      </c>
      <c r="E7670" s="813">
        <v>6771.1396999999997</v>
      </c>
    </row>
    <row r="7671" spans="2:5" x14ac:dyDescent="0.25">
      <c r="B7671" s="4" t="s">
        <v>2364</v>
      </c>
      <c r="C7671" s="8" t="s">
        <v>17038</v>
      </c>
      <c r="D7671" s="4" t="s">
        <v>42</v>
      </c>
      <c r="E7671" s="814">
        <v>40.0642</v>
      </c>
    </row>
    <row r="7672" spans="2:5" x14ac:dyDescent="0.25">
      <c r="B7672" s="6" t="s">
        <v>2363</v>
      </c>
      <c r="C7672" s="9" t="s">
        <v>17039</v>
      </c>
      <c r="D7672" s="6" t="s">
        <v>42</v>
      </c>
      <c r="E7672" s="813">
        <v>367.93860000000001</v>
      </c>
    </row>
    <row r="7673" spans="2:5" x14ac:dyDescent="0.25">
      <c r="B7673" s="4" t="s">
        <v>2362</v>
      </c>
      <c r="C7673" s="8" t="s">
        <v>17040</v>
      </c>
      <c r="D7673" s="4" t="s">
        <v>42</v>
      </c>
      <c r="E7673" s="814">
        <v>367.93860000000001</v>
      </c>
    </row>
    <row r="7674" spans="2:5" x14ac:dyDescent="0.25">
      <c r="B7674" s="6" t="s">
        <v>3230</v>
      </c>
      <c r="C7674" s="9" t="s">
        <v>17041</v>
      </c>
      <c r="D7674" s="6" t="s">
        <v>42</v>
      </c>
      <c r="E7674" s="813">
        <v>70.833399999999997</v>
      </c>
    </row>
    <row r="7675" spans="2:5" x14ac:dyDescent="0.25">
      <c r="B7675" s="4" t="s">
        <v>2361</v>
      </c>
      <c r="C7675" s="8" t="s">
        <v>17042</v>
      </c>
      <c r="D7675" s="4" t="s">
        <v>42</v>
      </c>
      <c r="E7675" s="814">
        <v>73.864400000000003</v>
      </c>
    </row>
    <row r="7676" spans="2:5" x14ac:dyDescent="0.25">
      <c r="B7676" s="6" t="s">
        <v>2360</v>
      </c>
      <c r="C7676" s="9" t="s">
        <v>17043</v>
      </c>
      <c r="D7676" s="6" t="s">
        <v>42</v>
      </c>
      <c r="E7676" s="813">
        <v>104.1317</v>
      </c>
    </row>
    <row r="7677" spans="2:5" x14ac:dyDescent="0.25">
      <c r="B7677" s="4" t="s">
        <v>2359</v>
      </c>
      <c r="C7677" s="8" t="s">
        <v>17044</v>
      </c>
      <c r="D7677" s="4" t="s">
        <v>42</v>
      </c>
      <c r="E7677" s="814">
        <v>81.658799999999999</v>
      </c>
    </row>
    <row r="7678" spans="2:5" x14ac:dyDescent="0.25">
      <c r="B7678" s="6" t="s">
        <v>2358</v>
      </c>
      <c r="C7678" s="9" t="s">
        <v>17045</v>
      </c>
      <c r="D7678" s="6" t="s">
        <v>42</v>
      </c>
      <c r="E7678" s="813">
        <v>131.6936</v>
      </c>
    </row>
    <row r="7679" spans="2:5" x14ac:dyDescent="0.25">
      <c r="B7679" s="4" t="s">
        <v>2357</v>
      </c>
      <c r="C7679" s="8" t="s">
        <v>17046</v>
      </c>
      <c r="D7679" s="4" t="s">
        <v>42</v>
      </c>
      <c r="E7679" s="814">
        <v>158.03299999999999</v>
      </c>
    </row>
    <row r="7680" spans="2:5" x14ac:dyDescent="0.25">
      <c r="B7680" s="6" t="s">
        <v>2356</v>
      </c>
      <c r="C7680" s="9" t="s">
        <v>17047</v>
      </c>
      <c r="D7680" s="6" t="s">
        <v>42</v>
      </c>
      <c r="E7680" s="813">
        <v>162.89320000000001</v>
      </c>
    </row>
    <row r="7681" spans="2:5" x14ac:dyDescent="0.25">
      <c r="B7681" s="4" t="s">
        <v>2355</v>
      </c>
      <c r="C7681" s="8" t="s">
        <v>17048</v>
      </c>
      <c r="D7681" s="4" t="s">
        <v>42</v>
      </c>
      <c r="E7681" s="814">
        <v>192.20410000000001</v>
      </c>
    </row>
    <row r="7682" spans="2:5" x14ac:dyDescent="0.25">
      <c r="B7682" s="6" t="s">
        <v>2354</v>
      </c>
      <c r="C7682" s="9" t="s">
        <v>17049</v>
      </c>
      <c r="D7682" s="6" t="s">
        <v>42</v>
      </c>
      <c r="E7682" s="813">
        <v>213.73990000000001</v>
      </c>
    </row>
    <row r="7683" spans="2:5" x14ac:dyDescent="0.25">
      <c r="B7683" s="4" t="s">
        <v>2353</v>
      </c>
      <c r="C7683" s="8" t="s">
        <v>17050</v>
      </c>
      <c r="D7683" s="4" t="s">
        <v>42</v>
      </c>
      <c r="E7683" s="814">
        <v>286.83510000000001</v>
      </c>
    </row>
    <row r="7684" spans="2:5" x14ac:dyDescent="0.25">
      <c r="B7684" s="6" t="s">
        <v>2352</v>
      </c>
      <c r="C7684" s="9" t="s">
        <v>17051</v>
      </c>
      <c r="D7684" s="6" t="s">
        <v>42</v>
      </c>
      <c r="E7684" s="813">
        <v>102.9657</v>
      </c>
    </row>
    <row r="7685" spans="2:5" x14ac:dyDescent="0.25">
      <c r="B7685" s="4" t="s">
        <v>2351</v>
      </c>
      <c r="C7685" s="8" t="s">
        <v>17052</v>
      </c>
      <c r="D7685" s="4" t="s">
        <v>42</v>
      </c>
      <c r="E7685" s="814">
        <v>160.88579999999999</v>
      </c>
    </row>
    <row r="7686" spans="2:5" x14ac:dyDescent="0.25">
      <c r="B7686" s="6" t="s">
        <v>2350</v>
      </c>
      <c r="C7686" s="9" t="s">
        <v>17053</v>
      </c>
      <c r="D7686" s="6" t="s">
        <v>42</v>
      </c>
      <c r="E7686" s="813">
        <v>225.0933</v>
      </c>
    </row>
    <row r="7687" spans="2:5" x14ac:dyDescent="0.25">
      <c r="B7687" s="4" t="s">
        <v>2349</v>
      </c>
      <c r="C7687" s="8" t="s">
        <v>17054</v>
      </c>
      <c r="D7687" s="4" t="s">
        <v>42</v>
      </c>
      <c r="E7687" s="814">
        <v>163694.4595</v>
      </c>
    </row>
    <row r="7688" spans="2:5" ht="30" x14ac:dyDescent="0.25">
      <c r="B7688" s="6" t="s">
        <v>2348</v>
      </c>
      <c r="C7688" s="9" t="s">
        <v>17055</v>
      </c>
      <c r="D7688" s="6" t="s">
        <v>42</v>
      </c>
      <c r="E7688" s="813">
        <v>189532.75150000001</v>
      </c>
    </row>
    <row r="7689" spans="2:5" ht="30" x14ac:dyDescent="0.25">
      <c r="B7689" s="4" t="s">
        <v>2347</v>
      </c>
      <c r="C7689" s="8" t="s">
        <v>17056</v>
      </c>
      <c r="D7689" s="4" t="s">
        <v>42</v>
      </c>
      <c r="E7689" s="814">
        <v>228698.04980000001</v>
      </c>
    </row>
    <row r="7690" spans="2:5" ht="30" x14ac:dyDescent="0.25">
      <c r="B7690" s="6" t="s">
        <v>2346</v>
      </c>
      <c r="C7690" s="9" t="s">
        <v>17057</v>
      </c>
      <c r="D7690" s="6" t="s">
        <v>42</v>
      </c>
      <c r="E7690" s="813">
        <v>242042.59650000001</v>
      </c>
    </row>
    <row r="7691" spans="2:5" ht="30" x14ac:dyDescent="0.25">
      <c r="B7691" s="4" t="s">
        <v>2345</v>
      </c>
      <c r="C7691" s="8" t="s">
        <v>17058</v>
      </c>
      <c r="D7691" s="4" t="s">
        <v>42</v>
      </c>
      <c r="E7691" s="814">
        <v>260199.67370000001</v>
      </c>
    </row>
    <row r="7692" spans="2:5" x14ac:dyDescent="0.25">
      <c r="B7692" s="6" t="s">
        <v>2344</v>
      </c>
      <c r="C7692" s="9" t="s">
        <v>17059</v>
      </c>
      <c r="D7692" s="6" t="s">
        <v>42</v>
      </c>
      <c r="E7692" s="813">
        <v>14.8102</v>
      </c>
    </row>
    <row r="7693" spans="2:5" ht="30" x14ac:dyDescent="0.25">
      <c r="B7693" s="4" t="s">
        <v>2343</v>
      </c>
      <c r="C7693" s="8" t="s">
        <v>17060</v>
      </c>
      <c r="D7693" s="4" t="s">
        <v>42</v>
      </c>
      <c r="E7693" s="814">
        <v>273746.37579999998</v>
      </c>
    </row>
    <row r="7694" spans="2:5" ht="30" x14ac:dyDescent="0.25">
      <c r="B7694" s="6" t="s">
        <v>2342</v>
      </c>
      <c r="C7694" s="9" t="s">
        <v>23967</v>
      </c>
      <c r="D7694" s="6" t="s">
        <v>42</v>
      </c>
      <c r="E7694" s="813">
        <v>253988.00330000001</v>
      </c>
    </row>
    <row r="7695" spans="2:5" ht="30" x14ac:dyDescent="0.25">
      <c r="B7695" s="4" t="s">
        <v>2341</v>
      </c>
      <c r="C7695" s="8" t="s">
        <v>17061</v>
      </c>
      <c r="D7695" s="4" t="s">
        <v>42</v>
      </c>
      <c r="E7695" s="814">
        <v>259652.09289999999</v>
      </c>
    </row>
    <row r="7696" spans="2:5" x14ac:dyDescent="0.25">
      <c r="B7696" s="6" t="s">
        <v>2340</v>
      </c>
      <c r="C7696" s="9" t="s">
        <v>17062</v>
      </c>
      <c r="D7696" s="6" t="s">
        <v>42</v>
      </c>
      <c r="E7696" s="813">
        <v>582.82690000000002</v>
      </c>
    </row>
    <row r="7697" spans="2:5" x14ac:dyDescent="0.25">
      <c r="B7697" s="4" t="s">
        <v>2339</v>
      </c>
      <c r="C7697" s="8" t="s">
        <v>17063</v>
      </c>
      <c r="D7697" s="4" t="s">
        <v>42</v>
      </c>
      <c r="E7697" s="814">
        <v>602.31650000000002</v>
      </c>
    </row>
    <row r="7698" spans="2:5" x14ac:dyDescent="0.25">
      <c r="B7698" s="6" t="s">
        <v>2338</v>
      </c>
      <c r="C7698" s="9" t="s">
        <v>17064</v>
      </c>
      <c r="D7698" s="6" t="s">
        <v>42</v>
      </c>
      <c r="E7698" s="813">
        <v>1158.0226</v>
      </c>
    </row>
    <row r="7699" spans="2:5" x14ac:dyDescent="0.25">
      <c r="B7699" s="4" t="s">
        <v>2337</v>
      </c>
      <c r="C7699" s="8" t="s">
        <v>17065</v>
      </c>
      <c r="D7699" s="4" t="s">
        <v>42</v>
      </c>
      <c r="E7699" s="814">
        <v>1970.2523000000001</v>
      </c>
    </row>
    <row r="7700" spans="2:5" x14ac:dyDescent="0.25">
      <c r="B7700" s="6" t="s">
        <v>2336</v>
      </c>
      <c r="C7700" s="9" t="s">
        <v>17066</v>
      </c>
      <c r="D7700" s="6" t="s">
        <v>42</v>
      </c>
      <c r="E7700" s="813">
        <v>224.42250000000001</v>
      </c>
    </row>
    <row r="7701" spans="2:5" x14ac:dyDescent="0.25">
      <c r="B7701" s="4" t="s">
        <v>2335</v>
      </c>
      <c r="C7701" s="8" t="s">
        <v>17067</v>
      </c>
      <c r="D7701" s="4" t="s">
        <v>42</v>
      </c>
      <c r="E7701" s="814">
        <v>295.16759999999999</v>
      </c>
    </row>
    <row r="7702" spans="2:5" x14ac:dyDescent="0.25">
      <c r="B7702" s="6" t="s">
        <v>2334</v>
      </c>
      <c r="C7702" s="9" t="s">
        <v>17068</v>
      </c>
      <c r="D7702" s="6" t="s">
        <v>42</v>
      </c>
      <c r="E7702" s="813">
        <v>361.05099999999999</v>
      </c>
    </row>
    <row r="7703" spans="2:5" x14ac:dyDescent="0.25">
      <c r="B7703" s="4" t="s">
        <v>2333</v>
      </c>
      <c r="C7703" s="8" t="s">
        <v>17069</v>
      </c>
      <c r="D7703" s="4" t="s">
        <v>42</v>
      </c>
      <c r="E7703" s="814">
        <v>457.13889999999998</v>
      </c>
    </row>
    <row r="7704" spans="2:5" x14ac:dyDescent="0.25">
      <c r="B7704" s="6" t="s">
        <v>2332</v>
      </c>
      <c r="C7704" s="9" t="s">
        <v>17070</v>
      </c>
      <c r="D7704" s="6" t="s">
        <v>42</v>
      </c>
      <c r="E7704" s="813">
        <v>21.116099999999999</v>
      </c>
    </row>
    <row r="7705" spans="2:5" ht="30" x14ac:dyDescent="0.25">
      <c r="B7705" s="4" t="s">
        <v>2331</v>
      </c>
      <c r="C7705" s="8" t="s">
        <v>17071</v>
      </c>
      <c r="D7705" s="4" t="s">
        <v>42</v>
      </c>
      <c r="E7705" s="814">
        <v>268230.66070000001</v>
      </c>
    </row>
    <row r="7706" spans="2:5" x14ac:dyDescent="0.25">
      <c r="B7706" s="6" t="s">
        <v>2330</v>
      </c>
      <c r="C7706" s="9" t="s">
        <v>17072</v>
      </c>
      <c r="D7706" s="6" t="s">
        <v>42</v>
      </c>
      <c r="E7706" s="813">
        <v>38.782400000000003</v>
      </c>
    </row>
    <row r="7707" spans="2:5" x14ac:dyDescent="0.25">
      <c r="B7707" s="4" t="s">
        <v>2329</v>
      </c>
      <c r="C7707" s="8" t="s">
        <v>17073</v>
      </c>
      <c r="D7707" s="4" t="s">
        <v>9</v>
      </c>
      <c r="E7707" s="814">
        <v>3.1133999999999999</v>
      </c>
    </row>
    <row r="7708" spans="2:5" x14ac:dyDescent="0.25">
      <c r="B7708" s="6" t="s">
        <v>2328</v>
      </c>
      <c r="C7708" s="9" t="s">
        <v>17074</v>
      </c>
      <c r="D7708" s="6" t="s">
        <v>42</v>
      </c>
      <c r="E7708" s="813">
        <v>46.711199999999998</v>
      </c>
    </row>
    <row r="7709" spans="2:5" x14ac:dyDescent="0.25">
      <c r="B7709" s="4" t="s">
        <v>2327</v>
      </c>
      <c r="C7709" s="8" t="s">
        <v>17075</v>
      </c>
      <c r="D7709" s="4" t="s">
        <v>42</v>
      </c>
      <c r="E7709" s="814">
        <v>49.8767</v>
      </c>
    </row>
    <row r="7710" spans="2:5" ht="30" x14ac:dyDescent="0.25">
      <c r="B7710" s="6" t="s">
        <v>2326</v>
      </c>
      <c r="C7710" s="9" t="s">
        <v>17076</v>
      </c>
      <c r="D7710" s="6" t="s">
        <v>42</v>
      </c>
      <c r="E7710" s="813">
        <v>274592.13079999998</v>
      </c>
    </row>
    <row r="7711" spans="2:5" x14ac:dyDescent="0.25">
      <c r="B7711" s="4" t="s">
        <v>2325</v>
      </c>
      <c r="C7711" s="8" t="s">
        <v>17077</v>
      </c>
      <c r="D7711" s="4" t="s">
        <v>9</v>
      </c>
      <c r="E7711" s="814">
        <v>2.1101000000000001</v>
      </c>
    </row>
    <row r="7712" spans="2:5" x14ac:dyDescent="0.25">
      <c r="B7712" s="6" t="s">
        <v>2324</v>
      </c>
      <c r="C7712" s="9" t="s">
        <v>17078</v>
      </c>
      <c r="D7712" s="6" t="s">
        <v>42</v>
      </c>
      <c r="E7712" s="813">
        <v>32.115600000000001</v>
      </c>
    </row>
    <row r="7713" spans="2:5" x14ac:dyDescent="0.25">
      <c r="B7713" s="4" t="s">
        <v>2323</v>
      </c>
      <c r="C7713" s="8" t="s">
        <v>17079</v>
      </c>
      <c r="D7713" s="4" t="s">
        <v>9</v>
      </c>
      <c r="E7713" s="814">
        <v>2.3759999999999999</v>
      </c>
    </row>
    <row r="7714" spans="2:5" x14ac:dyDescent="0.25">
      <c r="B7714" s="6" t="s">
        <v>2322</v>
      </c>
      <c r="C7714" s="9" t="s">
        <v>17080</v>
      </c>
      <c r="D7714" s="6" t="s">
        <v>1067</v>
      </c>
      <c r="E7714" s="813">
        <v>46.276299999999999</v>
      </c>
    </row>
    <row r="7715" spans="2:5" x14ac:dyDescent="0.25">
      <c r="B7715" s="4" t="s">
        <v>2321</v>
      </c>
      <c r="C7715" s="8" t="s">
        <v>17081</v>
      </c>
      <c r="D7715" s="4" t="s">
        <v>42</v>
      </c>
      <c r="E7715" s="814">
        <v>1083.1767</v>
      </c>
    </row>
    <row r="7716" spans="2:5" x14ac:dyDescent="0.25">
      <c r="B7716" s="6" t="s">
        <v>2320</v>
      </c>
      <c r="C7716" s="9" t="s">
        <v>17082</v>
      </c>
      <c r="D7716" s="6" t="s">
        <v>42</v>
      </c>
      <c r="E7716" s="813">
        <v>70.607699999999994</v>
      </c>
    </row>
    <row r="7717" spans="2:5" x14ac:dyDescent="0.25">
      <c r="B7717" s="4" t="s">
        <v>2319</v>
      </c>
      <c r="C7717" s="8" t="s">
        <v>17083</v>
      </c>
      <c r="D7717" s="4" t="s">
        <v>42</v>
      </c>
      <c r="E7717" s="814">
        <v>120.8272</v>
      </c>
    </row>
    <row r="7718" spans="2:5" x14ac:dyDescent="0.25">
      <c r="B7718" s="6" t="s">
        <v>2318</v>
      </c>
      <c r="C7718" s="9" t="s">
        <v>17084</v>
      </c>
      <c r="D7718" s="6" t="s">
        <v>42</v>
      </c>
      <c r="E7718" s="813">
        <v>137.52119999999999</v>
      </c>
    </row>
    <row r="7719" spans="2:5" x14ac:dyDescent="0.25">
      <c r="B7719" s="4" t="s">
        <v>2317</v>
      </c>
      <c r="C7719" s="8" t="s">
        <v>17085</v>
      </c>
      <c r="D7719" s="4" t="s">
        <v>42</v>
      </c>
      <c r="E7719" s="814">
        <v>151.60599999999999</v>
      </c>
    </row>
    <row r="7720" spans="2:5" x14ac:dyDescent="0.25">
      <c r="B7720" s="6" t="s">
        <v>2316</v>
      </c>
      <c r="C7720" s="9" t="s">
        <v>17086</v>
      </c>
      <c r="D7720" s="6" t="s">
        <v>42</v>
      </c>
      <c r="E7720" s="813">
        <v>190.8313</v>
      </c>
    </row>
    <row r="7721" spans="2:5" x14ac:dyDescent="0.25">
      <c r="B7721" s="4" t="s">
        <v>2315</v>
      </c>
      <c r="C7721" s="8" t="s">
        <v>17087</v>
      </c>
      <c r="D7721" s="4" t="s">
        <v>1067</v>
      </c>
      <c r="E7721" s="814">
        <v>15.9802</v>
      </c>
    </row>
    <row r="7722" spans="2:5" x14ac:dyDescent="0.25">
      <c r="B7722" s="6" t="s">
        <v>2314</v>
      </c>
      <c r="C7722" s="9" t="s">
        <v>17088</v>
      </c>
      <c r="D7722" s="6" t="s">
        <v>42</v>
      </c>
      <c r="E7722" s="813">
        <v>218.81610000000001</v>
      </c>
    </row>
    <row r="7723" spans="2:5" x14ac:dyDescent="0.25">
      <c r="B7723" s="4" t="s">
        <v>2313</v>
      </c>
      <c r="C7723" s="8" t="s">
        <v>17089</v>
      </c>
      <c r="D7723" s="4" t="s">
        <v>1067</v>
      </c>
      <c r="E7723" s="814">
        <v>22.024000000000001</v>
      </c>
    </row>
    <row r="7724" spans="2:5" x14ac:dyDescent="0.25">
      <c r="B7724" s="6" t="s">
        <v>2312</v>
      </c>
      <c r="C7724" s="9" t="s">
        <v>17090</v>
      </c>
      <c r="D7724" s="6" t="s">
        <v>49</v>
      </c>
      <c r="E7724" s="813">
        <v>10.059200000000001</v>
      </c>
    </row>
    <row r="7725" spans="2:5" x14ac:dyDescent="0.25">
      <c r="B7725" s="4" t="s">
        <v>2311</v>
      </c>
      <c r="C7725" s="8" t="s">
        <v>17091</v>
      </c>
      <c r="D7725" s="4" t="s">
        <v>49</v>
      </c>
      <c r="E7725" s="814">
        <v>10.6318</v>
      </c>
    </row>
    <row r="7726" spans="2:5" x14ac:dyDescent="0.25">
      <c r="B7726" s="6" t="s">
        <v>2310</v>
      </c>
      <c r="C7726" s="9" t="s">
        <v>17092</v>
      </c>
      <c r="D7726" s="6" t="s">
        <v>49</v>
      </c>
      <c r="E7726" s="813">
        <v>12.2026</v>
      </c>
    </row>
    <row r="7727" spans="2:5" x14ac:dyDescent="0.25">
      <c r="B7727" s="4" t="s">
        <v>2309</v>
      </c>
      <c r="C7727" s="8" t="s">
        <v>17093</v>
      </c>
      <c r="D7727" s="4" t="s">
        <v>49</v>
      </c>
      <c r="E7727" s="814">
        <v>41.515099999999997</v>
      </c>
    </row>
    <row r="7728" spans="2:5" x14ac:dyDescent="0.25">
      <c r="B7728" s="6" t="s">
        <v>2308</v>
      </c>
      <c r="C7728" s="9" t="s">
        <v>17094</v>
      </c>
      <c r="D7728" s="6" t="s">
        <v>49</v>
      </c>
      <c r="E7728" s="813">
        <v>11.987</v>
      </c>
    </row>
    <row r="7729" spans="2:5" x14ac:dyDescent="0.25">
      <c r="B7729" s="4" t="s">
        <v>2307</v>
      </c>
      <c r="C7729" s="8" t="s">
        <v>17095</v>
      </c>
      <c r="D7729" s="4" t="s">
        <v>1067</v>
      </c>
      <c r="E7729" s="814">
        <v>22.024000000000001</v>
      </c>
    </row>
    <row r="7730" spans="2:5" x14ac:dyDescent="0.25">
      <c r="B7730" s="6" t="s">
        <v>2306</v>
      </c>
      <c r="C7730" s="9" t="s">
        <v>17096</v>
      </c>
      <c r="D7730" s="6" t="s">
        <v>49</v>
      </c>
      <c r="E7730" s="813">
        <v>9.8854000000000006</v>
      </c>
    </row>
    <row r="7731" spans="2:5" x14ac:dyDescent="0.25">
      <c r="B7731" s="4" t="s">
        <v>2305</v>
      </c>
      <c r="C7731" s="8" t="s">
        <v>17097</v>
      </c>
      <c r="D7731" s="4" t="s">
        <v>42</v>
      </c>
      <c r="E7731" s="814">
        <v>1537.2149999999999</v>
      </c>
    </row>
    <row r="7732" spans="2:5" ht="30" x14ac:dyDescent="0.25">
      <c r="B7732" s="6" t="s">
        <v>2304</v>
      </c>
      <c r="C7732" s="9" t="s">
        <v>17098</v>
      </c>
      <c r="D7732" s="6" t="s">
        <v>9</v>
      </c>
      <c r="E7732" s="813">
        <v>161.0204</v>
      </c>
    </row>
    <row r="7733" spans="2:5" ht="30" x14ac:dyDescent="0.25">
      <c r="B7733" s="4" t="s">
        <v>2303</v>
      </c>
      <c r="C7733" s="8" t="s">
        <v>17099</v>
      </c>
      <c r="D7733" s="4" t="s">
        <v>9</v>
      </c>
      <c r="E7733" s="814">
        <v>190.73169999999999</v>
      </c>
    </row>
    <row r="7734" spans="2:5" ht="30" x14ac:dyDescent="0.25">
      <c r="B7734" s="6" t="s">
        <v>2302</v>
      </c>
      <c r="C7734" s="9" t="s">
        <v>17100</v>
      </c>
      <c r="D7734" s="6" t="s">
        <v>9</v>
      </c>
      <c r="E7734" s="813">
        <v>240.45070000000001</v>
      </c>
    </row>
    <row r="7735" spans="2:5" x14ac:dyDescent="0.25">
      <c r="B7735" s="4" t="s">
        <v>2301</v>
      </c>
      <c r="C7735" s="8" t="s">
        <v>17101</v>
      </c>
      <c r="D7735" s="4" t="s">
        <v>10960</v>
      </c>
      <c r="E7735" s="814">
        <v>5.2797000000000001</v>
      </c>
    </row>
    <row r="7736" spans="2:5" x14ac:dyDescent="0.25">
      <c r="B7736" s="6" t="s">
        <v>2300</v>
      </c>
      <c r="C7736" s="9" t="s">
        <v>17102</v>
      </c>
      <c r="D7736" s="6" t="s">
        <v>10960</v>
      </c>
      <c r="E7736" s="813">
        <v>7.1708999999999996</v>
      </c>
    </row>
    <row r="7737" spans="2:5" ht="30" x14ac:dyDescent="0.25">
      <c r="B7737" s="4" t="s">
        <v>2299</v>
      </c>
      <c r="C7737" s="8" t="s">
        <v>17103</v>
      </c>
      <c r="D7737" s="4" t="s">
        <v>9</v>
      </c>
      <c r="E7737" s="814">
        <v>303.3365</v>
      </c>
    </row>
    <row r="7738" spans="2:5" ht="30" x14ac:dyDescent="0.25">
      <c r="B7738" s="6" t="s">
        <v>2298</v>
      </c>
      <c r="C7738" s="9" t="s">
        <v>17104</v>
      </c>
      <c r="D7738" s="6" t="s">
        <v>9</v>
      </c>
      <c r="E7738" s="813">
        <v>370.38709999999998</v>
      </c>
    </row>
    <row r="7739" spans="2:5" x14ac:dyDescent="0.25">
      <c r="B7739" s="4" t="s">
        <v>2297</v>
      </c>
      <c r="C7739" s="8" t="s">
        <v>17105</v>
      </c>
      <c r="D7739" s="4" t="s">
        <v>9</v>
      </c>
      <c r="E7739" s="814">
        <v>113.7013</v>
      </c>
    </row>
    <row r="7740" spans="2:5" x14ac:dyDescent="0.25">
      <c r="B7740" s="6" t="s">
        <v>2296</v>
      </c>
      <c r="C7740" s="9" t="s">
        <v>17106</v>
      </c>
      <c r="D7740" s="6" t="s">
        <v>9</v>
      </c>
      <c r="E7740" s="813">
        <v>192.2663</v>
      </c>
    </row>
    <row r="7741" spans="2:5" x14ac:dyDescent="0.25">
      <c r="B7741" s="4" t="s">
        <v>2295</v>
      </c>
      <c r="C7741" s="8" t="s">
        <v>17107</v>
      </c>
      <c r="D7741" s="4" t="s">
        <v>9</v>
      </c>
      <c r="E7741" s="814">
        <v>244.3663</v>
      </c>
    </row>
    <row r="7742" spans="2:5" x14ac:dyDescent="0.25">
      <c r="B7742" s="6" t="s">
        <v>2294</v>
      </c>
      <c r="C7742" s="9" t="s">
        <v>17108</v>
      </c>
      <c r="D7742" s="6" t="s">
        <v>9</v>
      </c>
      <c r="E7742" s="813">
        <v>302.2774</v>
      </c>
    </row>
    <row r="7743" spans="2:5" x14ac:dyDescent="0.25">
      <c r="B7743" s="4" t="s">
        <v>2293</v>
      </c>
      <c r="C7743" s="8" t="s">
        <v>17109</v>
      </c>
      <c r="D7743" s="4" t="s">
        <v>9</v>
      </c>
      <c r="E7743" s="814">
        <v>341.50749999999999</v>
      </c>
    </row>
    <row r="7744" spans="2:5" x14ac:dyDescent="0.25">
      <c r="B7744" s="6" t="s">
        <v>2292</v>
      </c>
      <c r="C7744" s="9" t="s">
        <v>17110</v>
      </c>
      <c r="D7744" s="6" t="s">
        <v>9</v>
      </c>
      <c r="E7744" s="813">
        <v>384.35270000000003</v>
      </c>
    </row>
    <row r="7745" spans="2:5" ht="30" x14ac:dyDescent="0.25">
      <c r="B7745" s="4" t="s">
        <v>2291</v>
      </c>
      <c r="C7745" s="8" t="s">
        <v>17111</v>
      </c>
      <c r="D7745" s="4" t="s">
        <v>42</v>
      </c>
      <c r="E7745" s="814">
        <v>283273.02409999998</v>
      </c>
    </row>
    <row r="7746" spans="2:5" ht="30" x14ac:dyDescent="0.25">
      <c r="B7746" s="6" t="s">
        <v>2290</v>
      </c>
      <c r="C7746" s="9" t="s">
        <v>17112</v>
      </c>
      <c r="D7746" s="6" t="s">
        <v>42</v>
      </c>
      <c r="E7746" s="813">
        <v>296717.95400000003</v>
      </c>
    </row>
    <row r="7747" spans="2:5" x14ac:dyDescent="0.25">
      <c r="B7747" s="4" t="s">
        <v>2289</v>
      </c>
      <c r="C7747" s="8" t="s">
        <v>17113</v>
      </c>
      <c r="D7747" s="4" t="s">
        <v>42</v>
      </c>
      <c r="E7747" s="814">
        <v>721.53729999999996</v>
      </c>
    </row>
    <row r="7748" spans="2:5" x14ac:dyDescent="0.25">
      <c r="B7748" s="6" t="s">
        <v>2288</v>
      </c>
      <c r="C7748" s="9" t="s">
        <v>17114</v>
      </c>
      <c r="D7748" s="6" t="s">
        <v>9</v>
      </c>
      <c r="E7748" s="813">
        <v>478.6789</v>
      </c>
    </row>
    <row r="7749" spans="2:5" x14ac:dyDescent="0.25">
      <c r="B7749" s="4" t="s">
        <v>2287</v>
      </c>
      <c r="C7749" s="8" t="s">
        <v>17115</v>
      </c>
      <c r="D7749" s="4" t="s">
        <v>10960</v>
      </c>
      <c r="E7749" s="814">
        <v>326.40789999999998</v>
      </c>
    </row>
    <row r="7750" spans="2:5" x14ac:dyDescent="0.25">
      <c r="B7750" s="6" t="s">
        <v>2286</v>
      </c>
      <c r="C7750" s="9" t="s">
        <v>17116</v>
      </c>
      <c r="D7750" s="6" t="s">
        <v>42</v>
      </c>
      <c r="E7750" s="813">
        <v>1968.8309999999999</v>
      </c>
    </row>
    <row r="7751" spans="2:5" x14ac:dyDescent="0.25">
      <c r="B7751" s="4" t="s">
        <v>2285</v>
      </c>
      <c r="C7751" s="8" t="s">
        <v>17117</v>
      </c>
      <c r="D7751" s="4" t="s">
        <v>42</v>
      </c>
      <c r="E7751" s="814">
        <v>347.97320000000002</v>
      </c>
    </row>
    <row r="7752" spans="2:5" x14ac:dyDescent="0.25">
      <c r="B7752" s="6" t="s">
        <v>2284</v>
      </c>
      <c r="C7752" s="9" t="s">
        <v>17118</v>
      </c>
      <c r="D7752" s="6" t="s">
        <v>42</v>
      </c>
      <c r="E7752" s="813">
        <v>1000.0655</v>
      </c>
    </row>
    <row r="7753" spans="2:5" x14ac:dyDescent="0.25">
      <c r="B7753" s="4" t="s">
        <v>2283</v>
      </c>
      <c r="C7753" s="8" t="s">
        <v>17119</v>
      </c>
      <c r="D7753" s="4" t="s">
        <v>9</v>
      </c>
      <c r="E7753" s="814">
        <v>582.31389999999999</v>
      </c>
    </row>
    <row r="7754" spans="2:5" x14ac:dyDescent="0.25">
      <c r="B7754" s="6" t="s">
        <v>2282</v>
      </c>
      <c r="C7754" s="9" t="s">
        <v>17120</v>
      </c>
      <c r="D7754" s="6" t="s">
        <v>42</v>
      </c>
      <c r="E7754" s="813">
        <v>4045.98</v>
      </c>
    </row>
    <row r="7755" spans="2:5" x14ac:dyDescent="0.25">
      <c r="B7755" s="4" t="s">
        <v>2281</v>
      </c>
      <c r="C7755" s="8" t="s">
        <v>17121</v>
      </c>
      <c r="D7755" s="4" t="s">
        <v>42</v>
      </c>
      <c r="E7755" s="814">
        <v>578.40390000000002</v>
      </c>
    </row>
    <row r="7756" spans="2:5" x14ac:dyDescent="0.25">
      <c r="B7756" s="6" t="s">
        <v>2280</v>
      </c>
      <c r="C7756" s="9" t="s">
        <v>17122</v>
      </c>
      <c r="D7756" s="6" t="s">
        <v>42</v>
      </c>
      <c r="E7756" s="813">
        <v>246.56180000000001</v>
      </c>
    </row>
    <row r="7757" spans="2:5" x14ac:dyDescent="0.25">
      <c r="B7757" s="4" t="s">
        <v>2279</v>
      </c>
      <c r="C7757" s="8" t="s">
        <v>17123</v>
      </c>
      <c r="D7757" s="4" t="s">
        <v>42</v>
      </c>
      <c r="E7757" s="814">
        <v>1438.0858000000001</v>
      </c>
    </row>
    <row r="7758" spans="2:5" x14ac:dyDescent="0.25">
      <c r="B7758" s="6" t="s">
        <v>2278</v>
      </c>
      <c r="C7758" s="9" t="s">
        <v>17124</v>
      </c>
      <c r="D7758" s="6" t="s">
        <v>42</v>
      </c>
      <c r="E7758" s="813">
        <v>5600.8604999999998</v>
      </c>
    </row>
    <row r="7759" spans="2:5" x14ac:dyDescent="0.25">
      <c r="B7759" s="4" t="s">
        <v>2277</v>
      </c>
      <c r="C7759" s="8" t="s">
        <v>17125</v>
      </c>
      <c r="D7759" s="4" t="s">
        <v>42</v>
      </c>
      <c r="E7759" s="814">
        <v>5480.9017000000003</v>
      </c>
    </row>
    <row r="7760" spans="2:5" x14ac:dyDescent="0.25">
      <c r="B7760" s="6" t="s">
        <v>2276</v>
      </c>
      <c r="C7760" s="9" t="s">
        <v>17126</v>
      </c>
      <c r="D7760" s="6" t="s">
        <v>9</v>
      </c>
      <c r="E7760" s="813">
        <v>8.7400000000000005E-2</v>
      </c>
    </row>
    <row r="7761" spans="2:5" x14ac:dyDescent="0.25">
      <c r="B7761" s="4" t="s">
        <v>5857</v>
      </c>
      <c r="C7761" s="8" t="s">
        <v>17127</v>
      </c>
      <c r="D7761" s="4" t="s">
        <v>42</v>
      </c>
      <c r="E7761" s="814">
        <v>317.01589999999999</v>
      </c>
    </row>
    <row r="7762" spans="2:5" x14ac:dyDescent="0.25">
      <c r="B7762" s="6" t="s">
        <v>5858</v>
      </c>
      <c r="C7762" s="9" t="s">
        <v>17128</v>
      </c>
      <c r="D7762" s="6" t="s">
        <v>42</v>
      </c>
      <c r="E7762" s="813">
        <v>193.23779999999999</v>
      </c>
    </row>
    <row r="7763" spans="2:5" x14ac:dyDescent="0.25">
      <c r="B7763" s="4" t="s">
        <v>5859</v>
      </c>
      <c r="C7763" s="8" t="s">
        <v>17129</v>
      </c>
      <c r="D7763" s="4" t="s">
        <v>42</v>
      </c>
      <c r="E7763" s="814">
        <v>93.111699999999999</v>
      </c>
    </row>
    <row r="7764" spans="2:5" x14ac:dyDescent="0.25">
      <c r="B7764" s="6" t="s">
        <v>5860</v>
      </c>
      <c r="C7764" s="9" t="s">
        <v>17130</v>
      </c>
      <c r="D7764" s="6" t="s">
        <v>42</v>
      </c>
      <c r="E7764" s="813">
        <v>88.550799999999995</v>
      </c>
    </row>
    <row r="7765" spans="2:5" x14ac:dyDescent="0.25">
      <c r="B7765" s="4" t="s">
        <v>5861</v>
      </c>
      <c r="C7765" s="8" t="s">
        <v>17131</v>
      </c>
      <c r="D7765" s="4" t="s">
        <v>42</v>
      </c>
      <c r="E7765" s="814">
        <v>67.554299999999998</v>
      </c>
    </row>
    <row r="7766" spans="2:5" x14ac:dyDescent="0.25">
      <c r="B7766" s="6" t="s">
        <v>2275</v>
      </c>
      <c r="C7766" s="9" t="s">
        <v>17132</v>
      </c>
      <c r="D7766" s="6" t="s">
        <v>1013</v>
      </c>
      <c r="E7766" s="813" t="s">
        <v>1600</v>
      </c>
    </row>
    <row r="7767" spans="2:5" x14ac:dyDescent="0.25">
      <c r="B7767" s="4" t="s">
        <v>2274</v>
      </c>
      <c r="C7767" s="8" t="s">
        <v>17133</v>
      </c>
      <c r="D7767" s="4" t="s">
        <v>9721</v>
      </c>
      <c r="E7767" s="814" t="s">
        <v>1600</v>
      </c>
    </row>
    <row r="7768" spans="2:5" x14ac:dyDescent="0.25">
      <c r="B7768" s="6" t="s">
        <v>5862</v>
      </c>
      <c r="C7768" s="9" t="s">
        <v>17134</v>
      </c>
      <c r="D7768" s="6" t="s">
        <v>42</v>
      </c>
      <c r="E7768" s="813">
        <v>57.709800000000001</v>
      </c>
    </row>
    <row r="7769" spans="2:5" x14ac:dyDescent="0.25">
      <c r="B7769" s="4" t="s">
        <v>5863</v>
      </c>
      <c r="C7769" s="8" t="s">
        <v>17135</v>
      </c>
      <c r="D7769" s="4" t="s">
        <v>42</v>
      </c>
      <c r="E7769" s="814">
        <v>84.680199999999999</v>
      </c>
    </row>
    <row r="7770" spans="2:5" x14ac:dyDescent="0.25">
      <c r="B7770" s="6" t="s">
        <v>5864</v>
      </c>
      <c r="C7770" s="9" t="s">
        <v>17136</v>
      </c>
      <c r="D7770" s="6" t="s">
        <v>42</v>
      </c>
      <c r="E7770" s="813">
        <v>131.51910000000001</v>
      </c>
    </row>
    <row r="7771" spans="2:5" x14ac:dyDescent="0.25">
      <c r="B7771" s="4" t="s">
        <v>2273</v>
      </c>
      <c r="C7771" s="8" t="s">
        <v>17137</v>
      </c>
      <c r="D7771" s="4" t="s">
        <v>1013</v>
      </c>
      <c r="E7771" s="814" t="s">
        <v>1600</v>
      </c>
    </row>
    <row r="7772" spans="2:5" x14ac:dyDescent="0.25">
      <c r="B7772" s="6" t="s">
        <v>5865</v>
      </c>
      <c r="C7772" s="9" t="s">
        <v>17138</v>
      </c>
      <c r="D7772" s="6" t="s">
        <v>42</v>
      </c>
      <c r="E7772" s="813">
        <v>90.857299999999995</v>
      </c>
    </row>
    <row r="7773" spans="2:5" x14ac:dyDescent="0.25">
      <c r="B7773" s="4" t="s">
        <v>5866</v>
      </c>
      <c r="C7773" s="8" t="s">
        <v>17139</v>
      </c>
      <c r="D7773" s="4" t="s">
        <v>42</v>
      </c>
      <c r="E7773" s="814">
        <v>48.5929</v>
      </c>
    </row>
    <row r="7774" spans="2:5" x14ac:dyDescent="0.25">
      <c r="B7774" s="6" t="s">
        <v>2272</v>
      </c>
      <c r="C7774" s="9" t="s">
        <v>17140</v>
      </c>
      <c r="D7774" s="6" t="s">
        <v>49</v>
      </c>
      <c r="E7774" s="813">
        <v>12.8565</v>
      </c>
    </row>
    <row r="7775" spans="2:5" x14ac:dyDescent="0.25">
      <c r="B7775" s="4" t="s">
        <v>5867</v>
      </c>
      <c r="C7775" s="8" t="s">
        <v>17141</v>
      </c>
      <c r="D7775" s="4" t="s">
        <v>49</v>
      </c>
      <c r="E7775" s="814">
        <v>13.754300000000001</v>
      </c>
    </row>
    <row r="7776" spans="2:5" x14ac:dyDescent="0.25">
      <c r="B7776" s="6" t="s">
        <v>5868</v>
      </c>
      <c r="C7776" s="9" t="s">
        <v>17142</v>
      </c>
      <c r="D7776" s="6" t="s">
        <v>49</v>
      </c>
      <c r="E7776" s="813">
        <v>13.876200000000001</v>
      </c>
    </row>
    <row r="7777" spans="2:5" x14ac:dyDescent="0.25">
      <c r="B7777" s="4" t="s">
        <v>5869</v>
      </c>
      <c r="C7777" s="8" t="s">
        <v>17143</v>
      </c>
      <c r="D7777" s="4" t="s">
        <v>49</v>
      </c>
      <c r="E7777" s="814">
        <v>14.1214</v>
      </c>
    </row>
    <row r="7778" spans="2:5" x14ac:dyDescent="0.25">
      <c r="B7778" s="6" t="s">
        <v>5870</v>
      </c>
      <c r="C7778" s="9" t="s">
        <v>17144</v>
      </c>
      <c r="D7778" s="6" t="s">
        <v>49</v>
      </c>
      <c r="E7778" s="813">
        <v>14.157299999999999</v>
      </c>
    </row>
    <row r="7779" spans="2:5" x14ac:dyDescent="0.25">
      <c r="B7779" s="4" t="s">
        <v>5871</v>
      </c>
      <c r="C7779" s="8" t="s">
        <v>17145</v>
      </c>
      <c r="D7779" s="4" t="s">
        <v>49</v>
      </c>
      <c r="E7779" s="814">
        <v>14.4169</v>
      </c>
    </row>
    <row r="7780" spans="2:5" x14ac:dyDescent="0.25">
      <c r="B7780" s="6" t="s">
        <v>2271</v>
      </c>
      <c r="C7780" s="9" t="s">
        <v>17146</v>
      </c>
      <c r="D7780" s="6" t="s">
        <v>42</v>
      </c>
      <c r="E7780" s="813">
        <v>23867.953600000001</v>
      </c>
    </row>
    <row r="7781" spans="2:5" x14ac:dyDescent="0.25">
      <c r="B7781" s="4" t="s">
        <v>2270</v>
      </c>
      <c r="C7781" s="8" t="s">
        <v>17147</v>
      </c>
      <c r="D7781" s="4" t="s">
        <v>42</v>
      </c>
      <c r="E7781" s="814">
        <v>31600.059300000001</v>
      </c>
    </row>
    <row r="7782" spans="2:5" x14ac:dyDescent="0.25">
      <c r="B7782" s="6" t="s">
        <v>2269</v>
      </c>
      <c r="C7782" s="9" t="s">
        <v>17148</v>
      </c>
      <c r="D7782" s="6" t="s">
        <v>42</v>
      </c>
      <c r="E7782" s="813">
        <v>20984.085899999998</v>
      </c>
    </row>
    <row r="7783" spans="2:5" x14ac:dyDescent="0.25">
      <c r="B7783" s="4" t="s">
        <v>2268</v>
      </c>
      <c r="C7783" s="8" t="s">
        <v>17149</v>
      </c>
      <c r="D7783" s="4" t="s">
        <v>42</v>
      </c>
      <c r="E7783" s="814">
        <v>23810.8616</v>
      </c>
    </row>
    <row r="7784" spans="2:5" x14ac:dyDescent="0.25">
      <c r="B7784" s="6" t="s">
        <v>2267</v>
      </c>
      <c r="C7784" s="9" t="s">
        <v>17150</v>
      </c>
      <c r="D7784" s="6" t="s">
        <v>42</v>
      </c>
      <c r="E7784" s="813">
        <v>2416.6806999999999</v>
      </c>
    </row>
    <row r="7785" spans="2:5" x14ac:dyDescent="0.25">
      <c r="B7785" s="4" t="s">
        <v>2266</v>
      </c>
      <c r="C7785" s="8" t="s">
        <v>17151</v>
      </c>
      <c r="D7785" s="4" t="s">
        <v>42</v>
      </c>
      <c r="E7785" s="814">
        <v>1884.2825</v>
      </c>
    </row>
    <row r="7786" spans="2:5" x14ac:dyDescent="0.25">
      <c r="B7786" s="6" t="s">
        <v>2265</v>
      </c>
      <c r="C7786" s="9" t="s">
        <v>17152</v>
      </c>
      <c r="D7786" s="6" t="s">
        <v>9</v>
      </c>
      <c r="E7786" s="813">
        <v>47.44</v>
      </c>
    </row>
    <row r="7787" spans="2:5" x14ac:dyDescent="0.25">
      <c r="B7787" s="4" t="s">
        <v>2264</v>
      </c>
      <c r="C7787" s="8" t="s">
        <v>17153</v>
      </c>
      <c r="D7787" s="4" t="s">
        <v>9</v>
      </c>
      <c r="E7787" s="814">
        <v>592.92999999999995</v>
      </c>
    </row>
    <row r="7788" spans="2:5" x14ac:dyDescent="0.25">
      <c r="B7788" s="6" t="s">
        <v>2263</v>
      </c>
      <c r="C7788" s="9" t="s">
        <v>17154</v>
      </c>
      <c r="D7788" s="6" t="s">
        <v>42</v>
      </c>
      <c r="E7788" s="813">
        <v>60.468899999999998</v>
      </c>
    </row>
    <row r="7789" spans="2:5" x14ac:dyDescent="0.25">
      <c r="B7789" s="4" t="s">
        <v>2262</v>
      </c>
      <c r="C7789" s="8" t="s">
        <v>17155</v>
      </c>
      <c r="D7789" s="4" t="s">
        <v>1067</v>
      </c>
      <c r="E7789" s="814">
        <v>30.572099999999999</v>
      </c>
    </row>
    <row r="7790" spans="2:5" x14ac:dyDescent="0.25">
      <c r="B7790" s="6" t="s">
        <v>2261</v>
      </c>
      <c r="C7790" s="9" t="s">
        <v>17156</v>
      </c>
      <c r="D7790" s="6" t="s">
        <v>49</v>
      </c>
      <c r="E7790" s="813">
        <v>35.4392</v>
      </c>
    </row>
    <row r="7791" spans="2:5" x14ac:dyDescent="0.25">
      <c r="B7791" s="4" t="s">
        <v>2260</v>
      </c>
      <c r="C7791" s="8" t="s">
        <v>17157</v>
      </c>
      <c r="D7791" s="4" t="s">
        <v>42</v>
      </c>
      <c r="E7791" s="814">
        <v>21.145</v>
      </c>
    </row>
    <row r="7792" spans="2:5" x14ac:dyDescent="0.25">
      <c r="B7792" s="6" t="s">
        <v>2259</v>
      </c>
      <c r="C7792" s="9" t="s">
        <v>17158</v>
      </c>
      <c r="D7792" s="6" t="s">
        <v>9</v>
      </c>
      <c r="E7792" s="813">
        <v>11.802</v>
      </c>
    </row>
    <row r="7793" spans="2:5" x14ac:dyDescent="0.25">
      <c r="B7793" s="4" t="s">
        <v>2258</v>
      </c>
      <c r="C7793" s="8" t="s">
        <v>17159</v>
      </c>
      <c r="D7793" s="4" t="s">
        <v>42</v>
      </c>
      <c r="E7793" s="814">
        <v>18.4543</v>
      </c>
    </row>
    <row r="7794" spans="2:5" x14ac:dyDescent="0.25">
      <c r="B7794" s="6" t="s">
        <v>3231</v>
      </c>
      <c r="C7794" s="9" t="s">
        <v>17160</v>
      </c>
      <c r="D7794" s="6" t="s">
        <v>42</v>
      </c>
      <c r="E7794" s="813">
        <v>1026.9589000000001</v>
      </c>
    </row>
    <row r="7795" spans="2:5" x14ac:dyDescent="0.25">
      <c r="B7795" s="4" t="s">
        <v>2257</v>
      </c>
      <c r="C7795" s="8" t="s">
        <v>17161</v>
      </c>
      <c r="D7795" s="4" t="s">
        <v>42</v>
      </c>
      <c r="E7795" s="814">
        <v>13.0494</v>
      </c>
    </row>
    <row r="7796" spans="2:5" x14ac:dyDescent="0.25">
      <c r="B7796" s="6" t="s">
        <v>2256</v>
      </c>
      <c r="C7796" s="9" t="s">
        <v>17162</v>
      </c>
      <c r="D7796" s="6" t="s">
        <v>42</v>
      </c>
      <c r="E7796" s="813">
        <v>17.3965</v>
      </c>
    </row>
    <row r="7797" spans="2:5" x14ac:dyDescent="0.25">
      <c r="B7797" s="4" t="s">
        <v>2255</v>
      </c>
      <c r="C7797" s="8" t="s">
        <v>17163</v>
      </c>
      <c r="D7797" s="4" t="s">
        <v>42</v>
      </c>
      <c r="E7797" s="814">
        <v>14.9285</v>
      </c>
    </row>
    <row r="7798" spans="2:5" x14ac:dyDescent="0.25">
      <c r="B7798" s="6" t="s">
        <v>2254</v>
      </c>
      <c r="C7798" s="9" t="s">
        <v>17164</v>
      </c>
      <c r="D7798" s="6" t="s">
        <v>42</v>
      </c>
      <c r="E7798" s="813">
        <v>13.871700000000001</v>
      </c>
    </row>
    <row r="7799" spans="2:5" x14ac:dyDescent="0.25">
      <c r="B7799" s="4" t="s">
        <v>2253</v>
      </c>
      <c r="C7799" s="8" t="s">
        <v>17165</v>
      </c>
      <c r="D7799" s="4" t="s">
        <v>42</v>
      </c>
      <c r="E7799" s="814">
        <v>973.43610000000001</v>
      </c>
    </row>
    <row r="7800" spans="2:5" x14ac:dyDescent="0.25">
      <c r="B7800" s="6" t="s">
        <v>2252</v>
      </c>
      <c r="C7800" s="9" t="s">
        <v>17166</v>
      </c>
      <c r="D7800" s="6" t="s">
        <v>42</v>
      </c>
      <c r="E7800" s="813">
        <v>186.178</v>
      </c>
    </row>
    <row r="7801" spans="2:5" x14ac:dyDescent="0.25">
      <c r="B7801" s="4" t="s">
        <v>2251</v>
      </c>
      <c r="C7801" s="8" t="s">
        <v>17167</v>
      </c>
      <c r="D7801" s="4" t="s">
        <v>42</v>
      </c>
      <c r="E7801" s="814">
        <v>54.056100000000001</v>
      </c>
    </row>
    <row r="7802" spans="2:5" x14ac:dyDescent="0.25">
      <c r="B7802" s="6" t="s">
        <v>2250</v>
      </c>
      <c r="C7802" s="9" t="s">
        <v>17168</v>
      </c>
      <c r="D7802" s="6" t="s">
        <v>42</v>
      </c>
      <c r="E7802" s="813">
        <v>488.31709999999998</v>
      </c>
    </row>
    <row r="7803" spans="2:5" x14ac:dyDescent="0.25">
      <c r="B7803" s="4" t="s">
        <v>2249</v>
      </c>
      <c r="C7803" s="8" t="s">
        <v>17169</v>
      </c>
      <c r="D7803" s="4" t="s">
        <v>49</v>
      </c>
      <c r="E7803" s="814">
        <v>53.265500000000003</v>
      </c>
    </row>
    <row r="7804" spans="2:5" x14ac:dyDescent="0.25">
      <c r="B7804" s="6" t="s">
        <v>2248</v>
      </c>
      <c r="C7804" s="9" t="s">
        <v>17170</v>
      </c>
      <c r="D7804" s="6" t="s">
        <v>49</v>
      </c>
      <c r="E7804" s="813">
        <v>11.8636</v>
      </c>
    </row>
    <row r="7805" spans="2:5" x14ac:dyDescent="0.25">
      <c r="B7805" s="4" t="s">
        <v>3232</v>
      </c>
      <c r="C7805" s="8" t="s">
        <v>17171</v>
      </c>
      <c r="D7805" s="4" t="s">
        <v>42</v>
      </c>
      <c r="E7805" s="814">
        <v>1869.4046000000001</v>
      </c>
    </row>
    <row r="7806" spans="2:5" x14ac:dyDescent="0.25">
      <c r="B7806" s="4" t="s">
        <v>3233</v>
      </c>
      <c r="C7806" s="8" t="s">
        <v>17172</v>
      </c>
      <c r="D7806" s="4" t="s">
        <v>42</v>
      </c>
      <c r="E7806" s="814">
        <v>1630.348</v>
      </c>
    </row>
    <row r="7807" spans="2:5" x14ac:dyDescent="0.25">
      <c r="B7807" s="6" t="s">
        <v>2247</v>
      </c>
      <c r="C7807" s="9" t="s">
        <v>17173</v>
      </c>
      <c r="D7807" s="6" t="s">
        <v>49</v>
      </c>
      <c r="E7807" s="813">
        <v>27.008800000000001</v>
      </c>
    </row>
    <row r="7808" spans="2:5" x14ac:dyDescent="0.25">
      <c r="B7808" s="4" t="s">
        <v>2246</v>
      </c>
      <c r="C7808" s="8" t="s">
        <v>17174</v>
      </c>
      <c r="D7808" s="4" t="s">
        <v>9</v>
      </c>
      <c r="E7808" s="814">
        <v>20.317599999999999</v>
      </c>
    </row>
    <row r="7809" spans="2:5" x14ac:dyDescent="0.25">
      <c r="B7809" s="6" t="s">
        <v>3234</v>
      </c>
      <c r="C7809" s="9" t="s">
        <v>17175</v>
      </c>
      <c r="D7809" s="6" t="s">
        <v>42</v>
      </c>
      <c r="E7809" s="813">
        <v>465.18900000000002</v>
      </c>
    </row>
    <row r="7810" spans="2:5" x14ac:dyDescent="0.25">
      <c r="B7810" s="4" t="s">
        <v>2245</v>
      </c>
      <c r="C7810" s="8" t="s">
        <v>17176</v>
      </c>
      <c r="D7810" s="4" t="s">
        <v>9</v>
      </c>
      <c r="E7810" s="814">
        <v>132.6866</v>
      </c>
    </row>
    <row r="7811" spans="2:5" x14ac:dyDescent="0.25">
      <c r="B7811" s="6" t="s">
        <v>2244</v>
      </c>
      <c r="C7811" s="9" t="s">
        <v>17177</v>
      </c>
      <c r="D7811" s="6" t="s">
        <v>9</v>
      </c>
      <c r="E7811" s="813">
        <v>153.4479</v>
      </c>
    </row>
    <row r="7812" spans="2:5" x14ac:dyDescent="0.25">
      <c r="B7812" s="4" t="s">
        <v>2243</v>
      </c>
      <c r="C7812" s="8" t="s">
        <v>17178</v>
      </c>
      <c r="D7812" s="4" t="s">
        <v>9</v>
      </c>
      <c r="E7812" s="814">
        <v>173.0444</v>
      </c>
    </row>
    <row r="7813" spans="2:5" x14ac:dyDescent="0.25">
      <c r="B7813" s="6" t="s">
        <v>2242</v>
      </c>
      <c r="C7813" s="9" t="s">
        <v>17179</v>
      </c>
      <c r="D7813" s="6" t="s">
        <v>9</v>
      </c>
      <c r="E7813" s="813">
        <v>224.13149999999999</v>
      </c>
    </row>
    <row r="7814" spans="2:5" x14ac:dyDescent="0.25">
      <c r="B7814" s="4" t="s">
        <v>2241</v>
      </c>
      <c r="C7814" s="8" t="s">
        <v>17180</v>
      </c>
      <c r="D7814" s="4" t="s">
        <v>9</v>
      </c>
      <c r="E7814" s="814">
        <v>251.90870000000001</v>
      </c>
    </row>
    <row r="7815" spans="2:5" x14ac:dyDescent="0.25">
      <c r="B7815" s="6" t="s">
        <v>2240</v>
      </c>
      <c r="C7815" s="9" t="s">
        <v>17181</v>
      </c>
      <c r="D7815" s="6" t="s">
        <v>9</v>
      </c>
      <c r="E7815" s="813">
        <v>262.6859</v>
      </c>
    </row>
    <row r="7816" spans="2:5" x14ac:dyDescent="0.25">
      <c r="B7816" s="4" t="s">
        <v>2239</v>
      </c>
      <c r="C7816" s="8" t="s">
        <v>17182</v>
      </c>
      <c r="D7816" s="4" t="s">
        <v>9</v>
      </c>
      <c r="E7816" s="814">
        <v>302.76060000000001</v>
      </c>
    </row>
    <row r="7817" spans="2:5" x14ac:dyDescent="0.25">
      <c r="B7817" s="6" t="s">
        <v>2238</v>
      </c>
      <c r="C7817" s="9" t="s">
        <v>17183</v>
      </c>
      <c r="D7817" s="6" t="s">
        <v>9</v>
      </c>
      <c r="E7817" s="813">
        <v>380.53320000000002</v>
      </c>
    </row>
    <row r="7818" spans="2:5" x14ac:dyDescent="0.25">
      <c r="B7818" s="4" t="s">
        <v>2237</v>
      </c>
      <c r="C7818" s="8" t="s">
        <v>17184</v>
      </c>
      <c r="D7818" s="4" t="s">
        <v>9</v>
      </c>
      <c r="E7818" s="814">
        <v>343.48739999999998</v>
      </c>
    </row>
    <row r="7819" spans="2:5" x14ac:dyDescent="0.25">
      <c r="B7819" s="6" t="s">
        <v>2236</v>
      </c>
      <c r="C7819" s="9" t="s">
        <v>17185</v>
      </c>
      <c r="D7819" s="6" t="s">
        <v>9</v>
      </c>
      <c r="E7819" s="813">
        <v>403.63069999999999</v>
      </c>
    </row>
    <row r="7820" spans="2:5" x14ac:dyDescent="0.25">
      <c r="B7820" s="4" t="s">
        <v>2235</v>
      </c>
      <c r="C7820" s="8" t="s">
        <v>17186</v>
      </c>
      <c r="D7820" s="4" t="s">
        <v>9</v>
      </c>
      <c r="E7820" s="814">
        <v>499.05630000000002</v>
      </c>
    </row>
    <row r="7821" spans="2:5" x14ac:dyDescent="0.25">
      <c r="B7821" s="6" t="s">
        <v>2234</v>
      </c>
      <c r="C7821" s="9" t="s">
        <v>17187</v>
      </c>
      <c r="D7821" s="6" t="s">
        <v>9</v>
      </c>
      <c r="E7821" s="813">
        <v>536.87620000000004</v>
      </c>
    </row>
    <row r="7822" spans="2:5" x14ac:dyDescent="0.25">
      <c r="B7822" s="4" t="s">
        <v>2233</v>
      </c>
      <c r="C7822" s="8" t="s">
        <v>17188</v>
      </c>
      <c r="D7822" s="4" t="s">
        <v>9</v>
      </c>
      <c r="E7822" s="814">
        <v>572.98310000000004</v>
      </c>
    </row>
    <row r="7823" spans="2:5" x14ac:dyDescent="0.25">
      <c r="B7823" s="6" t="s">
        <v>2232</v>
      </c>
      <c r="C7823" s="9" t="s">
        <v>17189</v>
      </c>
      <c r="D7823" s="6" t="s">
        <v>9</v>
      </c>
      <c r="E7823" s="813">
        <v>605.4289</v>
      </c>
    </row>
    <row r="7824" spans="2:5" x14ac:dyDescent="0.25">
      <c r="B7824" s="4" t="s">
        <v>2231</v>
      </c>
      <c r="C7824" s="8" t="s">
        <v>17190</v>
      </c>
      <c r="D7824" s="4" t="s">
        <v>9</v>
      </c>
      <c r="E7824" s="814">
        <v>673.89769999999999</v>
      </c>
    </row>
    <row r="7825" spans="2:5" x14ac:dyDescent="0.25">
      <c r="B7825" s="6" t="s">
        <v>2230</v>
      </c>
      <c r="C7825" s="9" t="s">
        <v>17191</v>
      </c>
      <c r="D7825" s="6" t="s">
        <v>9</v>
      </c>
      <c r="E7825" s="813">
        <v>720.69389999999999</v>
      </c>
    </row>
    <row r="7826" spans="2:5" x14ac:dyDescent="0.25">
      <c r="B7826" s="4" t="s">
        <v>2229</v>
      </c>
      <c r="C7826" s="8" t="s">
        <v>17192</v>
      </c>
      <c r="D7826" s="4" t="s">
        <v>9</v>
      </c>
      <c r="E7826" s="814">
        <v>744.73440000000005</v>
      </c>
    </row>
    <row r="7827" spans="2:5" x14ac:dyDescent="0.25">
      <c r="B7827" s="6" t="s">
        <v>2228</v>
      </c>
      <c r="C7827" s="9" t="s">
        <v>17193</v>
      </c>
      <c r="D7827" s="6" t="s">
        <v>9</v>
      </c>
      <c r="E7827" s="813">
        <v>840.09870000000001</v>
      </c>
    </row>
    <row r="7828" spans="2:5" x14ac:dyDescent="0.25">
      <c r="B7828" s="4" t="s">
        <v>2227</v>
      </c>
      <c r="C7828" s="8" t="s">
        <v>17194</v>
      </c>
      <c r="D7828" s="4" t="s">
        <v>9</v>
      </c>
      <c r="E7828" s="814">
        <v>923.47329999999999</v>
      </c>
    </row>
    <row r="7829" spans="2:5" x14ac:dyDescent="0.25">
      <c r="B7829" s="6" t="s">
        <v>2226</v>
      </c>
      <c r="C7829" s="9" t="s">
        <v>17195</v>
      </c>
      <c r="D7829" s="6" t="s">
        <v>9</v>
      </c>
      <c r="E7829" s="813">
        <v>1034.2320999999999</v>
      </c>
    </row>
    <row r="7830" spans="2:5" x14ac:dyDescent="0.25">
      <c r="B7830" s="4" t="s">
        <v>2225</v>
      </c>
      <c r="C7830" s="8" t="s">
        <v>17196</v>
      </c>
      <c r="D7830" s="4" t="s">
        <v>9</v>
      </c>
      <c r="E7830" s="814">
        <v>1093.25</v>
      </c>
    </row>
    <row r="7831" spans="2:5" x14ac:dyDescent="0.25">
      <c r="B7831" s="6" t="s">
        <v>2224</v>
      </c>
      <c r="C7831" s="9" t="s">
        <v>17197</v>
      </c>
      <c r="D7831" s="6" t="s">
        <v>9</v>
      </c>
      <c r="E7831" s="813">
        <v>1250.3895</v>
      </c>
    </row>
    <row r="7832" spans="2:5" x14ac:dyDescent="0.25">
      <c r="B7832" s="4" t="s">
        <v>2223</v>
      </c>
      <c r="C7832" s="8" t="s">
        <v>17198</v>
      </c>
      <c r="D7832" s="4" t="s">
        <v>9</v>
      </c>
      <c r="E7832" s="814">
        <v>1402.9259</v>
      </c>
    </row>
    <row r="7833" spans="2:5" x14ac:dyDescent="0.25">
      <c r="B7833" s="6" t="s">
        <v>2222</v>
      </c>
      <c r="C7833" s="9" t="s">
        <v>17199</v>
      </c>
      <c r="D7833" s="6" t="s">
        <v>9</v>
      </c>
      <c r="E7833" s="813">
        <v>1422.7849000000001</v>
      </c>
    </row>
    <row r="7834" spans="2:5" x14ac:dyDescent="0.25">
      <c r="B7834" s="4" t="s">
        <v>2221</v>
      </c>
      <c r="C7834" s="8" t="s">
        <v>17200</v>
      </c>
      <c r="D7834" s="4" t="s">
        <v>9</v>
      </c>
      <c r="E7834" s="814">
        <v>174.1892</v>
      </c>
    </row>
    <row r="7835" spans="2:5" x14ac:dyDescent="0.25">
      <c r="B7835" s="6" t="s">
        <v>2220</v>
      </c>
      <c r="C7835" s="9" t="s">
        <v>17201</v>
      </c>
      <c r="D7835" s="6" t="s">
        <v>9</v>
      </c>
      <c r="E7835" s="813">
        <v>197.18709999999999</v>
      </c>
    </row>
    <row r="7836" spans="2:5" x14ac:dyDescent="0.25">
      <c r="B7836" s="4" t="s">
        <v>2219</v>
      </c>
      <c r="C7836" s="8" t="s">
        <v>17202</v>
      </c>
      <c r="D7836" s="4" t="s">
        <v>9</v>
      </c>
      <c r="E7836" s="814">
        <v>227.1292</v>
      </c>
    </row>
    <row r="7837" spans="2:5" x14ac:dyDescent="0.25">
      <c r="B7837" s="6" t="s">
        <v>2218</v>
      </c>
      <c r="C7837" s="9" t="s">
        <v>17203</v>
      </c>
      <c r="D7837" s="6" t="s">
        <v>9</v>
      </c>
      <c r="E7837" s="813">
        <v>332.75450000000001</v>
      </c>
    </row>
    <row r="7838" spans="2:5" x14ac:dyDescent="0.25">
      <c r="B7838" s="4" t="s">
        <v>3235</v>
      </c>
      <c r="C7838" s="8" t="s">
        <v>17204</v>
      </c>
      <c r="D7838" s="4" t="s">
        <v>42</v>
      </c>
      <c r="E7838" s="814">
        <v>833.3664</v>
      </c>
    </row>
    <row r="7839" spans="2:5" x14ac:dyDescent="0.25">
      <c r="B7839" s="6" t="s">
        <v>3236</v>
      </c>
      <c r="C7839" s="9" t="s">
        <v>17205</v>
      </c>
      <c r="D7839" s="6" t="s">
        <v>42</v>
      </c>
      <c r="E7839" s="813">
        <v>769.31150000000002</v>
      </c>
    </row>
    <row r="7840" spans="2:5" x14ac:dyDescent="0.25">
      <c r="B7840" s="4" t="s">
        <v>2217</v>
      </c>
      <c r="C7840" s="8" t="s">
        <v>17206</v>
      </c>
      <c r="D7840" s="4" t="s">
        <v>9</v>
      </c>
      <c r="E7840" s="814">
        <v>733.06150000000002</v>
      </c>
    </row>
    <row r="7841" spans="2:5" x14ac:dyDescent="0.25">
      <c r="B7841" s="6" t="s">
        <v>2216</v>
      </c>
      <c r="C7841" s="9" t="s">
        <v>17207</v>
      </c>
      <c r="D7841" s="6" t="s">
        <v>1013</v>
      </c>
      <c r="E7841" s="813">
        <v>16271.094800000001</v>
      </c>
    </row>
    <row r="7842" spans="2:5" x14ac:dyDescent="0.25">
      <c r="B7842" s="4" t="s">
        <v>2215</v>
      </c>
      <c r="C7842" s="8" t="s">
        <v>17208</v>
      </c>
      <c r="D7842" s="4" t="s">
        <v>1013</v>
      </c>
      <c r="E7842" s="814">
        <v>15350.8554</v>
      </c>
    </row>
    <row r="7843" spans="2:5" x14ac:dyDescent="0.25">
      <c r="B7843" s="6" t="s">
        <v>2214</v>
      </c>
      <c r="C7843" s="9" t="s">
        <v>17209</v>
      </c>
      <c r="D7843" s="6" t="s">
        <v>1013</v>
      </c>
      <c r="E7843" s="813">
        <v>15350.8554</v>
      </c>
    </row>
    <row r="7844" spans="2:5" x14ac:dyDescent="0.25">
      <c r="B7844" s="4" t="s">
        <v>2213</v>
      </c>
      <c r="C7844" s="8" t="s">
        <v>17210</v>
      </c>
      <c r="D7844" s="4" t="s">
        <v>1013</v>
      </c>
      <c r="E7844" s="814">
        <v>15350.8554</v>
      </c>
    </row>
    <row r="7845" spans="2:5" x14ac:dyDescent="0.25">
      <c r="B7845" s="6" t="s">
        <v>2212</v>
      </c>
      <c r="C7845" s="9" t="s">
        <v>13404</v>
      </c>
      <c r="D7845" s="6" t="s">
        <v>42</v>
      </c>
      <c r="E7845" s="813">
        <v>91912.444499999998</v>
      </c>
    </row>
    <row r="7846" spans="2:5" x14ac:dyDescent="0.25">
      <c r="B7846" s="4" t="s">
        <v>2211</v>
      </c>
      <c r="C7846" s="8" t="s">
        <v>17211</v>
      </c>
      <c r="D7846" s="4" t="s">
        <v>42</v>
      </c>
      <c r="E7846" s="814">
        <v>19.3035</v>
      </c>
    </row>
    <row r="7847" spans="2:5" x14ac:dyDescent="0.25">
      <c r="B7847" s="6" t="s">
        <v>2210</v>
      </c>
      <c r="C7847" s="9" t="s">
        <v>17212</v>
      </c>
      <c r="D7847" s="6" t="s">
        <v>42</v>
      </c>
      <c r="E7847" s="813">
        <v>10.5779</v>
      </c>
    </row>
    <row r="7848" spans="2:5" x14ac:dyDescent="0.25">
      <c r="B7848" s="4" t="s">
        <v>2209</v>
      </c>
      <c r="C7848" s="8" t="s">
        <v>17213</v>
      </c>
      <c r="D7848" s="4" t="s">
        <v>42</v>
      </c>
      <c r="E7848" s="814">
        <v>48.282600000000002</v>
      </c>
    </row>
    <row r="7849" spans="2:5" x14ac:dyDescent="0.25">
      <c r="B7849" s="6" t="s">
        <v>2208</v>
      </c>
      <c r="C7849" s="9" t="s">
        <v>17214</v>
      </c>
      <c r="D7849" s="6" t="s">
        <v>42</v>
      </c>
      <c r="E7849" s="813">
        <v>50.041699999999999</v>
      </c>
    </row>
    <row r="7850" spans="2:5" x14ac:dyDescent="0.25">
      <c r="B7850" s="4" t="s">
        <v>2207</v>
      </c>
      <c r="C7850" s="8" t="s">
        <v>17215</v>
      </c>
      <c r="D7850" s="4" t="s">
        <v>42</v>
      </c>
      <c r="E7850" s="814">
        <v>52.2288</v>
      </c>
    </row>
    <row r="7851" spans="2:5" x14ac:dyDescent="0.25">
      <c r="B7851" s="6" t="s">
        <v>2206</v>
      </c>
      <c r="C7851" s="9" t="s">
        <v>17216</v>
      </c>
      <c r="D7851" s="6" t="s">
        <v>42</v>
      </c>
      <c r="E7851" s="813">
        <v>161.6063</v>
      </c>
    </row>
    <row r="7852" spans="2:5" x14ac:dyDescent="0.25">
      <c r="B7852" s="4" t="s">
        <v>2205</v>
      </c>
      <c r="C7852" s="8" t="s">
        <v>17217</v>
      </c>
      <c r="D7852" s="4" t="s">
        <v>42</v>
      </c>
      <c r="E7852" s="814">
        <v>14.151300000000001</v>
      </c>
    </row>
    <row r="7853" spans="2:5" x14ac:dyDescent="0.25">
      <c r="B7853" s="6" t="s">
        <v>2204</v>
      </c>
      <c r="C7853" s="9" t="s">
        <v>17218</v>
      </c>
      <c r="D7853" s="6" t="s">
        <v>42</v>
      </c>
      <c r="E7853" s="813">
        <v>82.067800000000005</v>
      </c>
    </row>
    <row r="7854" spans="2:5" x14ac:dyDescent="0.25">
      <c r="B7854" s="4" t="s">
        <v>2203</v>
      </c>
      <c r="C7854" s="8" t="s">
        <v>17219</v>
      </c>
      <c r="D7854" s="4" t="s">
        <v>42</v>
      </c>
      <c r="E7854" s="814">
        <v>121.12739999999999</v>
      </c>
    </row>
    <row r="7855" spans="2:5" x14ac:dyDescent="0.25">
      <c r="B7855" s="6" t="s">
        <v>2202</v>
      </c>
      <c r="C7855" s="9" t="s">
        <v>17220</v>
      </c>
      <c r="D7855" s="6" t="s">
        <v>42</v>
      </c>
      <c r="E7855" s="813">
        <v>131.13229999999999</v>
      </c>
    </row>
    <row r="7856" spans="2:5" x14ac:dyDescent="0.25">
      <c r="B7856" s="4" t="s">
        <v>2201</v>
      </c>
      <c r="C7856" s="8" t="s">
        <v>17221</v>
      </c>
      <c r="D7856" s="4" t="s">
        <v>42</v>
      </c>
      <c r="E7856" s="814">
        <v>71.621099999999998</v>
      </c>
    </row>
    <row r="7857" spans="2:5" x14ac:dyDescent="0.25">
      <c r="B7857" s="6" t="s">
        <v>2200</v>
      </c>
      <c r="C7857" s="9" t="s">
        <v>17222</v>
      </c>
      <c r="D7857" s="6" t="s">
        <v>42</v>
      </c>
      <c r="E7857" s="813">
        <v>148.81569999999999</v>
      </c>
    </row>
    <row r="7858" spans="2:5" x14ac:dyDescent="0.25">
      <c r="B7858" s="4" t="s">
        <v>2199</v>
      </c>
      <c r="C7858" s="8" t="s">
        <v>17223</v>
      </c>
      <c r="D7858" s="4" t="s">
        <v>42</v>
      </c>
      <c r="E7858" s="814">
        <v>159.23070000000001</v>
      </c>
    </row>
    <row r="7859" spans="2:5" x14ac:dyDescent="0.25">
      <c r="B7859" s="6" t="s">
        <v>2198</v>
      </c>
      <c r="C7859" s="9" t="s">
        <v>17224</v>
      </c>
      <c r="D7859" s="6" t="s">
        <v>42</v>
      </c>
      <c r="E7859" s="813">
        <v>54.165199999999999</v>
      </c>
    </row>
    <row r="7860" spans="2:5" x14ac:dyDescent="0.25">
      <c r="B7860" s="4" t="s">
        <v>2197</v>
      </c>
      <c r="C7860" s="8" t="s">
        <v>17225</v>
      </c>
      <c r="D7860" s="4" t="s">
        <v>42</v>
      </c>
      <c r="E7860" s="814">
        <v>129.98699999999999</v>
      </c>
    </row>
    <row r="7861" spans="2:5" x14ac:dyDescent="0.25">
      <c r="B7861" s="6" t="s">
        <v>2196</v>
      </c>
      <c r="C7861" s="9" t="s">
        <v>17226</v>
      </c>
      <c r="D7861" s="6" t="s">
        <v>17227</v>
      </c>
      <c r="E7861" s="813">
        <v>680.81299999999999</v>
      </c>
    </row>
    <row r="7862" spans="2:5" x14ac:dyDescent="0.25">
      <c r="B7862" s="4" t="s">
        <v>2195</v>
      </c>
      <c r="C7862" s="8" t="s">
        <v>17228</v>
      </c>
      <c r="D7862" s="4" t="s">
        <v>17227</v>
      </c>
      <c r="E7862" s="814">
        <v>831.54840000000002</v>
      </c>
    </row>
    <row r="7863" spans="2:5" x14ac:dyDescent="0.25">
      <c r="B7863" s="6" t="s">
        <v>2194</v>
      </c>
      <c r="C7863" s="9" t="s">
        <v>17229</v>
      </c>
      <c r="D7863" s="6" t="s">
        <v>17227</v>
      </c>
      <c r="E7863" s="813">
        <v>988.31389999999999</v>
      </c>
    </row>
    <row r="7864" spans="2:5" x14ac:dyDescent="0.25">
      <c r="B7864" s="4" t="s">
        <v>2193</v>
      </c>
      <c r="C7864" s="8" t="s">
        <v>17230</v>
      </c>
      <c r="D7864" s="4" t="s">
        <v>42</v>
      </c>
      <c r="E7864" s="814">
        <v>45.375999999999998</v>
      </c>
    </row>
    <row r="7865" spans="2:5" x14ac:dyDescent="0.25">
      <c r="B7865" s="6" t="s">
        <v>2192</v>
      </c>
      <c r="C7865" s="9" t="s">
        <v>17231</v>
      </c>
      <c r="D7865" s="6" t="s">
        <v>17227</v>
      </c>
      <c r="E7865" s="813">
        <v>912.21119999999996</v>
      </c>
    </row>
    <row r="7866" spans="2:5" x14ac:dyDescent="0.25">
      <c r="B7866" s="4" t="s">
        <v>2191</v>
      </c>
      <c r="C7866" s="8" t="s">
        <v>17232</v>
      </c>
      <c r="D7866" s="4" t="s">
        <v>42</v>
      </c>
      <c r="E7866" s="814">
        <v>276972.18440000003</v>
      </c>
    </row>
    <row r="7867" spans="2:5" x14ac:dyDescent="0.25">
      <c r="B7867" s="6" t="s">
        <v>2190</v>
      </c>
      <c r="C7867" s="9" t="s">
        <v>17233</v>
      </c>
      <c r="D7867" s="6" t="s">
        <v>42</v>
      </c>
      <c r="E7867" s="813">
        <v>304112.27919999999</v>
      </c>
    </row>
    <row r="7868" spans="2:5" x14ac:dyDescent="0.25">
      <c r="B7868" s="4" t="s">
        <v>2189</v>
      </c>
      <c r="C7868" s="8" t="s">
        <v>17234</v>
      </c>
      <c r="D7868" s="4" t="s">
        <v>42</v>
      </c>
      <c r="E7868" s="814">
        <v>333966.66470000002</v>
      </c>
    </row>
    <row r="7869" spans="2:5" x14ac:dyDescent="0.25">
      <c r="B7869" s="6" t="s">
        <v>2188</v>
      </c>
      <c r="C7869" s="9" t="s">
        <v>17235</v>
      </c>
      <c r="D7869" s="6" t="s">
        <v>42</v>
      </c>
      <c r="E7869" s="813">
        <v>366806.16680000001</v>
      </c>
    </row>
    <row r="7870" spans="2:5" x14ac:dyDescent="0.25">
      <c r="B7870" s="4" t="s">
        <v>2187</v>
      </c>
      <c r="C7870" s="8" t="s">
        <v>17236</v>
      </c>
      <c r="D7870" s="4" t="s">
        <v>42</v>
      </c>
      <c r="E7870" s="814">
        <v>349275.58559999999</v>
      </c>
    </row>
    <row r="7871" spans="2:5" x14ac:dyDescent="0.25">
      <c r="B7871" s="6" t="s">
        <v>2186</v>
      </c>
      <c r="C7871" s="9" t="s">
        <v>17237</v>
      </c>
      <c r="D7871" s="6" t="s">
        <v>42</v>
      </c>
      <c r="E7871" s="813">
        <v>383646.02010000002</v>
      </c>
    </row>
    <row r="7872" spans="2:5" x14ac:dyDescent="0.25">
      <c r="B7872" s="4" t="s">
        <v>2185</v>
      </c>
      <c r="C7872" s="8" t="s">
        <v>17238</v>
      </c>
      <c r="D7872" s="4" t="s">
        <v>42</v>
      </c>
      <c r="E7872" s="814">
        <v>421453.61849999998</v>
      </c>
    </row>
    <row r="7873" spans="2:5" x14ac:dyDescent="0.25">
      <c r="B7873" s="6" t="s">
        <v>2184</v>
      </c>
      <c r="C7873" s="9" t="s">
        <v>17239</v>
      </c>
      <c r="D7873" s="6" t="s">
        <v>42</v>
      </c>
      <c r="E7873" s="813">
        <v>463041.93709999998</v>
      </c>
    </row>
    <row r="7874" spans="2:5" x14ac:dyDescent="0.25">
      <c r="B7874" s="4" t="s">
        <v>2183</v>
      </c>
      <c r="C7874" s="8" t="s">
        <v>17240</v>
      </c>
      <c r="D7874" s="4" t="s">
        <v>42</v>
      </c>
      <c r="E7874" s="814">
        <v>557321.4558</v>
      </c>
    </row>
    <row r="7875" spans="2:5" x14ac:dyDescent="0.25">
      <c r="B7875" s="6" t="s">
        <v>2182</v>
      </c>
      <c r="C7875" s="9" t="s">
        <v>17241</v>
      </c>
      <c r="D7875" s="6" t="s">
        <v>42</v>
      </c>
      <c r="E7875" s="813">
        <v>456621.06229999999</v>
      </c>
    </row>
    <row r="7876" spans="2:5" x14ac:dyDescent="0.25">
      <c r="B7876" s="4" t="s">
        <v>2181</v>
      </c>
      <c r="C7876" s="8" t="s">
        <v>17242</v>
      </c>
      <c r="D7876" s="4" t="s">
        <v>42</v>
      </c>
      <c r="E7876" s="814">
        <v>504511.52399999998</v>
      </c>
    </row>
    <row r="7877" spans="2:5" x14ac:dyDescent="0.25">
      <c r="B7877" s="6" t="s">
        <v>2180</v>
      </c>
      <c r="C7877" s="9" t="s">
        <v>17243</v>
      </c>
      <c r="D7877" s="6" t="s">
        <v>42</v>
      </c>
      <c r="E7877" s="813">
        <v>554126.99089999998</v>
      </c>
    </row>
    <row r="7878" spans="2:5" x14ac:dyDescent="0.25">
      <c r="B7878" s="4" t="s">
        <v>2179</v>
      </c>
      <c r="C7878" s="8" t="s">
        <v>17244</v>
      </c>
      <c r="D7878" s="4" t="s">
        <v>42</v>
      </c>
      <c r="E7878" s="814">
        <v>403571.04399999999</v>
      </c>
    </row>
    <row r="7879" spans="2:5" x14ac:dyDescent="0.25">
      <c r="B7879" s="6" t="s">
        <v>2178</v>
      </c>
      <c r="C7879" s="9" t="s">
        <v>17245</v>
      </c>
      <c r="D7879" s="6" t="s">
        <v>42</v>
      </c>
      <c r="E7879" s="813">
        <v>663281.25820000004</v>
      </c>
    </row>
    <row r="7880" spans="2:5" x14ac:dyDescent="0.25">
      <c r="B7880" s="4" t="s">
        <v>2177</v>
      </c>
      <c r="C7880" s="8" t="s">
        <v>17246</v>
      </c>
      <c r="D7880" s="4" t="s">
        <v>42</v>
      </c>
      <c r="E7880" s="814">
        <v>317622.05320000002</v>
      </c>
    </row>
    <row r="7881" spans="2:5" x14ac:dyDescent="0.25">
      <c r="B7881" s="6" t="s">
        <v>2176</v>
      </c>
      <c r="C7881" s="9" t="s">
        <v>17247</v>
      </c>
      <c r="D7881" s="6" t="s">
        <v>42</v>
      </c>
      <c r="E7881" s="813">
        <v>348827.15509999997</v>
      </c>
    </row>
    <row r="7882" spans="2:5" x14ac:dyDescent="0.25">
      <c r="B7882" s="4" t="s">
        <v>2175</v>
      </c>
      <c r="C7882" s="8" t="s">
        <v>17248</v>
      </c>
      <c r="D7882" s="4" t="s">
        <v>42</v>
      </c>
      <c r="E7882" s="814">
        <v>383152.9877</v>
      </c>
    </row>
    <row r="7883" spans="2:5" x14ac:dyDescent="0.25">
      <c r="B7883" s="6" t="s">
        <v>2174</v>
      </c>
      <c r="C7883" s="9" t="s">
        <v>17249</v>
      </c>
      <c r="D7883" s="6" t="s">
        <v>42</v>
      </c>
      <c r="E7883" s="813">
        <v>420911.16259999998</v>
      </c>
    </row>
    <row r="7884" spans="2:5" x14ac:dyDescent="0.25">
      <c r="B7884" s="4" t="s">
        <v>2173</v>
      </c>
      <c r="C7884" s="8" t="s">
        <v>17250</v>
      </c>
      <c r="D7884" s="4" t="s">
        <v>42</v>
      </c>
      <c r="E7884" s="814">
        <v>400795.67619999999</v>
      </c>
    </row>
    <row r="7885" spans="2:5" x14ac:dyDescent="0.25">
      <c r="B7885" s="6" t="s">
        <v>2172</v>
      </c>
      <c r="C7885" s="9" t="s">
        <v>17251</v>
      </c>
      <c r="D7885" s="6" t="s">
        <v>42</v>
      </c>
      <c r="E7885" s="813">
        <v>440349.18119999999</v>
      </c>
    </row>
    <row r="7886" spans="2:5" x14ac:dyDescent="0.25">
      <c r="B7886" s="4" t="s">
        <v>2171</v>
      </c>
      <c r="C7886" s="8" t="s">
        <v>17252</v>
      </c>
      <c r="D7886" s="4" t="s">
        <v>42</v>
      </c>
      <c r="E7886" s="814">
        <v>483827.05560000002</v>
      </c>
    </row>
    <row r="7887" spans="2:5" x14ac:dyDescent="0.25">
      <c r="B7887" s="6" t="s">
        <v>2170</v>
      </c>
      <c r="C7887" s="9" t="s">
        <v>17253</v>
      </c>
      <c r="D7887" s="6" t="s">
        <v>42</v>
      </c>
      <c r="E7887" s="813">
        <v>534437.83519999997</v>
      </c>
    </row>
    <row r="7888" spans="2:5" x14ac:dyDescent="0.25">
      <c r="B7888" s="4" t="s">
        <v>2169</v>
      </c>
      <c r="C7888" s="8" t="s">
        <v>17254</v>
      </c>
      <c r="D7888" s="4" t="s">
        <v>42</v>
      </c>
      <c r="E7888" s="814">
        <v>639654.27170000004</v>
      </c>
    </row>
    <row r="7889" spans="2:5" x14ac:dyDescent="0.25">
      <c r="B7889" s="6" t="s">
        <v>2168</v>
      </c>
      <c r="C7889" s="9" t="s">
        <v>17255</v>
      </c>
      <c r="D7889" s="6" t="s">
        <v>42</v>
      </c>
      <c r="E7889" s="813">
        <v>527068.06370000006</v>
      </c>
    </row>
    <row r="7890" spans="2:5" x14ac:dyDescent="0.25">
      <c r="B7890" s="4" t="s">
        <v>2167</v>
      </c>
      <c r="C7890" s="8" t="s">
        <v>17256</v>
      </c>
      <c r="D7890" s="4" t="s">
        <v>42</v>
      </c>
      <c r="E7890" s="814">
        <v>578939.34519999998</v>
      </c>
    </row>
    <row r="7891" spans="2:5" x14ac:dyDescent="0.25">
      <c r="B7891" s="6" t="s">
        <v>2166</v>
      </c>
      <c r="C7891" s="9" t="s">
        <v>17257</v>
      </c>
      <c r="D7891" s="6" t="s">
        <v>42</v>
      </c>
      <c r="E7891" s="813">
        <v>635997.71400000004</v>
      </c>
    </row>
    <row r="7892" spans="2:5" x14ac:dyDescent="0.25">
      <c r="B7892" s="4" t="s">
        <v>2165</v>
      </c>
      <c r="C7892" s="8" t="s">
        <v>17258</v>
      </c>
      <c r="D7892" s="4" t="s">
        <v>42</v>
      </c>
      <c r="E7892" s="814">
        <v>463246.26209999999</v>
      </c>
    </row>
    <row r="7893" spans="2:5" x14ac:dyDescent="0.25">
      <c r="B7893" s="6" t="s">
        <v>2164</v>
      </c>
      <c r="C7893" s="9" t="s">
        <v>17259</v>
      </c>
      <c r="D7893" s="6" t="s">
        <v>42</v>
      </c>
      <c r="E7893" s="813">
        <v>769881.7818</v>
      </c>
    </row>
    <row r="7894" spans="2:5" x14ac:dyDescent="0.25">
      <c r="B7894" s="4" t="s">
        <v>2163</v>
      </c>
      <c r="C7894" s="8" t="s">
        <v>17260</v>
      </c>
      <c r="D7894" s="4" t="s">
        <v>42</v>
      </c>
      <c r="E7894" s="814">
        <v>379917.73810000002</v>
      </c>
    </row>
    <row r="7895" spans="2:5" x14ac:dyDescent="0.25">
      <c r="B7895" s="6" t="s">
        <v>2162</v>
      </c>
      <c r="C7895" s="9" t="s">
        <v>17261</v>
      </c>
      <c r="D7895" s="6" t="s">
        <v>42</v>
      </c>
      <c r="E7895" s="813">
        <v>417352.44839999999</v>
      </c>
    </row>
    <row r="7896" spans="2:5" x14ac:dyDescent="0.25">
      <c r="B7896" s="4" t="s">
        <v>2161</v>
      </c>
      <c r="C7896" s="8" t="s">
        <v>17262</v>
      </c>
      <c r="D7896" s="4" t="s">
        <v>42</v>
      </c>
      <c r="E7896" s="814">
        <v>458530.70939999999</v>
      </c>
    </row>
    <row r="7897" spans="2:5" x14ac:dyDescent="0.25">
      <c r="B7897" s="6" t="s">
        <v>2160</v>
      </c>
      <c r="C7897" s="9" t="s">
        <v>17263</v>
      </c>
      <c r="D7897" s="6" t="s">
        <v>42</v>
      </c>
      <c r="E7897" s="813">
        <v>506611.83480000001</v>
      </c>
    </row>
    <row r="7898" spans="2:5" x14ac:dyDescent="0.25">
      <c r="B7898" s="4" t="s">
        <v>2159</v>
      </c>
      <c r="C7898" s="8" t="s">
        <v>17264</v>
      </c>
      <c r="D7898" s="4" t="s">
        <v>42</v>
      </c>
      <c r="E7898" s="814">
        <v>479919.76209999999</v>
      </c>
    </row>
    <row r="7899" spans="2:5" x14ac:dyDescent="0.25">
      <c r="B7899" s="6" t="s">
        <v>2158</v>
      </c>
      <c r="C7899" s="9" t="s">
        <v>17265</v>
      </c>
      <c r="D7899" s="6" t="s">
        <v>42</v>
      </c>
      <c r="E7899" s="813">
        <v>530139.7733</v>
      </c>
    </row>
    <row r="7900" spans="2:5" x14ac:dyDescent="0.25">
      <c r="B7900" s="4" t="s">
        <v>2157</v>
      </c>
      <c r="C7900" s="8" t="s">
        <v>17266</v>
      </c>
      <c r="D7900" s="4" t="s">
        <v>42</v>
      </c>
      <c r="E7900" s="814">
        <v>582318.24470000004</v>
      </c>
    </row>
    <row r="7901" spans="2:5" x14ac:dyDescent="0.25">
      <c r="B7901" s="6" t="s">
        <v>2156</v>
      </c>
      <c r="C7901" s="9" t="s">
        <v>17267</v>
      </c>
      <c r="D7901" s="6" t="s">
        <v>42</v>
      </c>
      <c r="E7901" s="813">
        <v>639714.54440000001</v>
      </c>
    </row>
    <row r="7902" spans="2:5" x14ac:dyDescent="0.25">
      <c r="B7902" s="4" t="s">
        <v>2155</v>
      </c>
      <c r="C7902" s="8" t="s">
        <v>17268</v>
      </c>
      <c r="D7902" s="4" t="s">
        <v>42</v>
      </c>
      <c r="E7902" s="814">
        <v>774341.978</v>
      </c>
    </row>
    <row r="7903" spans="2:5" x14ac:dyDescent="0.25">
      <c r="B7903" s="6" t="s">
        <v>2154</v>
      </c>
      <c r="C7903" s="9" t="s">
        <v>17269</v>
      </c>
      <c r="D7903" s="6" t="s">
        <v>42</v>
      </c>
      <c r="E7903" s="813">
        <v>630843.77590000001</v>
      </c>
    </row>
    <row r="7904" spans="2:5" x14ac:dyDescent="0.25">
      <c r="B7904" s="4" t="s">
        <v>2153</v>
      </c>
      <c r="C7904" s="8" t="s">
        <v>17270</v>
      </c>
      <c r="D7904" s="4" t="s">
        <v>42</v>
      </c>
      <c r="E7904" s="814">
        <v>693092.64850000001</v>
      </c>
    </row>
    <row r="7905" spans="2:5" x14ac:dyDescent="0.25">
      <c r="B7905" s="6" t="s">
        <v>2152</v>
      </c>
      <c r="C7905" s="9" t="s">
        <v>17271</v>
      </c>
      <c r="D7905" s="6" t="s">
        <v>42</v>
      </c>
      <c r="E7905" s="813">
        <v>769921.96380000003</v>
      </c>
    </row>
    <row r="7906" spans="2:5" x14ac:dyDescent="0.25">
      <c r="B7906" s="4" t="s">
        <v>3237</v>
      </c>
      <c r="C7906" s="8" t="s">
        <v>17272</v>
      </c>
      <c r="D7906" s="4" t="s">
        <v>9</v>
      </c>
      <c r="E7906" s="814">
        <v>323.1046</v>
      </c>
    </row>
    <row r="7907" spans="2:5" x14ac:dyDescent="0.25">
      <c r="B7907" s="6" t="s">
        <v>2151</v>
      </c>
      <c r="C7907" s="9" t="s">
        <v>17273</v>
      </c>
      <c r="D7907" s="6" t="s">
        <v>42</v>
      </c>
      <c r="E7907" s="813">
        <v>920564.0943</v>
      </c>
    </row>
    <row r="7908" spans="2:5" x14ac:dyDescent="0.25">
      <c r="B7908" s="4" t="s">
        <v>2150</v>
      </c>
      <c r="C7908" s="8" t="s">
        <v>17274</v>
      </c>
      <c r="D7908" s="4" t="s">
        <v>42</v>
      </c>
      <c r="E7908" s="814">
        <v>377.05549999999999</v>
      </c>
    </row>
    <row r="7909" spans="2:5" x14ac:dyDescent="0.25">
      <c r="B7909" s="6" t="s">
        <v>2149</v>
      </c>
      <c r="C7909" s="9" t="s">
        <v>17275</v>
      </c>
      <c r="D7909" s="6" t="s">
        <v>42</v>
      </c>
      <c r="E7909" s="813">
        <v>232.35910000000001</v>
      </c>
    </row>
    <row r="7910" spans="2:5" x14ac:dyDescent="0.25">
      <c r="B7910" s="4" t="s">
        <v>3238</v>
      </c>
      <c r="C7910" s="8" t="s">
        <v>17276</v>
      </c>
      <c r="D7910" s="4" t="s">
        <v>9</v>
      </c>
      <c r="E7910" s="814">
        <v>617.62969999999996</v>
      </c>
    </row>
    <row r="7911" spans="2:5" x14ac:dyDescent="0.25">
      <c r="B7911" s="6" t="s">
        <v>2148</v>
      </c>
      <c r="C7911" s="9" t="s">
        <v>17277</v>
      </c>
      <c r="D7911" s="6" t="s">
        <v>9</v>
      </c>
      <c r="E7911" s="813">
        <v>516.67880000000002</v>
      </c>
    </row>
    <row r="7912" spans="2:5" x14ac:dyDescent="0.25">
      <c r="B7912" s="4" t="s">
        <v>2147</v>
      </c>
      <c r="C7912" s="8" t="s">
        <v>17278</v>
      </c>
      <c r="D7912" s="4" t="s">
        <v>42</v>
      </c>
      <c r="E7912" s="814">
        <v>443371.06459999998</v>
      </c>
    </row>
    <row r="7913" spans="2:5" x14ac:dyDescent="0.25">
      <c r="B7913" s="6" t="s">
        <v>2146</v>
      </c>
      <c r="C7913" s="9" t="s">
        <v>17279</v>
      </c>
      <c r="D7913" s="6" t="s">
        <v>42</v>
      </c>
      <c r="E7913" s="813">
        <v>487151.10729999997</v>
      </c>
    </row>
    <row r="7914" spans="2:5" x14ac:dyDescent="0.25">
      <c r="B7914" s="4" t="s">
        <v>2145</v>
      </c>
      <c r="C7914" s="8" t="s">
        <v>17280</v>
      </c>
      <c r="D7914" s="4" t="s">
        <v>42</v>
      </c>
      <c r="E7914" s="814">
        <v>586252.45990000002</v>
      </c>
    </row>
    <row r="7915" spans="2:5" x14ac:dyDescent="0.25">
      <c r="B7915" s="6" t="s">
        <v>2144</v>
      </c>
      <c r="C7915" s="9" t="s">
        <v>17281</v>
      </c>
      <c r="D7915" s="6" t="s">
        <v>42</v>
      </c>
      <c r="E7915" s="813">
        <v>557619.60600000003</v>
      </c>
    </row>
    <row r="7916" spans="2:5" x14ac:dyDescent="0.25">
      <c r="B7916" s="4" t="s">
        <v>2143</v>
      </c>
      <c r="C7916" s="8" t="s">
        <v>17282</v>
      </c>
      <c r="D7916" s="4" t="s">
        <v>42</v>
      </c>
      <c r="E7916" s="814">
        <v>612546.12150000001</v>
      </c>
    </row>
    <row r="7917" spans="2:5" x14ac:dyDescent="0.25">
      <c r="B7917" s="6" t="s">
        <v>2142</v>
      </c>
      <c r="C7917" s="9" t="s">
        <v>17283</v>
      </c>
      <c r="D7917" s="6" t="s">
        <v>42</v>
      </c>
      <c r="E7917" s="813">
        <v>672965.10770000005</v>
      </c>
    </row>
    <row r="7918" spans="2:5" x14ac:dyDescent="0.25">
      <c r="B7918" s="4" t="s">
        <v>2141</v>
      </c>
      <c r="C7918" s="8" t="s">
        <v>17284</v>
      </c>
      <c r="D7918" s="4" t="s">
        <v>42</v>
      </c>
      <c r="E7918" s="814">
        <v>814242.65449999995</v>
      </c>
    </row>
    <row r="7919" spans="2:5" x14ac:dyDescent="0.25">
      <c r="B7919" s="6" t="s">
        <v>2140</v>
      </c>
      <c r="C7919" s="9" t="s">
        <v>17285</v>
      </c>
      <c r="D7919" s="6" t="s">
        <v>42</v>
      </c>
      <c r="E7919" s="813">
        <v>624.58690000000001</v>
      </c>
    </row>
    <row r="7920" spans="2:5" x14ac:dyDescent="0.25">
      <c r="B7920" s="4" t="s">
        <v>2139</v>
      </c>
      <c r="C7920" s="8" t="s">
        <v>17286</v>
      </c>
      <c r="D7920" s="4" t="s">
        <v>42</v>
      </c>
      <c r="E7920" s="814">
        <v>1867.019</v>
      </c>
    </row>
    <row r="7921" spans="2:5" x14ac:dyDescent="0.25">
      <c r="B7921" s="6" t="s">
        <v>2138</v>
      </c>
      <c r="C7921" s="9" t="s">
        <v>17287</v>
      </c>
      <c r="D7921" s="6" t="s">
        <v>42</v>
      </c>
      <c r="E7921" s="813">
        <v>495.08330000000001</v>
      </c>
    </row>
    <row r="7922" spans="2:5" x14ac:dyDescent="0.25">
      <c r="B7922" s="4" t="s">
        <v>2137</v>
      </c>
      <c r="C7922" s="8" t="s">
        <v>17288</v>
      </c>
      <c r="D7922" s="4" t="s">
        <v>42</v>
      </c>
      <c r="E7922" s="814">
        <v>511798.9228</v>
      </c>
    </row>
    <row r="7923" spans="2:5" x14ac:dyDescent="0.25">
      <c r="B7923" s="6" t="s">
        <v>2136</v>
      </c>
      <c r="C7923" s="9" t="s">
        <v>17289</v>
      </c>
      <c r="D7923" s="6" t="s">
        <v>42</v>
      </c>
      <c r="E7923" s="813">
        <v>562143.28980000003</v>
      </c>
    </row>
    <row r="7924" spans="2:5" x14ac:dyDescent="0.25">
      <c r="B7924" s="4" t="s">
        <v>2135</v>
      </c>
      <c r="C7924" s="8" t="s">
        <v>17290</v>
      </c>
      <c r="D7924" s="4" t="s">
        <v>42</v>
      </c>
      <c r="E7924" s="814">
        <v>672900.81660000002</v>
      </c>
    </row>
    <row r="7925" spans="2:5" x14ac:dyDescent="0.25">
      <c r="B7925" s="6" t="s">
        <v>2134</v>
      </c>
      <c r="C7925" s="9" t="s">
        <v>17291</v>
      </c>
      <c r="D7925" s="6" t="s">
        <v>9</v>
      </c>
      <c r="E7925" s="813">
        <v>473.6678</v>
      </c>
    </row>
    <row r="7926" spans="2:5" x14ac:dyDescent="0.25">
      <c r="B7926" s="4" t="s">
        <v>2133</v>
      </c>
      <c r="C7926" s="8" t="s">
        <v>17292</v>
      </c>
      <c r="D7926" s="4" t="s">
        <v>9</v>
      </c>
      <c r="E7926" s="814">
        <v>877.48109999999997</v>
      </c>
    </row>
    <row r="7927" spans="2:5" x14ac:dyDescent="0.25">
      <c r="B7927" s="6" t="s">
        <v>2132</v>
      </c>
      <c r="C7927" s="9" t="s">
        <v>17293</v>
      </c>
      <c r="D7927" s="6" t="s">
        <v>9</v>
      </c>
      <c r="E7927" s="813">
        <v>1343.7989</v>
      </c>
    </row>
    <row r="7928" spans="2:5" x14ac:dyDescent="0.25">
      <c r="B7928" s="4" t="s">
        <v>2131</v>
      </c>
      <c r="C7928" s="8" t="s">
        <v>17294</v>
      </c>
      <c r="D7928" s="4" t="s">
        <v>9</v>
      </c>
      <c r="E7928" s="814">
        <v>1745.9513999999999</v>
      </c>
    </row>
    <row r="7929" spans="2:5" x14ac:dyDescent="0.25">
      <c r="B7929" s="6" t="s">
        <v>2130</v>
      </c>
      <c r="C7929" s="9" t="s">
        <v>17295</v>
      </c>
      <c r="D7929" s="6" t="s">
        <v>9</v>
      </c>
      <c r="E7929" s="813">
        <v>2256.2710999999999</v>
      </c>
    </row>
    <row r="7930" spans="2:5" ht="30" x14ac:dyDescent="0.25">
      <c r="B7930" s="4" t="s">
        <v>6110</v>
      </c>
      <c r="C7930" s="8" t="s">
        <v>17296</v>
      </c>
      <c r="D7930" s="4" t="s">
        <v>9</v>
      </c>
      <c r="E7930" s="814">
        <v>2846.6774</v>
      </c>
    </row>
    <row r="7931" spans="2:5" x14ac:dyDescent="0.25">
      <c r="B7931" s="6" t="s">
        <v>5872</v>
      </c>
      <c r="C7931" s="9" t="s">
        <v>17297</v>
      </c>
      <c r="D7931" s="6" t="s">
        <v>42</v>
      </c>
      <c r="E7931" s="813">
        <v>53.487499999999997</v>
      </c>
    </row>
    <row r="7932" spans="2:5" x14ac:dyDescent="0.25">
      <c r="B7932" s="4" t="s">
        <v>5873</v>
      </c>
      <c r="C7932" s="8" t="s">
        <v>17298</v>
      </c>
      <c r="D7932" s="4" t="s">
        <v>42</v>
      </c>
      <c r="E7932" s="814">
        <v>78.002600000000001</v>
      </c>
    </row>
    <row r="7933" spans="2:5" x14ac:dyDescent="0.25">
      <c r="B7933" s="6" t="s">
        <v>5874</v>
      </c>
      <c r="C7933" s="9" t="s">
        <v>17299</v>
      </c>
      <c r="D7933" s="6" t="s">
        <v>42</v>
      </c>
      <c r="E7933" s="813">
        <v>79.659099999999995</v>
      </c>
    </row>
    <row r="7934" spans="2:5" x14ac:dyDescent="0.25">
      <c r="B7934" s="4" t="s">
        <v>5875</v>
      </c>
      <c r="C7934" s="8" t="s">
        <v>17300</v>
      </c>
      <c r="D7934" s="4" t="s">
        <v>42</v>
      </c>
      <c r="E7934" s="814">
        <v>91.237499999999997</v>
      </c>
    </row>
    <row r="7935" spans="2:5" x14ac:dyDescent="0.25">
      <c r="B7935" s="6" t="s">
        <v>5876</v>
      </c>
      <c r="C7935" s="9" t="s">
        <v>17301</v>
      </c>
      <c r="D7935" s="6" t="s">
        <v>42</v>
      </c>
      <c r="E7935" s="813">
        <v>100.4401</v>
      </c>
    </row>
    <row r="7936" spans="2:5" x14ac:dyDescent="0.25">
      <c r="B7936" s="4" t="s">
        <v>5877</v>
      </c>
      <c r="C7936" s="8" t="s">
        <v>17302</v>
      </c>
      <c r="D7936" s="4" t="s">
        <v>42</v>
      </c>
      <c r="E7936" s="814">
        <v>109.6909</v>
      </c>
    </row>
    <row r="7937" spans="2:5" x14ac:dyDescent="0.25">
      <c r="B7937" s="6" t="s">
        <v>5878</v>
      </c>
      <c r="C7937" s="9" t="s">
        <v>17303</v>
      </c>
      <c r="D7937" s="6" t="s">
        <v>42</v>
      </c>
      <c r="E7937" s="813">
        <v>120.2415</v>
      </c>
    </row>
    <row r="7938" spans="2:5" x14ac:dyDescent="0.25">
      <c r="B7938" s="4" t="s">
        <v>5879</v>
      </c>
      <c r="C7938" s="8" t="s">
        <v>17304</v>
      </c>
      <c r="D7938" s="4" t="s">
        <v>42</v>
      </c>
      <c r="E7938" s="814">
        <v>133.0284</v>
      </c>
    </row>
    <row r="7939" spans="2:5" x14ac:dyDescent="0.25">
      <c r="B7939" s="6" t="s">
        <v>5880</v>
      </c>
      <c r="C7939" s="9" t="s">
        <v>17305</v>
      </c>
      <c r="D7939" s="6" t="s">
        <v>42</v>
      </c>
      <c r="E7939" s="813">
        <v>150.5883</v>
      </c>
    </row>
    <row r="7940" spans="2:5" x14ac:dyDescent="0.25">
      <c r="B7940" s="4" t="s">
        <v>3239</v>
      </c>
      <c r="C7940" s="8" t="s">
        <v>17306</v>
      </c>
      <c r="D7940" s="4" t="s">
        <v>42</v>
      </c>
      <c r="E7940" s="814">
        <v>628.92049999999995</v>
      </c>
    </row>
    <row r="7941" spans="2:5" ht="30" x14ac:dyDescent="0.25">
      <c r="B7941" s="6" t="s">
        <v>6111</v>
      </c>
      <c r="C7941" s="9" t="s">
        <v>17307</v>
      </c>
      <c r="D7941" s="6" t="s">
        <v>42</v>
      </c>
      <c r="E7941" s="813">
        <v>1177.5213000000001</v>
      </c>
    </row>
    <row r="7942" spans="2:5" ht="30" x14ac:dyDescent="0.25">
      <c r="B7942" s="4" t="s">
        <v>6112</v>
      </c>
      <c r="C7942" s="8" t="s">
        <v>17308</v>
      </c>
      <c r="D7942" s="4" t="s">
        <v>42</v>
      </c>
      <c r="E7942" s="814">
        <v>1177.6069</v>
      </c>
    </row>
    <row r="7943" spans="2:5" ht="30" x14ac:dyDescent="0.25">
      <c r="B7943" s="6" t="s">
        <v>6113</v>
      </c>
      <c r="C7943" s="9" t="s">
        <v>17309</v>
      </c>
      <c r="D7943" s="6" t="s">
        <v>42</v>
      </c>
      <c r="E7943" s="813">
        <v>1248.922</v>
      </c>
    </row>
    <row r="7944" spans="2:5" ht="30" x14ac:dyDescent="0.25">
      <c r="B7944" s="4" t="s">
        <v>6114</v>
      </c>
      <c r="C7944" s="8" t="s">
        <v>17310</v>
      </c>
      <c r="D7944" s="4" t="s">
        <v>42</v>
      </c>
      <c r="E7944" s="814">
        <v>1191.3996</v>
      </c>
    </row>
    <row r="7945" spans="2:5" x14ac:dyDescent="0.25">
      <c r="B7945" s="6" t="s">
        <v>2129</v>
      </c>
      <c r="C7945" s="9" t="s">
        <v>17311</v>
      </c>
      <c r="D7945" s="6" t="s">
        <v>9721</v>
      </c>
      <c r="E7945" s="813">
        <v>148.09559999999999</v>
      </c>
    </row>
    <row r="7946" spans="2:5" x14ac:dyDescent="0.25">
      <c r="B7946" s="4" t="s">
        <v>2128</v>
      </c>
      <c r="C7946" s="8" t="s">
        <v>17312</v>
      </c>
      <c r="D7946" s="4" t="s">
        <v>42</v>
      </c>
      <c r="E7946" s="814">
        <v>13.724399999999999</v>
      </c>
    </row>
    <row r="7947" spans="2:5" x14ac:dyDescent="0.25">
      <c r="B7947" s="6" t="s">
        <v>2127</v>
      </c>
      <c r="C7947" s="9" t="s">
        <v>17313</v>
      </c>
      <c r="D7947" s="6" t="s">
        <v>42</v>
      </c>
      <c r="E7947" s="813">
        <v>1015.6783</v>
      </c>
    </row>
    <row r="7948" spans="2:5" x14ac:dyDescent="0.25">
      <c r="B7948" s="4" t="s">
        <v>2126</v>
      </c>
      <c r="C7948" s="8" t="s">
        <v>17314</v>
      </c>
      <c r="D7948" s="4" t="s">
        <v>42</v>
      </c>
      <c r="E7948" s="814">
        <v>23.549099999999999</v>
      </c>
    </row>
    <row r="7949" spans="2:5" x14ac:dyDescent="0.25">
      <c r="B7949" s="6" t="s">
        <v>2125</v>
      </c>
      <c r="C7949" s="9" t="s">
        <v>17315</v>
      </c>
      <c r="D7949" s="6" t="s">
        <v>9721</v>
      </c>
      <c r="E7949" s="813">
        <v>3300.5556000000001</v>
      </c>
    </row>
    <row r="7950" spans="2:5" x14ac:dyDescent="0.25">
      <c r="B7950" s="4" t="s">
        <v>3240</v>
      </c>
      <c r="C7950" s="8" t="s">
        <v>17316</v>
      </c>
      <c r="D7950" s="4" t="s">
        <v>42</v>
      </c>
      <c r="E7950" s="814">
        <v>1293.7221</v>
      </c>
    </row>
    <row r="7951" spans="2:5" x14ac:dyDescent="0.25">
      <c r="B7951" s="6" t="s">
        <v>3241</v>
      </c>
      <c r="C7951" s="9" t="s">
        <v>17317</v>
      </c>
      <c r="D7951" s="6" t="s">
        <v>9</v>
      </c>
      <c r="E7951" s="813">
        <v>425.87540000000001</v>
      </c>
    </row>
    <row r="7952" spans="2:5" x14ac:dyDescent="0.25">
      <c r="B7952" s="4" t="s">
        <v>2124</v>
      </c>
      <c r="C7952" s="8" t="s">
        <v>17318</v>
      </c>
      <c r="D7952" s="4" t="s">
        <v>9</v>
      </c>
      <c r="E7952" s="814">
        <v>5.1395999999999997</v>
      </c>
    </row>
    <row r="7953" spans="2:5" x14ac:dyDescent="0.25">
      <c r="B7953" s="6" t="s">
        <v>2123</v>
      </c>
      <c r="C7953" s="9" t="s">
        <v>17319</v>
      </c>
      <c r="D7953" s="6" t="s">
        <v>42</v>
      </c>
      <c r="E7953" s="813">
        <v>42.2926</v>
      </c>
    </row>
    <row r="7954" spans="2:5" x14ac:dyDescent="0.25">
      <c r="B7954" s="4" t="s">
        <v>2122</v>
      </c>
      <c r="C7954" s="8" t="s">
        <v>17320</v>
      </c>
      <c r="D7954" s="4" t="s">
        <v>42</v>
      </c>
      <c r="E7954" s="814">
        <v>74.312299999999993</v>
      </c>
    </row>
    <row r="7955" spans="2:5" x14ac:dyDescent="0.25">
      <c r="B7955" s="6" t="s">
        <v>2121</v>
      </c>
      <c r="C7955" s="9" t="s">
        <v>17321</v>
      </c>
      <c r="D7955" s="6" t="s">
        <v>42</v>
      </c>
      <c r="E7955" s="813">
        <v>1.1969000000000001</v>
      </c>
    </row>
    <row r="7956" spans="2:5" x14ac:dyDescent="0.25">
      <c r="B7956" s="4" t="s">
        <v>2120</v>
      </c>
      <c r="C7956" s="8" t="s">
        <v>17322</v>
      </c>
      <c r="D7956" s="4" t="s">
        <v>42</v>
      </c>
      <c r="E7956" s="814">
        <v>2.8050000000000002</v>
      </c>
    </row>
    <row r="7957" spans="2:5" x14ac:dyDescent="0.25">
      <c r="B7957" s="6" t="s">
        <v>2119</v>
      </c>
      <c r="C7957" s="9" t="s">
        <v>17323</v>
      </c>
      <c r="D7957" s="6" t="s">
        <v>9</v>
      </c>
      <c r="E7957" s="813">
        <v>3.9131</v>
      </c>
    </row>
    <row r="7958" spans="2:5" x14ac:dyDescent="0.25">
      <c r="B7958" s="4" t="s">
        <v>2118</v>
      </c>
      <c r="C7958" s="8" t="s">
        <v>17324</v>
      </c>
      <c r="D7958" s="4" t="s">
        <v>42</v>
      </c>
      <c r="E7958" s="814">
        <v>2.1084999999999998</v>
      </c>
    </row>
    <row r="7959" spans="2:5" x14ac:dyDescent="0.25">
      <c r="B7959" s="6" t="s">
        <v>2117</v>
      </c>
      <c r="C7959" s="9" t="s">
        <v>17325</v>
      </c>
      <c r="D7959" s="6" t="s">
        <v>42</v>
      </c>
      <c r="E7959" s="813">
        <v>1.0871999999999999</v>
      </c>
    </row>
    <row r="7960" spans="2:5" x14ac:dyDescent="0.25">
      <c r="B7960" s="4" t="s">
        <v>2116</v>
      </c>
      <c r="C7960" s="8" t="s">
        <v>17326</v>
      </c>
      <c r="D7960" s="4" t="s">
        <v>49</v>
      </c>
      <c r="E7960" s="814">
        <v>12.920400000000001</v>
      </c>
    </row>
    <row r="7961" spans="2:5" x14ac:dyDescent="0.25">
      <c r="B7961" s="6" t="s">
        <v>2115</v>
      </c>
      <c r="C7961" s="9" t="s">
        <v>17327</v>
      </c>
      <c r="D7961" s="6" t="s">
        <v>49</v>
      </c>
      <c r="E7961" s="813">
        <v>12.920400000000001</v>
      </c>
    </row>
    <row r="7962" spans="2:5" x14ac:dyDescent="0.25">
      <c r="B7962" s="4" t="s">
        <v>2114</v>
      </c>
      <c r="C7962" s="8" t="s">
        <v>17328</v>
      </c>
      <c r="D7962" s="4" t="s">
        <v>9</v>
      </c>
      <c r="E7962" s="814">
        <v>18.773599999999998</v>
      </c>
    </row>
    <row r="7963" spans="2:5" x14ac:dyDescent="0.25">
      <c r="B7963" s="6" t="s">
        <v>2113</v>
      </c>
      <c r="C7963" s="9" t="s">
        <v>17329</v>
      </c>
      <c r="D7963" s="6" t="s">
        <v>9</v>
      </c>
      <c r="E7963" s="813">
        <v>17.713200000000001</v>
      </c>
    </row>
    <row r="7964" spans="2:5" x14ac:dyDescent="0.25">
      <c r="B7964" s="4" t="s">
        <v>2112</v>
      </c>
      <c r="C7964" s="8" t="s">
        <v>17330</v>
      </c>
      <c r="D7964" s="4" t="s">
        <v>42</v>
      </c>
      <c r="E7964" s="814">
        <v>102.5003</v>
      </c>
    </row>
    <row r="7965" spans="2:5" x14ac:dyDescent="0.25">
      <c r="B7965" s="6" t="s">
        <v>2111</v>
      </c>
      <c r="C7965" s="9" t="s">
        <v>17331</v>
      </c>
      <c r="D7965" s="6" t="s">
        <v>42</v>
      </c>
      <c r="E7965" s="813">
        <v>524.39300000000003</v>
      </c>
    </row>
    <row r="7966" spans="2:5" x14ac:dyDescent="0.25">
      <c r="B7966" s="4" t="s">
        <v>2110</v>
      </c>
      <c r="C7966" s="8" t="s">
        <v>17332</v>
      </c>
      <c r="D7966" s="4" t="s">
        <v>42</v>
      </c>
      <c r="E7966" s="814">
        <v>70.839100000000002</v>
      </c>
    </row>
    <row r="7967" spans="2:5" x14ac:dyDescent="0.25">
      <c r="B7967" s="6" t="s">
        <v>2109</v>
      </c>
      <c r="C7967" s="9" t="s">
        <v>17333</v>
      </c>
      <c r="D7967" s="6" t="s">
        <v>42</v>
      </c>
      <c r="E7967" s="813">
        <v>102.4534</v>
      </c>
    </row>
    <row r="7968" spans="2:5" x14ac:dyDescent="0.25">
      <c r="B7968" s="4" t="s">
        <v>2108</v>
      </c>
      <c r="C7968" s="8" t="s">
        <v>17334</v>
      </c>
      <c r="D7968" s="4" t="s">
        <v>42</v>
      </c>
      <c r="E7968" s="814">
        <v>128.91540000000001</v>
      </c>
    </row>
    <row r="7969" spans="2:5" x14ac:dyDescent="0.25">
      <c r="B7969" s="6" t="s">
        <v>2107</v>
      </c>
      <c r="C7969" s="9" t="s">
        <v>17335</v>
      </c>
      <c r="D7969" s="6" t="s">
        <v>42</v>
      </c>
      <c r="E7969" s="813">
        <v>151.6634</v>
      </c>
    </row>
    <row r="7970" spans="2:5" x14ac:dyDescent="0.25">
      <c r="B7970" s="4" t="s">
        <v>2106</v>
      </c>
      <c r="C7970" s="8" t="s">
        <v>17336</v>
      </c>
      <c r="D7970" s="4" t="s">
        <v>42</v>
      </c>
      <c r="E7970" s="814">
        <v>157.0463</v>
      </c>
    </row>
    <row r="7971" spans="2:5" x14ac:dyDescent="0.25">
      <c r="B7971" s="6" t="s">
        <v>2105</v>
      </c>
      <c r="C7971" s="9" t="s">
        <v>17337</v>
      </c>
      <c r="D7971" s="6" t="s">
        <v>42</v>
      </c>
      <c r="E7971" s="813">
        <v>206.6097</v>
      </c>
    </row>
    <row r="7972" spans="2:5" x14ac:dyDescent="0.25">
      <c r="B7972" s="4" t="s">
        <v>2104</v>
      </c>
      <c r="C7972" s="8" t="s">
        <v>17338</v>
      </c>
      <c r="D7972" s="4" t="s">
        <v>42</v>
      </c>
      <c r="E7972" s="814">
        <v>217.73480000000001</v>
      </c>
    </row>
    <row r="7973" spans="2:5" x14ac:dyDescent="0.25">
      <c r="B7973" s="6" t="s">
        <v>2103</v>
      </c>
      <c r="C7973" s="9" t="s">
        <v>17339</v>
      </c>
      <c r="D7973" s="6" t="s">
        <v>42</v>
      </c>
      <c r="E7973" s="813">
        <v>255.7741</v>
      </c>
    </row>
    <row r="7974" spans="2:5" x14ac:dyDescent="0.25">
      <c r="B7974" s="4" t="s">
        <v>2102</v>
      </c>
      <c r="C7974" s="8" t="s">
        <v>17340</v>
      </c>
      <c r="D7974" s="4" t="s">
        <v>42</v>
      </c>
      <c r="E7974" s="814">
        <v>269.90960000000001</v>
      </c>
    </row>
    <row r="7975" spans="2:5" x14ac:dyDescent="0.25">
      <c r="B7975" s="6" t="s">
        <v>2101</v>
      </c>
      <c r="C7975" s="9" t="s">
        <v>17341</v>
      </c>
      <c r="D7975" s="6" t="s">
        <v>42</v>
      </c>
      <c r="E7975" s="813">
        <v>334.76729999999998</v>
      </c>
    </row>
    <row r="7976" spans="2:5" x14ac:dyDescent="0.25">
      <c r="B7976" s="4" t="s">
        <v>2100</v>
      </c>
      <c r="C7976" s="8" t="s">
        <v>17342</v>
      </c>
      <c r="D7976" s="4" t="s">
        <v>42</v>
      </c>
      <c r="E7976" s="814">
        <v>321.83769999999998</v>
      </c>
    </row>
    <row r="7977" spans="2:5" x14ac:dyDescent="0.25">
      <c r="B7977" s="6" t="s">
        <v>2099</v>
      </c>
      <c r="C7977" s="9" t="s">
        <v>17343</v>
      </c>
      <c r="D7977" s="6" t="s">
        <v>42</v>
      </c>
      <c r="E7977" s="813">
        <v>442.5967</v>
      </c>
    </row>
    <row r="7978" spans="2:5" x14ac:dyDescent="0.25">
      <c r="B7978" s="4" t="s">
        <v>2098</v>
      </c>
      <c r="C7978" s="8" t="s">
        <v>17344</v>
      </c>
      <c r="D7978" s="4" t="s">
        <v>42</v>
      </c>
      <c r="E7978" s="814">
        <v>436.17680000000001</v>
      </c>
    </row>
    <row r="7979" spans="2:5" x14ac:dyDescent="0.25">
      <c r="B7979" s="6" t="s">
        <v>2097</v>
      </c>
      <c r="C7979" s="9" t="s">
        <v>17345</v>
      </c>
      <c r="D7979" s="6" t="s">
        <v>42</v>
      </c>
      <c r="E7979" s="813">
        <v>510.75799999999998</v>
      </c>
    </row>
    <row r="7980" spans="2:5" x14ac:dyDescent="0.25">
      <c r="B7980" s="4" t="s">
        <v>2096</v>
      </c>
      <c r="C7980" s="8" t="s">
        <v>17346</v>
      </c>
      <c r="D7980" s="4" t="s">
        <v>42</v>
      </c>
      <c r="E7980" s="814">
        <v>55.1601</v>
      </c>
    </row>
    <row r="7981" spans="2:5" x14ac:dyDescent="0.25">
      <c r="B7981" s="6" t="s">
        <v>2095</v>
      </c>
      <c r="C7981" s="9" t="s">
        <v>17347</v>
      </c>
      <c r="D7981" s="6" t="s">
        <v>42</v>
      </c>
      <c r="E7981" s="813">
        <v>56.456099999999999</v>
      </c>
    </row>
    <row r="7982" spans="2:5" x14ac:dyDescent="0.25">
      <c r="B7982" s="4" t="s">
        <v>2094</v>
      </c>
      <c r="C7982" s="8" t="s">
        <v>17348</v>
      </c>
      <c r="D7982" s="4" t="s">
        <v>42</v>
      </c>
      <c r="E7982" s="814">
        <v>81.7607</v>
      </c>
    </row>
    <row r="7983" spans="2:5" x14ac:dyDescent="0.25">
      <c r="B7983" s="6" t="s">
        <v>2093</v>
      </c>
      <c r="C7983" s="9" t="s">
        <v>17349</v>
      </c>
      <c r="D7983" s="6" t="s">
        <v>42</v>
      </c>
      <c r="E7983" s="813">
        <v>83.814400000000006</v>
      </c>
    </row>
    <row r="7984" spans="2:5" x14ac:dyDescent="0.25">
      <c r="B7984" s="4" t="s">
        <v>2092</v>
      </c>
      <c r="C7984" s="8" t="s">
        <v>17350</v>
      </c>
      <c r="D7984" s="4" t="s">
        <v>42</v>
      </c>
      <c r="E7984" s="814">
        <v>100.4466</v>
      </c>
    </row>
    <row r="7985" spans="2:5" x14ac:dyDescent="0.25">
      <c r="B7985" s="6" t="s">
        <v>2091</v>
      </c>
      <c r="C7985" s="9" t="s">
        <v>17351</v>
      </c>
      <c r="D7985" s="6" t="s">
        <v>42</v>
      </c>
      <c r="E7985" s="813">
        <v>102.5003</v>
      </c>
    </row>
    <row r="7986" spans="2:5" x14ac:dyDescent="0.25">
      <c r="B7986" s="4" t="s">
        <v>2090</v>
      </c>
      <c r="C7986" s="8" t="s">
        <v>17352</v>
      </c>
      <c r="D7986" s="4" t="s">
        <v>42</v>
      </c>
      <c r="E7986" s="814">
        <v>100.4466</v>
      </c>
    </row>
    <row r="7987" spans="2:5" x14ac:dyDescent="0.25">
      <c r="B7987" s="6" t="s">
        <v>2089</v>
      </c>
      <c r="C7987" s="9" t="s">
        <v>17353</v>
      </c>
      <c r="D7987" s="6" t="s">
        <v>42</v>
      </c>
      <c r="E7987" s="813">
        <v>126.3845</v>
      </c>
    </row>
    <row r="7988" spans="2:5" x14ac:dyDescent="0.25">
      <c r="B7988" s="4" t="s">
        <v>2088</v>
      </c>
      <c r="C7988" s="8" t="s">
        <v>17354</v>
      </c>
      <c r="D7988" s="4" t="s">
        <v>42</v>
      </c>
      <c r="E7988" s="814">
        <v>129.6815</v>
      </c>
    </row>
    <row r="7989" spans="2:5" x14ac:dyDescent="0.25">
      <c r="B7989" s="6" t="s">
        <v>2087</v>
      </c>
      <c r="C7989" s="9" t="s">
        <v>17355</v>
      </c>
      <c r="D7989" s="6" t="s">
        <v>42</v>
      </c>
      <c r="E7989" s="813">
        <v>18.018999999999998</v>
      </c>
    </row>
    <row r="7990" spans="2:5" x14ac:dyDescent="0.25">
      <c r="B7990" s="4" t="s">
        <v>2086</v>
      </c>
      <c r="C7990" s="8" t="s">
        <v>17356</v>
      </c>
      <c r="D7990" s="4" t="s">
        <v>42</v>
      </c>
      <c r="E7990" s="814">
        <v>23.505400000000002</v>
      </c>
    </row>
    <row r="7991" spans="2:5" x14ac:dyDescent="0.25">
      <c r="B7991" s="6" t="s">
        <v>2085</v>
      </c>
      <c r="C7991" s="9" t="s">
        <v>17357</v>
      </c>
      <c r="D7991" s="6" t="s">
        <v>42</v>
      </c>
      <c r="E7991" s="813">
        <v>21.224599999999999</v>
      </c>
    </row>
    <row r="7992" spans="2:5" x14ac:dyDescent="0.25">
      <c r="B7992" s="4" t="s">
        <v>2084</v>
      </c>
      <c r="C7992" s="8" t="s">
        <v>17358</v>
      </c>
      <c r="D7992" s="4" t="s">
        <v>42</v>
      </c>
      <c r="E7992" s="814">
        <v>28.586500000000001</v>
      </c>
    </row>
    <row r="7993" spans="2:5" x14ac:dyDescent="0.25">
      <c r="B7993" s="6" t="s">
        <v>2083</v>
      </c>
      <c r="C7993" s="9" t="s">
        <v>17359</v>
      </c>
      <c r="D7993" s="6" t="s">
        <v>42</v>
      </c>
      <c r="E7993" s="813">
        <v>40.261699999999998</v>
      </c>
    </row>
    <row r="7994" spans="2:5" x14ac:dyDescent="0.25">
      <c r="B7994" s="4" t="s">
        <v>2082</v>
      </c>
      <c r="C7994" s="8" t="s">
        <v>17360</v>
      </c>
      <c r="D7994" s="4" t="s">
        <v>42</v>
      </c>
      <c r="E7994" s="814">
        <v>40.261699999999998</v>
      </c>
    </row>
    <row r="7995" spans="2:5" x14ac:dyDescent="0.25">
      <c r="B7995" s="6" t="s">
        <v>2081</v>
      </c>
      <c r="C7995" s="9" t="s">
        <v>17361</v>
      </c>
      <c r="D7995" s="6" t="s">
        <v>42</v>
      </c>
      <c r="E7995" s="813">
        <v>47.3855</v>
      </c>
    </row>
    <row r="7996" spans="2:5" x14ac:dyDescent="0.25">
      <c r="B7996" s="4" t="s">
        <v>2080</v>
      </c>
      <c r="C7996" s="8" t="s">
        <v>17362</v>
      </c>
      <c r="D7996" s="4" t="s">
        <v>42</v>
      </c>
      <c r="E7996" s="814">
        <v>59.037100000000002</v>
      </c>
    </row>
    <row r="7997" spans="2:5" x14ac:dyDescent="0.25">
      <c r="B7997" s="6" t="s">
        <v>2079</v>
      </c>
      <c r="C7997" s="9" t="s">
        <v>17363</v>
      </c>
      <c r="D7997" s="6" t="s">
        <v>9</v>
      </c>
      <c r="E7997" s="813">
        <v>8.8352000000000004</v>
      </c>
    </row>
    <row r="7998" spans="2:5" x14ac:dyDescent="0.25">
      <c r="B7998" s="4" t="s">
        <v>2078</v>
      </c>
      <c r="C7998" s="8" t="s">
        <v>17364</v>
      </c>
      <c r="D7998" s="4" t="s">
        <v>9</v>
      </c>
      <c r="E7998" s="814">
        <v>20.759599999999999</v>
      </c>
    </row>
    <row r="7999" spans="2:5" x14ac:dyDescent="0.25">
      <c r="B7999" s="6" t="s">
        <v>2077</v>
      </c>
      <c r="C7999" s="9" t="s">
        <v>17365</v>
      </c>
      <c r="D7999" s="6" t="s">
        <v>9</v>
      </c>
      <c r="E7999" s="813">
        <v>22.869599999999998</v>
      </c>
    </row>
    <row r="8000" spans="2:5" x14ac:dyDescent="0.25">
      <c r="B8000" s="4" t="s">
        <v>2076</v>
      </c>
      <c r="C8000" s="8" t="s">
        <v>17366</v>
      </c>
      <c r="D8000" s="4" t="s">
        <v>9</v>
      </c>
      <c r="E8000" s="814">
        <v>24.761199999999999</v>
      </c>
    </row>
    <row r="8001" spans="2:5" x14ac:dyDescent="0.25">
      <c r="B8001" s="6" t="s">
        <v>2075</v>
      </c>
      <c r="C8001" s="9" t="s">
        <v>17367</v>
      </c>
      <c r="D8001" s="6" t="s">
        <v>9</v>
      </c>
      <c r="E8001" s="813">
        <v>27.0046</v>
      </c>
    </row>
    <row r="8002" spans="2:5" x14ac:dyDescent="0.25">
      <c r="B8002" s="4" t="s">
        <v>2074</v>
      </c>
      <c r="C8002" s="8" t="s">
        <v>17368</v>
      </c>
      <c r="D8002" s="4" t="s">
        <v>9</v>
      </c>
      <c r="E8002" s="814">
        <v>30.857199999999999</v>
      </c>
    </row>
    <row r="8003" spans="2:5" x14ac:dyDescent="0.25">
      <c r="B8003" s="6" t="s">
        <v>2073</v>
      </c>
      <c r="C8003" s="9" t="s">
        <v>17369</v>
      </c>
      <c r="D8003" s="6" t="s">
        <v>9</v>
      </c>
      <c r="E8003" s="813">
        <v>32.165999999999997</v>
      </c>
    </row>
    <row r="8004" spans="2:5" x14ac:dyDescent="0.25">
      <c r="B8004" s="4" t="s">
        <v>2072</v>
      </c>
      <c r="C8004" s="8" t="s">
        <v>17370</v>
      </c>
      <c r="D8004" s="4" t="s">
        <v>9</v>
      </c>
      <c r="E8004" s="814">
        <v>35.048000000000002</v>
      </c>
    </row>
    <row r="8005" spans="2:5" x14ac:dyDescent="0.25">
      <c r="B8005" s="6" t="s">
        <v>2071</v>
      </c>
      <c r="C8005" s="9" t="s">
        <v>17371</v>
      </c>
      <c r="D8005" s="6" t="s">
        <v>9</v>
      </c>
      <c r="E8005" s="813">
        <v>36.250100000000003</v>
      </c>
    </row>
    <row r="8006" spans="2:5" x14ac:dyDescent="0.25">
      <c r="B8006" s="4" t="s">
        <v>2070</v>
      </c>
      <c r="C8006" s="8" t="s">
        <v>17372</v>
      </c>
      <c r="D8006" s="4" t="s">
        <v>9</v>
      </c>
      <c r="E8006" s="814">
        <v>39.6113</v>
      </c>
    </row>
    <row r="8007" spans="2:5" x14ac:dyDescent="0.25">
      <c r="B8007" s="6" t="s">
        <v>2069</v>
      </c>
      <c r="C8007" s="9" t="s">
        <v>17373</v>
      </c>
      <c r="D8007" s="6" t="s">
        <v>9</v>
      </c>
      <c r="E8007" s="813">
        <v>42.112699999999997</v>
      </c>
    </row>
    <row r="8008" spans="2:5" x14ac:dyDescent="0.25">
      <c r="B8008" s="4" t="s">
        <v>2068</v>
      </c>
      <c r="C8008" s="8" t="s">
        <v>17374</v>
      </c>
      <c r="D8008" s="4" t="s">
        <v>9</v>
      </c>
      <c r="E8008" s="814">
        <v>48.606000000000002</v>
      </c>
    </row>
    <row r="8009" spans="2:5" x14ac:dyDescent="0.25">
      <c r="B8009" s="6" t="s">
        <v>2067</v>
      </c>
      <c r="C8009" s="9" t="s">
        <v>17375</v>
      </c>
      <c r="D8009" s="6" t="s">
        <v>9</v>
      </c>
      <c r="E8009" s="813">
        <v>51.053199999999997</v>
      </c>
    </row>
    <row r="8010" spans="2:5" x14ac:dyDescent="0.25">
      <c r="B8010" s="4" t="s">
        <v>2066</v>
      </c>
      <c r="C8010" s="8" t="s">
        <v>17376</v>
      </c>
      <c r="D8010" s="4" t="s">
        <v>9</v>
      </c>
      <c r="E8010" s="814">
        <v>53.27</v>
      </c>
    </row>
    <row r="8011" spans="2:5" x14ac:dyDescent="0.25">
      <c r="B8011" s="6" t="s">
        <v>2065</v>
      </c>
      <c r="C8011" s="9" t="s">
        <v>17377</v>
      </c>
      <c r="D8011" s="6" t="s">
        <v>9</v>
      </c>
      <c r="E8011" s="813">
        <v>59.814700000000002</v>
      </c>
    </row>
    <row r="8012" spans="2:5" x14ac:dyDescent="0.25">
      <c r="B8012" s="4" t="s">
        <v>2064</v>
      </c>
      <c r="C8012" s="8" t="s">
        <v>17378</v>
      </c>
      <c r="D8012" s="4" t="s">
        <v>9</v>
      </c>
      <c r="E8012" s="814">
        <v>63.889400000000002</v>
      </c>
    </row>
    <row r="8013" spans="2:5" x14ac:dyDescent="0.25">
      <c r="B8013" s="6" t="s">
        <v>2063</v>
      </c>
      <c r="C8013" s="9" t="s">
        <v>17379</v>
      </c>
      <c r="D8013" s="6" t="s">
        <v>9</v>
      </c>
      <c r="E8013" s="813">
        <v>67.302700000000002</v>
      </c>
    </row>
    <row r="8014" spans="2:5" x14ac:dyDescent="0.25">
      <c r="B8014" s="4" t="s">
        <v>2062</v>
      </c>
      <c r="C8014" s="8" t="s">
        <v>17380</v>
      </c>
      <c r="D8014" s="4" t="s">
        <v>9</v>
      </c>
      <c r="E8014" s="814">
        <v>19.266400000000001</v>
      </c>
    </row>
    <row r="8015" spans="2:5" x14ac:dyDescent="0.25">
      <c r="B8015" s="6" t="s">
        <v>2061</v>
      </c>
      <c r="C8015" s="9" t="s">
        <v>17381</v>
      </c>
      <c r="D8015" s="6" t="s">
        <v>9</v>
      </c>
      <c r="E8015" s="813">
        <v>21.819800000000001</v>
      </c>
    </row>
    <row r="8016" spans="2:5" x14ac:dyDescent="0.25">
      <c r="B8016" s="4" t="s">
        <v>2060</v>
      </c>
      <c r="C8016" s="8" t="s">
        <v>17382</v>
      </c>
      <c r="D8016" s="4" t="s">
        <v>9</v>
      </c>
      <c r="E8016" s="814">
        <v>24.516400000000001</v>
      </c>
    </row>
    <row r="8017" spans="2:5" x14ac:dyDescent="0.25">
      <c r="B8017" s="6" t="s">
        <v>2059</v>
      </c>
      <c r="C8017" s="9" t="s">
        <v>17383</v>
      </c>
      <c r="D8017" s="6" t="s">
        <v>9</v>
      </c>
      <c r="E8017" s="813">
        <v>18.118500000000001</v>
      </c>
    </row>
    <row r="8018" spans="2:5" x14ac:dyDescent="0.25">
      <c r="B8018" s="4" t="s">
        <v>2058</v>
      </c>
      <c r="C8018" s="8" t="s">
        <v>17384</v>
      </c>
      <c r="D8018" s="4" t="s">
        <v>9</v>
      </c>
      <c r="E8018" s="814">
        <v>22.866199999999999</v>
      </c>
    </row>
    <row r="8019" spans="2:5" x14ac:dyDescent="0.25">
      <c r="B8019" s="6" t="s">
        <v>2057</v>
      </c>
      <c r="C8019" s="9" t="s">
        <v>17385</v>
      </c>
      <c r="D8019" s="6" t="s">
        <v>9</v>
      </c>
      <c r="E8019" s="813">
        <v>26.692699999999999</v>
      </c>
    </row>
    <row r="8020" spans="2:5" x14ac:dyDescent="0.25">
      <c r="B8020" s="4" t="s">
        <v>2056</v>
      </c>
      <c r="C8020" s="8" t="s">
        <v>17386</v>
      </c>
      <c r="D8020" s="4" t="s">
        <v>42</v>
      </c>
      <c r="E8020" s="814">
        <v>0.44879999999999998</v>
      </c>
    </row>
    <row r="8021" spans="2:5" ht="30" x14ac:dyDescent="0.25">
      <c r="B8021" s="6" t="s">
        <v>2055</v>
      </c>
      <c r="C8021" s="9" t="s">
        <v>17387</v>
      </c>
      <c r="D8021" s="6" t="s">
        <v>42</v>
      </c>
      <c r="E8021" s="813">
        <v>1373.3731</v>
      </c>
    </row>
    <row r="8022" spans="2:5" ht="30" x14ac:dyDescent="0.25">
      <c r="B8022" s="4" t="s">
        <v>2054</v>
      </c>
      <c r="C8022" s="8" t="s">
        <v>17388</v>
      </c>
      <c r="D8022" s="4" t="s">
        <v>42</v>
      </c>
      <c r="E8022" s="814">
        <v>2962.5866999999998</v>
      </c>
    </row>
    <row r="8023" spans="2:5" x14ac:dyDescent="0.25">
      <c r="B8023" s="6" t="s">
        <v>9485</v>
      </c>
      <c r="C8023" s="9" t="s">
        <v>17389</v>
      </c>
      <c r="D8023" s="6" t="s">
        <v>42</v>
      </c>
      <c r="E8023" s="813">
        <v>44.188699999999997</v>
      </c>
    </row>
    <row r="8024" spans="2:5" x14ac:dyDescent="0.25">
      <c r="B8024" s="4" t="s">
        <v>2053</v>
      </c>
      <c r="C8024" s="8" t="s">
        <v>17390</v>
      </c>
      <c r="D8024" s="4" t="s">
        <v>9</v>
      </c>
      <c r="E8024" s="814">
        <v>4261.7575999999999</v>
      </c>
    </row>
    <row r="8025" spans="2:5" x14ac:dyDescent="0.25">
      <c r="B8025" s="6" t="s">
        <v>2052</v>
      </c>
      <c r="C8025" s="9" t="s">
        <v>17391</v>
      </c>
      <c r="D8025" s="6" t="s">
        <v>9</v>
      </c>
      <c r="E8025" s="813">
        <v>4838.8976000000002</v>
      </c>
    </row>
    <row r="8026" spans="2:5" x14ac:dyDescent="0.25">
      <c r="B8026" s="4" t="s">
        <v>2051</v>
      </c>
      <c r="C8026" s="8" t="s">
        <v>17392</v>
      </c>
      <c r="D8026" s="4" t="s">
        <v>9</v>
      </c>
      <c r="E8026" s="814">
        <v>5726.7811000000002</v>
      </c>
    </row>
    <row r="8027" spans="2:5" x14ac:dyDescent="0.25">
      <c r="B8027" s="6" t="s">
        <v>2050</v>
      </c>
      <c r="C8027" s="9" t="s">
        <v>17393</v>
      </c>
      <c r="D8027" s="6" t="s">
        <v>9</v>
      </c>
      <c r="E8027" s="813">
        <v>6540.2529000000004</v>
      </c>
    </row>
    <row r="8028" spans="2:5" x14ac:dyDescent="0.25">
      <c r="B8028" s="4" t="s">
        <v>2049</v>
      </c>
      <c r="C8028" s="8" t="s">
        <v>17394</v>
      </c>
      <c r="D8028" s="4" t="s">
        <v>9</v>
      </c>
      <c r="E8028" s="814">
        <v>7207.8180000000002</v>
      </c>
    </row>
    <row r="8029" spans="2:5" x14ac:dyDescent="0.25">
      <c r="B8029" s="6" t="s">
        <v>2048</v>
      </c>
      <c r="C8029" s="9" t="s">
        <v>17395</v>
      </c>
      <c r="D8029" s="6" t="s">
        <v>9</v>
      </c>
      <c r="E8029" s="813">
        <v>7964.7741999999998</v>
      </c>
    </row>
    <row r="8030" spans="2:5" x14ac:dyDescent="0.25">
      <c r="B8030" s="4" t="s">
        <v>2047</v>
      </c>
      <c r="C8030" s="8" t="s">
        <v>17396</v>
      </c>
      <c r="D8030" s="4" t="s">
        <v>9</v>
      </c>
      <c r="E8030" s="814">
        <v>8587.7132000000001</v>
      </c>
    </row>
    <row r="8031" spans="2:5" x14ac:dyDescent="0.25">
      <c r="B8031" s="6" t="s">
        <v>2046</v>
      </c>
      <c r="C8031" s="9" t="s">
        <v>17397</v>
      </c>
      <c r="D8031" s="6" t="s">
        <v>9</v>
      </c>
      <c r="E8031" s="813">
        <v>9343.7643000000007</v>
      </c>
    </row>
    <row r="8032" spans="2:5" x14ac:dyDescent="0.25">
      <c r="B8032" s="4" t="s">
        <v>2045</v>
      </c>
      <c r="C8032" s="8" t="s">
        <v>17398</v>
      </c>
      <c r="D8032" s="4" t="s">
        <v>9</v>
      </c>
      <c r="E8032" s="814">
        <v>10010.538699999999</v>
      </c>
    </row>
    <row r="8033" spans="2:5" x14ac:dyDescent="0.25">
      <c r="B8033" s="6" t="s">
        <v>2044</v>
      </c>
      <c r="C8033" s="9" t="s">
        <v>17399</v>
      </c>
      <c r="D8033" s="6" t="s">
        <v>9</v>
      </c>
      <c r="E8033" s="813">
        <v>10812.0304</v>
      </c>
    </row>
    <row r="8034" spans="2:5" x14ac:dyDescent="0.25">
      <c r="B8034" s="4" t="s">
        <v>2043</v>
      </c>
      <c r="C8034" s="8" t="s">
        <v>17400</v>
      </c>
      <c r="D8034" s="4" t="s">
        <v>9</v>
      </c>
      <c r="E8034" s="814">
        <v>13516.267</v>
      </c>
    </row>
    <row r="8035" spans="2:5" x14ac:dyDescent="0.25">
      <c r="B8035" s="6" t="s">
        <v>2042</v>
      </c>
      <c r="C8035" s="9" t="s">
        <v>17401</v>
      </c>
      <c r="D8035" s="6" t="s">
        <v>9</v>
      </c>
      <c r="E8035" s="813">
        <v>14471.7917</v>
      </c>
    </row>
    <row r="8036" spans="2:5" x14ac:dyDescent="0.25">
      <c r="B8036" s="4" t="s">
        <v>2041</v>
      </c>
      <c r="C8036" s="8" t="s">
        <v>17402</v>
      </c>
      <c r="D8036" s="4" t="s">
        <v>9</v>
      </c>
      <c r="E8036" s="814">
        <v>15211.177799999999</v>
      </c>
    </row>
    <row r="8037" spans="2:5" x14ac:dyDescent="0.25">
      <c r="B8037" s="6" t="s">
        <v>2040</v>
      </c>
      <c r="C8037" s="9" t="s">
        <v>17403</v>
      </c>
      <c r="D8037" s="6" t="s">
        <v>9</v>
      </c>
      <c r="E8037" s="813">
        <v>16080.506600000001</v>
      </c>
    </row>
    <row r="8038" spans="2:5" x14ac:dyDescent="0.25">
      <c r="B8038" s="4" t="s">
        <v>2039</v>
      </c>
      <c r="C8038" s="8" t="s">
        <v>17404</v>
      </c>
      <c r="D8038" s="4" t="s">
        <v>9</v>
      </c>
      <c r="E8038" s="814">
        <v>16865.098399999999</v>
      </c>
    </row>
    <row r="8039" spans="2:5" x14ac:dyDescent="0.25">
      <c r="B8039" s="6" t="s">
        <v>2038</v>
      </c>
      <c r="C8039" s="9" t="s">
        <v>17405</v>
      </c>
      <c r="D8039" s="6" t="s">
        <v>9</v>
      </c>
      <c r="E8039" s="813">
        <v>21020.184799999999</v>
      </c>
    </row>
    <row r="8040" spans="2:5" x14ac:dyDescent="0.25">
      <c r="B8040" s="4" t="s">
        <v>2037</v>
      </c>
      <c r="C8040" s="8" t="s">
        <v>17406</v>
      </c>
      <c r="D8040" s="4" t="s">
        <v>9</v>
      </c>
      <c r="E8040" s="814">
        <v>21931.568599999999</v>
      </c>
    </row>
    <row r="8041" spans="2:5" x14ac:dyDescent="0.25">
      <c r="B8041" s="6" t="s">
        <v>2036</v>
      </c>
      <c r="C8041" s="9" t="s">
        <v>17407</v>
      </c>
      <c r="D8041" s="6" t="s">
        <v>9</v>
      </c>
      <c r="E8041" s="813">
        <v>23007.7058</v>
      </c>
    </row>
    <row r="8042" spans="2:5" x14ac:dyDescent="0.25">
      <c r="B8042" s="4" t="s">
        <v>2035</v>
      </c>
      <c r="C8042" s="8" t="s">
        <v>17408</v>
      </c>
      <c r="D8042" s="4" t="s">
        <v>9</v>
      </c>
      <c r="E8042" s="814">
        <v>26692.5697</v>
      </c>
    </row>
    <row r="8043" spans="2:5" x14ac:dyDescent="0.25">
      <c r="B8043" s="6" t="s">
        <v>2034</v>
      </c>
      <c r="C8043" s="9" t="s">
        <v>17409</v>
      </c>
      <c r="D8043" s="6" t="s">
        <v>9</v>
      </c>
      <c r="E8043" s="813">
        <v>27928.331099999999</v>
      </c>
    </row>
    <row r="8044" spans="2:5" x14ac:dyDescent="0.25">
      <c r="B8044" s="4" t="s">
        <v>2033</v>
      </c>
      <c r="C8044" s="8" t="s">
        <v>17410</v>
      </c>
      <c r="D8044" s="4" t="s">
        <v>9</v>
      </c>
      <c r="E8044" s="814">
        <v>4564.3226000000004</v>
      </c>
    </row>
    <row r="8045" spans="2:5" x14ac:dyDescent="0.25">
      <c r="B8045" s="6" t="s">
        <v>2032</v>
      </c>
      <c r="C8045" s="9" t="s">
        <v>17411</v>
      </c>
      <c r="D8045" s="6" t="s">
        <v>9</v>
      </c>
      <c r="E8045" s="813">
        <v>5182.4251000000004</v>
      </c>
    </row>
    <row r="8046" spans="2:5" x14ac:dyDescent="0.25">
      <c r="B8046" s="4" t="s">
        <v>2031</v>
      </c>
      <c r="C8046" s="8" t="s">
        <v>17412</v>
      </c>
      <c r="D8046" s="4" t="s">
        <v>9</v>
      </c>
      <c r="E8046" s="814">
        <v>6133.3572000000004</v>
      </c>
    </row>
    <row r="8047" spans="2:5" x14ac:dyDescent="0.25">
      <c r="B8047" s="6" t="s">
        <v>2030</v>
      </c>
      <c r="C8047" s="9" t="s">
        <v>17413</v>
      </c>
      <c r="D8047" s="6" t="s">
        <v>9</v>
      </c>
      <c r="E8047" s="813">
        <v>7003.5486000000001</v>
      </c>
    </row>
    <row r="8048" spans="2:5" x14ac:dyDescent="0.25">
      <c r="B8048" s="4" t="s">
        <v>2029</v>
      </c>
      <c r="C8048" s="8" t="s">
        <v>17414</v>
      </c>
      <c r="D8048" s="4" t="s">
        <v>9</v>
      </c>
      <c r="E8048" s="814">
        <v>7718.3851000000004</v>
      </c>
    </row>
    <row r="8049" spans="2:5" x14ac:dyDescent="0.25">
      <c r="B8049" s="6" t="s">
        <v>2028</v>
      </c>
      <c r="C8049" s="9" t="s">
        <v>17415</v>
      </c>
      <c r="D8049" s="6" t="s">
        <v>9</v>
      </c>
      <c r="E8049" s="813">
        <v>8528.9316999999992</v>
      </c>
    </row>
    <row r="8050" spans="2:5" x14ac:dyDescent="0.25">
      <c r="B8050" s="4" t="s">
        <v>2027</v>
      </c>
      <c r="C8050" s="8" t="s">
        <v>17416</v>
      </c>
      <c r="D8050" s="4" t="s">
        <v>9</v>
      </c>
      <c r="E8050" s="814">
        <v>9195.9825999999994</v>
      </c>
    </row>
    <row r="8051" spans="2:5" x14ac:dyDescent="0.25">
      <c r="B8051" s="6" t="s">
        <v>2026</v>
      </c>
      <c r="C8051" s="9" t="s">
        <v>17417</v>
      </c>
      <c r="D8051" s="6" t="s">
        <v>9</v>
      </c>
      <c r="E8051" s="813">
        <v>10005.614</v>
      </c>
    </row>
    <row r="8052" spans="2:5" x14ac:dyDescent="0.25">
      <c r="B8052" s="4" t="s">
        <v>2025</v>
      </c>
      <c r="C8052" s="8" t="s">
        <v>17418</v>
      </c>
      <c r="D8052" s="4" t="s">
        <v>9</v>
      </c>
      <c r="E8052" s="814">
        <v>10719.6697</v>
      </c>
    </row>
    <row r="8053" spans="2:5" x14ac:dyDescent="0.25">
      <c r="B8053" s="6" t="s">
        <v>2024</v>
      </c>
      <c r="C8053" s="9" t="s">
        <v>17419</v>
      </c>
      <c r="D8053" s="6" t="s">
        <v>9</v>
      </c>
      <c r="E8053" s="813">
        <v>11577.891100000001</v>
      </c>
    </row>
    <row r="8054" spans="2:5" x14ac:dyDescent="0.25">
      <c r="B8054" s="4" t="s">
        <v>2023</v>
      </c>
      <c r="C8054" s="8" t="s">
        <v>17420</v>
      </c>
      <c r="D8054" s="4" t="s">
        <v>9</v>
      </c>
      <c r="E8054" s="814">
        <v>14183.924000000001</v>
      </c>
    </row>
    <row r="8055" spans="2:5" x14ac:dyDescent="0.25">
      <c r="B8055" s="6" t="s">
        <v>2022</v>
      </c>
      <c r="C8055" s="9" t="s">
        <v>17421</v>
      </c>
      <c r="D8055" s="6" t="s">
        <v>9</v>
      </c>
      <c r="E8055" s="813">
        <v>1432.9141</v>
      </c>
    </row>
    <row r="8056" spans="2:5" x14ac:dyDescent="0.25">
      <c r="B8056" s="4" t="s">
        <v>2021</v>
      </c>
      <c r="C8056" s="8" t="s">
        <v>17422</v>
      </c>
      <c r="D8056" s="4" t="s">
        <v>9</v>
      </c>
      <c r="E8056" s="814">
        <v>1656.8081999999999</v>
      </c>
    </row>
    <row r="8057" spans="2:5" x14ac:dyDescent="0.25">
      <c r="B8057" s="6" t="s">
        <v>2020</v>
      </c>
      <c r="C8057" s="9" t="s">
        <v>17423</v>
      </c>
      <c r="D8057" s="6" t="s">
        <v>9</v>
      </c>
      <c r="E8057" s="813">
        <v>1880.7067999999999</v>
      </c>
    </row>
    <row r="8058" spans="2:5" x14ac:dyDescent="0.25">
      <c r="B8058" s="4" t="s">
        <v>2019</v>
      </c>
      <c r="C8058" s="8" t="s">
        <v>17424</v>
      </c>
      <c r="D8058" s="4" t="s">
        <v>9</v>
      </c>
      <c r="E8058" s="814">
        <v>2059.8236000000002</v>
      </c>
    </row>
    <row r="8059" spans="2:5" x14ac:dyDescent="0.25">
      <c r="B8059" s="6" t="s">
        <v>2018</v>
      </c>
      <c r="C8059" s="9" t="s">
        <v>17425</v>
      </c>
      <c r="D8059" s="6" t="s">
        <v>9</v>
      </c>
      <c r="E8059" s="813">
        <v>2283.7212</v>
      </c>
    </row>
    <row r="8060" spans="2:5" x14ac:dyDescent="0.25">
      <c r="B8060" s="4" t="s">
        <v>2017</v>
      </c>
      <c r="C8060" s="8" t="s">
        <v>17426</v>
      </c>
      <c r="D8060" s="4" t="s">
        <v>9</v>
      </c>
      <c r="E8060" s="814">
        <v>2597.1855</v>
      </c>
    </row>
    <row r="8061" spans="2:5" x14ac:dyDescent="0.25">
      <c r="B8061" s="6" t="s">
        <v>2016</v>
      </c>
      <c r="C8061" s="9" t="s">
        <v>17427</v>
      </c>
      <c r="D8061" s="6" t="s">
        <v>9</v>
      </c>
      <c r="E8061" s="813">
        <v>2776.3065999999999</v>
      </c>
    </row>
    <row r="8062" spans="2:5" x14ac:dyDescent="0.25">
      <c r="B8062" s="4" t="s">
        <v>2015</v>
      </c>
      <c r="C8062" s="8" t="s">
        <v>17428</v>
      </c>
      <c r="D8062" s="4" t="s">
        <v>9</v>
      </c>
      <c r="E8062" s="814">
        <v>3000.1979000000001</v>
      </c>
    </row>
    <row r="8063" spans="2:5" x14ac:dyDescent="0.25">
      <c r="B8063" s="6" t="s">
        <v>2014</v>
      </c>
      <c r="C8063" s="9" t="s">
        <v>17429</v>
      </c>
      <c r="D8063" s="6" t="s">
        <v>9</v>
      </c>
      <c r="E8063" s="813">
        <v>3179.3193999999999</v>
      </c>
    </row>
    <row r="8064" spans="2:5" x14ac:dyDescent="0.25">
      <c r="B8064" s="4" t="s">
        <v>2013</v>
      </c>
      <c r="C8064" s="8" t="s">
        <v>17430</v>
      </c>
      <c r="D8064" s="4" t="s">
        <v>9</v>
      </c>
      <c r="E8064" s="814">
        <v>3403.1761000000001</v>
      </c>
    </row>
    <row r="8065" spans="2:5" x14ac:dyDescent="0.25">
      <c r="B8065" s="6" t="s">
        <v>2012</v>
      </c>
      <c r="C8065" s="9" t="s">
        <v>17431</v>
      </c>
      <c r="D8065" s="6" t="s">
        <v>9</v>
      </c>
      <c r="E8065" s="813">
        <v>3627.1024000000002</v>
      </c>
    </row>
    <row r="8066" spans="2:5" x14ac:dyDescent="0.25">
      <c r="B8066" s="4" t="s">
        <v>2011</v>
      </c>
      <c r="C8066" s="8" t="s">
        <v>17432</v>
      </c>
      <c r="D8066" s="4" t="s">
        <v>9</v>
      </c>
      <c r="E8066" s="814">
        <v>3806.2141000000001</v>
      </c>
    </row>
    <row r="8067" spans="2:5" x14ac:dyDescent="0.25">
      <c r="B8067" s="6" t="s">
        <v>2010</v>
      </c>
      <c r="C8067" s="9" t="s">
        <v>17433</v>
      </c>
      <c r="D8067" s="6" t="s">
        <v>9</v>
      </c>
      <c r="E8067" s="813">
        <v>4030.0758999999998</v>
      </c>
    </row>
    <row r="8068" spans="2:5" x14ac:dyDescent="0.25">
      <c r="B8068" s="4" t="s">
        <v>2009</v>
      </c>
      <c r="C8068" s="8" t="s">
        <v>17434</v>
      </c>
      <c r="D8068" s="4" t="s">
        <v>9</v>
      </c>
      <c r="E8068" s="814">
        <v>4733.4399000000003</v>
      </c>
    </row>
    <row r="8069" spans="2:5" x14ac:dyDescent="0.25">
      <c r="B8069" s="6" t="s">
        <v>2008</v>
      </c>
      <c r="C8069" s="9" t="s">
        <v>17435</v>
      </c>
      <c r="D8069" s="6" t="s">
        <v>9</v>
      </c>
      <c r="E8069" s="813">
        <v>4989.3368</v>
      </c>
    </row>
    <row r="8070" spans="2:5" x14ac:dyDescent="0.25">
      <c r="B8070" s="4" t="s">
        <v>2007</v>
      </c>
      <c r="C8070" s="8" t="s">
        <v>17436</v>
      </c>
      <c r="D8070" s="4" t="s">
        <v>9</v>
      </c>
      <c r="E8070" s="814">
        <v>5330.3931000000002</v>
      </c>
    </row>
    <row r="8071" spans="2:5" x14ac:dyDescent="0.25">
      <c r="B8071" s="6" t="s">
        <v>2006</v>
      </c>
      <c r="C8071" s="9" t="s">
        <v>17437</v>
      </c>
      <c r="D8071" s="6" t="s">
        <v>9</v>
      </c>
      <c r="E8071" s="813">
        <v>5458.4170999999997</v>
      </c>
    </row>
    <row r="8072" spans="2:5" x14ac:dyDescent="0.25">
      <c r="B8072" s="4" t="s">
        <v>2005</v>
      </c>
      <c r="C8072" s="8" t="s">
        <v>17438</v>
      </c>
      <c r="D8072" s="4" t="s">
        <v>9</v>
      </c>
      <c r="E8072" s="814">
        <v>5671.6054999999997</v>
      </c>
    </row>
    <row r="8073" spans="2:5" x14ac:dyDescent="0.25">
      <c r="B8073" s="6" t="s">
        <v>2004</v>
      </c>
      <c r="C8073" s="9" t="s">
        <v>17439</v>
      </c>
      <c r="D8073" s="6" t="s">
        <v>9</v>
      </c>
      <c r="E8073" s="813">
        <v>7547.5819000000001</v>
      </c>
    </row>
    <row r="8074" spans="2:5" x14ac:dyDescent="0.25">
      <c r="B8074" s="4" t="s">
        <v>2003</v>
      </c>
      <c r="C8074" s="8" t="s">
        <v>17440</v>
      </c>
      <c r="D8074" s="4" t="s">
        <v>9</v>
      </c>
      <c r="E8074" s="814">
        <v>9571.2265000000007</v>
      </c>
    </row>
    <row r="8075" spans="2:5" x14ac:dyDescent="0.25">
      <c r="B8075" s="6" t="s">
        <v>2002</v>
      </c>
      <c r="C8075" s="9" t="s">
        <v>17441</v>
      </c>
      <c r="D8075" s="6" t="s">
        <v>9</v>
      </c>
      <c r="E8075" s="813">
        <v>10115.3485</v>
      </c>
    </row>
    <row r="8076" spans="2:5" x14ac:dyDescent="0.25">
      <c r="B8076" s="4" t="s">
        <v>2001</v>
      </c>
      <c r="C8076" s="8" t="s">
        <v>17442</v>
      </c>
      <c r="D8076" s="4" t="s">
        <v>9</v>
      </c>
      <c r="E8076" s="814">
        <v>10310.422</v>
      </c>
    </row>
    <row r="8077" spans="2:5" x14ac:dyDescent="0.25">
      <c r="B8077" s="6" t="s">
        <v>2000</v>
      </c>
      <c r="C8077" s="9" t="s">
        <v>17443</v>
      </c>
      <c r="D8077" s="6" t="s">
        <v>9</v>
      </c>
      <c r="E8077" s="813">
        <v>10816.306500000001</v>
      </c>
    </row>
    <row r="8078" spans="2:5" x14ac:dyDescent="0.25">
      <c r="B8078" s="4" t="s">
        <v>1999</v>
      </c>
      <c r="C8078" s="8" t="s">
        <v>17444</v>
      </c>
      <c r="D8078" s="4" t="s">
        <v>9</v>
      </c>
      <c r="E8078" s="814">
        <v>7129.9474</v>
      </c>
    </row>
    <row r="8079" spans="2:5" x14ac:dyDescent="0.25">
      <c r="B8079" s="6" t="s">
        <v>1998</v>
      </c>
      <c r="C8079" s="9" t="s">
        <v>17445</v>
      </c>
      <c r="D8079" s="6" t="s">
        <v>9</v>
      </c>
      <c r="E8079" s="813">
        <v>8621.2330999999995</v>
      </c>
    </row>
    <row r="8080" spans="2:5" x14ac:dyDescent="0.25">
      <c r="B8080" s="4" t="s">
        <v>1997</v>
      </c>
      <c r="C8080" s="8" t="s">
        <v>17446</v>
      </c>
      <c r="D8080" s="4" t="s">
        <v>9</v>
      </c>
      <c r="E8080" s="814">
        <v>8900.9807999999994</v>
      </c>
    </row>
    <row r="8081" spans="2:5" x14ac:dyDescent="0.25">
      <c r="B8081" s="6" t="s">
        <v>1996</v>
      </c>
      <c r="C8081" s="9" t="s">
        <v>17447</v>
      </c>
      <c r="D8081" s="6" t="s">
        <v>9</v>
      </c>
      <c r="E8081" s="813">
        <v>10112.558300000001</v>
      </c>
    </row>
    <row r="8082" spans="2:5" x14ac:dyDescent="0.25">
      <c r="B8082" s="4" t="s">
        <v>1995</v>
      </c>
      <c r="C8082" s="8" t="s">
        <v>17448</v>
      </c>
      <c r="D8082" s="4" t="s">
        <v>9</v>
      </c>
      <c r="E8082" s="814">
        <v>10671.8572</v>
      </c>
    </row>
    <row r="8083" spans="2:5" x14ac:dyDescent="0.25">
      <c r="B8083" s="6" t="s">
        <v>1994</v>
      </c>
      <c r="C8083" s="9" t="s">
        <v>17449</v>
      </c>
      <c r="D8083" s="6" t="s">
        <v>9</v>
      </c>
      <c r="E8083" s="813">
        <v>12489.7135</v>
      </c>
    </row>
    <row r="8084" spans="2:5" x14ac:dyDescent="0.25">
      <c r="B8084" s="4" t="s">
        <v>1993</v>
      </c>
      <c r="C8084" s="8" t="s">
        <v>17450</v>
      </c>
      <c r="D8084" s="4" t="s">
        <v>9</v>
      </c>
      <c r="E8084" s="814">
        <v>14259.894899999999</v>
      </c>
    </row>
    <row r="8085" spans="2:5" x14ac:dyDescent="0.25">
      <c r="B8085" s="6" t="s">
        <v>1992</v>
      </c>
      <c r="C8085" s="9" t="s">
        <v>17451</v>
      </c>
      <c r="D8085" s="6" t="s">
        <v>9</v>
      </c>
      <c r="E8085" s="813">
        <v>15145.773499999999</v>
      </c>
    </row>
    <row r="8086" spans="2:5" x14ac:dyDescent="0.25">
      <c r="B8086" s="4" t="s">
        <v>1991</v>
      </c>
      <c r="C8086" s="8" t="s">
        <v>17452</v>
      </c>
      <c r="D8086" s="4" t="s">
        <v>9</v>
      </c>
      <c r="E8086" s="814">
        <v>16031.701499999999</v>
      </c>
    </row>
    <row r="8087" spans="2:5" x14ac:dyDescent="0.25">
      <c r="B8087" s="6" t="s">
        <v>1990</v>
      </c>
      <c r="C8087" s="9" t="s">
        <v>17453</v>
      </c>
      <c r="D8087" s="6" t="s">
        <v>9</v>
      </c>
      <c r="E8087" s="813">
        <v>17197.086299999999</v>
      </c>
    </row>
    <row r="8088" spans="2:5" x14ac:dyDescent="0.25">
      <c r="B8088" s="4" t="s">
        <v>1989</v>
      </c>
      <c r="C8088" s="8" t="s">
        <v>17454</v>
      </c>
      <c r="D8088" s="4" t="s">
        <v>9</v>
      </c>
      <c r="E8088" s="814">
        <v>17802.751</v>
      </c>
    </row>
    <row r="8089" spans="2:5" x14ac:dyDescent="0.25">
      <c r="B8089" s="6" t="s">
        <v>1988</v>
      </c>
      <c r="C8089" s="9" t="s">
        <v>17455</v>
      </c>
      <c r="D8089" s="6" t="s">
        <v>9</v>
      </c>
      <c r="E8089" s="813">
        <v>19620.628400000001</v>
      </c>
    </row>
    <row r="8090" spans="2:5" x14ac:dyDescent="0.25">
      <c r="B8090" s="4" t="s">
        <v>1987</v>
      </c>
      <c r="C8090" s="8" t="s">
        <v>17456</v>
      </c>
      <c r="D8090" s="4" t="s">
        <v>9</v>
      </c>
      <c r="E8090" s="814">
        <v>21389.842400000001</v>
      </c>
    </row>
    <row r="8091" spans="2:5" x14ac:dyDescent="0.25">
      <c r="B8091" s="6" t="s">
        <v>1986</v>
      </c>
      <c r="C8091" s="9" t="s">
        <v>17457</v>
      </c>
      <c r="D8091" s="6" t="s">
        <v>9</v>
      </c>
      <c r="E8091" s="813">
        <v>24471.963800000001</v>
      </c>
    </row>
    <row r="8092" spans="2:5" x14ac:dyDescent="0.25">
      <c r="B8092" s="4" t="s">
        <v>1985</v>
      </c>
      <c r="C8092" s="8" t="s">
        <v>17458</v>
      </c>
      <c r="D8092" s="4" t="s">
        <v>9</v>
      </c>
      <c r="E8092" s="814">
        <v>25162.892</v>
      </c>
    </row>
    <row r="8093" spans="2:5" x14ac:dyDescent="0.25">
      <c r="B8093" s="6" t="s">
        <v>1984</v>
      </c>
      <c r="C8093" s="9" t="s">
        <v>17459</v>
      </c>
      <c r="D8093" s="6" t="s">
        <v>9</v>
      </c>
      <c r="E8093" s="813">
        <v>31752.837</v>
      </c>
    </row>
    <row r="8094" spans="2:5" x14ac:dyDescent="0.25">
      <c r="B8094" s="4" t="s">
        <v>1983</v>
      </c>
      <c r="C8094" s="8" t="s">
        <v>17460</v>
      </c>
      <c r="D8094" s="4" t="s">
        <v>9</v>
      </c>
      <c r="E8094" s="814">
        <v>34024.804600000003</v>
      </c>
    </row>
    <row r="8095" spans="2:5" x14ac:dyDescent="0.25">
      <c r="B8095" s="6" t="s">
        <v>1982</v>
      </c>
      <c r="C8095" s="9" t="s">
        <v>17461</v>
      </c>
      <c r="D8095" s="6" t="s">
        <v>9</v>
      </c>
      <c r="E8095" s="813">
        <v>41915.200799999999</v>
      </c>
    </row>
    <row r="8096" spans="2:5" x14ac:dyDescent="0.25">
      <c r="B8096" s="4" t="s">
        <v>1981</v>
      </c>
      <c r="C8096" s="8" t="s">
        <v>17462</v>
      </c>
      <c r="D8096" s="4" t="s">
        <v>9</v>
      </c>
      <c r="E8096" s="814">
        <v>50253.2356</v>
      </c>
    </row>
    <row r="8097" spans="2:5" x14ac:dyDescent="0.25">
      <c r="B8097" s="6" t="s">
        <v>1980</v>
      </c>
      <c r="C8097" s="9" t="s">
        <v>17463</v>
      </c>
      <c r="D8097" s="6" t="s">
        <v>9</v>
      </c>
      <c r="E8097" s="813">
        <v>53209.211199999998</v>
      </c>
    </row>
    <row r="8098" spans="2:5" x14ac:dyDescent="0.25">
      <c r="B8098" s="4" t="s">
        <v>1979</v>
      </c>
      <c r="C8098" s="8" t="s">
        <v>17464</v>
      </c>
      <c r="D8098" s="4" t="s">
        <v>9</v>
      </c>
      <c r="E8098" s="814">
        <v>56140.679700000001</v>
      </c>
    </row>
    <row r="8099" spans="2:5" x14ac:dyDescent="0.25">
      <c r="B8099" s="4" t="s">
        <v>1978</v>
      </c>
      <c r="C8099" s="8" t="s">
        <v>17465</v>
      </c>
      <c r="D8099" s="4" t="s">
        <v>16736</v>
      </c>
      <c r="E8099" s="814">
        <v>0.73519999999999996</v>
      </c>
    </row>
    <row r="8100" spans="2:5" x14ac:dyDescent="0.25">
      <c r="B8100" s="6" t="s">
        <v>3242</v>
      </c>
      <c r="C8100" s="9" t="s">
        <v>17466</v>
      </c>
      <c r="D8100" s="6" t="s">
        <v>9721</v>
      </c>
      <c r="E8100" s="813" t="s">
        <v>1600</v>
      </c>
    </row>
    <row r="8101" spans="2:5" x14ac:dyDescent="0.25">
      <c r="B8101" s="4" t="s">
        <v>3243</v>
      </c>
      <c r="C8101" s="8" t="s">
        <v>17467</v>
      </c>
      <c r="D8101" s="4" t="s">
        <v>9721</v>
      </c>
      <c r="E8101" s="814" t="s">
        <v>1600</v>
      </c>
    </row>
    <row r="8102" spans="2:5" x14ac:dyDescent="0.25">
      <c r="B8102" s="6" t="s">
        <v>3244</v>
      </c>
      <c r="C8102" s="9" t="s">
        <v>17468</v>
      </c>
      <c r="D8102" s="6" t="s">
        <v>9721</v>
      </c>
      <c r="E8102" s="813" t="s">
        <v>1600</v>
      </c>
    </row>
    <row r="8103" spans="2:5" x14ac:dyDescent="0.25">
      <c r="B8103" s="4" t="s">
        <v>1977</v>
      </c>
      <c r="C8103" s="8" t="s">
        <v>17469</v>
      </c>
      <c r="D8103" s="4" t="s">
        <v>42</v>
      </c>
      <c r="E8103" s="814">
        <v>5711.9029</v>
      </c>
    </row>
    <row r="8104" spans="2:5" x14ac:dyDescent="0.25">
      <c r="B8104" s="6" t="s">
        <v>1976</v>
      </c>
      <c r="C8104" s="9" t="s">
        <v>17470</v>
      </c>
      <c r="D8104" s="6" t="s">
        <v>42</v>
      </c>
      <c r="E8104" s="813">
        <v>12514.556699999999</v>
      </c>
    </row>
    <row r="8105" spans="2:5" x14ac:dyDescent="0.25">
      <c r="B8105" s="4" t="s">
        <v>1975</v>
      </c>
      <c r="C8105" s="8" t="s">
        <v>17471</v>
      </c>
      <c r="D8105" s="4" t="s">
        <v>42</v>
      </c>
      <c r="E8105" s="814">
        <v>8822.0485000000008</v>
      </c>
    </row>
    <row r="8106" spans="2:5" x14ac:dyDescent="0.25">
      <c r="B8106" s="6" t="s">
        <v>1974</v>
      </c>
      <c r="C8106" s="9" t="s">
        <v>17472</v>
      </c>
      <c r="D8106" s="6" t="s">
        <v>42</v>
      </c>
      <c r="E8106" s="813">
        <v>10711.7063</v>
      </c>
    </row>
    <row r="8107" spans="2:5" x14ac:dyDescent="0.25">
      <c r="B8107" s="4" t="s">
        <v>1973</v>
      </c>
      <c r="C8107" s="8" t="s">
        <v>17473</v>
      </c>
      <c r="D8107" s="4" t="s">
        <v>42</v>
      </c>
      <c r="E8107" s="814">
        <v>13290.5782</v>
      </c>
    </row>
    <row r="8108" spans="2:5" x14ac:dyDescent="0.25">
      <c r="B8108" s="6" t="s">
        <v>1972</v>
      </c>
      <c r="C8108" s="9" t="s">
        <v>17474</v>
      </c>
      <c r="D8108" s="6" t="s">
        <v>42</v>
      </c>
      <c r="E8108" s="813">
        <v>14984.1227</v>
      </c>
    </row>
    <row r="8109" spans="2:5" x14ac:dyDescent="0.25">
      <c r="B8109" s="4" t="s">
        <v>1971</v>
      </c>
      <c r="C8109" s="8" t="s">
        <v>17475</v>
      </c>
      <c r="D8109" s="4" t="s">
        <v>42</v>
      </c>
      <c r="E8109" s="814">
        <v>18469.712</v>
      </c>
    </row>
    <row r="8110" spans="2:5" x14ac:dyDescent="0.25">
      <c r="B8110" s="6" t="s">
        <v>1970</v>
      </c>
      <c r="C8110" s="9" t="s">
        <v>17476</v>
      </c>
      <c r="D8110" s="6" t="s">
        <v>42</v>
      </c>
      <c r="E8110" s="813">
        <v>22916.671300000002</v>
      </c>
    </row>
    <row r="8111" spans="2:5" x14ac:dyDescent="0.25">
      <c r="B8111" s="4" t="s">
        <v>1969</v>
      </c>
      <c r="C8111" s="8" t="s">
        <v>17477</v>
      </c>
      <c r="D8111" s="4" t="s">
        <v>42</v>
      </c>
      <c r="E8111" s="814">
        <v>8892.4344999999994</v>
      </c>
    </row>
    <row r="8112" spans="2:5" x14ac:dyDescent="0.25">
      <c r="B8112" s="6" t="s">
        <v>1968</v>
      </c>
      <c r="C8112" s="9" t="s">
        <v>17478</v>
      </c>
      <c r="D8112" s="6" t="s">
        <v>42</v>
      </c>
      <c r="E8112" s="813">
        <v>15750.962799999999</v>
      </c>
    </row>
    <row r="8113" spans="2:5" x14ac:dyDescent="0.25">
      <c r="B8113" s="4" t="s">
        <v>1967</v>
      </c>
      <c r="C8113" s="8" t="s">
        <v>17479</v>
      </c>
      <c r="D8113" s="4" t="s">
        <v>42</v>
      </c>
      <c r="E8113" s="814">
        <v>18246.988300000001</v>
      </c>
    </row>
    <row r="8114" spans="2:5" x14ac:dyDescent="0.25">
      <c r="B8114" s="6" t="s">
        <v>1966</v>
      </c>
      <c r="C8114" s="9" t="s">
        <v>17480</v>
      </c>
      <c r="D8114" s="6" t="s">
        <v>42</v>
      </c>
      <c r="E8114" s="813">
        <v>22430.443299999999</v>
      </c>
    </row>
    <row r="8115" spans="2:5" x14ac:dyDescent="0.25">
      <c r="B8115" s="4" t="s">
        <v>1965</v>
      </c>
      <c r="C8115" s="8" t="s">
        <v>17481</v>
      </c>
      <c r="D8115" s="4" t="s">
        <v>42</v>
      </c>
      <c r="E8115" s="814">
        <v>25876.927899999999</v>
      </c>
    </row>
    <row r="8116" spans="2:5" x14ac:dyDescent="0.25">
      <c r="B8116" s="6" t="s">
        <v>1964</v>
      </c>
      <c r="C8116" s="9" t="s">
        <v>17482</v>
      </c>
      <c r="D8116" s="6" t="s">
        <v>42</v>
      </c>
      <c r="E8116" s="813">
        <v>30429.251700000001</v>
      </c>
    </row>
    <row r="8117" spans="2:5" x14ac:dyDescent="0.25">
      <c r="B8117" s="4" t="s">
        <v>1963</v>
      </c>
      <c r="C8117" s="8" t="s">
        <v>17483</v>
      </c>
      <c r="D8117" s="4" t="s">
        <v>42</v>
      </c>
      <c r="E8117" s="814">
        <v>31661.493699999999</v>
      </c>
    </row>
    <row r="8118" spans="2:5" x14ac:dyDescent="0.25">
      <c r="B8118" s="6" t="s">
        <v>1962</v>
      </c>
      <c r="C8118" s="9" t="s">
        <v>17484</v>
      </c>
      <c r="D8118" s="6" t="s">
        <v>42</v>
      </c>
      <c r="E8118" s="813">
        <v>35312.402399999999</v>
      </c>
    </row>
    <row r="8119" spans="2:5" x14ac:dyDescent="0.25">
      <c r="B8119" s="4" t="s">
        <v>1961</v>
      </c>
      <c r="C8119" s="8" t="s">
        <v>17485</v>
      </c>
      <c r="D8119" s="4" t="s">
        <v>42</v>
      </c>
      <c r="E8119" s="814">
        <v>42604.405500000001</v>
      </c>
    </row>
    <row r="8120" spans="2:5" x14ac:dyDescent="0.25">
      <c r="B8120" s="6" t="s">
        <v>1960</v>
      </c>
      <c r="C8120" s="9" t="s">
        <v>17486</v>
      </c>
      <c r="D8120" s="6" t="s">
        <v>42</v>
      </c>
      <c r="E8120" s="813">
        <v>46904.9303</v>
      </c>
    </row>
    <row r="8121" spans="2:5" x14ac:dyDescent="0.25">
      <c r="B8121" s="4" t="s">
        <v>1959</v>
      </c>
      <c r="C8121" s="8" t="s">
        <v>17487</v>
      </c>
      <c r="D8121" s="4" t="s">
        <v>42</v>
      </c>
      <c r="E8121" s="814">
        <v>52069.280299999999</v>
      </c>
    </row>
    <row r="8122" spans="2:5" x14ac:dyDescent="0.25">
      <c r="B8122" s="6" t="s">
        <v>1958</v>
      </c>
      <c r="C8122" s="9" t="s">
        <v>17488</v>
      </c>
      <c r="D8122" s="6" t="s">
        <v>42</v>
      </c>
      <c r="E8122" s="813">
        <v>56949.595600000001</v>
      </c>
    </row>
    <row r="8123" spans="2:5" x14ac:dyDescent="0.25">
      <c r="B8123" s="4" t="s">
        <v>1957</v>
      </c>
      <c r="C8123" s="8" t="s">
        <v>17489</v>
      </c>
      <c r="D8123" s="4" t="s">
        <v>42</v>
      </c>
      <c r="E8123" s="814">
        <v>57811.234100000001</v>
      </c>
    </row>
    <row r="8124" spans="2:5" x14ac:dyDescent="0.25">
      <c r="B8124" s="6" t="s">
        <v>1956</v>
      </c>
      <c r="C8124" s="9" t="s">
        <v>17490</v>
      </c>
      <c r="D8124" s="6" t="s">
        <v>42</v>
      </c>
      <c r="E8124" s="813">
        <v>64422.031000000003</v>
      </c>
    </row>
    <row r="8125" spans="2:5" x14ac:dyDescent="0.25">
      <c r="B8125" s="4" t="s">
        <v>1955</v>
      </c>
      <c r="C8125" s="8" t="s">
        <v>17491</v>
      </c>
      <c r="D8125" s="4" t="s">
        <v>42</v>
      </c>
      <c r="E8125" s="814">
        <v>557.32000000000005</v>
      </c>
    </row>
    <row r="8126" spans="2:5" x14ac:dyDescent="0.25">
      <c r="B8126" s="6" t="s">
        <v>3245</v>
      </c>
      <c r="C8126" s="9" t="s">
        <v>17492</v>
      </c>
      <c r="D8126" s="6" t="s">
        <v>42</v>
      </c>
      <c r="E8126" s="813">
        <v>64.097399999999993</v>
      </c>
    </row>
    <row r="8127" spans="2:5" x14ac:dyDescent="0.25">
      <c r="B8127" s="4" t="s">
        <v>3246</v>
      </c>
      <c r="C8127" s="8" t="s">
        <v>17493</v>
      </c>
      <c r="D8127" s="4" t="s">
        <v>42</v>
      </c>
      <c r="E8127" s="814">
        <v>71.741900000000001</v>
      </c>
    </row>
    <row r="8128" spans="2:5" x14ac:dyDescent="0.25">
      <c r="B8128" s="6" t="s">
        <v>3247</v>
      </c>
      <c r="C8128" s="9" t="s">
        <v>17494</v>
      </c>
      <c r="D8128" s="6" t="s">
        <v>42</v>
      </c>
      <c r="E8128" s="813">
        <v>92.139799999999994</v>
      </c>
    </row>
    <row r="8129" spans="2:5" x14ac:dyDescent="0.25">
      <c r="B8129" s="4" t="s">
        <v>3248</v>
      </c>
      <c r="C8129" s="8" t="s">
        <v>17495</v>
      </c>
      <c r="D8129" s="4" t="s">
        <v>42</v>
      </c>
      <c r="E8129" s="814">
        <v>116.2333</v>
      </c>
    </row>
    <row r="8130" spans="2:5" x14ac:dyDescent="0.25">
      <c r="B8130" s="6" t="s">
        <v>3249</v>
      </c>
      <c r="C8130" s="9" t="s">
        <v>17496</v>
      </c>
      <c r="D8130" s="6" t="s">
        <v>42</v>
      </c>
      <c r="E8130" s="813">
        <v>118.0916</v>
      </c>
    </row>
    <row r="8131" spans="2:5" x14ac:dyDescent="0.25">
      <c r="B8131" s="6" t="s">
        <v>3250</v>
      </c>
      <c r="C8131" s="9" t="s">
        <v>17497</v>
      </c>
      <c r="D8131" s="6" t="s">
        <v>42</v>
      </c>
      <c r="E8131" s="813">
        <v>127.8922</v>
      </c>
    </row>
    <row r="8132" spans="2:5" x14ac:dyDescent="0.25">
      <c r="B8132" s="4" t="s">
        <v>3251</v>
      </c>
      <c r="C8132" s="8" t="s">
        <v>17498</v>
      </c>
      <c r="D8132" s="4" t="s">
        <v>42</v>
      </c>
      <c r="E8132" s="814">
        <v>68.233800000000002</v>
      </c>
    </row>
    <row r="8133" spans="2:5" x14ac:dyDescent="0.25">
      <c r="B8133" s="6" t="s">
        <v>3252</v>
      </c>
      <c r="C8133" s="9" t="s">
        <v>17499</v>
      </c>
      <c r="D8133" s="6" t="s">
        <v>42</v>
      </c>
      <c r="E8133" s="813">
        <v>136.3441</v>
      </c>
    </row>
    <row r="8134" spans="2:5" x14ac:dyDescent="0.25">
      <c r="B8134" s="4" t="s">
        <v>3253</v>
      </c>
      <c r="C8134" s="8" t="s">
        <v>17500</v>
      </c>
      <c r="D8134" s="4" t="s">
        <v>9</v>
      </c>
      <c r="E8134" s="814">
        <v>96.502799999999993</v>
      </c>
    </row>
    <row r="8135" spans="2:5" x14ac:dyDescent="0.25">
      <c r="B8135" s="6" t="s">
        <v>3254</v>
      </c>
      <c r="C8135" s="9" t="s">
        <v>17501</v>
      </c>
      <c r="D8135" s="6" t="s">
        <v>42</v>
      </c>
      <c r="E8135" s="813">
        <v>295.05529999999999</v>
      </c>
    </row>
    <row r="8136" spans="2:5" x14ac:dyDescent="0.25">
      <c r="B8136" s="4" t="s">
        <v>3255</v>
      </c>
      <c r="C8136" s="8" t="s">
        <v>17502</v>
      </c>
      <c r="D8136" s="4" t="s">
        <v>9</v>
      </c>
      <c r="E8136" s="814">
        <v>94.058700000000002</v>
      </c>
    </row>
    <row r="8137" spans="2:5" x14ac:dyDescent="0.25">
      <c r="B8137" s="6" t="s">
        <v>3256</v>
      </c>
      <c r="C8137" s="9" t="s">
        <v>17503</v>
      </c>
      <c r="D8137" s="6" t="s">
        <v>9</v>
      </c>
      <c r="E8137" s="813">
        <v>72.300299999999993</v>
      </c>
    </row>
    <row r="8138" spans="2:5" x14ac:dyDescent="0.25">
      <c r="B8138" s="4" t="s">
        <v>1954</v>
      </c>
      <c r="C8138" s="8" t="s">
        <v>17504</v>
      </c>
      <c r="D8138" s="4" t="s">
        <v>42</v>
      </c>
      <c r="E8138" s="814">
        <v>65900.441300000006</v>
      </c>
    </row>
    <row r="8139" spans="2:5" x14ac:dyDescent="0.25">
      <c r="B8139" s="6" t="s">
        <v>1953</v>
      </c>
      <c r="C8139" s="9" t="s">
        <v>17505</v>
      </c>
      <c r="D8139" s="6" t="s">
        <v>42</v>
      </c>
      <c r="E8139" s="813">
        <v>73431.112200000003</v>
      </c>
    </row>
    <row r="8140" spans="2:5" x14ac:dyDescent="0.25">
      <c r="B8140" s="4" t="s">
        <v>1952</v>
      </c>
      <c r="C8140" s="8" t="s">
        <v>17506</v>
      </c>
      <c r="D8140" s="4" t="s">
        <v>42</v>
      </c>
      <c r="E8140" s="814">
        <v>77671.414000000004</v>
      </c>
    </row>
    <row r="8141" spans="2:5" x14ac:dyDescent="0.25">
      <c r="B8141" s="6" t="s">
        <v>1951</v>
      </c>
      <c r="C8141" s="9" t="s">
        <v>17507</v>
      </c>
      <c r="D8141" s="6" t="s">
        <v>42</v>
      </c>
      <c r="E8141" s="813">
        <v>82095.118900000001</v>
      </c>
    </row>
    <row r="8142" spans="2:5" x14ac:dyDescent="0.25">
      <c r="B8142" s="4" t="s">
        <v>1950</v>
      </c>
      <c r="C8142" s="8" t="s">
        <v>17508</v>
      </c>
      <c r="D8142" s="4" t="s">
        <v>42</v>
      </c>
      <c r="E8142" s="814">
        <v>40931.0268</v>
      </c>
    </row>
    <row r="8143" spans="2:5" x14ac:dyDescent="0.25">
      <c r="B8143" s="6" t="s">
        <v>1949</v>
      </c>
      <c r="C8143" s="9" t="s">
        <v>17509</v>
      </c>
      <c r="D8143" s="6" t="s">
        <v>42</v>
      </c>
      <c r="E8143" s="813">
        <v>45330.888099999996</v>
      </c>
    </row>
    <row r="8144" spans="2:5" x14ac:dyDescent="0.25">
      <c r="B8144" s="4" t="s">
        <v>1948</v>
      </c>
      <c r="C8144" s="8" t="s">
        <v>17510</v>
      </c>
      <c r="D8144" s="4" t="s">
        <v>42</v>
      </c>
      <c r="E8144" s="814">
        <v>49181.924400000004</v>
      </c>
    </row>
    <row r="8145" spans="2:5" x14ac:dyDescent="0.25">
      <c r="B8145" s="6" t="s">
        <v>1947</v>
      </c>
      <c r="C8145" s="9" t="s">
        <v>17511</v>
      </c>
      <c r="D8145" s="6" t="s">
        <v>42</v>
      </c>
      <c r="E8145" s="813">
        <v>52065.757799999999</v>
      </c>
    </row>
    <row r="8146" spans="2:5" x14ac:dyDescent="0.25">
      <c r="B8146" s="4" t="s">
        <v>1946</v>
      </c>
      <c r="C8146" s="8" t="s">
        <v>17512</v>
      </c>
      <c r="D8146" s="4" t="s">
        <v>42</v>
      </c>
      <c r="E8146" s="814">
        <v>59046.600599999998</v>
      </c>
    </row>
    <row r="8147" spans="2:5" x14ac:dyDescent="0.25">
      <c r="B8147" s="6" t="s">
        <v>1945</v>
      </c>
      <c r="C8147" s="9" t="s">
        <v>17513</v>
      </c>
      <c r="D8147" s="6" t="s">
        <v>42</v>
      </c>
      <c r="E8147" s="813">
        <v>63433.407899999998</v>
      </c>
    </row>
    <row r="8148" spans="2:5" x14ac:dyDescent="0.25">
      <c r="B8148" s="4" t="s">
        <v>1944</v>
      </c>
      <c r="C8148" s="8" t="s">
        <v>17514</v>
      </c>
      <c r="D8148" s="4" t="s">
        <v>42</v>
      </c>
      <c r="E8148" s="814">
        <v>68159.091100000005</v>
      </c>
    </row>
    <row r="8149" spans="2:5" x14ac:dyDescent="0.25">
      <c r="B8149" s="6" t="s">
        <v>1943</v>
      </c>
      <c r="C8149" s="9" t="s">
        <v>17515</v>
      </c>
      <c r="D8149" s="6" t="s">
        <v>42</v>
      </c>
      <c r="E8149" s="813">
        <v>1.7861</v>
      </c>
    </row>
    <row r="8150" spans="2:5" x14ac:dyDescent="0.25">
      <c r="B8150" s="4" t="s">
        <v>1942</v>
      </c>
      <c r="C8150" s="8" t="s">
        <v>17516</v>
      </c>
      <c r="D8150" s="4" t="s">
        <v>42</v>
      </c>
      <c r="E8150" s="814">
        <v>72423.940400000007</v>
      </c>
    </row>
    <row r="8151" spans="2:5" x14ac:dyDescent="0.25">
      <c r="B8151" s="6" t="s">
        <v>1941</v>
      </c>
      <c r="C8151" s="9" t="s">
        <v>17517</v>
      </c>
      <c r="D8151" s="6" t="s">
        <v>42</v>
      </c>
      <c r="E8151" s="813">
        <v>78225.308199999999</v>
      </c>
    </row>
    <row r="8152" spans="2:5" x14ac:dyDescent="0.25">
      <c r="B8152" s="4" t="s">
        <v>1940</v>
      </c>
      <c r="C8152" s="8" t="s">
        <v>17518</v>
      </c>
      <c r="D8152" s="4" t="s">
        <v>9</v>
      </c>
      <c r="E8152" s="814">
        <v>1522.0307</v>
      </c>
    </row>
    <row r="8153" spans="2:5" x14ac:dyDescent="0.25">
      <c r="B8153" s="6" t="s">
        <v>1939</v>
      </c>
      <c r="C8153" s="9" t="s">
        <v>17519</v>
      </c>
      <c r="D8153" s="6" t="s">
        <v>9</v>
      </c>
      <c r="E8153" s="813">
        <v>1759.8463999999999</v>
      </c>
    </row>
    <row r="8154" spans="2:5" x14ac:dyDescent="0.25">
      <c r="B8154" s="4" t="s">
        <v>1938</v>
      </c>
      <c r="C8154" s="8" t="s">
        <v>17520</v>
      </c>
      <c r="D8154" s="4" t="s">
        <v>9</v>
      </c>
      <c r="E8154" s="814">
        <v>1997.6666</v>
      </c>
    </row>
    <row r="8155" spans="2:5" x14ac:dyDescent="0.25">
      <c r="B8155" s="6" t="s">
        <v>1937</v>
      </c>
      <c r="C8155" s="9" t="s">
        <v>17521</v>
      </c>
      <c r="D8155" s="6" t="s">
        <v>9</v>
      </c>
      <c r="E8155" s="813">
        <v>2187.9167000000002</v>
      </c>
    </row>
    <row r="8156" spans="2:5" x14ac:dyDescent="0.25">
      <c r="B8156" s="4" t="s">
        <v>1936</v>
      </c>
      <c r="C8156" s="8" t="s">
        <v>17522</v>
      </c>
      <c r="D8156" s="4" t="s">
        <v>9</v>
      </c>
      <c r="E8156" s="814">
        <v>2425.7460000000001</v>
      </c>
    </row>
    <row r="8157" spans="2:5" x14ac:dyDescent="0.25">
      <c r="B8157" s="6" t="s">
        <v>1935</v>
      </c>
      <c r="C8157" s="9" t="s">
        <v>17523</v>
      </c>
      <c r="D8157" s="6" t="s">
        <v>9</v>
      </c>
      <c r="E8157" s="813">
        <v>2758.7087000000001</v>
      </c>
    </row>
    <row r="8158" spans="2:5" x14ac:dyDescent="0.25">
      <c r="B8158" s="4" t="s">
        <v>1934</v>
      </c>
      <c r="C8158" s="8" t="s">
        <v>17524</v>
      </c>
      <c r="D8158" s="4" t="s">
        <v>9</v>
      </c>
      <c r="E8158" s="814">
        <v>2948.9630999999999</v>
      </c>
    </row>
    <row r="8159" spans="2:5" x14ac:dyDescent="0.25">
      <c r="B8159" s="6" t="s">
        <v>1933</v>
      </c>
      <c r="C8159" s="9" t="s">
        <v>17525</v>
      </c>
      <c r="D8159" s="6" t="s">
        <v>9</v>
      </c>
      <c r="E8159" s="813">
        <v>3186.7759999999998</v>
      </c>
    </row>
    <row r="8160" spans="2:5" x14ac:dyDescent="0.25">
      <c r="B8160" s="4" t="s">
        <v>1932</v>
      </c>
      <c r="C8160" s="8" t="s">
        <v>17526</v>
      </c>
      <c r="D8160" s="4" t="s">
        <v>9</v>
      </c>
      <c r="E8160" s="814">
        <v>3377.0408000000002</v>
      </c>
    </row>
    <row r="8161" spans="2:5" x14ac:dyDescent="0.25">
      <c r="B8161" s="6" t="s">
        <v>1931</v>
      </c>
      <c r="C8161" s="9" t="s">
        <v>17527</v>
      </c>
      <c r="D8161" s="6" t="s">
        <v>9</v>
      </c>
      <c r="E8161" s="813">
        <v>3614.8191999999999</v>
      </c>
    </row>
    <row r="8162" spans="2:5" x14ac:dyDescent="0.25">
      <c r="B8162" s="4" t="s">
        <v>1930</v>
      </c>
      <c r="C8162" s="8" t="s">
        <v>17528</v>
      </c>
      <c r="D8162" s="4" t="s">
        <v>9</v>
      </c>
      <c r="E8162" s="814">
        <v>3852.6671000000001</v>
      </c>
    </row>
    <row r="8163" spans="2:5" x14ac:dyDescent="0.25">
      <c r="B8163" s="6" t="s">
        <v>1929</v>
      </c>
      <c r="C8163" s="9" t="s">
        <v>17529</v>
      </c>
      <c r="D8163" s="6" t="s">
        <v>9</v>
      </c>
      <c r="E8163" s="813">
        <v>4042.9220999999998</v>
      </c>
    </row>
    <row r="8164" spans="2:5" x14ac:dyDescent="0.25">
      <c r="B8164" s="4" t="s">
        <v>1928</v>
      </c>
      <c r="C8164" s="8" t="s">
        <v>17530</v>
      </c>
      <c r="D8164" s="4" t="s">
        <v>9</v>
      </c>
      <c r="E8164" s="814">
        <v>4280.7055</v>
      </c>
    </row>
    <row r="8165" spans="2:5" x14ac:dyDescent="0.25">
      <c r="B8165" s="6" t="s">
        <v>1927</v>
      </c>
      <c r="C8165" s="9" t="s">
        <v>17531</v>
      </c>
      <c r="D8165" s="6" t="s">
        <v>9</v>
      </c>
      <c r="E8165" s="813">
        <v>5033.7882</v>
      </c>
    </row>
    <row r="8166" spans="2:5" x14ac:dyDescent="0.25">
      <c r="B8166" s="4" t="s">
        <v>1926</v>
      </c>
      <c r="C8166" s="8" t="s">
        <v>17532</v>
      </c>
      <c r="D8166" s="4" t="s">
        <v>9</v>
      </c>
      <c r="E8166" s="814">
        <v>5305.9137000000001</v>
      </c>
    </row>
    <row r="8167" spans="2:5" x14ac:dyDescent="0.25">
      <c r="B8167" s="6" t="s">
        <v>1925</v>
      </c>
      <c r="C8167" s="9" t="s">
        <v>17533</v>
      </c>
      <c r="D8167" s="6" t="s">
        <v>9</v>
      </c>
      <c r="E8167" s="813">
        <v>5668.6148000000003</v>
      </c>
    </row>
    <row r="8168" spans="2:5" x14ac:dyDescent="0.25">
      <c r="B8168" s="4" t="s">
        <v>1924</v>
      </c>
      <c r="C8168" s="8" t="s">
        <v>17534</v>
      </c>
      <c r="D8168" s="4" t="s">
        <v>9</v>
      </c>
      <c r="E8168" s="814">
        <v>5804.7629999999999</v>
      </c>
    </row>
    <row r="8169" spans="2:5" x14ac:dyDescent="0.25">
      <c r="B8169" s="6" t="s">
        <v>1923</v>
      </c>
      <c r="C8169" s="9" t="s">
        <v>17535</v>
      </c>
      <c r="D8169" s="6" t="s">
        <v>9</v>
      </c>
      <c r="E8169" s="813">
        <v>6031.4718999999996</v>
      </c>
    </row>
    <row r="8170" spans="2:5" x14ac:dyDescent="0.25">
      <c r="B8170" s="4" t="s">
        <v>1922</v>
      </c>
      <c r="C8170" s="8" t="s">
        <v>17536</v>
      </c>
      <c r="D8170" s="4" t="s">
        <v>9</v>
      </c>
      <c r="E8170" s="814">
        <v>8215.1787000000004</v>
      </c>
    </row>
    <row r="8171" spans="2:5" x14ac:dyDescent="0.25">
      <c r="B8171" s="6" t="s">
        <v>1921</v>
      </c>
      <c r="C8171" s="9" t="s">
        <v>17537</v>
      </c>
      <c r="D8171" s="6" t="s">
        <v>9</v>
      </c>
      <c r="E8171" s="813">
        <v>10412.5128</v>
      </c>
    </row>
    <row r="8172" spans="2:5" x14ac:dyDescent="0.25">
      <c r="B8172" s="4" t="s">
        <v>1920</v>
      </c>
      <c r="C8172" s="8" t="s">
        <v>17538</v>
      </c>
      <c r="D8172" s="4" t="s">
        <v>9</v>
      </c>
      <c r="E8172" s="814">
        <v>11004.518</v>
      </c>
    </row>
    <row r="8173" spans="2:5" x14ac:dyDescent="0.25">
      <c r="B8173" s="6" t="s">
        <v>1919</v>
      </c>
      <c r="C8173" s="9" t="s">
        <v>17539</v>
      </c>
      <c r="D8173" s="6" t="s">
        <v>9</v>
      </c>
      <c r="E8173" s="813">
        <v>11216.7027</v>
      </c>
    </row>
    <row r="8174" spans="2:5" x14ac:dyDescent="0.25">
      <c r="B8174" s="4" t="s">
        <v>1918</v>
      </c>
      <c r="C8174" s="8" t="s">
        <v>17540</v>
      </c>
      <c r="D8174" s="4" t="s">
        <v>9</v>
      </c>
      <c r="E8174" s="814">
        <v>11767.030199999999</v>
      </c>
    </row>
    <row r="8175" spans="2:5" x14ac:dyDescent="0.25">
      <c r="B8175" s="6" t="s">
        <v>1917</v>
      </c>
      <c r="C8175" s="9" t="s">
        <v>17541</v>
      </c>
      <c r="D8175" s="6" t="s">
        <v>9</v>
      </c>
      <c r="E8175" s="813">
        <v>7384.6894000000002</v>
      </c>
    </row>
    <row r="8176" spans="2:5" x14ac:dyDescent="0.25">
      <c r="B8176" s="4" t="s">
        <v>1916</v>
      </c>
      <c r="C8176" s="8" t="s">
        <v>17542</v>
      </c>
      <c r="D8176" s="4" t="s">
        <v>9</v>
      </c>
      <c r="E8176" s="814">
        <v>8929.2543999999998</v>
      </c>
    </row>
    <row r="8177" spans="2:5" x14ac:dyDescent="0.25">
      <c r="B8177" s="6" t="s">
        <v>1915</v>
      </c>
      <c r="C8177" s="9" t="s">
        <v>17543</v>
      </c>
      <c r="D8177" s="6" t="s">
        <v>9</v>
      </c>
      <c r="E8177" s="813">
        <v>9218.9920000000002</v>
      </c>
    </row>
    <row r="8178" spans="2:5" x14ac:dyDescent="0.25">
      <c r="B8178" s="4" t="s">
        <v>1914</v>
      </c>
      <c r="C8178" s="8" t="s">
        <v>17544</v>
      </c>
      <c r="D8178" s="4" t="s">
        <v>9</v>
      </c>
      <c r="E8178" s="814">
        <v>10473.859</v>
      </c>
    </row>
    <row r="8179" spans="2:5" x14ac:dyDescent="0.25">
      <c r="B8179" s="6" t="s">
        <v>1913</v>
      </c>
      <c r="C8179" s="9" t="s">
        <v>17545</v>
      </c>
      <c r="D8179" s="6" t="s">
        <v>9</v>
      </c>
      <c r="E8179" s="813">
        <v>11053.1477</v>
      </c>
    </row>
    <row r="8180" spans="2:5" x14ac:dyDescent="0.25">
      <c r="B8180" s="4" t="s">
        <v>1912</v>
      </c>
      <c r="C8180" s="8" t="s">
        <v>17546</v>
      </c>
      <c r="D8180" s="4" t="s">
        <v>9</v>
      </c>
      <c r="E8180" s="814">
        <v>12935.9282</v>
      </c>
    </row>
    <row r="8181" spans="2:5" x14ac:dyDescent="0.25">
      <c r="B8181" s="6" t="s">
        <v>1911</v>
      </c>
      <c r="C8181" s="9" t="s">
        <v>17547</v>
      </c>
      <c r="D8181" s="6" t="s">
        <v>9</v>
      </c>
      <c r="E8181" s="813">
        <v>14769.3788</v>
      </c>
    </row>
    <row r="8182" spans="2:5" x14ac:dyDescent="0.25">
      <c r="B8182" s="4" t="s">
        <v>1910</v>
      </c>
      <c r="C8182" s="8" t="s">
        <v>17548</v>
      </c>
      <c r="D8182" s="4" t="s">
        <v>9</v>
      </c>
      <c r="E8182" s="814">
        <v>15686.892</v>
      </c>
    </row>
    <row r="8183" spans="2:5" x14ac:dyDescent="0.25">
      <c r="B8183" s="6" t="s">
        <v>1909</v>
      </c>
      <c r="C8183" s="9" t="s">
        <v>17549</v>
      </c>
      <c r="D8183" s="6" t="s">
        <v>9</v>
      </c>
      <c r="E8183" s="813">
        <v>16604.454600000001</v>
      </c>
    </row>
    <row r="8184" spans="2:5" x14ac:dyDescent="0.25">
      <c r="B8184" s="4" t="s">
        <v>1908</v>
      </c>
      <c r="C8184" s="8" t="s">
        <v>17550</v>
      </c>
      <c r="D8184" s="4" t="s">
        <v>9</v>
      </c>
      <c r="E8184" s="814">
        <v>17811.463899999999</v>
      </c>
    </row>
    <row r="8185" spans="2:5" x14ac:dyDescent="0.25">
      <c r="B8185" s="6" t="s">
        <v>1907</v>
      </c>
      <c r="C8185" s="9" t="s">
        <v>17551</v>
      </c>
      <c r="D8185" s="6" t="s">
        <v>9</v>
      </c>
      <c r="E8185" s="813">
        <v>18438.7834</v>
      </c>
    </row>
    <row r="8186" spans="2:5" x14ac:dyDescent="0.25">
      <c r="B8186" s="4" t="s">
        <v>1906</v>
      </c>
      <c r="C8186" s="8" t="s">
        <v>17552</v>
      </c>
      <c r="D8186" s="4" t="s">
        <v>9</v>
      </c>
      <c r="E8186" s="814">
        <v>20321.584999999999</v>
      </c>
    </row>
    <row r="8187" spans="2:5" x14ac:dyDescent="0.25">
      <c r="B8187" s="6" t="s">
        <v>1905</v>
      </c>
      <c r="C8187" s="9" t="s">
        <v>17553</v>
      </c>
      <c r="D8187" s="6" t="s">
        <v>9</v>
      </c>
      <c r="E8187" s="813">
        <v>22154.068200000002</v>
      </c>
    </row>
    <row r="8188" spans="2:5" x14ac:dyDescent="0.25">
      <c r="B8188" s="4" t="s">
        <v>1904</v>
      </c>
      <c r="C8188" s="8" t="s">
        <v>17554</v>
      </c>
      <c r="D8188" s="4" t="s">
        <v>9</v>
      </c>
      <c r="E8188" s="814">
        <v>28248.148499999999</v>
      </c>
    </row>
    <row r="8189" spans="2:5" x14ac:dyDescent="0.25">
      <c r="B8189" s="6" t="s">
        <v>1903</v>
      </c>
      <c r="C8189" s="9" t="s">
        <v>17555</v>
      </c>
      <c r="D8189" s="6" t="s">
        <v>9</v>
      </c>
      <c r="E8189" s="813">
        <v>29045.7156</v>
      </c>
    </row>
    <row r="8190" spans="2:5" x14ac:dyDescent="0.25">
      <c r="B8190" s="4" t="s">
        <v>1902</v>
      </c>
      <c r="C8190" s="8" t="s">
        <v>17556</v>
      </c>
      <c r="D8190" s="4" t="s">
        <v>9</v>
      </c>
      <c r="E8190" s="814">
        <v>35518.1993</v>
      </c>
    </row>
    <row r="8191" spans="2:5" x14ac:dyDescent="0.25">
      <c r="B8191" s="6" t="s">
        <v>1901</v>
      </c>
      <c r="C8191" s="9" t="s">
        <v>17557</v>
      </c>
      <c r="D8191" s="6" t="s">
        <v>9</v>
      </c>
      <c r="E8191" s="813">
        <v>38059.462399999997</v>
      </c>
    </row>
    <row r="8192" spans="2:5" x14ac:dyDescent="0.25">
      <c r="B8192" s="4" t="s">
        <v>1900</v>
      </c>
      <c r="C8192" s="8" t="s">
        <v>17558</v>
      </c>
      <c r="D8192" s="4" t="s">
        <v>9</v>
      </c>
      <c r="E8192" s="814">
        <v>47049.798499999997</v>
      </c>
    </row>
    <row r="8193" spans="2:5" x14ac:dyDescent="0.25">
      <c r="B8193" s="6" t="s">
        <v>1899</v>
      </c>
      <c r="C8193" s="9" t="s">
        <v>17559</v>
      </c>
      <c r="D8193" s="6" t="s">
        <v>9</v>
      </c>
      <c r="E8193" s="813">
        <v>60327.7186</v>
      </c>
    </row>
    <row r="8194" spans="2:5" x14ac:dyDescent="0.25">
      <c r="B8194" s="4" t="s">
        <v>1898</v>
      </c>
      <c r="C8194" s="8" t="s">
        <v>17560</v>
      </c>
      <c r="D8194" s="4" t="s">
        <v>9</v>
      </c>
      <c r="E8194" s="814">
        <v>63873.979800000001</v>
      </c>
    </row>
    <row r="8195" spans="2:5" x14ac:dyDescent="0.25">
      <c r="B8195" s="6" t="s">
        <v>1897</v>
      </c>
      <c r="C8195" s="9" t="s">
        <v>17561</v>
      </c>
      <c r="D8195" s="6" t="s">
        <v>9</v>
      </c>
      <c r="E8195" s="813">
        <v>67395.713799999998</v>
      </c>
    </row>
    <row r="8196" spans="2:5" x14ac:dyDescent="0.25">
      <c r="B8196" s="4" t="s">
        <v>1896</v>
      </c>
      <c r="C8196" s="8" t="s">
        <v>17562</v>
      </c>
      <c r="D8196" s="4" t="s">
        <v>42</v>
      </c>
      <c r="E8196" s="814">
        <v>82961.278099999996</v>
      </c>
    </row>
    <row r="8197" spans="2:5" x14ac:dyDescent="0.25">
      <c r="B8197" s="6" t="s">
        <v>1895</v>
      </c>
      <c r="C8197" s="9" t="s">
        <v>17563</v>
      </c>
      <c r="D8197" s="6" t="s">
        <v>42</v>
      </c>
      <c r="E8197" s="813">
        <v>87790.404200000004</v>
      </c>
    </row>
    <row r="8198" spans="2:5" x14ac:dyDescent="0.25">
      <c r="B8198" s="4" t="s">
        <v>1894</v>
      </c>
      <c r="C8198" s="8" t="s">
        <v>17564</v>
      </c>
      <c r="D8198" s="4" t="s">
        <v>42</v>
      </c>
      <c r="E8198" s="814">
        <v>92327.669399999999</v>
      </c>
    </row>
    <row r="8199" spans="2:5" x14ac:dyDescent="0.25">
      <c r="B8199" s="6" t="s">
        <v>6115</v>
      </c>
      <c r="C8199" s="9" t="s">
        <v>17565</v>
      </c>
      <c r="D8199" s="6" t="s">
        <v>42</v>
      </c>
      <c r="E8199" s="813">
        <v>0.89200000000000002</v>
      </c>
    </row>
    <row r="8200" spans="2:5" x14ac:dyDescent="0.25">
      <c r="B8200" s="4" t="s">
        <v>3257</v>
      </c>
      <c r="C8200" s="8" t="s">
        <v>17566</v>
      </c>
      <c r="D8200" s="4" t="s">
        <v>9</v>
      </c>
      <c r="E8200" s="814">
        <v>2437.7312000000002</v>
      </c>
    </row>
    <row r="8201" spans="2:5" x14ac:dyDescent="0.25">
      <c r="B8201" s="6" t="s">
        <v>3258</v>
      </c>
      <c r="C8201" s="9" t="s">
        <v>17567</v>
      </c>
      <c r="D8201" s="6" t="s">
        <v>9</v>
      </c>
      <c r="E8201" s="813">
        <v>2590.4684999999999</v>
      </c>
    </row>
    <row r="8202" spans="2:5" x14ac:dyDescent="0.25">
      <c r="B8202" s="4" t="s">
        <v>3259</v>
      </c>
      <c r="C8202" s="8" t="s">
        <v>17568</v>
      </c>
      <c r="D8202" s="4" t="s">
        <v>9</v>
      </c>
      <c r="E8202" s="814">
        <v>2651.6959999999999</v>
      </c>
    </row>
    <row r="8203" spans="2:5" x14ac:dyDescent="0.25">
      <c r="B8203" s="6" t="s">
        <v>3260</v>
      </c>
      <c r="C8203" s="9" t="s">
        <v>17569</v>
      </c>
      <c r="D8203" s="6" t="s">
        <v>9</v>
      </c>
      <c r="E8203" s="813">
        <v>2872.1323000000002</v>
      </c>
    </row>
    <row r="8204" spans="2:5" x14ac:dyDescent="0.25">
      <c r="B8204" s="4" t="s">
        <v>3261</v>
      </c>
      <c r="C8204" s="8" t="s">
        <v>17570</v>
      </c>
      <c r="D8204" s="4" t="s">
        <v>9</v>
      </c>
      <c r="E8204" s="814">
        <v>3160.0518999999999</v>
      </c>
    </row>
    <row r="8205" spans="2:5" x14ac:dyDescent="0.25">
      <c r="B8205" s="6" t="s">
        <v>3262</v>
      </c>
      <c r="C8205" s="9" t="s">
        <v>17571</v>
      </c>
      <c r="D8205" s="6" t="s">
        <v>9</v>
      </c>
      <c r="E8205" s="813">
        <v>3295.1561000000002</v>
      </c>
    </row>
    <row r="8206" spans="2:5" x14ac:dyDescent="0.25">
      <c r="B8206" s="4" t="s">
        <v>3263</v>
      </c>
      <c r="C8206" s="8" t="s">
        <v>17572</v>
      </c>
      <c r="D8206" s="4" t="s">
        <v>9</v>
      </c>
      <c r="E8206" s="814">
        <v>3481.5702999999999</v>
      </c>
    </row>
    <row r="8207" spans="2:5" x14ac:dyDescent="0.25">
      <c r="B8207" s="6" t="s">
        <v>3264</v>
      </c>
      <c r="C8207" s="9" t="s">
        <v>17573</v>
      </c>
      <c r="D8207" s="6" t="s">
        <v>9</v>
      </c>
      <c r="E8207" s="813">
        <v>3600.0104000000001</v>
      </c>
    </row>
    <row r="8208" spans="2:5" x14ac:dyDescent="0.25">
      <c r="B8208" s="4" t="s">
        <v>3265</v>
      </c>
      <c r="C8208" s="8" t="s">
        <v>17574</v>
      </c>
      <c r="D8208" s="4" t="s">
        <v>9</v>
      </c>
      <c r="E8208" s="814">
        <v>3731.2044000000001</v>
      </c>
    </row>
    <row r="8209" spans="2:5" x14ac:dyDescent="0.25">
      <c r="B8209" s="6" t="s">
        <v>3266</v>
      </c>
      <c r="C8209" s="9" t="s">
        <v>17575</v>
      </c>
      <c r="D8209" s="6" t="s">
        <v>9</v>
      </c>
      <c r="E8209" s="813">
        <v>3802.6037999999999</v>
      </c>
    </row>
    <row r="8210" spans="2:5" x14ac:dyDescent="0.25">
      <c r="B8210" s="4" t="s">
        <v>3267</v>
      </c>
      <c r="C8210" s="8" t="s">
        <v>17576</v>
      </c>
      <c r="D8210" s="4" t="s">
        <v>9</v>
      </c>
      <c r="E8210" s="814">
        <v>4204.0108</v>
      </c>
    </row>
    <row r="8211" spans="2:5" x14ac:dyDescent="0.25">
      <c r="B8211" s="6" t="s">
        <v>3268</v>
      </c>
      <c r="C8211" s="9" t="s">
        <v>17577</v>
      </c>
      <c r="D8211" s="6" t="s">
        <v>9</v>
      </c>
      <c r="E8211" s="813">
        <v>4358.6130999999996</v>
      </c>
    </row>
    <row r="8212" spans="2:5" x14ac:dyDescent="0.25">
      <c r="B8212" s="4" t="s">
        <v>3269</v>
      </c>
      <c r="C8212" s="8" t="s">
        <v>17578</v>
      </c>
      <c r="D8212" s="4" t="s">
        <v>9</v>
      </c>
      <c r="E8212" s="814">
        <v>4420.9511000000002</v>
      </c>
    </row>
    <row r="8213" spans="2:5" x14ac:dyDescent="0.25">
      <c r="B8213" s="6" t="s">
        <v>3270</v>
      </c>
      <c r="C8213" s="9" t="s">
        <v>17579</v>
      </c>
      <c r="D8213" s="6" t="s">
        <v>9</v>
      </c>
      <c r="E8213" s="813">
        <v>4765.1724000000004</v>
      </c>
    </row>
    <row r="8214" spans="2:5" x14ac:dyDescent="0.25">
      <c r="B8214" s="4" t="s">
        <v>3271</v>
      </c>
      <c r="C8214" s="8" t="s">
        <v>17580</v>
      </c>
      <c r="D8214" s="4" t="s">
        <v>9</v>
      </c>
      <c r="E8214" s="814">
        <v>4435.3900000000003</v>
      </c>
    </row>
    <row r="8215" spans="2:5" x14ac:dyDescent="0.25">
      <c r="B8215" s="6" t="s">
        <v>3272</v>
      </c>
      <c r="C8215" s="9" t="s">
        <v>17581</v>
      </c>
      <c r="D8215" s="6" t="s">
        <v>9</v>
      </c>
      <c r="E8215" s="813">
        <v>4654.7184999999999</v>
      </c>
    </row>
    <row r="8216" spans="2:5" x14ac:dyDescent="0.25">
      <c r="B8216" s="4" t="s">
        <v>3273</v>
      </c>
      <c r="C8216" s="8" t="s">
        <v>17582</v>
      </c>
      <c r="D8216" s="4" t="s">
        <v>9</v>
      </c>
      <c r="E8216" s="814">
        <v>5245.2181</v>
      </c>
    </row>
    <row r="8217" spans="2:5" x14ac:dyDescent="0.25">
      <c r="B8217" s="6" t="s">
        <v>3274</v>
      </c>
      <c r="C8217" s="9" t="s">
        <v>17583</v>
      </c>
      <c r="D8217" s="6" t="s">
        <v>9</v>
      </c>
      <c r="E8217" s="813">
        <v>5517.7726000000002</v>
      </c>
    </row>
    <row r="8218" spans="2:5" x14ac:dyDescent="0.25">
      <c r="B8218" s="4" t="s">
        <v>3275</v>
      </c>
      <c r="C8218" s="8" t="s">
        <v>17584</v>
      </c>
      <c r="D8218" s="4" t="s">
        <v>9</v>
      </c>
      <c r="E8218" s="814">
        <v>5631.4440999999997</v>
      </c>
    </row>
    <row r="8219" spans="2:5" x14ac:dyDescent="0.25">
      <c r="B8219" s="6" t="s">
        <v>3276</v>
      </c>
      <c r="C8219" s="9" t="s">
        <v>17585</v>
      </c>
      <c r="D8219" s="6" t="s">
        <v>9</v>
      </c>
      <c r="E8219" s="813">
        <v>6455.0120999999999</v>
      </c>
    </row>
    <row r="8220" spans="2:5" x14ac:dyDescent="0.25">
      <c r="B8220" s="4" t="s">
        <v>3277</v>
      </c>
      <c r="C8220" s="8" t="s">
        <v>17586</v>
      </c>
      <c r="D8220" s="4" t="s">
        <v>9</v>
      </c>
      <c r="E8220" s="814">
        <v>6652.3266999999996</v>
      </c>
    </row>
    <row r="8221" spans="2:5" x14ac:dyDescent="0.25">
      <c r="B8221" s="6" t="s">
        <v>3278</v>
      </c>
      <c r="C8221" s="9" t="s">
        <v>17587</v>
      </c>
      <c r="D8221" s="6" t="s">
        <v>9</v>
      </c>
      <c r="E8221" s="813">
        <v>5675.4215000000004</v>
      </c>
    </row>
    <row r="8222" spans="2:5" x14ac:dyDescent="0.25">
      <c r="B8222" s="4" t="s">
        <v>3279</v>
      </c>
      <c r="C8222" s="8" t="s">
        <v>17588</v>
      </c>
      <c r="D8222" s="4" t="s">
        <v>9</v>
      </c>
      <c r="E8222" s="814">
        <v>6763.1440000000002</v>
      </c>
    </row>
    <row r="8223" spans="2:5" x14ac:dyDescent="0.25">
      <c r="B8223" s="6" t="s">
        <v>3280</v>
      </c>
      <c r="C8223" s="9" t="s">
        <v>17589</v>
      </c>
      <c r="D8223" s="6" t="s">
        <v>9</v>
      </c>
      <c r="E8223" s="813">
        <v>6934.6711999999998</v>
      </c>
    </row>
    <row r="8224" spans="2:5" x14ac:dyDescent="0.25">
      <c r="B8224" s="4" t="s">
        <v>3281</v>
      </c>
      <c r="C8224" s="8" t="s">
        <v>17590</v>
      </c>
      <c r="D8224" s="4" t="s">
        <v>9</v>
      </c>
      <c r="E8224" s="814">
        <v>7318.6665000000003</v>
      </c>
    </row>
    <row r="8225" spans="2:5" x14ac:dyDescent="0.25">
      <c r="B8225" s="6" t="s">
        <v>3282</v>
      </c>
      <c r="C8225" s="9" t="s">
        <v>17591</v>
      </c>
      <c r="D8225" s="6" t="s">
        <v>9</v>
      </c>
      <c r="E8225" s="813">
        <v>7650.6504000000004</v>
      </c>
    </row>
    <row r="8226" spans="2:5" x14ac:dyDescent="0.25">
      <c r="B8226" s="4" t="s">
        <v>3283</v>
      </c>
      <c r="C8226" s="8" t="s">
        <v>17592</v>
      </c>
      <c r="D8226" s="4" t="s">
        <v>9</v>
      </c>
      <c r="E8226" s="814">
        <v>7876.3573999999999</v>
      </c>
    </row>
    <row r="8227" spans="2:5" x14ac:dyDescent="0.25">
      <c r="B8227" s="6" t="s">
        <v>3284</v>
      </c>
      <c r="C8227" s="9" t="s">
        <v>17593</v>
      </c>
      <c r="D8227" s="6" t="s">
        <v>9</v>
      </c>
      <c r="E8227" s="813">
        <v>8170.5820000000003</v>
      </c>
    </row>
    <row r="8228" spans="2:5" x14ac:dyDescent="0.25">
      <c r="B8228" s="4" t="s">
        <v>3285</v>
      </c>
      <c r="C8228" s="8" t="s">
        <v>17594</v>
      </c>
      <c r="D8228" s="4" t="s">
        <v>9</v>
      </c>
      <c r="E8228" s="814">
        <v>2343.6569</v>
      </c>
    </row>
    <row r="8229" spans="2:5" x14ac:dyDescent="0.25">
      <c r="B8229" s="6" t="s">
        <v>3286</v>
      </c>
      <c r="C8229" s="9" t="s">
        <v>17595</v>
      </c>
      <c r="D8229" s="6" t="s">
        <v>9</v>
      </c>
      <c r="E8229" s="813">
        <v>2473.4059000000002</v>
      </c>
    </row>
    <row r="8230" spans="2:5" x14ac:dyDescent="0.25">
      <c r="B8230" s="4" t="s">
        <v>3287</v>
      </c>
      <c r="C8230" s="8" t="s">
        <v>17596</v>
      </c>
      <c r="D8230" s="4" t="s">
        <v>9</v>
      </c>
      <c r="E8230" s="814">
        <v>3433.6089000000002</v>
      </c>
    </row>
    <row r="8231" spans="2:5" x14ac:dyDescent="0.25">
      <c r="B8231" s="6" t="s">
        <v>3288</v>
      </c>
      <c r="C8231" s="9" t="s">
        <v>17597</v>
      </c>
      <c r="D8231" s="6" t="s">
        <v>9</v>
      </c>
      <c r="E8231" s="813">
        <v>3630.2464</v>
      </c>
    </row>
    <row r="8232" spans="2:5" x14ac:dyDescent="0.25">
      <c r="B8232" s="4" t="s">
        <v>3289</v>
      </c>
      <c r="C8232" s="8" t="s">
        <v>17598</v>
      </c>
      <c r="D8232" s="4" t="s">
        <v>9</v>
      </c>
      <c r="E8232" s="814">
        <v>3010.1387</v>
      </c>
    </row>
    <row r="8233" spans="2:5" x14ac:dyDescent="0.25">
      <c r="B8233" s="6" t="s">
        <v>3290</v>
      </c>
      <c r="C8233" s="9" t="s">
        <v>17599</v>
      </c>
      <c r="D8233" s="6" t="s">
        <v>9</v>
      </c>
      <c r="E8233" s="813">
        <v>4319.5792000000001</v>
      </c>
    </row>
    <row r="8234" spans="2:5" x14ac:dyDescent="0.25">
      <c r="B8234" s="4" t="s">
        <v>3291</v>
      </c>
      <c r="C8234" s="8" t="s">
        <v>17600</v>
      </c>
      <c r="D8234" s="4" t="s">
        <v>9</v>
      </c>
      <c r="E8234" s="814">
        <v>4745.0380999999998</v>
      </c>
    </row>
    <row r="8235" spans="2:5" x14ac:dyDescent="0.25">
      <c r="B8235" s="6" t="s">
        <v>3292</v>
      </c>
      <c r="C8235" s="9" t="s">
        <v>17601</v>
      </c>
      <c r="D8235" s="6" t="s">
        <v>9</v>
      </c>
      <c r="E8235" s="813">
        <v>3392.0999000000002</v>
      </c>
    </row>
    <row r="8236" spans="2:5" x14ac:dyDescent="0.25">
      <c r="B8236" s="4" t="s">
        <v>3293</v>
      </c>
      <c r="C8236" s="8" t="s">
        <v>17602</v>
      </c>
      <c r="D8236" s="4" t="s">
        <v>9</v>
      </c>
      <c r="E8236" s="814">
        <v>4633.1806999999999</v>
      </c>
    </row>
    <row r="8237" spans="2:5" x14ac:dyDescent="0.25">
      <c r="B8237" s="6" t="s">
        <v>3294</v>
      </c>
      <c r="C8237" s="9" t="s">
        <v>17603</v>
      </c>
      <c r="D8237" s="6" t="s">
        <v>9</v>
      </c>
      <c r="E8237" s="813">
        <v>4879.1082999999999</v>
      </c>
    </row>
    <row r="8238" spans="2:5" x14ac:dyDescent="0.25">
      <c r="B8238" s="4" t="s">
        <v>1893</v>
      </c>
      <c r="C8238" s="8" t="s">
        <v>17604</v>
      </c>
      <c r="D8238" s="4" t="s">
        <v>42</v>
      </c>
      <c r="E8238" s="814">
        <v>8418.0069000000003</v>
      </c>
    </row>
    <row r="8239" spans="2:5" x14ac:dyDescent="0.25">
      <c r="B8239" s="6" t="s">
        <v>1892</v>
      </c>
      <c r="C8239" s="9" t="s">
        <v>17605</v>
      </c>
      <c r="D8239" s="6" t="s">
        <v>42</v>
      </c>
      <c r="E8239" s="813">
        <v>12504.9018</v>
      </c>
    </row>
    <row r="8240" spans="2:5" x14ac:dyDescent="0.25">
      <c r="B8240" s="4" t="s">
        <v>1891</v>
      </c>
      <c r="C8240" s="8" t="s">
        <v>17606</v>
      </c>
      <c r="D8240" s="4" t="s">
        <v>42</v>
      </c>
      <c r="E8240" s="814">
        <v>15741.1445</v>
      </c>
    </row>
    <row r="8241" spans="2:5" x14ac:dyDescent="0.25">
      <c r="B8241" s="6" t="s">
        <v>1890</v>
      </c>
      <c r="C8241" s="9" t="s">
        <v>17607</v>
      </c>
      <c r="D8241" s="6" t="s">
        <v>42</v>
      </c>
      <c r="E8241" s="813">
        <v>19836.740399999999</v>
      </c>
    </row>
    <row r="8242" spans="2:5" x14ac:dyDescent="0.25">
      <c r="B8242" s="4" t="s">
        <v>1889</v>
      </c>
      <c r="C8242" s="8" t="s">
        <v>17608</v>
      </c>
      <c r="D8242" s="4" t="s">
        <v>42</v>
      </c>
      <c r="E8242" s="814">
        <v>21590.0308</v>
      </c>
    </row>
    <row r="8243" spans="2:5" x14ac:dyDescent="0.25">
      <c r="B8243" s="6" t="s">
        <v>1888</v>
      </c>
      <c r="C8243" s="9" t="s">
        <v>17609</v>
      </c>
      <c r="D8243" s="6" t="s">
        <v>42</v>
      </c>
      <c r="E8243" s="813">
        <v>24881.9941</v>
      </c>
    </row>
    <row r="8244" spans="2:5" x14ac:dyDescent="0.25">
      <c r="B8244" s="4" t="s">
        <v>1887</v>
      </c>
      <c r="C8244" s="8" t="s">
        <v>17610</v>
      </c>
      <c r="D8244" s="4" t="s">
        <v>42</v>
      </c>
      <c r="E8244" s="814">
        <v>28594.054400000001</v>
      </c>
    </row>
    <row r="8245" spans="2:5" x14ac:dyDescent="0.25">
      <c r="B8245" s="6" t="s">
        <v>1886</v>
      </c>
      <c r="C8245" s="9" t="s">
        <v>17611</v>
      </c>
      <c r="D8245" s="6" t="s">
        <v>42</v>
      </c>
      <c r="E8245" s="813">
        <v>34614.206700000002</v>
      </c>
    </row>
    <row r="8246" spans="2:5" x14ac:dyDescent="0.25">
      <c r="B8246" s="4" t="s">
        <v>1885</v>
      </c>
      <c r="C8246" s="8" t="s">
        <v>17612</v>
      </c>
      <c r="D8246" s="4" t="s">
        <v>42</v>
      </c>
      <c r="E8246" s="814">
        <v>36527.866900000001</v>
      </c>
    </row>
    <row r="8247" spans="2:5" x14ac:dyDescent="0.25">
      <c r="B8247" s="6" t="s">
        <v>1884</v>
      </c>
      <c r="C8247" s="9" t="s">
        <v>17613</v>
      </c>
      <c r="D8247" s="6" t="s">
        <v>42</v>
      </c>
      <c r="E8247" s="813">
        <v>41762.741499999996</v>
      </c>
    </row>
    <row r="8248" spans="2:5" x14ac:dyDescent="0.25">
      <c r="B8248" s="4" t="s">
        <v>1883</v>
      </c>
      <c r="C8248" s="8" t="s">
        <v>17614</v>
      </c>
      <c r="D8248" s="4" t="s">
        <v>42</v>
      </c>
      <c r="E8248" s="814">
        <v>47521.53</v>
      </c>
    </row>
    <row r="8249" spans="2:5" x14ac:dyDescent="0.25">
      <c r="B8249" s="6" t="s">
        <v>1882</v>
      </c>
      <c r="C8249" s="9" t="s">
        <v>17615</v>
      </c>
      <c r="D8249" s="6" t="s">
        <v>42</v>
      </c>
      <c r="E8249" s="813">
        <v>51361.282500000001</v>
      </c>
    </row>
    <row r="8250" spans="2:5" x14ac:dyDescent="0.25">
      <c r="B8250" s="4" t="s">
        <v>1881</v>
      </c>
      <c r="C8250" s="8" t="s">
        <v>17616</v>
      </c>
      <c r="D8250" s="4" t="s">
        <v>42</v>
      </c>
      <c r="E8250" s="814">
        <v>55306.739699999998</v>
      </c>
    </row>
    <row r="8251" spans="2:5" x14ac:dyDescent="0.25">
      <c r="B8251" s="6" t="s">
        <v>1880</v>
      </c>
      <c r="C8251" s="9" t="s">
        <v>17617</v>
      </c>
      <c r="D8251" s="6" t="s">
        <v>42</v>
      </c>
      <c r="E8251" s="813">
        <v>59679.842600000004</v>
      </c>
    </row>
    <row r="8252" spans="2:5" x14ac:dyDescent="0.25">
      <c r="B8252" s="4" t="s">
        <v>1879</v>
      </c>
      <c r="C8252" s="8" t="s">
        <v>17618</v>
      </c>
      <c r="D8252" s="4" t="s">
        <v>42</v>
      </c>
      <c r="E8252" s="814">
        <v>71393.770900000003</v>
      </c>
    </row>
    <row r="8253" spans="2:5" x14ac:dyDescent="0.25">
      <c r="B8253" s="6" t="s">
        <v>1878</v>
      </c>
      <c r="C8253" s="9" t="s">
        <v>17619</v>
      </c>
      <c r="D8253" s="6" t="s">
        <v>42</v>
      </c>
      <c r="E8253" s="813">
        <v>78372.272299999997</v>
      </c>
    </row>
    <row r="8254" spans="2:5" x14ac:dyDescent="0.25">
      <c r="B8254" s="4" t="s">
        <v>1877</v>
      </c>
      <c r="C8254" s="8" t="s">
        <v>17620</v>
      </c>
      <c r="D8254" s="4" t="s">
        <v>42</v>
      </c>
      <c r="E8254" s="814">
        <v>82648.984899999996</v>
      </c>
    </row>
    <row r="8255" spans="2:5" x14ac:dyDescent="0.25">
      <c r="B8255" s="6" t="s">
        <v>1876</v>
      </c>
      <c r="C8255" s="9" t="s">
        <v>17621</v>
      </c>
      <c r="D8255" s="6" t="s">
        <v>42</v>
      </c>
      <c r="E8255" s="813">
        <v>87779.157200000001</v>
      </c>
    </row>
    <row r="8256" spans="2:5" x14ac:dyDescent="0.25">
      <c r="B8256" s="4" t="s">
        <v>1875</v>
      </c>
      <c r="C8256" s="8" t="s">
        <v>17622</v>
      </c>
      <c r="D8256" s="4" t="s">
        <v>42</v>
      </c>
      <c r="E8256" s="814">
        <v>92185.176800000001</v>
      </c>
    </row>
    <row r="8257" spans="2:5" x14ac:dyDescent="0.25">
      <c r="B8257" s="6" t="s">
        <v>1874</v>
      </c>
      <c r="C8257" s="9" t="s">
        <v>17623</v>
      </c>
      <c r="D8257" s="6" t="s">
        <v>42</v>
      </c>
      <c r="E8257" s="813">
        <v>4613.2862999999998</v>
      </c>
    </row>
    <row r="8258" spans="2:5" x14ac:dyDescent="0.25">
      <c r="B8258" s="4" t="s">
        <v>1873</v>
      </c>
      <c r="C8258" s="8" t="s">
        <v>17624</v>
      </c>
      <c r="D8258" s="4" t="s">
        <v>42</v>
      </c>
      <c r="E8258" s="814">
        <v>7020.2988999999998</v>
      </c>
    </row>
    <row r="8259" spans="2:5" x14ac:dyDescent="0.25">
      <c r="B8259" s="6" t="s">
        <v>1872</v>
      </c>
      <c r="C8259" s="9" t="s">
        <v>17625</v>
      </c>
      <c r="D8259" s="6" t="s">
        <v>42</v>
      </c>
      <c r="E8259" s="813">
        <v>11525.1785</v>
      </c>
    </row>
    <row r="8260" spans="2:5" x14ac:dyDescent="0.25">
      <c r="B8260" s="4" t="s">
        <v>1871</v>
      </c>
      <c r="C8260" s="8" t="s">
        <v>17626</v>
      </c>
      <c r="D8260" s="4" t="s">
        <v>42</v>
      </c>
      <c r="E8260" s="814">
        <v>17479.068800000001</v>
      </c>
    </row>
    <row r="8261" spans="2:5" x14ac:dyDescent="0.25">
      <c r="B8261" s="6" t="s">
        <v>1870</v>
      </c>
      <c r="C8261" s="9" t="s">
        <v>17627</v>
      </c>
      <c r="D8261" s="6" t="s">
        <v>42</v>
      </c>
      <c r="E8261" s="813">
        <v>24085.078600000001</v>
      </c>
    </row>
    <row r="8262" spans="2:5" x14ac:dyDescent="0.25">
      <c r="B8262" s="4" t="s">
        <v>1869</v>
      </c>
      <c r="C8262" s="8" t="s">
        <v>17628</v>
      </c>
      <c r="D8262" s="4" t="s">
        <v>42</v>
      </c>
      <c r="E8262" s="814">
        <v>33400.139000000003</v>
      </c>
    </row>
    <row r="8263" spans="2:5" x14ac:dyDescent="0.25">
      <c r="B8263" s="6" t="s">
        <v>1868</v>
      </c>
      <c r="C8263" s="9" t="s">
        <v>17629</v>
      </c>
      <c r="D8263" s="6" t="s">
        <v>42</v>
      </c>
      <c r="E8263" s="813">
        <v>45934.3799</v>
      </c>
    </row>
    <row r="8264" spans="2:5" x14ac:dyDescent="0.25">
      <c r="B8264" s="4" t="s">
        <v>1867</v>
      </c>
      <c r="C8264" s="8" t="s">
        <v>17630</v>
      </c>
      <c r="D8264" s="4" t="s">
        <v>42</v>
      </c>
      <c r="E8264" s="814">
        <v>4665.2412000000004</v>
      </c>
    </row>
    <row r="8265" spans="2:5" x14ac:dyDescent="0.25">
      <c r="B8265" s="6" t="s">
        <v>1866</v>
      </c>
      <c r="C8265" s="9" t="s">
        <v>17631</v>
      </c>
      <c r="D8265" s="6" t="s">
        <v>42</v>
      </c>
      <c r="E8265" s="813">
        <v>7060.2244000000001</v>
      </c>
    </row>
    <row r="8266" spans="2:5" x14ac:dyDescent="0.25">
      <c r="B8266" s="4" t="s">
        <v>1865</v>
      </c>
      <c r="C8266" s="8" t="s">
        <v>17632</v>
      </c>
      <c r="D8266" s="4" t="s">
        <v>42</v>
      </c>
      <c r="E8266" s="814">
        <v>10084.943300000001</v>
      </c>
    </row>
    <row r="8267" spans="2:5" x14ac:dyDescent="0.25">
      <c r="B8267" s="6" t="s">
        <v>1864</v>
      </c>
      <c r="C8267" s="9" t="s">
        <v>17633</v>
      </c>
      <c r="D8267" s="6" t="s">
        <v>42</v>
      </c>
      <c r="E8267" s="813">
        <v>17088.209299999999</v>
      </c>
    </row>
    <row r="8268" spans="2:5" x14ac:dyDescent="0.25">
      <c r="B8268" s="4" t="s">
        <v>1863</v>
      </c>
      <c r="C8268" s="8" t="s">
        <v>17634</v>
      </c>
      <c r="D8268" s="4" t="s">
        <v>42</v>
      </c>
      <c r="E8268" s="814">
        <v>24236.679</v>
      </c>
    </row>
    <row r="8269" spans="2:5" x14ac:dyDescent="0.25">
      <c r="B8269" s="6" t="s">
        <v>1862</v>
      </c>
      <c r="C8269" s="9" t="s">
        <v>17635</v>
      </c>
      <c r="D8269" s="6" t="s">
        <v>42</v>
      </c>
      <c r="E8269" s="813">
        <v>30594.654200000001</v>
      </c>
    </row>
    <row r="8270" spans="2:5" x14ac:dyDescent="0.25">
      <c r="B8270" s="4" t="s">
        <v>1861</v>
      </c>
      <c r="C8270" s="8" t="s">
        <v>17636</v>
      </c>
      <c r="D8270" s="4" t="s">
        <v>42</v>
      </c>
      <c r="E8270" s="814">
        <v>46142.756699999998</v>
      </c>
    </row>
    <row r="8271" spans="2:5" x14ac:dyDescent="0.25">
      <c r="B8271" s="6" t="s">
        <v>1860</v>
      </c>
      <c r="C8271" s="9" t="s">
        <v>17637</v>
      </c>
      <c r="D8271" s="6" t="s">
        <v>42</v>
      </c>
      <c r="E8271" s="813">
        <v>3566.0061000000001</v>
      </c>
    </row>
    <row r="8272" spans="2:5" x14ac:dyDescent="0.25">
      <c r="B8272" s="4" t="s">
        <v>1859</v>
      </c>
      <c r="C8272" s="8" t="s">
        <v>17638</v>
      </c>
      <c r="D8272" s="4" t="s">
        <v>42</v>
      </c>
      <c r="E8272" s="814">
        <v>5710.2851000000001</v>
      </c>
    </row>
    <row r="8273" spans="2:5" x14ac:dyDescent="0.25">
      <c r="B8273" s="6" t="s">
        <v>1858</v>
      </c>
      <c r="C8273" s="9" t="s">
        <v>17639</v>
      </c>
      <c r="D8273" s="6" t="s">
        <v>42</v>
      </c>
      <c r="E8273" s="813">
        <v>8408.8446000000004</v>
      </c>
    </row>
    <row r="8274" spans="2:5" x14ac:dyDescent="0.25">
      <c r="B8274" s="4" t="s">
        <v>1857</v>
      </c>
      <c r="C8274" s="8" t="s">
        <v>17640</v>
      </c>
      <c r="D8274" s="4" t="s">
        <v>42</v>
      </c>
      <c r="E8274" s="814">
        <v>13395.910599999999</v>
      </c>
    </row>
    <row r="8275" spans="2:5" x14ac:dyDescent="0.25">
      <c r="B8275" s="6" t="s">
        <v>1856</v>
      </c>
      <c r="C8275" s="9" t="s">
        <v>17641</v>
      </c>
      <c r="D8275" s="6" t="s">
        <v>42</v>
      </c>
      <c r="E8275" s="813">
        <v>19075.5838</v>
      </c>
    </row>
    <row r="8276" spans="2:5" x14ac:dyDescent="0.25">
      <c r="B8276" s="4" t="s">
        <v>1855</v>
      </c>
      <c r="C8276" s="8" t="s">
        <v>17642</v>
      </c>
      <c r="D8276" s="4" t="s">
        <v>42</v>
      </c>
      <c r="E8276" s="814">
        <v>27017.956099999999</v>
      </c>
    </row>
    <row r="8277" spans="2:5" x14ac:dyDescent="0.25">
      <c r="B8277" s="6" t="s">
        <v>1854</v>
      </c>
      <c r="C8277" s="9" t="s">
        <v>17643</v>
      </c>
      <c r="D8277" s="6" t="s">
        <v>42</v>
      </c>
      <c r="E8277" s="813">
        <v>36749.230300000003</v>
      </c>
    </row>
    <row r="8278" spans="2:5" x14ac:dyDescent="0.25">
      <c r="B8278" s="4" t="s">
        <v>1853</v>
      </c>
      <c r="C8278" s="8" t="s">
        <v>17644</v>
      </c>
      <c r="D8278" s="4" t="s">
        <v>9</v>
      </c>
      <c r="E8278" s="814">
        <v>5128.1355999999996</v>
      </c>
    </row>
    <row r="8279" spans="2:5" x14ac:dyDescent="0.25">
      <c r="B8279" s="6" t="s">
        <v>1852</v>
      </c>
      <c r="C8279" s="9" t="s">
        <v>17645</v>
      </c>
      <c r="D8279" s="6" t="s">
        <v>9</v>
      </c>
      <c r="E8279" s="813">
        <v>5780.0298000000003</v>
      </c>
    </row>
    <row r="8280" spans="2:5" x14ac:dyDescent="0.25">
      <c r="B8280" s="4" t="s">
        <v>1851</v>
      </c>
      <c r="C8280" s="8" t="s">
        <v>17646</v>
      </c>
      <c r="D8280" s="4" t="s">
        <v>9</v>
      </c>
      <c r="E8280" s="814">
        <v>6736.1246000000001</v>
      </c>
    </row>
    <row r="8281" spans="2:5" x14ac:dyDescent="0.25">
      <c r="B8281" s="6" t="s">
        <v>1850</v>
      </c>
      <c r="C8281" s="9" t="s">
        <v>17647</v>
      </c>
      <c r="D8281" s="6" t="s">
        <v>9</v>
      </c>
      <c r="E8281" s="813">
        <v>7692.2084000000004</v>
      </c>
    </row>
    <row r="8282" spans="2:5" x14ac:dyDescent="0.25">
      <c r="B8282" s="4" t="s">
        <v>1849</v>
      </c>
      <c r="C8282" s="8" t="s">
        <v>17648</v>
      </c>
      <c r="D8282" s="4" t="s">
        <v>9</v>
      </c>
      <c r="E8282" s="814">
        <v>8474.6972999999998</v>
      </c>
    </row>
    <row r="8283" spans="2:5" x14ac:dyDescent="0.25">
      <c r="B8283" s="6" t="s">
        <v>1848</v>
      </c>
      <c r="C8283" s="9" t="s">
        <v>17649</v>
      </c>
      <c r="D8283" s="6" t="s">
        <v>9</v>
      </c>
      <c r="E8283" s="813">
        <v>11047.5689</v>
      </c>
    </row>
    <row r="8284" spans="2:5" x14ac:dyDescent="0.25">
      <c r="B8284" s="4" t="s">
        <v>1847</v>
      </c>
      <c r="C8284" s="8" t="s">
        <v>17650</v>
      </c>
      <c r="D8284" s="4" t="s">
        <v>9</v>
      </c>
      <c r="E8284" s="814">
        <v>11958.0435</v>
      </c>
    </row>
    <row r="8285" spans="2:5" x14ac:dyDescent="0.25">
      <c r="B8285" s="6" t="s">
        <v>1846</v>
      </c>
      <c r="C8285" s="9" t="s">
        <v>17651</v>
      </c>
      <c r="D8285" s="6" t="s">
        <v>9</v>
      </c>
      <c r="E8285" s="813">
        <v>13034.081</v>
      </c>
    </row>
    <row r="8286" spans="2:5" x14ac:dyDescent="0.25">
      <c r="B8286" s="4" t="s">
        <v>1845</v>
      </c>
      <c r="C8286" s="8" t="s">
        <v>17652</v>
      </c>
      <c r="D8286" s="4" t="s">
        <v>9</v>
      </c>
      <c r="E8286" s="814">
        <v>13944.063200000001</v>
      </c>
    </row>
    <row r="8287" spans="2:5" x14ac:dyDescent="0.25">
      <c r="B8287" s="6" t="s">
        <v>1844</v>
      </c>
      <c r="C8287" s="9" t="s">
        <v>17653</v>
      </c>
      <c r="D8287" s="6" t="s">
        <v>9</v>
      </c>
      <c r="E8287" s="813">
        <v>15020.5488</v>
      </c>
    </row>
    <row r="8288" spans="2:5" x14ac:dyDescent="0.25">
      <c r="B8288" s="4" t="s">
        <v>1843</v>
      </c>
      <c r="C8288" s="8" t="s">
        <v>17654</v>
      </c>
      <c r="D8288" s="4" t="s">
        <v>9</v>
      </c>
      <c r="E8288" s="814">
        <v>15930.8362</v>
      </c>
    </row>
    <row r="8289" spans="2:5" x14ac:dyDescent="0.25">
      <c r="B8289" s="6" t="s">
        <v>1842</v>
      </c>
      <c r="C8289" s="9" t="s">
        <v>17655</v>
      </c>
      <c r="D8289" s="6" t="s">
        <v>9</v>
      </c>
      <c r="E8289" s="813">
        <v>18998.344099999998</v>
      </c>
    </row>
    <row r="8290" spans="2:5" x14ac:dyDescent="0.25">
      <c r="B8290" s="4" t="s">
        <v>1841</v>
      </c>
      <c r="C8290" s="8" t="s">
        <v>17656</v>
      </c>
      <c r="D8290" s="4" t="s">
        <v>9</v>
      </c>
      <c r="E8290" s="814">
        <v>20038.586299999999</v>
      </c>
    </row>
    <row r="8291" spans="2:5" x14ac:dyDescent="0.25">
      <c r="B8291" s="6" t="s">
        <v>1840</v>
      </c>
      <c r="C8291" s="9" t="s">
        <v>17657</v>
      </c>
      <c r="D8291" s="6" t="s">
        <v>9</v>
      </c>
      <c r="E8291" s="813">
        <v>21277.923500000001</v>
      </c>
    </row>
    <row r="8292" spans="2:5" x14ac:dyDescent="0.25">
      <c r="B8292" s="4" t="s">
        <v>1839</v>
      </c>
      <c r="C8292" s="8" t="s">
        <v>17658</v>
      </c>
      <c r="D8292" s="4" t="s">
        <v>9</v>
      </c>
      <c r="E8292" s="814">
        <v>22239.0969</v>
      </c>
    </row>
    <row r="8293" spans="2:5" x14ac:dyDescent="0.25">
      <c r="B8293" s="6" t="s">
        <v>1838</v>
      </c>
      <c r="C8293" s="9" t="s">
        <v>17659</v>
      </c>
      <c r="D8293" s="6" t="s">
        <v>9</v>
      </c>
      <c r="E8293" s="813">
        <v>23438.6891</v>
      </c>
    </row>
    <row r="8294" spans="2:5" x14ac:dyDescent="0.25">
      <c r="B8294" s="4" t="s">
        <v>1837</v>
      </c>
      <c r="C8294" s="8" t="s">
        <v>17660</v>
      </c>
      <c r="D8294" s="4" t="s">
        <v>9</v>
      </c>
      <c r="E8294" s="814">
        <v>24517.204300000001</v>
      </c>
    </row>
    <row r="8295" spans="2:5" x14ac:dyDescent="0.25">
      <c r="B8295" s="6" t="s">
        <v>1836</v>
      </c>
      <c r="C8295" s="9" t="s">
        <v>17661</v>
      </c>
      <c r="D8295" s="6" t="s">
        <v>9</v>
      </c>
      <c r="E8295" s="813">
        <v>25636.233400000001</v>
      </c>
    </row>
    <row r="8296" spans="2:5" x14ac:dyDescent="0.25">
      <c r="B8296" s="4" t="s">
        <v>1835</v>
      </c>
      <c r="C8296" s="8" t="s">
        <v>17662</v>
      </c>
      <c r="D8296" s="4" t="s">
        <v>9</v>
      </c>
      <c r="E8296" s="814">
        <v>31047.060399999998</v>
      </c>
    </row>
    <row r="8297" spans="2:5" x14ac:dyDescent="0.25">
      <c r="B8297" s="6" t="s">
        <v>1834</v>
      </c>
      <c r="C8297" s="9" t="s">
        <v>17663</v>
      </c>
      <c r="D8297" s="6" t="s">
        <v>9</v>
      </c>
      <c r="E8297" s="813">
        <v>32508.128199999999</v>
      </c>
    </row>
    <row r="8298" spans="2:5" x14ac:dyDescent="0.25">
      <c r="B8298" s="4" t="s">
        <v>1833</v>
      </c>
      <c r="C8298" s="8" t="s">
        <v>17664</v>
      </c>
      <c r="D8298" s="4" t="s">
        <v>9</v>
      </c>
      <c r="E8298" s="814">
        <v>5381.4633000000003</v>
      </c>
    </row>
    <row r="8299" spans="2:5" x14ac:dyDescent="0.25">
      <c r="B8299" s="6" t="s">
        <v>1832</v>
      </c>
      <c r="C8299" s="9" t="s">
        <v>17665</v>
      </c>
      <c r="D8299" s="6" t="s">
        <v>9</v>
      </c>
      <c r="E8299" s="813">
        <v>6065.5537999999997</v>
      </c>
    </row>
    <row r="8300" spans="2:5" x14ac:dyDescent="0.25">
      <c r="B8300" s="4" t="s">
        <v>1831</v>
      </c>
      <c r="C8300" s="8" t="s">
        <v>17666</v>
      </c>
      <c r="D8300" s="4" t="s">
        <v>9</v>
      </c>
      <c r="E8300" s="814">
        <v>7068.8797999999997</v>
      </c>
    </row>
    <row r="8301" spans="2:5" x14ac:dyDescent="0.25">
      <c r="B8301" s="6" t="s">
        <v>1830</v>
      </c>
      <c r="C8301" s="9" t="s">
        <v>17667</v>
      </c>
      <c r="D8301" s="6" t="s">
        <v>9</v>
      </c>
      <c r="E8301" s="813">
        <v>8072.1949999999997</v>
      </c>
    </row>
    <row r="8302" spans="2:5" x14ac:dyDescent="0.25">
      <c r="B8302" s="4" t="s">
        <v>1829</v>
      </c>
      <c r="C8302" s="8" t="s">
        <v>17668</v>
      </c>
      <c r="D8302" s="4" t="s">
        <v>9</v>
      </c>
      <c r="E8302" s="814">
        <v>8893.3194000000003</v>
      </c>
    </row>
    <row r="8303" spans="2:5" x14ac:dyDescent="0.25">
      <c r="B8303" s="6" t="s">
        <v>1828</v>
      </c>
      <c r="C8303" s="9" t="s">
        <v>17669</v>
      </c>
      <c r="D8303" s="6" t="s">
        <v>9</v>
      </c>
      <c r="E8303" s="813">
        <v>11929.6973</v>
      </c>
    </row>
    <row r="8304" spans="2:5" x14ac:dyDescent="0.25">
      <c r="B8304" s="4" t="s">
        <v>1827</v>
      </c>
      <c r="C8304" s="8" t="s">
        <v>17670</v>
      </c>
      <c r="D8304" s="4" t="s">
        <v>9</v>
      </c>
      <c r="E8304" s="814">
        <v>12912.859399999999</v>
      </c>
    </row>
    <row r="8305" spans="2:5" x14ac:dyDescent="0.25">
      <c r="B8305" s="6" t="s">
        <v>1826</v>
      </c>
      <c r="C8305" s="9" t="s">
        <v>17671</v>
      </c>
      <c r="D8305" s="6" t="s">
        <v>9</v>
      </c>
      <c r="E8305" s="813">
        <v>14074.793799999999</v>
      </c>
    </row>
    <row r="8306" spans="2:5" x14ac:dyDescent="0.25">
      <c r="B8306" s="4" t="s">
        <v>1825</v>
      </c>
      <c r="C8306" s="8" t="s">
        <v>17672</v>
      </c>
      <c r="D8306" s="4" t="s">
        <v>9</v>
      </c>
      <c r="E8306" s="814">
        <v>15057.4635</v>
      </c>
    </row>
    <row r="8307" spans="2:5" x14ac:dyDescent="0.25">
      <c r="B8307" s="6" t="s">
        <v>1824</v>
      </c>
      <c r="C8307" s="9" t="s">
        <v>17673</v>
      </c>
      <c r="D8307" s="6" t="s">
        <v>9</v>
      </c>
      <c r="E8307" s="813">
        <v>16219.8459</v>
      </c>
    </row>
    <row r="8308" spans="2:5" x14ac:dyDescent="0.25">
      <c r="B8308" s="4" t="s">
        <v>1823</v>
      </c>
      <c r="C8308" s="8" t="s">
        <v>17674</v>
      </c>
      <c r="D8308" s="4" t="s">
        <v>9</v>
      </c>
      <c r="E8308" s="814">
        <v>17202.820800000001</v>
      </c>
    </row>
    <row r="8309" spans="2:5" ht="30" x14ac:dyDescent="0.25">
      <c r="B8309" s="6" t="s">
        <v>1822</v>
      </c>
      <c r="C8309" s="9" t="s">
        <v>17675</v>
      </c>
      <c r="D8309" s="6" t="s">
        <v>9</v>
      </c>
      <c r="E8309" s="813">
        <v>8547.9940999999999</v>
      </c>
    </row>
    <row r="8310" spans="2:5" ht="30" x14ac:dyDescent="0.25">
      <c r="B8310" s="4" t="s">
        <v>1821</v>
      </c>
      <c r="C8310" s="8" t="s">
        <v>17676</v>
      </c>
      <c r="D8310" s="4" t="s">
        <v>9</v>
      </c>
      <c r="E8310" s="814">
        <v>9445.3256000000001</v>
      </c>
    </row>
    <row r="8311" spans="2:5" ht="30" x14ac:dyDescent="0.25">
      <c r="B8311" s="6" t="s">
        <v>1820</v>
      </c>
      <c r="C8311" s="9" t="s">
        <v>17677</v>
      </c>
      <c r="D8311" s="6" t="s">
        <v>9</v>
      </c>
      <c r="E8311" s="813">
        <v>10074.8968</v>
      </c>
    </row>
    <row r="8312" spans="2:5" ht="30" x14ac:dyDescent="0.25">
      <c r="B8312" s="4" t="s">
        <v>1819</v>
      </c>
      <c r="C8312" s="8" t="s">
        <v>17678</v>
      </c>
      <c r="D8312" s="4" t="s">
        <v>9</v>
      </c>
      <c r="E8312" s="814">
        <v>10689.2132</v>
      </c>
    </row>
    <row r="8313" spans="2:5" ht="30" x14ac:dyDescent="0.25">
      <c r="B8313" s="6" t="s">
        <v>1818</v>
      </c>
      <c r="C8313" s="9" t="s">
        <v>17679</v>
      </c>
      <c r="D8313" s="6" t="s">
        <v>9</v>
      </c>
      <c r="E8313" s="813">
        <v>11586.186799999999</v>
      </c>
    </row>
    <row r="8314" spans="2:5" ht="30" x14ac:dyDescent="0.25">
      <c r="B8314" s="4" t="s">
        <v>1817</v>
      </c>
      <c r="C8314" s="8" t="s">
        <v>17680</v>
      </c>
      <c r="D8314" s="4" t="s">
        <v>9</v>
      </c>
      <c r="E8314" s="814">
        <v>11901.082</v>
      </c>
    </row>
    <row r="8315" spans="2:5" ht="30" x14ac:dyDescent="0.25">
      <c r="B8315" s="6" t="s">
        <v>1816</v>
      </c>
      <c r="C8315" s="9" t="s">
        <v>17681</v>
      </c>
      <c r="D8315" s="6" t="s">
        <v>9</v>
      </c>
      <c r="E8315" s="813">
        <v>12515.113300000001</v>
      </c>
    </row>
    <row r="8316" spans="2:5" ht="30" x14ac:dyDescent="0.25">
      <c r="B8316" s="4" t="s">
        <v>1815</v>
      </c>
      <c r="C8316" s="8" t="s">
        <v>17682</v>
      </c>
      <c r="D8316" s="4" t="s">
        <v>9</v>
      </c>
      <c r="E8316" s="814">
        <v>13129.0257</v>
      </c>
    </row>
    <row r="8317" spans="2:5" ht="30" x14ac:dyDescent="0.25">
      <c r="B8317" s="6" t="s">
        <v>1814</v>
      </c>
      <c r="C8317" s="9" t="s">
        <v>17683</v>
      </c>
      <c r="D8317" s="6" t="s">
        <v>9</v>
      </c>
      <c r="E8317" s="813">
        <v>13742.6932</v>
      </c>
    </row>
    <row r="8318" spans="2:5" ht="30" x14ac:dyDescent="0.25">
      <c r="B8318" s="4" t="s">
        <v>1813</v>
      </c>
      <c r="C8318" s="8" t="s">
        <v>17684</v>
      </c>
      <c r="D8318" s="4" t="s">
        <v>9</v>
      </c>
      <c r="E8318" s="814">
        <v>14356.901400000001</v>
      </c>
    </row>
    <row r="8319" spans="2:5" ht="30" x14ac:dyDescent="0.25">
      <c r="B8319" s="6" t="s">
        <v>1812</v>
      </c>
      <c r="C8319" s="9" t="s">
        <v>17685</v>
      </c>
      <c r="D8319" s="6" t="s">
        <v>9</v>
      </c>
      <c r="E8319" s="813">
        <v>15254.392599999999</v>
      </c>
    </row>
    <row r="8320" spans="2:5" ht="30" x14ac:dyDescent="0.25">
      <c r="B8320" s="4" t="s">
        <v>1811</v>
      </c>
      <c r="C8320" s="8" t="s">
        <v>17686</v>
      </c>
      <c r="D8320" s="4" t="s">
        <v>9</v>
      </c>
      <c r="E8320" s="814">
        <v>15884.5774</v>
      </c>
    </row>
    <row r="8321" spans="2:5" ht="30" x14ac:dyDescent="0.25">
      <c r="B8321" s="6" t="s">
        <v>1810</v>
      </c>
      <c r="C8321" s="9" t="s">
        <v>17687</v>
      </c>
      <c r="D8321" s="6" t="s">
        <v>9</v>
      </c>
      <c r="E8321" s="813">
        <v>16498.517800000001</v>
      </c>
    </row>
    <row r="8322" spans="2:5" ht="30" x14ac:dyDescent="0.25">
      <c r="B8322" s="4" t="s">
        <v>1809</v>
      </c>
      <c r="C8322" s="8" t="s">
        <v>17688</v>
      </c>
      <c r="D8322" s="4" t="s">
        <v>9</v>
      </c>
      <c r="E8322" s="814">
        <v>17111.584999999999</v>
      </c>
    </row>
    <row r="8323" spans="2:5" ht="30" x14ac:dyDescent="0.25">
      <c r="B8323" s="6" t="s">
        <v>1808</v>
      </c>
      <c r="C8323" s="9" t="s">
        <v>17689</v>
      </c>
      <c r="D8323" s="6" t="s">
        <v>9</v>
      </c>
      <c r="E8323" s="813">
        <v>17726.459699999999</v>
      </c>
    </row>
    <row r="8324" spans="2:5" ht="30" x14ac:dyDescent="0.25">
      <c r="B8324" s="4" t="s">
        <v>1807</v>
      </c>
      <c r="C8324" s="8" t="s">
        <v>17690</v>
      </c>
      <c r="D8324" s="4" t="s">
        <v>9</v>
      </c>
      <c r="E8324" s="814">
        <v>18639.6603</v>
      </c>
    </row>
    <row r="8325" spans="2:5" ht="30" x14ac:dyDescent="0.25">
      <c r="B8325" s="6" t="s">
        <v>1806</v>
      </c>
      <c r="C8325" s="9" t="s">
        <v>17691</v>
      </c>
      <c r="D8325" s="6" t="s">
        <v>9</v>
      </c>
      <c r="E8325" s="813">
        <v>23170.593099999998</v>
      </c>
    </row>
    <row r="8326" spans="2:5" ht="30" x14ac:dyDescent="0.25">
      <c r="B8326" s="4" t="s">
        <v>1805</v>
      </c>
      <c r="C8326" s="8" t="s">
        <v>17692</v>
      </c>
      <c r="D8326" s="4" t="s">
        <v>9</v>
      </c>
      <c r="E8326" s="814">
        <v>24252.1495</v>
      </c>
    </row>
    <row r="8327" spans="2:5" ht="30" x14ac:dyDescent="0.25">
      <c r="B8327" s="6" t="s">
        <v>1804</v>
      </c>
      <c r="C8327" s="9" t="s">
        <v>17693</v>
      </c>
      <c r="D8327" s="6" t="s">
        <v>9</v>
      </c>
      <c r="E8327" s="813">
        <v>25015.034500000002</v>
      </c>
    </row>
    <row r="8328" spans="2:5" ht="30" x14ac:dyDescent="0.25">
      <c r="B8328" s="4" t="s">
        <v>1803</v>
      </c>
      <c r="C8328" s="8" t="s">
        <v>17694</v>
      </c>
      <c r="D8328" s="4" t="s">
        <v>9</v>
      </c>
      <c r="E8328" s="814">
        <v>28636.657800000001</v>
      </c>
    </row>
    <row r="8329" spans="2:5" ht="30" x14ac:dyDescent="0.25">
      <c r="B8329" s="6" t="s">
        <v>1802</v>
      </c>
      <c r="C8329" s="9" t="s">
        <v>17695</v>
      </c>
      <c r="D8329" s="6" t="s">
        <v>9</v>
      </c>
      <c r="E8329" s="813">
        <v>29061.9794</v>
      </c>
    </row>
    <row r="8330" spans="2:5" ht="30" x14ac:dyDescent="0.25">
      <c r="B8330" s="4" t="s">
        <v>1801</v>
      </c>
      <c r="C8330" s="8" t="s">
        <v>17696</v>
      </c>
      <c r="D8330" s="4" t="s">
        <v>9</v>
      </c>
      <c r="E8330" s="814">
        <v>34896.933700000001</v>
      </c>
    </row>
    <row r="8331" spans="2:5" ht="30" x14ac:dyDescent="0.25">
      <c r="B8331" s="6" t="s">
        <v>1800</v>
      </c>
      <c r="C8331" s="9" t="s">
        <v>17697</v>
      </c>
      <c r="D8331" s="6" t="s">
        <v>9</v>
      </c>
      <c r="E8331" s="813">
        <v>35385.439400000003</v>
      </c>
    </row>
    <row r="8332" spans="2:5" ht="30" x14ac:dyDescent="0.25">
      <c r="B8332" s="4" t="s">
        <v>1799</v>
      </c>
      <c r="C8332" s="8" t="s">
        <v>17698</v>
      </c>
      <c r="D8332" s="4" t="s">
        <v>9</v>
      </c>
      <c r="E8332" s="814">
        <v>36745.582199999997</v>
      </c>
    </row>
    <row r="8333" spans="2:5" ht="30" x14ac:dyDescent="0.25">
      <c r="B8333" s="6" t="s">
        <v>1798</v>
      </c>
      <c r="C8333" s="9" t="s">
        <v>17699</v>
      </c>
      <c r="D8333" s="6" t="s">
        <v>9</v>
      </c>
      <c r="E8333" s="813">
        <v>37234.916299999997</v>
      </c>
    </row>
    <row r="8334" spans="2:5" ht="30" x14ac:dyDescent="0.25">
      <c r="B8334" s="4" t="s">
        <v>1797</v>
      </c>
      <c r="C8334" s="8" t="s">
        <v>17700</v>
      </c>
      <c r="D8334" s="4" t="s">
        <v>9</v>
      </c>
      <c r="E8334" s="814">
        <v>51043.547700000003</v>
      </c>
    </row>
    <row r="8335" spans="2:5" ht="30" x14ac:dyDescent="0.25">
      <c r="B8335" s="6" t="s">
        <v>1796</v>
      </c>
      <c r="C8335" s="9" t="s">
        <v>17701</v>
      </c>
      <c r="D8335" s="6" t="s">
        <v>9</v>
      </c>
      <c r="E8335" s="813">
        <v>52834.357199999999</v>
      </c>
    </row>
    <row r="8336" spans="2:5" ht="30" x14ac:dyDescent="0.25">
      <c r="B8336" s="4" t="s">
        <v>1795</v>
      </c>
      <c r="C8336" s="8" t="s">
        <v>17702</v>
      </c>
      <c r="D8336" s="4" t="s">
        <v>9</v>
      </c>
      <c r="E8336" s="814">
        <v>11617.9807</v>
      </c>
    </row>
    <row r="8337" spans="2:5" ht="30" x14ac:dyDescent="0.25">
      <c r="B8337" s="6" t="s">
        <v>1794</v>
      </c>
      <c r="C8337" s="9" t="s">
        <v>17703</v>
      </c>
      <c r="D8337" s="6" t="s">
        <v>9</v>
      </c>
      <c r="E8337" s="813">
        <v>15254.392599999999</v>
      </c>
    </row>
    <row r="8338" spans="2:5" ht="30" x14ac:dyDescent="0.25">
      <c r="B8338" s="4" t="s">
        <v>1793</v>
      </c>
      <c r="C8338" s="8" t="s">
        <v>17704</v>
      </c>
      <c r="D8338" s="4" t="s">
        <v>9</v>
      </c>
      <c r="E8338" s="814">
        <v>17710.873100000001</v>
      </c>
    </row>
    <row r="8339" spans="2:5" ht="30" x14ac:dyDescent="0.25">
      <c r="B8339" s="6" t="s">
        <v>1792</v>
      </c>
      <c r="C8339" s="9" t="s">
        <v>17705</v>
      </c>
      <c r="D8339" s="6" t="s">
        <v>9</v>
      </c>
      <c r="E8339" s="813">
        <v>18624.083699999999</v>
      </c>
    </row>
    <row r="8340" spans="2:5" ht="30" x14ac:dyDescent="0.25">
      <c r="B8340" s="4" t="s">
        <v>1791</v>
      </c>
      <c r="C8340" s="8" t="s">
        <v>17706</v>
      </c>
      <c r="D8340" s="4" t="s">
        <v>9</v>
      </c>
      <c r="E8340" s="814">
        <v>19236.896000000001</v>
      </c>
    </row>
    <row r="8341" spans="2:5" ht="30" x14ac:dyDescent="0.25">
      <c r="B8341" s="6" t="s">
        <v>1790</v>
      </c>
      <c r="C8341" s="9" t="s">
        <v>17707</v>
      </c>
      <c r="D8341" s="6" t="s">
        <v>9</v>
      </c>
      <c r="E8341" s="813">
        <v>19851.830099999999</v>
      </c>
    </row>
    <row r="8342" spans="2:5" ht="30" x14ac:dyDescent="0.25">
      <c r="B8342" s="4" t="s">
        <v>1789</v>
      </c>
      <c r="C8342" s="8" t="s">
        <v>17708</v>
      </c>
      <c r="D8342" s="4" t="s">
        <v>9</v>
      </c>
      <c r="E8342" s="814">
        <v>20465.3289</v>
      </c>
    </row>
    <row r="8343" spans="2:5" ht="30" x14ac:dyDescent="0.25">
      <c r="B8343" s="6" t="s">
        <v>1788</v>
      </c>
      <c r="C8343" s="9" t="s">
        <v>17709</v>
      </c>
      <c r="D8343" s="6" t="s">
        <v>9</v>
      </c>
      <c r="E8343" s="813">
        <v>21379.516</v>
      </c>
    </row>
    <row r="8344" spans="2:5" ht="30" x14ac:dyDescent="0.25">
      <c r="B8344" s="4" t="s">
        <v>1787</v>
      </c>
      <c r="C8344" s="8" t="s">
        <v>17710</v>
      </c>
      <c r="D8344" s="4" t="s">
        <v>9</v>
      </c>
      <c r="E8344" s="814">
        <v>21991.702600000001</v>
      </c>
    </row>
    <row r="8345" spans="2:5" ht="30" x14ac:dyDescent="0.25">
      <c r="B8345" s="6" t="s">
        <v>1786</v>
      </c>
      <c r="C8345" s="9" t="s">
        <v>17711</v>
      </c>
      <c r="D8345" s="6" t="s">
        <v>9</v>
      </c>
      <c r="E8345" s="813">
        <v>27225.024099999999</v>
      </c>
    </row>
    <row r="8346" spans="2:5" ht="30" x14ac:dyDescent="0.25">
      <c r="B8346" s="4" t="s">
        <v>1785</v>
      </c>
      <c r="C8346" s="8" t="s">
        <v>17712</v>
      </c>
      <c r="D8346" s="4" t="s">
        <v>9</v>
      </c>
      <c r="E8346" s="814">
        <v>28608.611799999999</v>
      </c>
    </row>
    <row r="8347" spans="2:5" ht="30" x14ac:dyDescent="0.25">
      <c r="B8347" s="6" t="s">
        <v>1784</v>
      </c>
      <c r="C8347" s="9" t="s">
        <v>17713</v>
      </c>
      <c r="D8347" s="6" t="s">
        <v>9</v>
      </c>
      <c r="E8347" s="813">
        <v>29370.7402</v>
      </c>
    </row>
    <row r="8348" spans="2:5" ht="30" x14ac:dyDescent="0.25">
      <c r="B8348" s="4" t="s">
        <v>1783</v>
      </c>
      <c r="C8348" s="8" t="s">
        <v>17714</v>
      </c>
      <c r="D8348" s="4" t="s">
        <v>9</v>
      </c>
      <c r="E8348" s="814">
        <v>30133.364000000001</v>
      </c>
    </row>
    <row r="8349" spans="2:5" ht="30" x14ac:dyDescent="0.25">
      <c r="B8349" s="6" t="s">
        <v>1782</v>
      </c>
      <c r="C8349" s="9" t="s">
        <v>17715</v>
      </c>
      <c r="D8349" s="6" t="s">
        <v>9</v>
      </c>
      <c r="E8349" s="813">
        <v>30499.801200000002</v>
      </c>
    </row>
    <row r="8350" spans="2:5" ht="30" x14ac:dyDescent="0.25">
      <c r="B8350" s="4" t="s">
        <v>1781</v>
      </c>
      <c r="C8350" s="8" t="s">
        <v>17716</v>
      </c>
      <c r="D8350" s="4" t="s">
        <v>9</v>
      </c>
      <c r="E8350" s="814">
        <v>31901.4486</v>
      </c>
    </row>
    <row r="8351" spans="2:5" ht="30" x14ac:dyDescent="0.25">
      <c r="B8351" s="6" t="s">
        <v>1780</v>
      </c>
      <c r="C8351" s="9" t="s">
        <v>17717</v>
      </c>
      <c r="D8351" s="6" t="s">
        <v>9</v>
      </c>
      <c r="E8351" s="813">
        <v>36608.311900000001</v>
      </c>
    </row>
    <row r="8352" spans="2:5" ht="30" x14ac:dyDescent="0.25">
      <c r="B8352" s="4" t="s">
        <v>1779</v>
      </c>
      <c r="C8352" s="8" t="s">
        <v>17718</v>
      </c>
      <c r="D8352" s="4" t="s">
        <v>9</v>
      </c>
      <c r="E8352" s="814">
        <v>43530.5095</v>
      </c>
    </row>
    <row r="8353" spans="2:5" ht="30" x14ac:dyDescent="0.25">
      <c r="B8353" s="6" t="s">
        <v>1778</v>
      </c>
      <c r="C8353" s="9" t="s">
        <v>17719</v>
      </c>
      <c r="D8353" s="6" t="s">
        <v>9</v>
      </c>
      <c r="E8353" s="813">
        <v>44504.389600000002</v>
      </c>
    </row>
    <row r="8354" spans="2:5" ht="30" x14ac:dyDescent="0.25">
      <c r="B8354" s="4" t="s">
        <v>1777</v>
      </c>
      <c r="C8354" s="8" t="s">
        <v>17720</v>
      </c>
      <c r="D8354" s="4" t="s">
        <v>9</v>
      </c>
      <c r="E8354" s="814">
        <v>45492.941899999998</v>
      </c>
    </row>
    <row r="8355" spans="2:5" ht="30" x14ac:dyDescent="0.25">
      <c r="B8355" s="6" t="s">
        <v>1776</v>
      </c>
      <c r="C8355" s="9" t="s">
        <v>17721</v>
      </c>
      <c r="D8355" s="6" t="s">
        <v>9</v>
      </c>
      <c r="E8355" s="813">
        <v>26574.678400000001</v>
      </c>
    </row>
    <row r="8356" spans="2:5" ht="30" x14ac:dyDescent="0.25">
      <c r="B8356" s="4" t="s">
        <v>1775</v>
      </c>
      <c r="C8356" s="8" t="s">
        <v>17722</v>
      </c>
      <c r="D8356" s="4" t="s">
        <v>9</v>
      </c>
      <c r="E8356" s="814">
        <v>31068.933000000001</v>
      </c>
    </row>
    <row r="8357" spans="2:5" ht="30" x14ac:dyDescent="0.25">
      <c r="B8357" s="6" t="s">
        <v>1774</v>
      </c>
      <c r="C8357" s="9" t="s">
        <v>17723</v>
      </c>
      <c r="D8357" s="6" t="s">
        <v>9</v>
      </c>
      <c r="E8357" s="813">
        <v>31009.058400000002</v>
      </c>
    </row>
    <row r="8358" spans="2:5" ht="30" x14ac:dyDescent="0.25">
      <c r="B8358" s="4" t="s">
        <v>1773</v>
      </c>
      <c r="C8358" s="8" t="s">
        <v>17724</v>
      </c>
      <c r="D8358" s="4" t="s">
        <v>9</v>
      </c>
      <c r="E8358" s="814">
        <v>37015.073900000003</v>
      </c>
    </row>
    <row r="8359" spans="2:5" ht="30" x14ac:dyDescent="0.25">
      <c r="B8359" s="6" t="s">
        <v>1772</v>
      </c>
      <c r="C8359" s="9" t="s">
        <v>17725</v>
      </c>
      <c r="D8359" s="6" t="s">
        <v>9</v>
      </c>
      <c r="E8359" s="813">
        <v>32755.8207</v>
      </c>
    </row>
    <row r="8360" spans="2:5" ht="30" x14ac:dyDescent="0.25">
      <c r="B8360" s="4" t="s">
        <v>1771</v>
      </c>
      <c r="C8360" s="8" t="s">
        <v>17726</v>
      </c>
      <c r="D8360" s="4" t="s">
        <v>9</v>
      </c>
      <c r="E8360" s="814">
        <v>36888.625599999999</v>
      </c>
    </row>
    <row r="8361" spans="2:5" ht="30" x14ac:dyDescent="0.25">
      <c r="B8361" s="6" t="s">
        <v>1770</v>
      </c>
      <c r="C8361" s="9" t="s">
        <v>17727</v>
      </c>
      <c r="D8361" s="6" t="s">
        <v>9</v>
      </c>
      <c r="E8361" s="813">
        <v>33314.0939</v>
      </c>
    </row>
    <row r="8362" spans="2:5" ht="30" x14ac:dyDescent="0.25">
      <c r="B8362" s="4" t="s">
        <v>1769</v>
      </c>
      <c r="C8362" s="8" t="s">
        <v>17728</v>
      </c>
      <c r="D8362" s="4" t="s">
        <v>9</v>
      </c>
      <c r="E8362" s="814">
        <v>38536.359299999996</v>
      </c>
    </row>
    <row r="8363" spans="2:5" ht="30" x14ac:dyDescent="0.25">
      <c r="B8363" s="6" t="s">
        <v>1768</v>
      </c>
      <c r="C8363" s="9" t="s">
        <v>17729</v>
      </c>
      <c r="D8363" s="6" t="s">
        <v>9</v>
      </c>
      <c r="E8363" s="813">
        <v>33856.717799999999</v>
      </c>
    </row>
    <row r="8364" spans="2:5" ht="30" x14ac:dyDescent="0.25">
      <c r="B8364" s="4" t="s">
        <v>1767</v>
      </c>
      <c r="C8364" s="8" t="s">
        <v>17730</v>
      </c>
      <c r="D8364" s="4" t="s">
        <v>9</v>
      </c>
      <c r="E8364" s="814">
        <v>36604.114699999998</v>
      </c>
    </row>
    <row r="8365" spans="2:5" ht="30" x14ac:dyDescent="0.25">
      <c r="B8365" s="6" t="s">
        <v>1766</v>
      </c>
      <c r="C8365" s="9" t="s">
        <v>17731</v>
      </c>
      <c r="D8365" s="6" t="s">
        <v>9</v>
      </c>
      <c r="E8365" s="813">
        <v>39634.027099999999</v>
      </c>
    </row>
    <row r="8366" spans="2:5" ht="30" x14ac:dyDescent="0.25">
      <c r="B8366" s="4" t="s">
        <v>1765</v>
      </c>
      <c r="C8366" s="8" t="s">
        <v>17732</v>
      </c>
      <c r="D8366" s="4" t="s">
        <v>9</v>
      </c>
      <c r="E8366" s="814">
        <v>36060.567000000003</v>
      </c>
    </row>
    <row r="8367" spans="2:5" ht="30" x14ac:dyDescent="0.25">
      <c r="B8367" s="6" t="s">
        <v>1764</v>
      </c>
      <c r="C8367" s="9" t="s">
        <v>17733</v>
      </c>
      <c r="D8367" s="6" t="s">
        <v>9</v>
      </c>
      <c r="E8367" s="813">
        <v>40178.741199999997</v>
      </c>
    </row>
    <row r="8368" spans="2:5" ht="30" x14ac:dyDescent="0.25">
      <c r="B8368" s="4" t="s">
        <v>1763</v>
      </c>
      <c r="C8368" s="8" t="s">
        <v>17734</v>
      </c>
      <c r="D8368" s="4" t="s">
        <v>9</v>
      </c>
      <c r="E8368" s="814">
        <v>37015.073900000003</v>
      </c>
    </row>
    <row r="8369" spans="2:5" ht="30" x14ac:dyDescent="0.25">
      <c r="B8369" s="6" t="s">
        <v>1762</v>
      </c>
      <c r="C8369" s="9" t="s">
        <v>17735</v>
      </c>
      <c r="D8369" s="6" t="s">
        <v>9</v>
      </c>
      <c r="E8369" s="813">
        <v>41150.4974</v>
      </c>
    </row>
    <row r="8370" spans="2:5" ht="30" x14ac:dyDescent="0.25">
      <c r="B8370" s="4" t="s">
        <v>1761</v>
      </c>
      <c r="C8370" s="8" t="s">
        <v>17736</v>
      </c>
      <c r="D8370" s="4" t="s">
        <v>9</v>
      </c>
      <c r="E8370" s="814">
        <v>38118.601600000002</v>
      </c>
    </row>
    <row r="8371" spans="2:5" ht="30" x14ac:dyDescent="0.25">
      <c r="B8371" s="6" t="s">
        <v>1760</v>
      </c>
      <c r="C8371" s="9" t="s">
        <v>17737</v>
      </c>
      <c r="D8371" s="6" t="s">
        <v>9</v>
      </c>
      <c r="E8371" s="813">
        <v>43340.511400000003</v>
      </c>
    </row>
    <row r="8372" spans="2:5" ht="30" x14ac:dyDescent="0.25">
      <c r="B8372" s="4" t="s">
        <v>1759</v>
      </c>
      <c r="C8372" s="8" t="s">
        <v>17738</v>
      </c>
      <c r="D8372" s="4" t="s">
        <v>9</v>
      </c>
      <c r="E8372" s="814">
        <v>39760.475299999998</v>
      </c>
    </row>
    <row r="8373" spans="2:5" ht="30" x14ac:dyDescent="0.25">
      <c r="B8373" s="6" t="s">
        <v>1758</v>
      </c>
      <c r="C8373" s="9" t="s">
        <v>17739</v>
      </c>
      <c r="D8373" s="6" t="s">
        <v>9</v>
      </c>
      <c r="E8373" s="813">
        <v>46086.876199999999</v>
      </c>
    </row>
    <row r="8374" spans="2:5" ht="30" x14ac:dyDescent="0.25">
      <c r="B8374" s="4" t="s">
        <v>1757</v>
      </c>
      <c r="C8374" s="8" t="s">
        <v>17740</v>
      </c>
      <c r="D8374" s="4" t="s">
        <v>9</v>
      </c>
      <c r="E8374" s="814">
        <v>43214.063099999999</v>
      </c>
    </row>
    <row r="8375" spans="2:5" ht="30" x14ac:dyDescent="0.25">
      <c r="B8375" s="6" t="s">
        <v>1756</v>
      </c>
      <c r="C8375" s="9" t="s">
        <v>17741</v>
      </c>
      <c r="D8375" s="6" t="s">
        <v>9</v>
      </c>
      <c r="E8375" s="813">
        <v>47598.4948</v>
      </c>
    </row>
    <row r="8376" spans="2:5" ht="30" x14ac:dyDescent="0.25">
      <c r="B8376" s="4" t="s">
        <v>1755</v>
      </c>
      <c r="C8376" s="8" t="s">
        <v>17742</v>
      </c>
      <c r="D8376" s="4" t="s">
        <v>9</v>
      </c>
      <c r="E8376" s="814">
        <v>43751.470500000003</v>
      </c>
    </row>
    <row r="8377" spans="2:5" ht="30" x14ac:dyDescent="0.25">
      <c r="B8377" s="6" t="s">
        <v>1754</v>
      </c>
      <c r="C8377" s="9" t="s">
        <v>17743</v>
      </c>
      <c r="D8377" s="6" t="s">
        <v>9</v>
      </c>
      <c r="E8377" s="813">
        <v>47061.087399999997</v>
      </c>
    </row>
    <row r="8378" spans="2:5" ht="30" x14ac:dyDescent="0.25">
      <c r="B8378" s="4" t="s">
        <v>1753</v>
      </c>
      <c r="C8378" s="8" t="s">
        <v>17744</v>
      </c>
      <c r="D8378" s="4" t="s">
        <v>9</v>
      </c>
      <c r="E8378" s="814">
        <v>51184.004099999998</v>
      </c>
    </row>
    <row r="8379" spans="2:5" ht="30" x14ac:dyDescent="0.25">
      <c r="B8379" s="6" t="s">
        <v>1752</v>
      </c>
      <c r="C8379" s="9" t="s">
        <v>17745</v>
      </c>
      <c r="D8379" s="6" t="s">
        <v>9</v>
      </c>
      <c r="E8379" s="813">
        <v>46497.835299999999</v>
      </c>
    </row>
    <row r="8380" spans="2:5" ht="30" x14ac:dyDescent="0.25">
      <c r="B8380" s="4" t="s">
        <v>1751</v>
      </c>
      <c r="C8380" s="8" t="s">
        <v>17746</v>
      </c>
      <c r="D8380" s="4" t="s">
        <v>9</v>
      </c>
      <c r="E8380" s="814">
        <v>51721.411500000002</v>
      </c>
    </row>
    <row r="8381" spans="2:5" ht="30" x14ac:dyDescent="0.25">
      <c r="B8381" s="6" t="s">
        <v>1750</v>
      </c>
      <c r="C8381" s="9" t="s">
        <v>17747</v>
      </c>
      <c r="D8381" s="6" t="s">
        <v>9</v>
      </c>
      <c r="E8381" s="813">
        <v>47061.087399999997</v>
      </c>
    </row>
    <row r="8382" spans="2:5" ht="30" x14ac:dyDescent="0.25">
      <c r="B8382" s="4" t="s">
        <v>1749</v>
      </c>
      <c r="C8382" s="8" t="s">
        <v>17748</v>
      </c>
      <c r="D8382" s="4" t="s">
        <v>9</v>
      </c>
      <c r="E8382" s="814">
        <v>52287.228300000002</v>
      </c>
    </row>
    <row r="8383" spans="2:5" ht="30" x14ac:dyDescent="0.25">
      <c r="B8383" s="6" t="s">
        <v>1748</v>
      </c>
      <c r="C8383" s="9" t="s">
        <v>17749</v>
      </c>
      <c r="D8383" s="6" t="s">
        <v>9</v>
      </c>
      <c r="E8383" s="813">
        <v>48557.344899999996</v>
      </c>
    </row>
    <row r="8384" spans="2:5" ht="30" x14ac:dyDescent="0.25">
      <c r="B8384" s="4" t="s">
        <v>1747</v>
      </c>
      <c r="C8384" s="8" t="s">
        <v>17750</v>
      </c>
      <c r="D8384" s="4" t="s">
        <v>9</v>
      </c>
      <c r="E8384" s="814">
        <v>52698.1875</v>
      </c>
    </row>
    <row r="8385" spans="2:5" ht="30" x14ac:dyDescent="0.25">
      <c r="B8385" s="6" t="s">
        <v>1746</v>
      </c>
      <c r="C8385" s="9" t="s">
        <v>17751</v>
      </c>
      <c r="D8385" s="6" t="s">
        <v>9</v>
      </c>
      <c r="E8385" s="813">
        <v>54890.767399999997</v>
      </c>
    </row>
    <row r="8386" spans="2:5" ht="30" x14ac:dyDescent="0.25">
      <c r="B8386" s="4" t="s">
        <v>1745</v>
      </c>
      <c r="C8386" s="8" t="s">
        <v>17752</v>
      </c>
      <c r="D8386" s="4" t="s">
        <v>9</v>
      </c>
      <c r="E8386" s="814">
        <v>59014.6394</v>
      </c>
    </row>
    <row r="8387" spans="2:5" ht="30" x14ac:dyDescent="0.25">
      <c r="B8387" s="6" t="s">
        <v>1744</v>
      </c>
      <c r="C8387" s="9" t="s">
        <v>17753</v>
      </c>
      <c r="D8387" s="6" t="s">
        <v>9</v>
      </c>
      <c r="E8387" s="813">
        <v>65036.819900000002</v>
      </c>
    </row>
    <row r="8388" spans="2:5" ht="30" x14ac:dyDescent="0.25">
      <c r="B8388" s="4" t="s">
        <v>1743</v>
      </c>
      <c r="C8388" s="8" t="s">
        <v>17754</v>
      </c>
      <c r="D8388" s="4" t="s">
        <v>9</v>
      </c>
      <c r="E8388" s="814">
        <v>70502.141699999993</v>
      </c>
    </row>
    <row r="8389" spans="2:5" ht="30" x14ac:dyDescent="0.25">
      <c r="B8389" s="6" t="s">
        <v>1742</v>
      </c>
      <c r="C8389" s="9" t="s">
        <v>17755</v>
      </c>
      <c r="D8389" s="6" t="s">
        <v>9</v>
      </c>
      <c r="E8389" s="813">
        <v>73486.492100000003</v>
      </c>
    </row>
    <row r="8390" spans="2:5" ht="30" x14ac:dyDescent="0.25">
      <c r="B8390" s="4" t="s">
        <v>1741</v>
      </c>
      <c r="C8390" s="8" t="s">
        <v>17756</v>
      </c>
      <c r="D8390" s="4" t="s">
        <v>9</v>
      </c>
      <c r="E8390" s="814">
        <v>78966.2215</v>
      </c>
    </row>
    <row r="8391" spans="2:5" x14ac:dyDescent="0.25">
      <c r="B8391" s="6" t="s">
        <v>1740</v>
      </c>
      <c r="C8391" s="9" t="s">
        <v>17757</v>
      </c>
      <c r="D8391" s="6" t="s">
        <v>9</v>
      </c>
      <c r="E8391" s="813">
        <v>62661.6538</v>
      </c>
    </row>
    <row r="8392" spans="2:5" x14ac:dyDescent="0.25">
      <c r="B8392" s="4" t="s">
        <v>1739</v>
      </c>
      <c r="C8392" s="8" t="s">
        <v>17758</v>
      </c>
      <c r="D8392" s="4" t="s">
        <v>9</v>
      </c>
      <c r="E8392" s="814">
        <v>64988.697399999997</v>
      </c>
    </row>
    <row r="8393" spans="2:5" x14ac:dyDescent="0.25">
      <c r="B8393" s="6" t="s">
        <v>1738</v>
      </c>
      <c r="C8393" s="9" t="s">
        <v>17759</v>
      </c>
      <c r="D8393" s="6" t="s">
        <v>9</v>
      </c>
      <c r="E8393" s="813">
        <v>66079.319499999998</v>
      </c>
    </row>
    <row r="8394" spans="2:5" x14ac:dyDescent="0.25">
      <c r="B8394" s="4" t="s">
        <v>1737</v>
      </c>
      <c r="C8394" s="8" t="s">
        <v>17760</v>
      </c>
      <c r="D8394" s="4" t="s">
        <v>9</v>
      </c>
      <c r="E8394" s="814">
        <v>67332.747099999993</v>
      </c>
    </row>
    <row r="8395" spans="2:5" x14ac:dyDescent="0.25">
      <c r="B8395" s="6" t="s">
        <v>1736</v>
      </c>
      <c r="C8395" s="9" t="s">
        <v>17761</v>
      </c>
      <c r="D8395" s="6" t="s">
        <v>9</v>
      </c>
      <c r="E8395" s="813">
        <v>70574.970499999996</v>
      </c>
    </row>
    <row r="8396" spans="2:5" x14ac:dyDescent="0.25">
      <c r="B8396" s="4" t="s">
        <v>1735</v>
      </c>
      <c r="C8396" s="8" t="s">
        <v>17762</v>
      </c>
      <c r="D8396" s="4" t="s">
        <v>9</v>
      </c>
      <c r="E8396" s="814">
        <v>70484.243700000006</v>
      </c>
    </row>
    <row r="8397" spans="2:5" x14ac:dyDescent="0.25">
      <c r="B8397" s="6" t="s">
        <v>1734</v>
      </c>
      <c r="C8397" s="9" t="s">
        <v>17763</v>
      </c>
      <c r="D8397" s="6" t="s">
        <v>9</v>
      </c>
      <c r="E8397" s="813">
        <v>70609.071200000006</v>
      </c>
    </row>
    <row r="8398" spans="2:5" x14ac:dyDescent="0.25">
      <c r="B8398" s="4" t="s">
        <v>1733</v>
      </c>
      <c r="C8398" s="8" t="s">
        <v>17764</v>
      </c>
      <c r="D8398" s="4" t="s">
        <v>9</v>
      </c>
      <c r="E8398" s="814">
        <v>76138.815300000002</v>
      </c>
    </row>
    <row r="8399" spans="2:5" x14ac:dyDescent="0.25">
      <c r="B8399" s="6" t="s">
        <v>1732</v>
      </c>
      <c r="C8399" s="9" t="s">
        <v>17765</v>
      </c>
      <c r="D8399" s="6" t="s">
        <v>9</v>
      </c>
      <c r="E8399" s="813">
        <v>76676.222699999998</v>
      </c>
    </row>
    <row r="8400" spans="2:5" x14ac:dyDescent="0.25">
      <c r="B8400" s="4" t="s">
        <v>1731</v>
      </c>
      <c r="C8400" s="8" t="s">
        <v>17766</v>
      </c>
      <c r="D8400" s="4" t="s">
        <v>9</v>
      </c>
      <c r="E8400" s="814">
        <v>76787.960999999996</v>
      </c>
    </row>
    <row r="8401" spans="2:5" x14ac:dyDescent="0.25">
      <c r="B8401" s="6" t="s">
        <v>5768</v>
      </c>
      <c r="C8401" s="9" t="s">
        <v>17767</v>
      </c>
      <c r="D8401" s="6" t="s">
        <v>42</v>
      </c>
      <c r="E8401" s="813">
        <v>45531.130599999997</v>
      </c>
    </row>
    <row r="8402" spans="2:5" x14ac:dyDescent="0.25">
      <c r="B8402" s="4" t="s">
        <v>5769</v>
      </c>
      <c r="C8402" s="8" t="s">
        <v>17768</v>
      </c>
      <c r="D8402" s="4" t="s">
        <v>42</v>
      </c>
      <c r="E8402" s="814">
        <v>61887.051599999999</v>
      </c>
    </row>
    <row r="8403" spans="2:5" x14ac:dyDescent="0.25">
      <c r="B8403" s="4" t="s">
        <v>1730</v>
      </c>
      <c r="C8403" s="8" t="s">
        <v>17769</v>
      </c>
      <c r="D8403" s="4" t="s">
        <v>49</v>
      </c>
      <c r="E8403" s="814">
        <v>7.4786000000000001</v>
      </c>
    </row>
    <row r="8404" spans="2:5" x14ac:dyDescent="0.25">
      <c r="B8404" s="6" t="s">
        <v>1729</v>
      </c>
      <c r="C8404" s="9" t="s">
        <v>17770</v>
      </c>
      <c r="D8404" s="6" t="s">
        <v>49</v>
      </c>
      <c r="E8404" s="813">
        <v>22.318000000000001</v>
      </c>
    </row>
    <row r="8405" spans="2:5" x14ac:dyDescent="0.25">
      <c r="B8405" s="4" t="s">
        <v>1728</v>
      </c>
      <c r="C8405" s="8" t="s">
        <v>17771</v>
      </c>
      <c r="D8405" s="4" t="s">
        <v>42</v>
      </c>
      <c r="E8405" s="814">
        <v>30.553599999999999</v>
      </c>
    </row>
    <row r="8406" spans="2:5" x14ac:dyDescent="0.25">
      <c r="B8406" s="6" t="s">
        <v>1727</v>
      </c>
      <c r="C8406" s="9" t="s">
        <v>17772</v>
      </c>
      <c r="D8406" s="6" t="s">
        <v>10960</v>
      </c>
      <c r="E8406" s="813">
        <v>19.553799999999999</v>
      </c>
    </row>
    <row r="8407" spans="2:5" x14ac:dyDescent="0.25">
      <c r="B8407" s="4" t="s">
        <v>1726</v>
      </c>
      <c r="C8407" s="8" t="s">
        <v>17773</v>
      </c>
      <c r="D8407" s="4" t="s">
        <v>9</v>
      </c>
      <c r="E8407" s="814">
        <v>126.3822</v>
      </c>
    </row>
    <row r="8408" spans="2:5" x14ac:dyDescent="0.25">
      <c r="B8408" s="6" t="s">
        <v>1725</v>
      </c>
      <c r="C8408" s="9" t="s">
        <v>17774</v>
      </c>
      <c r="D8408" s="6" t="s">
        <v>42</v>
      </c>
      <c r="E8408" s="813">
        <v>2.4036</v>
      </c>
    </row>
    <row r="8409" spans="2:5" x14ac:dyDescent="0.25">
      <c r="B8409" s="4" t="s">
        <v>1724</v>
      </c>
      <c r="C8409" s="8" t="s">
        <v>17775</v>
      </c>
      <c r="D8409" s="4" t="s">
        <v>49</v>
      </c>
      <c r="E8409" s="814">
        <v>10.9236</v>
      </c>
    </row>
    <row r="8410" spans="2:5" x14ac:dyDescent="0.25">
      <c r="B8410" s="6" t="s">
        <v>5770</v>
      </c>
      <c r="C8410" s="9" t="s">
        <v>17776</v>
      </c>
      <c r="D8410" s="6" t="s">
        <v>42</v>
      </c>
      <c r="E8410" s="813">
        <v>3.7349000000000001</v>
      </c>
    </row>
    <row r="8411" spans="2:5" x14ac:dyDescent="0.25">
      <c r="B8411" s="4" t="s">
        <v>5771</v>
      </c>
      <c r="C8411" s="8" t="s">
        <v>17777</v>
      </c>
      <c r="D8411" s="4" t="s">
        <v>42</v>
      </c>
      <c r="E8411" s="814">
        <v>3.7850000000000001</v>
      </c>
    </row>
    <row r="8412" spans="2:5" x14ac:dyDescent="0.25">
      <c r="B8412" s="6" t="s">
        <v>5772</v>
      </c>
      <c r="C8412" s="9" t="s">
        <v>17778</v>
      </c>
      <c r="D8412" s="6" t="s">
        <v>42</v>
      </c>
      <c r="E8412" s="813">
        <v>4.1816000000000004</v>
      </c>
    </row>
    <row r="8413" spans="2:5" x14ac:dyDescent="0.25">
      <c r="B8413" s="4" t="s">
        <v>5773</v>
      </c>
      <c r="C8413" s="8" t="s">
        <v>17779</v>
      </c>
      <c r="D8413" s="4" t="s">
        <v>42</v>
      </c>
      <c r="E8413" s="814">
        <v>5.2876000000000003</v>
      </c>
    </row>
    <row r="8414" spans="2:5" x14ac:dyDescent="0.25">
      <c r="B8414" s="6" t="s">
        <v>5774</v>
      </c>
      <c r="C8414" s="9" t="s">
        <v>17780</v>
      </c>
      <c r="D8414" s="6" t="s">
        <v>42</v>
      </c>
      <c r="E8414" s="813">
        <v>5.6650999999999998</v>
      </c>
    </row>
    <row r="8415" spans="2:5" x14ac:dyDescent="0.25">
      <c r="B8415" s="4" t="s">
        <v>5775</v>
      </c>
      <c r="C8415" s="8" t="s">
        <v>17781</v>
      </c>
      <c r="D8415" s="4" t="s">
        <v>42</v>
      </c>
      <c r="E8415" s="814">
        <v>6.4703999999999997</v>
      </c>
    </row>
    <row r="8416" spans="2:5" x14ac:dyDescent="0.25">
      <c r="B8416" s="6" t="s">
        <v>5776</v>
      </c>
      <c r="C8416" s="9" t="s">
        <v>17782</v>
      </c>
      <c r="D8416" s="6" t="s">
        <v>42</v>
      </c>
      <c r="E8416" s="813">
        <v>6.8975</v>
      </c>
    </row>
    <row r="8417" spans="2:5" x14ac:dyDescent="0.25">
      <c r="B8417" s="4" t="s">
        <v>5777</v>
      </c>
      <c r="C8417" s="8" t="s">
        <v>17783</v>
      </c>
      <c r="D8417" s="4" t="s">
        <v>42</v>
      </c>
      <c r="E8417" s="814">
        <v>7.4665999999999997</v>
      </c>
    </row>
    <row r="8418" spans="2:5" x14ac:dyDescent="0.25">
      <c r="B8418" s="6" t="s">
        <v>5778</v>
      </c>
      <c r="C8418" s="9" t="s">
        <v>17784</v>
      </c>
      <c r="D8418" s="6" t="s">
        <v>42</v>
      </c>
      <c r="E8418" s="813">
        <v>7.5129000000000001</v>
      </c>
    </row>
    <row r="8419" spans="2:5" x14ac:dyDescent="0.25">
      <c r="B8419" s="4" t="s">
        <v>5779</v>
      </c>
      <c r="C8419" s="8" t="s">
        <v>17785</v>
      </c>
      <c r="D8419" s="4" t="s">
        <v>42</v>
      </c>
      <c r="E8419" s="814">
        <v>8.4232999999999993</v>
      </c>
    </row>
    <row r="8420" spans="2:5" x14ac:dyDescent="0.25">
      <c r="B8420" s="6" t="s">
        <v>5780</v>
      </c>
      <c r="C8420" s="9" t="s">
        <v>17786</v>
      </c>
      <c r="D8420" s="6" t="s">
        <v>42</v>
      </c>
      <c r="E8420" s="813">
        <v>8.7049000000000003</v>
      </c>
    </row>
    <row r="8421" spans="2:5" x14ac:dyDescent="0.25">
      <c r="B8421" s="4" t="s">
        <v>5781</v>
      </c>
      <c r="C8421" s="8" t="s">
        <v>17787</v>
      </c>
      <c r="D8421" s="4" t="s">
        <v>42</v>
      </c>
      <c r="E8421" s="814">
        <v>8.9975000000000005</v>
      </c>
    </row>
    <row r="8422" spans="2:5" x14ac:dyDescent="0.25">
      <c r="B8422" s="6" t="s">
        <v>5782</v>
      </c>
      <c r="C8422" s="9" t="s">
        <v>17788</v>
      </c>
      <c r="D8422" s="6" t="s">
        <v>42</v>
      </c>
      <c r="E8422" s="813">
        <v>9.9405000000000001</v>
      </c>
    </row>
    <row r="8423" spans="2:5" x14ac:dyDescent="0.25">
      <c r="B8423" s="4" t="s">
        <v>5783</v>
      </c>
      <c r="C8423" s="8" t="s">
        <v>17789</v>
      </c>
      <c r="D8423" s="4" t="s">
        <v>42</v>
      </c>
      <c r="E8423" s="814">
        <v>10.483499999999999</v>
      </c>
    </row>
    <row r="8424" spans="2:5" x14ac:dyDescent="0.25">
      <c r="B8424" s="6" t="s">
        <v>5784</v>
      </c>
      <c r="C8424" s="9" t="s">
        <v>17790</v>
      </c>
      <c r="D8424" s="6" t="s">
        <v>42</v>
      </c>
      <c r="E8424" s="813">
        <v>11.0045</v>
      </c>
    </row>
    <row r="8425" spans="2:5" x14ac:dyDescent="0.25">
      <c r="B8425" s="4" t="s">
        <v>5785</v>
      </c>
      <c r="C8425" s="8" t="s">
        <v>17791</v>
      </c>
      <c r="D8425" s="4" t="s">
        <v>42</v>
      </c>
      <c r="E8425" s="814">
        <v>12.176299999999999</v>
      </c>
    </row>
    <row r="8426" spans="2:5" x14ac:dyDescent="0.25">
      <c r="B8426" s="6" t="s">
        <v>5786</v>
      </c>
      <c r="C8426" s="9" t="s">
        <v>17792</v>
      </c>
      <c r="D8426" s="6" t="s">
        <v>42</v>
      </c>
      <c r="E8426" s="813">
        <v>13.372299999999999</v>
      </c>
    </row>
    <row r="8427" spans="2:5" x14ac:dyDescent="0.25">
      <c r="B8427" s="4" t="s">
        <v>5787</v>
      </c>
      <c r="C8427" s="8" t="s">
        <v>17793</v>
      </c>
      <c r="D8427" s="4" t="s">
        <v>42</v>
      </c>
      <c r="E8427" s="814">
        <v>15.449299999999999</v>
      </c>
    </row>
    <row r="8428" spans="2:5" x14ac:dyDescent="0.25">
      <c r="B8428" s="6" t="s">
        <v>5788</v>
      </c>
      <c r="C8428" s="9" t="s">
        <v>17794</v>
      </c>
      <c r="D8428" s="6" t="s">
        <v>42</v>
      </c>
      <c r="E8428" s="813">
        <v>8.9708000000000006</v>
      </c>
    </row>
    <row r="8429" spans="2:5" x14ac:dyDescent="0.25">
      <c r="B8429" s="4" t="s">
        <v>5789</v>
      </c>
      <c r="C8429" s="8" t="s">
        <v>17795</v>
      </c>
      <c r="D8429" s="4" t="s">
        <v>42</v>
      </c>
      <c r="E8429" s="814">
        <v>9.5548000000000002</v>
      </c>
    </row>
    <row r="8430" spans="2:5" x14ac:dyDescent="0.25">
      <c r="B8430" s="6" t="s">
        <v>5790</v>
      </c>
      <c r="C8430" s="9" t="s">
        <v>17796</v>
      </c>
      <c r="D8430" s="6" t="s">
        <v>42</v>
      </c>
      <c r="E8430" s="813">
        <v>9.9992999999999999</v>
      </c>
    </row>
    <row r="8431" spans="2:5" x14ac:dyDescent="0.25">
      <c r="B8431" s="4" t="s">
        <v>5791</v>
      </c>
      <c r="C8431" s="8" t="s">
        <v>17797</v>
      </c>
      <c r="D8431" s="4" t="s">
        <v>42</v>
      </c>
      <c r="E8431" s="814">
        <v>10.6172</v>
      </c>
    </row>
    <row r="8432" spans="2:5" x14ac:dyDescent="0.25">
      <c r="B8432" s="6" t="s">
        <v>5792</v>
      </c>
      <c r="C8432" s="9" t="s">
        <v>17798</v>
      </c>
      <c r="D8432" s="6" t="s">
        <v>42</v>
      </c>
      <c r="E8432" s="813">
        <v>10.948700000000001</v>
      </c>
    </row>
    <row r="8433" spans="2:5" x14ac:dyDescent="0.25">
      <c r="B8433" s="4" t="s">
        <v>5793</v>
      </c>
      <c r="C8433" s="8" t="s">
        <v>17799</v>
      </c>
      <c r="D8433" s="4" t="s">
        <v>42</v>
      </c>
      <c r="E8433" s="814">
        <v>11.6614</v>
      </c>
    </row>
    <row r="8434" spans="2:5" x14ac:dyDescent="0.25">
      <c r="B8434" s="4" t="s">
        <v>1723</v>
      </c>
      <c r="C8434" s="8" t="s">
        <v>17800</v>
      </c>
      <c r="D8434" s="4" t="s">
        <v>49</v>
      </c>
      <c r="E8434" s="814">
        <v>71.418599999999998</v>
      </c>
    </row>
    <row r="8435" spans="2:5" x14ac:dyDescent="0.25">
      <c r="B8435" s="6" t="s">
        <v>1722</v>
      </c>
      <c r="C8435" s="9" t="s">
        <v>17801</v>
      </c>
      <c r="D8435" s="6" t="s">
        <v>42</v>
      </c>
      <c r="E8435" s="813">
        <v>24.752700000000001</v>
      </c>
    </row>
    <row r="8436" spans="2:5" x14ac:dyDescent="0.25">
      <c r="B8436" s="4" t="s">
        <v>1721</v>
      </c>
      <c r="C8436" s="8" t="s">
        <v>17802</v>
      </c>
      <c r="D8436" s="4" t="s">
        <v>42</v>
      </c>
      <c r="E8436" s="814">
        <v>0.32790000000000002</v>
      </c>
    </row>
    <row r="8437" spans="2:5" x14ac:dyDescent="0.25">
      <c r="B8437" s="6" t="s">
        <v>1720</v>
      </c>
      <c r="C8437" s="9" t="s">
        <v>17803</v>
      </c>
      <c r="D8437" s="6" t="s">
        <v>42</v>
      </c>
      <c r="E8437" s="813">
        <v>0.66790000000000005</v>
      </c>
    </row>
    <row r="8438" spans="2:5" x14ac:dyDescent="0.25">
      <c r="B8438" s="4" t="s">
        <v>1719</v>
      </c>
      <c r="C8438" s="8" t="s">
        <v>17804</v>
      </c>
      <c r="D8438" s="4" t="s">
        <v>42</v>
      </c>
      <c r="E8438" s="814">
        <v>2.0512000000000001</v>
      </c>
    </row>
    <row r="8439" spans="2:5" x14ac:dyDescent="0.25">
      <c r="B8439" s="6" t="s">
        <v>1718</v>
      </c>
      <c r="C8439" s="9" t="s">
        <v>17805</v>
      </c>
      <c r="D8439" s="6" t="s">
        <v>49</v>
      </c>
      <c r="E8439" s="813">
        <v>19.183199999999999</v>
      </c>
    </row>
    <row r="8440" spans="2:5" x14ac:dyDescent="0.25">
      <c r="B8440" s="4" t="s">
        <v>1717</v>
      </c>
      <c r="C8440" s="8" t="s">
        <v>17806</v>
      </c>
      <c r="D8440" s="4" t="s">
        <v>49</v>
      </c>
      <c r="E8440" s="814">
        <v>18.680299999999999</v>
      </c>
    </row>
    <row r="8441" spans="2:5" x14ac:dyDescent="0.25">
      <c r="B8441" s="6" t="s">
        <v>3295</v>
      </c>
      <c r="C8441" s="9" t="s">
        <v>17807</v>
      </c>
      <c r="D8441" s="6" t="s">
        <v>9721</v>
      </c>
      <c r="E8441" s="813" t="s">
        <v>1600</v>
      </c>
    </row>
    <row r="8442" spans="2:5" x14ac:dyDescent="0.25">
      <c r="B8442" s="4" t="s">
        <v>1716</v>
      </c>
      <c r="C8442" s="8" t="s">
        <v>17808</v>
      </c>
      <c r="D8442" s="4" t="s">
        <v>9</v>
      </c>
      <c r="E8442" s="814">
        <v>187.00559999999999</v>
      </c>
    </row>
    <row r="8443" spans="2:5" x14ac:dyDescent="0.25">
      <c r="B8443" s="6" t="s">
        <v>1715</v>
      </c>
      <c r="C8443" s="9" t="s">
        <v>17809</v>
      </c>
      <c r="D8443" s="6" t="s">
        <v>9</v>
      </c>
      <c r="E8443" s="813">
        <v>227.62540000000001</v>
      </c>
    </row>
    <row r="8444" spans="2:5" x14ac:dyDescent="0.25">
      <c r="B8444" s="4" t="s">
        <v>1714</v>
      </c>
      <c r="C8444" s="8" t="s">
        <v>17810</v>
      </c>
      <c r="D8444" s="4" t="s">
        <v>9</v>
      </c>
      <c r="E8444" s="814">
        <v>273.19049999999999</v>
      </c>
    </row>
    <row r="8445" spans="2:5" x14ac:dyDescent="0.25">
      <c r="B8445" s="6" t="s">
        <v>1713</v>
      </c>
      <c r="C8445" s="9" t="s">
        <v>17811</v>
      </c>
      <c r="D8445" s="6" t="s">
        <v>9</v>
      </c>
      <c r="E8445" s="813">
        <v>318.95929999999998</v>
      </c>
    </row>
    <row r="8446" spans="2:5" x14ac:dyDescent="0.25">
      <c r="B8446" s="4" t="s">
        <v>1712</v>
      </c>
      <c r="C8446" s="8" t="s">
        <v>17812</v>
      </c>
      <c r="D8446" s="4" t="s">
        <v>9</v>
      </c>
      <c r="E8446" s="814">
        <v>364.94830000000002</v>
      </c>
    </row>
    <row r="8447" spans="2:5" x14ac:dyDescent="0.25">
      <c r="B8447" s="6" t="s">
        <v>1711</v>
      </c>
      <c r="C8447" s="9" t="s">
        <v>17813</v>
      </c>
      <c r="D8447" s="6" t="s">
        <v>9</v>
      </c>
      <c r="E8447" s="813">
        <v>410.90390000000002</v>
      </c>
    </row>
    <row r="8448" spans="2:5" x14ac:dyDescent="0.25">
      <c r="B8448" s="4" t="s">
        <v>1710</v>
      </c>
      <c r="C8448" s="8" t="s">
        <v>17814</v>
      </c>
      <c r="D8448" s="4" t="s">
        <v>9</v>
      </c>
      <c r="E8448" s="814">
        <v>438.81970000000001</v>
      </c>
    </row>
    <row r="8449" spans="2:5" x14ac:dyDescent="0.25">
      <c r="B8449" s="6" t="s">
        <v>1709</v>
      </c>
      <c r="C8449" s="9" t="s">
        <v>17815</v>
      </c>
      <c r="D8449" s="6" t="s">
        <v>9</v>
      </c>
      <c r="E8449" s="813">
        <v>474.68430000000001</v>
      </c>
    </row>
    <row r="8450" spans="2:5" x14ac:dyDescent="0.25">
      <c r="B8450" s="4" t="s">
        <v>1708</v>
      </c>
      <c r="C8450" s="8" t="s">
        <v>17816</v>
      </c>
      <c r="D8450" s="4" t="s">
        <v>9</v>
      </c>
      <c r="E8450" s="814">
        <v>1935.6442</v>
      </c>
    </row>
    <row r="8451" spans="2:5" x14ac:dyDescent="0.25">
      <c r="B8451" s="6" t="s">
        <v>1707</v>
      </c>
      <c r="C8451" s="9" t="s">
        <v>17817</v>
      </c>
      <c r="D8451" s="6" t="s">
        <v>9</v>
      </c>
      <c r="E8451" s="813">
        <v>2214.7918</v>
      </c>
    </row>
    <row r="8452" spans="2:5" x14ac:dyDescent="0.25">
      <c r="B8452" s="4" t="s">
        <v>1706</v>
      </c>
      <c r="C8452" s="8" t="s">
        <v>17818</v>
      </c>
      <c r="D8452" s="4" t="s">
        <v>9</v>
      </c>
      <c r="E8452" s="814">
        <v>2403.9310999999998</v>
      </c>
    </row>
    <row r="8453" spans="2:5" x14ac:dyDescent="0.25">
      <c r="B8453" s="6" t="s">
        <v>1705</v>
      </c>
      <c r="C8453" s="9" t="s">
        <v>17819</v>
      </c>
      <c r="D8453" s="6" t="s">
        <v>9</v>
      </c>
      <c r="E8453" s="813">
        <v>2878.8955999999998</v>
      </c>
    </row>
    <row r="8454" spans="2:5" x14ac:dyDescent="0.25">
      <c r="B8454" s="4" t="s">
        <v>1704</v>
      </c>
      <c r="C8454" s="8" t="s">
        <v>17820</v>
      </c>
      <c r="D8454" s="4" t="s">
        <v>9</v>
      </c>
      <c r="E8454" s="814">
        <v>2881.9704000000002</v>
      </c>
    </row>
    <row r="8455" spans="2:5" x14ac:dyDescent="0.25">
      <c r="B8455" s="6" t="s">
        <v>1703</v>
      </c>
      <c r="C8455" s="9" t="s">
        <v>17821</v>
      </c>
      <c r="D8455" s="6" t="s">
        <v>9</v>
      </c>
      <c r="E8455" s="813">
        <v>3602.3036000000002</v>
      </c>
    </row>
    <row r="8456" spans="2:5" x14ac:dyDescent="0.25">
      <c r="B8456" s="4" t="s">
        <v>1702</v>
      </c>
      <c r="C8456" s="8" t="s">
        <v>17822</v>
      </c>
      <c r="D8456" s="4" t="s">
        <v>9</v>
      </c>
      <c r="E8456" s="814">
        <v>3608.9351000000001</v>
      </c>
    </row>
    <row r="8457" spans="2:5" x14ac:dyDescent="0.25">
      <c r="B8457" s="6" t="s">
        <v>1701</v>
      </c>
      <c r="C8457" s="9" t="s">
        <v>17823</v>
      </c>
      <c r="D8457" s="6" t="s">
        <v>9</v>
      </c>
      <c r="E8457" s="813">
        <v>3608.9351000000001</v>
      </c>
    </row>
    <row r="8458" spans="2:5" x14ac:dyDescent="0.25">
      <c r="B8458" s="4" t="s">
        <v>1700</v>
      </c>
      <c r="C8458" s="8" t="s">
        <v>17824</v>
      </c>
      <c r="D8458" s="4" t="s">
        <v>9</v>
      </c>
      <c r="E8458" s="814">
        <v>4165.5084999999999</v>
      </c>
    </row>
    <row r="8459" spans="2:5" x14ac:dyDescent="0.25">
      <c r="B8459" s="6" t="s">
        <v>1699</v>
      </c>
      <c r="C8459" s="9" t="s">
        <v>17825</v>
      </c>
      <c r="D8459" s="6" t="s">
        <v>9</v>
      </c>
      <c r="E8459" s="813">
        <v>4717.1584999999995</v>
      </c>
    </row>
    <row r="8460" spans="2:5" x14ac:dyDescent="0.25">
      <c r="B8460" s="4" t="s">
        <v>1698</v>
      </c>
      <c r="C8460" s="8" t="s">
        <v>17826</v>
      </c>
      <c r="D8460" s="4" t="s">
        <v>9</v>
      </c>
      <c r="E8460" s="814">
        <v>4723.8401999999996</v>
      </c>
    </row>
    <row r="8461" spans="2:5" x14ac:dyDescent="0.25">
      <c r="B8461" s="6" t="s">
        <v>1697</v>
      </c>
      <c r="C8461" s="9" t="s">
        <v>17827</v>
      </c>
      <c r="D8461" s="6" t="s">
        <v>9</v>
      </c>
      <c r="E8461" s="813">
        <v>2146.8483999999999</v>
      </c>
    </row>
    <row r="8462" spans="2:5" x14ac:dyDescent="0.25">
      <c r="B8462" s="4" t="s">
        <v>1696</v>
      </c>
      <c r="C8462" s="8" t="s">
        <v>17828</v>
      </c>
      <c r="D8462" s="4" t="s">
        <v>9</v>
      </c>
      <c r="E8462" s="814">
        <v>2445.4551000000001</v>
      </c>
    </row>
    <row r="8463" spans="2:5" x14ac:dyDescent="0.25">
      <c r="B8463" s="6" t="s">
        <v>1695</v>
      </c>
      <c r="C8463" s="9" t="s">
        <v>17829</v>
      </c>
      <c r="D8463" s="6" t="s">
        <v>9</v>
      </c>
      <c r="E8463" s="813">
        <v>3110.6698000000001</v>
      </c>
    </row>
    <row r="8464" spans="2:5" x14ac:dyDescent="0.25">
      <c r="B8464" s="4" t="s">
        <v>1694</v>
      </c>
      <c r="C8464" s="8" t="s">
        <v>17830</v>
      </c>
      <c r="D8464" s="4" t="s">
        <v>9</v>
      </c>
      <c r="E8464" s="814">
        <v>4152.1301999999996</v>
      </c>
    </row>
    <row r="8465" spans="2:5" x14ac:dyDescent="0.25">
      <c r="B8465" s="6" t="s">
        <v>1693</v>
      </c>
      <c r="C8465" s="9" t="s">
        <v>17831</v>
      </c>
      <c r="D8465" s="6" t="s">
        <v>9</v>
      </c>
      <c r="E8465" s="813">
        <v>4402.2448000000004</v>
      </c>
    </row>
    <row r="8466" spans="2:5" x14ac:dyDescent="0.25">
      <c r="B8466" s="4" t="s">
        <v>1692</v>
      </c>
      <c r="C8466" s="8" t="s">
        <v>17832</v>
      </c>
      <c r="D8466" s="4" t="s">
        <v>9</v>
      </c>
      <c r="E8466" s="814">
        <v>5810.2303000000002</v>
      </c>
    </row>
    <row r="8467" spans="2:5" x14ac:dyDescent="0.25">
      <c r="B8467" s="6" t="s">
        <v>1691</v>
      </c>
      <c r="C8467" s="9" t="s">
        <v>17833</v>
      </c>
      <c r="D8467" s="6" t="s">
        <v>9</v>
      </c>
      <c r="E8467" s="813">
        <v>7333.0496999999996</v>
      </c>
    </row>
    <row r="8468" spans="2:5" x14ac:dyDescent="0.25">
      <c r="B8468" s="4" t="s">
        <v>1690</v>
      </c>
      <c r="C8468" s="8" t="s">
        <v>17834</v>
      </c>
      <c r="D8468" s="4" t="s">
        <v>9</v>
      </c>
      <c r="E8468" s="814">
        <v>7333.0496999999996</v>
      </c>
    </row>
    <row r="8469" spans="2:5" x14ac:dyDescent="0.25">
      <c r="B8469" s="6" t="s">
        <v>1689</v>
      </c>
      <c r="C8469" s="9" t="s">
        <v>17835</v>
      </c>
      <c r="D8469" s="6" t="s">
        <v>9</v>
      </c>
      <c r="E8469" s="813">
        <v>8570.6980999999996</v>
      </c>
    </row>
    <row r="8470" spans="2:5" x14ac:dyDescent="0.25">
      <c r="B8470" s="4" t="s">
        <v>1688</v>
      </c>
      <c r="C8470" s="8" t="s">
        <v>17836</v>
      </c>
      <c r="D8470" s="4" t="s">
        <v>9</v>
      </c>
      <c r="E8470" s="814">
        <v>9459.8986999999997</v>
      </c>
    </row>
    <row r="8471" spans="2:5" x14ac:dyDescent="0.25">
      <c r="B8471" s="6" t="s">
        <v>1687</v>
      </c>
      <c r="C8471" s="9" t="s">
        <v>17837</v>
      </c>
      <c r="D8471" s="6" t="s">
        <v>9</v>
      </c>
      <c r="E8471" s="813">
        <v>9828.2409000000007</v>
      </c>
    </row>
    <row r="8472" spans="2:5" x14ac:dyDescent="0.25">
      <c r="B8472" s="4" t="s">
        <v>1686</v>
      </c>
      <c r="C8472" s="8" t="s">
        <v>17838</v>
      </c>
      <c r="D8472" s="4" t="s">
        <v>9</v>
      </c>
      <c r="E8472" s="814">
        <v>1860.4521</v>
      </c>
    </row>
    <row r="8473" spans="2:5" x14ac:dyDescent="0.25">
      <c r="B8473" s="6" t="s">
        <v>1685</v>
      </c>
      <c r="C8473" s="9" t="s">
        <v>17839</v>
      </c>
      <c r="D8473" s="6" t="s">
        <v>9</v>
      </c>
      <c r="E8473" s="813">
        <v>2129.5101</v>
      </c>
    </row>
    <row r="8474" spans="2:5" x14ac:dyDescent="0.25">
      <c r="B8474" s="4" t="s">
        <v>1684</v>
      </c>
      <c r="C8474" s="8" t="s">
        <v>17840</v>
      </c>
      <c r="D8474" s="4" t="s">
        <v>9</v>
      </c>
      <c r="E8474" s="814">
        <v>2704.3966</v>
      </c>
    </row>
    <row r="8475" spans="2:5" x14ac:dyDescent="0.25">
      <c r="B8475" s="6" t="s">
        <v>1683</v>
      </c>
      <c r="C8475" s="9" t="s">
        <v>17841</v>
      </c>
      <c r="D8475" s="6" t="s">
        <v>9</v>
      </c>
      <c r="E8475" s="813">
        <v>3615.5252</v>
      </c>
    </row>
    <row r="8476" spans="2:5" x14ac:dyDescent="0.25">
      <c r="B8476" s="4" t="s">
        <v>1682</v>
      </c>
      <c r="C8476" s="8" t="s">
        <v>17842</v>
      </c>
      <c r="D8476" s="4" t="s">
        <v>9</v>
      </c>
      <c r="E8476" s="814">
        <v>3835.5497999999998</v>
      </c>
    </row>
    <row r="8477" spans="2:5" x14ac:dyDescent="0.25">
      <c r="B8477" s="6" t="s">
        <v>1681</v>
      </c>
      <c r="C8477" s="9" t="s">
        <v>17843</v>
      </c>
      <c r="D8477" s="6" t="s">
        <v>9</v>
      </c>
      <c r="E8477" s="813">
        <v>5060.4877999999999</v>
      </c>
    </row>
    <row r="8478" spans="2:5" x14ac:dyDescent="0.25">
      <c r="B8478" s="4" t="s">
        <v>1680</v>
      </c>
      <c r="C8478" s="8" t="s">
        <v>17844</v>
      </c>
      <c r="D8478" s="4" t="s">
        <v>9</v>
      </c>
      <c r="E8478" s="814">
        <v>6385.2147000000004</v>
      </c>
    </row>
    <row r="8479" spans="2:5" x14ac:dyDescent="0.25">
      <c r="B8479" s="6" t="s">
        <v>1679</v>
      </c>
      <c r="C8479" s="9" t="s">
        <v>17845</v>
      </c>
      <c r="D8479" s="6" t="s">
        <v>9</v>
      </c>
      <c r="E8479" s="813">
        <v>6385.2147000000004</v>
      </c>
    </row>
    <row r="8480" spans="2:5" x14ac:dyDescent="0.25">
      <c r="B8480" s="4" t="s">
        <v>1678</v>
      </c>
      <c r="C8480" s="8" t="s">
        <v>17846</v>
      </c>
      <c r="D8480" s="4" t="s">
        <v>9</v>
      </c>
      <c r="E8480" s="814">
        <v>7464.8905999999997</v>
      </c>
    </row>
    <row r="8481" spans="2:5" x14ac:dyDescent="0.25">
      <c r="B8481" s="6" t="s">
        <v>1677</v>
      </c>
      <c r="C8481" s="9" t="s">
        <v>17847</v>
      </c>
      <c r="D8481" s="6" t="s">
        <v>9</v>
      </c>
      <c r="E8481" s="813">
        <v>8518.0406000000003</v>
      </c>
    </row>
    <row r="8482" spans="2:5" x14ac:dyDescent="0.25">
      <c r="B8482" s="4" t="s">
        <v>1676</v>
      </c>
      <c r="C8482" s="8" t="s">
        <v>17848</v>
      </c>
      <c r="D8482" s="4" t="s">
        <v>9</v>
      </c>
      <c r="E8482" s="814">
        <v>8564.4609</v>
      </c>
    </row>
    <row r="8483" spans="2:5" x14ac:dyDescent="0.25">
      <c r="B8483" s="6" t="s">
        <v>1675</v>
      </c>
      <c r="C8483" s="9" t="s">
        <v>17849</v>
      </c>
      <c r="D8483" s="6" t="s">
        <v>42</v>
      </c>
      <c r="E8483" s="813">
        <v>979.59860000000003</v>
      </c>
    </row>
    <row r="8484" spans="2:5" x14ac:dyDescent="0.25">
      <c r="B8484" s="4" t="s">
        <v>7757</v>
      </c>
      <c r="C8484" s="8" t="s">
        <v>17850</v>
      </c>
      <c r="D8484" s="4" t="s">
        <v>10960</v>
      </c>
      <c r="E8484" s="814">
        <v>436.3125</v>
      </c>
    </row>
    <row r="8485" spans="2:5" x14ac:dyDescent="0.25">
      <c r="B8485" s="6" t="s">
        <v>1674</v>
      </c>
      <c r="C8485" s="9" t="s">
        <v>17851</v>
      </c>
      <c r="D8485" s="6" t="s">
        <v>9</v>
      </c>
      <c r="E8485" s="813">
        <v>226.80160000000001</v>
      </c>
    </row>
    <row r="8486" spans="2:5" x14ac:dyDescent="0.25">
      <c r="B8486" s="4" t="s">
        <v>1673</v>
      </c>
      <c r="C8486" s="8" t="s">
        <v>17852</v>
      </c>
      <c r="D8486" s="4" t="s">
        <v>1013</v>
      </c>
      <c r="E8486" s="814" t="s">
        <v>1600</v>
      </c>
    </row>
    <row r="8487" spans="2:5" x14ac:dyDescent="0.25">
      <c r="B8487" s="6" t="s">
        <v>1672</v>
      </c>
      <c r="C8487" s="9" t="s">
        <v>17853</v>
      </c>
      <c r="D8487" s="6" t="s">
        <v>10960</v>
      </c>
      <c r="E8487" s="813">
        <v>354.47070000000002</v>
      </c>
    </row>
    <row r="8488" spans="2:5" x14ac:dyDescent="0.25">
      <c r="B8488" s="4" t="s">
        <v>1671</v>
      </c>
      <c r="C8488" s="8" t="s">
        <v>17854</v>
      </c>
      <c r="D8488" s="4" t="s">
        <v>10960</v>
      </c>
      <c r="E8488" s="814">
        <v>110.07040000000001</v>
      </c>
    </row>
    <row r="8489" spans="2:5" x14ac:dyDescent="0.25">
      <c r="B8489" s="6" t="s">
        <v>1670</v>
      </c>
      <c r="C8489" s="9" t="s">
        <v>17855</v>
      </c>
      <c r="D8489" s="6" t="s">
        <v>10960</v>
      </c>
      <c r="E8489" s="813">
        <v>151.20779999999999</v>
      </c>
    </row>
    <row r="8490" spans="2:5" x14ac:dyDescent="0.25">
      <c r="B8490" s="4" t="s">
        <v>7758</v>
      </c>
      <c r="C8490" s="8" t="s">
        <v>17856</v>
      </c>
      <c r="D8490" s="4" t="s">
        <v>10960</v>
      </c>
      <c r="E8490" s="814">
        <v>534.42589999999996</v>
      </c>
    </row>
    <row r="8491" spans="2:5" x14ac:dyDescent="0.25">
      <c r="B8491" s="6" t="s">
        <v>1669</v>
      </c>
      <c r="C8491" s="9" t="s">
        <v>17857</v>
      </c>
      <c r="D8491" s="6" t="s">
        <v>9</v>
      </c>
      <c r="E8491" s="813">
        <v>8.6643000000000008</v>
      </c>
    </row>
    <row r="8492" spans="2:5" x14ac:dyDescent="0.25">
      <c r="B8492" s="4" t="s">
        <v>1668</v>
      </c>
      <c r="C8492" s="8" t="s">
        <v>17858</v>
      </c>
      <c r="D8492" s="4" t="s">
        <v>10960</v>
      </c>
      <c r="E8492" s="814">
        <v>149.9256</v>
      </c>
    </row>
    <row r="8493" spans="2:5" x14ac:dyDescent="0.25">
      <c r="B8493" s="6" t="s">
        <v>1667</v>
      </c>
      <c r="C8493" s="9" t="s">
        <v>17859</v>
      </c>
      <c r="D8493" s="6" t="s">
        <v>10960</v>
      </c>
      <c r="E8493" s="813">
        <v>501.72609999999997</v>
      </c>
    </row>
    <row r="8494" spans="2:5" x14ac:dyDescent="0.25">
      <c r="B8494" s="4" t="s">
        <v>1666</v>
      </c>
      <c r="C8494" s="8" t="s">
        <v>17860</v>
      </c>
      <c r="D8494" s="4" t="s">
        <v>10960</v>
      </c>
      <c r="E8494" s="814">
        <v>262.96019999999999</v>
      </c>
    </row>
    <row r="8495" spans="2:5" x14ac:dyDescent="0.25">
      <c r="B8495" s="6" t="s">
        <v>1665</v>
      </c>
      <c r="C8495" s="9" t="s">
        <v>17861</v>
      </c>
      <c r="D8495" s="6" t="s">
        <v>10960</v>
      </c>
      <c r="E8495" s="813">
        <v>147.21180000000001</v>
      </c>
    </row>
    <row r="8496" spans="2:5" x14ac:dyDescent="0.25">
      <c r="B8496" s="4" t="s">
        <v>1664</v>
      </c>
      <c r="C8496" s="8" t="s">
        <v>17862</v>
      </c>
      <c r="D8496" s="4" t="s">
        <v>10960</v>
      </c>
      <c r="E8496" s="814">
        <v>451.15460000000002</v>
      </c>
    </row>
    <row r="8497" spans="2:5" x14ac:dyDescent="0.25">
      <c r="B8497" s="6" t="s">
        <v>1663</v>
      </c>
      <c r="C8497" s="9" t="s">
        <v>17863</v>
      </c>
      <c r="D8497" s="6" t="s">
        <v>9</v>
      </c>
      <c r="E8497" s="813">
        <v>21.5535</v>
      </c>
    </row>
    <row r="8498" spans="2:5" x14ac:dyDescent="0.25">
      <c r="B8498" s="4" t="s">
        <v>1662</v>
      </c>
      <c r="C8498" s="8" t="s">
        <v>17864</v>
      </c>
      <c r="D8498" s="4" t="s">
        <v>9</v>
      </c>
      <c r="E8498" s="814">
        <v>16.9465</v>
      </c>
    </row>
    <row r="8499" spans="2:5" x14ac:dyDescent="0.25">
      <c r="B8499" s="6" t="s">
        <v>1661</v>
      </c>
      <c r="C8499" s="9" t="s">
        <v>17865</v>
      </c>
      <c r="D8499" s="6" t="s">
        <v>9</v>
      </c>
      <c r="E8499" s="813">
        <v>30.1554</v>
      </c>
    </row>
    <row r="8500" spans="2:5" x14ac:dyDescent="0.25">
      <c r="B8500" s="4" t="s">
        <v>1660</v>
      </c>
      <c r="C8500" s="8" t="s">
        <v>17866</v>
      </c>
      <c r="D8500" s="4" t="s">
        <v>49</v>
      </c>
      <c r="E8500" s="814">
        <v>57.337899999999998</v>
      </c>
    </row>
    <row r="8501" spans="2:5" x14ac:dyDescent="0.25">
      <c r="B8501" s="6" t="s">
        <v>1659</v>
      </c>
      <c r="C8501" s="9" t="s">
        <v>17867</v>
      </c>
      <c r="D8501" s="6" t="s">
        <v>42</v>
      </c>
      <c r="E8501" s="813">
        <v>12735.9246</v>
      </c>
    </row>
    <row r="8502" spans="2:5" x14ac:dyDescent="0.25">
      <c r="B8502" s="4" t="s">
        <v>1658</v>
      </c>
      <c r="C8502" s="8" t="s">
        <v>17868</v>
      </c>
      <c r="D8502" s="4" t="s">
        <v>42</v>
      </c>
      <c r="E8502" s="814">
        <v>18106.156800000001</v>
      </c>
    </row>
    <row r="8503" spans="2:5" x14ac:dyDescent="0.25">
      <c r="B8503" s="6" t="s">
        <v>1657</v>
      </c>
      <c r="C8503" s="9" t="s">
        <v>17869</v>
      </c>
      <c r="D8503" s="6" t="s">
        <v>42</v>
      </c>
      <c r="E8503" s="813">
        <v>38163.442199999998</v>
      </c>
    </row>
    <row r="8504" spans="2:5" x14ac:dyDescent="0.25">
      <c r="B8504" s="4" t="s">
        <v>1656</v>
      </c>
      <c r="C8504" s="8" t="s">
        <v>17870</v>
      </c>
      <c r="D8504" s="4" t="s">
        <v>42</v>
      </c>
      <c r="E8504" s="814">
        <v>74463.324200000003</v>
      </c>
    </row>
    <row r="8505" spans="2:5" x14ac:dyDescent="0.25">
      <c r="B8505" s="6" t="s">
        <v>1655</v>
      </c>
      <c r="C8505" s="9" t="s">
        <v>17871</v>
      </c>
      <c r="D8505" s="6" t="s">
        <v>42</v>
      </c>
      <c r="E8505" s="813">
        <v>19781.6885</v>
      </c>
    </row>
    <row r="8506" spans="2:5" x14ac:dyDescent="0.25">
      <c r="B8506" s="4" t="s">
        <v>1654</v>
      </c>
      <c r="C8506" s="8" t="s">
        <v>17872</v>
      </c>
      <c r="D8506" s="4" t="s">
        <v>42</v>
      </c>
      <c r="E8506" s="814">
        <v>30719.823199999999</v>
      </c>
    </row>
    <row r="8507" spans="2:5" x14ac:dyDescent="0.25">
      <c r="B8507" s="6" t="s">
        <v>1653</v>
      </c>
      <c r="C8507" s="9" t="s">
        <v>17873</v>
      </c>
      <c r="D8507" s="6" t="s">
        <v>42</v>
      </c>
      <c r="E8507" s="813">
        <v>61363.676099999997</v>
      </c>
    </row>
    <row r="8508" spans="2:5" x14ac:dyDescent="0.25">
      <c r="B8508" s="4" t="s">
        <v>1652</v>
      </c>
      <c r="C8508" s="8" t="s">
        <v>17874</v>
      </c>
      <c r="D8508" s="4" t="s">
        <v>42</v>
      </c>
      <c r="E8508" s="814">
        <v>118953.48179999999</v>
      </c>
    </row>
    <row r="8509" spans="2:5" x14ac:dyDescent="0.25">
      <c r="B8509" s="6" t="s">
        <v>1651</v>
      </c>
      <c r="C8509" s="9" t="s">
        <v>17875</v>
      </c>
      <c r="D8509" s="6" t="s">
        <v>9</v>
      </c>
      <c r="E8509" s="813">
        <v>166.37909999999999</v>
      </c>
    </row>
    <row r="8510" spans="2:5" x14ac:dyDescent="0.25">
      <c r="B8510" s="4" t="s">
        <v>1650</v>
      </c>
      <c r="C8510" s="8" t="s">
        <v>17876</v>
      </c>
      <c r="D8510" s="4" t="s">
        <v>42</v>
      </c>
      <c r="E8510" s="814">
        <v>0.17069999999999999</v>
      </c>
    </row>
    <row r="8511" spans="2:5" x14ac:dyDescent="0.25">
      <c r="B8511" s="6" t="s">
        <v>1649</v>
      </c>
      <c r="C8511" s="9" t="s">
        <v>17877</v>
      </c>
      <c r="D8511" s="6" t="s">
        <v>9</v>
      </c>
      <c r="E8511" s="813">
        <v>22.0806</v>
      </c>
    </row>
    <row r="8512" spans="2:5" x14ac:dyDescent="0.25">
      <c r="B8512" s="4" t="s">
        <v>3492</v>
      </c>
      <c r="C8512" s="8" t="s">
        <v>17878</v>
      </c>
      <c r="D8512" s="4" t="s">
        <v>42</v>
      </c>
      <c r="E8512" s="814">
        <v>1.1274</v>
      </c>
    </row>
    <row r="8513" spans="2:5" x14ac:dyDescent="0.25">
      <c r="B8513" s="6" t="s">
        <v>1648</v>
      </c>
      <c r="C8513" s="9" t="s">
        <v>17879</v>
      </c>
      <c r="D8513" s="6" t="s">
        <v>42</v>
      </c>
      <c r="E8513" s="813">
        <v>2.8365</v>
      </c>
    </row>
    <row r="8514" spans="2:5" x14ac:dyDescent="0.25">
      <c r="B8514" s="4" t="s">
        <v>1647</v>
      </c>
      <c r="C8514" s="8" t="s">
        <v>17880</v>
      </c>
      <c r="D8514" s="4" t="s">
        <v>9</v>
      </c>
      <c r="E8514" s="814">
        <v>345.41079999999999</v>
      </c>
    </row>
    <row r="8515" spans="2:5" x14ac:dyDescent="0.25">
      <c r="B8515" s="6" t="s">
        <v>1646</v>
      </c>
      <c r="C8515" s="9" t="s">
        <v>17881</v>
      </c>
      <c r="D8515" s="6" t="s">
        <v>9</v>
      </c>
      <c r="E8515" s="813">
        <v>93.921099999999996</v>
      </c>
    </row>
    <row r="8516" spans="2:5" x14ac:dyDescent="0.25">
      <c r="B8516" s="4" t="s">
        <v>1645</v>
      </c>
      <c r="C8516" s="8" t="s">
        <v>17882</v>
      </c>
      <c r="D8516" s="4" t="s">
        <v>9</v>
      </c>
      <c r="E8516" s="814">
        <v>226.602</v>
      </c>
    </row>
    <row r="8517" spans="2:5" x14ac:dyDescent="0.25">
      <c r="B8517" s="6" t="s">
        <v>1644</v>
      </c>
      <c r="C8517" s="9" t="s">
        <v>17883</v>
      </c>
      <c r="D8517" s="6" t="s">
        <v>42</v>
      </c>
      <c r="E8517" s="813">
        <v>3960.6772000000001</v>
      </c>
    </row>
    <row r="8518" spans="2:5" x14ac:dyDescent="0.25">
      <c r="B8518" s="4" t="s">
        <v>1643</v>
      </c>
      <c r="C8518" s="8" t="s">
        <v>17884</v>
      </c>
      <c r="D8518" s="4" t="s">
        <v>42</v>
      </c>
      <c r="E8518" s="814">
        <v>4617.0838000000003</v>
      </c>
    </row>
    <row r="8519" spans="2:5" x14ac:dyDescent="0.25">
      <c r="B8519" s="6" t="s">
        <v>1642</v>
      </c>
      <c r="C8519" s="9" t="s">
        <v>17885</v>
      </c>
      <c r="D8519" s="6" t="s">
        <v>42</v>
      </c>
      <c r="E8519" s="813">
        <v>7090.4817999999996</v>
      </c>
    </row>
    <row r="8520" spans="2:5" x14ac:dyDescent="0.25">
      <c r="B8520" s="4" t="s">
        <v>1641</v>
      </c>
      <c r="C8520" s="8" t="s">
        <v>17886</v>
      </c>
      <c r="D8520" s="4" t="s">
        <v>42</v>
      </c>
      <c r="E8520" s="814">
        <v>8724.6435999999994</v>
      </c>
    </row>
    <row r="8521" spans="2:5" x14ac:dyDescent="0.25">
      <c r="B8521" s="6" t="s">
        <v>1640</v>
      </c>
      <c r="C8521" s="9" t="s">
        <v>17887</v>
      </c>
      <c r="D8521" s="6" t="s">
        <v>42</v>
      </c>
      <c r="E8521" s="813">
        <v>10253.2484</v>
      </c>
    </row>
    <row r="8522" spans="2:5" x14ac:dyDescent="0.25">
      <c r="B8522" s="4" t="s">
        <v>1639</v>
      </c>
      <c r="C8522" s="8" t="s">
        <v>17888</v>
      </c>
      <c r="D8522" s="4" t="s">
        <v>42</v>
      </c>
      <c r="E8522" s="814">
        <v>52.570099999999996</v>
      </c>
    </row>
    <row r="8523" spans="2:5" x14ac:dyDescent="0.25">
      <c r="B8523" s="6" t="s">
        <v>1638</v>
      </c>
      <c r="C8523" s="9" t="s">
        <v>17889</v>
      </c>
      <c r="D8523" s="6" t="s">
        <v>42</v>
      </c>
      <c r="E8523" s="813">
        <v>566.81730000000005</v>
      </c>
    </row>
    <row r="8524" spans="2:5" x14ac:dyDescent="0.25">
      <c r="B8524" s="4" t="s">
        <v>1637</v>
      </c>
      <c r="C8524" s="8" t="s">
        <v>17890</v>
      </c>
      <c r="D8524" s="4" t="s">
        <v>42</v>
      </c>
      <c r="E8524" s="814">
        <v>134.75049999999999</v>
      </c>
    </row>
    <row r="8525" spans="2:5" x14ac:dyDescent="0.25">
      <c r="B8525" s="6" t="s">
        <v>1636</v>
      </c>
      <c r="C8525" s="9" t="s">
        <v>17891</v>
      </c>
      <c r="D8525" s="6" t="s">
        <v>9</v>
      </c>
      <c r="E8525" s="813">
        <v>424.86239999999998</v>
      </c>
    </row>
    <row r="8526" spans="2:5" x14ac:dyDescent="0.25">
      <c r="B8526" s="4" t="s">
        <v>1635</v>
      </c>
      <c r="C8526" s="8" t="s">
        <v>17892</v>
      </c>
      <c r="D8526" s="4" t="s">
        <v>42</v>
      </c>
      <c r="E8526" s="814">
        <v>82.350099999999998</v>
      </c>
    </row>
    <row r="8527" spans="2:5" x14ac:dyDescent="0.25">
      <c r="B8527" s="6" t="s">
        <v>1634</v>
      </c>
      <c r="C8527" s="9" t="s">
        <v>14364</v>
      </c>
      <c r="D8527" s="6" t="s">
        <v>9721</v>
      </c>
      <c r="E8527" s="813" t="s">
        <v>1600</v>
      </c>
    </row>
    <row r="8528" spans="2:5" x14ac:dyDescent="0.25">
      <c r="B8528" s="4" t="s">
        <v>1633</v>
      </c>
      <c r="C8528" s="8" t="s">
        <v>14363</v>
      </c>
      <c r="D8528" s="4" t="s">
        <v>9721</v>
      </c>
      <c r="E8528" s="814" t="s">
        <v>1600</v>
      </c>
    </row>
    <row r="8529" spans="2:5" x14ac:dyDescent="0.25">
      <c r="B8529" s="6" t="s">
        <v>1632</v>
      </c>
      <c r="C8529" s="9" t="s">
        <v>11029</v>
      </c>
      <c r="D8529" s="6" t="s">
        <v>9721</v>
      </c>
      <c r="E8529" s="813" t="s">
        <v>1600</v>
      </c>
    </row>
    <row r="8530" spans="2:5" x14ac:dyDescent="0.25">
      <c r="B8530" s="4" t="s">
        <v>1631</v>
      </c>
      <c r="C8530" s="8" t="s">
        <v>17893</v>
      </c>
      <c r="D8530" s="4" t="s">
        <v>9721</v>
      </c>
      <c r="E8530" s="814" t="s">
        <v>1600</v>
      </c>
    </row>
    <row r="8531" spans="2:5" x14ac:dyDescent="0.25">
      <c r="B8531" s="6" t="s">
        <v>3296</v>
      </c>
      <c r="C8531" s="9" t="s">
        <v>17894</v>
      </c>
      <c r="D8531" s="6" t="s">
        <v>9721</v>
      </c>
      <c r="E8531" s="813" t="s">
        <v>1600</v>
      </c>
    </row>
    <row r="8532" spans="2:5" x14ac:dyDescent="0.25">
      <c r="B8532" s="4" t="s">
        <v>1630</v>
      </c>
      <c r="C8532" s="8" t="s">
        <v>17895</v>
      </c>
      <c r="D8532" s="4" t="s">
        <v>9721</v>
      </c>
      <c r="E8532" s="814" t="s">
        <v>1600</v>
      </c>
    </row>
    <row r="8533" spans="2:5" x14ac:dyDescent="0.25">
      <c r="B8533" s="6" t="s">
        <v>1629</v>
      </c>
      <c r="C8533" s="9" t="s">
        <v>17896</v>
      </c>
      <c r="D8533" s="6" t="s">
        <v>9721</v>
      </c>
      <c r="E8533" s="813" t="s">
        <v>1600</v>
      </c>
    </row>
    <row r="8534" spans="2:5" x14ac:dyDescent="0.25">
      <c r="B8534" s="4" t="s">
        <v>1628</v>
      </c>
      <c r="C8534" s="8" t="s">
        <v>17897</v>
      </c>
      <c r="D8534" s="4" t="s">
        <v>9721</v>
      </c>
      <c r="E8534" s="814" t="s">
        <v>1600</v>
      </c>
    </row>
    <row r="8535" spans="2:5" x14ac:dyDescent="0.25">
      <c r="B8535" s="6" t="s">
        <v>1627</v>
      </c>
      <c r="C8535" s="9" t="s">
        <v>17898</v>
      </c>
      <c r="D8535" s="6" t="s">
        <v>9721</v>
      </c>
      <c r="E8535" s="813" t="s">
        <v>1600</v>
      </c>
    </row>
    <row r="8536" spans="2:5" x14ac:dyDescent="0.25">
      <c r="B8536" s="4" t="s">
        <v>1626</v>
      </c>
      <c r="C8536" s="8" t="s">
        <v>17899</v>
      </c>
      <c r="D8536" s="4" t="s">
        <v>1013</v>
      </c>
      <c r="E8536" s="814" t="s">
        <v>1600</v>
      </c>
    </row>
    <row r="8537" spans="2:5" x14ac:dyDescent="0.25">
      <c r="B8537" s="6" t="s">
        <v>1625</v>
      </c>
      <c r="C8537" s="9" t="s">
        <v>17900</v>
      </c>
      <c r="D8537" s="6" t="s">
        <v>9721</v>
      </c>
      <c r="E8537" s="813" t="s">
        <v>1600</v>
      </c>
    </row>
    <row r="8538" spans="2:5" x14ac:dyDescent="0.25">
      <c r="B8538" s="4" t="s">
        <v>1624</v>
      </c>
      <c r="C8538" s="8" t="s">
        <v>17901</v>
      </c>
      <c r="D8538" s="4" t="s">
        <v>9721</v>
      </c>
      <c r="E8538" s="814" t="s">
        <v>1600</v>
      </c>
    </row>
    <row r="8539" spans="2:5" x14ac:dyDescent="0.25">
      <c r="B8539" s="6" t="s">
        <v>1623</v>
      </c>
      <c r="C8539" s="9" t="s">
        <v>17902</v>
      </c>
      <c r="D8539" s="6" t="s">
        <v>9721</v>
      </c>
      <c r="E8539" s="813" t="s">
        <v>1600</v>
      </c>
    </row>
    <row r="8540" spans="2:5" x14ac:dyDescent="0.25">
      <c r="B8540" s="4" t="s">
        <v>1622</v>
      </c>
      <c r="C8540" s="8" t="s">
        <v>17903</v>
      </c>
      <c r="D8540" s="4" t="s">
        <v>1013</v>
      </c>
      <c r="E8540" s="814" t="s">
        <v>1600</v>
      </c>
    </row>
    <row r="8541" spans="2:5" x14ac:dyDescent="0.25">
      <c r="B8541" s="6" t="s">
        <v>5881</v>
      </c>
      <c r="C8541" s="9" t="s">
        <v>17904</v>
      </c>
      <c r="D8541" s="6" t="s">
        <v>42</v>
      </c>
      <c r="E8541" s="813" t="s">
        <v>1600</v>
      </c>
    </row>
    <row r="8542" spans="2:5" x14ac:dyDescent="0.25">
      <c r="B8542" s="4" t="s">
        <v>4434</v>
      </c>
      <c r="C8542" s="8" t="s">
        <v>17905</v>
      </c>
      <c r="D8542" s="4" t="s">
        <v>1067</v>
      </c>
      <c r="E8542" s="814">
        <v>60.4206</v>
      </c>
    </row>
    <row r="8543" spans="2:5" x14ac:dyDescent="0.25">
      <c r="B8543" s="6" t="s">
        <v>4435</v>
      </c>
      <c r="C8543" s="9" t="s">
        <v>17906</v>
      </c>
      <c r="D8543" s="6" t="s">
        <v>1067</v>
      </c>
      <c r="E8543" s="813">
        <v>104.77630000000001</v>
      </c>
    </row>
    <row r="8544" spans="2:5" x14ac:dyDescent="0.25">
      <c r="B8544" s="4" t="s">
        <v>4436</v>
      </c>
      <c r="C8544" s="8" t="s">
        <v>17907</v>
      </c>
      <c r="D8544" s="4" t="s">
        <v>1067</v>
      </c>
      <c r="E8544" s="814">
        <v>95.343599999999995</v>
      </c>
    </row>
    <row r="8545" spans="2:5" x14ac:dyDescent="0.25">
      <c r="B8545" s="6" t="s">
        <v>4437</v>
      </c>
      <c r="C8545" s="9" t="s">
        <v>17908</v>
      </c>
      <c r="D8545" s="6" t="s">
        <v>42</v>
      </c>
      <c r="E8545" s="813">
        <v>159912.69200000001</v>
      </c>
    </row>
    <row r="8546" spans="2:5" x14ac:dyDescent="0.25">
      <c r="B8546" s="4" t="s">
        <v>4438</v>
      </c>
      <c r="C8546" s="8" t="s">
        <v>17909</v>
      </c>
      <c r="D8546" s="4" t="s">
        <v>42</v>
      </c>
      <c r="E8546" s="814">
        <v>222649.21890000001</v>
      </c>
    </row>
    <row r="8547" spans="2:5" x14ac:dyDescent="0.25">
      <c r="B8547" s="6" t="s">
        <v>4439</v>
      </c>
      <c r="C8547" s="9" t="s">
        <v>17910</v>
      </c>
      <c r="D8547" s="6" t="s">
        <v>42</v>
      </c>
      <c r="E8547" s="813">
        <v>53.237900000000003</v>
      </c>
    </row>
    <row r="8548" spans="2:5" x14ac:dyDescent="0.25">
      <c r="B8548" s="4" t="s">
        <v>4440</v>
      </c>
      <c r="C8548" s="8" t="s">
        <v>17911</v>
      </c>
      <c r="D8548" s="4" t="s">
        <v>42</v>
      </c>
      <c r="E8548" s="814">
        <v>19.133900000000001</v>
      </c>
    </row>
    <row r="8549" spans="2:5" x14ac:dyDescent="0.25">
      <c r="B8549" s="6" t="s">
        <v>4441</v>
      </c>
      <c r="C8549" s="9" t="s">
        <v>17912</v>
      </c>
      <c r="D8549" s="6" t="s">
        <v>42</v>
      </c>
      <c r="E8549" s="813">
        <v>255186.62280000001</v>
      </c>
    </row>
    <row r="8550" spans="2:5" x14ac:dyDescent="0.25">
      <c r="B8550" s="4" t="s">
        <v>4442</v>
      </c>
      <c r="C8550" s="8" t="s">
        <v>17913</v>
      </c>
      <c r="D8550" s="4" t="s">
        <v>42</v>
      </c>
      <c r="E8550" s="814">
        <v>1655.4851000000001</v>
      </c>
    </row>
    <row r="8551" spans="2:5" x14ac:dyDescent="0.25">
      <c r="B8551" s="6" t="s">
        <v>4443</v>
      </c>
      <c r="C8551" s="9" t="s">
        <v>17914</v>
      </c>
      <c r="D8551" s="6" t="s">
        <v>9</v>
      </c>
      <c r="E8551" s="813">
        <v>310.59800000000001</v>
      </c>
    </row>
    <row r="8552" spans="2:5" x14ac:dyDescent="0.25">
      <c r="B8552" s="4" t="s">
        <v>4444</v>
      </c>
      <c r="C8552" s="8" t="s">
        <v>17915</v>
      </c>
      <c r="D8552" s="4" t="s">
        <v>42</v>
      </c>
      <c r="E8552" s="814">
        <v>4557.0973000000004</v>
      </c>
    </row>
    <row r="8553" spans="2:5" x14ac:dyDescent="0.25">
      <c r="B8553" s="6" t="s">
        <v>4445</v>
      </c>
      <c r="C8553" s="9" t="s">
        <v>17916</v>
      </c>
      <c r="D8553" s="6" t="s">
        <v>42</v>
      </c>
      <c r="E8553" s="813">
        <v>1764.3847000000001</v>
      </c>
    </row>
    <row r="8554" spans="2:5" x14ac:dyDescent="0.25">
      <c r="B8554" s="4" t="s">
        <v>4446</v>
      </c>
      <c r="C8554" s="8" t="s">
        <v>17917</v>
      </c>
      <c r="D8554" s="4" t="s">
        <v>49</v>
      </c>
      <c r="E8554" s="814">
        <v>34.5505</v>
      </c>
    </row>
    <row r="8555" spans="2:5" x14ac:dyDescent="0.25">
      <c r="B8555" s="6" t="s">
        <v>6116</v>
      </c>
      <c r="C8555" s="9" t="s">
        <v>17918</v>
      </c>
      <c r="D8555" s="6" t="s">
        <v>1013</v>
      </c>
      <c r="E8555" s="813" t="s">
        <v>1600</v>
      </c>
    </row>
    <row r="8556" spans="2:5" x14ac:dyDescent="0.25">
      <c r="B8556" s="4" t="s">
        <v>6117</v>
      </c>
      <c r="C8556" s="8" t="s">
        <v>17919</v>
      </c>
      <c r="D8556" s="4" t="s">
        <v>9721</v>
      </c>
      <c r="E8556" s="814" t="s">
        <v>1600</v>
      </c>
    </row>
    <row r="8557" spans="2:5" x14ac:dyDescent="0.25">
      <c r="B8557" s="6" t="s">
        <v>1621</v>
      </c>
      <c r="C8557" s="9" t="s">
        <v>17920</v>
      </c>
      <c r="D8557" s="6" t="s">
        <v>1013</v>
      </c>
      <c r="E8557" s="813" t="s">
        <v>1600</v>
      </c>
    </row>
    <row r="8558" spans="2:5" x14ac:dyDescent="0.25">
      <c r="B8558" s="4" t="s">
        <v>6118</v>
      </c>
      <c r="C8558" s="8" t="s">
        <v>17921</v>
      </c>
      <c r="D8558" s="4" t="s">
        <v>42</v>
      </c>
      <c r="E8558" s="814" t="s">
        <v>1600</v>
      </c>
    </row>
    <row r="8559" spans="2:5" x14ac:dyDescent="0.25">
      <c r="B8559" s="6" t="s">
        <v>6119</v>
      </c>
      <c r="C8559" s="9" t="s">
        <v>17922</v>
      </c>
      <c r="D8559" s="6" t="s">
        <v>42</v>
      </c>
      <c r="E8559" s="813" t="s">
        <v>1600</v>
      </c>
    </row>
    <row r="8560" spans="2:5" x14ac:dyDescent="0.25">
      <c r="B8560" s="4" t="s">
        <v>6120</v>
      </c>
      <c r="C8560" s="8" t="s">
        <v>17923</v>
      </c>
      <c r="D8560" s="4" t="s">
        <v>42</v>
      </c>
      <c r="E8560" s="814" t="s">
        <v>1600</v>
      </c>
    </row>
    <row r="8561" spans="2:5" x14ac:dyDescent="0.25">
      <c r="B8561" s="6" t="s">
        <v>6525</v>
      </c>
      <c r="C8561" s="9" t="s">
        <v>17924</v>
      </c>
      <c r="D8561" s="6" t="s">
        <v>9</v>
      </c>
      <c r="E8561" s="813">
        <v>152.72630000000001</v>
      </c>
    </row>
    <row r="8562" spans="2:5" x14ac:dyDescent="0.25">
      <c r="B8562" s="4" t="s">
        <v>6526</v>
      </c>
      <c r="C8562" s="8" t="s">
        <v>17925</v>
      </c>
      <c r="D8562" s="4" t="s">
        <v>9</v>
      </c>
      <c r="E8562" s="814">
        <v>151.8013</v>
      </c>
    </row>
    <row r="8563" spans="2:5" x14ac:dyDescent="0.25">
      <c r="B8563" s="6" t="s">
        <v>6527</v>
      </c>
      <c r="C8563" s="9" t="s">
        <v>17926</v>
      </c>
      <c r="D8563" s="6" t="s">
        <v>9721</v>
      </c>
      <c r="E8563" s="813" t="s">
        <v>1600</v>
      </c>
    </row>
    <row r="8564" spans="2:5" x14ac:dyDescent="0.25">
      <c r="B8564" s="4" t="s">
        <v>6121</v>
      </c>
      <c r="C8564" s="8" t="s">
        <v>17927</v>
      </c>
      <c r="D8564" s="4" t="s">
        <v>9721</v>
      </c>
      <c r="E8564" s="814" t="s">
        <v>1600</v>
      </c>
    </row>
    <row r="8565" spans="2:5" ht="30" x14ac:dyDescent="0.25">
      <c r="B8565" s="6" t="s">
        <v>5882</v>
      </c>
      <c r="C8565" s="9" t="s">
        <v>17928</v>
      </c>
      <c r="D8565" s="6" t="s">
        <v>9</v>
      </c>
      <c r="E8565" s="813">
        <v>371.84390000000002</v>
      </c>
    </row>
    <row r="8566" spans="2:5" ht="30" x14ac:dyDescent="0.25">
      <c r="B8566" s="4" t="s">
        <v>5883</v>
      </c>
      <c r="C8566" s="8" t="s">
        <v>17929</v>
      </c>
      <c r="D8566" s="4" t="s">
        <v>9</v>
      </c>
      <c r="E8566" s="814">
        <v>701.98350000000005</v>
      </c>
    </row>
    <row r="8567" spans="2:5" ht="30" x14ac:dyDescent="0.25">
      <c r="B8567" s="6" t="s">
        <v>5884</v>
      </c>
      <c r="C8567" s="9" t="s">
        <v>17930</v>
      </c>
      <c r="D8567" s="6" t="s">
        <v>9</v>
      </c>
      <c r="E8567" s="813">
        <v>725.49390000000005</v>
      </c>
    </row>
    <row r="8568" spans="2:5" ht="30" x14ac:dyDescent="0.25">
      <c r="B8568" s="4" t="s">
        <v>5885</v>
      </c>
      <c r="C8568" s="8" t="s">
        <v>17931</v>
      </c>
      <c r="D8568" s="4" t="s">
        <v>9</v>
      </c>
      <c r="E8568" s="814">
        <v>669.37980000000005</v>
      </c>
    </row>
    <row r="8569" spans="2:5" ht="30" x14ac:dyDescent="0.25">
      <c r="B8569" s="6" t="s">
        <v>5886</v>
      </c>
      <c r="C8569" s="9" t="s">
        <v>17932</v>
      </c>
      <c r="D8569" s="6" t="s">
        <v>9</v>
      </c>
      <c r="E8569" s="813">
        <v>723.56089999999995</v>
      </c>
    </row>
    <row r="8570" spans="2:5" ht="30" x14ac:dyDescent="0.25">
      <c r="B8570" s="4" t="s">
        <v>5887</v>
      </c>
      <c r="C8570" s="8" t="s">
        <v>17933</v>
      </c>
      <c r="D8570" s="4" t="s">
        <v>9</v>
      </c>
      <c r="E8570" s="814">
        <v>1076.5636</v>
      </c>
    </row>
    <row r="8571" spans="2:5" ht="30" x14ac:dyDescent="0.25">
      <c r="B8571" s="6" t="s">
        <v>5888</v>
      </c>
      <c r="C8571" s="9" t="s">
        <v>17934</v>
      </c>
      <c r="D8571" s="6" t="s">
        <v>9</v>
      </c>
      <c r="E8571" s="813">
        <v>929.46939999999995</v>
      </c>
    </row>
    <row r="8572" spans="2:5" ht="30" x14ac:dyDescent="0.25">
      <c r="B8572" s="4" t="s">
        <v>5889</v>
      </c>
      <c r="C8572" s="8" t="s">
        <v>17935</v>
      </c>
      <c r="D8572" s="4" t="s">
        <v>9</v>
      </c>
      <c r="E8572" s="814">
        <v>1106.5608</v>
      </c>
    </row>
    <row r="8573" spans="2:5" ht="30" x14ac:dyDescent="0.25">
      <c r="B8573" s="6" t="s">
        <v>5890</v>
      </c>
      <c r="C8573" s="9" t="s">
        <v>17936</v>
      </c>
      <c r="D8573" s="6" t="s">
        <v>9</v>
      </c>
      <c r="E8573" s="813">
        <v>4561.1661999999997</v>
      </c>
    </row>
    <row r="8574" spans="2:5" ht="30" x14ac:dyDescent="0.25">
      <c r="B8574" s="4" t="s">
        <v>5891</v>
      </c>
      <c r="C8574" s="8" t="s">
        <v>17937</v>
      </c>
      <c r="D8574" s="4" t="s">
        <v>9</v>
      </c>
      <c r="E8574" s="814">
        <v>308.29840000000002</v>
      </c>
    </row>
    <row r="8575" spans="2:5" ht="30" x14ac:dyDescent="0.25">
      <c r="B8575" s="6" t="s">
        <v>5892</v>
      </c>
      <c r="C8575" s="9" t="s">
        <v>17938</v>
      </c>
      <c r="D8575" s="6" t="s">
        <v>9</v>
      </c>
      <c r="E8575" s="813">
        <v>327.12049999999999</v>
      </c>
    </row>
    <row r="8576" spans="2:5" ht="30" x14ac:dyDescent="0.25">
      <c r="B8576" s="4" t="s">
        <v>5893</v>
      </c>
      <c r="C8576" s="8" t="s">
        <v>17939</v>
      </c>
      <c r="D8576" s="4" t="s">
        <v>9</v>
      </c>
      <c r="E8576" s="814">
        <v>290.29430000000002</v>
      </c>
    </row>
    <row r="8577" spans="2:5" ht="30" x14ac:dyDescent="0.25">
      <c r="B8577" s="6" t="s">
        <v>5894</v>
      </c>
      <c r="C8577" s="9" t="s">
        <v>17940</v>
      </c>
      <c r="D8577" s="6" t="s">
        <v>9</v>
      </c>
      <c r="E8577" s="813">
        <v>494.68520000000001</v>
      </c>
    </row>
    <row r="8578" spans="2:5" ht="30" x14ac:dyDescent="0.25">
      <c r="B8578" s="4" t="s">
        <v>5895</v>
      </c>
      <c r="C8578" s="8" t="s">
        <v>17941</v>
      </c>
      <c r="D8578" s="4" t="s">
        <v>9</v>
      </c>
      <c r="E8578" s="814">
        <v>1117.8253</v>
      </c>
    </row>
    <row r="8579" spans="2:5" ht="30" x14ac:dyDescent="0.25">
      <c r="B8579" s="6" t="s">
        <v>5896</v>
      </c>
      <c r="C8579" s="9" t="s">
        <v>17942</v>
      </c>
      <c r="D8579" s="6" t="s">
        <v>9</v>
      </c>
      <c r="E8579" s="813">
        <v>2198.8006</v>
      </c>
    </row>
    <row r="8580" spans="2:5" ht="30" x14ac:dyDescent="0.25">
      <c r="B8580" s="4" t="s">
        <v>5897</v>
      </c>
      <c r="C8580" s="8" t="s">
        <v>17943</v>
      </c>
      <c r="D8580" s="4" t="s">
        <v>9</v>
      </c>
      <c r="E8580" s="814">
        <v>629.57219999999995</v>
      </c>
    </row>
    <row r="8581" spans="2:5" ht="30" x14ac:dyDescent="0.25">
      <c r="B8581" s="6" t="s">
        <v>5898</v>
      </c>
      <c r="C8581" s="9" t="s">
        <v>17944</v>
      </c>
      <c r="D8581" s="6" t="s">
        <v>9</v>
      </c>
      <c r="E8581" s="813">
        <v>772.48220000000003</v>
      </c>
    </row>
    <row r="8582" spans="2:5" ht="30" x14ac:dyDescent="0.25">
      <c r="B8582" s="4" t="s">
        <v>5899</v>
      </c>
      <c r="C8582" s="8" t="s">
        <v>17945</v>
      </c>
      <c r="D8582" s="4" t="s">
        <v>9</v>
      </c>
      <c r="E8582" s="814">
        <v>990.97580000000005</v>
      </c>
    </row>
    <row r="8583" spans="2:5" ht="30" x14ac:dyDescent="0.25">
      <c r="B8583" s="6" t="s">
        <v>5900</v>
      </c>
      <c r="C8583" s="9" t="s">
        <v>17946</v>
      </c>
      <c r="D8583" s="6" t="s">
        <v>9</v>
      </c>
      <c r="E8583" s="813">
        <v>888.11009999999999</v>
      </c>
    </row>
    <row r="8584" spans="2:5" ht="30" x14ac:dyDescent="0.25">
      <c r="B8584" s="4" t="s">
        <v>5901</v>
      </c>
      <c r="C8584" s="8" t="s">
        <v>17947</v>
      </c>
      <c r="D8584" s="4" t="s">
        <v>9</v>
      </c>
      <c r="E8584" s="814">
        <v>1432.5364999999999</v>
      </c>
    </row>
    <row r="8585" spans="2:5" ht="30" x14ac:dyDescent="0.25">
      <c r="B8585" s="6" t="s">
        <v>5902</v>
      </c>
      <c r="C8585" s="9" t="s">
        <v>17948</v>
      </c>
      <c r="D8585" s="6" t="s">
        <v>9</v>
      </c>
      <c r="E8585" s="813">
        <v>1869.8148000000001</v>
      </c>
    </row>
    <row r="8586" spans="2:5" ht="30" x14ac:dyDescent="0.25">
      <c r="B8586" s="4" t="s">
        <v>5903</v>
      </c>
      <c r="C8586" s="8" t="s">
        <v>17949</v>
      </c>
      <c r="D8586" s="4" t="s">
        <v>9</v>
      </c>
      <c r="E8586" s="814">
        <v>2337.3921</v>
      </c>
    </row>
    <row r="8587" spans="2:5" x14ac:dyDescent="0.25">
      <c r="B8587" s="6" t="s">
        <v>1620</v>
      </c>
      <c r="C8587" s="9" t="s">
        <v>17950</v>
      </c>
      <c r="D8587" s="6" t="s">
        <v>10960</v>
      </c>
      <c r="E8587" s="813">
        <v>1910.74</v>
      </c>
    </row>
    <row r="8588" spans="2:5" x14ac:dyDescent="0.25">
      <c r="B8588" s="4" t="s">
        <v>5904</v>
      </c>
      <c r="C8588" s="8" t="s">
        <v>17951</v>
      </c>
      <c r="D8588" s="4" t="s">
        <v>1013</v>
      </c>
      <c r="E8588" s="814" t="s">
        <v>1600</v>
      </c>
    </row>
    <row r="8589" spans="2:5" x14ac:dyDescent="0.25">
      <c r="B8589" s="6" t="s">
        <v>1619</v>
      </c>
      <c r="C8589" s="9" t="s">
        <v>17952</v>
      </c>
      <c r="D8589" s="6" t="s">
        <v>1013</v>
      </c>
      <c r="E8589" s="813" t="s">
        <v>1600</v>
      </c>
    </row>
    <row r="8590" spans="2:5" x14ac:dyDescent="0.25">
      <c r="B8590" s="4" t="s">
        <v>1618</v>
      </c>
      <c r="C8590" s="8" t="s">
        <v>17953</v>
      </c>
      <c r="D8590" s="4" t="s">
        <v>1013</v>
      </c>
      <c r="E8590" s="814" t="s">
        <v>1600</v>
      </c>
    </row>
    <row r="8591" spans="2:5" x14ac:dyDescent="0.25">
      <c r="B8591" s="6" t="s">
        <v>1617</v>
      </c>
      <c r="C8591" s="9" t="s">
        <v>17954</v>
      </c>
      <c r="D8591" s="6" t="s">
        <v>1013</v>
      </c>
      <c r="E8591" s="813" t="s">
        <v>1600</v>
      </c>
    </row>
    <row r="8592" spans="2:5" x14ac:dyDescent="0.25">
      <c r="B8592" s="4" t="s">
        <v>1616</v>
      </c>
      <c r="C8592" s="8" t="s">
        <v>17955</v>
      </c>
      <c r="D8592" s="4" t="s">
        <v>1013</v>
      </c>
      <c r="E8592" s="814" t="s">
        <v>1600</v>
      </c>
    </row>
    <row r="8593" spans="2:5" x14ac:dyDescent="0.25">
      <c r="B8593" s="6" t="s">
        <v>1615</v>
      </c>
      <c r="C8593" s="9" t="s">
        <v>17956</v>
      </c>
      <c r="D8593" s="6" t="s">
        <v>1013</v>
      </c>
      <c r="E8593" s="813" t="s">
        <v>1600</v>
      </c>
    </row>
    <row r="8594" spans="2:5" x14ac:dyDescent="0.25">
      <c r="B8594" s="4" t="s">
        <v>1614</v>
      </c>
      <c r="C8594" s="8" t="s">
        <v>17957</v>
      </c>
      <c r="D8594" s="4" t="s">
        <v>42</v>
      </c>
      <c r="E8594" s="814" t="s">
        <v>1600</v>
      </c>
    </row>
    <row r="8595" spans="2:5" x14ac:dyDescent="0.25">
      <c r="B8595" s="6" t="s">
        <v>1613</v>
      </c>
      <c r="C8595" s="9" t="s">
        <v>17958</v>
      </c>
      <c r="D8595" s="6" t="s">
        <v>42</v>
      </c>
      <c r="E8595" s="813" t="s">
        <v>1600</v>
      </c>
    </row>
    <row r="8596" spans="2:5" x14ac:dyDescent="0.25">
      <c r="B8596" s="4" t="s">
        <v>1612</v>
      </c>
      <c r="C8596" s="8" t="s">
        <v>17959</v>
      </c>
      <c r="D8596" s="4" t="s">
        <v>42</v>
      </c>
      <c r="E8596" s="814" t="s">
        <v>1600</v>
      </c>
    </row>
    <row r="8597" spans="2:5" x14ac:dyDescent="0.25">
      <c r="B8597" s="6" t="s">
        <v>1611</v>
      </c>
      <c r="C8597" s="9" t="s">
        <v>17960</v>
      </c>
      <c r="D8597" s="6" t="s">
        <v>42</v>
      </c>
      <c r="E8597" s="813" t="s">
        <v>1600</v>
      </c>
    </row>
    <row r="8598" spans="2:5" x14ac:dyDescent="0.25">
      <c r="B8598" s="4" t="s">
        <v>1610</v>
      </c>
      <c r="C8598" s="8" t="s">
        <v>17961</v>
      </c>
      <c r="D8598" s="4" t="s">
        <v>42</v>
      </c>
      <c r="E8598" s="814" t="s">
        <v>1600</v>
      </c>
    </row>
    <row r="8599" spans="2:5" x14ac:dyDescent="0.25">
      <c r="B8599" s="6" t="s">
        <v>1609</v>
      </c>
      <c r="C8599" s="9" t="s">
        <v>17962</v>
      </c>
      <c r="D8599" s="6" t="s">
        <v>1013</v>
      </c>
      <c r="E8599" s="813" t="s">
        <v>1600</v>
      </c>
    </row>
    <row r="8600" spans="2:5" x14ac:dyDescent="0.25">
      <c r="B8600" s="4" t="s">
        <v>5338</v>
      </c>
      <c r="C8600" s="8" t="s">
        <v>17963</v>
      </c>
      <c r="D8600" s="4" t="s">
        <v>42</v>
      </c>
      <c r="E8600" s="814">
        <v>22.340800000000002</v>
      </c>
    </row>
    <row r="8601" spans="2:5" x14ac:dyDescent="0.25">
      <c r="B8601" s="6" t="s">
        <v>5339</v>
      </c>
      <c r="C8601" s="9" t="s">
        <v>17964</v>
      </c>
      <c r="D8601" s="6" t="s">
        <v>42</v>
      </c>
      <c r="E8601" s="813">
        <v>29.989799999999999</v>
      </c>
    </row>
    <row r="8602" spans="2:5" x14ac:dyDescent="0.25">
      <c r="B8602" s="4" t="s">
        <v>5340</v>
      </c>
      <c r="C8602" s="8" t="s">
        <v>17965</v>
      </c>
      <c r="D8602" s="4" t="s">
        <v>42</v>
      </c>
      <c r="E8602" s="814">
        <v>29.989799999999999</v>
      </c>
    </row>
    <row r="8603" spans="2:5" x14ac:dyDescent="0.25">
      <c r="B8603" s="6" t="s">
        <v>5341</v>
      </c>
      <c r="C8603" s="9" t="s">
        <v>17966</v>
      </c>
      <c r="D8603" s="6" t="s">
        <v>42</v>
      </c>
      <c r="E8603" s="813">
        <v>30.637599999999999</v>
      </c>
    </row>
    <row r="8604" spans="2:5" x14ac:dyDescent="0.25">
      <c r="B8604" s="4" t="s">
        <v>5342</v>
      </c>
      <c r="C8604" s="8" t="s">
        <v>17967</v>
      </c>
      <c r="D8604" s="4" t="s">
        <v>42</v>
      </c>
      <c r="E8604" s="814">
        <v>21.922000000000001</v>
      </c>
    </row>
    <row r="8605" spans="2:5" x14ac:dyDescent="0.25">
      <c r="B8605" s="6" t="s">
        <v>5343</v>
      </c>
      <c r="C8605" s="9" t="s">
        <v>17968</v>
      </c>
      <c r="D8605" s="6" t="s">
        <v>42</v>
      </c>
      <c r="E8605" s="813">
        <v>24.8218</v>
      </c>
    </row>
    <row r="8606" spans="2:5" x14ac:dyDescent="0.25">
      <c r="B8606" s="4" t="s">
        <v>5344</v>
      </c>
      <c r="C8606" s="8" t="s">
        <v>17969</v>
      </c>
      <c r="D8606" s="4" t="s">
        <v>42</v>
      </c>
      <c r="E8606" s="814">
        <v>24.8218</v>
      </c>
    </row>
    <row r="8607" spans="2:5" x14ac:dyDescent="0.25">
      <c r="B8607" s="6" t="s">
        <v>5345</v>
      </c>
      <c r="C8607" s="9" t="s">
        <v>17970</v>
      </c>
      <c r="D8607" s="6" t="s">
        <v>42</v>
      </c>
      <c r="E8607" s="813">
        <v>30.6477</v>
      </c>
    </row>
    <row r="8608" spans="2:5" x14ac:dyDescent="0.25">
      <c r="B8608" s="4" t="s">
        <v>5346</v>
      </c>
      <c r="C8608" s="8" t="s">
        <v>17971</v>
      </c>
      <c r="D8608" s="4" t="s">
        <v>42</v>
      </c>
      <c r="E8608" s="814">
        <v>18.097000000000001</v>
      </c>
    </row>
    <row r="8609" spans="2:5" x14ac:dyDescent="0.25">
      <c r="B8609" s="6" t="s">
        <v>5347</v>
      </c>
      <c r="C8609" s="9" t="s">
        <v>17972</v>
      </c>
      <c r="D8609" s="6" t="s">
        <v>42</v>
      </c>
      <c r="E8609" s="813">
        <v>22.566800000000001</v>
      </c>
    </row>
    <row r="8610" spans="2:5" x14ac:dyDescent="0.25">
      <c r="B8610" s="4" t="s">
        <v>5348</v>
      </c>
      <c r="C8610" s="8" t="s">
        <v>17973</v>
      </c>
      <c r="D8610" s="4" t="s">
        <v>42</v>
      </c>
      <c r="E8610" s="814">
        <v>23.495899999999999</v>
      </c>
    </row>
    <row r="8611" spans="2:5" x14ac:dyDescent="0.25">
      <c r="B8611" s="6" t="s">
        <v>5349</v>
      </c>
      <c r="C8611" s="9" t="s">
        <v>17974</v>
      </c>
      <c r="D8611" s="6" t="s">
        <v>42</v>
      </c>
      <c r="E8611" s="813">
        <v>30.100300000000001</v>
      </c>
    </row>
    <row r="8612" spans="2:5" x14ac:dyDescent="0.25">
      <c r="B8612" s="4" t="s">
        <v>5350</v>
      </c>
      <c r="C8612" s="8" t="s">
        <v>17975</v>
      </c>
      <c r="D8612" s="4" t="s">
        <v>42</v>
      </c>
      <c r="E8612" s="814">
        <v>16.7803</v>
      </c>
    </row>
    <row r="8613" spans="2:5" x14ac:dyDescent="0.25">
      <c r="B8613" s="6" t="s">
        <v>5351</v>
      </c>
      <c r="C8613" s="9" t="s">
        <v>17976</v>
      </c>
      <c r="D8613" s="6" t="s">
        <v>42</v>
      </c>
      <c r="E8613" s="813">
        <v>21.999300000000002</v>
      </c>
    </row>
    <row r="8614" spans="2:5" x14ac:dyDescent="0.25">
      <c r="B8614" s="4" t="s">
        <v>5352</v>
      </c>
      <c r="C8614" s="8" t="s">
        <v>17977</v>
      </c>
      <c r="D8614" s="4" t="s">
        <v>42</v>
      </c>
      <c r="E8614" s="814">
        <v>22.566800000000001</v>
      </c>
    </row>
    <row r="8615" spans="2:5" x14ac:dyDescent="0.25">
      <c r="B8615" s="6" t="s">
        <v>5353</v>
      </c>
      <c r="C8615" s="9" t="s">
        <v>17978</v>
      </c>
      <c r="D8615" s="6" t="s">
        <v>42</v>
      </c>
      <c r="E8615" s="813">
        <v>29.4925</v>
      </c>
    </row>
    <row r="8616" spans="2:5" x14ac:dyDescent="0.25">
      <c r="B8616" s="4" t="s">
        <v>5354</v>
      </c>
      <c r="C8616" s="8" t="s">
        <v>17979</v>
      </c>
      <c r="D8616" s="4" t="s">
        <v>42</v>
      </c>
      <c r="E8616" s="814">
        <v>34.021999999999998</v>
      </c>
    </row>
    <row r="8617" spans="2:5" x14ac:dyDescent="0.25">
      <c r="B8617" s="6" t="s">
        <v>5355</v>
      </c>
      <c r="C8617" s="9" t="s">
        <v>17980</v>
      </c>
      <c r="D8617" s="6" t="s">
        <v>42</v>
      </c>
      <c r="E8617" s="813">
        <v>43.249600000000001</v>
      </c>
    </row>
    <row r="8618" spans="2:5" x14ac:dyDescent="0.25">
      <c r="B8618" s="4" t="s">
        <v>5356</v>
      </c>
      <c r="C8618" s="8" t="s">
        <v>17981</v>
      </c>
      <c r="D8618" s="4" t="s">
        <v>42</v>
      </c>
      <c r="E8618" s="814">
        <v>47.913499999999999</v>
      </c>
    </row>
    <row r="8619" spans="2:5" x14ac:dyDescent="0.25">
      <c r="B8619" s="6" t="s">
        <v>5357</v>
      </c>
      <c r="C8619" s="9" t="s">
        <v>17982</v>
      </c>
      <c r="D8619" s="6" t="s">
        <v>42</v>
      </c>
      <c r="E8619" s="813">
        <v>48.093000000000004</v>
      </c>
    </row>
    <row r="8620" spans="2:5" x14ac:dyDescent="0.25">
      <c r="B8620" s="4" t="s">
        <v>5358</v>
      </c>
      <c r="C8620" s="8" t="s">
        <v>17983</v>
      </c>
      <c r="D8620" s="4" t="s">
        <v>42</v>
      </c>
      <c r="E8620" s="814">
        <v>33.420200000000001</v>
      </c>
    </row>
    <row r="8621" spans="2:5" x14ac:dyDescent="0.25">
      <c r="B8621" s="6" t="s">
        <v>5359</v>
      </c>
      <c r="C8621" s="9" t="s">
        <v>17984</v>
      </c>
      <c r="D8621" s="6" t="s">
        <v>42</v>
      </c>
      <c r="E8621" s="813">
        <v>42.697899999999997</v>
      </c>
    </row>
    <row r="8622" spans="2:5" x14ac:dyDescent="0.25">
      <c r="B8622" s="4" t="s">
        <v>5360</v>
      </c>
      <c r="C8622" s="8" t="s">
        <v>17985</v>
      </c>
      <c r="D8622" s="4" t="s">
        <v>42</v>
      </c>
      <c r="E8622" s="814">
        <v>47.261600000000001</v>
      </c>
    </row>
    <row r="8623" spans="2:5" x14ac:dyDescent="0.25">
      <c r="B8623" s="6" t="s">
        <v>5361</v>
      </c>
      <c r="C8623" s="9" t="s">
        <v>17986</v>
      </c>
      <c r="D8623" s="6" t="s">
        <v>42</v>
      </c>
      <c r="E8623" s="813">
        <v>47.261600000000001</v>
      </c>
    </row>
    <row r="8624" spans="2:5" x14ac:dyDescent="0.25">
      <c r="B8624" s="4" t="s">
        <v>5362</v>
      </c>
      <c r="C8624" s="8" t="s">
        <v>17987</v>
      </c>
      <c r="D8624" s="4" t="s">
        <v>42</v>
      </c>
      <c r="E8624" s="814">
        <v>30.672000000000001</v>
      </c>
    </row>
    <row r="8625" spans="2:5" x14ac:dyDescent="0.25">
      <c r="B8625" s="6" t="s">
        <v>5363</v>
      </c>
      <c r="C8625" s="9" t="s">
        <v>17988</v>
      </c>
      <c r="D8625" s="6" t="s">
        <v>42</v>
      </c>
      <c r="E8625" s="813">
        <v>37.783200000000001</v>
      </c>
    </row>
    <row r="8626" spans="2:5" x14ac:dyDescent="0.25">
      <c r="B8626" s="4" t="s">
        <v>5364</v>
      </c>
      <c r="C8626" s="8" t="s">
        <v>17989</v>
      </c>
      <c r="D8626" s="4" t="s">
        <v>42</v>
      </c>
      <c r="E8626" s="814">
        <v>42.045999999999999</v>
      </c>
    </row>
    <row r="8627" spans="2:5" x14ac:dyDescent="0.25">
      <c r="B8627" s="6" t="s">
        <v>5365</v>
      </c>
      <c r="C8627" s="9" t="s">
        <v>17990</v>
      </c>
      <c r="D8627" s="6" t="s">
        <v>42</v>
      </c>
      <c r="E8627" s="813">
        <v>46.5383</v>
      </c>
    </row>
    <row r="8628" spans="2:5" x14ac:dyDescent="0.25">
      <c r="B8628" s="4" t="s">
        <v>5366</v>
      </c>
      <c r="C8628" s="8" t="s">
        <v>17991</v>
      </c>
      <c r="D8628" s="4" t="s">
        <v>42</v>
      </c>
      <c r="E8628" s="814">
        <v>29.969899999999999</v>
      </c>
    </row>
    <row r="8629" spans="2:5" x14ac:dyDescent="0.25">
      <c r="B8629" s="6" t="s">
        <v>5367</v>
      </c>
      <c r="C8629" s="9" t="s">
        <v>17992</v>
      </c>
      <c r="D8629" s="6" t="s">
        <v>42</v>
      </c>
      <c r="E8629" s="813">
        <v>37.071100000000001</v>
      </c>
    </row>
    <row r="8630" spans="2:5" x14ac:dyDescent="0.25">
      <c r="B8630" s="4" t="s">
        <v>5368</v>
      </c>
      <c r="C8630" s="8" t="s">
        <v>17993</v>
      </c>
      <c r="D8630" s="4" t="s">
        <v>42</v>
      </c>
      <c r="E8630" s="814">
        <v>41.243600000000001</v>
      </c>
    </row>
    <row r="8631" spans="2:5" x14ac:dyDescent="0.25">
      <c r="B8631" s="6" t="s">
        <v>5369</v>
      </c>
      <c r="C8631" s="9" t="s">
        <v>17994</v>
      </c>
      <c r="D8631" s="6" t="s">
        <v>42</v>
      </c>
      <c r="E8631" s="813">
        <v>45.757100000000001</v>
      </c>
    </row>
    <row r="8632" spans="2:5" x14ac:dyDescent="0.25">
      <c r="B8632" s="4" t="s">
        <v>5370</v>
      </c>
      <c r="C8632" s="8" t="s">
        <v>17995</v>
      </c>
      <c r="D8632" s="4" t="s">
        <v>42</v>
      </c>
      <c r="E8632" s="814">
        <v>26.139600000000002</v>
      </c>
    </row>
    <row r="8633" spans="2:5" x14ac:dyDescent="0.25">
      <c r="B8633" s="6" t="s">
        <v>5371</v>
      </c>
      <c r="C8633" s="9" t="s">
        <v>17996</v>
      </c>
      <c r="D8633" s="6" t="s">
        <v>42</v>
      </c>
      <c r="E8633" s="813">
        <v>21.154699999999998</v>
      </c>
    </row>
    <row r="8634" spans="2:5" x14ac:dyDescent="0.25">
      <c r="B8634" s="4" t="s">
        <v>5372</v>
      </c>
      <c r="C8634" s="8" t="s">
        <v>17997</v>
      </c>
      <c r="D8634" s="4" t="s">
        <v>42</v>
      </c>
      <c r="E8634" s="814">
        <v>65.043700000000001</v>
      </c>
    </row>
    <row r="8635" spans="2:5" x14ac:dyDescent="0.25">
      <c r="B8635" s="6" t="s">
        <v>5373</v>
      </c>
      <c r="C8635" s="9" t="s">
        <v>17998</v>
      </c>
      <c r="D8635" s="6" t="s">
        <v>42</v>
      </c>
      <c r="E8635" s="813">
        <v>23.441500000000001</v>
      </c>
    </row>
    <row r="8636" spans="2:5" x14ac:dyDescent="0.25">
      <c r="B8636" s="4" t="s">
        <v>5374</v>
      </c>
      <c r="C8636" s="8" t="s">
        <v>17999</v>
      </c>
      <c r="D8636" s="4" t="s">
        <v>42</v>
      </c>
      <c r="E8636" s="814">
        <v>17.794899999999998</v>
      </c>
    </row>
    <row r="8637" spans="2:5" x14ac:dyDescent="0.25">
      <c r="B8637" s="6" t="s">
        <v>5375</v>
      </c>
      <c r="C8637" s="9" t="s">
        <v>18000</v>
      </c>
      <c r="D8637" s="6" t="s">
        <v>42</v>
      </c>
      <c r="E8637" s="813">
        <v>63.488999999999997</v>
      </c>
    </row>
    <row r="8638" spans="2:5" x14ac:dyDescent="0.25">
      <c r="B8638" s="4" t="s">
        <v>5376</v>
      </c>
      <c r="C8638" s="8" t="s">
        <v>18001</v>
      </c>
      <c r="D8638" s="4" t="s">
        <v>42</v>
      </c>
      <c r="E8638" s="814">
        <v>20.9742</v>
      </c>
    </row>
    <row r="8639" spans="2:5" x14ac:dyDescent="0.25">
      <c r="B8639" s="6" t="s">
        <v>5377</v>
      </c>
      <c r="C8639" s="9" t="s">
        <v>18002</v>
      </c>
      <c r="D8639" s="6" t="s">
        <v>42</v>
      </c>
      <c r="E8639" s="813">
        <v>17.7545</v>
      </c>
    </row>
    <row r="8640" spans="2:5" x14ac:dyDescent="0.25">
      <c r="B8640" s="4" t="s">
        <v>5378</v>
      </c>
      <c r="C8640" s="8" t="s">
        <v>18003</v>
      </c>
      <c r="D8640" s="4" t="s">
        <v>42</v>
      </c>
      <c r="E8640" s="814">
        <v>55.765900000000002</v>
      </c>
    </row>
    <row r="8641" spans="2:5" x14ac:dyDescent="0.25">
      <c r="B8641" s="6" t="s">
        <v>5379</v>
      </c>
      <c r="C8641" s="9" t="s">
        <v>18004</v>
      </c>
      <c r="D8641" s="6" t="s">
        <v>42</v>
      </c>
      <c r="E8641" s="813">
        <v>17.333300000000001</v>
      </c>
    </row>
    <row r="8642" spans="2:5" x14ac:dyDescent="0.25">
      <c r="B8642" s="4" t="s">
        <v>5380</v>
      </c>
      <c r="C8642" s="8" t="s">
        <v>18005</v>
      </c>
      <c r="D8642" s="4" t="s">
        <v>42</v>
      </c>
      <c r="E8642" s="814">
        <v>14.695399999999999</v>
      </c>
    </row>
    <row r="8643" spans="2:5" x14ac:dyDescent="0.25">
      <c r="B8643" s="6" t="s">
        <v>5381</v>
      </c>
      <c r="C8643" s="9" t="s">
        <v>18006</v>
      </c>
      <c r="D8643" s="6" t="s">
        <v>42</v>
      </c>
      <c r="E8643" s="813">
        <v>54.261400000000002</v>
      </c>
    </row>
    <row r="8644" spans="2:5" x14ac:dyDescent="0.25">
      <c r="B8644" s="4" t="s">
        <v>5382</v>
      </c>
      <c r="C8644" s="8" t="s">
        <v>18007</v>
      </c>
      <c r="D8644" s="4" t="s">
        <v>42</v>
      </c>
      <c r="E8644" s="814">
        <v>73.973799999999997</v>
      </c>
    </row>
    <row r="8645" spans="2:5" x14ac:dyDescent="0.25">
      <c r="B8645" s="6" t="s">
        <v>5383</v>
      </c>
      <c r="C8645" s="9" t="s">
        <v>18008</v>
      </c>
      <c r="D8645" s="6" t="s">
        <v>42</v>
      </c>
      <c r="E8645" s="813">
        <v>72.491699999999994</v>
      </c>
    </row>
    <row r="8646" spans="2:5" x14ac:dyDescent="0.25">
      <c r="B8646" s="4" t="s">
        <v>5384</v>
      </c>
      <c r="C8646" s="8" t="s">
        <v>18009</v>
      </c>
      <c r="D8646" s="4" t="s">
        <v>42</v>
      </c>
      <c r="E8646" s="814">
        <v>61.853700000000003</v>
      </c>
    </row>
    <row r="8647" spans="2:5" x14ac:dyDescent="0.25">
      <c r="B8647" s="6" t="s">
        <v>5385</v>
      </c>
      <c r="C8647" s="9" t="s">
        <v>18010</v>
      </c>
      <c r="D8647" s="6" t="s">
        <v>42</v>
      </c>
      <c r="E8647" s="813">
        <v>60.309100000000001</v>
      </c>
    </row>
    <row r="8648" spans="2:5" x14ac:dyDescent="0.25">
      <c r="B8648" s="4" t="s">
        <v>1608</v>
      </c>
      <c r="C8648" s="8" t="s">
        <v>18011</v>
      </c>
      <c r="D8648" s="4" t="s">
        <v>1013</v>
      </c>
      <c r="E8648" s="814" t="s">
        <v>1600</v>
      </c>
    </row>
    <row r="8649" spans="2:5" x14ac:dyDescent="0.25">
      <c r="B8649" s="6" t="s">
        <v>1607</v>
      </c>
      <c r="C8649" s="9" t="s">
        <v>18012</v>
      </c>
      <c r="D8649" s="6" t="s">
        <v>42</v>
      </c>
      <c r="E8649" s="813">
        <v>15518.3333</v>
      </c>
    </row>
    <row r="8650" spans="2:5" x14ac:dyDescent="0.25">
      <c r="B8650" s="4" t="s">
        <v>1606</v>
      </c>
      <c r="C8650" s="8" t="s">
        <v>18013</v>
      </c>
      <c r="D8650" s="4" t="s">
        <v>42</v>
      </c>
      <c r="E8650" s="814">
        <v>23725.462500000001</v>
      </c>
    </row>
    <row r="8651" spans="2:5" x14ac:dyDescent="0.25">
      <c r="B8651" s="6" t="s">
        <v>1605</v>
      </c>
      <c r="C8651" s="9" t="s">
        <v>18014</v>
      </c>
      <c r="D8651" s="6" t="s">
        <v>42</v>
      </c>
      <c r="E8651" s="813">
        <v>37571.436699999998</v>
      </c>
    </row>
    <row r="8652" spans="2:5" x14ac:dyDescent="0.25">
      <c r="B8652" s="4" t="s">
        <v>1604</v>
      </c>
      <c r="C8652" s="8" t="s">
        <v>18015</v>
      </c>
      <c r="D8652" s="4" t="s">
        <v>42</v>
      </c>
      <c r="E8652" s="814">
        <v>48776.707900000001</v>
      </c>
    </row>
    <row r="8653" spans="2:5" x14ac:dyDescent="0.25">
      <c r="B8653" s="6" t="s">
        <v>1603</v>
      </c>
      <c r="C8653" s="9" t="s">
        <v>18016</v>
      </c>
      <c r="D8653" s="6" t="s">
        <v>42</v>
      </c>
      <c r="E8653" s="813" t="s">
        <v>1600</v>
      </c>
    </row>
    <row r="8654" spans="2:5" x14ac:dyDescent="0.25">
      <c r="B8654" s="4" t="s">
        <v>1602</v>
      </c>
      <c r="C8654" s="8" t="s">
        <v>18017</v>
      </c>
      <c r="D8654" s="4" t="s">
        <v>42</v>
      </c>
      <c r="E8654" s="814" t="s">
        <v>1600</v>
      </c>
    </row>
    <row r="8655" spans="2:5" x14ac:dyDescent="0.25">
      <c r="B8655" s="6" t="s">
        <v>1601</v>
      </c>
      <c r="C8655" s="9" t="s">
        <v>18018</v>
      </c>
      <c r="D8655" s="6" t="s">
        <v>42</v>
      </c>
      <c r="E8655" s="813" t="s">
        <v>1600</v>
      </c>
    </row>
    <row r="8656" spans="2:5" x14ac:dyDescent="0.25">
      <c r="B8656" s="4" t="s">
        <v>1599</v>
      </c>
      <c r="C8656" s="8" t="s">
        <v>18019</v>
      </c>
      <c r="D8656" s="4" t="s">
        <v>42</v>
      </c>
      <c r="E8656" s="814" t="s">
        <v>1600</v>
      </c>
    </row>
    <row r="8657" spans="2:5" x14ac:dyDescent="0.25">
      <c r="B8657" s="6" t="s">
        <v>1598</v>
      </c>
      <c r="C8657" s="9" t="s">
        <v>18020</v>
      </c>
      <c r="D8657" s="6" t="s">
        <v>42</v>
      </c>
      <c r="E8657" s="813">
        <v>64.3964</v>
      </c>
    </row>
    <row r="8658" spans="2:5" x14ac:dyDescent="0.25">
      <c r="B8658" s="4" t="s">
        <v>1597</v>
      </c>
      <c r="C8658" s="8" t="s">
        <v>18021</v>
      </c>
      <c r="D8658" s="4" t="s">
        <v>42</v>
      </c>
      <c r="E8658" s="814">
        <v>62.3703</v>
      </c>
    </row>
    <row r="8659" spans="2:5" x14ac:dyDescent="0.25">
      <c r="B8659" s="6" t="s">
        <v>1596</v>
      </c>
      <c r="C8659" s="9" t="s">
        <v>18022</v>
      </c>
      <c r="D8659" s="6" t="s">
        <v>42</v>
      </c>
      <c r="E8659" s="813">
        <v>158.18629999999999</v>
      </c>
    </row>
    <row r="8660" spans="2:5" x14ac:dyDescent="0.25">
      <c r="B8660" s="4" t="s">
        <v>1595</v>
      </c>
      <c r="C8660" s="8" t="s">
        <v>18023</v>
      </c>
      <c r="D8660" s="4" t="s">
        <v>42</v>
      </c>
      <c r="E8660" s="814">
        <v>271.72949999999997</v>
      </c>
    </row>
    <row r="8661" spans="2:5" x14ac:dyDescent="0.25">
      <c r="B8661" s="6" t="s">
        <v>1594</v>
      </c>
      <c r="C8661" s="9" t="s">
        <v>18024</v>
      </c>
      <c r="D8661" s="6" t="s">
        <v>42</v>
      </c>
      <c r="E8661" s="813">
        <v>76.105199999999996</v>
      </c>
    </row>
    <row r="8662" spans="2:5" x14ac:dyDescent="0.25">
      <c r="B8662" s="4" t="s">
        <v>1593</v>
      </c>
      <c r="C8662" s="8" t="s">
        <v>18025</v>
      </c>
      <c r="D8662" s="4" t="s">
        <v>42</v>
      </c>
      <c r="E8662" s="814">
        <v>173.0652</v>
      </c>
    </row>
    <row r="8663" spans="2:5" x14ac:dyDescent="0.25">
      <c r="B8663" s="6" t="s">
        <v>1592</v>
      </c>
      <c r="C8663" s="9" t="s">
        <v>18026</v>
      </c>
      <c r="D8663" s="6" t="s">
        <v>42</v>
      </c>
      <c r="E8663" s="813">
        <v>4.6574999999999998</v>
      </c>
    </row>
    <row r="8664" spans="2:5" x14ac:dyDescent="0.25">
      <c r="B8664" s="4" t="s">
        <v>1591</v>
      </c>
      <c r="C8664" s="8" t="s">
        <v>18027</v>
      </c>
      <c r="D8664" s="4" t="s">
        <v>42</v>
      </c>
      <c r="E8664" s="814">
        <v>1.6420999999999999</v>
      </c>
    </row>
    <row r="8665" spans="2:5" x14ac:dyDescent="0.25">
      <c r="B8665" s="6" t="s">
        <v>1590</v>
      </c>
      <c r="C8665" s="9" t="s">
        <v>18028</v>
      </c>
      <c r="D8665" s="6" t="s">
        <v>42</v>
      </c>
      <c r="E8665" s="813">
        <v>0.83340000000000003</v>
      </c>
    </row>
    <row r="8666" spans="2:5" x14ac:dyDescent="0.25">
      <c r="B8666" s="4" t="s">
        <v>1589</v>
      </c>
      <c r="C8666" s="8" t="s">
        <v>18029</v>
      </c>
      <c r="D8666" s="4" t="s">
        <v>42</v>
      </c>
      <c r="E8666" s="814">
        <v>347.13830000000002</v>
      </c>
    </row>
    <row r="8667" spans="2:5" x14ac:dyDescent="0.25">
      <c r="B8667" s="6" t="s">
        <v>1588</v>
      </c>
      <c r="C8667" s="9" t="s">
        <v>18030</v>
      </c>
      <c r="D8667" s="6" t="s">
        <v>42</v>
      </c>
      <c r="E8667" s="813">
        <v>1.157</v>
      </c>
    </row>
    <row r="8668" spans="2:5" x14ac:dyDescent="0.25">
      <c r="B8668" s="4" t="s">
        <v>1587</v>
      </c>
      <c r="C8668" s="8" t="s">
        <v>18031</v>
      </c>
      <c r="D8668" s="4" t="s">
        <v>1067</v>
      </c>
      <c r="E8668" s="814">
        <v>59.509599999999999</v>
      </c>
    </row>
    <row r="8669" spans="2:5" x14ac:dyDescent="0.25">
      <c r="B8669" s="6" t="s">
        <v>1586</v>
      </c>
      <c r="C8669" s="9" t="s">
        <v>18032</v>
      </c>
      <c r="D8669" s="6" t="s">
        <v>1067</v>
      </c>
      <c r="E8669" s="813">
        <v>152.76259999999999</v>
      </c>
    </row>
    <row r="8670" spans="2:5" x14ac:dyDescent="0.25">
      <c r="B8670" s="4" t="s">
        <v>1585</v>
      </c>
      <c r="C8670" s="8" t="s">
        <v>18033</v>
      </c>
      <c r="D8670" s="4" t="s">
        <v>1067</v>
      </c>
      <c r="E8670" s="814">
        <v>91.2363</v>
      </c>
    </row>
    <row r="8671" spans="2:5" x14ac:dyDescent="0.25">
      <c r="B8671" s="6" t="s">
        <v>1584</v>
      </c>
      <c r="C8671" s="9" t="s">
        <v>18034</v>
      </c>
      <c r="D8671" s="6" t="s">
        <v>1067</v>
      </c>
      <c r="E8671" s="813">
        <v>190.96940000000001</v>
      </c>
    </row>
    <row r="8672" spans="2:5" x14ac:dyDescent="0.25">
      <c r="B8672" s="4" t="s">
        <v>1583</v>
      </c>
      <c r="C8672" s="8" t="s">
        <v>18035</v>
      </c>
      <c r="D8672" s="4" t="s">
        <v>1067</v>
      </c>
      <c r="E8672" s="814">
        <v>58.857700000000001</v>
      </c>
    </row>
    <row r="8673" spans="2:5" x14ac:dyDescent="0.25">
      <c r="B8673" s="6" t="s">
        <v>1582</v>
      </c>
      <c r="C8673" s="9" t="s">
        <v>18036</v>
      </c>
      <c r="D8673" s="6" t="s">
        <v>1067</v>
      </c>
      <c r="E8673" s="813">
        <v>66.090199999999996</v>
      </c>
    </row>
    <row r="8674" spans="2:5" x14ac:dyDescent="0.25">
      <c r="B8674" s="4" t="s">
        <v>1581</v>
      </c>
      <c r="C8674" s="8" t="s">
        <v>18037</v>
      </c>
      <c r="D8674" s="4" t="s">
        <v>42</v>
      </c>
      <c r="E8674" s="814">
        <v>3.3</v>
      </c>
    </row>
    <row r="8675" spans="2:5" x14ac:dyDescent="0.25">
      <c r="B8675" s="6" t="s">
        <v>1580</v>
      </c>
      <c r="C8675" s="9" t="s">
        <v>18038</v>
      </c>
      <c r="D8675" s="6" t="s">
        <v>42</v>
      </c>
      <c r="E8675" s="813">
        <v>3.7101000000000002</v>
      </c>
    </row>
    <row r="8676" spans="2:5" x14ac:dyDescent="0.25">
      <c r="B8676" s="4" t="s">
        <v>1579</v>
      </c>
      <c r="C8676" s="8" t="s">
        <v>18039</v>
      </c>
      <c r="D8676" s="4" t="s">
        <v>9</v>
      </c>
      <c r="E8676" s="814">
        <v>56.816800000000001</v>
      </c>
    </row>
    <row r="8677" spans="2:5" x14ac:dyDescent="0.25">
      <c r="B8677" s="6" t="s">
        <v>1578</v>
      </c>
      <c r="C8677" s="9" t="s">
        <v>18040</v>
      </c>
      <c r="D8677" s="6" t="s">
        <v>9</v>
      </c>
      <c r="E8677" s="813">
        <v>175.15860000000001</v>
      </c>
    </row>
    <row r="8678" spans="2:5" x14ac:dyDescent="0.25">
      <c r="B8678" s="4" t="s">
        <v>1577</v>
      </c>
      <c r="C8678" s="8" t="s">
        <v>18041</v>
      </c>
      <c r="D8678" s="4" t="s">
        <v>49</v>
      </c>
      <c r="E8678" s="814">
        <v>31.767600000000002</v>
      </c>
    </row>
    <row r="8679" spans="2:5" x14ac:dyDescent="0.25">
      <c r="B8679" s="6" t="s">
        <v>1576</v>
      </c>
      <c r="C8679" s="9" t="s">
        <v>18042</v>
      </c>
      <c r="D8679" s="6" t="s">
        <v>42</v>
      </c>
      <c r="E8679" s="813">
        <v>1.5067999999999999</v>
      </c>
    </row>
    <row r="8680" spans="2:5" x14ac:dyDescent="0.25">
      <c r="B8680" s="4" t="s">
        <v>1575</v>
      </c>
      <c r="C8680" s="8" t="s">
        <v>18043</v>
      </c>
      <c r="D8680" s="4" t="s">
        <v>42</v>
      </c>
      <c r="E8680" s="814">
        <v>0.5474</v>
      </c>
    </row>
    <row r="8681" spans="2:5" x14ac:dyDescent="0.25">
      <c r="B8681" s="6" t="s">
        <v>1574</v>
      </c>
      <c r="C8681" s="9" t="s">
        <v>18044</v>
      </c>
      <c r="D8681" s="6" t="s">
        <v>42</v>
      </c>
      <c r="E8681" s="813">
        <v>0.20860000000000001</v>
      </c>
    </row>
    <row r="8682" spans="2:5" x14ac:dyDescent="0.25">
      <c r="B8682" s="4" t="s">
        <v>1573</v>
      </c>
      <c r="C8682" s="8" t="s">
        <v>18045</v>
      </c>
      <c r="D8682" s="4" t="s">
        <v>42</v>
      </c>
      <c r="E8682" s="814">
        <v>0.30480000000000002</v>
      </c>
    </row>
    <row r="8683" spans="2:5" x14ac:dyDescent="0.25">
      <c r="B8683" s="6" t="s">
        <v>1572</v>
      </c>
      <c r="C8683" s="9" t="s">
        <v>18046</v>
      </c>
      <c r="D8683" s="6" t="s">
        <v>42</v>
      </c>
      <c r="E8683" s="813">
        <v>4.6886000000000001</v>
      </c>
    </row>
    <row r="8684" spans="2:5" x14ac:dyDescent="0.25">
      <c r="B8684" s="4" t="s">
        <v>1571</v>
      </c>
      <c r="C8684" s="8" t="s">
        <v>18047</v>
      </c>
      <c r="D8684" s="4" t="s">
        <v>9</v>
      </c>
      <c r="E8684" s="814">
        <v>44.880200000000002</v>
      </c>
    </row>
    <row r="8685" spans="2:5" x14ac:dyDescent="0.25">
      <c r="B8685" s="6" t="s">
        <v>6122</v>
      </c>
      <c r="C8685" s="9" t="s">
        <v>18048</v>
      </c>
      <c r="D8685" s="6" t="s">
        <v>9</v>
      </c>
      <c r="E8685" s="813">
        <v>31.091999999999999</v>
      </c>
    </row>
    <row r="8686" spans="2:5" x14ac:dyDescent="0.25">
      <c r="B8686" s="4" t="s">
        <v>6123</v>
      </c>
      <c r="C8686" s="8" t="s">
        <v>18049</v>
      </c>
      <c r="D8686" s="4" t="s">
        <v>1067</v>
      </c>
      <c r="E8686" s="814">
        <v>17.340599999999998</v>
      </c>
    </row>
    <row r="8687" spans="2:5" x14ac:dyDescent="0.25">
      <c r="B8687" s="6" t="s">
        <v>1570</v>
      </c>
      <c r="C8687" s="9" t="s">
        <v>23968</v>
      </c>
      <c r="D8687" s="6" t="s">
        <v>49</v>
      </c>
      <c r="E8687" s="813">
        <v>23.130099999999999</v>
      </c>
    </row>
    <row r="8688" spans="2:5" x14ac:dyDescent="0.25">
      <c r="B8688" s="4" t="s">
        <v>1570</v>
      </c>
      <c r="C8688" s="8" t="s">
        <v>23968</v>
      </c>
      <c r="D8688" s="4" t="s">
        <v>49</v>
      </c>
      <c r="E8688" s="814">
        <v>26.040299999999998</v>
      </c>
    </row>
  </sheetData>
  <mergeCells count="3">
    <mergeCell ref="D6494:E6494"/>
    <mergeCell ref="G6494:H6494"/>
    <mergeCell ref="I6494:J6494"/>
  </mergeCells>
  <dataValidations disablePrompts="1" count="1">
    <dataValidation type="list" allowBlank="1" showInputMessage="1" showErrorMessage="1" sqref="J6374" xr:uid="{00000000-0002-0000-0000-000000000000}">
      <formula1>$G$6496:$J$6496</formula1>
    </dataValidation>
  </dataValidations>
  <printOptions horizontalCentered="1"/>
  <pageMargins left="0.39370078740157483" right="0.39370078740157483" top="0.78740157480314965" bottom="0.39370078740157483" header="7.874015748031496E-2" footer="7.874015748031496E-2"/>
  <pageSetup paperSize="9" scale="80" firstPageNumber="25" orientation="landscape" useFirstPageNumber="1" r:id="rId1"/>
  <headerFooter scaleWithDoc="0" alignWithMargins="0">
    <oddHeader>&amp;L&amp;G    PREFEITURA MUNICIPAL DE SÃO JOSÉ DO RIO CLARO</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7">
    <pageSetUpPr fitToPage="1"/>
  </sheetPr>
  <dimension ref="A1:I98"/>
  <sheetViews>
    <sheetView showGridLines="0" view="pageBreakPreview" topLeftCell="A73" zoomScale="85" zoomScaleNormal="115" zoomScaleSheetLayoutView="85" workbookViewId="0">
      <selection activeCell="D108" sqref="D108"/>
    </sheetView>
  </sheetViews>
  <sheetFormatPr defaultRowHeight="15" x14ac:dyDescent="0.25"/>
  <cols>
    <col min="1" max="1" width="9.28515625" bestFit="1" customWidth="1"/>
    <col min="2" max="2" width="14" customWidth="1"/>
    <col min="3" max="3" width="57.5703125" customWidth="1"/>
    <col min="4" max="7" width="20" customWidth="1"/>
    <col min="8" max="8" width="15.42578125" customWidth="1"/>
    <col min="9" max="9" width="6.7109375" customWidth="1"/>
    <col min="14" max="14" width="13.7109375" customWidth="1"/>
    <col min="15" max="15" width="13.28515625" customWidth="1"/>
  </cols>
  <sheetData>
    <row r="1" spans="1:9" ht="21" x14ac:dyDescent="0.25">
      <c r="A1" s="391"/>
      <c r="B1" s="890" t="s">
        <v>1353</v>
      </c>
      <c r="C1" s="891"/>
      <c r="D1" s="891"/>
      <c r="E1" s="891"/>
      <c r="F1" s="891"/>
      <c r="G1" s="891"/>
      <c r="H1" s="891"/>
    </row>
    <row r="2" spans="1:9" ht="18.75" x14ac:dyDescent="0.25">
      <c r="A2" s="392"/>
      <c r="B2" s="907" t="s">
        <v>1355</v>
      </c>
      <c r="C2" s="908"/>
      <c r="D2" s="908"/>
      <c r="E2" s="908"/>
      <c r="F2" s="908"/>
      <c r="G2" s="908"/>
      <c r="H2" s="908"/>
    </row>
    <row r="3" spans="1:9" x14ac:dyDescent="0.25">
      <c r="A3" s="393"/>
      <c r="B3" s="896" t="s">
        <v>1357</v>
      </c>
      <c r="C3" s="897"/>
      <c r="D3" s="897"/>
      <c r="E3" s="897"/>
      <c r="F3" s="897"/>
      <c r="G3" s="897"/>
      <c r="H3" s="897"/>
    </row>
    <row r="4" spans="1:9" x14ac:dyDescent="0.25">
      <c r="A4" s="393"/>
      <c r="B4" s="896" t="s">
        <v>1359</v>
      </c>
      <c r="C4" s="897"/>
      <c r="D4" s="897"/>
      <c r="E4" s="897"/>
      <c r="F4" s="897"/>
      <c r="G4" s="897"/>
      <c r="H4" s="897"/>
    </row>
    <row r="5" spans="1:9" ht="15.75" thickBot="1" x14ac:dyDescent="0.3">
      <c r="A5" s="393"/>
      <c r="B5" s="899" t="s">
        <v>1362</v>
      </c>
      <c r="C5" s="900"/>
      <c r="D5" s="900"/>
      <c r="E5" s="900"/>
      <c r="F5" s="900"/>
      <c r="G5" s="900"/>
      <c r="H5" s="900"/>
    </row>
    <row r="6" spans="1:9" ht="15" customHeight="1" x14ac:dyDescent="0.25">
      <c r="B6" s="164" t="s">
        <v>1427</v>
      </c>
      <c r="C6" s="398" t="str">
        <f>ORÇAMENTO!G6</f>
        <v>DRENAGEM DE AGUAS PLUVIAIS</v>
      </c>
      <c r="D6" s="398"/>
      <c r="E6" s="398"/>
      <c r="F6" s="398"/>
      <c r="G6" s="398"/>
      <c r="H6" s="398"/>
    </row>
    <row r="7" spans="1:9" x14ac:dyDescent="0.25">
      <c r="B7" s="165" t="s">
        <v>1413</v>
      </c>
      <c r="C7" s="390" t="str">
        <f>ORÇAMENTO!G7</f>
        <v>APIACÁS - MT</v>
      </c>
      <c r="D7" s="390"/>
      <c r="E7" s="390"/>
      <c r="F7" s="390"/>
      <c r="G7" s="390"/>
      <c r="H7" s="390"/>
    </row>
    <row r="8" spans="1:9" x14ac:dyDescent="0.25">
      <c r="B8" s="165" t="s">
        <v>1428</v>
      </c>
      <c r="C8" s="390" t="str">
        <f>ORÇAMENTO!G8</f>
        <v>PREFEITURA MUNICIPAL DE APIACÁS</v>
      </c>
      <c r="D8" s="390"/>
      <c r="E8" s="390"/>
      <c r="F8" s="390"/>
      <c r="G8" s="390"/>
      <c r="H8" s="390"/>
    </row>
    <row r="9" spans="1:9" ht="15.75" customHeight="1" thickBot="1" x14ac:dyDescent="0.3">
      <c r="B9" s="166" t="s">
        <v>1429</v>
      </c>
      <c r="C9" s="486">
        <f ca="1">ORÇAMENTO!G9</f>
        <v>45499</v>
      </c>
      <c r="D9" s="395"/>
      <c r="E9" s="395"/>
      <c r="F9" s="395"/>
      <c r="G9" s="395"/>
      <c r="H9" s="395"/>
    </row>
    <row r="10" spans="1:9" ht="15.75" thickBot="1" x14ac:dyDescent="0.3"/>
    <row r="11" spans="1:9" ht="22.5" customHeight="1" thickBot="1" x14ac:dyDescent="0.3">
      <c r="A11" s="71"/>
      <c r="B11" s="903" t="s">
        <v>6693</v>
      </c>
      <c r="C11" s="904"/>
      <c r="D11" s="904"/>
      <c r="E11" s="904"/>
      <c r="F11" s="904"/>
      <c r="G11" s="904"/>
      <c r="H11" s="904"/>
      <c r="I11" s="71"/>
    </row>
    <row r="12" spans="1:9" ht="27" customHeight="1" x14ac:dyDescent="0.25">
      <c r="A12" s="73"/>
      <c r="B12" s="912" t="s">
        <v>1376</v>
      </c>
      <c r="C12" s="911" t="s">
        <v>6694</v>
      </c>
      <c r="D12" s="911" t="s">
        <v>6695</v>
      </c>
      <c r="E12" s="911"/>
      <c r="F12" s="911"/>
      <c r="G12" s="911"/>
      <c r="H12" s="909" t="s">
        <v>6696</v>
      </c>
      <c r="I12" s="107"/>
    </row>
    <row r="13" spans="1:9" ht="27" customHeight="1" thickBot="1" x14ac:dyDescent="0.3">
      <c r="A13" s="73"/>
      <c r="B13" s="913"/>
      <c r="C13" s="914"/>
      <c r="D13" s="914" t="s">
        <v>6697</v>
      </c>
      <c r="E13" s="914"/>
      <c r="F13" s="914" t="s">
        <v>6698</v>
      </c>
      <c r="G13" s="914"/>
      <c r="H13" s="910"/>
      <c r="I13" s="107"/>
    </row>
    <row r="14" spans="1:9" x14ac:dyDescent="0.25">
      <c r="B14" s="453"/>
      <c r="C14" s="634"/>
      <c r="D14" s="635"/>
      <c r="E14" s="636"/>
      <c r="F14" s="636"/>
      <c r="G14" s="637"/>
      <c r="H14" s="635"/>
      <c r="I14" s="76"/>
    </row>
    <row r="15" spans="1:9" x14ac:dyDescent="0.25">
      <c r="B15" s="409"/>
      <c r="C15" s="114"/>
      <c r="D15" s="636"/>
      <c r="E15" s="637"/>
      <c r="F15" s="116"/>
      <c r="G15" s="117"/>
      <c r="H15" s="635"/>
      <c r="I15" s="76"/>
    </row>
    <row r="16" spans="1:9" x14ac:dyDescent="0.25">
      <c r="A16" s="96"/>
      <c r="B16" s="632"/>
      <c r="C16" s="114"/>
      <c r="D16" s="115"/>
      <c r="E16" s="116"/>
      <c r="F16" s="116"/>
      <c r="G16" s="117"/>
      <c r="H16" s="115"/>
      <c r="I16" s="120"/>
    </row>
    <row r="17" spans="1:9" x14ac:dyDescent="0.25">
      <c r="B17" s="632"/>
      <c r="C17" s="114"/>
      <c r="D17" s="121"/>
      <c r="E17" s="122"/>
      <c r="F17" s="122"/>
      <c r="G17" s="117"/>
      <c r="H17" s="121"/>
      <c r="I17" s="76"/>
    </row>
    <row r="18" spans="1:9" x14ac:dyDescent="0.25">
      <c r="B18" s="632"/>
      <c r="C18" s="114"/>
      <c r="D18" s="121"/>
      <c r="E18" s="122"/>
      <c r="F18" s="122"/>
      <c r="G18" s="117"/>
      <c r="H18" s="121"/>
      <c r="I18" s="76"/>
    </row>
    <row r="19" spans="1:9" x14ac:dyDescent="0.25">
      <c r="B19" s="632"/>
      <c r="C19" s="114"/>
      <c r="D19" s="121"/>
      <c r="E19" s="122"/>
      <c r="F19" s="122"/>
      <c r="G19" s="117"/>
      <c r="H19" s="121"/>
      <c r="I19" s="76"/>
    </row>
    <row r="20" spans="1:9" x14ac:dyDescent="0.25">
      <c r="B20" s="409"/>
      <c r="C20" s="114"/>
      <c r="D20" s="636"/>
      <c r="E20" s="637"/>
      <c r="F20" s="116"/>
      <c r="G20" s="117"/>
      <c r="H20" s="635"/>
      <c r="I20" s="76"/>
    </row>
    <row r="21" spans="1:9" x14ac:dyDescent="0.25">
      <c r="A21" s="96"/>
      <c r="B21" s="632"/>
      <c r="C21" s="114"/>
      <c r="D21" s="115"/>
      <c r="E21" s="116"/>
      <c r="F21" s="116"/>
      <c r="G21" s="117"/>
      <c r="H21" s="115"/>
      <c r="I21" s="120"/>
    </row>
    <row r="22" spans="1:9" x14ac:dyDescent="0.25">
      <c r="B22" s="632"/>
      <c r="C22" s="114"/>
      <c r="D22" s="121"/>
      <c r="E22" s="122"/>
      <c r="F22" s="122"/>
      <c r="G22" s="117"/>
      <c r="H22" s="121"/>
      <c r="I22" s="76"/>
    </row>
    <row r="23" spans="1:9" x14ac:dyDescent="0.25">
      <c r="B23" s="632"/>
      <c r="C23" s="114"/>
      <c r="D23" s="121"/>
      <c r="E23" s="122"/>
      <c r="F23" s="122"/>
      <c r="G23" s="117"/>
      <c r="H23" s="121"/>
      <c r="I23" s="76"/>
    </row>
    <row r="24" spans="1:9" x14ac:dyDescent="0.25">
      <c r="B24" s="632"/>
      <c r="C24" s="114"/>
      <c r="D24" s="121"/>
      <c r="E24" s="122"/>
      <c r="F24" s="122"/>
      <c r="G24" s="117"/>
      <c r="H24" s="121"/>
      <c r="I24" s="76"/>
    </row>
    <row r="25" spans="1:9" x14ac:dyDescent="0.25">
      <c r="B25" s="409"/>
      <c r="C25" s="114"/>
      <c r="D25" s="636"/>
      <c r="E25" s="637"/>
      <c r="F25" s="116"/>
      <c r="G25" s="117"/>
      <c r="H25" s="635"/>
      <c r="I25" s="76"/>
    </row>
    <row r="26" spans="1:9" x14ac:dyDescent="0.25">
      <c r="A26" s="96"/>
      <c r="B26" s="632"/>
      <c r="C26" s="114"/>
      <c r="D26" s="115"/>
      <c r="E26" s="116"/>
      <c r="F26" s="116"/>
      <c r="G26" s="117"/>
      <c r="H26" s="115"/>
      <c r="I26" s="120"/>
    </row>
    <row r="27" spans="1:9" x14ac:dyDescent="0.25">
      <c r="B27" s="632"/>
      <c r="C27" s="114"/>
      <c r="D27" s="121"/>
      <c r="E27" s="122"/>
      <c r="F27" s="122"/>
      <c r="G27" s="117"/>
      <c r="H27" s="121"/>
      <c r="I27" s="76"/>
    </row>
    <row r="28" spans="1:9" x14ac:dyDescent="0.25">
      <c r="B28" s="632"/>
      <c r="C28" s="114"/>
      <c r="D28" s="121"/>
      <c r="E28" s="122"/>
      <c r="F28" s="122"/>
      <c r="G28" s="117"/>
      <c r="H28" s="121"/>
      <c r="I28" s="76"/>
    </row>
    <row r="29" spans="1:9" x14ac:dyDescent="0.25">
      <c r="B29" s="632"/>
      <c r="C29" s="114"/>
      <c r="D29" s="121"/>
      <c r="E29" s="122"/>
      <c r="F29" s="122"/>
      <c r="G29" s="117"/>
      <c r="H29" s="121"/>
      <c r="I29" s="76"/>
    </row>
    <row r="30" spans="1:9" x14ac:dyDescent="0.25">
      <c r="B30" s="409"/>
      <c r="C30" s="114"/>
      <c r="D30" s="636"/>
      <c r="E30" s="637"/>
      <c r="F30" s="116"/>
      <c r="G30" s="117"/>
      <c r="H30" s="635"/>
      <c r="I30" s="76"/>
    </row>
    <row r="31" spans="1:9" x14ac:dyDescent="0.25">
      <c r="A31" s="96"/>
      <c r="B31" s="632"/>
      <c r="C31" s="114"/>
      <c r="D31" s="115"/>
      <c r="E31" s="116"/>
      <c r="F31" s="116"/>
      <c r="G31" s="117"/>
      <c r="H31" s="115"/>
      <c r="I31" s="120"/>
    </row>
    <row r="32" spans="1:9" x14ac:dyDescent="0.25">
      <c r="B32" s="632"/>
      <c r="C32" s="114"/>
      <c r="D32" s="121"/>
      <c r="E32" s="122"/>
      <c r="F32" s="122"/>
      <c r="G32" s="117"/>
      <c r="H32" s="121"/>
      <c r="I32" s="76"/>
    </row>
    <row r="33" spans="1:9" x14ac:dyDescent="0.25">
      <c r="B33" s="632"/>
      <c r="C33" s="114"/>
      <c r="D33" s="121"/>
      <c r="E33" s="122"/>
      <c r="F33" s="122"/>
      <c r="G33" s="117"/>
      <c r="H33" s="121"/>
      <c r="I33" s="76"/>
    </row>
    <row r="34" spans="1:9" x14ac:dyDescent="0.25">
      <c r="B34" s="632"/>
      <c r="C34" s="114"/>
      <c r="D34" s="121"/>
      <c r="E34" s="122"/>
      <c r="F34" s="122"/>
      <c r="G34" s="117"/>
      <c r="H34" s="121"/>
      <c r="I34" s="76"/>
    </row>
    <row r="35" spans="1:9" x14ac:dyDescent="0.25">
      <c r="B35" s="409"/>
      <c r="C35" s="114"/>
      <c r="D35" s="636"/>
      <c r="E35" s="637"/>
      <c r="F35" s="116"/>
      <c r="G35" s="117"/>
      <c r="H35" s="635"/>
      <c r="I35" s="76"/>
    </row>
    <row r="36" spans="1:9" x14ac:dyDescent="0.25">
      <c r="A36" s="96"/>
      <c r="B36" s="632"/>
      <c r="C36" s="114"/>
      <c r="D36" s="115"/>
      <c r="E36" s="116"/>
      <c r="F36" s="116"/>
      <c r="G36" s="117"/>
      <c r="H36" s="115"/>
      <c r="I36" s="120"/>
    </row>
    <row r="37" spans="1:9" x14ac:dyDescent="0.25">
      <c r="B37" s="632"/>
      <c r="C37" s="114"/>
      <c r="D37" s="121"/>
      <c r="E37" s="122"/>
      <c r="F37" s="122"/>
      <c r="G37" s="117"/>
      <c r="H37" s="121"/>
      <c r="I37" s="76"/>
    </row>
    <row r="38" spans="1:9" x14ac:dyDescent="0.25">
      <c r="B38" s="632"/>
      <c r="C38" s="114"/>
      <c r="D38" s="121"/>
      <c r="E38" s="122"/>
      <c r="F38" s="122"/>
      <c r="G38" s="117"/>
      <c r="H38" s="121"/>
      <c r="I38" s="76"/>
    </row>
    <row r="39" spans="1:9" x14ac:dyDescent="0.25">
      <c r="B39" s="632"/>
      <c r="C39" s="114"/>
      <c r="D39" s="121"/>
      <c r="E39" s="122"/>
      <c r="F39" s="122"/>
      <c r="G39" s="117"/>
      <c r="H39" s="121"/>
      <c r="I39" s="76"/>
    </row>
    <row r="40" spans="1:9" x14ac:dyDescent="0.25">
      <c r="B40" s="409"/>
      <c r="C40" s="114"/>
      <c r="D40" s="636"/>
      <c r="E40" s="637"/>
      <c r="F40" s="116"/>
      <c r="G40" s="117"/>
      <c r="H40" s="635"/>
      <c r="I40" s="76"/>
    </row>
    <row r="41" spans="1:9" x14ac:dyDescent="0.25">
      <c r="A41" s="96"/>
      <c r="B41" s="632"/>
      <c r="C41" s="114"/>
      <c r="D41" s="115"/>
      <c r="E41" s="116"/>
      <c r="F41" s="116"/>
      <c r="G41" s="117"/>
      <c r="H41" s="115"/>
      <c r="I41" s="120"/>
    </row>
    <row r="42" spans="1:9" x14ac:dyDescent="0.25">
      <c r="B42" s="632"/>
      <c r="C42" s="114"/>
      <c r="D42" s="121"/>
      <c r="E42" s="122"/>
      <c r="F42" s="122"/>
      <c r="G42" s="117"/>
      <c r="H42" s="121"/>
      <c r="I42" s="76"/>
    </row>
    <row r="43" spans="1:9" x14ac:dyDescent="0.25">
      <c r="B43" s="632"/>
      <c r="C43" s="114"/>
      <c r="D43" s="121"/>
      <c r="E43" s="122"/>
      <c r="F43" s="122"/>
      <c r="G43" s="117"/>
      <c r="H43" s="121"/>
      <c r="I43" s="76"/>
    </row>
    <row r="44" spans="1:9" x14ac:dyDescent="0.25">
      <c r="B44" s="632"/>
      <c r="C44" s="114"/>
      <c r="D44" s="121"/>
      <c r="E44" s="122"/>
      <c r="F44" s="122"/>
      <c r="G44" s="117"/>
      <c r="H44" s="121"/>
      <c r="I44" s="76"/>
    </row>
    <row r="45" spans="1:9" x14ac:dyDescent="0.25">
      <c r="B45" s="409"/>
      <c r="C45" s="114"/>
      <c r="D45" s="636"/>
      <c r="E45" s="637"/>
      <c r="F45" s="116"/>
      <c r="G45" s="117"/>
      <c r="H45" s="635"/>
      <c r="I45" s="76"/>
    </row>
    <row r="46" spans="1:9" x14ac:dyDescent="0.25">
      <c r="A46" s="96"/>
      <c r="B46" s="632"/>
      <c r="C46" s="114"/>
      <c r="D46" s="115"/>
      <c r="E46" s="116"/>
      <c r="F46" s="116"/>
      <c r="G46" s="117"/>
      <c r="H46" s="115"/>
      <c r="I46" s="120"/>
    </row>
    <row r="47" spans="1:9" x14ac:dyDescent="0.25">
      <c r="B47" s="632"/>
      <c r="C47" s="114"/>
      <c r="D47" s="121"/>
      <c r="E47" s="122"/>
      <c r="F47" s="122"/>
      <c r="G47" s="117"/>
      <c r="H47" s="121"/>
      <c r="I47" s="76"/>
    </row>
    <row r="48" spans="1:9" x14ac:dyDescent="0.25">
      <c r="B48" s="632"/>
      <c r="C48" s="114"/>
      <c r="D48" s="121"/>
      <c r="E48" s="122"/>
      <c r="F48" s="122"/>
      <c r="G48" s="117"/>
      <c r="H48" s="121"/>
      <c r="I48" s="76"/>
    </row>
    <row r="49" spans="1:9" x14ac:dyDescent="0.25">
      <c r="B49" s="632"/>
      <c r="C49" s="114"/>
      <c r="D49" s="121"/>
      <c r="E49" s="122"/>
      <c r="F49" s="122"/>
      <c r="G49" s="117"/>
      <c r="H49" s="121"/>
      <c r="I49" s="76"/>
    </row>
    <row r="50" spans="1:9" x14ac:dyDescent="0.25">
      <c r="B50" s="409"/>
      <c r="C50" s="114"/>
      <c r="D50" s="636"/>
      <c r="E50" s="637"/>
      <c r="F50" s="116"/>
      <c r="G50" s="117"/>
      <c r="H50" s="635"/>
      <c r="I50" s="76"/>
    </row>
    <row r="51" spans="1:9" x14ac:dyDescent="0.25">
      <c r="A51" s="96"/>
      <c r="B51" s="632"/>
      <c r="C51" s="114"/>
      <c r="D51" s="115"/>
      <c r="E51" s="116"/>
      <c r="F51" s="116"/>
      <c r="G51" s="117"/>
      <c r="H51" s="115"/>
      <c r="I51" s="120"/>
    </row>
    <row r="52" spans="1:9" x14ac:dyDescent="0.25">
      <c r="B52" s="632"/>
      <c r="C52" s="114"/>
      <c r="D52" s="121"/>
      <c r="E52" s="122"/>
      <c r="F52" s="122"/>
      <c r="G52" s="117"/>
      <c r="H52" s="121"/>
      <c r="I52" s="76"/>
    </row>
    <row r="53" spans="1:9" x14ac:dyDescent="0.25">
      <c r="B53" s="632"/>
      <c r="C53" s="114"/>
      <c r="D53" s="121"/>
      <c r="E53" s="122"/>
      <c r="F53" s="122"/>
      <c r="G53" s="117"/>
      <c r="H53" s="121"/>
      <c r="I53" s="76"/>
    </row>
    <row r="54" spans="1:9" x14ac:dyDescent="0.25">
      <c r="B54" s="409"/>
      <c r="C54" s="114"/>
      <c r="D54" s="636"/>
      <c r="E54" s="637"/>
      <c r="F54" s="116"/>
      <c r="G54" s="117"/>
      <c r="H54" s="635"/>
      <c r="I54" s="76"/>
    </row>
    <row r="55" spans="1:9" x14ac:dyDescent="0.25">
      <c r="A55" s="96"/>
      <c r="B55" s="632"/>
      <c r="C55" s="114"/>
      <c r="D55" s="115"/>
      <c r="E55" s="116"/>
      <c r="F55" s="116"/>
      <c r="G55" s="117"/>
      <c r="H55" s="115"/>
      <c r="I55" s="120"/>
    </row>
    <row r="56" spans="1:9" x14ac:dyDescent="0.25">
      <c r="B56" s="632"/>
      <c r="C56" s="114"/>
      <c r="D56" s="121"/>
      <c r="E56" s="122"/>
      <c r="F56" s="122"/>
      <c r="G56" s="117"/>
      <c r="H56" s="121"/>
      <c r="I56" s="76"/>
    </row>
    <row r="57" spans="1:9" x14ac:dyDescent="0.25">
      <c r="B57" s="632"/>
      <c r="C57" s="114"/>
      <c r="D57" s="121"/>
      <c r="E57" s="122"/>
      <c r="F57" s="122"/>
      <c r="G57" s="117"/>
      <c r="H57" s="121"/>
      <c r="I57" s="76"/>
    </row>
    <row r="58" spans="1:9" x14ac:dyDescent="0.25">
      <c r="B58" s="632"/>
      <c r="C58" s="114"/>
      <c r="D58" s="121"/>
      <c r="E58" s="122"/>
      <c r="F58" s="122"/>
      <c r="G58" s="117"/>
      <c r="H58" s="121"/>
      <c r="I58" s="76"/>
    </row>
    <row r="59" spans="1:9" x14ac:dyDescent="0.25">
      <c r="B59" s="409"/>
      <c r="C59" s="114"/>
      <c r="D59" s="636"/>
      <c r="E59" s="637"/>
      <c r="F59" s="116"/>
      <c r="G59" s="117"/>
      <c r="H59" s="635"/>
      <c r="I59" s="76"/>
    </row>
    <row r="60" spans="1:9" x14ac:dyDescent="0.25">
      <c r="A60" s="96"/>
      <c r="B60" s="632"/>
      <c r="C60" s="114"/>
      <c r="D60" s="115"/>
      <c r="E60" s="116"/>
      <c r="F60" s="116"/>
      <c r="G60" s="117"/>
      <c r="H60" s="115"/>
      <c r="I60" s="120"/>
    </row>
    <row r="61" spans="1:9" x14ac:dyDescent="0.25">
      <c r="B61" s="632"/>
      <c r="C61" s="114"/>
      <c r="D61" s="121"/>
      <c r="E61" s="122"/>
      <c r="F61" s="122"/>
      <c r="G61" s="117"/>
      <c r="H61" s="121"/>
      <c r="I61" s="76"/>
    </row>
    <row r="62" spans="1:9" x14ac:dyDescent="0.25">
      <c r="B62" s="632"/>
      <c r="C62" s="114"/>
      <c r="D62" s="121"/>
      <c r="E62" s="122"/>
      <c r="F62" s="122"/>
      <c r="G62" s="117"/>
      <c r="H62" s="121"/>
      <c r="I62" s="76"/>
    </row>
    <row r="63" spans="1:9" x14ac:dyDescent="0.25">
      <c r="B63" s="632"/>
      <c r="C63" s="114"/>
      <c r="D63" s="121"/>
      <c r="E63" s="122"/>
      <c r="F63" s="122"/>
      <c r="G63" s="117"/>
      <c r="H63" s="121"/>
      <c r="I63" s="76"/>
    </row>
    <row r="64" spans="1:9" x14ac:dyDescent="0.25">
      <c r="B64" s="409"/>
      <c r="C64" s="114"/>
      <c r="D64" s="636"/>
      <c r="E64" s="637"/>
      <c r="F64" s="116"/>
      <c r="G64" s="117"/>
      <c r="H64" s="635"/>
      <c r="I64" s="76"/>
    </row>
    <row r="65" spans="1:9" x14ac:dyDescent="0.25">
      <c r="A65" s="96"/>
      <c r="B65" s="632"/>
      <c r="C65" s="114"/>
      <c r="D65" s="115"/>
      <c r="E65" s="116"/>
      <c r="F65" s="116"/>
      <c r="G65" s="117"/>
      <c r="H65" s="115"/>
      <c r="I65" s="120"/>
    </row>
    <row r="66" spans="1:9" x14ac:dyDescent="0.25">
      <c r="B66" s="632"/>
      <c r="C66" s="114"/>
      <c r="D66" s="121"/>
      <c r="E66" s="122"/>
      <c r="F66" s="122"/>
      <c r="G66" s="117"/>
      <c r="H66" s="121"/>
      <c r="I66" s="76"/>
    </row>
    <row r="67" spans="1:9" x14ac:dyDescent="0.25">
      <c r="B67" s="632"/>
      <c r="C67" s="114"/>
      <c r="D67" s="121"/>
      <c r="E67" s="122"/>
      <c r="F67" s="122"/>
      <c r="G67" s="117"/>
      <c r="H67" s="121"/>
      <c r="I67" s="76"/>
    </row>
    <row r="68" spans="1:9" x14ac:dyDescent="0.25">
      <c r="B68" s="632"/>
      <c r="C68" s="114"/>
      <c r="D68" s="121"/>
      <c r="E68" s="122"/>
      <c r="F68" s="122"/>
      <c r="G68" s="117"/>
      <c r="H68" s="121"/>
      <c r="I68" s="76"/>
    </row>
    <row r="69" spans="1:9" x14ac:dyDescent="0.25">
      <c r="B69" s="409"/>
      <c r="C69" s="114"/>
      <c r="D69" s="636"/>
      <c r="E69" s="637"/>
      <c r="F69" s="116"/>
      <c r="G69" s="117"/>
      <c r="H69" s="635"/>
      <c r="I69" s="76"/>
    </row>
    <row r="70" spans="1:9" x14ac:dyDescent="0.25">
      <c r="A70" s="96"/>
      <c r="B70" s="632"/>
      <c r="C70" s="114"/>
      <c r="D70" s="115"/>
      <c r="E70" s="116"/>
      <c r="F70" s="116"/>
      <c r="G70" s="117"/>
      <c r="H70" s="115"/>
      <c r="I70" s="120"/>
    </row>
    <row r="71" spans="1:9" x14ac:dyDescent="0.25">
      <c r="B71" s="632"/>
      <c r="C71" s="114"/>
      <c r="D71" s="121"/>
      <c r="E71" s="122"/>
      <c r="F71" s="122"/>
      <c r="G71" s="117"/>
      <c r="H71" s="121"/>
      <c r="I71" s="76"/>
    </row>
    <row r="72" spans="1:9" x14ac:dyDescent="0.25">
      <c r="B72" s="632"/>
      <c r="C72" s="114"/>
      <c r="D72" s="121"/>
      <c r="E72" s="122"/>
      <c r="F72" s="122"/>
      <c r="G72" s="117"/>
      <c r="H72" s="121"/>
      <c r="I72" s="76"/>
    </row>
    <row r="73" spans="1:9" x14ac:dyDescent="0.25">
      <c r="B73" s="632"/>
      <c r="C73" s="114"/>
      <c r="D73" s="121"/>
      <c r="E73" s="122"/>
      <c r="F73" s="122"/>
      <c r="G73" s="117"/>
      <c r="H73" s="121"/>
      <c r="I73" s="76"/>
    </row>
    <row r="74" spans="1:9" x14ac:dyDescent="0.25">
      <c r="B74" s="409"/>
      <c r="C74" s="114"/>
      <c r="D74" s="636"/>
      <c r="E74" s="637"/>
      <c r="F74" s="116"/>
      <c r="G74" s="117"/>
      <c r="H74" s="635"/>
      <c r="I74" s="76"/>
    </row>
    <row r="75" spans="1:9" x14ac:dyDescent="0.25">
      <c r="A75" s="96"/>
      <c r="B75" s="632"/>
      <c r="C75" s="114"/>
      <c r="D75" s="115"/>
      <c r="E75" s="116"/>
      <c r="F75" s="116"/>
      <c r="G75" s="117"/>
      <c r="H75" s="115"/>
      <c r="I75" s="120"/>
    </row>
    <row r="76" spans="1:9" x14ac:dyDescent="0.25">
      <c r="B76" s="632"/>
      <c r="C76" s="114"/>
      <c r="D76" s="121"/>
      <c r="E76" s="122"/>
      <c r="F76" s="122"/>
      <c r="G76" s="117"/>
      <c r="H76" s="121"/>
      <c r="I76" s="76"/>
    </row>
    <row r="77" spans="1:9" x14ac:dyDescent="0.25">
      <c r="B77" s="632"/>
      <c r="C77" s="114"/>
      <c r="D77" s="121"/>
      <c r="E77" s="122"/>
      <c r="F77" s="122"/>
      <c r="G77" s="117"/>
      <c r="H77" s="121"/>
      <c r="I77" s="76"/>
    </row>
    <row r="78" spans="1:9" x14ac:dyDescent="0.25">
      <c r="B78" s="632"/>
      <c r="C78" s="114"/>
      <c r="D78" s="121"/>
      <c r="E78" s="122"/>
      <c r="F78" s="122"/>
      <c r="G78" s="117"/>
      <c r="H78" s="121"/>
      <c r="I78" s="76"/>
    </row>
    <row r="79" spans="1:9" x14ac:dyDescent="0.25">
      <c r="B79" s="409"/>
      <c r="C79" s="114"/>
      <c r="D79" s="636"/>
      <c r="E79" s="637"/>
      <c r="F79" s="116"/>
      <c r="G79" s="117"/>
      <c r="H79" s="635"/>
      <c r="I79" s="76"/>
    </row>
    <row r="80" spans="1:9" x14ac:dyDescent="0.25">
      <c r="A80" s="96"/>
      <c r="B80" s="632"/>
      <c r="C80" s="114"/>
      <c r="D80" s="115"/>
      <c r="E80" s="116"/>
      <c r="F80" s="116"/>
      <c r="G80" s="117"/>
      <c r="H80" s="115"/>
      <c r="I80" s="120"/>
    </row>
    <row r="81" spans="1:9" x14ac:dyDescent="0.25">
      <c r="B81" s="632"/>
      <c r="C81" s="114"/>
      <c r="D81" s="121"/>
      <c r="E81" s="122"/>
      <c r="F81" s="122"/>
      <c r="G81" s="117"/>
      <c r="H81" s="121"/>
      <c r="I81" s="76"/>
    </row>
    <row r="82" spans="1:9" x14ac:dyDescent="0.25">
      <c r="B82" s="632"/>
      <c r="C82" s="114"/>
      <c r="D82" s="121"/>
      <c r="E82" s="122"/>
      <c r="F82" s="122"/>
      <c r="G82" s="117"/>
      <c r="H82" s="121"/>
      <c r="I82" s="76"/>
    </row>
    <row r="83" spans="1:9" x14ac:dyDescent="0.25">
      <c r="B83" s="632"/>
      <c r="C83" s="114"/>
      <c r="D83" s="121"/>
      <c r="E83" s="122"/>
      <c r="F83" s="122"/>
      <c r="G83" s="117"/>
      <c r="H83" s="121"/>
      <c r="I83" s="76"/>
    </row>
    <row r="84" spans="1:9" x14ac:dyDescent="0.25">
      <c r="B84" s="409"/>
      <c r="C84" s="114"/>
      <c r="D84" s="636"/>
      <c r="E84" s="637"/>
      <c r="F84" s="116"/>
      <c r="G84" s="117"/>
      <c r="H84" s="635"/>
      <c r="I84" s="76"/>
    </row>
    <row r="85" spans="1:9" x14ac:dyDescent="0.25">
      <c r="A85" s="96"/>
      <c r="B85" s="632"/>
      <c r="C85" s="114"/>
      <c r="D85" s="115"/>
      <c r="E85" s="116"/>
      <c r="F85" s="116"/>
      <c r="G85" s="117"/>
      <c r="H85" s="115"/>
      <c r="I85" s="120"/>
    </row>
    <row r="86" spans="1:9" x14ac:dyDescent="0.25">
      <c r="B86" s="632"/>
      <c r="C86" s="114"/>
      <c r="D86" s="121"/>
      <c r="E86" s="122"/>
      <c r="F86" s="122"/>
      <c r="G86" s="117"/>
      <c r="H86" s="121"/>
      <c r="I86" s="76"/>
    </row>
    <row r="87" spans="1:9" x14ac:dyDescent="0.25">
      <c r="B87" s="632"/>
      <c r="C87" s="114"/>
      <c r="D87" s="121"/>
      <c r="E87" s="122"/>
      <c r="F87" s="122"/>
      <c r="G87" s="117"/>
      <c r="H87" s="121"/>
      <c r="I87" s="76"/>
    </row>
    <row r="88" spans="1:9" x14ac:dyDescent="0.25">
      <c r="B88" s="632"/>
      <c r="C88" s="114"/>
      <c r="D88" s="121"/>
      <c r="E88" s="122"/>
      <c r="F88" s="122"/>
      <c r="G88" s="117"/>
      <c r="H88" s="121"/>
      <c r="I88" s="76"/>
    </row>
    <row r="89" spans="1:9" x14ac:dyDescent="0.25">
      <c r="B89" s="409"/>
      <c r="C89" s="114"/>
      <c r="D89" s="636"/>
      <c r="E89" s="637"/>
      <c r="F89" s="116"/>
      <c r="G89" s="117"/>
      <c r="H89" s="635"/>
      <c r="I89" s="76"/>
    </row>
    <row r="90" spans="1:9" x14ac:dyDescent="0.25">
      <c r="A90" s="96"/>
      <c r="B90" s="632"/>
      <c r="C90" s="114"/>
      <c r="D90" s="115"/>
      <c r="E90" s="116"/>
      <c r="F90" s="116"/>
      <c r="G90" s="117"/>
      <c r="H90" s="115"/>
      <c r="I90" s="120"/>
    </row>
    <row r="91" spans="1:9" x14ac:dyDescent="0.25">
      <c r="B91" s="632"/>
      <c r="C91" s="114"/>
      <c r="D91" s="121"/>
      <c r="E91" s="122"/>
      <c r="F91" s="122"/>
      <c r="G91" s="117"/>
      <c r="H91" s="121"/>
      <c r="I91" s="76"/>
    </row>
    <row r="92" spans="1:9" x14ac:dyDescent="0.25">
      <c r="B92" s="632"/>
      <c r="C92" s="114"/>
      <c r="D92" s="121"/>
      <c r="E92" s="122"/>
      <c r="F92" s="122"/>
      <c r="G92" s="117"/>
      <c r="H92" s="121"/>
      <c r="I92" s="76"/>
    </row>
    <row r="93" spans="1:9" x14ac:dyDescent="0.25">
      <c r="B93" s="632"/>
      <c r="C93" s="114"/>
      <c r="D93" s="121"/>
      <c r="E93" s="122"/>
      <c r="F93" s="122"/>
      <c r="G93" s="117"/>
      <c r="H93" s="121"/>
      <c r="I93" s="76"/>
    </row>
    <row r="94" spans="1:9" ht="15.75" thickBot="1" x14ac:dyDescent="0.3">
      <c r="B94" s="633"/>
      <c r="C94" s="123"/>
      <c r="D94" s="124"/>
      <c r="E94" s="125"/>
      <c r="F94" s="125"/>
      <c r="G94" s="126"/>
      <c r="H94" s="124"/>
      <c r="I94" s="76"/>
    </row>
    <row r="95" spans="1:9" ht="15.75" thickBot="1" x14ac:dyDescent="0.3"/>
    <row r="96" spans="1:9" ht="16.5" thickBot="1" x14ac:dyDescent="0.3">
      <c r="B96" s="886" t="s">
        <v>6722</v>
      </c>
      <c r="C96" s="887"/>
      <c r="D96" s="887"/>
      <c r="E96" s="888"/>
    </row>
    <row r="97" spans="2:5" ht="15.75" x14ac:dyDescent="0.25">
      <c r="B97" s="638" t="s">
        <v>1376</v>
      </c>
      <c r="C97" s="639" t="s">
        <v>6694</v>
      </c>
      <c r="D97" s="905" t="s">
        <v>6695</v>
      </c>
      <c r="E97" s="906"/>
    </row>
    <row r="98" spans="2:5" x14ac:dyDescent="0.25">
      <c r="B98" s="453"/>
      <c r="C98" s="634"/>
      <c r="D98" s="635"/>
      <c r="E98" s="664"/>
    </row>
  </sheetData>
  <mergeCells count="14">
    <mergeCell ref="B11:H11"/>
    <mergeCell ref="B96:E96"/>
    <mergeCell ref="D97:E97"/>
    <mergeCell ref="B1:H1"/>
    <mergeCell ref="B2:H2"/>
    <mergeCell ref="B3:H3"/>
    <mergeCell ref="B4:H4"/>
    <mergeCell ref="B5:H5"/>
    <mergeCell ref="H12:H13"/>
    <mergeCell ref="D12:G12"/>
    <mergeCell ref="B12:B13"/>
    <mergeCell ref="C12:C13"/>
    <mergeCell ref="D13:E13"/>
    <mergeCell ref="F13:G13"/>
  </mergeCells>
  <printOptions horizontalCentered="1"/>
  <pageMargins left="0.23622047244094491" right="0.23622047244094491" top="0.74803149606299213" bottom="0.74803149606299213" header="0.31496062992125984" footer="0.31496062992125984"/>
  <pageSetup paperSize="9" scale="85" firstPageNumber="25" fitToHeight="100" orientation="landscape" r:id="rId1"/>
  <headerFooter scaleWithDoc="0">
    <oddHeader>&amp;RPágina &amp;P de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34">
    <pageSetUpPr fitToPage="1"/>
  </sheetPr>
  <dimension ref="A1:U15"/>
  <sheetViews>
    <sheetView showGridLines="0" view="pageBreakPreview" zoomScale="70" zoomScaleNormal="115" zoomScaleSheetLayoutView="70" workbookViewId="0">
      <selection activeCell="B88" sqref="B88:M88"/>
    </sheetView>
  </sheetViews>
  <sheetFormatPr defaultRowHeight="15" x14ac:dyDescent="0.25"/>
  <cols>
    <col min="1" max="1" width="9.28515625" bestFit="1" customWidth="1"/>
    <col min="2" max="2" width="14" customWidth="1"/>
    <col min="3" max="3" width="11.85546875" customWidth="1"/>
    <col min="4" max="4" width="12.7109375" customWidth="1"/>
    <col min="5" max="5" width="11" customWidth="1"/>
    <col min="6" max="6" width="12" customWidth="1"/>
    <col min="7" max="7" width="15" customWidth="1"/>
    <col min="8" max="8" width="10.7109375" customWidth="1"/>
    <col min="9" max="13" width="12.7109375" customWidth="1"/>
    <col min="14" max="15" width="14.42578125" customWidth="1"/>
    <col min="16" max="18" width="12.7109375" customWidth="1"/>
    <col min="19" max="19" width="16.42578125" customWidth="1"/>
    <col min="20" max="20" width="14.85546875" customWidth="1"/>
    <col min="21" max="21" width="46.42578125" customWidth="1"/>
    <col min="26" max="26" width="13.7109375" customWidth="1"/>
    <col min="27" max="27" width="13.28515625" customWidth="1"/>
  </cols>
  <sheetData>
    <row r="1" spans="1:21" ht="21" x14ac:dyDescent="0.25">
      <c r="A1" s="391"/>
      <c r="B1" s="890" t="s">
        <v>1353</v>
      </c>
      <c r="C1" s="891"/>
      <c r="D1" s="891"/>
      <c r="E1" s="891"/>
      <c r="F1" s="891"/>
      <c r="G1" s="891"/>
      <c r="H1" s="891"/>
      <c r="I1" s="891"/>
      <c r="J1" s="891"/>
      <c r="K1" s="891"/>
      <c r="L1" s="891"/>
      <c r="M1" s="891"/>
      <c r="N1" s="891"/>
      <c r="O1" s="891"/>
      <c r="P1" s="891"/>
      <c r="Q1" s="891"/>
      <c r="R1" s="891"/>
      <c r="S1" s="891"/>
      <c r="T1" s="892"/>
    </row>
    <row r="2" spans="1:21" ht="18.75" x14ac:dyDescent="0.25">
      <c r="A2" s="392"/>
      <c r="B2" s="907" t="s">
        <v>1355</v>
      </c>
      <c r="C2" s="908"/>
      <c r="D2" s="908"/>
      <c r="E2" s="908"/>
      <c r="F2" s="908"/>
      <c r="G2" s="908"/>
      <c r="H2" s="908"/>
      <c r="I2" s="908"/>
      <c r="J2" s="908"/>
      <c r="K2" s="908"/>
      <c r="L2" s="908"/>
      <c r="M2" s="908"/>
      <c r="N2" s="908"/>
      <c r="O2" s="908"/>
      <c r="P2" s="908"/>
      <c r="Q2" s="908"/>
      <c r="R2" s="908"/>
      <c r="S2" s="908"/>
      <c r="T2" s="915"/>
    </row>
    <row r="3" spans="1:21" x14ac:dyDescent="0.25">
      <c r="A3" s="393"/>
      <c r="B3" s="896" t="s">
        <v>1357</v>
      </c>
      <c r="C3" s="897"/>
      <c r="D3" s="897"/>
      <c r="E3" s="897"/>
      <c r="F3" s="897"/>
      <c r="G3" s="897"/>
      <c r="H3" s="897"/>
      <c r="I3" s="897"/>
      <c r="J3" s="897"/>
      <c r="K3" s="897"/>
      <c r="L3" s="897"/>
      <c r="M3" s="897"/>
      <c r="N3" s="897"/>
      <c r="O3" s="897"/>
      <c r="P3" s="897"/>
      <c r="Q3" s="897"/>
      <c r="R3" s="897"/>
      <c r="S3" s="897"/>
      <c r="T3" s="898"/>
    </row>
    <row r="4" spans="1:21" x14ac:dyDescent="0.25">
      <c r="A4" s="393"/>
      <c r="B4" s="896" t="s">
        <v>1359</v>
      </c>
      <c r="C4" s="897"/>
      <c r="D4" s="897"/>
      <c r="E4" s="897"/>
      <c r="F4" s="897"/>
      <c r="G4" s="897"/>
      <c r="H4" s="897"/>
      <c r="I4" s="897"/>
      <c r="J4" s="897"/>
      <c r="K4" s="897"/>
      <c r="L4" s="897"/>
      <c r="M4" s="897"/>
      <c r="N4" s="897"/>
      <c r="O4" s="897"/>
      <c r="P4" s="897"/>
      <c r="Q4" s="897"/>
      <c r="R4" s="897"/>
      <c r="S4" s="897"/>
      <c r="T4" s="898"/>
    </row>
    <row r="5" spans="1:21" ht="15.75" thickBot="1" x14ac:dyDescent="0.3">
      <c r="A5" s="393"/>
      <c r="B5" s="899" t="s">
        <v>1362</v>
      </c>
      <c r="C5" s="900"/>
      <c r="D5" s="900"/>
      <c r="E5" s="900"/>
      <c r="F5" s="900"/>
      <c r="G5" s="900"/>
      <c r="H5" s="900"/>
      <c r="I5" s="900"/>
      <c r="J5" s="900"/>
      <c r="K5" s="900"/>
      <c r="L5" s="900"/>
      <c r="M5" s="900"/>
      <c r="N5" s="900"/>
      <c r="O5" s="900"/>
      <c r="P5" s="900"/>
      <c r="Q5" s="900"/>
      <c r="R5" s="900"/>
      <c r="S5" s="900"/>
      <c r="T5" s="901"/>
    </row>
    <row r="6" spans="1:21" ht="15" customHeight="1" x14ac:dyDescent="0.25">
      <c r="B6" s="164" t="s">
        <v>1427</v>
      </c>
      <c r="C6" s="398" t="str">
        <f>ORÇAMENTO!G6</f>
        <v>DRENAGEM DE AGUAS PLUVIAIS</v>
      </c>
      <c r="D6" s="398"/>
      <c r="E6" s="398"/>
      <c r="F6" s="398"/>
      <c r="G6" s="398"/>
      <c r="H6" s="398"/>
      <c r="I6" s="398"/>
      <c r="J6" s="398"/>
      <c r="K6" s="398"/>
      <c r="L6" s="398"/>
      <c r="M6" s="398"/>
      <c r="N6" s="398"/>
      <c r="O6" s="398"/>
      <c r="P6" s="398"/>
      <c r="Q6" s="398"/>
      <c r="R6" s="398"/>
      <c r="S6" s="398"/>
      <c r="T6" s="399"/>
    </row>
    <row r="7" spans="1:21" x14ac:dyDescent="0.25">
      <c r="B7" s="165" t="s">
        <v>1413</v>
      </c>
      <c r="C7" s="390" t="str">
        <f>ORÇAMENTO!G7</f>
        <v>APIACÁS - MT</v>
      </c>
      <c r="D7" s="390"/>
      <c r="E7" s="390"/>
      <c r="F7" s="390"/>
      <c r="G7" s="390"/>
      <c r="H7" s="390"/>
      <c r="I7" s="390"/>
      <c r="J7" s="390"/>
      <c r="K7" s="390"/>
      <c r="L7" s="390"/>
      <c r="M7" s="390"/>
      <c r="N7" s="390"/>
      <c r="O7" s="390"/>
      <c r="P7" s="390"/>
      <c r="Q7" s="390"/>
      <c r="R7" s="390"/>
      <c r="S7" s="390"/>
      <c r="T7" s="394"/>
    </row>
    <row r="8" spans="1:21" x14ac:dyDescent="0.25">
      <c r="B8" s="165" t="s">
        <v>1428</v>
      </c>
      <c r="C8" s="390" t="str">
        <f>ORÇAMENTO!G8</f>
        <v>PREFEITURA MUNICIPAL DE APIACÁS</v>
      </c>
      <c r="D8" s="390"/>
      <c r="E8" s="390"/>
      <c r="F8" s="390"/>
      <c r="G8" s="390"/>
      <c r="H8" s="390"/>
      <c r="I8" s="390"/>
      <c r="J8" s="390"/>
      <c r="K8" s="390"/>
      <c r="L8" s="390"/>
      <c r="M8" s="390"/>
      <c r="N8" s="390"/>
      <c r="O8" s="390"/>
      <c r="P8" s="390"/>
      <c r="Q8" s="390"/>
      <c r="R8" s="390"/>
      <c r="S8" s="390"/>
      <c r="T8" s="394"/>
    </row>
    <row r="9" spans="1:21" ht="15.75" customHeight="1" thickBot="1" x14ac:dyDescent="0.3">
      <c r="B9" s="166" t="s">
        <v>1429</v>
      </c>
      <c r="C9" s="486">
        <f ca="1">ORÇAMENTO!G9</f>
        <v>45499</v>
      </c>
      <c r="D9" s="395"/>
      <c r="E9" s="395"/>
      <c r="F9" s="395"/>
      <c r="G9" s="395"/>
      <c r="H9" s="395"/>
      <c r="I9" s="395"/>
      <c r="J9" s="395"/>
      <c r="K9" s="396"/>
      <c r="L9" s="396"/>
      <c r="M9" s="396"/>
      <c r="N9" s="396"/>
      <c r="O9" s="396"/>
      <c r="P9" s="396"/>
      <c r="Q9" s="396"/>
      <c r="R9" s="396"/>
      <c r="S9" s="396"/>
      <c r="T9" s="397"/>
    </row>
    <row r="10" spans="1:21" ht="15.75" thickBot="1" x14ac:dyDescent="0.3"/>
    <row r="11" spans="1:21" ht="22.5" customHeight="1" thickBot="1" x14ac:dyDescent="0.3">
      <c r="A11" s="71"/>
      <c r="B11" s="886" t="s">
        <v>1469</v>
      </c>
      <c r="C11" s="887"/>
      <c r="D11" s="887"/>
      <c r="E11" s="887"/>
      <c r="F11" s="887"/>
      <c r="G11" s="887"/>
      <c r="H11" s="887"/>
      <c r="I11" s="887"/>
      <c r="J11" s="887"/>
      <c r="K11" s="887"/>
      <c r="L11" s="887"/>
      <c r="M11" s="887"/>
      <c r="N11" s="887"/>
      <c r="O11" s="887"/>
      <c r="P11" s="887"/>
      <c r="Q11" s="887"/>
      <c r="R11" s="887"/>
      <c r="S11" s="887"/>
      <c r="T11" s="888"/>
      <c r="U11" s="71"/>
    </row>
    <row r="12" spans="1:21" ht="48" customHeight="1" thickBot="1" x14ac:dyDescent="0.3">
      <c r="A12" s="73"/>
      <c r="B12" s="102" t="s">
        <v>1470</v>
      </c>
      <c r="C12" s="103" t="s">
        <v>1431</v>
      </c>
      <c r="D12" s="104" t="s">
        <v>1435</v>
      </c>
      <c r="E12" s="104" t="s">
        <v>1471</v>
      </c>
      <c r="F12" s="104" t="s">
        <v>1432</v>
      </c>
      <c r="G12" s="104" t="s">
        <v>1472</v>
      </c>
      <c r="H12" s="104" t="s">
        <v>1473</v>
      </c>
      <c r="I12" s="104" t="s">
        <v>1474</v>
      </c>
      <c r="J12" s="104" t="s">
        <v>1475</v>
      </c>
      <c r="K12" s="104" t="s">
        <v>1476</v>
      </c>
      <c r="L12" s="104" t="s">
        <v>1477</v>
      </c>
      <c r="M12" s="104" t="s">
        <v>1478</v>
      </c>
      <c r="N12" s="104" t="s">
        <v>1479</v>
      </c>
      <c r="O12" s="104" t="s">
        <v>1480</v>
      </c>
      <c r="P12" s="104" t="s">
        <v>1433</v>
      </c>
      <c r="Q12" s="104" t="s">
        <v>1434</v>
      </c>
      <c r="R12" s="104" t="s">
        <v>1481</v>
      </c>
      <c r="S12" s="105" t="s">
        <v>1482</v>
      </c>
      <c r="T12" s="106" t="s">
        <v>1436</v>
      </c>
      <c r="U12" s="642" t="s">
        <v>6699</v>
      </c>
    </row>
    <row r="13" spans="1:21" x14ac:dyDescent="0.25">
      <c r="B13" s="810"/>
      <c r="C13" s="108" t="s">
        <v>4012</v>
      </c>
      <c r="D13" s="109">
        <v>15</v>
      </c>
      <c r="E13" s="110">
        <v>1.2230000000000001</v>
      </c>
      <c r="F13" s="110">
        <v>1</v>
      </c>
      <c r="G13" s="111">
        <v>8.2000000000000007E-3</v>
      </c>
      <c r="H13" s="109">
        <v>0.54200000000000004</v>
      </c>
      <c r="I13" s="109">
        <v>2.81</v>
      </c>
      <c r="J13" s="109">
        <v>2.1560000000000001</v>
      </c>
      <c r="K13" s="110">
        <v>2.74</v>
      </c>
      <c r="L13" s="109">
        <v>200.98</v>
      </c>
      <c r="M13" s="109">
        <v>201.154</v>
      </c>
      <c r="N13" s="109">
        <v>198.98</v>
      </c>
      <c r="O13" s="109">
        <v>198.85400000000001</v>
      </c>
      <c r="P13" s="109">
        <v>2</v>
      </c>
      <c r="Q13" s="109">
        <v>2.2999999999999998</v>
      </c>
      <c r="R13" s="111">
        <v>1.2999999999999999E-2</v>
      </c>
      <c r="S13" s="112">
        <v>0</v>
      </c>
      <c r="T13" s="113">
        <f>IF(AND(F13&lt;=0.6,LARGE(P13:Q13,1)&lt;=2),1.2,IF(AND(F13&lt;=0.6,LARGE(P13:Q13,1)&gt;2),1.3,IF(AND(AND(F13&gt;0.6,F13&lt;=0.8),LARGE(P13:Q13,1)&lt;=2),1.4,IF(AND(AND(F13&gt;0.6,F13&lt;=0.8),LARGE(P13:Q13,1)&gt;2),1.5,IF(AND(AND(F13&gt;0.8,F13&lt;=1),LARGE(P13:Q13,1)&lt;=2),1.6,IF(AND(AND(F13&gt;0.8,F13&lt;=1),LARGE(P13:Q13,1)&gt;2),1.7,IF(AND(AND(F13&gt;1,F13&lt;=1.2),LARGE(P13:Q13,1)&lt;=2),"PROF. INCONSISTENTE",IF(AND(AND(F13&gt;1,F13&lt;=1.2),LARGE(P13:Q13,1)&gt;2),2.4,IF(AND(F13&gt;1.2,LARGE(P13:Q13,1)&lt;=2),"PROF. INCONSISTENTE",IF(AND(F13&gt;1.2,LARGE(P13:Q13,1)&gt;2),2.85))))))))))</f>
        <v>1.7</v>
      </c>
      <c r="U13" s="640"/>
    </row>
    <row r="14" spans="1:21" x14ac:dyDescent="0.25">
      <c r="B14" s="632"/>
      <c r="C14" s="114" t="s">
        <v>4014</v>
      </c>
      <c r="D14" s="115">
        <v>58</v>
      </c>
      <c r="E14" s="116">
        <v>1.2230000000000001</v>
      </c>
      <c r="F14" s="116">
        <v>1</v>
      </c>
      <c r="G14" s="117">
        <v>4.3E-3</v>
      </c>
      <c r="H14" s="115">
        <v>0.67300000000000004</v>
      </c>
      <c r="I14" s="115">
        <v>2.1800000000000002</v>
      </c>
      <c r="J14" s="115">
        <v>1.58</v>
      </c>
      <c r="K14" s="116">
        <v>2.0099999999999998</v>
      </c>
      <c r="L14" s="115">
        <v>201.154</v>
      </c>
      <c r="M14" s="115">
        <v>201.303</v>
      </c>
      <c r="N14" s="115">
        <v>198.85400000000001</v>
      </c>
      <c r="O14" s="115">
        <v>198.60300000000001</v>
      </c>
      <c r="P14" s="115">
        <v>2.2999999999999998</v>
      </c>
      <c r="Q14" s="115">
        <v>2.7</v>
      </c>
      <c r="R14" s="117">
        <v>1.2999999999999999E-2</v>
      </c>
      <c r="S14" s="118">
        <f>IF(P14-Q13=0,0,IF(OR(P14-Q13=0.5,P14-Q13=0.7,P14-Q13=0.8,P14-Q13=0.9),0.5,IF(OR(P14-Q13=1,P14-Q13=1.2,P14-Q13=1.3,P14-Q13=1.4),1,"TROCA DE Ø")))</f>
        <v>0</v>
      </c>
      <c r="T14" s="119">
        <f t="shared" ref="T14" si="0">IF(AND(F14&lt;=0.6,LARGE(P14:Q14,1)&lt;=2),1.2,IF(AND(F14&lt;=0.6,LARGE(P14:Q14,1)&gt;2),1.3,IF(AND(AND(F14&gt;0.6,F14&lt;=0.8),LARGE(P14:Q14,1)&lt;=2),1.4,IF(AND(AND(F14&gt;0.6,F14&lt;=0.8),LARGE(P14:Q14,1)&gt;2),1.5,IF(AND(AND(F14&gt;0.8,F14&lt;=1),LARGE(P14:Q14,1)&lt;=2),1.6,IF(AND(AND(F14&gt;0.8,F14&lt;=1),LARGE(P14:Q14,1)&gt;2),1.7,IF(AND(AND(F14&gt;1,F14&lt;=1.2),LARGE(P14:Q14,1)&lt;=2),"PROF. INCONSISTENTE",IF(AND(AND(F14&gt;1,F14&lt;=1.2),LARGE(P14:Q14,1)&gt;2),2.4,IF(AND(F14&gt;1.2,LARGE(P14:Q14,1)&lt;=2),"PROF. INCONSISTENTE",IF(AND(F14&gt;1.2,LARGE(P14:Q14,1)&gt;2),2.85))))))))))</f>
        <v>1.7</v>
      </c>
      <c r="U14" s="641"/>
    </row>
    <row r="15" spans="1:21" ht="15.75" thickBot="1" x14ac:dyDescent="0.3">
      <c r="A15" s="96"/>
      <c r="B15" s="633"/>
      <c r="C15" s="123" t="s">
        <v>4030</v>
      </c>
      <c r="D15" s="820">
        <v>32</v>
      </c>
      <c r="E15" s="821">
        <v>0.30499999999999999</v>
      </c>
      <c r="F15" s="821">
        <v>1</v>
      </c>
      <c r="G15" s="126">
        <v>2.3E-3</v>
      </c>
      <c r="H15" s="820">
        <v>0.35099999999999998</v>
      </c>
      <c r="I15" s="820">
        <v>1.24</v>
      </c>
      <c r="J15" s="820">
        <v>1.1040000000000001</v>
      </c>
      <c r="K15" s="821">
        <v>1.41</v>
      </c>
      <c r="L15" s="820">
        <v>201.28800000000001</v>
      </c>
      <c r="M15" s="820">
        <v>201.71199999999999</v>
      </c>
      <c r="N15" s="820">
        <v>198.58799999999999</v>
      </c>
      <c r="O15" s="820">
        <v>198.512</v>
      </c>
      <c r="P15" s="820">
        <v>2.7</v>
      </c>
      <c r="Q15" s="820">
        <v>3.2</v>
      </c>
      <c r="R15" s="117">
        <v>1.2999999999999999E-2</v>
      </c>
      <c r="S15" s="118">
        <f>IF(P15-Q14=0,0,IF(OR(P15-Q14=0.5,P15-Q14=0.7,P15-Q14=0.8,P15-Q14=0.9),0.5,IF(OR(P15-Q14=1,P15-Q14=1.2,P15-Q14=1.3,P15-Q14=1.4),1,"TROCA DE Ø")))</f>
        <v>0</v>
      </c>
      <c r="T15" s="119">
        <f t="shared" ref="T15" si="1">IF(AND(F15&lt;=0.6,LARGE(P15:Q15,1)&lt;=2),1.2,IF(AND(F15&lt;=0.6,LARGE(P15:Q15,1)&gt;2),1.3,IF(AND(AND(F15&gt;0.6,F15&lt;=0.8),LARGE(P15:Q15,1)&lt;=2),1.4,IF(AND(AND(F15&gt;0.6,F15&lt;=0.8),LARGE(P15:Q15,1)&gt;2),1.5,IF(AND(AND(F15&gt;0.8,F15&lt;=1),LARGE(P15:Q15,1)&lt;=2),1.6,IF(AND(AND(F15&gt;0.8,F15&lt;=1),LARGE(P15:Q15,1)&gt;2),1.7,IF(AND(AND(F15&gt;1,F15&lt;=1.2),LARGE(P15:Q15,1)&lt;=2),"PROF. INCONSISTENTE",IF(AND(AND(F15&gt;1,F15&lt;=1.2),LARGE(P15:Q15,1)&gt;2),2.4,IF(AND(F15&gt;1.2,LARGE(P15:Q15,1)&lt;=2),"PROF. INCONSISTENTE",IF(AND(F15&gt;1.2,LARGE(P15:Q15,1)&gt;2),2.85))))))))))</f>
        <v>1.7</v>
      </c>
      <c r="U15" s="641"/>
    </row>
  </sheetData>
  <mergeCells count="6">
    <mergeCell ref="B11:T11"/>
    <mergeCell ref="B1:T1"/>
    <mergeCell ref="B2:T2"/>
    <mergeCell ref="B3:T3"/>
    <mergeCell ref="B4:T4"/>
    <mergeCell ref="B5:T5"/>
  </mergeCells>
  <printOptions horizontalCentered="1"/>
  <pageMargins left="0.23622047244094491" right="0.23622047244094491" top="0.74803149606299213" bottom="0.74803149606299213" header="0.31496062992125984" footer="0.31496062992125984"/>
  <pageSetup paperSize="9" scale="57" firstPageNumber="25" fitToHeight="100" orientation="landscape" r:id="rId1"/>
  <headerFooter scaleWithDoc="0">
    <oddHeader>&amp;RPágina &amp;P de &amp;N</oddHead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'DREN. RUAS'!$C$14:$C$94</xm:f>
          </x14:formula1>
          <xm:sqref>U13:U15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36">
    <tabColor rgb="FF92D050"/>
    <pageSetUpPr fitToPage="1"/>
  </sheetPr>
  <dimension ref="A1:Y208"/>
  <sheetViews>
    <sheetView showGridLines="0" view="pageBreakPreview" topLeftCell="A100" zoomScale="70" zoomScaleNormal="115" zoomScaleSheetLayoutView="70" workbookViewId="0">
      <selection activeCell="B88" sqref="B88:M88"/>
    </sheetView>
  </sheetViews>
  <sheetFormatPr defaultRowHeight="15" x14ac:dyDescent="0.25"/>
  <cols>
    <col min="1" max="1" width="9.140625" customWidth="1"/>
    <col min="2" max="3" width="19.5703125" customWidth="1"/>
    <col min="4" max="4" width="16.7109375" customWidth="1"/>
    <col min="5" max="5" width="19.140625" customWidth="1"/>
    <col min="6" max="6" width="20.7109375" customWidth="1"/>
    <col min="7" max="7" width="17.42578125" customWidth="1"/>
    <col min="8" max="8" width="22.5703125" customWidth="1"/>
    <col min="9" max="9" width="16.85546875" customWidth="1"/>
    <col min="10" max="11" width="19.5703125" customWidth="1"/>
    <col min="12" max="13" width="18.85546875" customWidth="1"/>
    <col min="14" max="14" width="17.7109375" customWidth="1"/>
    <col min="15" max="15" width="8.28515625" bestFit="1" customWidth="1"/>
    <col min="16" max="16" width="15.28515625" bestFit="1" customWidth="1"/>
    <col min="19" max="19" width="13.7109375" customWidth="1"/>
    <col min="20" max="20" width="16.5703125" customWidth="1"/>
    <col min="21" max="21" width="12.85546875" customWidth="1"/>
    <col min="22" max="22" width="21.28515625" customWidth="1"/>
  </cols>
  <sheetData>
    <row r="1" spans="1:25" ht="21" x14ac:dyDescent="0.25">
      <c r="B1" s="890" t="s">
        <v>1353</v>
      </c>
      <c r="C1" s="891"/>
      <c r="D1" s="891"/>
      <c r="E1" s="891"/>
      <c r="F1" s="891"/>
      <c r="G1" s="891"/>
      <c r="H1" s="891"/>
      <c r="I1" s="891"/>
      <c r="J1" s="891"/>
      <c r="K1" s="891"/>
      <c r="L1" s="891"/>
      <c r="M1" s="892" t="s">
        <v>1353</v>
      </c>
      <c r="N1" s="10"/>
      <c r="O1" s="10"/>
      <c r="P1" t="s">
        <v>3670</v>
      </c>
      <c r="Q1" t="s">
        <v>1363</v>
      </c>
      <c r="R1" t="s">
        <v>3691</v>
      </c>
      <c r="S1">
        <v>1</v>
      </c>
    </row>
    <row r="2" spans="1:25" ht="18.75" x14ac:dyDescent="0.25">
      <c r="B2" s="907" t="s">
        <v>1355</v>
      </c>
      <c r="C2" s="908"/>
      <c r="D2" s="908"/>
      <c r="E2" s="908"/>
      <c r="F2" s="908"/>
      <c r="G2" s="908"/>
      <c r="H2" s="908"/>
      <c r="I2" s="908"/>
      <c r="J2" s="908"/>
      <c r="K2" s="908"/>
      <c r="L2" s="908"/>
      <c r="M2" s="915" t="s">
        <v>1425</v>
      </c>
      <c r="N2" s="10"/>
      <c r="O2" s="10"/>
      <c r="P2" s="72" t="s">
        <v>3671</v>
      </c>
      <c r="Q2" t="s">
        <v>1354</v>
      </c>
      <c r="R2" t="s">
        <v>3692</v>
      </c>
      <c r="S2">
        <v>2</v>
      </c>
    </row>
    <row r="3" spans="1:25" x14ac:dyDescent="0.25">
      <c r="B3" s="896" t="s">
        <v>1426</v>
      </c>
      <c r="C3" s="897"/>
      <c r="D3" s="897"/>
      <c r="E3" s="897"/>
      <c r="F3" s="897"/>
      <c r="G3" s="897"/>
      <c r="H3" s="897"/>
      <c r="I3" s="897"/>
      <c r="J3" s="897"/>
      <c r="K3" s="897"/>
      <c r="L3" s="897"/>
      <c r="M3" s="898" t="s">
        <v>1426</v>
      </c>
      <c r="N3" s="10"/>
      <c r="O3" s="10"/>
      <c r="P3" s="10"/>
      <c r="Q3" t="s">
        <v>3683</v>
      </c>
      <c r="R3" t="s">
        <v>5654</v>
      </c>
      <c r="S3">
        <v>3</v>
      </c>
    </row>
    <row r="4" spans="1:25" x14ac:dyDescent="0.25">
      <c r="B4" s="896" t="s">
        <v>1359</v>
      </c>
      <c r="C4" s="897"/>
      <c r="D4" s="897"/>
      <c r="E4" s="897"/>
      <c r="F4" s="897"/>
      <c r="G4" s="897"/>
      <c r="H4" s="897"/>
      <c r="I4" s="897"/>
      <c r="J4" s="897"/>
      <c r="K4" s="897"/>
      <c r="L4" s="897"/>
      <c r="M4" s="898" t="s">
        <v>1359</v>
      </c>
      <c r="N4" s="10"/>
      <c r="O4" s="10"/>
      <c r="P4" s="10"/>
      <c r="R4" t="s">
        <v>5655</v>
      </c>
      <c r="S4">
        <v>4</v>
      </c>
    </row>
    <row r="5" spans="1:25" ht="15.75" thickBot="1" x14ac:dyDescent="0.3">
      <c r="B5" s="899" t="s">
        <v>1362</v>
      </c>
      <c r="C5" s="900"/>
      <c r="D5" s="900"/>
      <c r="E5" s="900"/>
      <c r="F5" s="900"/>
      <c r="G5" s="900"/>
      <c r="H5" s="900"/>
      <c r="I5" s="900"/>
      <c r="J5" s="900"/>
      <c r="K5" s="900"/>
      <c r="L5" s="900"/>
      <c r="M5" s="901" t="s">
        <v>1362</v>
      </c>
      <c r="N5" s="10"/>
      <c r="O5" s="10"/>
      <c r="P5" s="10"/>
      <c r="R5" t="s">
        <v>3697</v>
      </c>
      <c r="S5">
        <v>5</v>
      </c>
    </row>
    <row r="6" spans="1:25" ht="15" customHeight="1" x14ac:dyDescent="0.25">
      <c r="B6" s="165" t="s">
        <v>1427</v>
      </c>
      <c r="C6" s="390" t="str">
        <f>ORÇAMENTO!G6</f>
        <v>DRENAGEM DE AGUAS PLUVIAIS</v>
      </c>
      <c r="D6" s="390"/>
      <c r="E6" s="390"/>
      <c r="F6" s="390"/>
      <c r="G6" s="390"/>
      <c r="H6" s="390"/>
      <c r="I6" s="390"/>
      <c r="J6" s="390"/>
      <c r="K6" s="390"/>
      <c r="L6" s="390"/>
      <c r="M6" s="394"/>
      <c r="N6" s="10"/>
      <c r="O6" s="10"/>
      <c r="P6" s="10"/>
    </row>
    <row r="7" spans="1:25" x14ac:dyDescent="0.25">
      <c r="B7" s="165" t="s">
        <v>1413</v>
      </c>
      <c r="C7" s="586" t="str">
        <f>ORÇAMENTO!G7</f>
        <v>APIACÁS - MT</v>
      </c>
      <c r="D7" s="390"/>
      <c r="E7" s="390"/>
      <c r="F7" s="390"/>
      <c r="G7" s="390"/>
      <c r="H7" s="390"/>
      <c r="I7" s="390"/>
      <c r="J7" s="390"/>
      <c r="K7" s="390"/>
      <c r="L7" s="390"/>
      <c r="M7" s="394"/>
      <c r="N7" s="10"/>
      <c r="O7" s="10"/>
      <c r="P7" s="10"/>
    </row>
    <row r="8" spans="1:25" x14ac:dyDescent="0.25">
      <c r="B8" s="165" t="s">
        <v>1428</v>
      </c>
      <c r="C8" s="586" t="str">
        <f>ORÇAMENTO!G8</f>
        <v>PREFEITURA MUNICIPAL DE APIACÁS</v>
      </c>
      <c r="D8" s="390"/>
      <c r="E8" s="390"/>
      <c r="F8" s="390"/>
      <c r="G8" s="390"/>
      <c r="H8" s="390"/>
      <c r="I8" s="390"/>
      <c r="J8" s="390"/>
      <c r="K8" s="390"/>
      <c r="L8" s="390"/>
      <c r="M8" s="394"/>
      <c r="N8" s="10"/>
      <c r="O8" s="10"/>
      <c r="P8" s="10"/>
    </row>
    <row r="9" spans="1:25" ht="15.75" customHeight="1" thickBot="1" x14ac:dyDescent="0.3">
      <c r="B9" s="166" t="s">
        <v>1429</v>
      </c>
      <c r="C9" s="486">
        <f ca="1">ORÇAMENTO!G9</f>
        <v>45499</v>
      </c>
      <c r="D9" s="395"/>
      <c r="E9" s="396"/>
      <c r="F9" s="396"/>
      <c r="G9" s="396"/>
      <c r="H9" s="396"/>
      <c r="I9" s="396"/>
      <c r="J9" s="396"/>
      <c r="K9" s="396"/>
      <c r="L9" s="396"/>
      <c r="M9" s="397"/>
      <c r="N9" s="10"/>
      <c r="O9" s="10"/>
      <c r="P9" s="10"/>
    </row>
    <row r="10" spans="1:25" ht="15.75" thickBot="1" x14ac:dyDescent="0.3"/>
    <row r="11" spans="1:25" ht="22.5" customHeight="1" thickBot="1" x14ac:dyDescent="0.3">
      <c r="B11" s="960" t="s">
        <v>1430</v>
      </c>
      <c r="C11" s="961"/>
      <c r="D11" s="961"/>
      <c r="E11" s="961"/>
      <c r="F11" s="961"/>
      <c r="G11" s="961"/>
      <c r="H11" s="961"/>
      <c r="I11" s="961"/>
      <c r="J11" s="961"/>
      <c r="K11" s="961"/>
      <c r="L11" s="961"/>
      <c r="M11" s="962"/>
      <c r="N11" s="72"/>
      <c r="O11" s="72"/>
    </row>
    <row r="12" spans="1:25" ht="64.5" customHeight="1" thickBot="1" x14ac:dyDescent="0.3">
      <c r="B12" s="190" t="s">
        <v>1431</v>
      </c>
      <c r="C12" s="191" t="s">
        <v>1432</v>
      </c>
      <c r="D12" s="191" t="s">
        <v>1433</v>
      </c>
      <c r="E12" s="192" t="s">
        <v>1434</v>
      </c>
      <c r="F12" s="194" t="s">
        <v>1435</v>
      </c>
      <c r="G12" s="193" t="s">
        <v>1436</v>
      </c>
      <c r="H12" s="194" t="s">
        <v>1437</v>
      </c>
      <c r="I12" s="194" t="s">
        <v>1438</v>
      </c>
      <c r="J12" s="181" t="s">
        <v>1452</v>
      </c>
      <c r="K12" s="192" t="s">
        <v>1439</v>
      </c>
      <c r="L12" s="963" t="s">
        <v>1440</v>
      </c>
      <c r="M12" s="964"/>
      <c r="N12" s="509" t="s">
        <v>3669</v>
      </c>
      <c r="O12" s="219" t="s">
        <v>3674</v>
      </c>
      <c r="P12" s="219" t="s">
        <v>3675</v>
      </c>
      <c r="Q12" s="219" t="s">
        <v>3676</v>
      </c>
      <c r="R12" s="219" t="s">
        <v>3677</v>
      </c>
      <c r="S12" s="219" t="s">
        <v>3678</v>
      </c>
      <c r="T12" s="219" t="s">
        <v>3679</v>
      </c>
      <c r="U12" s="219" t="s">
        <v>3688</v>
      </c>
      <c r="V12" s="219" t="s">
        <v>3693</v>
      </c>
      <c r="W12" s="219" t="s">
        <v>3679</v>
      </c>
      <c r="Y12" s="415" t="s">
        <v>5270</v>
      </c>
    </row>
    <row r="13" spans="1:25" ht="15.75" x14ac:dyDescent="0.25">
      <c r="A13">
        <f ca="1">OFFSET(A13,-1,0)+1</f>
        <v>1</v>
      </c>
      <c r="B13" s="522" t="str">
        <f ca="1">OFFSET('DREN. REDE'!$C$12,ROWS($B$12:B13)-ROWS($B$12),0)</f>
        <v>A1</v>
      </c>
      <c r="C13" s="521">
        <f ca="1">VLOOKUP($B13,'DREN. REDE'!$C:$T,MATCH(C$12,'DREN. REDE'!$C$12:$T$12,0),0)</f>
        <v>1</v>
      </c>
      <c r="D13" s="521">
        <f ca="1">VLOOKUP($B13,'DREN. REDE'!$C:$T,MATCH(D$12,'DREN. REDE'!$C$12:$T$12,0),0)</f>
        <v>2</v>
      </c>
      <c r="E13" s="521">
        <f ca="1">VLOOKUP($B13,'DREN. REDE'!$C:$T,MATCH(E$12,'DREN. REDE'!$C$12:$T$12,0),0)</f>
        <v>2.2999999999999998</v>
      </c>
      <c r="F13" s="521">
        <f ca="1">VLOOKUP($B13,'DREN. REDE'!$C:$T,MATCH(F$12,'DREN. REDE'!$C$12:$T$12,0),0)</f>
        <v>15</v>
      </c>
      <c r="G13" s="521">
        <f ca="1">VLOOKUP($B13,'DREN. REDE'!$C:$T,MATCH(G$12,'DREN. REDE'!$C$12:$T$12,0),0)</f>
        <v>1.7</v>
      </c>
      <c r="H13" s="523">
        <f ca="1">TRUNC(F13*G13*0.1,2)</f>
        <v>2.5499999999999998</v>
      </c>
      <c r="I13" s="523">
        <f t="shared" ref="I13:I15" ca="1" si="0">TRUNC(((D13+E13)*F13)/2*G13,2)</f>
        <v>54.82</v>
      </c>
      <c r="J13" s="521">
        <f ca="1">ROUND(G13*F13,2)</f>
        <v>25.5</v>
      </c>
      <c r="K13" s="521">
        <f ca="1">IF(TRUNC(I13-(F13*(3*C13/5)^2*PI())-(0.1*G13*F13),2)&lt;0,0,TRUNC(I13-(F13*(3*C13/5)^2*PI())-(0.1*G13*F13),2))</f>
        <v>35.299999999999997</v>
      </c>
      <c r="L13" s="523">
        <f ca="1">ROUND(IF(M13=$R$3,0,((D13+E13)*F13)),2)</f>
        <v>64.5</v>
      </c>
      <c r="M13" s="534" t="s">
        <v>3691</v>
      </c>
      <c r="N13" t="s">
        <v>3670</v>
      </c>
      <c r="O13" s="199">
        <f ca="1">IF(AVERAGE(D13:E13)&lt;=1.5,1,IF(AND(AVERAGE(D13:E13)&gt;1.5,AVERAGE(D13:E13)&lt;=3),2,IF(AND(AVERAGE(D13:E13)&gt;3,AVERAGE(D13:E13)&lt;=4.5),3,IF(AND(AVERAGE(D13:E13)&gt;4.5,AVERAGE(D13:E13)&lt;=6),4))))</f>
        <v>2</v>
      </c>
      <c r="P13" s="220" t="str">
        <f ca="1">IF(AND(O13=1,G13&lt;=1.5),"RETRO","ESCAVADEIRA")</f>
        <v>ESCAVADEIRA</v>
      </c>
      <c r="Q13" s="6">
        <f t="shared" ref="Q13:Q15" ca="1" si="1">IF(AND(G13&lt;=1.5,P13="escavadeira"),3,IF(G13&lt;=0.8,1,IF(AND(G13&lt;=1.5,P13="retro"),2,IF(AND(G13&gt;1.5,P13="escavadeira"),4))))</f>
        <v>4</v>
      </c>
      <c r="R13" s="6">
        <f>IF(N13="baixo",1,IF(N13="alto",2))</f>
        <v>1</v>
      </c>
      <c r="S13" s="6" t="str">
        <f ca="1">O13&amp;Q13&amp;R13</f>
        <v>241</v>
      </c>
      <c r="T13" t="str">
        <f ca="1">IF(COUNTIF($C$128:$C$149,S13)&gt;0,"verificado","serv. Ñ contemplado")</f>
        <v>verificado</v>
      </c>
      <c r="U13" s="6">
        <f ca="1">IF(Q13&lt;4,1,2)</f>
        <v>2</v>
      </c>
      <c r="V13" s="6" t="str">
        <f ca="1">O13&amp;IF(Q13&lt;4,1,2)&amp;VLOOKUP(M13,$R$1:$S$5,2,0)</f>
        <v>221</v>
      </c>
      <c r="W13" t="str">
        <f ca="1">IF(COUNTIF($C$185:$C$208,V13)&gt;0,"verificado","serv. Ñ contemplado")</f>
        <v>verificado</v>
      </c>
      <c r="Y13">
        <f ca="1">ROUND(SUM(D13:E13)/2,2)</f>
        <v>2.15</v>
      </c>
    </row>
    <row r="14" spans="1:25" ht="15.75" x14ac:dyDescent="0.25">
      <c r="A14">
        <f t="shared" ref="A14:A15" ca="1" si="2">OFFSET(A14,-1,0)+1</f>
        <v>2</v>
      </c>
      <c r="B14" s="524" t="str">
        <f ca="1">OFFSET('DREN. REDE'!$C$12,ROWS($B$12:B14)-ROWS($B$12),0)</f>
        <v>A2</v>
      </c>
      <c r="C14" s="513">
        <f ca="1">VLOOKUP($B14,'DREN. REDE'!$C:$T,MATCH(C$12,'DREN. REDE'!$C$12:$T$12,0),0)</f>
        <v>1</v>
      </c>
      <c r="D14" s="513">
        <f ca="1">VLOOKUP($B14,'DREN. REDE'!$C:$T,MATCH(D$12,'DREN. REDE'!$C$12:$T$12,0),0)</f>
        <v>2.2999999999999998</v>
      </c>
      <c r="E14" s="513">
        <f ca="1">VLOOKUP($B14,'DREN. REDE'!$C:$T,MATCH(E$12,'DREN. REDE'!$C$12:$T$12,0),0)</f>
        <v>2.7</v>
      </c>
      <c r="F14" s="513">
        <f ca="1">VLOOKUP($B14,'DREN. REDE'!$C:$T,MATCH(F$12,'DREN. REDE'!$C$12:$T$12,0),0)</f>
        <v>58</v>
      </c>
      <c r="G14" s="513">
        <f ca="1">VLOOKUP($B14,'DREN. REDE'!$C:$T,MATCH(G$12,'DREN. REDE'!$C$12:$T$12,0),0)</f>
        <v>1.7</v>
      </c>
      <c r="H14" s="514">
        <f ca="1">TRUNC(F14*G14*0.1,2)</f>
        <v>9.86</v>
      </c>
      <c r="I14" s="514">
        <f t="shared" ca="1" si="0"/>
        <v>246.5</v>
      </c>
      <c r="J14" s="513">
        <f t="shared" ref="J14:J15" ca="1" si="3">ROUND(G14*F14,2)</f>
        <v>98.6</v>
      </c>
      <c r="K14" s="513">
        <f t="shared" ref="K14:K15" ca="1" si="4">IF(TRUNC(I14-(F14*(3*C14/5)^2*PI())-(0.1*G14*F14),2)&lt;0,0,TRUNC(I14-(F14*(3*C14/5)^2*PI())-(0.1*G14*F14),2))</f>
        <v>171.04</v>
      </c>
      <c r="L14" s="514">
        <f t="shared" ref="L14:L15" ca="1" si="5">ROUND(IF(M14=$R$3,0,((D14+E14)*F14)),2)</f>
        <v>290</v>
      </c>
      <c r="M14" s="535" t="s">
        <v>3691</v>
      </c>
      <c r="N14" t="s">
        <v>3670</v>
      </c>
      <c r="O14" s="200">
        <f t="shared" ref="O14:O15" ca="1" si="6">IF(AVERAGE(D14:E14)&lt;=1.5,1,IF(AND(AVERAGE(D14:E14)&gt;1.5,AVERAGE(D14:E14)&lt;=3),2,IF(AND(AVERAGE(D14:E14)&gt;3,AVERAGE(D14:E14)&lt;=4.5),3,IF(AND(AVERAGE(D14:E14)&gt;4.5,AVERAGE(D14:E14)&lt;=6),4))))</f>
        <v>2</v>
      </c>
      <c r="P14" s="220" t="str">
        <f t="shared" ref="P14:P15" ca="1" si="7">IF(AND(O14=1,G14&lt;=1.5),"RETRO","ESCAVADEIRA")</f>
        <v>ESCAVADEIRA</v>
      </c>
      <c r="Q14" s="6">
        <f t="shared" ca="1" si="1"/>
        <v>4</v>
      </c>
      <c r="R14" s="6">
        <f t="shared" ref="R14:R15" si="8">IF(N14="baixo",1,IF(N14="alto",2))</f>
        <v>1</v>
      </c>
      <c r="S14" s="6" t="str">
        <f t="shared" ref="S14:S15" ca="1" si="9">O14&amp;Q14&amp;R14</f>
        <v>241</v>
      </c>
      <c r="T14" t="str">
        <f ca="1">IF(COUNTIF($C$128:$C$149,S14)&gt;0,"verificado","serv. Ñ contemplado")</f>
        <v>verificado</v>
      </c>
      <c r="U14" s="6">
        <f t="shared" ref="U14:U15" ca="1" si="10">IF(Q14&lt;4,1,2)</f>
        <v>2</v>
      </c>
      <c r="V14" s="6" t="str">
        <f t="shared" ref="V14:V15" ca="1" si="11">O14&amp;IF(Q14&lt;4,1,2)&amp;VLOOKUP(M14,$R$1:$S$5,2,0)</f>
        <v>221</v>
      </c>
      <c r="W14" t="str">
        <f ca="1">IF(COUNTIF($C$185:$C$208,V14)&gt;0,"verificado","serv. Ñ contemplado")</f>
        <v>verificado</v>
      </c>
      <c r="Y14">
        <f t="shared" ref="Y14:Y15" ca="1" si="12">ROUND(SUM(D14:E14)/2,2)</f>
        <v>2.5</v>
      </c>
    </row>
    <row r="15" spans="1:25" ht="16.5" thickBot="1" x14ac:dyDescent="0.3">
      <c r="A15">
        <f t="shared" ca="1" si="2"/>
        <v>3</v>
      </c>
      <c r="B15" s="525" t="str">
        <f ca="1">OFFSET('DREN. REDE'!$C$12,ROWS($B$12:B15)-ROWS($B$12),0)</f>
        <v>B2</v>
      </c>
      <c r="C15" s="519">
        <f ca="1">VLOOKUP($B15,'DREN. REDE'!$C:$T,MATCH(C$12,'DREN. REDE'!$C$12:$T$12,0),0)</f>
        <v>1</v>
      </c>
      <c r="D15" s="519">
        <f ca="1">VLOOKUP($B15,'DREN. REDE'!$C:$T,MATCH(D$12,'DREN. REDE'!$C$12:$T$12,0),0)</f>
        <v>2.7</v>
      </c>
      <c r="E15" s="519">
        <f ca="1">VLOOKUP($B15,'DREN. REDE'!$C:$T,MATCH(E$12,'DREN. REDE'!$C$12:$T$12,0),0)</f>
        <v>3.2</v>
      </c>
      <c r="F15" s="519">
        <f ca="1">VLOOKUP($B15,'DREN. REDE'!$C:$T,MATCH(F$12,'DREN. REDE'!$C$12:$T$12,0),0)</f>
        <v>32</v>
      </c>
      <c r="G15" s="519">
        <f ca="1">VLOOKUP($B15,'DREN. REDE'!$C:$T,MATCH(G$12,'DREN. REDE'!$C$12:$T$12,0),0)</f>
        <v>1.7</v>
      </c>
      <c r="H15" s="526">
        <f t="shared" ref="H15" ca="1" si="13">TRUNC(F15*G15*0.1,2)</f>
        <v>5.44</v>
      </c>
      <c r="I15" s="526">
        <f t="shared" ca="1" si="0"/>
        <v>160.47999999999999</v>
      </c>
      <c r="J15" s="519">
        <f t="shared" ca="1" si="3"/>
        <v>54.4</v>
      </c>
      <c r="K15" s="519">
        <f t="shared" ca="1" si="4"/>
        <v>118.84</v>
      </c>
      <c r="L15" s="526">
        <f t="shared" ca="1" si="5"/>
        <v>188.8</v>
      </c>
      <c r="M15" s="536" t="s">
        <v>3691</v>
      </c>
      <c r="N15" t="s">
        <v>3670</v>
      </c>
      <c r="O15" s="200">
        <f t="shared" ca="1" si="6"/>
        <v>2</v>
      </c>
      <c r="P15" s="220" t="str">
        <f t="shared" ca="1" si="7"/>
        <v>ESCAVADEIRA</v>
      </c>
      <c r="Q15" s="6">
        <f t="shared" ca="1" si="1"/>
        <v>4</v>
      </c>
      <c r="R15" s="6">
        <f t="shared" si="8"/>
        <v>1</v>
      </c>
      <c r="S15" s="6" t="str">
        <f t="shared" ca="1" si="9"/>
        <v>241</v>
      </c>
      <c r="T15" t="str">
        <f ca="1">IF(COUNTIF($C$128:$C$149,S15)&gt;0,"verificado","serv. Ñ contemplado")</f>
        <v>verificado</v>
      </c>
      <c r="U15" s="6">
        <f t="shared" ca="1" si="10"/>
        <v>2</v>
      </c>
      <c r="V15" s="6" t="str">
        <f t="shared" ca="1" si="11"/>
        <v>221</v>
      </c>
      <c r="W15" t="str">
        <f ca="1">IF(COUNTIF($C$185:$C$208,V15)&gt;0,"verificado","serv. Ñ contemplado")</f>
        <v>verificado</v>
      </c>
      <c r="Y15">
        <f t="shared" ca="1" si="12"/>
        <v>2.95</v>
      </c>
    </row>
    <row r="16" spans="1:25" ht="16.5" thickBot="1" x14ac:dyDescent="0.3">
      <c r="B16" s="77"/>
      <c r="C16" s="77"/>
      <c r="D16" s="77"/>
      <c r="E16" s="78" t="s">
        <v>1441</v>
      </c>
      <c r="F16" s="78">
        <f ca="1">SUM(OFFSET(F12,1,0):OFFSET(F16,-1,0))</f>
        <v>105</v>
      </c>
      <c r="G16" s="76"/>
      <c r="H16" s="78">
        <f ca="1">SUM(OFFSET(H12,1,0):OFFSET(H16,-1,0))</f>
        <v>17.850000000000001</v>
      </c>
      <c r="I16" s="78">
        <f ca="1">SUM(OFFSET(I12,1,0):OFFSET(I16,-1,0))</f>
        <v>461.79999999999995</v>
      </c>
      <c r="J16" s="78">
        <f ca="1">SUM(OFFSET(J12,1,0):OFFSET(J16,-1,0))</f>
        <v>178.5</v>
      </c>
      <c r="K16" s="78">
        <f ca="1">SUM(OFFSET(K12,1,0):OFFSET(K16,-1,0))</f>
        <v>325.17999999999995</v>
      </c>
      <c r="L16" s="78">
        <f ca="1">SUM(OFFSET(L12,1,0):OFFSET(L16,-1,0))</f>
        <v>543.29999999999995</v>
      </c>
      <c r="M16" s="76"/>
      <c r="N16" s="76"/>
      <c r="O16" s="76"/>
      <c r="P16" s="76"/>
    </row>
    <row r="17" spans="2:16" ht="15.75" x14ac:dyDescent="0.25">
      <c r="B17" s="79" t="s">
        <v>1442</v>
      </c>
      <c r="C17" s="77"/>
      <c r="D17" s="77"/>
      <c r="E17" s="80"/>
      <c r="F17" s="80"/>
      <c r="G17" s="76"/>
      <c r="H17" s="80"/>
      <c r="I17" s="80"/>
      <c r="J17" s="80"/>
      <c r="K17" s="80"/>
      <c r="L17" s="80"/>
      <c r="M17" s="76"/>
      <c r="N17" s="76"/>
      <c r="O17" s="76"/>
      <c r="P17" s="76"/>
    </row>
    <row r="18" spans="2:16" ht="15.75" x14ac:dyDescent="0.25">
      <c r="B18" s="79" t="s">
        <v>1443</v>
      </c>
      <c r="C18" s="77"/>
      <c r="D18" s="77"/>
      <c r="E18" s="80"/>
      <c r="F18" s="80"/>
      <c r="G18" s="76"/>
      <c r="H18" s="80"/>
      <c r="I18" s="80"/>
      <c r="J18" s="80"/>
      <c r="K18" s="80"/>
      <c r="L18" s="80"/>
      <c r="M18" s="76"/>
      <c r="N18" s="76"/>
      <c r="O18" s="76"/>
      <c r="P18" s="76"/>
    </row>
    <row r="19" spans="2:16" x14ac:dyDescent="0.25">
      <c r="B19" s="79" t="s">
        <v>3648</v>
      </c>
    </row>
    <row r="20" spans="2:16" ht="15.75" thickBot="1" x14ac:dyDescent="0.3"/>
    <row r="21" spans="2:16" ht="16.5" customHeight="1" thickBot="1" x14ac:dyDescent="0.3">
      <c r="B21" s="940" t="s">
        <v>5796</v>
      </c>
      <c r="C21" s="941"/>
      <c r="D21" s="941"/>
      <c r="E21" s="941"/>
      <c r="F21" s="941"/>
      <c r="G21" s="941"/>
      <c r="H21" s="941"/>
      <c r="I21" s="941"/>
      <c r="J21" s="941"/>
      <c r="K21" s="941"/>
      <c r="L21" s="942"/>
    </row>
    <row r="22" spans="2:16" ht="32.25" thickBot="1" x14ac:dyDescent="0.3">
      <c r="B22" s="616" t="s">
        <v>5797</v>
      </c>
      <c r="C22" s="617" t="s">
        <v>5798</v>
      </c>
      <c r="D22" s="617" t="s">
        <v>5799</v>
      </c>
      <c r="E22" s="617" t="s">
        <v>5800</v>
      </c>
      <c r="F22" s="617" t="s">
        <v>5801</v>
      </c>
      <c r="G22" s="617" t="s">
        <v>5802</v>
      </c>
      <c r="H22" s="617" t="s">
        <v>5803</v>
      </c>
      <c r="I22" s="617" t="s">
        <v>6653</v>
      </c>
      <c r="J22" s="617" t="s">
        <v>6654</v>
      </c>
      <c r="K22" s="617" t="s">
        <v>5804</v>
      </c>
      <c r="L22" s="618" t="s">
        <v>6655</v>
      </c>
    </row>
    <row r="23" spans="2:16" x14ac:dyDescent="0.25">
      <c r="B23" s="612" t="s">
        <v>23970</v>
      </c>
      <c r="C23" s="613">
        <v>2</v>
      </c>
      <c r="D23" s="613"/>
      <c r="E23" s="613"/>
      <c r="F23" s="613"/>
      <c r="G23" s="613"/>
      <c r="H23" s="613"/>
      <c r="I23" s="613"/>
      <c r="J23" s="613"/>
      <c r="K23" s="614"/>
      <c r="L23" s="615"/>
    </row>
    <row r="24" spans="2:16" x14ac:dyDescent="0.25">
      <c r="B24" s="612" t="s">
        <v>23971</v>
      </c>
      <c r="C24" s="613">
        <v>2</v>
      </c>
      <c r="D24" s="613"/>
      <c r="E24" s="613"/>
      <c r="F24" s="613"/>
      <c r="G24" s="613"/>
      <c r="H24" s="613"/>
      <c r="I24" s="613"/>
      <c r="J24" s="613"/>
      <c r="K24" s="614"/>
      <c r="L24" s="615"/>
    </row>
    <row r="25" spans="2:16" x14ac:dyDescent="0.25">
      <c r="B25" s="612" t="s">
        <v>23972</v>
      </c>
      <c r="C25" s="613">
        <v>1</v>
      </c>
      <c r="D25" s="613"/>
      <c r="E25" s="613"/>
      <c r="F25" s="613"/>
      <c r="G25" s="613"/>
      <c r="H25" s="613"/>
      <c r="I25" s="613"/>
      <c r="J25" s="613"/>
      <c r="K25" s="614"/>
      <c r="L25" s="615"/>
    </row>
    <row r="26" spans="2:16" x14ac:dyDescent="0.25">
      <c r="B26" s="612" t="s">
        <v>23973</v>
      </c>
      <c r="C26" s="613">
        <v>4</v>
      </c>
      <c r="D26" s="613"/>
      <c r="E26" s="613"/>
      <c r="F26" s="613"/>
      <c r="G26" s="613"/>
      <c r="H26" s="613"/>
      <c r="I26" s="613"/>
      <c r="J26" s="613"/>
      <c r="K26" s="614"/>
      <c r="L26" s="615"/>
    </row>
    <row r="27" spans="2:16" x14ac:dyDescent="0.25">
      <c r="B27" s="612" t="s">
        <v>23974</v>
      </c>
      <c r="C27" s="613">
        <v>2</v>
      </c>
      <c r="D27" s="613"/>
      <c r="E27" s="613"/>
      <c r="F27" s="613"/>
      <c r="G27" s="613"/>
      <c r="H27" s="613"/>
      <c r="I27" s="613"/>
      <c r="J27" s="613"/>
      <c r="K27" s="614"/>
      <c r="L27" s="615"/>
    </row>
    <row r="28" spans="2:16" x14ac:dyDescent="0.25">
      <c r="B28" s="612" t="s">
        <v>23975</v>
      </c>
      <c r="C28" s="613">
        <v>4</v>
      </c>
      <c r="D28" s="613"/>
      <c r="E28" s="613"/>
      <c r="F28" s="613"/>
      <c r="G28" s="613"/>
      <c r="H28" s="613"/>
      <c r="I28" s="613"/>
      <c r="J28" s="613"/>
      <c r="K28" s="614"/>
      <c r="L28" s="615"/>
    </row>
    <row r="29" spans="2:16" x14ac:dyDescent="0.25">
      <c r="B29" s="612" t="s">
        <v>23976</v>
      </c>
      <c r="C29" s="613">
        <v>1</v>
      </c>
      <c r="D29" s="613"/>
      <c r="E29" s="613"/>
      <c r="F29" s="613"/>
      <c r="G29" s="613"/>
      <c r="H29" s="613"/>
      <c r="I29" s="613"/>
      <c r="J29" s="613"/>
      <c r="K29" s="614"/>
      <c r="L29" s="615"/>
    </row>
    <row r="30" spans="2:16" x14ac:dyDescent="0.25">
      <c r="B30" s="612" t="s">
        <v>23977</v>
      </c>
      <c r="C30" s="613">
        <v>2</v>
      </c>
      <c r="D30" s="613"/>
      <c r="E30" s="613"/>
      <c r="F30" s="613"/>
      <c r="G30" s="613"/>
      <c r="H30" s="613"/>
      <c r="I30" s="613"/>
      <c r="J30" s="613"/>
      <c r="K30" s="614"/>
      <c r="L30" s="615"/>
    </row>
    <row r="31" spans="2:16" x14ac:dyDescent="0.25">
      <c r="B31" s="612" t="s">
        <v>23978</v>
      </c>
      <c r="C31" s="613">
        <v>4</v>
      </c>
      <c r="D31" s="613"/>
      <c r="E31" s="613"/>
      <c r="F31" s="613"/>
      <c r="G31" s="613"/>
      <c r="H31" s="613"/>
      <c r="I31" s="613"/>
      <c r="J31" s="613"/>
      <c r="K31" s="614"/>
      <c r="L31" s="615"/>
    </row>
    <row r="32" spans="2:16" x14ac:dyDescent="0.25">
      <c r="B32" s="612" t="s">
        <v>23979</v>
      </c>
      <c r="C32" s="613">
        <v>1</v>
      </c>
      <c r="D32" s="613"/>
      <c r="E32" s="613"/>
      <c r="F32" s="613"/>
      <c r="G32" s="613"/>
      <c r="H32" s="613"/>
      <c r="I32" s="613"/>
      <c r="J32" s="613"/>
      <c r="K32" s="614"/>
      <c r="L32" s="615"/>
    </row>
    <row r="33" spans="1:21" ht="45.75" thickBot="1" x14ac:dyDescent="0.3">
      <c r="B33" s="612" t="s">
        <v>23980</v>
      </c>
      <c r="C33" s="613">
        <v>8</v>
      </c>
      <c r="D33" s="613">
        <v>1</v>
      </c>
      <c r="E33" s="613"/>
      <c r="F33" s="613"/>
      <c r="G33" s="613"/>
      <c r="H33" s="613"/>
      <c r="I33" s="613"/>
      <c r="J33" s="613"/>
      <c r="K33" s="614"/>
      <c r="L33" s="615"/>
    </row>
    <row r="34" spans="1:21" ht="16.5" thickBot="1" x14ac:dyDescent="0.3">
      <c r="B34" s="489" t="s">
        <v>3687</v>
      </c>
      <c r="C34" s="490">
        <f t="shared" ref="C34:L34" si="14">SUM(C23:C33)</f>
        <v>31</v>
      </c>
      <c r="D34" s="490">
        <f t="shared" si="14"/>
        <v>1</v>
      </c>
      <c r="E34" s="490">
        <f t="shared" si="14"/>
        <v>0</v>
      </c>
      <c r="F34" s="490">
        <f t="shared" si="14"/>
        <v>0</v>
      </c>
      <c r="G34" s="490">
        <f t="shared" si="14"/>
        <v>0</v>
      </c>
      <c r="H34" s="490">
        <f t="shared" si="14"/>
        <v>0</v>
      </c>
      <c r="I34" s="490">
        <f t="shared" si="14"/>
        <v>0</v>
      </c>
      <c r="J34" s="490">
        <f t="shared" si="14"/>
        <v>0</v>
      </c>
      <c r="K34" s="611">
        <f t="shared" si="14"/>
        <v>0</v>
      </c>
      <c r="L34" s="491">
        <f t="shared" si="14"/>
        <v>0</v>
      </c>
    </row>
    <row r="35" spans="1:21" ht="15.75" thickBot="1" x14ac:dyDescent="0.3"/>
    <row r="36" spans="1:21" ht="22.5" customHeight="1" thickBot="1" x14ac:dyDescent="0.3">
      <c r="B36" s="903" t="s">
        <v>3635</v>
      </c>
      <c r="C36" s="904"/>
      <c r="D36" s="904"/>
      <c r="E36" s="904"/>
      <c r="F36" s="904"/>
      <c r="G36" s="904"/>
      <c r="H36" s="904"/>
      <c r="I36" s="904"/>
      <c r="J36" s="904"/>
      <c r="K36" s="904"/>
      <c r="L36" s="904"/>
      <c r="M36" s="932"/>
      <c r="N36" s="72"/>
      <c r="O36" s="72"/>
      <c r="P36" s="72"/>
    </row>
    <row r="37" spans="1:21" ht="60" customHeight="1" thickBot="1" x14ac:dyDescent="0.3">
      <c r="B37" s="177" t="s">
        <v>1</v>
      </c>
      <c r="C37" s="178" t="s">
        <v>1374</v>
      </c>
      <c r="D37" s="178" t="s">
        <v>1444</v>
      </c>
      <c r="E37" s="179" t="s">
        <v>1445</v>
      </c>
      <c r="F37" s="179" t="s">
        <v>1446</v>
      </c>
      <c r="G37" s="180" t="s">
        <v>1447</v>
      </c>
      <c r="H37" s="181" t="s">
        <v>1448</v>
      </c>
      <c r="I37" s="181" t="s">
        <v>1449</v>
      </c>
      <c r="J37" s="181" t="s">
        <v>1450</v>
      </c>
      <c r="K37" s="181" t="s">
        <v>1451</v>
      </c>
      <c r="L37" s="181" t="s">
        <v>1452</v>
      </c>
      <c r="M37" s="217" t="s">
        <v>1439</v>
      </c>
      <c r="N37" s="214" t="s">
        <v>3669</v>
      </c>
      <c r="O37" s="205" t="s">
        <v>3674</v>
      </c>
      <c r="P37" s="205" t="s">
        <v>3675</v>
      </c>
      <c r="Q37" s="205" t="s">
        <v>3676</v>
      </c>
      <c r="R37" s="205" t="s">
        <v>3677</v>
      </c>
      <c r="S37" s="205" t="s">
        <v>3678</v>
      </c>
      <c r="T37" s="205" t="s">
        <v>3679</v>
      </c>
      <c r="U37" s="205" t="s">
        <v>3688</v>
      </c>
    </row>
    <row r="38" spans="1:21" ht="28.5" customHeight="1" thickBot="1" x14ac:dyDescent="0.3">
      <c r="B38" s="816" t="s">
        <v>6661</v>
      </c>
      <c r="C38" s="497" t="s">
        <v>6659</v>
      </c>
      <c r="D38" s="497">
        <v>1</v>
      </c>
      <c r="E38" s="196">
        <v>1.35</v>
      </c>
      <c r="F38" s="497">
        <v>0.92</v>
      </c>
      <c r="G38" s="497">
        <f>D38+0.1</f>
        <v>1.1000000000000001</v>
      </c>
      <c r="H38" s="497">
        <f t="shared" ref="H38:H39" si="15">E38+0.6</f>
        <v>1.9500000000000002</v>
      </c>
      <c r="I38" s="497">
        <f t="shared" ref="I38:I39" si="16">F38+0.6</f>
        <v>1.52</v>
      </c>
      <c r="J38" s="497">
        <f>C34</f>
        <v>31</v>
      </c>
      <c r="K38" s="497">
        <f>ROUND(J38*(G38*H38*I38),2)</f>
        <v>101.07</v>
      </c>
      <c r="L38" s="196">
        <f>ROUND(J38*(H38*I38),2)</f>
        <v>91.88</v>
      </c>
      <c r="M38" s="510">
        <f>ROUND(K38-D38*E38*F38*J38,2)</f>
        <v>62.57</v>
      </c>
      <c r="N38" t="s">
        <v>3670</v>
      </c>
      <c r="O38" s="199">
        <f>IF(G38&lt;=1.5,1,IF(AND(G38&gt;1.5,G38&lt;=3),2,IF(AND(G38&gt;3,G38&lt;=4.5),3,IF(AND(G38&gt;4.5,G38&lt;=6),4))))</f>
        <v>1</v>
      </c>
      <c r="P38" s="170" t="str">
        <f>IF(AND(O38=1,F38&lt;=1.5),"RETRO","ESCAVADEIRA")</f>
        <v>RETRO</v>
      </c>
      <c r="Q38">
        <f>IF(AND(F38&lt;=1.5,P38="escavadeira"),3,IF(F38&lt;=0.8,1,IF(AND(F38&lt;=1.5,P38="retro"),2,IF(AND(F38&gt;1.5,P38="escavadeira"),4))))</f>
        <v>2</v>
      </c>
      <c r="R38">
        <f>IF(N38="baixo",1,IF(N38="alto",2))</f>
        <v>1</v>
      </c>
      <c r="S38" t="str">
        <f>O38&amp;Q38&amp;R38</f>
        <v>121</v>
      </c>
      <c r="T38" t="str">
        <f t="shared" ref="T38:T45" si="17">IF(COUNTIF($C$128:$C$149,S38)&gt;0,"verificado","serv. Ñ contemplado")</f>
        <v>verificado</v>
      </c>
      <c r="U38" s="6">
        <f>IF(Q38&lt;4,1,2)</f>
        <v>1</v>
      </c>
    </row>
    <row r="39" spans="1:21" ht="31.5" customHeight="1" thickBot="1" x14ac:dyDescent="0.3">
      <c r="B39" s="832" t="s">
        <v>6662</v>
      </c>
      <c r="C39" s="833" t="s">
        <v>6660</v>
      </c>
      <c r="D39" s="833">
        <v>1</v>
      </c>
      <c r="E39" s="834">
        <v>2.54</v>
      </c>
      <c r="F39" s="833">
        <v>0.92</v>
      </c>
      <c r="G39" s="833">
        <f>D39+0.1</f>
        <v>1.1000000000000001</v>
      </c>
      <c r="H39" s="833">
        <f t="shared" si="15"/>
        <v>3.14</v>
      </c>
      <c r="I39" s="833">
        <f t="shared" si="16"/>
        <v>1.52</v>
      </c>
      <c r="J39" s="833">
        <f>D34</f>
        <v>1</v>
      </c>
      <c r="K39" s="833">
        <f t="shared" ref="K39" si="18">ROUND(J39*(G39*H39*I39),2)</f>
        <v>5.25</v>
      </c>
      <c r="L39" s="834">
        <f t="shared" ref="L39:L45" si="19">ROUND(J39*(H39*I39),2)</f>
        <v>4.7699999999999996</v>
      </c>
      <c r="M39" s="835">
        <f t="shared" ref="M39:M45" si="20">ROUND(K39-D39*E39*F39*J39,2)</f>
        <v>2.91</v>
      </c>
      <c r="N39" t="s">
        <v>3670</v>
      </c>
      <c r="O39" s="199">
        <f t="shared" ref="O39:O45" si="21">IF(G39&lt;=1.5,1,IF(AND(G39&gt;1.5,G39&lt;=3),2,IF(AND(G39&gt;3,G39&lt;=4.5),3,IF(AND(G39&gt;4.5,G39&lt;=6),4))))</f>
        <v>1</v>
      </c>
      <c r="P39" s="170" t="str">
        <f t="shared" ref="P39:P45" si="22">IF(AND(O39=1,F39&lt;=1.5),"RETRO","ESCAVADEIRA")</f>
        <v>RETRO</v>
      </c>
      <c r="Q39">
        <f t="shared" ref="Q39:Q45" si="23">IF(AND(F39&lt;=1.5,P39="escavadeira"),3,IF(F39&lt;=0.8,1,IF(AND(F39&lt;=1.5,P39="retro"),2,IF(AND(F39&gt;1.5,P39="escavadeira"),4))))</f>
        <v>2</v>
      </c>
      <c r="R39">
        <f t="shared" ref="R39:R45" si="24">IF(N39="baixo",1,IF(N39="alto",2))</f>
        <v>1</v>
      </c>
      <c r="S39" t="str">
        <f t="shared" ref="S39:S45" si="25">O39&amp;Q39&amp;R39</f>
        <v>121</v>
      </c>
      <c r="T39" t="str">
        <f t="shared" si="17"/>
        <v>verificado</v>
      </c>
      <c r="U39" s="6">
        <f t="shared" ref="U39:U45" si="26">IF(Q39&lt;4,1,2)</f>
        <v>1</v>
      </c>
    </row>
    <row r="40" spans="1:21" hidden="1" x14ac:dyDescent="0.25">
      <c r="A40">
        <v>400</v>
      </c>
      <c r="B40" s="953" t="s">
        <v>3646</v>
      </c>
      <c r="C40" s="497" t="s">
        <v>3641</v>
      </c>
      <c r="D40" s="497">
        <v>0.8</v>
      </c>
      <c r="E40" s="196">
        <v>1.9</v>
      </c>
      <c r="F40" s="497">
        <v>1</v>
      </c>
      <c r="G40" s="497">
        <f>D40+0.2</f>
        <v>1</v>
      </c>
      <c r="H40" s="497">
        <f>E40+0.6</f>
        <v>2.5</v>
      </c>
      <c r="I40" s="497">
        <f>F40+0.6</f>
        <v>1.6</v>
      </c>
      <c r="J40" s="497">
        <f>E34</f>
        <v>0</v>
      </c>
      <c r="K40" s="497">
        <f t="shared" ref="K40:K45" si="27">ROUND(J40*(G40*H40*I40),2)</f>
        <v>0</v>
      </c>
      <c r="L40" s="196">
        <f t="shared" si="19"/>
        <v>0</v>
      </c>
      <c r="M40" s="510">
        <f t="shared" si="20"/>
        <v>0</v>
      </c>
      <c r="N40" t="s">
        <v>3670</v>
      </c>
      <c r="O40" s="199">
        <f t="shared" si="21"/>
        <v>1</v>
      </c>
      <c r="P40" s="170" t="str">
        <f t="shared" si="22"/>
        <v>RETRO</v>
      </c>
      <c r="Q40">
        <f t="shared" si="23"/>
        <v>2</v>
      </c>
      <c r="R40">
        <f t="shared" si="24"/>
        <v>1</v>
      </c>
      <c r="S40" t="str">
        <f t="shared" si="25"/>
        <v>121</v>
      </c>
      <c r="T40" t="str">
        <f t="shared" si="17"/>
        <v>verificado</v>
      </c>
      <c r="U40" s="6">
        <f t="shared" si="26"/>
        <v>1</v>
      </c>
    </row>
    <row r="41" spans="1:21" hidden="1" x14ac:dyDescent="0.25">
      <c r="A41">
        <v>600</v>
      </c>
      <c r="B41" s="954"/>
      <c r="C41" s="75" t="s">
        <v>3642</v>
      </c>
      <c r="D41" s="75">
        <v>0.8</v>
      </c>
      <c r="E41" s="74">
        <v>1.9</v>
      </c>
      <c r="F41" s="75">
        <v>1</v>
      </c>
      <c r="G41" s="75">
        <f t="shared" ref="G41:G45" si="28">D41+0.2</f>
        <v>1</v>
      </c>
      <c r="H41" s="75">
        <f t="shared" ref="H41:H45" si="29">E41+0.6</f>
        <v>2.5</v>
      </c>
      <c r="I41" s="75">
        <f t="shared" ref="I41:I44" si="30">F41+0.6</f>
        <v>1.6</v>
      </c>
      <c r="J41" s="75">
        <f>F34</f>
        <v>0</v>
      </c>
      <c r="K41" s="75">
        <f t="shared" si="27"/>
        <v>0</v>
      </c>
      <c r="L41" s="74">
        <f t="shared" si="19"/>
        <v>0</v>
      </c>
      <c r="M41" s="511">
        <f t="shared" si="20"/>
        <v>0</v>
      </c>
      <c r="N41" t="s">
        <v>3670</v>
      </c>
      <c r="O41" s="199">
        <f t="shared" si="21"/>
        <v>1</v>
      </c>
      <c r="P41" s="170" t="str">
        <f t="shared" si="22"/>
        <v>RETRO</v>
      </c>
      <c r="Q41">
        <f t="shared" si="23"/>
        <v>2</v>
      </c>
      <c r="R41">
        <f t="shared" si="24"/>
        <v>1</v>
      </c>
      <c r="S41" t="str">
        <f t="shared" si="25"/>
        <v>121</v>
      </c>
      <c r="T41" t="str">
        <f t="shared" si="17"/>
        <v>verificado</v>
      </c>
      <c r="U41" s="6">
        <f t="shared" si="26"/>
        <v>1</v>
      </c>
    </row>
    <row r="42" spans="1:21" hidden="1" x14ac:dyDescent="0.25">
      <c r="A42">
        <v>800</v>
      </c>
      <c r="B42" s="954"/>
      <c r="C42" s="75" t="s">
        <v>3643</v>
      </c>
      <c r="D42" s="75">
        <v>1</v>
      </c>
      <c r="E42" s="74">
        <v>1.9</v>
      </c>
      <c r="F42" s="75">
        <v>1.3</v>
      </c>
      <c r="G42" s="75">
        <f t="shared" si="28"/>
        <v>1.2</v>
      </c>
      <c r="H42" s="75">
        <f t="shared" si="29"/>
        <v>2.5</v>
      </c>
      <c r="I42" s="75">
        <f t="shared" si="30"/>
        <v>1.9</v>
      </c>
      <c r="J42" s="75">
        <f>G34</f>
        <v>0</v>
      </c>
      <c r="K42" s="75">
        <f t="shared" si="27"/>
        <v>0</v>
      </c>
      <c r="L42" s="74">
        <f t="shared" si="19"/>
        <v>0</v>
      </c>
      <c r="M42" s="511">
        <f t="shared" si="20"/>
        <v>0</v>
      </c>
      <c r="N42" t="s">
        <v>3670</v>
      </c>
      <c r="O42" s="199">
        <f t="shared" si="21"/>
        <v>1</v>
      </c>
      <c r="P42" s="170" t="str">
        <f t="shared" si="22"/>
        <v>RETRO</v>
      </c>
      <c r="Q42">
        <f t="shared" si="23"/>
        <v>2</v>
      </c>
      <c r="R42">
        <f t="shared" si="24"/>
        <v>1</v>
      </c>
      <c r="S42" t="str">
        <f t="shared" si="25"/>
        <v>121</v>
      </c>
      <c r="T42" t="str">
        <f t="shared" si="17"/>
        <v>verificado</v>
      </c>
      <c r="U42" s="6">
        <f t="shared" si="26"/>
        <v>1</v>
      </c>
    </row>
    <row r="43" spans="1:21" hidden="1" x14ac:dyDescent="0.25">
      <c r="A43">
        <v>100</v>
      </c>
      <c r="B43" s="954"/>
      <c r="C43" s="75" t="s">
        <v>1453</v>
      </c>
      <c r="D43" s="75">
        <v>1.3</v>
      </c>
      <c r="E43" s="74">
        <v>1.9</v>
      </c>
      <c r="F43" s="75">
        <v>1.5</v>
      </c>
      <c r="G43" s="75">
        <f t="shared" si="28"/>
        <v>1.5</v>
      </c>
      <c r="H43" s="75">
        <f t="shared" si="29"/>
        <v>2.5</v>
      </c>
      <c r="I43" s="75">
        <f t="shared" si="30"/>
        <v>2.1</v>
      </c>
      <c r="J43" s="75">
        <f>H34</f>
        <v>0</v>
      </c>
      <c r="K43" s="75">
        <f t="shared" si="27"/>
        <v>0</v>
      </c>
      <c r="L43" s="74">
        <f t="shared" si="19"/>
        <v>0</v>
      </c>
      <c r="M43" s="511">
        <f t="shared" si="20"/>
        <v>0</v>
      </c>
      <c r="N43" t="s">
        <v>3670</v>
      </c>
      <c r="O43" s="199">
        <f t="shared" si="21"/>
        <v>1</v>
      </c>
      <c r="P43" s="170" t="str">
        <f t="shared" si="22"/>
        <v>RETRO</v>
      </c>
      <c r="Q43">
        <f t="shared" si="23"/>
        <v>2</v>
      </c>
      <c r="R43">
        <f t="shared" si="24"/>
        <v>1</v>
      </c>
      <c r="S43" t="str">
        <f t="shared" si="25"/>
        <v>121</v>
      </c>
      <c r="T43" t="str">
        <f t="shared" si="17"/>
        <v>verificado</v>
      </c>
      <c r="U43" s="6">
        <f t="shared" si="26"/>
        <v>1</v>
      </c>
    </row>
    <row r="44" spans="1:21" hidden="1" x14ac:dyDescent="0.25">
      <c r="A44">
        <v>120</v>
      </c>
      <c r="B44" s="954"/>
      <c r="C44" s="75" t="s">
        <v>3644</v>
      </c>
      <c r="D44" s="75">
        <v>1.5</v>
      </c>
      <c r="E44" s="74">
        <v>1.9</v>
      </c>
      <c r="F44" s="75">
        <v>1.7</v>
      </c>
      <c r="G44" s="75">
        <f t="shared" si="28"/>
        <v>1.7</v>
      </c>
      <c r="H44" s="75">
        <f t="shared" si="29"/>
        <v>2.5</v>
      </c>
      <c r="I44" s="75">
        <f t="shared" si="30"/>
        <v>2.2999999999999998</v>
      </c>
      <c r="J44" s="75">
        <f>I34</f>
        <v>0</v>
      </c>
      <c r="K44" s="75">
        <f t="shared" ref="K44" si="31">ROUND(J44*(G44*H44*I44),2)</f>
        <v>0</v>
      </c>
      <c r="L44" s="74">
        <f t="shared" si="19"/>
        <v>0</v>
      </c>
      <c r="M44" s="511">
        <f t="shared" si="20"/>
        <v>0</v>
      </c>
      <c r="N44" t="s">
        <v>3670</v>
      </c>
      <c r="O44" s="199">
        <f t="shared" si="21"/>
        <v>2</v>
      </c>
      <c r="P44" s="170" t="str">
        <f t="shared" si="22"/>
        <v>ESCAVADEIRA</v>
      </c>
      <c r="Q44">
        <f t="shared" si="23"/>
        <v>4</v>
      </c>
      <c r="R44">
        <f t="shared" si="24"/>
        <v>1</v>
      </c>
      <c r="S44" t="str">
        <f t="shared" si="25"/>
        <v>241</v>
      </c>
      <c r="T44" t="str">
        <f t="shared" si="17"/>
        <v>verificado</v>
      </c>
      <c r="U44" s="6">
        <f t="shared" si="26"/>
        <v>2</v>
      </c>
    </row>
    <row r="45" spans="1:21" ht="15.75" hidden="1" thickBot="1" x14ac:dyDescent="0.3">
      <c r="A45">
        <v>150</v>
      </c>
      <c r="B45" s="955"/>
      <c r="C45" s="496" t="s">
        <v>3645</v>
      </c>
      <c r="D45" s="496">
        <v>1.8</v>
      </c>
      <c r="E45" s="494">
        <v>1.9</v>
      </c>
      <c r="F45" s="496">
        <v>2</v>
      </c>
      <c r="G45" s="496">
        <f t="shared" si="28"/>
        <v>2</v>
      </c>
      <c r="H45" s="496">
        <f t="shared" si="29"/>
        <v>2.5</v>
      </c>
      <c r="I45" s="496">
        <f>F45+0.6</f>
        <v>2.6</v>
      </c>
      <c r="J45" s="496">
        <f>J34</f>
        <v>0</v>
      </c>
      <c r="K45" s="496">
        <f t="shared" si="27"/>
        <v>0</v>
      </c>
      <c r="L45" s="494">
        <f t="shared" si="19"/>
        <v>0</v>
      </c>
      <c r="M45" s="512">
        <f t="shared" si="20"/>
        <v>0</v>
      </c>
      <c r="N45" t="s">
        <v>3670</v>
      </c>
      <c r="O45" s="199">
        <f t="shared" si="21"/>
        <v>2</v>
      </c>
      <c r="P45" s="170" t="str">
        <f t="shared" si="22"/>
        <v>ESCAVADEIRA</v>
      </c>
      <c r="Q45">
        <f t="shared" si="23"/>
        <v>4</v>
      </c>
      <c r="R45">
        <f t="shared" si="24"/>
        <v>1</v>
      </c>
      <c r="S45" t="str">
        <f t="shared" si="25"/>
        <v>241</v>
      </c>
      <c r="T45" t="str">
        <f t="shared" si="17"/>
        <v>verificado</v>
      </c>
      <c r="U45" s="6">
        <f t="shared" si="26"/>
        <v>2</v>
      </c>
    </row>
    <row r="46" spans="1:21" ht="17.25" customHeight="1" thickBot="1" x14ac:dyDescent="0.3">
      <c r="B46" s="956" t="s">
        <v>1441</v>
      </c>
      <c r="C46" s="957"/>
      <c r="D46" s="957"/>
      <c r="E46" s="957"/>
      <c r="F46" s="957"/>
      <c r="G46" s="957"/>
      <c r="H46" s="957"/>
      <c r="I46" s="957"/>
      <c r="J46" s="958"/>
      <c r="K46" s="215">
        <f>SUM(K38:K45)</f>
        <v>106.32</v>
      </c>
      <c r="L46" s="216">
        <f>SUM(L38:L45)</f>
        <v>96.649999999999991</v>
      </c>
      <c r="M46" s="216">
        <f>SUM(M38:M45)</f>
        <v>65.48</v>
      </c>
      <c r="O46" s="200"/>
      <c r="P46" s="170"/>
    </row>
    <row r="47" spans="1:21" ht="15.75" x14ac:dyDescent="0.25">
      <c r="B47" s="88"/>
      <c r="C47" s="89"/>
      <c r="D47" s="89"/>
      <c r="E47" s="90"/>
      <c r="F47" s="90"/>
      <c r="G47" s="90"/>
      <c r="H47" s="90"/>
      <c r="I47" s="89"/>
      <c r="J47" s="90"/>
      <c r="K47" s="89"/>
      <c r="L47" s="86"/>
      <c r="O47" s="200"/>
      <c r="P47" s="170"/>
    </row>
    <row r="48" spans="1:21" ht="16.5" hidden="1" thickBot="1" x14ac:dyDescent="0.3">
      <c r="B48" s="886" t="s">
        <v>1454</v>
      </c>
      <c r="C48" s="887"/>
      <c r="D48" s="887"/>
      <c r="E48" s="887"/>
      <c r="F48" s="887"/>
      <c r="G48" s="887"/>
      <c r="H48" s="887"/>
      <c r="I48" s="887"/>
      <c r="J48" s="887"/>
      <c r="K48" s="887"/>
      <c r="L48" s="887"/>
      <c r="M48" s="888"/>
    </row>
    <row r="49" spans="2:23" ht="69.75" hidden="1" customHeight="1" thickBot="1" x14ac:dyDescent="0.3">
      <c r="B49" s="190" t="s">
        <v>3637</v>
      </c>
      <c r="C49" s="191" t="s">
        <v>1465</v>
      </c>
      <c r="D49" s="191" t="s">
        <v>3638</v>
      </c>
      <c r="E49" s="191" t="s">
        <v>3639</v>
      </c>
      <c r="F49" s="191" t="s">
        <v>3640</v>
      </c>
      <c r="G49" s="191" t="s">
        <v>1436</v>
      </c>
      <c r="H49" s="191" t="s">
        <v>1437</v>
      </c>
      <c r="I49" s="191" t="s">
        <v>1438</v>
      </c>
      <c r="J49" s="943" t="s">
        <v>1440</v>
      </c>
      <c r="K49" s="944"/>
      <c r="L49" s="181" t="s">
        <v>1452</v>
      </c>
      <c r="M49" s="217" t="s">
        <v>1439</v>
      </c>
      <c r="N49" s="204" t="s">
        <v>3669</v>
      </c>
      <c r="O49" s="205" t="s">
        <v>3674</v>
      </c>
      <c r="P49" s="205" t="s">
        <v>3675</v>
      </c>
      <c r="Q49" s="205" t="s">
        <v>3676</v>
      </c>
      <c r="R49" s="205" t="s">
        <v>3677</v>
      </c>
      <c r="S49" s="205" t="s">
        <v>3678</v>
      </c>
      <c r="T49" s="205" t="s">
        <v>3679</v>
      </c>
      <c r="U49" s="205" t="s">
        <v>3688</v>
      </c>
      <c r="V49" s="219" t="s">
        <v>3693</v>
      </c>
      <c r="W49" s="219" t="s">
        <v>3679</v>
      </c>
    </row>
    <row r="50" spans="2:23" hidden="1" x14ac:dyDescent="0.25">
      <c r="B50" s="520"/>
      <c r="C50" s="529">
        <v>0.4</v>
      </c>
      <c r="D50" s="529">
        <v>1</v>
      </c>
      <c r="E50" s="529">
        <f>ROUND(D50+F50*0.005,2)</f>
        <v>1</v>
      </c>
      <c r="F50" s="529"/>
      <c r="G50" s="529">
        <v>0.9</v>
      </c>
      <c r="H50" s="529">
        <f>TRUNC(F50*G50*0.1,2)</f>
        <v>0</v>
      </c>
      <c r="I50" s="529">
        <f>TRUNC(((D50+E50)*F50)/2*G50,2)</f>
        <v>0</v>
      </c>
      <c r="J50" s="529">
        <f>ROUND(IF(K50=$R$3,0,((D50+E50)*F50)),2)</f>
        <v>0</v>
      </c>
      <c r="K50" s="529" t="s">
        <v>3697</v>
      </c>
      <c r="L50" s="529">
        <f>ROUND(F50*G50,2)</f>
        <v>0</v>
      </c>
      <c r="M50" s="530">
        <f t="shared" ref="M50:M65" si="32">TRUNC(I50-(F50*(3*C50/5)^2*PI())-(0.1*G50*F50),2)</f>
        <v>0</v>
      </c>
      <c r="N50" t="s">
        <v>3670</v>
      </c>
      <c r="O50" s="199">
        <f t="shared" ref="O50:O65" si="33">IF(AVERAGE(D50:E50)&lt;=1.5,1,IF(AND(AVERAGE(D50:E50)&gt;1.5,AVERAGE(D50:E50)&lt;=3),2,IF(AND(AVERAGE(D50:E50)&gt;3,AVERAGE(D50:E50)&lt;=4.5),3,IF(AND(AVERAGE(D50:E50)&gt;4.5,AVERAGE(D50:E50)&lt;=6),4))))</f>
        <v>1</v>
      </c>
      <c r="P50" s="170" t="str">
        <f t="shared" ref="P50:P65" si="34">IF(AND(O50=1,G50&lt;=1.5),"RETRO","ESCAVADEIRA")</f>
        <v>RETRO</v>
      </c>
      <c r="Q50">
        <f t="shared" ref="Q50:Q65" si="35">IF(AND(G50&lt;=1.5,P50="escavadeira"),3,IF(G50&lt;=0.8,1,IF(AND(G50&lt;=1.5,P50="retro"),2,IF(AND(G50&gt;1.5,P50="escavadeira"),4))))</f>
        <v>2</v>
      </c>
      <c r="R50">
        <f>IF(N50="baixo",1,IF(N50="alto",2))</f>
        <v>1</v>
      </c>
      <c r="S50" t="str">
        <f>O50&amp;Q50&amp;R50</f>
        <v>121</v>
      </c>
      <c r="T50" t="str">
        <f t="shared" ref="T50:T65" si="36">IF(COUNTIF($C$128:$C$149,S50)&gt;0,"verificado","serv. Ñ contemplado")</f>
        <v>verificado</v>
      </c>
      <c r="U50" s="6">
        <f>IF(Q50&lt;4,1,2)</f>
        <v>1</v>
      </c>
      <c r="V50" s="6" t="str">
        <f>O50&amp;IF(Q50&lt;4,1,2)&amp;VLOOKUP(K50,$R$1:$S$5,2,0)</f>
        <v>115</v>
      </c>
      <c r="W50" t="str">
        <f t="shared" ref="W50:W65" si="37">IF(COUNTIF($C$185:$C$208,V50)&gt;0,"verificado","serv. Ñ contemplado")</f>
        <v>serv. Ñ contemplado</v>
      </c>
    </row>
    <row r="51" spans="2:23" hidden="1" x14ac:dyDescent="0.25">
      <c r="B51" s="517"/>
      <c r="C51" s="515">
        <v>0.4</v>
      </c>
      <c r="D51" s="515">
        <v>1</v>
      </c>
      <c r="E51" s="515">
        <f t="shared" ref="E51:E60" si="38">ROUND(D51+F51*0.005,2)</f>
        <v>1</v>
      </c>
      <c r="F51" s="515"/>
      <c r="G51" s="515">
        <v>0.9</v>
      </c>
      <c r="H51" s="515">
        <f t="shared" ref="H51:H60" si="39">TRUNC(F51*G51*0.1,2)</f>
        <v>0</v>
      </c>
      <c r="I51" s="515">
        <f t="shared" ref="I51:I60" si="40">TRUNC(((D51+E51)*F51)/2*G51,2)</f>
        <v>0</v>
      </c>
      <c r="J51" s="515">
        <f t="shared" ref="J51:J65" si="41">ROUND(IF(K51=$R$3,0,((D51+E51)*F51)),2)</f>
        <v>0</v>
      </c>
      <c r="K51" s="515" t="s">
        <v>3697</v>
      </c>
      <c r="L51" s="515">
        <f t="shared" ref="L51:L65" si="42">ROUND(F51*G51,2)</f>
        <v>0</v>
      </c>
      <c r="M51" s="531">
        <f t="shared" si="32"/>
        <v>0</v>
      </c>
      <c r="N51" t="s">
        <v>3670</v>
      </c>
      <c r="O51" s="200">
        <f t="shared" si="33"/>
        <v>1</v>
      </c>
      <c r="P51" s="170" t="str">
        <f t="shared" si="34"/>
        <v>RETRO</v>
      </c>
      <c r="Q51">
        <f t="shared" si="35"/>
        <v>2</v>
      </c>
      <c r="R51">
        <f t="shared" ref="R51:R65" si="43">IF(N51="baixo",1,IF(N51="alto",2))</f>
        <v>1</v>
      </c>
      <c r="S51" t="str">
        <f t="shared" ref="S51:S65" si="44">O51&amp;Q51&amp;R51</f>
        <v>121</v>
      </c>
      <c r="T51" t="str">
        <f t="shared" si="36"/>
        <v>verificado</v>
      </c>
      <c r="U51" s="6">
        <f t="shared" ref="U51:U65" si="45">IF(Q51&lt;4,1,2)</f>
        <v>1</v>
      </c>
      <c r="V51" s="6" t="str">
        <f t="shared" ref="V51:V65" si="46">O51&amp;IF(Q51&lt;4,1,2)&amp;VLOOKUP(K51,$R$1:$S$5,2,0)</f>
        <v>115</v>
      </c>
      <c r="W51" t="str">
        <f t="shared" si="37"/>
        <v>serv. Ñ contemplado</v>
      </c>
    </row>
    <row r="52" spans="2:23" hidden="1" x14ac:dyDescent="0.25">
      <c r="B52" s="517"/>
      <c r="C52" s="515">
        <v>0.4</v>
      </c>
      <c r="D52" s="515">
        <v>1</v>
      </c>
      <c r="E52" s="515">
        <f t="shared" si="38"/>
        <v>1</v>
      </c>
      <c r="F52" s="515"/>
      <c r="G52" s="515">
        <v>0.9</v>
      </c>
      <c r="H52" s="515">
        <f t="shared" si="39"/>
        <v>0</v>
      </c>
      <c r="I52" s="515">
        <f t="shared" si="40"/>
        <v>0</v>
      </c>
      <c r="J52" s="515">
        <f t="shared" si="41"/>
        <v>0</v>
      </c>
      <c r="K52" s="515" t="s">
        <v>3697</v>
      </c>
      <c r="L52" s="515">
        <f t="shared" si="42"/>
        <v>0</v>
      </c>
      <c r="M52" s="531">
        <f t="shared" si="32"/>
        <v>0</v>
      </c>
      <c r="N52" t="s">
        <v>3670</v>
      </c>
      <c r="O52" s="200">
        <f t="shared" si="33"/>
        <v>1</v>
      </c>
      <c r="P52" s="170" t="str">
        <f t="shared" si="34"/>
        <v>RETRO</v>
      </c>
      <c r="Q52">
        <f t="shared" si="35"/>
        <v>2</v>
      </c>
      <c r="R52">
        <f t="shared" si="43"/>
        <v>1</v>
      </c>
      <c r="S52" t="str">
        <f t="shared" si="44"/>
        <v>121</v>
      </c>
      <c r="T52" t="str">
        <f t="shared" si="36"/>
        <v>verificado</v>
      </c>
      <c r="U52" s="6">
        <f t="shared" si="45"/>
        <v>1</v>
      </c>
      <c r="V52" s="6" t="str">
        <f t="shared" si="46"/>
        <v>115</v>
      </c>
      <c r="W52" t="str">
        <f t="shared" si="37"/>
        <v>serv. Ñ contemplado</v>
      </c>
    </row>
    <row r="53" spans="2:23" hidden="1" x14ac:dyDescent="0.25">
      <c r="B53" s="517"/>
      <c r="C53" s="515">
        <v>0.4</v>
      </c>
      <c r="D53" s="515">
        <v>1</v>
      </c>
      <c r="E53" s="515">
        <f t="shared" si="38"/>
        <v>1</v>
      </c>
      <c r="F53" s="515"/>
      <c r="G53" s="515">
        <v>0.9</v>
      </c>
      <c r="H53" s="515">
        <f t="shared" si="39"/>
        <v>0</v>
      </c>
      <c r="I53" s="515">
        <f t="shared" si="40"/>
        <v>0</v>
      </c>
      <c r="J53" s="515">
        <f t="shared" si="41"/>
        <v>0</v>
      </c>
      <c r="K53" s="515" t="s">
        <v>3697</v>
      </c>
      <c r="L53" s="515">
        <f t="shared" si="42"/>
        <v>0</v>
      </c>
      <c r="M53" s="531">
        <f t="shared" si="32"/>
        <v>0</v>
      </c>
      <c r="N53" t="s">
        <v>3670</v>
      </c>
      <c r="O53" s="200">
        <f t="shared" si="33"/>
        <v>1</v>
      </c>
      <c r="P53" s="170" t="str">
        <f t="shared" si="34"/>
        <v>RETRO</v>
      </c>
      <c r="Q53">
        <f t="shared" si="35"/>
        <v>2</v>
      </c>
      <c r="R53">
        <f t="shared" si="43"/>
        <v>1</v>
      </c>
      <c r="S53" t="str">
        <f t="shared" si="44"/>
        <v>121</v>
      </c>
      <c r="T53" t="str">
        <f t="shared" si="36"/>
        <v>verificado</v>
      </c>
      <c r="U53" s="6">
        <f t="shared" si="45"/>
        <v>1</v>
      </c>
      <c r="V53" s="6" t="str">
        <f t="shared" si="46"/>
        <v>115</v>
      </c>
      <c r="W53" t="str">
        <f t="shared" si="37"/>
        <v>serv. Ñ contemplado</v>
      </c>
    </row>
    <row r="54" spans="2:23" hidden="1" x14ac:dyDescent="0.25">
      <c r="B54" s="517"/>
      <c r="C54" s="515">
        <v>0.4</v>
      </c>
      <c r="D54" s="515">
        <v>1</v>
      </c>
      <c r="E54" s="515">
        <f t="shared" si="38"/>
        <v>1</v>
      </c>
      <c r="F54" s="515"/>
      <c r="G54" s="515">
        <v>0.9</v>
      </c>
      <c r="H54" s="515">
        <f t="shared" si="39"/>
        <v>0</v>
      </c>
      <c r="I54" s="515">
        <f t="shared" si="40"/>
        <v>0</v>
      </c>
      <c r="J54" s="515">
        <f t="shared" si="41"/>
        <v>0</v>
      </c>
      <c r="K54" s="515" t="s">
        <v>3697</v>
      </c>
      <c r="L54" s="515">
        <f t="shared" si="42"/>
        <v>0</v>
      </c>
      <c r="M54" s="531">
        <f t="shared" si="32"/>
        <v>0</v>
      </c>
      <c r="N54" t="s">
        <v>3670</v>
      </c>
      <c r="O54" s="200">
        <f t="shared" si="33"/>
        <v>1</v>
      </c>
      <c r="P54" s="170" t="str">
        <f t="shared" si="34"/>
        <v>RETRO</v>
      </c>
      <c r="Q54">
        <f t="shared" si="35"/>
        <v>2</v>
      </c>
      <c r="R54">
        <f t="shared" si="43"/>
        <v>1</v>
      </c>
      <c r="S54" t="str">
        <f t="shared" si="44"/>
        <v>121</v>
      </c>
      <c r="T54" t="str">
        <f t="shared" si="36"/>
        <v>verificado</v>
      </c>
      <c r="U54" s="6">
        <f t="shared" si="45"/>
        <v>1</v>
      </c>
      <c r="V54" s="6" t="str">
        <f t="shared" si="46"/>
        <v>115</v>
      </c>
      <c r="W54" t="str">
        <f t="shared" si="37"/>
        <v>serv. Ñ contemplado</v>
      </c>
    </row>
    <row r="55" spans="2:23" hidden="1" x14ac:dyDescent="0.25">
      <c r="B55" s="517"/>
      <c r="C55" s="515">
        <v>0.4</v>
      </c>
      <c r="D55" s="515">
        <v>1</v>
      </c>
      <c r="E55" s="515">
        <f t="shared" si="38"/>
        <v>1</v>
      </c>
      <c r="F55" s="515"/>
      <c r="G55" s="515">
        <v>0.9</v>
      </c>
      <c r="H55" s="515">
        <f t="shared" si="39"/>
        <v>0</v>
      </c>
      <c r="I55" s="515">
        <f t="shared" si="40"/>
        <v>0</v>
      </c>
      <c r="J55" s="515">
        <f t="shared" si="41"/>
        <v>0</v>
      </c>
      <c r="K55" s="515" t="s">
        <v>3697</v>
      </c>
      <c r="L55" s="515">
        <f t="shared" si="42"/>
        <v>0</v>
      </c>
      <c r="M55" s="531">
        <f t="shared" si="32"/>
        <v>0</v>
      </c>
      <c r="N55" t="s">
        <v>3670</v>
      </c>
      <c r="O55" s="200">
        <f t="shared" si="33"/>
        <v>1</v>
      </c>
      <c r="P55" s="170" t="str">
        <f t="shared" si="34"/>
        <v>RETRO</v>
      </c>
      <c r="Q55">
        <f t="shared" si="35"/>
        <v>2</v>
      </c>
      <c r="R55">
        <f t="shared" si="43"/>
        <v>1</v>
      </c>
      <c r="S55" t="str">
        <f t="shared" si="44"/>
        <v>121</v>
      </c>
      <c r="T55" t="str">
        <f t="shared" si="36"/>
        <v>verificado</v>
      </c>
      <c r="U55" s="6">
        <f t="shared" si="45"/>
        <v>1</v>
      </c>
      <c r="V55" s="6" t="str">
        <f t="shared" si="46"/>
        <v>115</v>
      </c>
      <c r="W55" t="str">
        <f t="shared" si="37"/>
        <v>serv. Ñ contemplado</v>
      </c>
    </row>
    <row r="56" spans="2:23" hidden="1" x14ac:dyDescent="0.25">
      <c r="B56" s="517"/>
      <c r="C56" s="515">
        <v>0.4</v>
      </c>
      <c r="D56" s="515">
        <v>1</v>
      </c>
      <c r="E56" s="515">
        <f t="shared" si="38"/>
        <v>1</v>
      </c>
      <c r="F56" s="515"/>
      <c r="G56" s="515">
        <v>0.9</v>
      </c>
      <c r="H56" s="515">
        <f t="shared" si="39"/>
        <v>0</v>
      </c>
      <c r="I56" s="515">
        <f t="shared" si="40"/>
        <v>0</v>
      </c>
      <c r="J56" s="515">
        <f t="shared" si="41"/>
        <v>0</v>
      </c>
      <c r="K56" s="515" t="s">
        <v>3697</v>
      </c>
      <c r="L56" s="515">
        <f t="shared" si="42"/>
        <v>0</v>
      </c>
      <c r="M56" s="531">
        <f t="shared" si="32"/>
        <v>0</v>
      </c>
      <c r="N56" t="s">
        <v>3670</v>
      </c>
      <c r="O56" s="200">
        <f t="shared" si="33"/>
        <v>1</v>
      </c>
      <c r="P56" s="170" t="str">
        <f t="shared" si="34"/>
        <v>RETRO</v>
      </c>
      <c r="Q56">
        <f t="shared" si="35"/>
        <v>2</v>
      </c>
      <c r="R56">
        <f t="shared" si="43"/>
        <v>1</v>
      </c>
      <c r="S56" t="str">
        <f t="shared" si="44"/>
        <v>121</v>
      </c>
      <c r="T56" t="str">
        <f t="shared" si="36"/>
        <v>verificado</v>
      </c>
      <c r="U56" s="6">
        <f t="shared" si="45"/>
        <v>1</v>
      </c>
      <c r="V56" s="6" t="str">
        <f t="shared" si="46"/>
        <v>115</v>
      </c>
      <c r="W56" t="str">
        <f t="shared" si="37"/>
        <v>serv. Ñ contemplado</v>
      </c>
    </row>
    <row r="57" spans="2:23" hidden="1" x14ac:dyDescent="0.25">
      <c r="B57" s="517"/>
      <c r="C57" s="515">
        <v>0.4</v>
      </c>
      <c r="D57" s="515">
        <v>1</v>
      </c>
      <c r="E57" s="515">
        <f t="shared" si="38"/>
        <v>1</v>
      </c>
      <c r="F57" s="515"/>
      <c r="G57" s="515">
        <v>0.9</v>
      </c>
      <c r="H57" s="515">
        <f t="shared" si="39"/>
        <v>0</v>
      </c>
      <c r="I57" s="515">
        <f t="shared" si="40"/>
        <v>0</v>
      </c>
      <c r="J57" s="515">
        <f t="shared" si="41"/>
        <v>0</v>
      </c>
      <c r="K57" s="515" t="s">
        <v>3697</v>
      </c>
      <c r="L57" s="515">
        <f t="shared" si="42"/>
        <v>0</v>
      </c>
      <c r="M57" s="531">
        <f t="shared" si="32"/>
        <v>0</v>
      </c>
      <c r="N57" t="s">
        <v>3670</v>
      </c>
      <c r="O57" s="200">
        <f t="shared" si="33"/>
        <v>1</v>
      </c>
      <c r="P57" s="170" t="str">
        <f t="shared" si="34"/>
        <v>RETRO</v>
      </c>
      <c r="Q57">
        <f t="shared" si="35"/>
        <v>2</v>
      </c>
      <c r="R57">
        <f t="shared" si="43"/>
        <v>1</v>
      </c>
      <c r="S57" t="str">
        <f t="shared" si="44"/>
        <v>121</v>
      </c>
      <c r="T57" t="str">
        <f t="shared" si="36"/>
        <v>verificado</v>
      </c>
      <c r="U57" s="6">
        <f t="shared" si="45"/>
        <v>1</v>
      </c>
      <c r="V57" s="6" t="str">
        <f t="shared" si="46"/>
        <v>115</v>
      </c>
      <c r="W57" t="str">
        <f t="shared" si="37"/>
        <v>serv. Ñ contemplado</v>
      </c>
    </row>
    <row r="58" spans="2:23" hidden="1" x14ac:dyDescent="0.25">
      <c r="B58" s="517"/>
      <c r="C58" s="515">
        <v>0.4</v>
      </c>
      <c r="D58" s="515">
        <v>1</v>
      </c>
      <c r="E58" s="515">
        <f t="shared" si="38"/>
        <v>1</v>
      </c>
      <c r="F58" s="515"/>
      <c r="G58" s="515">
        <v>0.9</v>
      </c>
      <c r="H58" s="515">
        <f t="shared" si="39"/>
        <v>0</v>
      </c>
      <c r="I58" s="515">
        <f t="shared" si="40"/>
        <v>0</v>
      </c>
      <c r="J58" s="515">
        <f t="shared" si="41"/>
        <v>0</v>
      </c>
      <c r="K58" s="515" t="s">
        <v>3697</v>
      </c>
      <c r="L58" s="515">
        <f t="shared" si="42"/>
        <v>0</v>
      </c>
      <c r="M58" s="531">
        <f t="shared" si="32"/>
        <v>0</v>
      </c>
      <c r="N58" t="s">
        <v>3670</v>
      </c>
      <c r="O58" s="200">
        <f t="shared" si="33"/>
        <v>1</v>
      </c>
      <c r="P58" s="170" t="str">
        <f t="shared" si="34"/>
        <v>RETRO</v>
      </c>
      <c r="Q58">
        <f t="shared" si="35"/>
        <v>2</v>
      </c>
      <c r="R58">
        <f t="shared" si="43"/>
        <v>1</v>
      </c>
      <c r="S58" t="str">
        <f t="shared" si="44"/>
        <v>121</v>
      </c>
      <c r="T58" t="str">
        <f t="shared" si="36"/>
        <v>verificado</v>
      </c>
      <c r="U58" s="6">
        <f t="shared" si="45"/>
        <v>1</v>
      </c>
      <c r="V58" s="6" t="str">
        <f t="shared" si="46"/>
        <v>115</v>
      </c>
      <c r="W58" t="str">
        <f t="shared" si="37"/>
        <v>serv. Ñ contemplado</v>
      </c>
    </row>
    <row r="59" spans="2:23" hidden="1" x14ac:dyDescent="0.25">
      <c r="B59" s="517"/>
      <c r="C59" s="515">
        <v>0.4</v>
      </c>
      <c r="D59" s="515">
        <v>1</v>
      </c>
      <c r="E59" s="515">
        <f t="shared" si="38"/>
        <v>1</v>
      </c>
      <c r="F59" s="515"/>
      <c r="G59" s="515">
        <v>0.9</v>
      </c>
      <c r="H59" s="515">
        <f t="shared" si="39"/>
        <v>0</v>
      </c>
      <c r="I59" s="515">
        <f t="shared" si="40"/>
        <v>0</v>
      </c>
      <c r="J59" s="515">
        <f t="shared" si="41"/>
        <v>0</v>
      </c>
      <c r="K59" s="515" t="s">
        <v>3697</v>
      </c>
      <c r="L59" s="515">
        <f t="shared" si="42"/>
        <v>0</v>
      </c>
      <c r="M59" s="531">
        <f t="shared" si="32"/>
        <v>0</v>
      </c>
      <c r="N59" t="s">
        <v>3670</v>
      </c>
      <c r="O59" s="200">
        <f t="shared" si="33"/>
        <v>1</v>
      </c>
      <c r="P59" s="170" t="str">
        <f t="shared" si="34"/>
        <v>RETRO</v>
      </c>
      <c r="Q59">
        <f t="shared" si="35"/>
        <v>2</v>
      </c>
      <c r="R59">
        <f t="shared" si="43"/>
        <v>1</v>
      </c>
      <c r="S59" t="str">
        <f t="shared" si="44"/>
        <v>121</v>
      </c>
      <c r="T59" t="str">
        <f t="shared" si="36"/>
        <v>verificado</v>
      </c>
      <c r="U59" s="6">
        <f t="shared" si="45"/>
        <v>1</v>
      </c>
      <c r="V59" s="6" t="str">
        <f t="shared" si="46"/>
        <v>115</v>
      </c>
      <c r="W59" t="str">
        <f t="shared" si="37"/>
        <v>serv. Ñ contemplado</v>
      </c>
    </row>
    <row r="60" spans="2:23" hidden="1" x14ac:dyDescent="0.25">
      <c r="B60" s="517"/>
      <c r="C60" s="515">
        <v>0.4</v>
      </c>
      <c r="D60" s="515">
        <v>1</v>
      </c>
      <c r="E60" s="515">
        <f t="shared" si="38"/>
        <v>1</v>
      </c>
      <c r="F60" s="515"/>
      <c r="G60" s="515">
        <v>0.9</v>
      </c>
      <c r="H60" s="515">
        <f t="shared" si="39"/>
        <v>0</v>
      </c>
      <c r="I60" s="515">
        <f t="shared" si="40"/>
        <v>0</v>
      </c>
      <c r="J60" s="515">
        <f t="shared" si="41"/>
        <v>0</v>
      </c>
      <c r="K60" s="515" t="s">
        <v>3697</v>
      </c>
      <c r="L60" s="515">
        <f t="shared" si="42"/>
        <v>0</v>
      </c>
      <c r="M60" s="531">
        <f t="shared" si="32"/>
        <v>0</v>
      </c>
      <c r="N60" t="s">
        <v>3670</v>
      </c>
      <c r="O60" s="200">
        <f t="shared" si="33"/>
        <v>1</v>
      </c>
      <c r="P60" s="170" t="str">
        <f t="shared" si="34"/>
        <v>RETRO</v>
      </c>
      <c r="Q60">
        <f t="shared" si="35"/>
        <v>2</v>
      </c>
      <c r="R60">
        <f t="shared" si="43"/>
        <v>1</v>
      </c>
      <c r="S60" t="str">
        <f t="shared" si="44"/>
        <v>121</v>
      </c>
      <c r="T60" t="str">
        <f t="shared" si="36"/>
        <v>verificado</v>
      </c>
      <c r="U60" s="6">
        <f t="shared" si="45"/>
        <v>1</v>
      </c>
      <c r="V60" s="6" t="str">
        <f t="shared" si="46"/>
        <v>115</v>
      </c>
      <c r="W60" t="str">
        <f t="shared" si="37"/>
        <v>serv. Ñ contemplado</v>
      </c>
    </row>
    <row r="61" spans="2:23" hidden="1" x14ac:dyDescent="0.25">
      <c r="B61" s="517"/>
      <c r="C61" s="515">
        <v>0.4</v>
      </c>
      <c r="D61" s="515">
        <v>1</v>
      </c>
      <c r="E61" s="515">
        <f t="shared" ref="E61:E65" si="47">ROUND(D61+F61*0.005,2)</f>
        <v>1</v>
      </c>
      <c r="F61" s="515"/>
      <c r="G61" s="515">
        <v>0.9</v>
      </c>
      <c r="H61" s="515">
        <f t="shared" ref="H61:H65" si="48">TRUNC(F61*G61*0.1,2)</f>
        <v>0</v>
      </c>
      <c r="I61" s="515">
        <f t="shared" ref="I61:I65" si="49">TRUNC(((D61+E61)*F61)/2*G61,2)</f>
        <v>0</v>
      </c>
      <c r="J61" s="515">
        <f t="shared" si="41"/>
        <v>0</v>
      </c>
      <c r="K61" s="515" t="s">
        <v>3697</v>
      </c>
      <c r="L61" s="515">
        <f t="shared" si="42"/>
        <v>0</v>
      </c>
      <c r="M61" s="531">
        <f t="shared" si="32"/>
        <v>0</v>
      </c>
      <c r="N61" t="s">
        <v>3670</v>
      </c>
      <c r="O61" s="200">
        <f t="shared" si="33"/>
        <v>1</v>
      </c>
      <c r="P61" s="170" t="str">
        <f t="shared" si="34"/>
        <v>RETRO</v>
      </c>
      <c r="Q61">
        <f t="shared" si="35"/>
        <v>2</v>
      </c>
      <c r="R61">
        <f t="shared" si="43"/>
        <v>1</v>
      </c>
      <c r="S61" t="str">
        <f t="shared" si="44"/>
        <v>121</v>
      </c>
      <c r="T61" t="str">
        <f t="shared" si="36"/>
        <v>verificado</v>
      </c>
      <c r="U61" s="6">
        <f t="shared" si="45"/>
        <v>1</v>
      </c>
      <c r="V61" s="6" t="str">
        <f t="shared" si="46"/>
        <v>115</v>
      </c>
      <c r="W61" t="str">
        <f t="shared" si="37"/>
        <v>serv. Ñ contemplado</v>
      </c>
    </row>
    <row r="62" spans="2:23" hidden="1" x14ac:dyDescent="0.25">
      <c r="B62" s="517"/>
      <c r="C62" s="515">
        <v>0.4</v>
      </c>
      <c r="D62" s="515">
        <v>1</v>
      </c>
      <c r="E62" s="515">
        <f t="shared" si="47"/>
        <v>1</v>
      </c>
      <c r="F62" s="515"/>
      <c r="G62" s="515">
        <v>0.9</v>
      </c>
      <c r="H62" s="515">
        <f t="shared" si="48"/>
        <v>0</v>
      </c>
      <c r="I62" s="515">
        <f t="shared" si="49"/>
        <v>0</v>
      </c>
      <c r="J62" s="515">
        <f t="shared" si="41"/>
        <v>0</v>
      </c>
      <c r="K62" s="515" t="s">
        <v>3697</v>
      </c>
      <c r="L62" s="515">
        <f t="shared" si="42"/>
        <v>0</v>
      </c>
      <c r="M62" s="531">
        <f t="shared" si="32"/>
        <v>0</v>
      </c>
      <c r="N62" t="s">
        <v>3670</v>
      </c>
      <c r="O62" s="200">
        <f t="shared" si="33"/>
        <v>1</v>
      </c>
      <c r="P62" s="170" t="str">
        <f t="shared" si="34"/>
        <v>RETRO</v>
      </c>
      <c r="Q62">
        <f t="shared" si="35"/>
        <v>2</v>
      </c>
      <c r="R62">
        <f t="shared" si="43"/>
        <v>1</v>
      </c>
      <c r="S62" t="str">
        <f t="shared" si="44"/>
        <v>121</v>
      </c>
      <c r="T62" t="str">
        <f t="shared" si="36"/>
        <v>verificado</v>
      </c>
      <c r="U62" s="6">
        <f t="shared" si="45"/>
        <v>1</v>
      </c>
      <c r="V62" s="6" t="str">
        <f t="shared" si="46"/>
        <v>115</v>
      </c>
      <c r="W62" t="str">
        <f t="shared" si="37"/>
        <v>serv. Ñ contemplado</v>
      </c>
    </row>
    <row r="63" spans="2:23" hidden="1" x14ac:dyDescent="0.25">
      <c r="B63" s="517"/>
      <c r="C63" s="515">
        <v>0.4</v>
      </c>
      <c r="D63" s="515">
        <v>1</v>
      </c>
      <c r="E63" s="515">
        <f t="shared" si="47"/>
        <v>1</v>
      </c>
      <c r="F63" s="515"/>
      <c r="G63" s="515">
        <v>0.9</v>
      </c>
      <c r="H63" s="515">
        <f t="shared" si="48"/>
        <v>0</v>
      </c>
      <c r="I63" s="515">
        <f t="shared" si="49"/>
        <v>0</v>
      </c>
      <c r="J63" s="515">
        <f t="shared" si="41"/>
        <v>0</v>
      </c>
      <c r="K63" s="515" t="s">
        <v>3697</v>
      </c>
      <c r="L63" s="515">
        <f t="shared" si="42"/>
        <v>0</v>
      </c>
      <c r="M63" s="531">
        <f t="shared" si="32"/>
        <v>0</v>
      </c>
      <c r="N63" t="s">
        <v>3670</v>
      </c>
      <c r="O63" s="200">
        <f t="shared" si="33"/>
        <v>1</v>
      </c>
      <c r="P63" s="170" t="str">
        <f t="shared" si="34"/>
        <v>RETRO</v>
      </c>
      <c r="Q63">
        <f t="shared" si="35"/>
        <v>2</v>
      </c>
      <c r="R63">
        <f t="shared" si="43"/>
        <v>1</v>
      </c>
      <c r="S63" t="str">
        <f t="shared" si="44"/>
        <v>121</v>
      </c>
      <c r="T63" t="str">
        <f t="shared" si="36"/>
        <v>verificado</v>
      </c>
      <c r="U63" s="6">
        <f t="shared" si="45"/>
        <v>1</v>
      </c>
      <c r="V63" s="6" t="str">
        <f t="shared" si="46"/>
        <v>115</v>
      </c>
      <c r="W63" t="str">
        <f t="shared" si="37"/>
        <v>serv. Ñ contemplado</v>
      </c>
    </row>
    <row r="64" spans="2:23" hidden="1" x14ac:dyDescent="0.25">
      <c r="B64" s="517"/>
      <c r="C64" s="515">
        <v>0.4</v>
      </c>
      <c r="D64" s="515">
        <v>1</v>
      </c>
      <c r="E64" s="515">
        <f t="shared" si="47"/>
        <v>1</v>
      </c>
      <c r="F64" s="515"/>
      <c r="G64" s="515">
        <v>0.9</v>
      </c>
      <c r="H64" s="515">
        <f t="shared" si="48"/>
        <v>0</v>
      </c>
      <c r="I64" s="515">
        <f t="shared" si="49"/>
        <v>0</v>
      </c>
      <c r="J64" s="515">
        <f t="shared" si="41"/>
        <v>0</v>
      </c>
      <c r="K64" s="515" t="s">
        <v>3697</v>
      </c>
      <c r="L64" s="515">
        <f t="shared" si="42"/>
        <v>0</v>
      </c>
      <c r="M64" s="531">
        <f t="shared" si="32"/>
        <v>0</v>
      </c>
      <c r="N64" t="s">
        <v>3670</v>
      </c>
      <c r="O64" s="200">
        <f t="shared" si="33"/>
        <v>1</v>
      </c>
      <c r="P64" s="170" t="str">
        <f t="shared" si="34"/>
        <v>RETRO</v>
      </c>
      <c r="Q64">
        <f t="shared" si="35"/>
        <v>2</v>
      </c>
      <c r="R64">
        <f t="shared" si="43"/>
        <v>1</v>
      </c>
      <c r="S64" t="str">
        <f t="shared" si="44"/>
        <v>121</v>
      </c>
      <c r="T64" t="str">
        <f t="shared" si="36"/>
        <v>verificado</v>
      </c>
      <c r="U64" s="6">
        <f t="shared" si="45"/>
        <v>1</v>
      </c>
      <c r="V64" s="6" t="str">
        <f t="shared" si="46"/>
        <v>115</v>
      </c>
      <c r="W64" t="str">
        <f t="shared" si="37"/>
        <v>serv. Ñ contemplado</v>
      </c>
    </row>
    <row r="65" spans="2:23" ht="15.75" hidden="1" thickBot="1" x14ac:dyDescent="0.3">
      <c r="B65" s="518"/>
      <c r="C65" s="532">
        <v>0.4</v>
      </c>
      <c r="D65" s="532">
        <v>1</v>
      </c>
      <c r="E65" s="532">
        <f t="shared" si="47"/>
        <v>1</v>
      </c>
      <c r="F65" s="532"/>
      <c r="G65" s="532">
        <v>0.9</v>
      </c>
      <c r="H65" s="532">
        <f t="shared" si="48"/>
        <v>0</v>
      </c>
      <c r="I65" s="532">
        <f t="shared" si="49"/>
        <v>0</v>
      </c>
      <c r="J65" s="532">
        <f t="shared" si="41"/>
        <v>0</v>
      </c>
      <c r="K65" s="532" t="s">
        <v>3697</v>
      </c>
      <c r="L65" s="532">
        <f t="shared" si="42"/>
        <v>0</v>
      </c>
      <c r="M65" s="533">
        <f t="shared" si="32"/>
        <v>0</v>
      </c>
      <c r="N65" t="s">
        <v>3670</v>
      </c>
      <c r="O65" s="200">
        <f t="shared" si="33"/>
        <v>1</v>
      </c>
      <c r="P65" s="170" t="str">
        <f t="shared" si="34"/>
        <v>RETRO</v>
      </c>
      <c r="Q65">
        <f t="shared" si="35"/>
        <v>2</v>
      </c>
      <c r="R65">
        <f t="shared" si="43"/>
        <v>1</v>
      </c>
      <c r="S65" t="str">
        <f t="shared" si="44"/>
        <v>121</v>
      </c>
      <c r="T65" t="str">
        <f t="shared" si="36"/>
        <v>verificado</v>
      </c>
      <c r="U65" s="6">
        <f t="shared" si="45"/>
        <v>1</v>
      </c>
      <c r="V65" s="6" t="str">
        <f t="shared" si="46"/>
        <v>115</v>
      </c>
      <c r="W65" t="str">
        <f t="shared" si="37"/>
        <v>serv. Ñ contemplado</v>
      </c>
    </row>
    <row r="66" spans="2:23" ht="16.5" hidden="1" thickBot="1" x14ac:dyDescent="0.3">
      <c r="B66" s="951" t="s">
        <v>1441</v>
      </c>
      <c r="C66" s="952"/>
      <c r="D66" s="952"/>
      <c r="E66" s="952"/>
      <c r="F66" s="78">
        <f ca="1">SUM(F50:OFFSET(F66,-1,0))</f>
        <v>0</v>
      </c>
      <c r="G66" s="218"/>
      <c r="H66" s="78">
        <f ca="1">SUM(H50:OFFSET(H66,-1,0))</f>
        <v>0</v>
      </c>
      <c r="I66" s="78">
        <f ca="1">SUM(I50:OFFSET(I66,-1,0))</f>
        <v>0</v>
      </c>
      <c r="J66" s="78">
        <f ca="1">SUM(J50:OFFSET(J66,-1,0))</f>
        <v>0</v>
      </c>
      <c r="K66" s="78"/>
      <c r="L66" s="78">
        <f ca="1">SUM(OFFSET(L49,1,0):OFFSET(L66,-1,0))</f>
        <v>0</v>
      </c>
      <c r="M66" s="78">
        <f ca="1">SUM(OFFSET(M49,1,0):OFFSET(M66,-1,0))</f>
        <v>0</v>
      </c>
    </row>
    <row r="67" spans="2:23" ht="16.5" hidden="1" thickBot="1" x14ac:dyDescent="0.3">
      <c r="B67" s="88"/>
      <c r="C67" s="89"/>
      <c r="D67" s="89"/>
      <c r="E67" s="90"/>
      <c r="F67" s="90"/>
      <c r="G67" s="90"/>
      <c r="H67" s="90"/>
      <c r="I67" s="89"/>
      <c r="J67" s="90"/>
      <c r="K67" s="89"/>
      <c r="L67" s="86"/>
      <c r="O67" s="200"/>
      <c r="P67" s="170"/>
    </row>
    <row r="68" spans="2:23" ht="16.5" hidden="1" thickBot="1" x14ac:dyDescent="0.3">
      <c r="B68" s="886" t="s">
        <v>6656</v>
      </c>
      <c r="C68" s="887"/>
      <c r="D68" s="887"/>
      <c r="E68" s="887"/>
      <c r="F68" s="887"/>
      <c r="G68" s="887"/>
      <c r="H68" s="887"/>
      <c r="I68" s="887"/>
      <c r="J68" s="887"/>
      <c r="K68" s="887"/>
      <c r="L68" s="887"/>
      <c r="M68" s="888"/>
    </row>
    <row r="69" spans="2:23" ht="69.75" hidden="1" customHeight="1" thickBot="1" x14ac:dyDescent="0.3">
      <c r="B69" s="190" t="s">
        <v>3637</v>
      </c>
      <c r="C69" s="191" t="s">
        <v>1465</v>
      </c>
      <c r="D69" s="191" t="s">
        <v>3638</v>
      </c>
      <c r="E69" s="191" t="s">
        <v>3639</v>
      </c>
      <c r="F69" s="191" t="s">
        <v>3640</v>
      </c>
      <c r="G69" s="191" t="s">
        <v>1436</v>
      </c>
      <c r="H69" s="191" t="s">
        <v>1437</v>
      </c>
      <c r="I69" s="191" t="s">
        <v>1438</v>
      </c>
      <c r="J69" s="965" t="s">
        <v>1440</v>
      </c>
      <c r="K69" s="966"/>
      <c r="L69" s="181" t="s">
        <v>1452</v>
      </c>
      <c r="M69" s="217" t="s">
        <v>1439</v>
      </c>
      <c r="N69" s="204" t="s">
        <v>3669</v>
      </c>
      <c r="O69" s="205" t="s">
        <v>3674</v>
      </c>
      <c r="P69" s="205" t="s">
        <v>3675</v>
      </c>
      <c r="Q69" s="205" t="s">
        <v>3676</v>
      </c>
      <c r="R69" s="205" t="s">
        <v>3677</v>
      </c>
      <c r="S69" s="205" t="s">
        <v>3678</v>
      </c>
      <c r="T69" s="205" t="s">
        <v>3679</v>
      </c>
      <c r="U69" s="205" t="s">
        <v>3688</v>
      </c>
      <c r="V69" s="219" t="s">
        <v>3693</v>
      </c>
      <c r="W69" s="219" t="s">
        <v>3679</v>
      </c>
    </row>
    <row r="70" spans="2:23" hidden="1" x14ac:dyDescent="0.25">
      <c r="B70" s="520"/>
      <c r="C70" s="529">
        <v>0.6</v>
      </c>
      <c r="D70" s="529">
        <v>1</v>
      </c>
      <c r="E70" s="529">
        <f>ROUND(D70+F70*0.005,2)</f>
        <v>1</v>
      </c>
      <c r="F70" s="529"/>
      <c r="G70" s="529">
        <v>0.9</v>
      </c>
      <c r="H70" s="529">
        <f>TRUNC(F70*G70*0.1,2)</f>
        <v>0</v>
      </c>
      <c r="I70" s="529">
        <f>TRUNC(((D70+E70)*F70)/2*G70,2)</f>
        <v>0</v>
      </c>
      <c r="J70" s="529">
        <f>ROUND(IF(K70=$R$3,0,((D70+E70)*F70)),2)</f>
        <v>0</v>
      </c>
      <c r="K70" s="529" t="s">
        <v>3697</v>
      </c>
      <c r="L70" s="529">
        <f>ROUND(F70*G70,2)</f>
        <v>0</v>
      </c>
      <c r="M70" s="530">
        <f t="shared" ref="M70:M85" si="50">TRUNC(I70-(F70*(3*C70/5)^2*PI())-(0.1*G70*F70),2)</f>
        <v>0</v>
      </c>
      <c r="N70" t="s">
        <v>3670</v>
      </c>
      <c r="O70" s="199">
        <f t="shared" ref="O70:O85" si="51">IF(AVERAGE(D70:E70)&lt;=1.5,1,IF(AND(AVERAGE(D70:E70)&gt;1.5,AVERAGE(D70:E70)&lt;=3),2,IF(AND(AVERAGE(D70:E70)&gt;3,AVERAGE(D70:E70)&lt;=4.5),3,IF(AND(AVERAGE(D70:E70)&gt;4.5,AVERAGE(D70:E70)&lt;=6),4))))</f>
        <v>1</v>
      </c>
      <c r="P70" s="170" t="str">
        <f t="shared" ref="P70:P85" si="52">IF(AND(O70=1,G70&lt;=1.5),"RETRO","ESCAVADEIRA")</f>
        <v>RETRO</v>
      </c>
      <c r="Q70">
        <f t="shared" ref="Q70:Q85" si="53">IF(AND(G70&lt;=1.5,P70="escavadeira"),3,IF(G70&lt;=0.8,1,IF(AND(G70&lt;=1.5,P70="retro"),2,IF(AND(G70&gt;1.5,P70="escavadeira"),4))))</f>
        <v>2</v>
      </c>
      <c r="R70">
        <f>IF(N70="baixo",1,IF(N70="alto",2))</f>
        <v>1</v>
      </c>
      <c r="S70" t="str">
        <f>O70&amp;Q70&amp;R70</f>
        <v>121</v>
      </c>
      <c r="T70" t="str">
        <f t="shared" ref="T70:T85" si="54">IF(COUNTIF($C$128:$C$149,S70)&gt;0,"verificado","serv. Ñ contemplado")</f>
        <v>verificado</v>
      </c>
      <c r="U70" s="6">
        <f>IF(Q70&lt;4,1,2)</f>
        <v>1</v>
      </c>
      <c r="V70" s="6" t="str">
        <f>O70&amp;IF(Q70&lt;4,1,2)&amp;VLOOKUP(K70,$R$1:$S$5,2,0)</f>
        <v>115</v>
      </c>
      <c r="W70" t="str">
        <f t="shared" ref="W70:W85" si="55">IF(COUNTIF($C$185:$C$208,V70)&gt;0,"verificado","serv. Ñ contemplado")</f>
        <v>serv. Ñ contemplado</v>
      </c>
    </row>
    <row r="71" spans="2:23" hidden="1" x14ac:dyDescent="0.25">
      <c r="B71" s="517"/>
      <c r="C71" s="515">
        <v>0.6</v>
      </c>
      <c r="D71" s="515">
        <v>1</v>
      </c>
      <c r="E71" s="515">
        <f t="shared" ref="E71:E85" si="56">ROUND(D71+F71*0.005,2)</f>
        <v>1</v>
      </c>
      <c r="F71" s="515"/>
      <c r="G71" s="515">
        <v>0.9</v>
      </c>
      <c r="H71" s="515">
        <f t="shared" ref="H71:H85" si="57">TRUNC(F71*G71*0.1,2)</f>
        <v>0</v>
      </c>
      <c r="I71" s="515">
        <f t="shared" ref="I71:I85" si="58">TRUNC(((D71+E71)*F71)/2*G71,2)</f>
        <v>0</v>
      </c>
      <c r="J71" s="515">
        <f t="shared" ref="J71:J85" si="59">ROUND(IF(K71=$R$3,0,((D71+E71)*F71)),2)</f>
        <v>0</v>
      </c>
      <c r="K71" s="515" t="s">
        <v>3697</v>
      </c>
      <c r="L71" s="515">
        <f t="shared" ref="L71:L85" si="60">ROUND(F71*G71,2)</f>
        <v>0</v>
      </c>
      <c r="M71" s="531">
        <f t="shared" si="50"/>
        <v>0</v>
      </c>
      <c r="N71" t="s">
        <v>3670</v>
      </c>
      <c r="O71" s="200">
        <f t="shared" si="51"/>
        <v>1</v>
      </c>
      <c r="P71" s="170" t="str">
        <f t="shared" si="52"/>
        <v>RETRO</v>
      </c>
      <c r="Q71">
        <f t="shared" si="53"/>
        <v>2</v>
      </c>
      <c r="R71">
        <f t="shared" ref="R71:R85" si="61">IF(N71="baixo",1,IF(N71="alto",2))</f>
        <v>1</v>
      </c>
      <c r="S71" t="str">
        <f t="shared" ref="S71:S85" si="62">O71&amp;Q71&amp;R71</f>
        <v>121</v>
      </c>
      <c r="T71" t="str">
        <f t="shared" si="54"/>
        <v>verificado</v>
      </c>
      <c r="U71" s="6">
        <f t="shared" ref="U71:U85" si="63">IF(Q71&lt;4,1,2)</f>
        <v>1</v>
      </c>
      <c r="V71" s="6" t="str">
        <f t="shared" ref="V71:V85" si="64">O71&amp;IF(Q71&lt;4,1,2)&amp;VLOOKUP(K71,$R$1:$S$5,2,0)</f>
        <v>115</v>
      </c>
      <c r="W71" t="str">
        <f t="shared" si="55"/>
        <v>serv. Ñ contemplado</v>
      </c>
    </row>
    <row r="72" spans="2:23" hidden="1" x14ac:dyDescent="0.25">
      <c r="B72" s="517"/>
      <c r="C72" s="515">
        <v>0.6</v>
      </c>
      <c r="D72" s="515">
        <v>1</v>
      </c>
      <c r="E72" s="515">
        <f t="shared" si="56"/>
        <v>1</v>
      </c>
      <c r="F72" s="515"/>
      <c r="G72" s="515">
        <v>0.9</v>
      </c>
      <c r="H72" s="515">
        <f t="shared" si="57"/>
        <v>0</v>
      </c>
      <c r="I72" s="515">
        <f t="shared" si="58"/>
        <v>0</v>
      </c>
      <c r="J72" s="515">
        <f t="shared" si="59"/>
        <v>0</v>
      </c>
      <c r="K72" s="515" t="s">
        <v>3697</v>
      </c>
      <c r="L72" s="515">
        <f t="shared" si="60"/>
        <v>0</v>
      </c>
      <c r="M72" s="531">
        <f t="shared" si="50"/>
        <v>0</v>
      </c>
      <c r="N72" t="s">
        <v>3670</v>
      </c>
      <c r="O72" s="200">
        <f t="shared" si="51"/>
        <v>1</v>
      </c>
      <c r="P72" s="170" t="str">
        <f t="shared" si="52"/>
        <v>RETRO</v>
      </c>
      <c r="Q72">
        <f t="shared" si="53"/>
        <v>2</v>
      </c>
      <c r="R72">
        <f t="shared" si="61"/>
        <v>1</v>
      </c>
      <c r="S72" t="str">
        <f t="shared" si="62"/>
        <v>121</v>
      </c>
      <c r="T72" t="str">
        <f t="shared" si="54"/>
        <v>verificado</v>
      </c>
      <c r="U72" s="6">
        <f t="shared" si="63"/>
        <v>1</v>
      </c>
      <c r="V72" s="6" t="str">
        <f t="shared" si="64"/>
        <v>115</v>
      </c>
      <c r="W72" t="str">
        <f t="shared" si="55"/>
        <v>serv. Ñ contemplado</v>
      </c>
    </row>
    <row r="73" spans="2:23" hidden="1" x14ac:dyDescent="0.25">
      <c r="B73" s="517"/>
      <c r="C73" s="515">
        <v>0.6</v>
      </c>
      <c r="D73" s="515">
        <v>1</v>
      </c>
      <c r="E73" s="515">
        <f t="shared" si="56"/>
        <v>1</v>
      </c>
      <c r="F73" s="515"/>
      <c r="G73" s="515">
        <v>0.9</v>
      </c>
      <c r="H73" s="515">
        <f t="shared" si="57"/>
        <v>0</v>
      </c>
      <c r="I73" s="515">
        <f t="shared" si="58"/>
        <v>0</v>
      </c>
      <c r="J73" s="515">
        <f t="shared" si="59"/>
        <v>0</v>
      </c>
      <c r="K73" s="515" t="s">
        <v>3697</v>
      </c>
      <c r="L73" s="515">
        <f t="shared" si="60"/>
        <v>0</v>
      </c>
      <c r="M73" s="531">
        <f t="shared" si="50"/>
        <v>0</v>
      </c>
      <c r="N73" t="s">
        <v>3670</v>
      </c>
      <c r="O73" s="200">
        <f t="shared" si="51"/>
        <v>1</v>
      </c>
      <c r="P73" s="170" t="str">
        <f t="shared" si="52"/>
        <v>RETRO</v>
      </c>
      <c r="Q73">
        <f t="shared" si="53"/>
        <v>2</v>
      </c>
      <c r="R73">
        <f t="shared" si="61"/>
        <v>1</v>
      </c>
      <c r="S73" t="str">
        <f t="shared" si="62"/>
        <v>121</v>
      </c>
      <c r="T73" t="str">
        <f t="shared" si="54"/>
        <v>verificado</v>
      </c>
      <c r="U73" s="6">
        <f t="shared" si="63"/>
        <v>1</v>
      </c>
      <c r="V73" s="6" t="str">
        <f t="shared" si="64"/>
        <v>115</v>
      </c>
      <c r="W73" t="str">
        <f t="shared" si="55"/>
        <v>serv. Ñ contemplado</v>
      </c>
    </row>
    <row r="74" spans="2:23" hidden="1" x14ac:dyDescent="0.25">
      <c r="B74" s="517"/>
      <c r="C74" s="515">
        <v>0.6</v>
      </c>
      <c r="D74" s="515">
        <v>1</v>
      </c>
      <c r="E74" s="515">
        <f t="shared" si="56"/>
        <v>1</v>
      </c>
      <c r="F74" s="515"/>
      <c r="G74" s="515">
        <v>0.9</v>
      </c>
      <c r="H74" s="515">
        <f t="shared" si="57"/>
        <v>0</v>
      </c>
      <c r="I74" s="515">
        <f t="shared" si="58"/>
        <v>0</v>
      </c>
      <c r="J74" s="515">
        <f t="shared" si="59"/>
        <v>0</v>
      </c>
      <c r="K74" s="515" t="s">
        <v>3697</v>
      </c>
      <c r="L74" s="515">
        <f t="shared" si="60"/>
        <v>0</v>
      </c>
      <c r="M74" s="531">
        <f t="shared" si="50"/>
        <v>0</v>
      </c>
      <c r="N74" t="s">
        <v>3670</v>
      </c>
      <c r="O74" s="200">
        <f t="shared" si="51"/>
        <v>1</v>
      </c>
      <c r="P74" s="170" t="str">
        <f t="shared" si="52"/>
        <v>RETRO</v>
      </c>
      <c r="Q74">
        <f t="shared" si="53"/>
        <v>2</v>
      </c>
      <c r="R74">
        <f t="shared" si="61"/>
        <v>1</v>
      </c>
      <c r="S74" t="str">
        <f t="shared" si="62"/>
        <v>121</v>
      </c>
      <c r="T74" t="str">
        <f t="shared" si="54"/>
        <v>verificado</v>
      </c>
      <c r="U74" s="6">
        <f t="shared" si="63"/>
        <v>1</v>
      </c>
      <c r="V74" s="6" t="str">
        <f t="shared" si="64"/>
        <v>115</v>
      </c>
      <c r="W74" t="str">
        <f t="shared" si="55"/>
        <v>serv. Ñ contemplado</v>
      </c>
    </row>
    <row r="75" spans="2:23" hidden="1" x14ac:dyDescent="0.25">
      <c r="B75" s="517"/>
      <c r="C75" s="515">
        <v>0.6</v>
      </c>
      <c r="D75" s="515">
        <v>1</v>
      </c>
      <c r="E75" s="515">
        <f t="shared" si="56"/>
        <v>1</v>
      </c>
      <c r="F75" s="515"/>
      <c r="G75" s="515">
        <v>0.9</v>
      </c>
      <c r="H75" s="515">
        <f t="shared" si="57"/>
        <v>0</v>
      </c>
      <c r="I75" s="515">
        <f t="shared" si="58"/>
        <v>0</v>
      </c>
      <c r="J75" s="515">
        <f t="shared" si="59"/>
        <v>0</v>
      </c>
      <c r="K75" s="515" t="s">
        <v>3697</v>
      </c>
      <c r="L75" s="515">
        <f t="shared" si="60"/>
        <v>0</v>
      </c>
      <c r="M75" s="531">
        <f t="shared" si="50"/>
        <v>0</v>
      </c>
      <c r="N75" t="s">
        <v>3670</v>
      </c>
      <c r="O75" s="200">
        <f t="shared" si="51"/>
        <v>1</v>
      </c>
      <c r="P75" s="170" t="str">
        <f t="shared" si="52"/>
        <v>RETRO</v>
      </c>
      <c r="Q75">
        <f t="shared" si="53"/>
        <v>2</v>
      </c>
      <c r="R75">
        <f t="shared" si="61"/>
        <v>1</v>
      </c>
      <c r="S75" t="str">
        <f t="shared" si="62"/>
        <v>121</v>
      </c>
      <c r="T75" t="str">
        <f t="shared" si="54"/>
        <v>verificado</v>
      </c>
      <c r="U75" s="6">
        <f t="shared" si="63"/>
        <v>1</v>
      </c>
      <c r="V75" s="6" t="str">
        <f t="shared" si="64"/>
        <v>115</v>
      </c>
      <c r="W75" t="str">
        <f t="shared" si="55"/>
        <v>serv. Ñ contemplado</v>
      </c>
    </row>
    <row r="76" spans="2:23" hidden="1" x14ac:dyDescent="0.25">
      <c r="B76" s="517"/>
      <c r="C76" s="515">
        <v>0.6</v>
      </c>
      <c r="D76" s="515">
        <v>1</v>
      </c>
      <c r="E76" s="515">
        <f t="shared" si="56"/>
        <v>1</v>
      </c>
      <c r="F76" s="515"/>
      <c r="G76" s="515">
        <v>0.9</v>
      </c>
      <c r="H76" s="515">
        <f t="shared" si="57"/>
        <v>0</v>
      </c>
      <c r="I76" s="515">
        <f t="shared" si="58"/>
        <v>0</v>
      </c>
      <c r="J76" s="515">
        <f t="shared" si="59"/>
        <v>0</v>
      </c>
      <c r="K76" s="515" t="s">
        <v>3697</v>
      </c>
      <c r="L76" s="515">
        <f t="shared" si="60"/>
        <v>0</v>
      </c>
      <c r="M76" s="531">
        <f t="shared" si="50"/>
        <v>0</v>
      </c>
      <c r="N76" t="s">
        <v>3670</v>
      </c>
      <c r="O76" s="200">
        <f t="shared" si="51"/>
        <v>1</v>
      </c>
      <c r="P76" s="170" t="str">
        <f t="shared" si="52"/>
        <v>RETRO</v>
      </c>
      <c r="Q76">
        <f t="shared" si="53"/>
        <v>2</v>
      </c>
      <c r="R76">
        <f t="shared" si="61"/>
        <v>1</v>
      </c>
      <c r="S76" t="str">
        <f t="shared" si="62"/>
        <v>121</v>
      </c>
      <c r="T76" t="str">
        <f t="shared" si="54"/>
        <v>verificado</v>
      </c>
      <c r="U76" s="6">
        <f t="shared" si="63"/>
        <v>1</v>
      </c>
      <c r="V76" s="6" t="str">
        <f t="shared" si="64"/>
        <v>115</v>
      </c>
      <c r="W76" t="str">
        <f t="shared" si="55"/>
        <v>serv. Ñ contemplado</v>
      </c>
    </row>
    <row r="77" spans="2:23" hidden="1" x14ac:dyDescent="0.25">
      <c r="B77" s="517"/>
      <c r="C77" s="515">
        <v>0.6</v>
      </c>
      <c r="D77" s="515">
        <v>1</v>
      </c>
      <c r="E77" s="515">
        <f t="shared" si="56"/>
        <v>1</v>
      </c>
      <c r="F77" s="515"/>
      <c r="G77" s="515">
        <v>0.9</v>
      </c>
      <c r="H77" s="515">
        <f t="shared" si="57"/>
        <v>0</v>
      </c>
      <c r="I77" s="515">
        <f t="shared" si="58"/>
        <v>0</v>
      </c>
      <c r="J77" s="515">
        <f t="shared" si="59"/>
        <v>0</v>
      </c>
      <c r="K77" s="515" t="s">
        <v>3697</v>
      </c>
      <c r="L77" s="515">
        <f t="shared" si="60"/>
        <v>0</v>
      </c>
      <c r="M77" s="531">
        <f t="shared" si="50"/>
        <v>0</v>
      </c>
      <c r="N77" t="s">
        <v>3670</v>
      </c>
      <c r="O77" s="200">
        <f t="shared" si="51"/>
        <v>1</v>
      </c>
      <c r="P77" s="170" t="str">
        <f t="shared" si="52"/>
        <v>RETRO</v>
      </c>
      <c r="Q77">
        <f t="shared" si="53"/>
        <v>2</v>
      </c>
      <c r="R77">
        <f t="shared" si="61"/>
        <v>1</v>
      </c>
      <c r="S77" t="str">
        <f t="shared" si="62"/>
        <v>121</v>
      </c>
      <c r="T77" t="str">
        <f t="shared" si="54"/>
        <v>verificado</v>
      </c>
      <c r="U77" s="6">
        <f t="shared" si="63"/>
        <v>1</v>
      </c>
      <c r="V77" s="6" t="str">
        <f t="shared" si="64"/>
        <v>115</v>
      </c>
      <c r="W77" t="str">
        <f t="shared" si="55"/>
        <v>serv. Ñ contemplado</v>
      </c>
    </row>
    <row r="78" spans="2:23" hidden="1" x14ac:dyDescent="0.25">
      <c r="B78" s="517"/>
      <c r="C78" s="515">
        <v>0.6</v>
      </c>
      <c r="D78" s="515">
        <v>1</v>
      </c>
      <c r="E78" s="515">
        <f t="shared" si="56"/>
        <v>1</v>
      </c>
      <c r="F78" s="515"/>
      <c r="G78" s="515">
        <v>0.9</v>
      </c>
      <c r="H78" s="515">
        <f t="shared" si="57"/>
        <v>0</v>
      </c>
      <c r="I78" s="515">
        <f t="shared" si="58"/>
        <v>0</v>
      </c>
      <c r="J78" s="515">
        <f t="shared" si="59"/>
        <v>0</v>
      </c>
      <c r="K78" s="515" t="s">
        <v>3697</v>
      </c>
      <c r="L78" s="515">
        <f t="shared" si="60"/>
        <v>0</v>
      </c>
      <c r="M78" s="531">
        <f t="shared" si="50"/>
        <v>0</v>
      </c>
      <c r="N78" t="s">
        <v>3670</v>
      </c>
      <c r="O78" s="200">
        <f t="shared" si="51"/>
        <v>1</v>
      </c>
      <c r="P78" s="170" t="str">
        <f t="shared" si="52"/>
        <v>RETRO</v>
      </c>
      <c r="Q78">
        <f t="shared" si="53"/>
        <v>2</v>
      </c>
      <c r="R78">
        <f t="shared" si="61"/>
        <v>1</v>
      </c>
      <c r="S78" t="str">
        <f t="shared" si="62"/>
        <v>121</v>
      </c>
      <c r="T78" t="str">
        <f t="shared" si="54"/>
        <v>verificado</v>
      </c>
      <c r="U78" s="6">
        <f t="shared" si="63"/>
        <v>1</v>
      </c>
      <c r="V78" s="6" t="str">
        <f t="shared" si="64"/>
        <v>115</v>
      </c>
      <c r="W78" t="str">
        <f t="shared" si="55"/>
        <v>serv. Ñ contemplado</v>
      </c>
    </row>
    <row r="79" spans="2:23" hidden="1" x14ac:dyDescent="0.25">
      <c r="B79" s="517"/>
      <c r="C79" s="515">
        <v>0.6</v>
      </c>
      <c r="D79" s="515">
        <v>1</v>
      </c>
      <c r="E79" s="515">
        <f t="shared" si="56"/>
        <v>1</v>
      </c>
      <c r="F79" s="515"/>
      <c r="G79" s="515">
        <v>0.9</v>
      </c>
      <c r="H79" s="515">
        <f t="shared" si="57"/>
        <v>0</v>
      </c>
      <c r="I79" s="515">
        <f t="shared" si="58"/>
        <v>0</v>
      </c>
      <c r="J79" s="515">
        <f t="shared" si="59"/>
        <v>0</v>
      </c>
      <c r="K79" s="515" t="s">
        <v>3697</v>
      </c>
      <c r="L79" s="515">
        <f t="shared" si="60"/>
        <v>0</v>
      </c>
      <c r="M79" s="531">
        <f t="shared" si="50"/>
        <v>0</v>
      </c>
      <c r="N79" t="s">
        <v>3670</v>
      </c>
      <c r="O79" s="200">
        <f t="shared" si="51"/>
        <v>1</v>
      </c>
      <c r="P79" s="170" t="str">
        <f t="shared" si="52"/>
        <v>RETRO</v>
      </c>
      <c r="Q79">
        <f t="shared" si="53"/>
        <v>2</v>
      </c>
      <c r="R79">
        <f t="shared" si="61"/>
        <v>1</v>
      </c>
      <c r="S79" t="str">
        <f t="shared" si="62"/>
        <v>121</v>
      </c>
      <c r="T79" t="str">
        <f t="shared" si="54"/>
        <v>verificado</v>
      </c>
      <c r="U79" s="6">
        <f t="shared" si="63"/>
        <v>1</v>
      </c>
      <c r="V79" s="6" t="str">
        <f t="shared" si="64"/>
        <v>115</v>
      </c>
      <c r="W79" t="str">
        <f t="shared" si="55"/>
        <v>serv. Ñ contemplado</v>
      </c>
    </row>
    <row r="80" spans="2:23" hidden="1" x14ac:dyDescent="0.25">
      <c r="B80" s="517"/>
      <c r="C80" s="515">
        <v>0.6</v>
      </c>
      <c r="D80" s="515">
        <v>1</v>
      </c>
      <c r="E80" s="515">
        <f t="shared" si="56"/>
        <v>1</v>
      </c>
      <c r="F80" s="515"/>
      <c r="G80" s="515">
        <v>0.9</v>
      </c>
      <c r="H80" s="515">
        <f t="shared" si="57"/>
        <v>0</v>
      </c>
      <c r="I80" s="515">
        <f t="shared" si="58"/>
        <v>0</v>
      </c>
      <c r="J80" s="515">
        <f t="shared" si="59"/>
        <v>0</v>
      </c>
      <c r="K80" s="515" t="s">
        <v>3697</v>
      </c>
      <c r="L80" s="515">
        <f t="shared" si="60"/>
        <v>0</v>
      </c>
      <c r="M80" s="531">
        <f t="shared" si="50"/>
        <v>0</v>
      </c>
      <c r="N80" t="s">
        <v>3670</v>
      </c>
      <c r="O80" s="200">
        <f t="shared" si="51"/>
        <v>1</v>
      </c>
      <c r="P80" s="170" t="str">
        <f t="shared" si="52"/>
        <v>RETRO</v>
      </c>
      <c r="Q80">
        <f t="shared" si="53"/>
        <v>2</v>
      </c>
      <c r="R80">
        <f t="shared" si="61"/>
        <v>1</v>
      </c>
      <c r="S80" t="str">
        <f t="shared" si="62"/>
        <v>121</v>
      </c>
      <c r="T80" t="str">
        <f t="shared" si="54"/>
        <v>verificado</v>
      </c>
      <c r="U80" s="6">
        <f t="shared" si="63"/>
        <v>1</v>
      </c>
      <c r="V80" s="6" t="str">
        <f t="shared" si="64"/>
        <v>115</v>
      </c>
      <c r="W80" t="str">
        <f t="shared" si="55"/>
        <v>serv. Ñ contemplado</v>
      </c>
    </row>
    <row r="81" spans="2:23" hidden="1" x14ac:dyDescent="0.25">
      <c r="B81" s="517"/>
      <c r="C81" s="515">
        <v>0.6</v>
      </c>
      <c r="D81" s="515">
        <v>1</v>
      </c>
      <c r="E81" s="515">
        <f t="shared" si="56"/>
        <v>1</v>
      </c>
      <c r="F81" s="515"/>
      <c r="G81" s="515">
        <v>0.9</v>
      </c>
      <c r="H81" s="515">
        <f t="shared" si="57"/>
        <v>0</v>
      </c>
      <c r="I81" s="515">
        <f t="shared" si="58"/>
        <v>0</v>
      </c>
      <c r="J81" s="515">
        <f t="shared" si="59"/>
        <v>0</v>
      </c>
      <c r="K81" s="515" t="s">
        <v>3697</v>
      </c>
      <c r="L81" s="515">
        <f t="shared" si="60"/>
        <v>0</v>
      </c>
      <c r="M81" s="531">
        <f t="shared" si="50"/>
        <v>0</v>
      </c>
      <c r="N81" t="s">
        <v>3670</v>
      </c>
      <c r="O81" s="200">
        <f t="shared" si="51"/>
        <v>1</v>
      </c>
      <c r="P81" s="170" t="str">
        <f t="shared" si="52"/>
        <v>RETRO</v>
      </c>
      <c r="Q81">
        <f t="shared" si="53"/>
        <v>2</v>
      </c>
      <c r="R81">
        <f t="shared" si="61"/>
        <v>1</v>
      </c>
      <c r="S81" t="str">
        <f t="shared" si="62"/>
        <v>121</v>
      </c>
      <c r="T81" t="str">
        <f t="shared" si="54"/>
        <v>verificado</v>
      </c>
      <c r="U81" s="6">
        <f t="shared" si="63"/>
        <v>1</v>
      </c>
      <c r="V81" s="6" t="str">
        <f t="shared" si="64"/>
        <v>115</v>
      </c>
      <c r="W81" t="str">
        <f t="shared" si="55"/>
        <v>serv. Ñ contemplado</v>
      </c>
    </row>
    <row r="82" spans="2:23" hidden="1" x14ac:dyDescent="0.25">
      <c r="B82" s="517"/>
      <c r="C82" s="515">
        <v>0.6</v>
      </c>
      <c r="D82" s="515">
        <v>1</v>
      </c>
      <c r="E82" s="515">
        <f t="shared" si="56"/>
        <v>1</v>
      </c>
      <c r="F82" s="515"/>
      <c r="G82" s="515">
        <v>0.9</v>
      </c>
      <c r="H82" s="515">
        <f t="shared" si="57"/>
        <v>0</v>
      </c>
      <c r="I82" s="515">
        <f t="shared" si="58"/>
        <v>0</v>
      </c>
      <c r="J82" s="515">
        <f t="shared" si="59"/>
        <v>0</v>
      </c>
      <c r="K82" s="515" t="s">
        <v>3697</v>
      </c>
      <c r="L82" s="515">
        <f t="shared" si="60"/>
        <v>0</v>
      </c>
      <c r="M82" s="531">
        <f t="shared" si="50"/>
        <v>0</v>
      </c>
      <c r="N82" t="s">
        <v>3670</v>
      </c>
      <c r="O82" s="200">
        <f t="shared" si="51"/>
        <v>1</v>
      </c>
      <c r="P82" s="170" t="str">
        <f t="shared" si="52"/>
        <v>RETRO</v>
      </c>
      <c r="Q82">
        <f t="shared" si="53"/>
        <v>2</v>
      </c>
      <c r="R82">
        <f t="shared" si="61"/>
        <v>1</v>
      </c>
      <c r="S82" t="str">
        <f t="shared" si="62"/>
        <v>121</v>
      </c>
      <c r="T82" t="str">
        <f t="shared" si="54"/>
        <v>verificado</v>
      </c>
      <c r="U82" s="6">
        <f t="shared" si="63"/>
        <v>1</v>
      </c>
      <c r="V82" s="6" t="str">
        <f t="shared" si="64"/>
        <v>115</v>
      </c>
      <c r="W82" t="str">
        <f t="shared" si="55"/>
        <v>serv. Ñ contemplado</v>
      </c>
    </row>
    <row r="83" spans="2:23" hidden="1" x14ac:dyDescent="0.25">
      <c r="B83" s="517"/>
      <c r="C83" s="515">
        <v>0.6</v>
      </c>
      <c r="D83" s="515">
        <v>1</v>
      </c>
      <c r="E83" s="515">
        <f t="shared" si="56"/>
        <v>1</v>
      </c>
      <c r="F83" s="515"/>
      <c r="G83" s="515">
        <v>0.9</v>
      </c>
      <c r="H83" s="515">
        <f t="shared" si="57"/>
        <v>0</v>
      </c>
      <c r="I83" s="515">
        <f t="shared" si="58"/>
        <v>0</v>
      </c>
      <c r="J83" s="515">
        <f t="shared" si="59"/>
        <v>0</v>
      </c>
      <c r="K83" s="515" t="s">
        <v>3697</v>
      </c>
      <c r="L83" s="515">
        <f t="shared" si="60"/>
        <v>0</v>
      </c>
      <c r="M83" s="531">
        <f t="shared" si="50"/>
        <v>0</v>
      </c>
      <c r="N83" t="s">
        <v>3670</v>
      </c>
      <c r="O83" s="200">
        <f t="shared" si="51"/>
        <v>1</v>
      </c>
      <c r="P83" s="170" t="str">
        <f t="shared" si="52"/>
        <v>RETRO</v>
      </c>
      <c r="Q83">
        <f t="shared" si="53"/>
        <v>2</v>
      </c>
      <c r="R83">
        <f t="shared" si="61"/>
        <v>1</v>
      </c>
      <c r="S83" t="str">
        <f t="shared" si="62"/>
        <v>121</v>
      </c>
      <c r="T83" t="str">
        <f t="shared" si="54"/>
        <v>verificado</v>
      </c>
      <c r="U83" s="6">
        <f t="shared" si="63"/>
        <v>1</v>
      </c>
      <c r="V83" s="6" t="str">
        <f t="shared" si="64"/>
        <v>115</v>
      </c>
      <c r="W83" t="str">
        <f t="shared" si="55"/>
        <v>serv. Ñ contemplado</v>
      </c>
    </row>
    <row r="84" spans="2:23" hidden="1" x14ac:dyDescent="0.25">
      <c r="B84" s="517"/>
      <c r="C84" s="515">
        <v>0.6</v>
      </c>
      <c r="D84" s="515">
        <v>1</v>
      </c>
      <c r="E84" s="515">
        <f t="shared" si="56"/>
        <v>1</v>
      </c>
      <c r="F84" s="515"/>
      <c r="G84" s="515">
        <v>0.9</v>
      </c>
      <c r="H84" s="515">
        <f t="shared" si="57"/>
        <v>0</v>
      </c>
      <c r="I84" s="515">
        <f t="shared" si="58"/>
        <v>0</v>
      </c>
      <c r="J84" s="515">
        <f t="shared" si="59"/>
        <v>0</v>
      </c>
      <c r="K84" s="515" t="s">
        <v>3697</v>
      </c>
      <c r="L84" s="515">
        <f t="shared" si="60"/>
        <v>0</v>
      </c>
      <c r="M84" s="531">
        <f t="shared" si="50"/>
        <v>0</v>
      </c>
      <c r="N84" t="s">
        <v>3670</v>
      </c>
      <c r="O84" s="200">
        <f t="shared" si="51"/>
        <v>1</v>
      </c>
      <c r="P84" s="170" t="str">
        <f t="shared" si="52"/>
        <v>RETRO</v>
      </c>
      <c r="Q84">
        <f t="shared" si="53"/>
        <v>2</v>
      </c>
      <c r="R84">
        <f t="shared" si="61"/>
        <v>1</v>
      </c>
      <c r="S84" t="str">
        <f t="shared" si="62"/>
        <v>121</v>
      </c>
      <c r="T84" t="str">
        <f t="shared" si="54"/>
        <v>verificado</v>
      </c>
      <c r="U84" s="6">
        <f t="shared" si="63"/>
        <v>1</v>
      </c>
      <c r="V84" s="6" t="str">
        <f t="shared" si="64"/>
        <v>115</v>
      </c>
      <c r="W84" t="str">
        <f t="shared" si="55"/>
        <v>serv. Ñ contemplado</v>
      </c>
    </row>
    <row r="85" spans="2:23" ht="15.75" hidden="1" thickBot="1" x14ac:dyDescent="0.3">
      <c r="B85" s="518"/>
      <c r="C85" s="532">
        <v>0.6</v>
      </c>
      <c r="D85" s="532">
        <v>1</v>
      </c>
      <c r="E85" s="532">
        <f t="shared" si="56"/>
        <v>1</v>
      </c>
      <c r="F85" s="532"/>
      <c r="G85" s="532">
        <v>0.9</v>
      </c>
      <c r="H85" s="532">
        <f t="shared" si="57"/>
        <v>0</v>
      </c>
      <c r="I85" s="532">
        <f t="shared" si="58"/>
        <v>0</v>
      </c>
      <c r="J85" s="532">
        <f t="shared" si="59"/>
        <v>0</v>
      </c>
      <c r="K85" s="532" t="s">
        <v>3697</v>
      </c>
      <c r="L85" s="532">
        <f t="shared" si="60"/>
        <v>0</v>
      </c>
      <c r="M85" s="533">
        <f t="shared" si="50"/>
        <v>0</v>
      </c>
      <c r="N85" t="s">
        <v>3670</v>
      </c>
      <c r="O85" s="200">
        <f t="shared" si="51"/>
        <v>1</v>
      </c>
      <c r="P85" s="170" t="str">
        <f t="shared" si="52"/>
        <v>RETRO</v>
      </c>
      <c r="Q85">
        <f t="shared" si="53"/>
        <v>2</v>
      </c>
      <c r="R85">
        <f t="shared" si="61"/>
        <v>1</v>
      </c>
      <c r="S85" t="str">
        <f t="shared" si="62"/>
        <v>121</v>
      </c>
      <c r="T85" t="str">
        <f t="shared" si="54"/>
        <v>verificado</v>
      </c>
      <c r="U85" s="6">
        <f t="shared" si="63"/>
        <v>1</v>
      </c>
      <c r="V85" s="6" t="str">
        <f t="shared" si="64"/>
        <v>115</v>
      </c>
      <c r="W85" t="str">
        <f t="shared" si="55"/>
        <v>serv. Ñ contemplado</v>
      </c>
    </row>
    <row r="86" spans="2:23" ht="16.5" hidden="1" thickBot="1" x14ac:dyDescent="0.3">
      <c r="B86" s="967" t="s">
        <v>1441</v>
      </c>
      <c r="C86" s="968"/>
      <c r="D86" s="968"/>
      <c r="E86" s="969"/>
      <c r="F86" s="78">
        <f ca="1">SUM(F70:OFFSET(F86,-1,0))</f>
        <v>0</v>
      </c>
      <c r="G86" s="218"/>
      <c r="H86" s="78">
        <f ca="1">SUM(H70:OFFSET(H86,-1,0))</f>
        <v>0</v>
      </c>
      <c r="I86" s="78">
        <f ca="1">SUM(I70:OFFSET(I86,-1,0))</f>
        <v>0</v>
      </c>
      <c r="J86" s="78">
        <f ca="1">SUM(J70:OFFSET(J86,-1,0))</f>
        <v>0</v>
      </c>
      <c r="K86" s="78"/>
      <c r="L86" s="78">
        <f ca="1">SUM(OFFSET(L69,1,0):OFFSET(L86,-1,0))</f>
        <v>0</v>
      </c>
      <c r="M86" s="78">
        <f ca="1">SUM(OFFSET(M69,1,0):OFFSET(M86,-1,0))</f>
        <v>0</v>
      </c>
    </row>
    <row r="87" spans="2:23" ht="15" customHeight="1" thickBot="1" x14ac:dyDescent="0.3">
      <c r="B87" s="88"/>
      <c r="C87" s="89"/>
      <c r="D87" s="89"/>
      <c r="E87" s="90"/>
      <c r="F87" s="90"/>
      <c r="G87" s="90"/>
      <c r="H87" s="90"/>
      <c r="I87" s="89"/>
      <c r="J87" s="90"/>
      <c r="K87" s="89"/>
      <c r="L87" s="86"/>
    </row>
    <row r="88" spans="2:23" ht="16.5" thickBot="1" x14ac:dyDescent="0.3">
      <c r="B88" s="886" t="s">
        <v>3636</v>
      </c>
      <c r="C88" s="887"/>
      <c r="D88" s="887"/>
      <c r="E88" s="887"/>
      <c r="F88" s="887"/>
      <c r="G88" s="887"/>
      <c r="H88" s="887"/>
      <c r="I88" s="887"/>
      <c r="J88" s="887"/>
      <c r="K88" s="887"/>
      <c r="L88" s="887"/>
      <c r="M88" s="888"/>
    </row>
    <row r="89" spans="2:23" ht="48" thickBot="1" x14ac:dyDescent="0.3">
      <c r="B89" s="190" t="s">
        <v>1431</v>
      </c>
      <c r="C89" s="191" t="s">
        <v>1432</v>
      </c>
      <c r="D89" s="191" t="s">
        <v>3659</v>
      </c>
      <c r="E89" s="192" t="s">
        <v>3660</v>
      </c>
      <c r="F89" s="194" t="s">
        <v>3661</v>
      </c>
      <c r="G89" s="193" t="s">
        <v>1456</v>
      </c>
      <c r="H89" s="193" t="s">
        <v>1459</v>
      </c>
      <c r="I89" s="193" t="s">
        <v>1455</v>
      </c>
      <c r="J89" s="195" t="s">
        <v>3655</v>
      </c>
      <c r="K89" s="195" t="s">
        <v>3658</v>
      </c>
      <c r="L89" s="195" t="s">
        <v>1438</v>
      </c>
      <c r="M89" s="195" t="s">
        <v>3647</v>
      </c>
      <c r="N89" s="204" t="s">
        <v>3669</v>
      </c>
      <c r="O89" s="205" t="s">
        <v>3674</v>
      </c>
      <c r="P89" s="205" t="s">
        <v>3675</v>
      </c>
      <c r="Q89" s="205" t="s">
        <v>3676</v>
      </c>
      <c r="R89" s="205" t="s">
        <v>3677</v>
      </c>
      <c r="S89" s="205" t="s">
        <v>3678</v>
      </c>
      <c r="T89" s="205" t="s">
        <v>3679</v>
      </c>
    </row>
    <row r="90" spans="2:23" hidden="1" x14ac:dyDescent="0.25">
      <c r="B90" s="822"/>
      <c r="C90" s="823"/>
      <c r="D90" s="823"/>
      <c r="E90" s="823"/>
      <c r="F90" s="823"/>
      <c r="G90" s="824"/>
      <c r="H90" s="824"/>
      <c r="I90" s="824"/>
      <c r="J90" s="824"/>
      <c r="K90" s="824"/>
      <c r="L90" s="824"/>
      <c r="M90" s="825"/>
      <c r="N90" t="s">
        <v>3670</v>
      </c>
      <c r="O90" s="199">
        <f>IF(G90&lt;=1.5,1,IF(AND(G90&gt;1.5,G90&lt;=3),2,IF(AND(G90&gt;3,G90&lt;=4.5),3,IF(AND(G90&gt;4.5,G90&lt;=6),4))))</f>
        <v>1</v>
      </c>
      <c r="P90" s="170" t="str">
        <f>IF(AND(O90=1,G90&lt;=1.5),"RETRO","ESCAVADEIRA")</f>
        <v>RETRO</v>
      </c>
      <c r="Q90">
        <f>IF(AND(F90&lt;=1.5,P90="escavadeira"),3,IF(F90&lt;=0.8,1,IF(AND(F90&lt;=1.5,P90="retro"),2,IF(AND(F90&gt;1.5,P90="escavadeira"),4))))</f>
        <v>1</v>
      </c>
      <c r="R90">
        <f>IF(N90="baixo",1,IF(N90="alto",2))</f>
        <v>1</v>
      </c>
      <c r="S90" t="str">
        <f>O90&amp;Q90&amp;R90</f>
        <v>111</v>
      </c>
      <c r="T90" t="str">
        <f>IF(COUNTIF($C$128:$C$149,S90)&gt;0,"verificado","serv. Ñ contemplado")</f>
        <v>verificado</v>
      </c>
    </row>
    <row r="91" spans="2:23" x14ac:dyDescent="0.25">
      <c r="B91" s="527" t="str">
        <f ca="1">VLOOKUP(ROW(B91)-ROW($B$89),OFFSET($B$12,1,-1):OFFSET($B$16,-1,0),2,0)</f>
        <v>A2</v>
      </c>
      <c r="C91" s="521">
        <f ca="1">VLOOKUP($B91,$B$13:OFFSET($B$16,-1,11),MATCH(C$89,$B$12:$M$12,0),0)</f>
        <v>1</v>
      </c>
      <c r="D91" s="521">
        <v>1.45</v>
      </c>
      <c r="E91" s="521">
        <f t="shared" ref="E91:E92" ca="1" si="65">IF(C91&lt;=0.8,1.9,IF(AND(C91&gt;0.8,C91&lt;=1.2),2.4,2.9))</f>
        <v>2.4</v>
      </c>
      <c r="F91" s="521">
        <f t="shared" ref="F91:F92" ca="1" si="66">E91</f>
        <v>2.4</v>
      </c>
      <c r="G91" s="523">
        <f ca="1">VLOOKUP(B91,$B$13:OFFSET($B$16,-1,11),3,0)</f>
        <v>2.2999999999999998</v>
      </c>
      <c r="H91" s="523">
        <f t="shared" ref="H91:H92" ca="1" si="67">E91+0.6</f>
        <v>3</v>
      </c>
      <c r="I91" s="523">
        <f t="shared" ref="I91:I92" ca="1" si="68">F91+0.6</f>
        <v>3</v>
      </c>
      <c r="J91" s="523">
        <f t="shared" ref="J91:J92" ca="1" si="69">IF(G91-D91&lt;=0,0,IF(G91&lt;=2.5,G91-D91,IF(G91&gt;3.5,G91-D91-1,2.5-D91)))</f>
        <v>0.84999999999999987</v>
      </c>
      <c r="K91" s="523">
        <f t="shared" ref="K91:K92" ca="1" si="70">IF(AND(G91-(D91+J91)&lt;=1,G91-(D91+J91)&gt;0),G91-(D91+J91),0)</f>
        <v>0</v>
      </c>
      <c r="L91" s="523">
        <f t="shared" ref="L91:L92" ca="1" si="71">ROUND(I91*H91*G91,2)</f>
        <v>20.7</v>
      </c>
      <c r="M91" s="528">
        <f t="shared" ref="M91:M92" ca="1" si="72">ROUND(L91-G91*E91*F91,2)</f>
        <v>7.45</v>
      </c>
      <c r="N91" t="s">
        <v>3670</v>
      </c>
      <c r="O91" s="199">
        <f t="shared" ref="O91:O92" ca="1" si="73">IF(G91&lt;=1.5,1,IF(AND(G91&gt;1.5,G91&lt;=3),2,IF(AND(G91&gt;3,G91&lt;=4.5),3,IF(AND(G91&gt;4.5,G91&lt;=6),4))))</f>
        <v>2</v>
      </c>
      <c r="P91" s="170" t="str">
        <f t="shared" ref="P91:P92" ca="1" si="74">IF(AND(O91=1,G91&lt;=1.5),"RETRO","ESCAVADEIRA")</f>
        <v>ESCAVADEIRA</v>
      </c>
      <c r="Q91">
        <f t="shared" ref="Q91:Q92" ca="1" si="75">IF(AND(F91&lt;=1.5,P91="escavadeira"),3,IF(F91&lt;=0.8,1,IF(AND(F91&lt;=1.5,P91="retro"),2,IF(AND(F91&gt;1.5,P91="escavadeira"),4))))</f>
        <v>4</v>
      </c>
      <c r="R91">
        <f t="shared" ref="R91:R92" si="76">IF(N91="baixo",1,IF(N91="alto",2))</f>
        <v>1</v>
      </c>
      <c r="S91" t="str">
        <f t="shared" ref="S91:S92" ca="1" si="77">O91&amp;Q91&amp;R91</f>
        <v>241</v>
      </c>
      <c r="T91" t="str">
        <f ca="1">IF(COUNTIF($C$128:$C$149,S91)&gt;0,"verificado","serv. Ñ contemplado")</f>
        <v>verificado</v>
      </c>
    </row>
    <row r="92" spans="2:23" ht="15.75" thickBot="1" x14ac:dyDescent="0.3">
      <c r="B92" s="826" t="str">
        <f ca="1">VLOOKUP(ROW(B92)-ROW($B$89),OFFSET($B$12,1,-1):OFFSET($B$16,-1,0),2,0)</f>
        <v>B2</v>
      </c>
      <c r="C92" s="519">
        <f ca="1">VLOOKUP($B92,$B$13:OFFSET($B$16,-1,11),MATCH(C$89,$B$12:$M$12,0),0)</f>
        <v>1</v>
      </c>
      <c r="D92" s="519">
        <v>1.45</v>
      </c>
      <c r="E92" s="519">
        <f t="shared" ca="1" si="65"/>
        <v>2.4</v>
      </c>
      <c r="F92" s="519">
        <f t="shared" ca="1" si="66"/>
        <v>2.4</v>
      </c>
      <c r="G92" s="526">
        <f ca="1">VLOOKUP(B92,$B$13:OFFSET($B$16,-1,11),3,0)</f>
        <v>2.7</v>
      </c>
      <c r="H92" s="526">
        <f t="shared" ca="1" si="67"/>
        <v>3</v>
      </c>
      <c r="I92" s="526">
        <f t="shared" ca="1" si="68"/>
        <v>3</v>
      </c>
      <c r="J92" s="526">
        <f t="shared" ca="1" si="69"/>
        <v>1.05</v>
      </c>
      <c r="K92" s="526">
        <f t="shared" ca="1" si="70"/>
        <v>0.20000000000000018</v>
      </c>
      <c r="L92" s="526">
        <f t="shared" ca="1" si="71"/>
        <v>24.3</v>
      </c>
      <c r="M92" s="827">
        <f t="shared" ca="1" si="72"/>
        <v>8.75</v>
      </c>
      <c r="N92" t="s">
        <v>3670</v>
      </c>
      <c r="O92" s="199">
        <f t="shared" ca="1" si="73"/>
        <v>2</v>
      </c>
      <c r="P92" s="170" t="str">
        <f t="shared" ca="1" si="74"/>
        <v>ESCAVADEIRA</v>
      </c>
      <c r="Q92">
        <f t="shared" ca="1" si="75"/>
        <v>4</v>
      </c>
      <c r="R92">
        <f t="shared" si="76"/>
        <v>1</v>
      </c>
      <c r="S92" t="str">
        <f t="shared" ca="1" si="77"/>
        <v>241</v>
      </c>
      <c r="T92" t="str">
        <f ca="1">IF(COUNTIF($C$128:$C$149,S92)&gt;0,"verificado","serv. Ñ contemplado")</f>
        <v>verificado</v>
      </c>
    </row>
    <row r="93" spans="2:23" ht="16.5" thickBot="1" x14ac:dyDescent="0.3">
      <c r="B93" s="974" t="s">
        <v>1441</v>
      </c>
      <c r="C93" s="975"/>
      <c r="D93" s="975"/>
      <c r="E93" s="975"/>
      <c r="F93" s="975"/>
      <c r="G93" s="975"/>
      <c r="H93" s="975"/>
      <c r="I93" s="975"/>
      <c r="J93" s="976"/>
      <c r="K93" s="516">
        <f ca="1">SUM(K89:OFFSET(K93,-1,0))</f>
        <v>0.20000000000000018</v>
      </c>
      <c r="L93" s="516">
        <f ca="1">SUM(L89:OFFSET(L93,-1,0))</f>
        <v>45</v>
      </c>
      <c r="M93" s="516">
        <f ca="1">SUM(M89:OFFSET(M93,-1,0))</f>
        <v>16.2</v>
      </c>
      <c r="P93" s="76"/>
      <c r="Q93" s="76"/>
      <c r="R93" s="76"/>
    </row>
    <row r="94" spans="2:23" ht="15.75" thickBot="1" x14ac:dyDescent="0.3">
      <c r="B94" t="s">
        <v>7224</v>
      </c>
    </row>
    <row r="95" spans="2:23" ht="16.5" thickBot="1" x14ac:dyDescent="0.3">
      <c r="B95" s="903" t="s">
        <v>3649</v>
      </c>
      <c r="C95" s="904"/>
      <c r="D95" s="904"/>
      <c r="E95" s="904"/>
      <c r="F95" s="904"/>
      <c r="G95" s="932"/>
      <c r="I95" s="886" t="s">
        <v>3650</v>
      </c>
      <c r="J95" s="887"/>
      <c r="K95" s="888"/>
      <c r="L95" s="831" t="s">
        <v>3656</v>
      </c>
    </row>
    <row r="96" spans="2:23" ht="78.75" x14ac:dyDescent="0.25">
      <c r="B96" s="977" t="s">
        <v>3651</v>
      </c>
      <c r="C96" s="937"/>
      <c r="D96" s="937" t="s">
        <v>3653</v>
      </c>
      <c r="E96" s="937"/>
      <c r="F96" s="937" t="s">
        <v>3654</v>
      </c>
      <c r="G96" s="959"/>
      <c r="I96" s="209" t="s">
        <v>3651</v>
      </c>
      <c r="J96" s="186" t="s">
        <v>3653</v>
      </c>
      <c r="K96" s="221" t="s">
        <v>3654</v>
      </c>
      <c r="L96" s="189" t="s">
        <v>3657</v>
      </c>
    </row>
    <row r="97" spans="2:16" ht="15" customHeight="1" thickBot="1" x14ac:dyDescent="0.3">
      <c r="B97" s="938">
        <f ca="1">COUNTIF(OFFSET($E$89,1,0):OFFSET($E$93,-1,0),1.9)</f>
        <v>0</v>
      </c>
      <c r="C97" s="935"/>
      <c r="D97" s="935">
        <f ca="1">COUNTIF(OFFSET($E$89,1,0):OFFSET($E$93,-1,0),2.4)</f>
        <v>2</v>
      </c>
      <c r="E97" s="935"/>
      <c r="F97" s="935">
        <f ca="1">COUNTIF(OFFSET($E$89,1,0):OFFSET($E$93,-1,0),2.9)</f>
        <v>0</v>
      </c>
      <c r="G97" s="936"/>
      <c r="I97" s="207">
        <f ca="1">SUMIF(OFFSET($E$89,1,0):OFFSET($E$93,-1,0),1.9,OFFSET($J$89,1,0):OFFSET($J$93,-1,0))</f>
        <v>0</v>
      </c>
      <c r="J97" s="208">
        <f ca="1">SUMIF(OFFSET($E$89,1,0):OFFSET($E$93,-1,0),2.4,OFFSET($J$89,1,0):OFFSET($J$93,-1,0))</f>
        <v>1.9</v>
      </c>
      <c r="K97" s="222">
        <f ca="1">SUMIF(OFFSET($E$89,1,0):OFFSET($E$93,-1,0),2.9,OFFSET($J$89,1,0):OFFSET($J$93,-1,0))</f>
        <v>0</v>
      </c>
      <c r="L97" s="206">
        <f ca="1">K93</f>
        <v>0.20000000000000018</v>
      </c>
    </row>
    <row r="98" spans="2:16" x14ac:dyDescent="0.25">
      <c r="B98" t="s">
        <v>23969</v>
      </c>
    </row>
    <row r="99" spans="2:16" x14ac:dyDescent="0.25">
      <c r="B99" t="s">
        <v>18151</v>
      </c>
    </row>
    <row r="100" spans="2:16" x14ac:dyDescent="0.25">
      <c r="B100" t="s">
        <v>3652</v>
      </c>
    </row>
    <row r="101" spans="2:16" ht="16.5" thickBot="1" x14ac:dyDescent="0.3">
      <c r="B101" s="77"/>
      <c r="C101" s="77"/>
      <c r="D101" s="77"/>
      <c r="E101" s="77"/>
      <c r="F101" s="77"/>
      <c r="G101" s="98"/>
      <c r="H101" s="98"/>
      <c r="I101" s="86"/>
      <c r="J101" s="86"/>
      <c r="K101" s="86"/>
      <c r="L101" s="86"/>
      <c r="M101" s="76"/>
      <c r="N101" s="76"/>
      <c r="O101" s="76"/>
      <c r="P101" s="76"/>
    </row>
    <row r="102" spans="2:16" ht="16.5" thickBot="1" x14ac:dyDescent="0.3">
      <c r="B102" s="903" t="s">
        <v>1460</v>
      </c>
      <c r="C102" s="904"/>
      <c r="D102" s="904"/>
      <c r="E102" s="904"/>
      <c r="F102" s="904"/>
      <c r="G102" s="904"/>
      <c r="H102" s="904"/>
      <c r="I102" s="904"/>
      <c r="J102" s="904"/>
      <c r="K102" s="904"/>
      <c r="L102" s="904"/>
      <c r="M102" s="932"/>
      <c r="N102" s="72"/>
      <c r="O102" s="72"/>
      <c r="P102" s="72"/>
    </row>
    <row r="103" spans="2:16" ht="60" customHeight="1" x14ac:dyDescent="0.25">
      <c r="B103" s="931" t="s">
        <v>1461</v>
      </c>
      <c r="C103" s="928"/>
      <c r="D103" s="928" t="s">
        <v>3663</v>
      </c>
      <c r="E103" s="928"/>
      <c r="F103" s="928" t="s">
        <v>1462</v>
      </c>
      <c r="G103" s="928"/>
      <c r="H103" s="928" t="s">
        <v>1463</v>
      </c>
      <c r="I103" s="928"/>
      <c r="J103" s="928" t="s">
        <v>3664</v>
      </c>
      <c r="K103" s="928"/>
      <c r="L103" s="928" t="s">
        <v>3665</v>
      </c>
      <c r="M103" s="929"/>
      <c r="N103" s="86"/>
    </row>
    <row r="104" spans="2:16" ht="15.75" x14ac:dyDescent="0.25">
      <c r="B104" s="972">
        <f ca="1">H16+H66+H86</f>
        <v>17.850000000000001</v>
      </c>
      <c r="C104" s="973"/>
      <c r="D104" s="925">
        <f ca="1">ROUND(B104*1.5,2)</f>
        <v>26.78</v>
      </c>
      <c r="E104" s="925"/>
      <c r="F104" s="925">
        <v>25.9</v>
      </c>
      <c r="G104" s="925"/>
      <c r="H104" s="925">
        <v>91.8</v>
      </c>
      <c r="I104" s="925"/>
      <c r="J104" s="925">
        <f ca="1">TRUNC(D104*F104,2)</f>
        <v>693.6</v>
      </c>
      <c r="K104" s="925"/>
      <c r="L104" s="925">
        <f ca="1">TRUNC(D104*H104,2)</f>
        <v>2458.4</v>
      </c>
      <c r="M104" s="930"/>
      <c r="N104" s="101"/>
    </row>
    <row r="105" spans="2:16" ht="16.5" thickBot="1" x14ac:dyDescent="0.3">
      <c r="B105" s="945" t="s">
        <v>1441</v>
      </c>
      <c r="C105" s="946"/>
      <c r="D105" s="946"/>
      <c r="E105" s="946"/>
      <c r="F105" s="946"/>
      <c r="G105" s="946"/>
      <c r="H105" s="946"/>
      <c r="I105" s="947"/>
      <c r="J105" s="948">
        <f ca="1">J104</f>
        <v>693.6</v>
      </c>
      <c r="K105" s="948"/>
      <c r="L105" s="949">
        <f ca="1">SUM(L104)</f>
        <v>2458.4</v>
      </c>
      <c r="M105" s="950"/>
      <c r="N105" s="86"/>
    </row>
    <row r="106" spans="2:16" ht="15.75" x14ac:dyDescent="0.25">
      <c r="B106" s="198" t="s">
        <v>3662</v>
      </c>
      <c r="C106" s="197"/>
      <c r="D106" s="197"/>
      <c r="E106" s="197"/>
      <c r="F106" s="197"/>
      <c r="G106" s="87"/>
      <c r="H106" s="82"/>
      <c r="I106" s="82"/>
      <c r="J106" s="86"/>
      <c r="K106" s="86"/>
      <c r="L106" s="86"/>
    </row>
    <row r="107" spans="2:16" ht="15.75" thickBot="1" x14ac:dyDescent="0.3"/>
    <row r="108" spans="2:16" ht="16.5" thickBot="1" x14ac:dyDescent="0.3">
      <c r="B108" s="903" t="s">
        <v>7759</v>
      </c>
      <c r="C108" s="904"/>
      <c r="D108" s="904"/>
      <c r="E108" s="904"/>
      <c r="F108" s="904"/>
      <c r="G108" s="904"/>
      <c r="H108" s="904"/>
      <c r="I108" s="904"/>
      <c r="J108" s="904"/>
      <c r="K108" s="932"/>
      <c r="L108" s="81"/>
      <c r="M108" s="71"/>
      <c r="N108" s="72"/>
      <c r="O108" s="72"/>
      <c r="P108" s="72"/>
    </row>
    <row r="109" spans="2:16" ht="15.75" customHeight="1" x14ac:dyDescent="0.25">
      <c r="B109" s="931" t="s">
        <v>1464</v>
      </c>
      <c r="C109" s="939"/>
      <c r="D109" s="931" t="s">
        <v>3667</v>
      </c>
      <c r="E109" s="929"/>
      <c r="F109" s="931" t="s">
        <v>1466</v>
      </c>
      <c r="G109" s="929"/>
      <c r="H109" s="931" t="s">
        <v>1467</v>
      </c>
      <c r="I109" s="929"/>
      <c r="J109" s="931" t="s">
        <v>1468</v>
      </c>
      <c r="K109" s="929"/>
      <c r="L109" s="86"/>
    </row>
    <row r="110" spans="2:16" ht="31.5" x14ac:dyDescent="0.25">
      <c r="B110" s="622" t="s">
        <v>6657</v>
      </c>
      <c r="C110" s="623" t="s">
        <v>6658</v>
      </c>
      <c r="D110" s="970"/>
      <c r="E110" s="971"/>
      <c r="F110" s="970"/>
      <c r="G110" s="971"/>
      <c r="H110" s="970"/>
      <c r="I110" s="971"/>
      <c r="J110" s="622" t="s">
        <v>6657</v>
      </c>
      <c r="K110" s="624" t="s">
        <v>6658</v>
      </c>
      <c r="L110" s="86"/>
    </row>
    <row r="111" spans="2:16" ht="15.75" x14ac:dyDescent="0.25">
      <c r="B111" s="593">
        <v>121</v>
      </c>
      <c r="C111" s="594">
        <v>58</v>
      </c>
      <c r="D111" s="933">
        <v>1000</v>
      </c>
      <c r="E111" s="933"/>
      <c r="F111" s="925">
        <f ca="1">SUMIF(OFFSET($C$12,1,0):OFFSET($C$16,-1,0),D111/1000,OFFSET($F$12,1,0):OFFSET($F$16,-1,0))</f>
        <v>105</v>
      </c>
      <c r="G111" s="925"/>
      <c r="H111" s="925">
        <v>0.998</v>
      </c>
      <c r="I111" s="934"/>
      <c r="J111" s="628">
        <f t="shared" ref="J111" ca="1" si="78">TRUNC(B111*$F111*$H111/1.5,2)</f>
        <v>8453.06</v>
      </c>
      <c r="K111" s="596">
        <f t="shared" ref="K111" ca="1" si="79">TRUNC(C111*$F111*$H111/1.5,2)</f>
        <v>4051.88</v>
      </c>
      <c r="L111" s="101"/>
    </row>
    <row r="112" spans="2:16" ht="16.5" thickBot="1" x14ac:dyDescent="0.3">
      <c r="B112" s="619"/>
      <c r="C112" s="620"/>
      <c r="D112" s="620"/>
      <c r="E112" s="620"/>
      <c r="F112" s="620"/>
      <c r="G112" s="620"/>
      <c r="H112" s="620"/>
      <c r="I112" s="595" t="s">
        <v>1441</v>
      </c>
      <c r="J112" s="99">
        <f ca="1">SUM(J111:J111)</f>
        <v>8453.06</v>
      </c>
      <c r="K112" s="99">
        <f ca="1">SUM(K111:K111)</f>
        <v>4051.88</v>
      </c>
      <c r="L112" s="86"/>
    </row>
    <row r="113" spans="2:12" ht="15.75" thickBot="1" x14ac:dyDescent="0.3"/>
    <row r="114" spans="2:12" ht="16.5" thickBot="1" x14ac:dyDescent="0.3">
      <c r="B114" s="886" t="s">
        <v>1457</v>
      </c>
      <c r="C114" s="887"/>
      <c r="D114" s="887"/>
      <c r="E114" s="887"/>
      <c r="F114" s="887"/>
      <c r="G114" s="888"/>
    </row>
    <row r="115" spans="2:12" ht="15.75" x14ac:dyDescent="0.25">
      <c r="B115" s="916" t="s">
        <v>1458</v>
      </c>
      <c r="C115" s="918" t="s">
        <v>5649</v>
      </c>
      <c r="D115" s="919"/>
      <c r="E115" s="920" t="s">
        <v>5650</v>
      </c>
      <c r="F115" s="919"/>
      <c r="G115" s="724"/>
    </row>
    <row r="116" spans="2:12" ht="63.75" thickBot="1" x14ac:dyDescent="0.3">
      <c r="B116" s="917"/>
      <c r="C116" s="715" t="s">
        <v>3700</v>
      </c>
      <c r="D116" s="94" t="s">
        <v>3699</v>
      </c>
      <c r="E116" s="93" t="s">
        <v>3700</v>
      </c>
      <c r="F116" s="94" t="s">
        <v>3699</v>
      </c>
      <c r="G116" s="725" t="s">
        <v>3687</v>
      </c>
    </row>
    <row r="117" spans="2:12" x14ac:dyDescent="0.25">
      <c r="B117" s="500">
        <v>1000</v>
      </c>
      <c r="C117" s="501">
        <f ca="1">SUMIFS(OFFSET($F$12,1,0):OFFSET($F$16,-1,0),OFFSET($C$12,1,0):OFFSET($C$16,-1,0),B117/1000,OFFSET($N$12,1,0):OFFSET($N$16,-1,0),"BAIXO")</f>
        <v>105</v>
      </c>
      <c r="D117" s="84">
        <f ca="1">SUMIFS(OFFSET($F$12,1,0):OFFSET($F$16,-1,0),OFFSET($C$12,1,0):OFFSET($C$16,-1,0),B117/1000,OFFSET($N$12,1,0):OFFSET($N$16,-1,0),"ALTO")</f>
        <v>0</v>
      </c>
      <c r="E117" s="83">
        <f ca="1">SUMIFS(OFFSET($F$12,1,0):OFFSET($F$16,-1,0),OFFSET($C$12,1,0):OFFSET($C$16,-1,0),D117/1000,OFFSET($N$12,1,0):OFFSET($N$16,-1,0),"BAIXO")</f>
        <v>0</v>
      </c>
      <c r="F117" s="84">
        <f ca="1">SUMIFS(OFFSET($F$12,1,0):OFFSET($F$16,-1,0),OFFSET($C$12,1,0):OFFSET($C$16,-1,0),D117/1000,OFFSET($N$12,1,0):OFFSET($N$16,-1,0),"ALTO")</f>
        <v>0</v>
      </c>
      <c r="G117" s="84">
        <f t="shared" ref="G117" ca="1" si="80">SUM(C117:F117)</f>
        <v>105</v>
      </c>
    </row>
    <row r="118" spans="2:12" ht="15.75" thickBot="1" x14ac:dyDescent="0.3">
      <c r="B118" s="158"/>
      <c r="C118" s="85"/>
      <c r="D118" s="85"/>
      <c r="E118" s="85"/>
      <c r="F118" s="85"/>
    </row>
    <row r="119" spans="2:12" ht="16.5" thickBot="1" x14ac:dyDescent="0.3">
      <c r="B119" s="886" t="s">
        <v>6700</v>
      </c>
      <c r="C119" s="887"/>
      <c r="D119" s="887"/>
      <c r="E119" s="887"/>
      <c r="F119" s="887"/>
      <c r="G119" s="887"/>
      <c r="H119" s="888"/>
    </row>
    <row r="120" spans="2:12" ht="63" x14ac:dyDescent="0.25">
      <c r="B120" s="922" t="s">
        <v>6701</v>
      </c>
      <c r="C120" s="923"/>
      <c r="D120" s="182" t="s">
        <v>6702</v>
      </c>
      <c r="E120" s="182" t="s">
        <v>6703</v>
      </c>
      <c r="F120" s="182" t="s">
        <v>6704</v>
      </c>
      <c r="G120" s="182" t="s">
        <v>23986</v>
      </c>
      <c r="H120" s="227" t="s">
        <v>6705</v>
      </c>
    </row>
    <row r="121" spans="2:12" x14ac:dyDescent="0.25">
      <c r="B121" s="924" t="s">
        <v>6706</v>
      </c>
      <c r="C121" s="925"/>
      <c r="D121" s="630">
        <f ca="1">SUM(OFFSET($I$12,1,0):OFFSET($I$16,-1,0))</f>
        <v>461.79999999999995</v>
      </c>
      <c r="E121" s="630">
        <f ca="1">$K$16</f>
        <v>325.17999999999995</v>
      </c>
      <c r="F121" s="630">
        <f ca="1">ROUND(1.15*(D121-E121),2)</f>
        <v>157.11000000000001</v>
      </c>
      <c r="G121" s="630">
        <v>1.52</v>
      </c>
      <c r="H121" s="596">
        <f ca="1">ROUND(F121*G121,2)</f>
        <v>238.81</v>
      </c>
    </row>
    <row r="122" spans="2:12" x14ac:dyDescent="0.25">
      <c r="B122" s="924" t="s">
        <v>6707</v>
      </c>
      <c r="C122" s="925"/>
      <c r="D122" s="630">
        <f ca="1">SUM(OFFSET($I$49,1,0):OFFSET($I$66,-1,0))+IFERROR(SUM(OFFSET($I$69,1,0):OFFSET($I$86,-1,0)),0)</f>
        <v>0</v>
      </c>
      <c r="E122" s="630">
        <f ca="1">M66+IFERROR(M86,0)</f>
        <v>0</v>
      </c>
      <c r="F122" s="630">
        <f ca="1">ROUND(1.15*(D122-E122),2)</f>
        <v>0</v>
      </c>
      <c r="G122" s="630">
        <v>1.52</v>
      </c>
      <c r="H122" s="596">
        <f ca="1">ROUND(F122*G122,2)</f>
        <v>0</v>
      </c>
    </row>
    <row r="123" spans="2:12" x14ac:dyDescent="0.25">
      <c r="B123" s="924" t="s">
        <v>6708</v>
      </c>
      <c r="C123" s="925"/>
      <c r="D123" s="630">
        <f>K46</f>
        <v>106.32</v>
      </c>
      <c r="E123" s="630">
        <f>M46</f>
        <v>65.48</v>
      </c>
      <c r="F123" s="630">
        <f>ROUND(1.15*(D123-E123),2)</f>
        <v>46.97</v>
      </c>
      <c r="G123" s="630">
        <v>1.52</v>
      </c>
      <c r="H123" s="596">
        <f>ROUND(F123*G123,2)</f>
        <v>71.39</v>
      </c>
    </row>
    <row r="124" spans="2:12" ht="15.75" thickBot="1" x14ac:dyDescent="0.3">
      <c r="B124" s="926" t="s">
        <v>6709</v>
      </c>
      <c r="C124" s="927"/>
      <c r="D124" s="631">
        <f ca="1">L93</f>
        <v>45</v>
      </c>
      <c r="E124" s="631">
        <f ca="1">M93</f>
        <v>16.2</v>
      </c>
      <c r="F124" s="631">
        <f ca="1">ROUND(1.15*(D124-E124),2)</f>
        <v>33.119999999999997</v>
      </c>
      <c r="G124" s="631">
        <v>1.52</v>
      </c>
      <c r="H124" s="629">
        <f ca="1">ROUND(F124*G124,2)</f>
        <v>50.34</v>
      </c>
    </row>
    <row r="125" spans="2:12" x14ac:dyDescent="0.25">
      <c r="H125" s="11">
        <f ca="1">SUM(H121:H124)</f>
        <v>360.53999999999996</v>
      </c>
    </row>
    <row r="126" spans="2:12" ht="15.75" thickBot="1" x14ac:dyDescent="0.3">
      <c r="B126" s="210" t="s">
        <v>3668</v>
      </c>
      <c r="L126" s="225" t="s">
        <v>3698</v>
      </c>
    </row>
    <row r="127" spans="2:12" ht="31.5" thickTop="1" thickBot="1" x14ac:dyDescent="0.3">
      <c r="B127" s="921" t="s">
        <v>1374</v>
      </c>
      <c r="C127" s="921"/>
      <c r="D127" s="202" t="s">
        <v>3672</v>
      </c>
      <c r="E127" s="202" t="s">
        <v>3673</v>
      </c>
      <c r="F127" s="203" t="s">
        <v>1404</v>
      </c>
      <c r="G127" s="203" t="s">
        <v>3681</v>
      </c>
      <c r="H127" s="203" t="s">
        <v>3680</v>
      </c>
      <c r="I127" s="203" t="s">
        <v>3681</v>
      </c>
      <c r="J127" s="211" t="s">
        <v>3680</v>
      </c>
      <c r="K127" s="223" t="s">
        <v>3682</v>
      </c>
      <c r="L127" s="224" t="s">
        <v>3683</v>
      </c>
    </row>
    <row r="128" spans="2:12" x14ac:dyDescent="0.25">
      <c r="B128" s="201">
        <v>90082</v>
      </c>
      <c r="C128" s="201">
        <v>142</v>
      </c>
      <c r="D128" s="203" t="str">
        <f ca="1">IF(SUMIF(OFFSET($S$12,1,0):OFFSET($S$16,-1,0),$C128,OFFSET($I$12,1,0):OFFSET($I$16,-1,0))=0,"",SUMIF(OFFSET($S$12,1,0):OFFSET($S$16,-1,0),$C128,OFFSET($I$12,1,0):OFFSET($I$16,-1,0)))</f>
        <v/>
      </c>
      <c r="E128" s="203" t="str">
        <f ca="1">IF(SUMIF(OFFSET($S$49,1,0):OFFSET($S$87,-1,0),$C128,OFFSET($I$49,1,0):OFFSET($I$87,-1,0))=0,"",SUMIF(OFFSET($S$49,1,0):OFFSET($S$87,-1,0),$C128,OFFSET($I$49,1,0):OFFSET($I$87,-1,0)))</f>
        <v/>
      </c>
      <c r="F128" s="203" t="str">
        <f ca="1">IF(SUMIF(OFFSET($S$37,1,0):OFFSET($S$46,-1,0),$C128,OFFSET($K$37,1,0):OFFSET($K$46,-1,0))=0,"",SUMIF(OFFSET($S$37,1,0):OFFSET($S$46,-1,0),$C128,OFFSET($K$37,1,0):OFFSET($K$46,-1,0)))</f>
        <v/>
      </c>
      <c r="G128" s="203" t="str">
        <f ca="1">IF(SUMIF(OFFSET($S$89,1,0):OFFSET($S$93,-1,0),$C128,OFFSET($L$89,1,0):OFFSET($L$93,-1,0))=0,"",SUMIF(OFFSET($S$89,1,0):OFFSET($S$93,-1,0),$C128,OFFSET($L$89,1,0):OFFSET($L$93,-1,0)))</f>
        <v/>
      </c>
      <c r="H128" s="203" t="str">
        <f ca="1">IFERROR(IF(SUMIF(OFFSET(#REF!,1,0):OFFSET(#REF!,-1,0),$C128,OFFSET(#REF!,1,0):OFFSET(#REF!,-1,0))=0,"",SUMIF(OFFSET(#REF!,1,0):OFFSET(#REF!,-1,0),$C128,OFFSET(#REF!,1,0):OFFSET(#REF!,-1,0))),"")</f>
        <v/>
      </c>
      <c r="I128" s="203" t="str">
        <f t="shared" ref="I128:I149" ca="1" si="81">IF($L$127="SICRO",0,G128)</f>
        <v/>
      </c>
      <c r="J128" s="203" t="str">
        <f ca="1">IFERROR(IF($L$127="SINAPI",0,H128),"")</f>
        <v/>
      </c>
      <c r="K128" s="210">
        <f ca="1">SUM(D128:J128)-SUM(G128:H128)</f>
        <v>0</v>
      </c>
    </row>
    <row r="129" spans="2:11" ht="15.75" customHeight="1" x14ac:dyDescent="0.25">
      <c r="B129" s="201">
        <v>90084</v>
      </c>
      <c r="C129" s="201">
        <v>232</v>
      </c>
      <c r="D129" s="203" t="str">
        <f ca="1">IF(SUMIF(OFFSET($S$12,1,0):OFFSET($S$16,-1,0),C129,OFFSET($I$12,1,0):OFFSET($I$16,-1,0))=0,"",SUMIF(OFFSET($S$12,1,0):OFFSET($S$16,-1,0),C129,OFFSET($I$12,1,0):OFFSET($I$16,-1,0)))</f>
        <v/>
      </c>
      <c r="E129" s="203" t="str">
        <f ca="1">IF(SUMIF(OFFSET($S$49,1,0):OFFSET($S$87,-1,0),$C129,OFFSET($I$49,1,0):OFFSET($I$87,-1,0))=0,"",SUMIF(OFFSET($S$49,1,0):OFFSET($S$87,-1,0),$C129,OFFSET($I$49,1,0):OFFSET($I$87,-1,0)))</f>
        <v/>
      </c>
      <c r="F129" s="203" t="str">
        <f ca="1">IF(SUMIF(OFFSET($S$37,1,0):OFFSET($S$46,-1,0),$C129,OFFSET($K$37,1,0):OFFSET($K$46,-1,0))=0,"",SUMIF(OFFSET($S$37,1,0):OFFSET($S$46,-1,0),$C129,OFFSET($K$37,1,0):OFFSET($K$46,-1,0)))</f>
        <v/>
      </c>
      <c r="G129" s="203" t="str">
        <f ca="1">IF(SUMIF(OFFSET($S$89,1,0):OFFSET($S$93,-1,0),$C129,OFFSET($L$89,1,0):OFFSET($L$93,-1,0))=0,"",SUMIF(OFFSET($S$89,1,0):OFFSET($S$93,-1,0),$C129,OFFSET($L$89,1,0):OFFSET($L$93,-1,0)))</f>
        <v/>
      </c>
      <c r="H129" s="203" t="str">
        <f ca="1">IFERROR(IF(SUMIF(OFFSET(#REF!,1,0):OFFSET(#REF!,-1,0),$C129,OFFSET(#REF!,1,0):OFFSET(#REF!,-1,0))=0,"",SUMIF(OFFSET(#REF!,1,0):OFFSET(#REF!,-1,0),$C129,OFFSET(#REF!,1,0):OFFSET(#REF!,-1,0))),"")</f>
        <v/>
      </c>
      <c r="I129" s="203" t="str">
        <f t="shared" ca="1" si="81"/>
        <v/>
      </c>
      <c r="J129" s="203" t="str">
        <f t="shared" ref="J129:J149" ca="1" si="82">IFERROR(IF($L$127="SINAPI",0,H129),"")</f>
        <v/>
      </c>
      <c r="K129" s="210">
        <f t="shared" ref="K129:K149" ca="1" si="83">SUM(D129:J129)-SUM(G129:H129)</f>
        <v>0</v>
      </c>
    </row>
    <row r="130" spans="2:11" x14ac:dyDescent="0.25">
      <c r="B130" s="201">
        <v>102287</v>
      </c>
      <c r="C130" s="201">
        <v>242</v>
      </c>
      <c r="D130" s="203" t="str">
        <f ca="1">IF(SUMIF(OFFSET($S$12,1,0):OFFSET($S$16,-1,0),C130,OFFSET($I$12,1,0):OFFSET($I$16,-1,0))=0,"",SUMIF(OFFSET($S$12,1,0):OFFSET($S$16,-1,0),C130,OFFSET($I$12,1,0):OFFSET($I$16,-1,0)))</f>
        <v/>
      </c>
      <c r="E130" s="203" t="str">
        <f ca="1">IF(SUMIF(OFFSET($S$49,1,0):OFFSET($S$87,-1,0),$C130,OFFSET($I$49,1,0):OFFSET($I$87,-1,0))=0,"",SUMIF(OFFSET($S$49,1,0):OFFSET($S$87,-1,0),$C130,OFFSET($I$49,1,0):OFFSET($I$87,-1,0)))</f>
        <v/>
      </c>
      <c r="F130" s="203" t="str">
        <f ca="1">IF(SUMIF(OFFSET($S$37,1,0):OFFSET($S$46,-1,0),$C130,OFFSET($K$37,1,0):OFFSET($K$46,-1,0))=0,"",SUMIF(OFFSET($S$37,1,0):OFFSET($S$46,-1,0),$C130,OFFSET($K$37,1,0):OFFSET($K$46,-1,0)))</f>
        <v/>
      </c>
      <c r="G130" s="203" t="str">
        <f ca="1">IF(SUMIF(OFFSET($S$89,1,0):OFFSET($S$93,-1,0),$C130,OFFSET($L$89,1,0):OFFSET($L$93,-1,0))=0,"",SUMIF(OFFSET($S$89,1,0):OFFSET($S$93,-1,0),$C130,OFFSET($L$89,1,0):OFFSET($L$93,-1,0)))</f>
        <v/>
      </c>
      <c r="H130" s="203" t="str">
        <f ca="1">IFERROR(IF(SUMIF(OFFSET(#REF!,1,0):OFFSET(#REF!,-1,0),$C130,OFFSET(#REF!,1,0):OFFSET(#REF!,-1,0))=0,"",SUMIF(OFFSET(#REF!,1,0):OFFSET(#REF!,-1,0),$C130,OFFSET(#REF!,1,0):OFFSET(#REF!,-1,0))),"")</f>
        <v/>
      </c>
      <c r="I130" s="203" t="str">
        <f t="shared" ca="1" si="81"/>
        <v/>
      </c>
      <c r="J130" s="203" t="str">
        <f t="shared" ca="1" si="82"/>
        <v/>
      </c>
      <c r="K130" s="210">
        <f t="shared" ca="1" si="83"/>
        <v>0</v>
      </c>
    </row>
    <row r="131" spans="2:11" x14ac:dyDescent="0.25">
      <c r="B131" s="201">
        <v>90086</v>
      </c>
      <c r="C131" s="201">
        <v>332</v>
      </c>
      <c r="D131" s="203" t="str">
        <f ca="1">IF(SUMIF(OFFSET($S$12,1,0):OFFSET($S$16,-1,0),C131,OFFSET($I$12,1,0):OFFSET($I$16,-1,0))=0,"",SUMIF(OFFSET($S$12,1,0):OFFSET($S$16,-1,0),C131,OFFSET($I$12,1,0):OFFSET($I$16,-1,0)))</f>
        <v/>
      </c>
      <c r="E131" s="203" t="str">
        <f ca="1">IF(SUMIF(OFFSET($S$49,1,0):OFFSET($S$87,-1,0),$C131,OFFSET($I$49,1,0):OFFSET($I$87,-1,0))=0,"",SUMIF(OFFSET($S$49,1,0):OFFSET($S$87,-1,0),$C131,OFFSET($I$49,1,0):OFFSET($I$87,-1,0)))</f>
        <v/>
      </c>
      <c r="F131" s="203" t="str">
        <f ca="1">IF(SUMIF(OFFSET($S$37,1,0):OFFSET($S$46,-1,0),$C131,OFFSET($K$37,1,0):OFFSET($K$46,-1,0))=0,"",SUMIF(OFFSET($S$37,1,0):OFFSET($S$46,-1,0),$C131,OFFSET($K$37,1,0):OFFSET($K$46,-1,0)))</f>
        <v/>
      </c>
      <c r="G131" s="203" t="str">
        <f ca="1">IF(SUMIF(OFFSET($S$89,1,0):OFFSET($S$93,-1,0),$C131,OFFSET($L$89,1,0):OFFSET($L$93,-1,0))=0,"",SUMIF(OFFSET($S$89,1,0):OFFSET($S$93,-1,0),$C131,OFFSET($L$89,1,0):OFFSET($L$93,-1,0)))</f>
        <v/>
      </c>
      <c r="H131" s="203" t="str">
        <f ca="1">IFERROR(IF(SUMIF(OFFSET(#REF!,1,0):OFFSET(#REF!,-1,0),$C131,OFFSET(#REF!,1,0):OFFSET(#REF!,-1,0))=0,"",SUMIF(OFFSET(#REF!,1,0):OFFSET(#REF!,-1,0),$C131,OFFSET(#REF!,1,0):OFFSET(#REF!,-1,0))),"")</f>
        <v/>
      </c>
      <c r="I131" s="203" t="str">
        <f t="shared" ca="1" si="81"/>
        <v/>
      </c>
      <c r="J131" s="203" t="str">
        <f t="shared" ca="1" si="82"/>
        <v/>
      </c>
      <c r="K131" s="210">
        <f t="shared" ca="1" si="83"/>
        <v>0</v>
      </c>
    </row>
    <row r="132" spans="2:11" x14ac:dyDescent="0.25">
      <c r="B132" s="201">
        <v>90087</v>
      </c>
      <c r="C132" s="201">
        <v>342</v>
      </c>
      <c r="D132" s="203" t="str">
        <f ca="1">IF(SUMIF(OFFSET($S$12,1,0):OFFSET($S$16,-1,0),C132,OFFSET($I$12,1,0):OFFSET($I$16,-1,0))=0,"",SUMIF(OFFSET($S$12,1,0):OFFSET($S$16,-1,0),C132,OFFSET($I$12,1,0):OFFSET($I$16,-1,0)))</f>
        <v/>
      </c>
      <c r="E132" s="203" t="str">
        <f ca="1">IF(SUMIF(OFFSET($S$49,1,0):OFFSET($S$87,-1,0),$C132,OFFSET($I$49,1,0):OFFSET($I$87,-1,0))=0,"",SUMIF(OFFSET($S$49,1,0):OFFSET($S$87,-1,0),$C132,OFFSET($I$49,1,0):OFFSET($I$87,-1,0)))</f>
        <v/>
      </c>
      <c r="F132" s="203" t="str">
        <f ca="1">IF(SUMIF(OFFSET($S$37,1,0):OFFSET($S$46,-1,0),$C132,OFFSET($K$37,1,0):OFFSET($K$46,-1,0))=0,"",SUMIF(OFFSET($S$37,1,0):OFFSET($S$46,-1,0),$C132,OFFSET($K$37,1,0):OFFSET($K$46,-1,0)))</f>
        <v/>
      </c>
      <c r="G132" s="203" t="str">
        <f ca="1">IF(SUMIF(OFFSET($S$89,1,0):OFFSET($S$93,-1,0),$C132,OFFSET($L$89,1,0):OFFSET($L$93,-1,0))=0,"",SUMIF(OFFSET($S$89,1,0):OFFSET($S$93,-1,0),$C132,OFFSET($L$89,1,0):OFFSET($L$93,-1,0)))</f>
        <v/>
      </c>
      <c r="H132" s="203" t="str">
        <f ca="1">IFERROR(IF(SUMIF(OFFSET(#REF!,1,0):OFFSET(#REF!,-1,0),$C132,OFFSET(#REF!,1,0):OFFSET(#REF!,-1,0))=0,"",SUMIF(OFFSET(#REF!,1,0):OFFSET(#REF!,-1,0),$C132,OFFSET(#REF!,1,0):OFFSET(#REF!,-1,0))),"")</f>
        <v/>
      </c>
      <c r="I132" s="203" t="str">
        <f t="shared" ca="1" si="81"/>
        <v/>
      </c>
      <c r="J132" s="203" t="str">
        <f t="shared" ca="1" si="82"/>
        <v/>
      </c>
      <c r="K132" s="210">
        <f t="shared" ca="1" si="83"/>
        <v>0</v>
      </c>
    </row>
    <row r="133" spans="2:11" x14ac:dyDescent="0.25">
      <c r="B133" s="201">
        <v>102286</v>
      </c>
      <c r="C133" s="201">
        <v>432</v>
      </c>
      <c r="D133" s="203" t="str">
        <f ca="1">IF(SUMIF(OFFSET($S$12,1,0):OFFSET($S$16,-1,0),C133,OFFSET($I$12,1,0):OFFSET($I$16,-1,0))=0,"",SUMIF(OFFSET($S$12,1,0):OFFSET($S$16,-1,0),C133,OFFSET($I$12,1,0):OFFSET($I$16,-1,0)))</f>
        <v/>
      </c>
      <c r="E133" s="203" t="str">
        <f ca="1">IF(SUMIF(OFFSET($S$49,1,0):OFFSET($S$87,-1,0),$C133,OFFSET($I$49,1,0):OFFSET($I$87,-1,0))=0,"",SUMIF(OFFSET($S$49,1,0):OFFSET($S$87,-1,0),$C133,OFFSET($I$49,1,0):OFFSET($I$87,-1,0)))</f>
        <v/>
      </c>
      <c r="F133" s="203" t="str">
        <f ca="1">IF(SUMIF(OFFSET($S$37,1,0):OFFSET($S$46,-1,0),$C133,OFFSET($K$37,1,0):OFFSET($K$46,-1,0))=0,"",SUMIF(OFFSET($S$37,1,0):OFFSET($S$46,-1,0),$C133,OFFSET($K$37,1,0):OFFSET($K$46,-1,0)))</f>
        <v/>
      </c>
      <c r="G133" s="203" t="str">
        <f ca="1">IF(SUMIF(OFFSET($S$89,1,0):OFFSET($S$93,-1,0),$C133,OFFSET($L$89,1,0):OFFSET($L$93,-1,0))=0,"",SUMIF(OFFSET($S$89,1,0):OFFSET($S$93,-1,0),$C133,OFFSET($L$89,1,0):OFFSET($L$93,-1,0)))</f>
        <v/>
      </c>
      <c r="H133" s="203" t="str">
        <f ca="1">IFERROR(IF(SUMIF(OFFSET(#REF!,1,0):OFFSET(#REF!,-1,0),$C133,OFFSET(#REF!,1,0):OFFSET(#REF!,-1,0))=0,"",SUMIF(OFFSET(#REF!,1,0):OFFSET(#REF!,-1,0),$C133,OFFSET(#REF!,1,0):OFFSET(#REF!,-1,0))),"")</f>
        <v/>
      </c>
      <c r="I133" s="203" t="str">
        <f t="shared" ca="1" si="81"/>
        <v/>
      </c>
      <c r="J133" s="203" t="str">
        <f t="shared" ca="1" si="82"/>
        <v/>
      </c>
      <c r="K133" s="210">
        <f t="shared" ca="1" si="83"/>
        <v>0</v>
      </c>
    </row>
    <row r="134" spans="2:11" x14ac:dyDescent="0.25">
      <c r="B134" s="201">
        <v>90090</v>
      </c>
      <c r="C134" s="201">
        <v>442</v>
      </c>
      <c r="D134" s="203" t="str">
        <f ca="1">IF(SUMIF(OFFSET($S$12,1,0):OFFSET($S$16,-1,0),C134,OFFSET($I$12,1,0):OFFSET($I$16,-1,0))=0,"",SUMIF(OFFSET($S$12,1,0):OFFSET($S$16,-1,0),C134,OFFSET($I$12,1,0):OFFSET($I$16,-1,0)))</f>
        <v/>
      </c>
      <c r="E134" s="203" t="str">
        <f ca="1">IF(SUMIF(OFFSET($S$49,1,0):OFFSET($S$87,-1,0),$C134,OFFSET($I$49,1,0):OFFSET($I$87,-1,0))=0,"",SUMIF(OFFSET($S$49,1,0):OFFSET($S$87,-1,0),$C134,OFFSET($I$49,1,0):OFFSET($I$87,-1,0)))</f>
        <v/>
      </c>
      <c r="F134" s="203" t="str">
        <f ca="1">IF(SUMIF(OFFSET($S$37,1,0):OFFSET($S$46,-1,0),$C134,OFFSET($K$37,1,0):OFFSET($K$46,-1,0))=0,"",SUMIF(OFFSET($S$37,1,0):OFFSET($S$46,-1,0),$C134,OFFSET($K$37,1,0):OFFSET($K$46,-1,0)))</f>
        <v/>
      </c>
      <c r="G134" s="203" t="str">
        <f ca="1">IF(SUMIF(OFFSET($S$89,1,0):OFFSET($S$93,-1,0),$C134,OFFSET($L$89,1,0):OFFSET($L$93,-1,0))=0,"",SUMIF(OFFSET($S$89,1,0):OFFSET($S$93,-1,0),$C134,OFFSET($L$89,1,0):OFFSET($L$93,-1,0)))</f>
        <v/>
      </c>
      <c r="H134" s="203" t="str">
        <f ca="1">IFERROR(IF(SUMIF(OFFSET(#REF!,1,0):OFFSET(#REF!,-1,0),$C134,OFFSET(#REF!,1,0):OFFSET(#REF!,-1,0))=0,"",SUMIF(OFFSET(#REF!,1,0):OFFSET(#REF!,-1,0),$C134,OFFSET(#REF!,1,0):OFFSET(#REF!,-1,0))),"")</f>
        <v/>
      </c>
      <c r="I134" s="203" t="str">
        <f t="shared" ca="1" si="81"/>
        <v/>
      </c>
      <c r="J134" s="203" t="str">
        <f t="shared" ca="1" si="82"/>
        <v/>
      </c>
      <c r="K134" s="210">
        <f t="shared" ca="1" si="83"/>
        <v>0</v>
      </c>
    </row>
    <row r="135" spans="2:11" x14ac:dyDescent="0.25">
      <c r="B135" s="201">
        <v>90091</v>
      </c>
      <c r="C135" s="201">
        <v>141</v>
      </c>
      <c r="D135" s="203" t="str">
        <f ca="1">IF(SUMIF(OFFSET($S$12,1,0):OFFSET($S$16,-1,0),C135,OFFSET($I$12,1,0):OFFSET($I$16,-1,0))=0,"",SUMIF(OFFSET($S$12,1,0):OFFSET($S$16,-1,0),C135,OFFSET($I$12,1,0):OFFSET($I$16,-1,0)))</f>
        <v/>
      </c>
      <c r="E135" s="203" t="str">
        <f ca="1">IF(SUMIF(OFFSET($S$49,1,0):OFFSET($S$87,-1,0),$C135,OFFSET($I$49,1,0):OFFSET($I$87,-1,0))=0,"",SUMIF(OFFSET($S$49,1,0):OFFSET($S$87,-1,0),$C135,OFFSET($I$49,1,0):OFFSET($I$87,-1,0)))</f>
        <v/>
      </c>
      <c r="F135" s="203" t="str">
        <f ca="1">IF(SUMIF(OFFSET($S$37,1,0):OFFSET($S$46,-1,0),$C135,OFFSET($K$37,1,0):OFFSET($K$46,-1,0))=0,"",SUMIF(OFFSET($S$37,1,0):OFFSET($S$46,-1,0),$C135,OFFSET($K$37,1,0):OFFSET($K$46,-1,0)))</f>
        <v/>
      </c>
      <c r="G135" s="203" t="str">
        <f ca="1">IF(SUMIF(OFFSET($S$89,1,0):OFFSET($S$93,-1,0),$C135,OFFSET($L$89,1,0):OFFSET($L$93,-1,0))=0,"",SUMIF(OFFSET($S$89,1,0):OFFSET($S$93,-1,0),$C135,OFFSET($L$89,1,0):OFFSET($L$93,-1,0)))</f>
        <v/>
      </c>
      <c r="H135" s="203" t="str">
        <f ca="1">IFERROR(IF(SUMIF(OFFSET(#REF!,1,0):OFFSET(#REF!,-1,0),$C135,OFFSET(#REF!,1,0):OFFSET(#REF!,-1,0))=0,"",SUMIF(OFFSET(#REF!,1,0):OFFSET(#REF!,-1,0),$C135,OFFSET(#REF!,1,0):OFFSET(#REF!,-1,0))),"")</f>
        <v/>
      </c>
      <c r="I135" s="203" t="str">
        <f t="shared" ca="1" si="81"/>
        <v/>
      </c>
      <c r="J135" s="203" t="str">
        <f t="shared" ca="1" si="82"/>
        <v/>
      </c>
      <c r="K135" s="210">
        <f t="shared" ca="1" si="83"/>
        <v>0</v>
      </c>
    </row>
    <row r="136" spans="2:11" x14ac:dyDescent="0.25">
      <c r="B136" s="201">
        <v>90092</v>
      </c>
      <c r="C136" s="201">
        <v>231</v>
      </c>
      <c r="D136" s="203" t="str">
        <f ca="1">IF(SUMIF(OFFSET($S$12,1,0):OFFSET($S$16,-1,0),C136,OFFSET($I$12,1,0):OFFSET($I$16,-1,0))=0,"",SUMIF(OFFSET($S$12,1,0):OFFSET($S$16,-1,0),C136,OFFSET($I$12,1,0):OFFSET($I$16,-1,0)))</f>
        <v/>
      </c>
      <c r="E136" s="203" t="str">
        <f ca="1">IF(SUMIF(OFFSET($S$49,1,0):OFFSET($S$87,-1,0),$C136,OFFSET($I$49,1,0):OFFSET($I$87,-1,0))=0,"",SUMIF(OFFSET($S$49,1,0):OFFSET($S$87,-1,0),$C136,OFFSET($I$49,1,0):OFFSET($I$87,-1,0)))</f>
        <v/>
      </c>
      <c r="F136" s="203" t="str">
        <f ca="1">IF(SUMIF(OFFSET($S$37,1,0):OFFSET($S$46,-1,0),$C136,OFFSET($K$37,1,0):OFFSET($K$46,-1,0))=0,"",SUMIF(OFFSET($S$37,1,0):OFFSET($S$46,-1,0),$C136,OFFSET($K$37,1,0):OFFSET($K$46,-1,0)))</f>
        <v/>
      </c>
      <c r="G136" s="203" t="str">
        <f ca="1">IF(SUMIF(OFFSET($S$89,1,0):OFFSET($S$93,-1,0),$C136,OFFSET($L$89,1,0):OFFSET($L$93,-1,0))=0,"",SUMIF(OFFSET($S$89,1,0):OFFSET($S$93,-1,0),$C136,OFFSET($L$89,1,0):OFFSET($L$93,-1,0)))</f>
        <v/>
      </c>
      <c r="H136" s="203" t="str">
        <f ca="1">IFERROR(IF(SUMIF(OFFSET(#REF!,1,0):OFFSET(#REF!,-1,0),$C136,OFFSET(#REF!,1,0):OFFSET(#REF!,-1,0))=0,"",SUMIF(OFFSET(#REF!,1,0):OFFSET(#REF!,-1,0),$C136,OFFSET(#REF!,1,0):OFFSET(#REF!,-1,0))),"")</f>
        <v/>
      </c>
      <c r="I136" s="203" t="str">
        <f t="shared" ca="1" si="81"/>
        <v/>
      </c>
      <c r="J136" s="203" t="str">
        <f t="shared" ca="1" si="82"/>
        <v/>
      </c>
      <c r="K136" s="210">
        <f t="shared" ca="1" si="83"/>
        <v>0</v>
      </c>
    </row>
    <row r="137" spans="2:11" x14ac:dyDescent="0.25">
      <c r="B137" s="201">
        <v>102281</v>
      </c>
      <c r="C137" s="201">
        <v>241</v>
      </c>
      <c r="D137" s="203">
        <f ca="1">IF(SUMIF(OFFSET($S$12,1,0):OFFSET($S$16,-1,0),C137,OFFSET($I$12,1,0):OFFSET($I$16,-1,0))=0,"",SUMIF(OFFSET($S$12,1,0):OFFSET($S$16,-1,0),C137,OFFSET($I$12,1,0):OFFSET($I$16,-1,0)))</f>
        <v>461.79999999999995</v>
      </c>
      <c r="E137" s="203" t="str">
        <f ca="1">IF(SUMIF(OFFSET($S$49,1,0):OFFSET($S$87,-1,0),$C137,OFFSET($I$49,1,0):OFFSET($I$87,-1,0))=0,"",SUMIF(OFFSET($S$49,1,0):OFFSET($S$87,-1,0),$C137,OFFSET($I$49,1,0):OFFSET($I$87,-1,0)))</f>
        <v/>
      </c>
      <c r="F137" s="203" t="str">
        <f ca="1">IF(SUMIF(OFFSET($S$37,1,0):OFFSET($S$46,-1,0),$C137,OFFSET($K$37,1,0):OFFSET($K$46,-1,0))=0,"",SUMIF(OFFSET($S$37,1,0):OFFSET($S$46,-1,0),$C137,OFFSET($K$37,1,0):OFFSET($K$46,-1,0)))</f>
        <v/>
      </c>
      <c r="G137" s="203">
        <f ca="1">IF(SUMIF(OFFSET($S$89,1,0):OFFSET($S$93,-1,0),$C137,OFFSET($L$89,1,0):OFFSET($L$93,-1,0))=0,"",SUMIF(OFFSET($S$89,1,0):OFFSET($S$93,-1,0),$C137,OFFSET($L$89,1,0):OFFSET($L$93,-1,0)))</f>
        <v>45</v>
      </c>
      <c r="H137" s="203" t="str">
        <f ca="1">IFERROR(IF(SUMIF(OFFSET(#REF!,1,0):OFFSET(#REF!,-1,0),$C137,OFFSET(#REF!,1,0):OFFSET(#REF!,-1,0))=0,"",SUMIF(OFFSET(#REF!,1,0):OFFSET(#REF!,-1,0),$C137,OFFSET(#REF!,1,0):OFFSET(#REF!,-1,0))),"")</f>
        <v/>
      </c>
      <c r="I137" s="203">
        <f t="shared" ca="1" si="81"/>
        <v>45</v>
      </c>
      <c r="J137" s="203" t="str">
        <f t="shared" ca="1" si="82"/>
        <v/>
      </c>
      <c r="K137" s="210">
        <f t="shared" ca="1" si="83"/>
        <v>506.79999999999995</v>
      </c>
    </row>
    <row r="138" spans="2:11" x14ac:dyDescent="0.25">
      <c r="B138" s="201">
        <v>90094</v>
      </c>
      <c r="C138" s="201">
        <v>331</v>
      </c>
      <c r="D138" s="203" t="str">
        <f ca="1">IF(SUMIF(OFFSET($S$12,1,0):OFFSET($S$16,-1,0),C138,OFFSET($I$12,1,0):OFFSET($I$16,-1,0))=0,"",SUMIF(OFFSET($S$12,1,0):OFFSET($S$16,-1,0),C138,OFFSET($I$12,1,0):OFFSET($I$16,-1,0)))</f>
        <v/>
      </c>
      <c r="E138" s="203" t="str">
        <f ca="1">IF(SUMIF(OFFSET($S$49,1,0):OFFSET($S$87,-1,0),$C138,OFFSET($I$49,1,0):OFFSET($I$87,-1,0))=0,"",SUMIF(OFFSET($S$49,1,0):OFFSET($S$87,-1,0),$C138,OFFSET($I$49,1,0):OFFSET($I$87,-1,0)))</f>
        <v/>
      </c>
      <c r="F138" s="203" t="str">
        <f ca="1">IF(SUMIF(OFFSET($S$37,1,0):OFFSET($S$46,-1,0),$C138,OFFSET($K$37,1,0):OFFSET($K$46,-1,0))=0,"",SUMIF(OFFSET($S$37,1,0):OFFSET($S$46,-1,0),$C138,OFFSET($K$37,1,0):OFFSET($K$46,-1,0)))</f>
        <v/>
      </c>
      <c r="G138" s="203" t="str">
        <f ca="1">IF(SUMIF(OFFSET($S$89,1,0):OFFSET($S$93,-1,0),$C138,OFFSET($L$89,1,0):OFFSET($L$93,-1,0))=0,"",SUMIF(OFFSET($S$89,1,0):OFFSET($S$93,-1,0),$C138,OFFSET($L$89,1,0):OFFSET($L$93,-1,0)))</f>
        <v/>
      </c>
      <c r="H138" s="203" t="str">
        <f ca="1">IFERROR(IF(SUMIF(OFFSET(#REF!,1,0):OFFSET(#REF!,-1,0),$C138,OFFSET(#REF!,1,0):OFFSET(#REF!,-1,0))=0,"",SUMIF(OFFSET(#REF!,1,0):OFFSET(#REF!,-1,0),$C138,OFFSET(#REF!,1,0):OFFSET(#REF!,-1,0))),"")</f>
        <v/>
      </c>
      <c r="I138" s="203" t="str">
        <f t="shared" ca="1" si="81"/>
        <v/>
      </c>
      <c r="J138" s="203" t="str">
        <f t="shared" ca="1" si="82"/>
        <v/>
      </c>
      <c r="K138" s="210">
        <f t="shared" ca="1" si="83"/>
        <v>0</v>
      </c>
    </row>
    <row r="139" spans="2:11" x14ac:dyDescent="0.25">
      <c r="B139" s="201">
        <v>90095</v>
      </c>
      <c r="C139" s="201">
        <v>341</v>
      </c>
      <c r="D139" s="203" t="str">
        <f ca="1">IF(SUMIF(OFFSET($S$12,1,0):OFFSET($S$16,-1,0),C139,OFFSET($I$12,1,0):OFFSET($I$16,-1,0))=0,"",SUMIF(OFFSET($S$12,1,0):OFFSET($S$16,-1,0),C139,OFFSET($I$12,1,0):OFFSET($I$16,-1,0)))</f>
        <v/>
      </c>
      <c r="E139" s="203" t="str">
        <f ca="1">IF(SUMIF(OFFSET($S$49,1,0):OFFSET($S$87,-1,0),$C139,OFFSET($I$49,1,0):OFFSET($I$87,-1,0))=0,"",SUMIF(OFFSET($S$49,1,0):OFFSET($S$87,-1,0),$C139,OFFSET($I$49,1,0):OFFSET($I$87,-1,0)))</f>
        <v/>
      </c>
      <c r="F139" s="203" t="str">
        <f ca="1">IF(SUMIF(OFFSET($S$37,1,0):OFFSET($S$46,-1,0),$C139,OFFSET($K$37,1,0):OFFSET($K$46,-1,0))=0,"",SUMIF(OFFSET($S$37,1,0):OFFSET($S$46,-1,0),$C139,OFFSET($K$37,1,0):OFFSET($K$46,-1,0)))</f>
        <v/>
      </c>
      <c r="G139" s="203" t="str">
        <f ca="1">IF(SUMIF(OFFSET($S$89,1,0):OFFSET($S$93,-1,0),$C139,OFFSET($L$89,1,0):OFFSET($L$93,-1,0))=0,"",SUMIF(OFFSET($S$89,1,0):OFFSET($S$93,-1,0),$C139,OFFSET($L$89,1,0):OFFSET($L$93,-1,0)))</f>
        <v/>
      </c>
      <c r="H139" s="203" t="str">
        <f ca="1">IFERROR(IF(SUMIF(OFFSET(#REF!,1,0):OFFSET(#REF!,-1,0),$C139,OFFSET(#REF!,1,0):OFFSET(#REF!,-1,0))=0,"",SUMIF(OFFSET(#REF!,1,0):OFFSET(#REF!,-1,0),$C139,OFFSET(#REF!,1,0):OFFSET(#REF!,-1,0))),"")</f>
        <v/>
      </c>
      <c r="I139" s="203" t="str">
        <f t="shared" ca="1" si="81"/>
        <v/>
      </c>
      <c r="J139" s="203" t="str">
        <f t="shared" ca="1" si="82"/>
        <v/>
      </c>
      <c r="K139" s="210">
        <f t="shared" ca="1" si="83"/>
        <v>0</v>
      </c>
    </row>
    <row r="140" spans="2:11" x14ac:dyDescent="0.25">
      <c r="B140" s="201">
        <v>102280</v>
      </c>
      <c r="C140" s="201">
        <v>431</v>
      </c>
      <c r="D140" s="203" t="str">
        <f ca="1">IF(SUMIF(OFFSET($S$12,1,0):OFFSET($S$16,-1,0),C140,OFFSET($I$12,1,0):OFFSET($I$16,-1,0))=0,"",SUMIF(OFFSET($S$12,1,0):OFFSET($S$16,-1,0),C140,OFFSET($I$12,1,0):OFFSET($I$16,-1,0)))</f>
        <v/>
      </c>
      <c r="E140" s="203" t="str">
        <f ca="1">IF(SUMIF(OFFSET($S$49,1,0):OFFSET($S$87,-1,0),$C140,OFFSET($I$49,1,0):OFFSET($I$87,-1,0))=0,"",SUMIF(OFFSET($S$49,1,0):OFFSET($S$87,-1,0),$C140,OFFSET($I$49,1,0):OFFSET($I$87,-1,0)))</f>
        <v/>
      </c>
      <c r="F140" s="203" t="str">
        <f ca="1">IF(SUMIF(OFFSET($S$37,1,0):OFFSET($S$46,-1,0),$C140,OFFSET($K$37,1,0):OFFSET($K$46,-1,0))=0,"",SUMIF(OFFSET($S$37,1,0):OFFSET($S$46,-1,0),$C140,OFFSET($K$37,1,0):OFFSET($K$46,-1,0)))</f>
        <v/>
      </c>
      <c r="G140" s="203" t="str">
        <f ca="1">IF(SUMIF(OFFSET($S$89,1,0):OFFSET($S$93,-1,0),$C140,OFFSET($L$89,1,0):OFFSET($L$93,-1,0))=0,"",SUMIF(OFFSET($S$89,1,0):OFFSET($S$93,-1,0),$C140,OFFSET($L$89,1,0):OFFSET($L$93,-1,0)))</f>
        <v/>
      </c>
      <c r="H140" s="203" t="str">
        <f ca="1">IFERROR(IF(SUMIF(OFFSET(#REF!,1,0):OFFSET(#REF!,-1,0),$C140,OFFSET(#REF!,1,0):OFFSET(#REF!,-1,0))=0,"",SUMIF(OFFSET(#REF!,1,0):OFFSET(#REF!,-1,0),$C140,OFFSET(#REF!,1,0):OFFSET(#REF!,-1,0))),"")</f>
        <v/>
      </c>
      <c r="I140" s="203" t="str">
        <f t="shared" ca="1" si="81"/>
        <v/>
      </c>
      <c r="J140" s="203" t="str">
        <f t="shared" ca="1" si="82"/>
        <v/>
      </c>
      <c r="K140" s="210">
        <f t="shared" ca="1" si="83"/>
        <v>0</v>
      </c>
    </row>
    <row r="141" spans="2:11" x14ac:dyDescent="0.25">
      <c r="B141" s="201">
        <v>90098</v>
      </c>
      <c r="C141" s="201">
        <v>441</v>
      </c>
      <c r="D141" s="203" t="str">
        <f ca="1">IF(SUMIF(OFFSET($S$12,1,0):OFFSET($S$16,-1,0),C141,OFFSET($I$12,1,0):OFFSET($I$16,-1,0))=0,"",SUMIF(OFFSET($S$12,1,0):OFFSET($S$16,-1,0),C141,OFFSET($I$12,1,0):OFFSET($I$16,-1,0)))</f>
        <v/>
      </c>
      <c r="E141" s="203" t="str">
        <f ca="1">IF(SUMIF(OFFSET($S$49,1,0):OFFSET($S$87,-1,0),$C141,OFFSET($I$49,1,0):OFFSET($I$87,-1,0))=0,"",SUMIF(OFFSET($S$49,1,0):OFFSET($S$87,-1,0),$C141,OFFSET($I$49,1,0):OFFSET($I$87,-1,0)))</f>
        <v/>
      </c>
      <c r="F141" s="203" t="str">
        <f ca="1">IF(SUMIF(OFFSET($S$37,1,0):OFFSET($S$46,-1,0),$C141,OFFSET($K$37,1,0):OFFSET($K$46,-1,0))=0,"",SUMIF(OFFSET($S$37,1,0):OFFSET($S$46,-1,0),$C141,OFFSET($K$37,1,0):OFFSET($K$46,-1,0)))</f>
        <v/>
      </c>
      <c r="G141" s="203" t="str">
        <f ca="1">IF(SUMIF(OFFSET($S$89,1,0):OFFSET($S$93,-1,0),$C141,OFFSET($L$89,1,0):OFFSET($L$93,-1,0))=0,"",SUMIF(OFFSET($S$89,1,0):OFFSET($S$93,-1,0),$C141,OFFSET($L$89,1,0):OFFSET($L$93,-1,0)))</f>
        <v/>
      </c>
      <c r="H141" s="203" t="str">
        <f ca="1">IFERROR(IF(SUMIF(OFFSET(#REF!,1,0):OFFSET(#REF!,-1,0),$C141,OFFSET(#REF!,1,0):OFFSET(#REF!,-1,0))=0,"",SUMIF(OFFSET(#REF!,1,0):OFFSET(#REF!,-1,0),$C141,OFFSET(#REF!,1,0):OFFSET(#REF!,-1,0))),"")</f>
        <v/>
      </c>
      <c r="I141" s="203" t="str">
        <f t="shared" ca="1" si="81"/>
        <v/>
      </c>
      <c r="J141" s="203" t="str">
        <f t="shared" ca="1" si="82"/>
        <v/>
      </c>
      <c r="K141" s="210">
        <f t="shared" ca="1" si="83"/>
        <v>0</v>
      </c>
    </row>
    <row r="142" spans="2:11" x14ac:dyDescent="0.25">
      <c r="B142" s="201">
        <v>90099</v>
      </c>
      <c r="C142" s="201">
        <v>112</v>
      </c>
      <c r="D142" s="203" t="str">
        <f ca="1">IF(SUMIF(OFFSET($S$12,1,0):OFFSET($S$16,-1,0),C142,OFFSET($I$12,1,0):OFFSET($I$16,-1,0))=0,"",SUMIF(OFFSET($S$12,1,0):OFFSET($S$16,-1,0),C142,OFFSET($I$12,1,0):OFFSET($I$16,-1,0)))</f>
        <v/>
      </c>
      <c r="E142" s="203" t="str">
        <f ca="1">IF(SUMIF(OFFSET($S$49,1,0):OFFSET($S$87,-1,0),$C142,OFFSET($I$49,1,0):OFFSET($I$87,-1,0))=0,"",SUMIF(OFFSET($S$49,1,0):OFFSET($S$87,-1,0),$C142,OFFSET($I$49,1,0):OFFSET($I$87,-1,0)))</f>
        <v/>
      </c>
      <c r="F142" s="203" t="str">
        <f ca="1">IF(SUMIF(OFFSET($S$37,1,0):OFFSET($S$46,-1,0),$C142,OFFSET($K$37,1,0):OFFSET($K$46,-1,0))=0,"",SUMIF(OFFSET($S$37,1,0):OFFSET($S$46,-1,0),$C142,OFFSET($K$37,1,0):OFFSET($K$46,-1,0)))</f>
        <v/>
      </c>
      <c r="G142" s="203" t="str">
        <f ca="1">IF(SUMIF(OFFSET($S$89,1,0):OFFSET($S$93,-1,0),$C142,OFFSET($L$89,1,0):OFFSET($L$93,-1,0))=0,"",SUMIF(OFFSET($S$89,1,0):OFFSET($S$93,-1,0),$C142,OFFSET($L$89,1,0):OFFSET($L$93,-1,0)))</f>
        <v/>
      </c>
      <c r="H142" s="203" t="str">
        <f ca="1">IFERROR(IF(SUMIF(OFFSET(#REF!,1,0):OFFSET(#REF!,-1,0),$C142,OFFSET(#REF!,1,0):OFFSET(#REF!,-1,0))=0,"",SUMIF(OFFSET(#REF!,1,0):OFFSET(#REF!,-1,0),$C142,OFFSET(#REF!,1,0):OFFSET(#REF!,-1,0))),"")</f>
        <v/>
      </c>
      <c r="I142" s="203" t="str">
        <f t="shared" ca="1" si="81"/>
        <v/>
      </c>
      <c r="J142" s="203" t="str">
        <f t="shared" ca="1" si="82"/>
        <v/>
      </c>
      <c r="K142" s="210">
        <f t="shared" ca="1" si="83"/>
        <v>0</v>
      </c>
    </row>
    <row r="143" spans="2:11" x14ac:dyDescent="0.25">
      <c r="B143" s="201">
        <v>90100</v>
      </c>
      <c r="C143" s="201">
        <v>122</v>
      </c>
      <c r="D143" s="203" t="str">
        <f ca="1">IF(SUMIF(OFFSET($S$12,1,0):OFFSET($S$16,-1,0),C143,OFFSET($I$12,1,0):OFFSET($I$16,-1,0))=0,"",SUMIF(OFFSET($S$12,1,0):OFFSET($S$16,-1,0),C143,OFFSET($I$12,1,0):OFFSET($I$16,-1,0)))</f>
        <v/>
      </c>
      <c r="E143" s="203" t="str">
        <f ca="1">IF(SUMIF(OFFSET($S$49,1,0):OFFSET($S$87,-1,0),$C143,OFFSET($I$49,1,0):OFFSET($I$87,-1,0))=0,"",SUMIF(OFFSET($S$49,1,0):OFFSET($S$87,-1,0),$C143,OFFSET($I$49,1,0):OFFSET($I$87,-1,0)))</f>
        <v/>
      </c>
      <c r="F143" s="203" t="str">
        <f ca="1">IF(SUMIF(OFFSET($S$37,1,0):OFFSET($S$46,-1,0),$C143,OFFSET($K$37,1,0):OFFSET($K$46,-1,0))=0,"",SUMIF(OFFSET($S$37,1,0):OFFSET($S$46,-1,0),$C143,OFFSET($K$37,1,0):OFFSET($K$46,-1,0)))</f>
        <v/>
      </c>
      <c r="G143" s="203" t="str">
        <f ca="1">IF(SUMIF(OFFSET($S$89,1,0):OFFSET($S$93,-1,0),$C143,OFFSET($L$89,1,0):OFFSET($L$93,-1,0))=0,"",SUMIF(OFFSET($S$89,1,0):OFFSET($S$93,-1,0),$C143,OFFSET($L$89,1,0):OFFSET($L$93,-1,0)))</f>
        <v/>
      </c>
      <c r="H143" s="203" t="str">
        <f ca="1">IFERROR(IF(SUMIF(OFFSET(#REF!,1,0):OFFSET(#REF!,-1,0),$C143,OFFSET(#REF!,1,0):OFFSET(#REF!,-1,0))=0,"",SUMIF(OFFSET(#REF!,1,0):OFFSET(#REF!,-1,0),$C143,OFFSET(#REF!,1,0):OFFSET(#REF!,-1,0))),"")</f>
        <v/>
      </c>
      <c r="I143" s="203" t="str">
        <f t="shared" ca="1" si="81"/>
        <v/>
      </c>
      <c r="J143" s="203" t="str">
        <f t="shared" ca="1" si="82"/>
        <v/>
      </c>
      <c r="K143" s="210">
        <f t="shared" ca="1" si="83"/>
        <v>0</v>
      </c>
    </row>
    <row r="144" spans="2:11" x14ac:dyDescent="0.25">
      <c r="B144" s="201">
        <v>90101</v>
      </c>
      <c r="C144" s="201">
        <v>212</v>
      </c>
      <c r="D144" s="203" t="str">
        <f ca="1">IF(SUMIF(OFFSET($S$12,1,0):OFFSET($S$16,-1,0),C144,OFFSET($I$12,1,0):OFFSET($I$16,-1,0))=0,"",SUMIF(OFFSET($S$12,1,0):OFFSET($S$16,-1,0),C144,OFFSET($I$12,1,0):OFFSET($I$16,-1,0)))</f>
        <v/>
      </c>
      <c r="E144" s="203" t="str">
        <f ca="1">IF(SUMIF(OFFSET($S$49,1,0):OFFSET($S$87,-1,0),$C144,OFFSET($I$49,1,0):OFFSET($I$87,-1,0))=0,"",SUMIF(OFFSET($S$49,1,0):OFFSET($S$87,-1,0),$C144,OFFSET($I$49,1,0):OFFSET($I$87,-1,0)))</f>
        <v/>
      </c>
      <c r="F144" s="203" t="str">
        <f ca="1">IF(SUMIF(OFFSET($S$37,1,0):OFFSET($S$46,-1,0),$C144,OFFSET($K$37,1,0):OFFSET($K$46,-1,0))=0,"",SUMIF(OFFSET($S$37,1,0):OFFSET($S$46,-1,0),$C144,OFFSET($K$37,1,0):OFFSET($K$46,-1,0)))</f>
        <v/>
      </c>
      <c r="G144" s="203" t="str">
        <f ca="1">IF(SUMIF(OFFSET($S$89,1,0):OFFSET($S$93,-1,0),$C144,OFFSET($L$89,1,0):OFFSET($L$93,-1,0))=0,"",SUMIF(OFFSET($S$89,1,0):OFFSET($S$93,-1,0),$C144,OFFSET($L$89,1,0):OFFSET($L$93,-1,0)))</f>
        <v/>
      </c>
      <c r="H144" s="203" t="str">
        <f ca="1">IFERROR(IF(SUMIF(OFFSET(#REF!,1,0):OFFSET(#REF!,-1,0),$C144,OFFSET(#REF!,1,0):OFFSET(#REF!,-1,0))=0,"",SUMIF(OFFSET(#REF!,1,0):OFFSET(#REF!,-1,0),$C144,OFFSET(#REF!,1,0):OFFSET(#REF!,-1,0))),"")</f>
        <v/>
      </c>
      <c r="I144" s="203" t="str">
        <f t="shared" ca="1" si="81"/>
        <v/>
      </c>
      <c r="J144" s="203" t="str">
        <f t="shared" ca="1" si="82"/>
        <v/>
      </c>
      <c r="K144" s="210">
        <f t="shared" ca="1" si="83"/>
        <v>0</v>
      </c>
    </row>
    <row r="145" spans="2:11" x14ac:dyDescent="0.25">
      <c r="B145" s="201">
        <v>90102</v>
      </c>
      <c r="C145" s="201">
        <v>222</v>
      </c>
      <c r="D145" s="203" t="str">
        <f ca="1">IF(SUMIF(OFFSET($S$12,1,0):OFFSET($S$16,-1,0),C145,OFFSET($I$12,1,0):OFFSET($I$16,-1,0))=0,"",SUMIF(OFFSET($S$12,1,0):OFFSET($S$16,-1,0),C145,OFFSET($I$12,1,0):OFFSET($I$16,-1,0)))</f>
        <v/>
      </c>
      <c r="E145" s="203" t="str">
        <f ca="1">IF(SUMIF(OFFSET($S$49,1,0):OFFSET($S$87,-1,0),$C145,OFFSET($I$49,1,0):OFFSET($I$87,-1,0))=0,"",SUMIF(OFFSET($S$49,1,0):OFFSET($S$87,-1,0),$C145,OFFSET($I$49,1,0):OFFSET($I$87,-1,0)))</f>
        <v/>
      </c>
      <c r="F145" s="203" t="str">
        <f ca="1">IF(SUMIF(OFFSET($S$37,1,0):OFFSET($S$46,-1,0),$C145,OFFSET($K$37,1,0):OFFSET($K$46,-1,0))=0,"",SUMIF(OFFSET($S$37,1,0):OFFSET($S$46,-1,0),$C145,OFFSET($K$37,1,0):OFFSET($K$46,-1,0)))</f>
        <v/>
      </c>
      <c r="G145" s="203" t="str">
        <f ca="1">IF(SUMIF(OFFSET($S$89,1,0):OFFSET($S$93,-1,0),$C145,OFFSET($L$89,1,0):OFFSET($L$93,-1,0))=0,"",SUMIF(OFFSET($S$89,1,0):OFFSET($S$93,-1,0),$C145,OFFSET($L$89,1,0):OFFSET($L$93,-1,0)))</f>
        <v/>
      </c>
      <c r="H145" s="203" t="str">
        <f ca="1">IFERROR(IF(SUMIF(OFFSET(#REF!,1,0):OFFSET(#REF!,-1,0),$C145,OFFSET(#REF!,1,0):OFFSET(#REF!,-1,0))=0,"",SUMIF(OFFSET(#REF!,1,0):OFFSET(#REF!,-1,0),$C145,OFFSET(#REF!,1,0):OFFSET(#REF!,-1,0))),"")</f>
        <v/>
      </c>
      <c r="I145" s="203" t="str">
        <f t="shared" ca="1" si="81"/>
        <v/>
      </c>
      <c r="J145" s="203" t="str">
        <f t="shared" ca="1" si="82"/>
        <v/>
      </c>
      <c r="K145" s="210">
        <f t="shared" ca="1" si="83"/>
        <v>0</v>
      </c>
    </row>
    <row r="146" spans="2:11" x14ac:dyDescent="0.25">
      <c r="B146" s="201">
        <v>90105</v>
      </c>
      <c r="C146" s="201">
        <v>111</v>
      </c>
      <c r="D146" s="203" t="str">
        <f ca="1">IF(SUMIF(OFFSET($S$12,1,0):OFFSET($S$16,-1,0),C146,OFFSET($I$12,1,0):OFFSET($I$16,-1,0))=0,"",SUMIF(OFFSET($S$12,1,0):OFFSET($S$16,-1,0),C146,OFFSET($I$12,1,0):OFFSET($I$16,-1,0)))</f>
        <v/>
      </c>
      <c r="E146" s="203" t="str">
        <f ca="1">IF(SUMIF(OFFSET($S$49,1,0):OFFSET($S$87,-1,0),$C146,OFFSET($I$49,1,0):OFFSET($I$87,-1,0))=0,"",SUMIF(OFFSET($S$49,1,0):OFFSET($S$87,-1,0),$C146,OFFSET($I$49,1,0):OFFSET($I$87,-1,0)))</f>
        <v/>
      </c>
      <c r="F146" s="203" t="str">
        <f ca="1">IF(SUMIF(OFFSET($S$37,1,0):OFFSET($S$46,-1,0),$C146,OFFSET($K$37,1,0):OFFSET($K$46,-1,0))=0,"",SUMIF(OFFSET($S$37,1,0):OFFSET($S$46,-1,0),$C146,OFFSET($K$37,1,0):OFFSET($K$46,-1,0)))</f>
        <v/>
      </c>
      <c r="G146" s="203" t="str">
        <f ca="1">IF(SUMIF(OFFSET($S$89,1,0):OFFSET($S$93,-1,0),$C146,OFFSET($L$89,1,0):OFFSET($L$93,-1,0))=0,"",SUMIF(OFFSET($S$89,1,0):OFFSET($S$93,-1,0),$C146,OFFSET($L$89,1,0):OFFSET($L$93,-1,0)))</f>
        <v/>
      </c>
      <c r="H146" s="203" t="str">
        <f ca="1">IFERROR(IF(SUMIF(OFFSET(#REF!,1,0):OFFSET(#REF!,-1,0),$C146,OFFSET(#REF!,1,0):OFFSET(#REF!,-1,0))=0,"",SUMIF(OFFSET(#REF!,1,0):OFFSET(#REF!,-1,0),$C146,OFFSET(#REF!,1,0):OFFSET(#REF!,-1,0))),"")</f>
        <v/>
      </c>
      <c r="I146" s="203" t="str">
        <f t="shared" ca="1" si="81"/>
        <v/>
      </c>
      <c r="J146" s="203" t="str">
        <f t="shared" ca="1" si="82"/>
        <v/>
      </c>
      <c r="K146" s="210">
        <f t="shared" ca="1" si="83"/>
        <v>0</v>
      </c>
    </row>
    <row r="147" spans="2:11" x14ac:dyDescent="0.25">
      <c r="B147" s="201">
        <v>90106</v>
      </c>
      <c r="C147" s="201">
        <v>121</v>
      </c>
      <c r="D147" s="203" t="str">
        <f ca="1">IF(SUMIF(OFFSET($S$12,1,0):OFFSET($S$16,-1,0),C147,OFFSET($I$12,1,0):OFFSET($I$16,-1,0))=0,"",SUMIF(OFFSET($S$12,1,0):OFFSET($S$16,-1,0),C147,OFFSET($I$12,1,0):OFFSET($I$16,-1,0)))</f>
        <v/>
      </c>
      <c r="E147" s="203" t="str">
        <f ca="1">IF(SUMIF(OFFSET($S$49,1,0):OFFSET($S$87,-1,0),$C147,OFFSET($I$49,1,0):OFFSET($I$87,-1,0))=0,"",SUMIF(OFFSET($S$49,1,0):OFFSET($S$87,-1,0),$C147,OFFSET($I$49,1,0):OFFSET($I$87,-1,0)))</f>
        <v/>
      </c>
      <c r="F147" s="203">
        <f ca="1">IF(SUMIF(OFFSET($S$37,1,0):OFFSET($S$46,-1,0),$C147,OFFSET($K$37,1,0):OFFSET($K$46,-1,0))=0,"",SUMIF(OFFSET($S$37,1,0):OFFSET($S$46,-1,0),$C147,OFFSET($K$37,1,0):OFFSET($K$46,-1,0)))</f>
        <v>106.32</v>
      </c>
      <c r="G147" s="203" t="str">
        <f ca="1">IF(SUMIF(OFFSET($S$89,1,0):OFFSET($S$93,-1,0),$C147,OFFSET($L$89,1,0):OFFSET($L$93,-1,0))=0,"",SUMIF(OFFSET($S$89,1,0):OFFSET($S$93,-1,0),$C147,OFFSET($L$89,1,0):OFFSET($L$93,-1,0)))</f>
        <v/>
      </c>
      <c r="H147" s="203" t="str">
        <f ca="1">IFERROR(IF(SUMIF(OFFSET(#REF!,1,0):OFFSET(#REF!,-1,0),$C147,OFFSET(#REF!,1,0):OFFSET(#REF!,-1,0))=0,"",SUMIF(OFFSET(#REF!,1,0):OFFSET(#REF!,-1,0),$C147,OFFSET(#REF!,1,0):OFFSET(#REF!,-1,0))),"")</f>
        <v/>
      </c>
      <c r="I147" s="203" t="str">
        <f t="shared" ca="1" si="81"/>
        <v/>
      </c>
      <c r="J147" s="203" t="str">
        <f t="shared" ca="1" si="82"/>
        <v/>
      </c>
      <c r="K147" s="210">
        <f t="shared" ca="1" si="83"/>
        <v>106.32</v>
      </c>
    </row>
    <row r="148" spans="2:11" x14ac:dyDescent="0.25">
      <c r="B148" s="201">
        <v>90107</v>
      </c>
      <c r="C148" s="201">
        <v>211</v>
      </c>
      <c r="D148" s="203" t="str">
        <f ca="1">IF(SUMIF(OFFSET($S$12,1,0):OFFSET($S$16,-1,0),C148,OFFSET($I$12,1,0):OFFSET($I$16,-1,0))=0,"",SUMIF(OFFSET($S$12,1,0):OFFSET($S$16,-1,0),C148,OFFSET($I$12,1,0):OFFSET($I$16,-1,0)))</f>
        <v/>
      </c>
      <c r="E148" s="203" t="str">
        <f ca="1">IF(SUMIF(OFFSET($S$49,1,0):OFFSET($S$87,-1,0),$C148,OFFSET($I$49,1,0):OFFSET($I$87,-1,0))=0,"",SUMIF(OFFSET($S$49,1,0):OFFSET($S$87,-1,0),$C148,OFFSET($I$49,1,0):OFFSET($I$87,-1,0)))</f>
        <v/>
      </c>
      <c r="F148" s="203" t="str">
        <f ca="1">IF(SUMIF(OFFSET($S$37,1,0):OFFSET($S$46,-1,0),$C148,OFFSET($K$37,1,0):OFFSET($K$46,-1,0))=0,"",SUMIF(OFFSET($S$37,1,0):OFFSET($S$46,-1,0),$C148,OFFSET($K$37,1,0):OFFSET($K$46,-1,0)))</f>
        <v/>
      </c>
      <c r="G148" s="203" t="str">
        <f ca="1">IF(SUMIF(OFFSET($S$89,1,0):OFFSET($S$93,-1,0),$C148,OFFSET($L$89,1,0):OFFSET($L$93,-1,0))=0,"",SUMIF(OFFSET($S$89,1,0):OFFSET($S$93,-1,0),$C148,OFFSET($L$89,1,0):OFFSET($L$93,-1,0)))</f>
        <v/>
      </c>
      <c r="H148" s="203" t="str">
        <f ca="1">IFERROR(IF(SUMIF(OFFSET(#REF!,1,0):OFFSET(#REF!,-1,0),$C148,OFFSET(#REF!,1,0):OFFSET(#REF!,-1,0))=0,"",SUMIF(OFFSET(#REF!,1,0):OFFSET(#REF!,-1,0),$C148,OFFSET(#REF!,1,0):OFFSET(#REF!,-1,0))),"")</f>
        <v/>
      </c>
      <c r="I148" s="203" t="str">
        <f t="shared" ca="1" si="81"/>
        <v/>
      </c>
      <c r="J148" s="203" t="str">
        <f t="shared" ca="1" si="82"/>
        <v/>
      </c>
      <c r="K148" s="210">
        <f t="shared" ca="1" si="83"/>
        <v>0</v>
      </c>
    </row>
    <row r="149" spans="2:11" x14ac:dyDescent="0.25">
      <c r="B149" s="201">
        <v>90108</v>
      </c>
      <c r="C149" s="201">
        <v>221</v>
      </c>
      <c r="D149" s="203" t="str">
        <f ca="1">IF(SUMIF(OFFSET($S$12,1,0):OFFSET($S$16,-1,0),C149,OFFSET($I$12,1,0):OFFSET($I$16,-1,0))=0,"",SUMIF(OFFSET($S$12,1,0):OFFSET($S$16,-1,0),C149,OFFSET($I$12,1,0):OFFSET($I$16,-1,0)))</f>
        <v/>
      </c>
      <c r="E149" s="203" t="str">
        <f ca="1">IF(SUMIF(OFFSET($S$49,1,0):OFFSET($S$87,-1,0),$C149,OFFSET($I$49,1,0):OFFSET($I$87,-1,0))=0,"",SUMIF(OFFSET($S$49,1,0):OFFSET($S$87,-1,0),$C149,OFFSET($I$49,1,0):OFFSET($I$87,-1,0)))</f>
        <v/>
      </c>
      <c r="F149" s="203" t="str">
        <f ca="1">IF(SUMIF(OFFSET($S$37,1,0):OFFSET($S$46,-1,0),$C149,OFFSET($K$37,1,0):OFFSET($K$46,-1,0))=0,"",SUMIF(OFFSET($S$37,1,0):OFFSET($S$46,-1,0),$C149,OFFSET($K$37,1,0):OFFSET($K$46,-1,0)))</f>
        <v/>
      </c>
      <c r="G149" s="203" t="str">
        <f ca="1">IF(SUMIF(OFFSET($S$89,1,0):OFFSET($S$93,-1,0),$C149,OFFSET($L$89,1,0):OFFSET($L$93,-1,0))=0,"",SUMIF(OFFSET($S$89,1,0):OFFSET($S$93,-1,0),$C149,OFFSET($L$89,1,0):OFFSET($L$93,-1,0)))</f>
        <v/>
      </c>
      <c r="H149" s="203" t="str">
        <f ca="1">IFERROR(IF(SUMIF(OFFSET(#REF!,1,0):OFFSET(#REF!,-1,0),$C149,OFFSET(#REF!,1,0):OFFSET(#REF!,-1,0))=0,"",SUMIF(OFFSET(#REF!,1,0):OFFSET(#REF!,-1,0),$C149,OFFSET(#REF!,1,0):OFFSET(#REF!,-1,0))),"")</f>
        <v/>
      </c>
      <c r="I149" s="203" t="str">
        <f t="shared" ca="1" si="81"/>
        <v/>
      </c>
      <c r="J149" s="203" t="str">
        <f t="shared" ca="1" si="82"/>
        <v/>
      </c>
      <c r="K149" s="210">
        <f t="shared" ca="1" si="83"/>
        <v>0</v>
      </c>
    </row>
    <row r="150" spans="2:11" x14ac:dyDescent="0.25">
      <c r="K150" s="210"/>
    </row>
    <row r="151" spans="2:11" x14ac:dyDescent="0.25">
      <c r="B151" s="210" t="s">
        <v>3686</v>
      </c>
      <c r="K151" s="210"/>
    </row>
    <row r="152" spans="2:11" ht="30" x14ac:dyDescent="0.25">
      <c r="B152" s="921" t="s">
        <v>1374</v>
      </c>
      <c r="C152" s="921"/>
      <c r="D152" s="202" t="s">
        <v>3672</v>
      </c>
      <c r="E152" s="202" t="s">
        <v>3673</v>
      </c>
      <c r="F152" s="203" t="s">
        <v>1404</v>
      </c>
      <c r="G152" s="203" t="s">
        <v>3681</v>
      </c>
      <c r="H152" s="203" t="s">
        <v>3680</v>
      </c>
      <c r="I152" s="203" t="s">
        <v>3681</v>
      </c>
      <c r="J152" s="211" t="s">
        <v>3680</v>
      </c>
      <c r="K152" s="213" t="s">
        <v>3687</v>
      </c>
    </row>
    <row r="153" spans="2:11" x14ac:dyDescent="0.25">
      <c r="B153" s="201">
        <v>93360</v>
      </c>
      <c r="C153" s="201">
        <v>142</v>
      </c>
      <c r="D153" s="203" t="str">
        <f ca="1">IF(SUMIF(OFFSET($S$12,1,0):OFFSET($S$16,-1,0),$C153,OFFSET($K$12,1,0):OFFSET($K$16,-1,0))=0,"",SUMIF(OFFSET($S$12,1,0):OFFSET($S$16,-1,0),$C153,OFFSET($K$12,1,0):OFFSET($K$16,-1,0)))</f>
        <v/>
      </c>
      <c r="E153" s="203" t="str">
        <f ca="1">IF(SUMIF(OFFSET($S$49,1,0):OFFSET($S$87,-1,0),$C153,OFFSET($M$49,1,0):OFFSET($M$87,-1,0))=0,"",SUMIF(OFFSET($S$49,1,0):OFFSET($S$87,-1,0),$C153,OFFSET($M$49,1,0):OFFSET($M$87,-1,0)))</f>
        <v/>
      </c>
      <c r="F153" s="203" t="str">
        <f ca="1">IF(SUMIF(OFFSET($S$37,1,0):OFFSET($S$46,-1,0),$C153,OFFSET($M$37,1,0):OFFSET($M$46,-1,0))=0,"",SUMIF(OFFSET($S$37,1,0):OFFSET($S$46,-1,0),$C153,OFFSET($M$37,1,0):OFFSET($M$46,-1,0)))</f>
        <v/>
      </c>
      <c r="G153" s="203" t="str">
        <f ca="1">IF(SUMIF(OFFSET($S$89,1,0):OFFSET($S$93,-1,0),$C153,OFFSET($M$89,1,0):OFFSET($M$93,-1,0))=0,"",SUMIF(OFFSET($S$89,1,0):OFFSET($S$93,-1,0),$C153,OFFSET($M$89,1,0):OFFSET($M$93,-1,0)))</f>
        <v/>
      </c>
      <c r="H153" s="203" t="str">
        <f ca="1">IFERROR(IF(SUMIF(OFFSET(#REF!,1,0):OFFSET(#REF!,-1,0),$C153,OFFSET(#REF!,1,0):OFFSET(#REF!,-1,0))=0,"",SUMIF(OFFSET(#REF!,1,0):OFFSET(#REF!,-1,0),$C153,OFFSET(#REF!,1,0):OFFSET(#REF!,-1,0))),"")</f>
        <v/>
      </c>
      <c r="I153" s="203" t="str">
        <f t="shared" ref="I153:I174" ca="1" si="84">IF($L$127="SICRO",0,G153)</f>
        <v/>
      </c>
      <c r="J153" s="203" t="str">
        <f ca="1">IFERROR(IF($L$127="SINAPI",0,H153),"")</f>
        <v/>
      </c>
      <c r="K153" s="210">
        <f ca="1">SUM(D153:J153)-SUM(G153:H153)</f>
        <v>0</v>
      </c>
    </row>
    <row r="154" spans="2:11" x14ac:dyDescent="0.25">
      <c r="B154" s="201">
        <v>93361</v>
      </c>
      <c r="C154" s="201">
        <v>232</v>
      </c>
      <c r="D154" s="203" t="str">
        <f ca="1">IF(SUMIF(OFFSET($S$12,1,0):OFFSET($S$16,-1,0),$C154,OFFSET($K$12,1,0):OFFSET($K$16,-1,0))=0,"",SUMIF(OFFSET($S$12,1,0):OFFSET($S$16,-1,0),$C154,OFFSET($K$12,1,0):OFFSET($K$16,-1,0)))</f>
        <v/>
      </c>
      <c r="E154" s="203" t="str">
        <f ca="1">IF(SUMIF(OFFSET($S$49,1,0):OFFSET($S$87,-1,0),$C154,OFFSET($M$49,1,0):OFFSET($M$87,-1,0))=0,"",SUMIF(OFFSET($S$49,1,0):OFFSET($S$87,-1,0),$C154,OFFSET($M$49,1,0):OFFSET($M$87,-1,0)))</f>
        <v/>
      </c>
      <c r="F154" s="203" t="str">
        <f ca="1">IF(SUMIF(OFFSET($S$37,1,0):OFFSET($S$46,-1,0),$C154,OFFSET($M$37,1,0):OFFSET($M$46,-1,0))=0,"",SUMIF(OFFSET($S$37,1,0):OFFSET($S$46,-1,0),$C154,OFFSET($M$37,1,0):OFFSET($M$46,-1,0)))</f>
        <v/>
      </c>
      <c r="G154" s="203" t="str">
        <f ca="1">IF(SUMIF(OFFSET($S$89,1,0):OFFSET($S$93,-1,0),$C154,OFFSET($M$89,1,0):OFFSET($M$93,-1,0))=0,"",SUMIF(OFFSET($S$89,1,0):OFFSET($S$93,-1,0),$C154,OFFSET($M$89,1,0):OFFSET($M$93,-1,0)))</f>
        <v/>
      </c>
      <c r="H154" s="203" t="str">
        <f ca="1">IFERROR(IF(SUMIF(OFFSET(#REF!,1,0):OFFSET(#REF!,-1,0),$C154,OFFSET(#REF!,1,0):OFFSET(#REF!,-1,0))=0,"",SUMIF(OFFSET(#REF!,1,0):OFFSET(#REF!,-1,0),$C154,OFFSET(#REF!,1,0):OFFSET(#REF!,-1,0))),"")</f>
        <v/>
      </c>
      <c r="I154" s="203" t="str">
        <f t="shared" ca="1" si="84"/>
        <v/>
      </c>
      <c r="J154" s="203" t="str">
        <f t="shared" ref="J154:J174" ca="1" si="85">IFERROR(IF($L$127="SINAPI",0,H154),"")</f>
        <v/>
      </c>
      <c r="K154" s="210">
        <f t="shared" ref="K154:K174" ca="1" si="86">SUM(D154:J154)-SUM(G154:H154)</f>
        <v>0</v>
      </c>
    </row>
    <row r="155" spans="2:11" x14ac:dyDescent="0.25">
      <c r="B155" s="201">
        <v>93362</v>
      </c>
      <c r="C155" s="201">
        <v>242</v>
      </c>
      <c r="D155" s="203" t="str">
        <f ca="1">IF(SUMIF(OFFSET($S$12,1,0):OFFSET($S$16,-1,0),$C155,OFFSET($K$12,1,0):OFFSET($K$16,-1,0))=0,"",SUMIF(OFFSET($S$12,1,0):OFFSET($S$16,-1,0),$C155,OFFSET($K$12,1,0):OFFSET($K$16,-1,0)))</f>
        <v/>
      </c>
      <c r="E155" s="203" t="str">
        <f ca="1">IF(SUMIF(OFFSET($S$49,1,0):OFFSET($S$87,-1,0),$C155,OFFSET($M$49,1,0):OFFSET($M$87,-1,0))=0,"",SUMIF(OFFSET($S$49,1,0):OFFSET($S$87,-1,0),$C155,OFFSET($M$49,1,0):OFFSET($M$87,-1,0)))</f>
        <v/>
      </c>
      <c r="F155" s="203" t="str">
        <f ca="1">IF(SUMIF(OFFSET($S$37,1,0):OFFSET($S$46,-1,0),$C155,OFFSET($M$37,1,0):OFFSET($M$46,-1,0))=0,"",SUMIF(OFFSET($S$37,1,0):OFFSET($S$46,-1,0),$C155,OFFSET($M$37,1,0):OFFSET($M$46,-1,0)))</f>
        <v/>
      </c>
      <c r="G155" s="203" t="str">
        <f ca="1">IF(SUMIF(OFFSET($S$89,1,0):OFFSET($S$93,-1,0),$C155,OFFSET($M$89,1,0):OFFSET($M$93,-1,0))=0,"",SUMIF(OFFSET($S$89,1,0):OFFSET($S$93,-1,0),$C155,OFFSET($M$89,1,0):OFFSET($M$93,-1,0)))</f>
        <v/>
      </c>
      <c r="H155" s="203" t="str">
        <f ca="1">IFERROR(IF(SUMIF(OFFSET(#REF!,1,0):OFFSET(#REF!,-1,0),$C155,OFFSET(#REF!,1,0):OFFSET(#REF!,-1,0))=0,"",SUMIF(OFFSET(#REF!,1,0):OFFSET(#REF!,-1,0),$C155,OFFSET(#REF!,1,0):OFFSET(#REF!,-1,0))),"")</f>
        <v/>
      </c>
      <c r="I155" s="203" t="str">
        <f t="shared" ca="1" si="84"/>
        <v/>
      </c>
      <c r="J155" s="203" t="str">
        <f t="shared" ca="1" si="85"/>
        <v/>
      </c>
      <c r="K155" s="210">
        <f t="shared" ca="1" si="86"/>
        <v>0</v>
      </c>
    </row>
    <row r="156" spans="2:11" x14ac:dyDescent="0.25">
      <c r="B156" s="201">
        <v>93363</v>
      </c>
      <c r="C156" s="201">
        <v>332</v>
      </c>
      <c r="D156" s="203" t="str">
        <f ca="1">IF(SUMIF(OFFSET($S$12,1,0):OFFSET($S$16,-1,0),$C156,OFFSET($K$12,1,0):OFFSET($K$16,-1,0))=0,"",SUMIF(OFFSET($S$12,1,0):OFFSET($S$16,-1,0),$C156,OFFSET($K$12,1,0):OFFSET($K$16,-1,0)))</f>
        <v/>
      </c>
      <c r="E156" s="203" t="str">
        <f ca="1">IF(SUMIF(OFFSET($S$49,1,0):OFFSET($S$87,-1,0),$C156,OFFSET($M$49,1,0):OFFSET($M$87,-1,0))=0,"",SUMIF(OFFSET($S$49,1,0):OFFSET($S$87,-1,0),$C156,OFFSET($M$49,1,0):OFFSET($M$87,-1,0)))</f>
        <v/>
      </c>
      <c r="F156" s="203" t="str">
        <f ca="1">IF(SUMIF(OFFSET($S$37,1,0):OFFSET($S$46,-1,0),$C156,OFFSET($M$37,1,0):OFFSET($M$46,-1,0))=0,"",SUMIF(OFFSET($S$37,1,0):OFFSET($S$46,-1,0),$C156,OFFSET($M$37,1,0):OFFSET($M$46,-1,0)))</f>
        <v/>
      </c>
      <c r="G156" s="203" t="str">
        <f ca="1">IF(SUMIF(OFFSET($S$89,1,0):OFFSET($S$93,-1,0),$C156,OFFSET($M$89,1,0):OFFSET($M$93,-1,0))=0,"",SUMIF(OFFSET($S$89,1,0):OFFSET($S$93,-1,0),$C156,OFFSET($M$89,1,0):OFFSET($M$93,-1,0)))</f>
        <v/>
      </c>
      <c r="H156" s="203" t="str">
        <f ca="1">IFERROR(IF(SUMIF(OFFSET(#REF!,1,0):OFFSET(#REF!,-1,0),$C156,OFFSET(#REF!,1,0):OFFSET(#REF!,-1,0))=0,"",SUMIF(OFFSET(#REF!,1,0):OFFSET(#REF!,-1,0),$C156,OFFSET(#REF!,1,0):OFFSET(#REF!,-1,0))),"")</f>
        <v/>
      </c>
      <c r="I156" s="203" t="str">
        <f t="shared" ca="1" si="84"/>
        <v/>
      </c>
      <c r="J156" s="203" t="str">
        <f t="shared" ca="1" si="85"/>
        <v/>
      </c>
      <c r="K156" s="210">
        <f t="shared" ca="1" si="86"/>
        <v>0</v>
      </c>
    </row>
    <row r="157" spans="2:11" x14ac:dyDescent="0.25">
      <c r="B157" s="201">
        <v>93364</v>
      </c>
      <c r="C157" s="201">
        <v>342</v>
      </c>
      <c r="D157" s="203" t="str">
        <f ca="1">IF(SUMIF(OFFSET($S$12,1,0):OFFSET($S$16,-1,0),$C157,OFFSET($K$12,1,0):OFFSET($K$16,-1,0))=0,"",SUMIF(OFFSET($S$12,1,0):OFFSET($S$16,-1,0),$C157,OFFSET($K$12,1,0):OFFSET($K$16,-1,0)))</f>
        <v/>
      </c>
      <c r="E157" s="203" t="str">
        <f ca="1">IF(SUMIF(OFFSET($S$49,1,0):OFFSET($S$87,-1,0),$C157,OFFSET($M$49,1,0):OFFSET($M$87,-1,0))=0,"",SUMIF(OFFSET($S$49,1,0):OFFSET($S$87,-1,0),$C157,OFFSET($M$49,1,0):OFFSET($M$87,-1,0)))</f>
        <v/>
      </c>
      <c r="F157" s="203" t="str">
        <f ca="1">IF(SUMIF(OFFSET($S$37,1,0):OFFSET($S$46,-1,0),$C157,OFFSET($M$37,1,0):OFFSET($M$46,-1,0))=0,"",SUMIF(OFFSET($S$37,1,0):OFFSET($S$46,-1,0),$C157,OFFSET($M$37,1,0):OFFSET($M$46,-1,0)))</f>
        <v/>
      </c>
      <c r="G157" s="203" t="str">
        <f ca="1">IF(SUMIF(OFFSET($S$89,1,0):OFFSET($S$93,-1,0),$C157,OFFSET($M$89,1,0):OFFSET($M$93,-1,0))=0,"",SUMIF(OFFSET($S$89,1,0):OFFSET($S$93,-1,0),$C157,OFFSET($M$89,1,0):OFFSET($M$93,-1,0)))</f>
        <v/>
      </c>
      <c r="H157" s="203" t="str">
        <f ca="1">IFERROR(IF(SUMIF(OFFSET(#REF!,1,0):OFFSET(#REF!,-1,0),$C157,OFFSET(#REF!,1,0):OFFSET(#REF!,-1,0))=0,"",SUMIF(OFFSET(#REF!,1,0):OFFSET(#REF!,-1,0),$C157,OFFSET(#REF!,1,0):OFFSET(#REF!,-1,0))),"")</f>
        <v/>
      </c>
      <c r="I157" s="203" t="str">
        <f t="shared" ca="1" si="84"/>
        <v/>
      </c>
      <c r="J157" s="203" t="str">
        <f t="shared" ca="1" si="85"/>
        <v/>
      </c>
      <c r="K157" s="210">
        <f t="shared" ca="1" si="86"/>
        <v>0</v>
      </c>
    </row>
    <row r="158" spans="2:11" x14ac:dyDescent="0.25">
      <c r="B158" s="201">
        <v>93365</v>
      </c>
      <c r="C158" s="201">
        <v>432</v>
      </c>
      <c r="D158" s="203" t="str">
        <f ca="1">IF(SUMIF(OFFSET($S$12,1,0):OFFSET($S$16,-1,0),$C158,OFFSET($K$12,1,0):OFFSET($K$16,-1,0))=0,"",SUMIF(OFFSET($S$12,1,0):OFFSET($S$16,-1,0),$C158,OFFSET($K$12,1,0):OFFSET($K$16,-1,0)))</f>
        <v/>
      </c>
      <c r="E158" s="203" t="str">
        <f ca="1">IF(SUMIF(OFFSET($S$49,1,0):OFFSET($S$87,-1,0),$C158,OFFSET($M$49,1,0):OFFSET($M$87,-1,0))=0,"",SUMIF(OFFSET($S$49,1,0):OFFSET($S$87,-1,0),$C158,OFFSET($M$49,1,0):OFFSET($M$87,-1,0)))</f>
        <v/>
      </c>
      <c r="F158" s="203" t="str">
        <f ca="1">IF(SUMIF(OFFSET($S$37,1,0):OFFSET($S$46,-1,0),$C158,OFFSET($M$37,1,0):OFFSET($M$46,-1,0))=0,"",SUMIF(OFFSET($S$37,1,0):OFFSET($S$46,-1,0),$C158,OFFSET($M$37,1,0):OFFSET($M$46,-1,0)))</f>
        <v/>
      </c>
      <c r="G158" s="203" t="str">
        <f ca="1">IF(SUMIF(OFFSET($S$89,1,0):OFFSET($S$93,-1,0),$C158,OFFSET($M$89,1,0):OFFSET($M$93,-1,0))=0,"",SUMIF(OFFSET($S$89,1,0):OFFSET($S$93,-1,0),$C158,OFFSET($M$89,1,0):OFFSET($M$93,-1,0)))</f>
        <v/>
      </c>
      <c r="H158" s="203" t="str">
        <f ca="1">IFERROR(IF(SUMIF(OFFSET(#REF!,1,0):OFFSET(#REF!,-1,0),$C158,OFFSET(#REF!,1,0):OFFSET(#REF!,-1,0))=0,"",SUMIF(OFFSET(#REF!,1,0):OFFSET(#REF!,-1,0),$C158,OFFSET(#REF!,1,0):OFFSET(#REF!,-1,0))),"")</f>
        <v/>
      </c>
      <c r="I158" s="203" t="str">
        <f t="shared" ca="1" si="84"/>
        <v/>
      </c>
      <c r="J158" s="203" t="str">
        <f t="shared" ca="1" si="85"/>
        <v/>
      </c>
      <c r="K158" s="210">
        <f t="shared" ca="1" si="86"/>
        <v>0</v>
      </c>
    </row>
    <row r="159" spans="2:11" x14ac:dyDescent="0.25">
      <c r="B159" s="201">
        <v>93366</v>
      </c>
      <c r="C159" s="201">
        <v>442</v>
      </c>
      <c r="D159" s="203" t="str">
        <f ca="1">IF(SUMIF(OFFSET($S$12,1,0):OFFSET($S$16,-1,0),$C159,OFFSET($K$12,1,0):OFFSET($K$16,-1,0))=0,"",SUMIF(OFFSET($S$12,1,0):OFFSET($S$16,-1,0),$C159,OFFSET($K$12,1,0):OFFSET($K$16,-1,0)))</f>
        <v/>
      </c>
      <c r="E159" s="203" t="str">
        <f ca="1">IF(SUMIF(OFFSET($S$49,1,0):OFFSET($S$87,-1,0),$C159,OFFSET($M$49,1,0):OFFSET($M$87,-1,0))=0,"",SUMIF(OFFSET($S$49,1,0):OFFSET($S$87,-1,0),$C159,OFFSET($M$49,1,0):OFFSET($M$87,-1,0)))</f>
        <v/>
      </c>
      <c r="F159" s="203" t="str">
        <f ca="1">IF(SUMIF(OFFSET($S$37,1,0):OFFSET($S$46,-1,0),$C159,OFFSET($M$37,1,0):OFFSET($M$46,-1,0))=0,"",SUMIF(OFFSET($S$37,1,0):OFFSET($S$46,-1,0),$C159,OFFSET($M$37,1,0):OFFSET($M$46,-1,0)))</f>
        <v/>
      </c>
      <c r="G159" s="203" t="str">
        <f ca="1">IF(SUMIF(OFFSET($S$89,1,0):OFFSET($S$93,-1,0),$C159,OFFSET($M$89,1,0):OFFSET($M$93,-1,0))=0,"",SUMIF(OFFSET($S$89,1,0):OFFSET($S$93,-1,0),$C159,OFFSET($M$89,1,0):OFFSET($M$93,-1,0)))</f>
        <v/>
      </c>
      <c r="H159" s="203" t="str">
        <f ca="1">IFERROR(IF(SUMIF(OFFSET(#REF!,1,0):OFFSET(#REF!,-1,0),$C159,OFFSET(#REF!,1,0):OFFSET(#REF!,-1,0))=0,"",SUMIF(OFFSET(#REF!,1,0):OFFSET(#REF!,-1,0),$C159,OFFSET(#REF!,1,0):OFFSET(#REF!,-1,0))),"")</f>
        <v/>
      </c>
      <c r="I159" s="203" t="str">
        <f t="shared" ca="1" si="84"/>
        <v/>
      </c>
      <c r="J159" s="203" t="str">
        <f t="shared" ca="1" si="85"/>
        <v/>
      </c>
      <c r="K159" s="210">
        <f t="shared" ca="1" si="86"/>
        <v>0</v>
      </c>
    </row>
    <row r="160" spans="2:11" x14ac:dyDescent="0.25">
      <c r="B160" s="201">
        <v>93367</v>
      </c>
      <c r="C160" s="201">
        <v>141</v>
      </c>
      <c r="D160" s="203" t="str">
        <f ca="1">IF(SUMIF(OFFSET($S$12,1,0):OFFSET($S$16,-1,0),$C160,OFFSET($K$12,1,0):OFFSET($K$16,-1,0))=0,"",SUMIF(OFFSET($S$12,1,0):OFFSET($S$16,-1,0),$C160,OFFSET($K$12,1,0):OFFSET($K$16,-1,0)))</f>
        <v/>
      </c>
      <c r="E160" s="203" t="str">
        <f ca="1">IF(SUMIF(OFFSET($S$49,1,0):OFFSET($S$87,-1,0),$C160,OFFSET($M$49,1,0):OFFSET($M$87,-1,0))=0,"",SUMIF(OFFSET($S$49,1,0):OFFSET($S$87,-1,0),$C160,OFFSET($M$49,1,0):OFFSET($M$87,-1,0)))</f>
        <v/>
      </c>
      <c r="F160" s="203" t="str">
        <f ca="1">IF(SUMIF(OFFSET($S$37,1,0):OFFSET($S$46,-1,0),$C160,OFFSET($M$37,1,0):OFFSET($M$46,-1,0))=0,"",SUMIF(OFFSET($S$37,1,0):OFFSET($S$46,-1,0),$C160,OFFSET($M$37,1,0):OFFSET($M$46,-1,0)))</f>
        <v/>
      </c>
      <c r="G160" s="203" t="str">
        <f ca="1">IF(SUMIF(OFFSET($S$89,1,0):OFFSET($S$93,-1,0),$C160,OFFSET($M$89,1,0):OFFSET($M$93,-1,0))=0,"",SUMIF(OFFSET($S$89,1,0):OFFSET($S$93,-1,0),$C160,OFFSET($M$89,1,0):OFFSET($M$93,-1,0)))</f>
        <v/>
      </c>
      <c r="H160" s="203" t="str">
        <f ca="1">IFERROR(IF(SUMIF(OFFSET(#REF!,1,0):OFFSET(#REF!,-1,0),$C160,OFFSET(#REF!,1,0):OFFSET(#REF!,-1,0))=0,"",SUMIF(OFFSET(#REF!,1,0):OFFSET(#REF!,-1,0),$C160,OFFSET(#REF!,1,0):OFFSET(#REF!,-1,0))),"")</f>
        <v/>
      </c>
      <c r="I160" s="203" t="str">
        <f t="shared" ca="1" si="84"/>
        <v/>
      </c>
      <c r="J160" s="203" t="str">
        <f t="shared" ca="1" si="85"/>
        <v/>
      </c>
      <c r="K160" s="210">
        <f t="shared" ca="1" si="86"/>
        <v>0</v>
      </c>
    </row>
    <row r="161" spans="2:11" x14ac:dyDescent="0.25">
      <c r="B161" s="201">
        <v>93368</v>
      </c>
      <c r="C161" s="201">
        <v>231</v>
      </c>
      <c r="D161" s="203" t="str">
        <f ca="1">IF(SUMIF(OFFSET($S$12,1,0):OFFSET($S$16,-1,0),$C161,OFFSET($K$12,1,0):OFFSET($K$16,-1,0))=0,"",SUMIF(OFFSET($S$12,1,0):OFFSET($S$16,-1,0),$C161,OFFSET($K$12,1,0):OFFSET($K$16,-1,0)))</f>
        <v/>
      </c>
      <c r="E161" s="203" t="str">
        <f ca="1">IF(SUMIF(OFFSET($S$49,1,0):OFFSET($S$87,-1,0),$C161,OFFSET($M$49,1,0):OFFSET($M$87,-1,0))=0,"",SUMIF(OFFSET($S$49,1,0):OFFSET($S$87,-1,0),$C161,OFFSET($M$49,1,0):OFFSET($M$87,-1,0)))</f>
        <v/>
      </c>
      <c r="F161" s="203" t="str">
        <f ca="1">IF(SUMIF(OFFSET($S$37,1,0):OFFSET($S$46,-1,0),$C161,OFFSET($M$37,1,0):OFFSET($M$46,-1,0))=0,"",SUMIF(OFFSET($S$37,1,0):OFFSET($S$46,-1,0),$C161,OFFSET($M$37,1,0):OFFSET($M$46,-1,0)))</f>
        <v/>
      </c>
      <c r="G161" s="203" t="str">
        <f ca="1">IF(SUMIF(OFFSET($S$89,1,0):OFFSET($S$93,-1,0),$C161,OFFSET($M$89,1,0):OFFSET($M$93,-1,0))=0,"",SUMIF(OFFSET($S$89,1,0):OFFSET($S$93,-1,0),$C161,OFFSET($M$89,1,0):OFFSET($M$93,-1,0)))</f>
        <v/>
      </c>
      <c r="H161" s="203" t="str">
        <f ca="1">IFERROR(IF(SUMIF(OFFSET(#REF!,1,0):OFFSET(#REF!,-1,0),$C161,OFFSET(#REF!,1,0):OFFSET(#REF!,-1,0))=0,"",SUMIF(OFFSET(#REF!,1,0):OFFSET(#REF!,-1,0),$C161,OFFSET(#REF!,1,0):OFFSET(#REF!,-1,0))),"")</f>
        <v/>
      </c>
      <c r="I161" s="203" t="str">
        <f t="shared" ca="1" si="84"/>
        <v/>
      </c>
      <c r="J161" s="203" t="str">
        <f t="shared" ca="1" si="85"/>
        <v/>
      </c>
      <c r="K161" s="210">
        <f t="shared" ca="1" si="86"/>
        <v>0</v>
      </c>
    </row>
    <row r="162" spans="2:11" x14ac:dyDescent="0.25">
      <c r="B162" s="201">
        <v>93369</v>
      </c>
      <c r="C162" s="201">
        <v>241</v>
      </c>
      <c r="D162" s="203">
        <f ca="1">IF(SUMIF(OFFSET($S$12,1,0):OFFSET($S$16,-1,0),$C162,OFFSET($K$12,1,0):OFFSET($K$16,-1,0))=0,"",SUMIF(OFFSET($S$12,1,0):OFFSET($S$16,-1,0),$C162,OFFSET($K$12,1,0):OFFSET($K$16,-1,0)))</f>
        <v>325.17999999999995</v>
      </c>
      <c r="E162" s="203" t="str">
        <f ca="1">IF(SUMIF(OFFSET($S$49,1,0):OFFSET($S$87,-1,0),$C162,OFFSET($M$49,1,0):OFFSET($M$87,-1,0))=0,"",SUMIF(OFFSET($S$49,1,0):OFFSET($S$87,-1,0),$C162,OFFSET($M$49,1,0):OFFSET($M$87,-1,0)))</f>
        <v/>
      </c>
      <c r="F162" s="203" t="str">
        <f ca="1">IF(SUMIF(OFFSET($S$37,1,0):OFFSET($S$46,-1,0),$C162,OFFSET($M$37,1,0):OFFSET($M$46,-1,0))=0,"",SUMIF(OFFSET($S$37,1,0):OFFSET($S$46,-1,0),$C162,OFFSET($M$37,1,0):OFFSET($M$46,-1,0)))</f>
        <v/>
      </c>
      <c r="G162" s="203">
        <f ca="1">IF(SUMIF(OFFSET($S$89,1,0):OFFSET($S$93,-1,0),$C162,OFFSET($M$89,1,0):OFFSET($M$93,-1,0))=0,"",SUMIF(OFFSET($S$89,1,0):OFFSET($S$93,-1,0),$C162,OFFSET($M$89,1,0):OFFSET($M$93,-1,0)))</f>
        <v>16.2</v>
      </c>
      <c r="H162" s="203" t="str">
        <f ca="1">IFERROR(IF(SUMIF(OFFSET(#REF!,1,0):OFFSET(#REF!,-1,0),$C162,OFFSET(#REF!,1,0):OFFSET(#REF!,-1,0))=0,"",SUMIF(OFFSET(#REF!,1,0):OFFSET(#REF!,-1,0),$C162,OFFSET(#REF!,1,0):OFFSET(#REF!,-1,0))),"")</f>
        <v/>
      </c>
      <c r="I162" s="203">
        <f t="shared" ca="1" si="84"/>
        <v>16.2</v>
      </c>
      <c r="J162" s="203" t="str">
        <f t="shared" ca="1" si="85"/>
        <v/>
      </c>
      <c r="K162" s="210">
        <f t="shared" ca="1" si="86"/>
        <v>341.37999999999994</v>
      </c>
    </row>
    <row r="163" spans="2:11" x14ac:dyDescent="0.25">
      <c r="B163" s="201">
        <v>93370</v>
      </c>
      <c r="C163" s="201">
        <v>331</v>
      </c>
      <c r="D163" s="203" t="str">
        <f ca="1">IF(SUMIF(OFFSET($S$12,1,0):OFFSET($S$16,-1,0),$C163,OFFSET($K$12,1,0):OFFSET($K$16,-1,0))=0,"",SUMIF(OFFSET($S$12,1,0):OFFSET($S$16,-1,0),$C163,OFFSET($K$12,1,0):OFFSET($K$16,-1,0)))</f>
        <v/>
      </c>
      <c r="E163" s="203" t="str">
        <f ca="1">IF(SUMIF(OFFSET($S$49,1,0):OFFSET($S$87,-1,0),$C163,OFFSET($M$49,1,0):OFFSET($M$87,-1,0))=0,"",SUMIF(OFFSET($S$49,1,0):OFFSET($S$87,-1,0),$C163,OFFSET($M$49,1,0):OFFSET($M$87,-1,0)))</f>
        <v/>
      </c>
      <c r="F163" s="203" t="str">
        <f ca="1">IF(SUMIF(OFFSET($S$37,1,0):OFFSET($S$46,-1,0),$C163,OFFSET($M$37,1,0):OFFSET($M$46,-1,0))=0,"",SUMIF(OFFSET($S$37,1,0):OFFSET($S$46,-1,0),$C163,OFFSET($M$37,1,0):OFFSET($M$46,-1,0)))</f>
        <v/>
      </c>
      <c r="G163" s="203" t="str">
        <f ca="1">IF(SUMIF(OFFSET($S$89,1,0):OFFSET($S$93,-1,0),$C163,OFFSET($M$89,1,0):OFFSET($M$93,-1,0))=0,"",SUMIF(OFFSET($S$89,1,0):OFFSET($S$93,-1,0),$C163,OFFSET($M$89,1,0):OFFSET($M$93,-1,0)))</f>
        <v/>
      </c>
      <c r="H163" s="203" t="str">
        <f ca="1">IFERROR(IF(SUMIF(OFFSET(#REF!,1,0):OFFSET(#REF!,-1,0),$C163,OFFSET(#REF!,1,0):OFFSET(#REF!,-1,0))=0,"",SUMIF(OFFSET(#REF!,1,0):OFFSET(#REF!,-1,0),$C163,OFFSET(#REF!,1,0):OFFSET(#REF!,-1,0))),"")</f>
        <v/>
      </c>
      <c r="I163" s="203" t="str">
        <f t="shared" ca="1" si="84"/>
        <v/>
      </c>
      <c r="J163" s="203" t="str">
        <f t="shared" ca="1" si="85"/>
        <v/>
      </c>
      <c r="K163" s="210">
        <f ca="1">SUM(D163:J163)-SUM(G163:H163)</f>
        <v>0</v>
      </c>
    </row>
    <row r="164" spans="2:11" x14ac:dyDescent="0.25">
      <c r="B164" s="201">
        <v>93371</v>
      </c>
      <c r="C164" s="201">
        <v>341</v>
      </c>
      <c r="D164" s="203" t="str">
        <f ca="1">IF(SUMIF(OFFSET($S$12,1,0):OFFSET($S$16,-1,0),$C164,OFFSET($K$12,1,0):OFFSET($K$16,-1,0))=0,"",SUMIF(OFFSET($S$12,1,0):OFFSET($S$16,-1,0),$C164,OFFSET($K$12,1,0):OFFSET($K$16,-1,0)))</f>
        <v/>
      </c>
      <c r="E164" s="203" t="str">
        <f ca="1">IF(SUMIF(OFFSET($S$49,1,0):OFFSET($S$87,-1,0),$C164,OFFSET($M$49,1,0):OFFSET($M$87,-1,0))=0,"",SUMIF(OFFSET($S$49,1,0):OFFSET($S$87,-1,0),$C164,OFFSET($M$49,1,0):OFFSET($M$87,-1,0)))</f>
        <v/>
      </c>
      <c r="F164" s="203" t="str">
        <f ca="1">IF(SUMIF(OFFSET($S$37,1,0):OFFSET($S$46,-1,0),$C164,OFFSET($M$37,1,0):OFFSET($M$46,-1,0))=0,"",SUMIF(OFFSET($S$37,1,0):OFFSET($S$46,-1,0),$C164,OFFSET($M$37,1,0):OFFSET($M$46,-1,0)))</f>
        <v/>
      </c>
      <c r="G164" s="203" t="str">
        <f ca="1">IF(SUMIF(OFFSET($S$89,1,0):OFFSET($S$93,-1,0),$C164,OFFSET($M$89,1,0):OFFSET($M$93,-1,0))=0,"",SUMIF(OFFSET($S$89,1,0):OFFSET($S$93,-1,0),$C164,OFFSET($M$89,1,0):OFFSET($M$93,-1,0)))</f>
        <v/>
      </c>
      <c r="H164" s="203" t="str">
        <f ca="1">IFERROR(IF(SUMIF(OFFSET(#REF!,1,0):OFFSET(#REF!,-1,0),$C164,OFFSET(#REF!,1,0):OFFSET(#REF!,-1,0))=0,"",SUMIF(OFFSET(#REF!,1,0):OFFSET(#REF!,-1,0),$C164,OFFSET(#REF!,1,0):OFFSET(#REF!,-1,0))),"")</f>
        <v/>
      </c>
      <c r="I164" s="203" t="str">
        <f t="shared" ca="1" si="84"/>
        <v/>
      </c>
      <c r="J164" s="203" t="str">
        <f t="shared" ca="1" si="85"/>
        <v/>
      </c>
      <c r="K164" s="210">
        <f t="shared" ca="1" si="86"/>
        <v>0</v>
      </c>
    </row>
    <row r="165" spans="2:11" x14ac:dyDescent="0.25">
      <c r="B165" s="201">
        <v>93372</v>
      </c>
      <c r="C165" s="201">
        <v>431</v>
      </c>
      <c r="D165" s="203" t="str">
        <f ca="1">IF(SUMIF(OFFSET($S$12,1,0):OFFSET($S$16,-1,0),$C165,OFFSET($K$12,1,0):OFFSET($K$16,-1,0))=0,"",SUMIF(OFFSET($S$12,1,0):OFFSET($S$16,-1,0),$C165,OFFSET($K$12,1,0):OFFSET($K$16,-1,0)))</f>
        <v/>
      </c>
      <c r="E165" s="203" t="str">
        <f ca="1">IF(SUMIF(OFFSET($S$49,1,0):OFFSET($S$87,-1,0),$C165,OFFSET($M$49,1,0):OFFSET($M$87,-1,0))=0,"",SUMIF(OFFSET($S$49,1,0):OFFSET($S$87,-1,0),$C165,OFFSET($M$49,1,0):OFFSET($M$87,-1,0)))</f>
        <v/>
      </c>
      <c r="F165" s="203" t="str">
        <f ca="1">IF(SUMIF(OFFSET($S$37,1,0):OFFSET($S$46,-1,0),$C165,OFFSET($M$37,1,0):OFFSET($M$46,-1,0))=0,"",SUMIF(OFFSET($S$37,1,0):OFFSET($S$46,-1,0),$C165,OFFSET($M$37,1,0):OFFSET($M$46,-1,0)))</f>
        <v/>
      </c>
      <c r="G165" s="203" t="str">
        <f ca="1">IF(SUMIF(OFFSET($S$89,1,0):OFFSET($S$93,-1,0),$C165,OFFSET($M$89,1,0):OFFSET($M$93,-1,0))=0,"",SUMIF(OFFSET($S$89,1,0):OFFSET($S$93,-1,0),$C165,OFFSET($M$89,1,0):OFFSET($M$93,-1,0)))</f>
        <v/>
      </c>
      <c r="H165" s="203" t="str">
        <f ca="1">IFERROR(IF(SUMIF(OFFSET(#REF!,1,0):OFFSET(#REF!,-1,0),$C165,OFFSET(#REF!,1,0):OFFSET(#REF!,-1,0))=0,"",SUMIF(OFFSET(#REF!,1,0):OFFSET(#REF!,-1,0),$C165,OFFSET(#REF!,1,0):OFFSET(#REF!,-1,0))),"")</f>
        <v/>
      </c>
      <c r="I165" s="203" t="str">
        <f t="shared" ca="1" si="84"/>
        <v/>
      </c>
      <c r="J165" s="203" t="str">
        <f t="shared" ca="1" si="85"/>
        <v/>
      </c>
      <c r="K165" s="210">
        <f t="shared" ca="1" si="86"/>
        <v>0</v>
      </c>
    </row>
    <row r="166" spans="2:11" x14ac:dyDescent="0.25">
      <c r="B166" s="201">
        <v>93373</v>
      </c>
      <c r="C166" s="201">
        <v>441</v>
      </c>
      <c r="D166" s="203" t="str">
        <f ca="1">IF(SUMIF(OFFSET($S$12,1,0):OFFSET($S$16,-1,0),$C166,OFFSET($K$12,1,0):OFFSET($K$16,-1,0))=0,"",SUMIF(OFFSET($S$12,1,0):OFFSET($S$16,-1,0),$C166,OFFSET($K$12,1,0):OFFSET($K$16,-1,0)))</f>
        <v/>
      </c>
      <c r="E166" s="203" t="str">
        <f ca="1">IF(SUMIF(OFFSET($S$49,1,0):OFFSET($S$87,-1,0),$C166,OFFSET($M$49,1,0):OFFSET($M$87,-1,0))=0,"",SUMIF(OFFSET($S$49,1,0):OFFSET($S$87,-1,0),$C166,OFFSET($M$49,1,0):OFFSET($M$87,-1,0)))</f>
        <v/>
      </c>
      <c r="F166" s="203" t="str">
        <f ca="1">IF(SUMIF(OFFSET($S$37,1,0):OFFSET($S$46,-1,0),$C166,OFFSET($M$37,1,0):OFFSET($M$46,-1,0))=0,"",SUMIF(OFFSET($S$37,1,0):OFFSET($S$46,-1,0),$C166,OFFSET($M$37,1,0):OFFSET($M$46,-1,0)))</f>
        <v/>
      </c>
      <c r="G166" s="203" t="str">
        <f ca="1">IF(SUMIF(OFFSET($S$89,1,0):OFFSET($S$93,-1,0),$C166,OFFSET($M$89,1,0):OFFSET($M$93,-1,0))=0,"",SUMIF(OFFSET($S$89,1,0):OFFSET($S$93,-1,0),$C166,OFFSET($M$89,1,0):OFFSET($M$93,-1,0)))</f>
        <v/>
      </c>
      <c r="H166" s="203" t="str">
        <f ca="1">IFERROR(IF(SUMIF(OFFSET(#REF!,1,0):OFFSET(#REF!,-1,0),$C166,OFFSET(#REF!,1,0):OFFSET(#REF!,-1,0))=0,"",SUMIF(OFFSET(#REF!,1,0):OFFSET(#REF!,-1,0),$C166,OFFSET(#REF!,1,0):OFFSET(#REF!,-1,0))),"")</f>
        <v/>
      </c>
      <c r="I166" s="203" t="str">
        <f t="shared" ca="1" si="84"/>
        <v/>
      </c>
      <c r="J166" s="203" t="str">
        <f t="shared" ca="1" si="85"/>
        <v/>
      </c>
      <c r="K166" s="210">
        <f t="shared" ca="1" si="86"/>
        <v>0</v>
      </c>
    </row>
    <row r="167" spans="2:11" x14ac:dyDescent="0.25">
      <c r="B167" s="201">
        <v>93374</v>
      </c>
      <c r="C167" s="201">
        <v>112</v>
      </c>
      <c r="D167" s="203" t="str">
        <f ca="1">IF(SUMIF(OFFSET($S$12,1,0):OFFSET($S$16,-1,0),$C167,OFFSET($K$12,1,0):OFFSET($K$16,-1,0))=0,"",SUMIF(OFFSET($S$12,1,0):OFFSET($S$16,-1,0),$C167,OFFSET($K$12,1,0):OFFSET($K$16,-1,0)))</f>
        <v/>
      </c>
      <c r="E167" s="203" t="str">
        <f ca="1">IF(SUMIF(OFFSET($S$49,1,0):OFFSET($S$87,-1,0),$C167,OFFSET($M$49,1,0):OFFSET($M$87,-1,0))=0,"",SUMIF(OFFSET($S$49,1,0):OFFSET($S$87,-1,0),$C167,OFFSET($M$49,1,0):OFFSET($M$87,-1,0)))</f>
        <v/>
      </c>
      <c r="F167" s="203" t="str">
        <f ca="1">IF(SUMIF(OFFSET($S$37,1,0):OFFSET($S$46,-1,0),$C167,OFFSET($M$37,1,0):OFFSET($M$46,-1,0))=0,"",SUMIF(OFFSET($S$37,1,0):OFFSET($S$46,-1,0),$C167,OFFSET($M$37,1,0):OFFSET($M$46,-1,0)))</f>
        <v/>
      </c>
      <c r="G167" s="203" t="str">
        <f ca="1">IF(SUMIF(OFFSET($S$89,1,0):OFFSET($S$93,-1,0),$C167,OFFSET($M$89,1,0):OFFSET($M$93,-1,0))=0,"",SUMIF(OFFSET($S$89,1,0):OFFSET($S$93,-1,0),$C167,OFFSET($M$89,1,0):OFFSET($M$93,-1,0)))</f>
        <v/>
      </c>
      <c r="H167" s="203" t="str">
        <f ca="1">IFERROR(IF(SUMIF(OFFSET(#REF!,1,0):OFFSET(#REF!,-1,0),$C167,OFFSET(#REF!,1,0):OFFSET(#REF!,-1,0))=0,"",SUMIF(OFFSET(#REF!,1,0):OFFSET(#REF!,-1,0),$C167,OFFSET(#REF!,1,0):OFFSET(#REF!,-1,0))),"")</f>
        <v/>
      </c>
      <c r="I167" s="203" t="str">
        <f t="shared" ca="1" si="84"/>
        <v/>
      </c>
      <c r="J167" s="203" t="str">
        <f t="shared" ca="1" si="85"/>
        <v/>
      </c>
      <c r="K167" s="210">
        <f t="shared" ca="1" si="86"/>
        <v>0</v>
      </c>
    </row>
    <row r="168" spans="2:11" x14ac:dyDescent="0.25">
      <c r="B168" s="201">
        <v>93375</v>
      </c>
      <c r="C168" s="201">
        <v>122</v>
      </c>
      <c r="D168" s="203" t="str">
        <f ca="1">IF(SUMIF(OFFSET($S$12,1,0):OFFSET($S$16,-1,0),$C168,OFFSET($K$12,1,0):OFFSET($K$16,-1,0))=0,"",SUMIF(OFFSET($S$12,1,0):OFFSET($S$16,-1,0),$C168,OFFSET($K$12,1,0):OFFSET($K$16,-1,0)))</f>
        <v/>
      </c>
      <c r="E168" s="203" t="str">
        <f ca="1">IF(SUMIF(OFFSET($S$49,1,0):OFFSET($S$87,-1,0),$C168,OFFSET($M$49,1,0):OFFSET($M$87,-1,0))=0,"",SUMIF(OFFSET($S$49,1,0):OFFSET($S$87,-1,0),$C168,OFFSET($M$49,1,0):OFFSET($M$87,-1,0)))</f>
        <v/>
      </c>
      <c r="F168" s="203" t="str">
        <f ca="1">IF(SUMIF(OFFSET($S$37,1,0):OFFSET($S$46,-1,0),$C168,OFFSET($M$37,1,0):OFFSET($M$46,-1,0))=0,"",SUMIF(OFFSET($S$37,1,0):OFFSET($S$46,-1,0),$C168,OFFSET($M$37,1,0):OFFSET($M$46,-1,0)))</f>
        <v/>
      </c>
      <c r="G168" s="203" t="str">
        <f ca="1">IF(SUMIF(OFFSET($S$89,1,0):OFFSET($S$93,-1,0),$C168,OFFSET($M$89,1,0):OFFSET($M$93,-1,0))=0,"",SUMIF(OFFSET($S$89,1,0):OFFSET($S$93,-1,0),$C168,OFFSET($M$89,1,0):OFFSET($M$93,-1,0)))</f>
        <v/>
      </c>
      <c r="H168" s="203" t="str">
        <f ca="1">IFERROR(IF(SUMIF(OFFSET(#REF!,1,0):OFFSET(#REF!,-1,0),$C168,OFFSET(#REF!,1,0):OFFSET(#REF!,-1,0))=0,"",SUMIF(OFFSET(#REF!,1,0):OFFSET(#REF!,-1,0),$C168,OFFSET(#REF!,1,0):OFFSET(#REF!,-1,0))),"")</f>
        <v/>
      </c>
      <c r="I168" s="203" t="str">
        <f t="shared" ca="1" si="84"/>
        <v/>
      </c>
      <c r="J168" s="203" t="str">
        <f t="shared" ca="1" si="85"/>
        <v/>
      </c>
      <c r="K168" s="210">
        <f t="shared" ca="1" si="86"/>
        <v>0</v>
      </c>
    </row>
    <row r="169" spans="2:11" x14ac:dyDescent="0.25">
      <c r="B169" s="201">
        <v>93376</v>
      </c>
      <c r="C169" s="201">
        <v>212</v>
      </c>
      <c r="D169" s="203" t="str">
        <f ca="1">IF(SUMIF(OFFSET($S$12,1,0):OFFSET($S$16,-1,0),$C169,OFFSET($K$12,1,0):OFFSET($K$16,-1,0))=0,"",SUMIF(OFFSET($S$12,1,0):OFFSET($S$16,-1,0),$C169,OFFSET($K$12,1,0):OFFSET($K$16,-1,0)))</f>
        <v/>
      </c>
      <c r="E169" s="203" t="str">
        <f ca="1">IF(SUMIF(OFFSET($S$49,1,0):OFFSET($S$87,-1,0),$C169,OFFSET($M$49,1,0):OFFSET($M$87,-1,0))=0,"",SUMIF(OFFSET($S$49,1,0):OFFSET($S$87,-1,0),$C169,OFFSET($M$49,1,0):OFFSET($M$87,-1,0)))</f>
        <v/>
      </c>
      <c r="F169" s="203" t="str">
        <f ca="1">IF(SUMIF(OFFSET($S$37,1,0):OFFSET($S$46,-1,0),$C169,OFFSET($M$37,1,0):OFFSET($M$46,-1,0))=0,"",SUMIF(OFFSET($S$37,1,0):OFFSET($S$46,-1,0),$C169,OFFSET($M$37,1,0):OFFSET($M$46,-1,0)))</f>
        <v/>
      </c>
      <c r="G169" s="203" t="str">
        <f ca="1">IF(SUMIF(OFFSET($S$89,1,0):OFFSET($S$93,-1,0),$C169,OFFSET($M$89,1,0):OFFSET($M$93,-1,0))=0,"",SUMIF(OFFSET($S$89,1,0):OFFSET($S$93,-1,0),$C169,OFFSET($M$89,1,0):OFFSET($M$93,-1,0)))</f>
        <v/>
      </c>
      <c r="H169" s="203" t="str">
        <f ca="1">IFERROR(IF(SUMIF(OFFSET(#REF!,1,0):OFFSET(#REF!,-1,0),$C169,OFFSET(#REF!,1,0):OFFSET(#REF!,-1,0))=0,"",SUMIF(OFFSET(#REF!,1,0):OFFSET(#REF!,-1,0),$C169,OFFSET(#REF!,1,0):OFFSET(#REF!,-1,0))),"")</f>
        <v/>
      </c>
      <c r="I169" s="203" t="str">
        <f t="shared" ca="1" si="84"/>
        <v/>
      </c>
      <c r="J169" s="203" t="str">
        <f t="shared" ca="1" si="85"/>
        <v/>
      </c>
      <c r="K169" s="210">
        <f t="shared" ca="1" si="86"/>
        <v>0</v>
      </c>
    </row>
    <row r="170" spans="2:11" x14ac:dyDescent="0.25">
      <c r="B170" s="201">
        <v>93377</v>
      </c>
      <c r="C170" s="201">
        <v>222</v>
      </c>
      <c r="D170" s="203" t="str">
        <f ca="1">IF(SUMIF(OFFSET($S$12,1,0):OFFSET($S$16,-1,0),$C170,OFFSET($K$12,1,0):OFFSET($K$16,-1,0))=0,"",SUMIF(OFFSET($S$12,1,0):OFFSET($S$16,-1,0),$C170,OFFSET($K$12,1,0):OFFSET($K$16,-1,0)))</f>
        <v/>
      </c>
      <c r="E170" s="203" t="str">
        <f ca="1">IF(SUMIF(OFFSET($S$49,1,0):OFFSET($S$87,-1,0),$C170,OFFSET($M$49,1,0):OFFSET($M$87,-1,0))=0,"",SUMIF(OFFSET($S$49,1,0):OFFSET($S$87,-1,0),$C170,OFFSET($M$49,1,0):OFFSET($M$87,-1,0)))</f>
        <v/>
      </c>
      <c r="F170" s="203" t="str">
        <f ca="1">IF(SUMIF(OFFSET($S$37,1,0):OFFSET($S$46,-1,0),$C170,OFFSET($M$37,1,0):OFFSET($M$46,-1,0))=0,"",SUMIF(OFFSET($S$37,1,0):OFFSET($S$46,-1,0),$C170,OFFSET($M$37,1,0):OFFSET($M$46,-1,0)))</f>
        <v/>
      </c>
      <c r="G170" s="203" t="str">
        <f ca="1">IF(SUMIF(OFFSET($S$89,1,0):OFFSET($S$93,-1,0),$C170,OFFSET($M$89,1,0):OFFSET($M$93,-1,0))=0,"",SUMIF(OFFSET($S$89,1,0):OFFSET($S$93,-1,0),$C170,OFFSET($M$89,1,0):OFFSET($M$93,-1,0)))</f>
        <v/>
      </c>
      <c r="H170" s="203" t="str">
        <f ca="1">IFERROR(IF(SUMIF(OFFSET(#REF!,1,0):OFFSET(#REF!,-1,0),$C170,OFFSET(#REF!,1,0):OFFSET(#REF!,-1,0))=0,"",SUMIF(OFFSET(#REF!,1,0):OFFSET(#REF!,-1,0),$C170,OFFSET(#REF!,1,0):OFFSET(#REF!,-1,0))),"")</f>
        <v/>
      </c>
      <c r="I170" s="203" t="str">
        <f t="shared" ca="1" si="84"/>
        <v/>
      </c>
      <c r="J170" s="203" t="str">
        <f t="shared" ca="1" si="85"/>
        <v/>
      </c>
      <c r="K170" s="210">
        <f t="shared" ca="1" si="86"/>
        <v>0</v>
      </c>
    </row>
    <row r="171" spans="2:11" x14ac:dyDescent="0.25">
      <c r="B171" s="201">
        <v>93378</v>
      </c>
      <c r="C171" s="201">
        <v>111</v>
      </c>
      <c r="D171" s="203" t="str">
        <f ca="1">IF(SUMIF(OFFSET($S$12,1,0):OFFSET($S$16,-1,0),$C171,OFFSET($K$12,1,0):OFFSET($K$16,-1,0))=0,"",SUMIF(OFFSET($S$12,1,0):OFFSET($S$16,-1,0),$C171,OFFSET($K$12,1,0):OFFSET($K$16,-1,0)))</f>
        <v/>
      </c>
      <c r="E171" s="203" t="str">
        <f ca="1">IF(SUMIF(OFFSET($S$49,1,0):OFFSET($S$87,-1,0),$C171,OFFSET($M$49,1,0):OFFSET($M$87,-1,0))=0,"",SUMIF(OFFSET($S$49,1,0):OFFSET($S$87,-1,0),$C171,OFFSET($M$49,1,0):OFFSET($M$87,-1,0)))</f>
        <v/>
      </c>
      <c r="F171" s="203" t="str">
        <f ca="1">IF(SUMIF(OFFSET($S$37,1,0):OFFSET($S$46,-1,0),$C171,OFFSET($M$37,1,0):OFFSET($M$46,-1,0))=0,"",SUMIF(OFFSET($S$37,1,0):OFFSET($S$46,-1,0),$C171,OFFSET($M$37,1,0):OFFSET($M$46,-1,0)))</f>
        <v/>
      </c>
      <c r="G171" s="203" t="str">
        <f ca="1">IF(SUMIF(OFFSET($S$89,1,0):OFFSET($S$93,-1,0),$C171,OFFSET($M$89,1,0):OFFSET($M$93,-1,0))=0,"",SUMIF(OFFSET($S$89,1,0):OFFSET($S$93,-1,0),$C171,OFFSET($M$89,1,0):OFFSET($M$93,-1,0)))</f>
        <v/>
      </c>
      <c r="H171" s="203" t="str">
        <f ca="1">IFERROR(IF(SUMIF(OFFSET(#REF!,1,0):OFFSET(#REF!,-1,0),$C171,OFFSET(#REF!,1,0):OFFSET(#REF!,-1,0))=0,"",SUMIF(OFFSET(#REF!,1,0):OFFSET(#REF!,-1,0),$C171,OFFSET(#REF!,1,0):OFFSET(#REF!,-1,0))),"")</f>
        <v/>
      </c>
      <c r="I171" s="203" t="str">
        <f t="shared" ca="1" si="84"/>
        <v/>
      </c>
      <c r="J171" s="203" t="str">
        <f t="shared" ca="1" si="85"/>
        <v/>
      </c>
      <c r="K171" s="210">
        <f t="shared" ca="1" si="86"/>
        <v>0</v>
      </c>
    </row>
    <row r="172" spans="2:11" x14ac:dyDescent="0.25">
      <c r="B172" s="201">
        <v>93379</v>
      </c>
      <c r="C172" s="201">
        <v>121</v>
      </c>
      <c r="D172" s="203" t="str">
        <f ca="1">IF(SUMIF(OFFSET($S$12,1,0):OFFSET($S$16,-1,0),$C172,OFFSET($K$12,1,0):OFFSET($K$16,-1,0))=0,"",SUMIF(OFFSET($S$12,1,0):OFFSET($S$16,-1,0),$C172,OFFSET($K$12,1,0):OFFSET($K$16,-1,0)))</f>
        <v/>
      </c>
      <c r="E172" s="203" t="str">
        <f ca="1">IF(SUMIF(OFFSET($S$49,1,0):OFFSET($S$87,-1,0),$C172,OFFSET($M$49,1,0):OFFSET($M$87,-1,0))=0,"",SUMIF(OFFSET($S$49,1,0):OFFSET($S$87,-1,0),$C172,OFFSET($M$49,1,0):OFFSET($M$87,-1,0)))</f>
        <v/>
      </c>
      <c r="F172" s="203">
        <f ca="1">IF(SUMIF(OFFSET($S$37,1,0):OFFSET($S$46,-1,0),$C172,OFFSET($M$37,1,0):OFFSET($M$46,-1,0))=0,"",SUMIF(OFFSET($S$37,1,0):OFFSET($S$46,-1,0),$C172,OFFSET($M$37,1,0):OFFSET($M$46,-1,0)))</f>
        <v>65.48</v>
      </c>
      <c r="G172" s="203" t="str">
        <f ca="1">IF(SUMIF(OFFSET($S$89,1,0):OFFSET($S$93,-1,0),$C172,OFFSET($M$89,1,0):OFFSET($M$93,-1,0))=0,"",SUMIF(OFFSET($S$89,1,0):OFFSET($S$93,-1,0),$C172,OFFSET($M$89,1,0):OFFSET($M$93,-1,0)))</f>
        <v/>
      </c>
      <c r="H172" s="203" t="str">
        <f ca="1">IFERROR(IF(SUMIF(OFFSET(#REF!,1,0):OFFSET(#REF!,-1,0),$C172,OFFSET(#REF!,1,0):OFFSET(#REF!,-1,0))=0,"",SUMIF(OFFSET(#REF!,1,0):OFFSET(#REF!,-1,0),$C172,OFFSET(#REF!,1,0):OFFSET(#REF!,-1,0))),"")</f>
        <v/>
      </c>
      <c r="I172" s="203" t="str">
        <f t="shared" ca="1" si="84"/>
        <v/>
      </c>
      <c r="J172" s="203" t="str">
        <f t="shared" ca="1" si="85"/>
        <v/>
      </c>
      <c r="K172" s="210">
        <f t="shared" ca="1" si="86"/>
        <v>65.48</v>
      </c>
    </row>
    <row r="173" spans="2:11" x14ac:dyDescent="0.25">
      <c r="B173" s="201">
        <v>93380</v>
      </c>
      <c r="C173" s="201">
        <v>211</v>
      </c>
      <c r="D173" s="203" t="str">
        <f ca="1">IF(SUMIF(OFFSET($S$12,1,0):OFFSET($S$16,-1,0),$C173,OFFSET($K$12,1,0):OFFSET($K$16,-1,0))=0,"",SUMIF(OFFSET($S$12,1,0):OFFSET($S$16,-1,0),$C173,OFFSET($K$12,1,0):OFFSET($K$16,-1,0)))</f>
        <v/>
      </c>
      <c r="E173" s="203" t="str">
        <f ca="1">IF(SUMIF(OFFSET($S$49,1,0):OFFSET($S$87,-1,0),$C173,OFFSET($M$49,1,0):OFFSET($M$87,-1,0))=0,"",SUMIF(OFFSET($S$49,1,0):OFFSET($S$87,-1,0),$C173,OFFSET($M$49,1,0):OFFSET($M$87,-1,0)))</f>
        <v/>
      </c>
      <c r="F173" s="203" t="str">
        <f ca="1">IF(SUMIF(OFFSET($S$37,1,0):OFFSET($S$46,-1,0),$C173,OFFSET($M$37,1,0):OFFSET($M$46,-1,0))=0,"",SUMIF(OFFSET($S$37,1,0):OFFSET($S$46,-1,0),$C173,OFFSET($M$37,1,0):OFFSET($M$46,-1,0)))</f>
        <v/>
      </c>
      <c r="G173" s="203" t="str">
        <f ca="1">IF(SUMIF(OFFSET($S$89,1,0):OFFSET($S$93,-1,0),$C173,OFFSET($M$89,1,0):OFFSET($M$93,-1,0))=0,"",SUMIF(OFFSET($S$89,1,0):OFFSET($S$93,-1,0),$C173,OFFSET($M$89,1,0):OFFSET($M$93,-1,0)))</f>
        <v/>
      </c>
      <c r="H173" s="203" t="str">
        <f ca="1">IFERROR(IF(SUMIF(OFFSET(#REF!,1,0):OFFSET(#REF!,-1,0),$C173,OFFSET(#REF!,1,0):OFFSET(#REF!,-1,0))=0,"",SUMIF(OFFSET(#REF!,1,0):OFFSET(#REF!,-1,0),$C173,OFFSET(#REF!,1,0):OFFSET(#REF!,-1,0))),"")</f>
        <v/>
      </c>
      <c r="I173" s="203" t="str">
        <f t="shared" ca="1" si="84"/>
        <v/>
      </c>
      <c r="J173" s="203" t="str">
        <f t="shared" ca="1" si="85"/>
        <v/>
      </c>
      <c r="K173" s="210">
        <f t="shared" ca="1" si="86"/>
        <v>0</v>
      </c>
    </row>
    <row r="174" spans="2:11" x14ac:dyDescent="0.25">
      <c r="B174" s="201">
        <v>93381</v>
      </c>
      <c r="C174" s="201">
        <v>221</v>
      </c>
      <c r="D174" s="203" t="str">
        <f ca="1">IF(SUMIF(OFFSET($S$12,1,0):OFFSET($S$16,-1,0),$C174,OFFSET($K$12,1,0):OFFSET($K$16,-1,0))=0,"",SUMIF(OFFSET($S$12,1,0):OFFSET($S$16,-1,0),$C174,OFFSET($K$12,1,0):OFFSET($K$16,-1,0)))</f>
        <v/>
      </c>
      <c r="E174" s="203" t="str">
        <f ca="1">IF(SUMIF(OFFSET($S$49,1,0):OFFSET($S$87,-1,0),$C174,OFFSET($M$49,1,0):OFFSET($M$87,-1,0))=0,"",SUMIF(OFFSET($S$49,1,0):OFFSET($S$87,-1,0),$C174,OFFSET($M$49,1,0):OFFSET($M$87,-1,0)))</f>
        <v/>
      </c>
      <c r="F174" s="203" t="str">
        <f ca="1">IF(SUMIF(OFFSET($S$37,1,0):OFFSET($S$46,-1,0),$C174,OFFSET($M$37,1,0):OFFSET($M$46,-1,0))=0,"",SUMIF(OFFSET($S$37,1,0):OFFSET($S$46,-1,0),$C174,OFFSET($M$37,1,0):OFFSET($M$46,-1,0)))</f>
        <v/>
      </c>
      <c r="G174" s="203" t="str">
        <f ca="1">IF(SUMIF(OFFSET($S$89,1,0):OFFSET($S$93,-1,0),$C174,OFFSET($M$89,1,0):OFFSET($M$93,-1,0))=0,"",SUMIF(OFFSET($S$89,1,0):OFFSET($S$93,-1,0),$C174,OFFSET($M$89,1,0):OFFSET($M$93,-1,0)))</f>
        <v/>
      </c>
      <c r="H174" s="203" t="str">
        <f ca="1">IFERROR(IF(SUMIF(OFFSET(#REF!,1,0):OFFSET(#REF!,-1,0),$C174,OFFSET(#REF!,1,0):OFFSET(#REF!,-1,0))=0,"",SUMIF(OFFSET(#REF!,1,0):OFFSET(#REF!,-1,0),$C174,OFFSET(#REF!,1,0):OFFSET(#REF!,-1,0))),"")</f>
        <v/>
      </c>
      <c r="I174" s="203" t="str">
        <f t="shared" ca="1" si="84"/>
        <v/>
      </c>
      <c r="J174" s="203" t="str">
        <f t="shared" ca="1" si="85"/>
        <v/>
      </c>
      <c r="K174" s="210">
        <f t="shared" ca="1" si="86"/>
        <v>0</v>
      </c>
    </row>
    <row r="176" spans="2:11" x14ac:dyDescent="0.25">
      <c r="B176" s="210" t="s">
        <v>3689</v>
      </c>
      <c r="K176" s="210"/>
    </row>
    <row r="177" spans="2:11" ht="30" x14ac:dyDescent="0.25">
      <c r="B177" s="921" t="s">
        <v>1374</v>
      </c>
      <c r="C177" s="921"/>
      <c r="D177" s="202" t="s">
        <v>3672</v>
      </c>
      <c r="E177" s="202" t="s">
        <v>3673</v>
      </c>
      <c r="F177" s="203" t="s">
        <v>1404</v>
      </c>
      <c r="K177" s="213" t="s">
        <v>3687</v>
      </c>
    </row>
    <row r="178" spans="2:11" x14ac:dyDescent="0.25">
      <c r="B178" s="201">
        <v>101616</v>
      </c>
      <c r="C178" s="201">
        <v>1</v>
      </c>
      <c r="D178" s="203" t="str">
        <f ca="1">IF(SUMIF(OFFSET($U$12,1,0):OFFSET($U$16,-1,0),$C178,OFFSET($J$12,1,0):OFFSET($J$16,-1,0))=0,"",SUMIF(OFFSET($U$12,1,0):OFFSET($U$16,-1,0),$C178,OFFSET($J$12,1,0):OFFSET($J$16,-1,0)))</f>
        <v/>
      </c>
      <c r="E178" s="203" t="str">
        <f ca="1">IF(SUMIF(OFFSET($U$49,1,0):OFFSET($U$87,-1,0),$C178,OFFSET($L$49,1,0):OFFSET($L$87,-1,0))=0,"",SUMIF(OFFSET($U$49,1,0):OFFSET($U$87,-1,0),$C178,OFFSET($L$49,1,0):OFFSET($L$87,-1,0)))</f>
        <v/>
      </c>
      <c r="F178" s="203">
        <f ca="1">IF(SUMIF(OFFSET($U$37,1,0):OFFSET($U$46,-1,0),$C178,OFFSET($L$37,1,0):OFFSET($L$46,-1,0))=0,"",SUMIF(OFFSET($U$37,1,0):OFFSET($U$46,-1,0),$C178,OFFSET($L$37,1,0):OFFSET($L$46,-1,0)))</f>
        <v>96.649999999999991</v>
      </c>
      <c r="K178" s="210">
        <f ca="1">SUM(D178:J178)-SUM(G178:H178)</f>
        <v>96.649999999999991</v>
      </c>
    </row>
    <row r="179" spans="2:11" x14ac:dyDescent="0.25">
      <c r="B179" s="201">
        <v>101617</v>
      </c>
      <c r="C179" s="201">
        <v>2</v>
      </c>
      <c r="D179" s="203">
        <f ca="1">IF(SUMIF(OFFSET($U$12,1,0):OFFSET($U$16,-1,0),$C179,OFFSET($J$12,1,0):OFFSET($J$16,-1,0))=0,"",SUMIF(OFFSET($U$12,1,0):OFFSET($U$16,-1,0),$C179,OFFSET($J$12,1,0):OFFSET($J$16,-1,0)))</f>
        <v>178.5</v>
      </c>
      <c r="E179" s="203" t="str">
        <f ca="1">IF(SUMIF(OFFSET($U$49,1,0):OFFSET($U$87,-1,0),$C179,OFFSET($L$49,1,0):OFFSET($L$87,-1,0))=0,"",SUMIF(OFFSET($U$49,1,0):OFFSET($U$87,-1,0),$C179,OFFSET($L$49,1,0):OFFSET($L$87,-1,0)))</f>
        <v/>
      </c>
      <c r="F179" s="203" t="str">
        <f ca="1">IF(SUMIF(OFFSET($U$37,1,0):OFFSET($U$46,-1,0),$C179,OFFSET($L$37,1,0):OFFSET($L$46,-1,0))=0,"",SUMIF(OFFSET($U$37,1,0):OFFSET($U$46,-1,0),$C179,OFFSET($L$37,1,0):OFFSET($L$46,-1,0)))</f>
        <v/>
      </c>
      <c r="K179" s="210">
        <f t="shared" ref="K179:K180" ca="1" si="87">SUM(D179:J179)-SUM(G179:H179)</f>
        <v>178.5</v>
      </c>
    </row>
    <row r="180" spans="2:11" x14ac:dyDescent="0.25">
      <c r="B180" s="201" t="s">
        <v>4854</v>
      </c>
      <c r="C180" s="201"/>
      <c r="D180" s="203"/>
      <c r="E180" s="203"/>
      <c r="F180" s="203"/>
      <c r="K180" s="210">
        <f t="shared" si="87"/>
        <v>0</v>
      </c>
    </row>
    <row r="181" spans="2:11" x14ac:dyDescent="0.25">
      <c r="B181" s="201" t="s">
        <v>4855</v>
      </c>
      <c r="C181" s="201"/>
      <c r="D181" s="203"/>
      <c r="E181" s="203"/>
      <c r="F181" s="203"/>
      <c r="K181" s="210">
        <f>SUM(D181:J181)-SUM(G181:H181)</f>
        <v>0</v>
      </c>
    </row>
    <row r="183" spans="2:11" ht="15.75" thickBot="1" x14ac:dyDescent="0.3">
      <c r="B183" s="210" t="s">
        <v>3690</v>
      </c>
    </row>
    <row r="184" spans="2:11" ht="30.75" thickBot="1" x14ac:dyDescent="0.3">
      <c r="B184" s="921" t="s">
        <v>1374</v>
      </c>
      <c r="C184" s="921"/>
      <c r="D184" s="202" t="s">
        <v>3672</v>
      </c>
      <c r="E184" s="202" t="s">
        <v>3673</v>
      </c>
      <c r="K184" s="212" t="s">
        <v>3682</v>
      </c>
    </row>
    <row r="185" spans="2:11" x14ac:dyDescent="0.25">
      <c r="B185" s="201">
        <v>101570</v>
      </c>
      <c r="C185" s="201">
        <v>111</v>
      </c>
      <c r="D185" s="203" t="str">
        <f ca="1">IF(SUMIF(OFFSET($V$12,1,0):OFFSET($V$16,-1,0),$C185,OFFSET($L$12,1,0):OFFSET($L$16,-1,0))=0,"",SUMIF(OFFSET($V$12,1,0):OFFSET($V$16,-1,0),$C185,OFFSET($L$12,1,0):OFFSET($L$16,-1,0)))</f>
        <v/>
      </c>
      <c r="E185" s="203" t="str">
        <f ca="1">IF(SUMIF(OFFSET($V$49,1,0):OFFSET($V$87,-1,0),$C185,OFFSET($J$49,1,0):OFFSET($J$87,-1,0))=0,"",SUMIF(OFFSET($V$49,1,0):OFFSET($V$87,-1,0),$C185,OFFSET($J$49,1,0):OFFSET($J$87,-1,0)))</f>
        <v/>
      </c>
      <c r="K185" s="210">
        <f ca="1">SUM(D185:J185)-SUM(G185:H185)</f>
        <v>0</v>
      </c>
    </row>
    <row r="186" spans="2:11" x14ac:dyDescent="0.25">
      <c r="B186" s="201">
        <v>101571</v>
      </c>
      <c r="C186" s="201">
        <v>121</v>
      </c>
      <c r="D186" s="203" t="str">
        <f ca="1">IF(SUMIF(OFFSET($V$12,1,0):OFFSET($V$16,-1,0),$C186,OFFSET($L$12,1,0):OFFSET($L$16,-1,0))=0,"",SUMIF(OFFSET($V$12,1,0):OFFSET($V$16,-1,0),$C186,OFFSET($L$12,1,0):OFFSET($L$16,-1,0)))</f>
        <v/>
      </c>
      <c r="E186" s="203" t="str">
        <f ca="1">IF(SUMIF(OFFSET($V$49,1,0):OFFSET($V$87,-1,0),$C186,OFFSET($J$49,1,0):OFFSET($J$87,-1,0))=0,"",SUMIF(OFFSET($V$49,1,0):OFFSET($V$87,-1,0),$C186,OFFSET($J$49,1,0):OFFSET($J$87,-1,0)))</f>
        <v/>
      </c>
      <c r="K186" s="210">
        <f t="shared" ref="K186:K208" ca="1" si="88">SUM(D186:J186)-SUM(G186:H186)</f>
        <v>0</v>
      </c>
    </row>
    <row r="187" spans="2:11" x14ac:dyDescent="0.25">
      <c r="B187" s="201">
        <v>101572</v>
      </c>
      <c r="C187" s="201">
        <v>211</v>
      </c>
      <c r="D187" s="203" t="str">
        <f ca="1">IF(SUMIF(OFFSET($V$12,1,0):OFFSET($V$16,-1,0),$C187,OFFSET($L$12,1,0):OFFSET($L$16,-1,0))=0,"",SUMIF(OFFSET($V$12,1,0):OFFSET($V$16,-1,0),$C187,OFFSET($L$12,1,0):OFFSET($L$16,-1,0)))</f>
        <v/>
      </c>
      <c r="E187" s="203" t="str">
        <f ca="1">IF(SUMIF(OFFSET($V$49,1,0):OFFSET($V$87,-1,0),$C187,OFFSET($J$49,1,0):OFFSET($J$87,-1,0))=0,"",SUMIF(OFFSET($V$49,1,0):OFFSET($V$87,-1,0),$C187,OFFSET($J$49,1,0):OFFSET($J$87,-1,0)))</f>
        <v/>
      </c>
      <c r="K187" s="210">
        <f t="shared" ca="1" si="88"/>
        <v>0</v>
      </c>
    </row>
    <row r="188" spans="2:11" x14ac:dyDescent="0.25">
      <c r="B188" s="201">
        <v>101573</v>
      </c>
      <c r="C188" s="201">
        <v>221</v>
      </c>
      <c r="D188" s="203">
        <f ca="1">IF(SUMIF(OFFSET($V$12,1,0):OFFSET($V$16,-1,0),$C188,OFFSET($L$12,1,0):OFFSET($L$16,-1,0))=0,"",SUMIF(OFFSET($V$12,1,0):OFFSET($V$16,-1,0),$C188,OFFSET($L$12,1,0):OFFSET($L$16,-1,0)))</f>
        <v>543.29999999999995</v>
      </c>
      <c r="E188" s="203" t="str">
        <f ca="1">IF(SUMIF(OFFSET($V$49,1,0):OFFSET($V$87,-1,0),$C188,OFFSET($J$49,1,0):OFFSET($J$87,-1,0))=0,"",SUMIF(OFFSET($V$49,1,0):OFFSET($V$87,-1,0),$C188,OFFSET($J$49,1,0):OFFSET($J$87,-1,0)))</f>
        <v/>
      </c>
      <c r="K188" s="210">
        <f t="shared" ca="1" si="88"/>
        <v>543.29999999999995</v>
      </c>
    </row>
    <row r="189" spans="2:11" x14ac:dyDescent="0.25">
      <c r="B189" s="201">
        <v>101574</v>
      </c>
      <c r="C189" s="201">
        <v>311</v>
      </c>
      <c r="D189" s="203" t="str">
        <f ca="1">IF(SUMIF(OFFSET($V$12,1,0):OFFSET($V$16,-1,0),$C189,OFFSET($L$12,1,0):OFFSET($L$16,-1,0))=0,"",SUMIF(OFFSET($V$12,1,0):OFFSET($V$16,-1,0),$C189,OFFSET($L$12,1,0):OFFSET($L$16,-1,0)))</f>
        <v/>
      </c>
      <c r="E189" s="203" t="str">
        <f ca="1">IF(SUMIF(OFFSET($V$49,1,0):OFFSET($V$87,-1,0),$C189,OFFSET($J$49,1,0):OFFSET($J$87,-1,0))=0,"",SUMIF(OFFSET($V$49,1,0):OFFSET($V$87,-1,0),$C189,OFFSET($J$49,1,0):OFFSET($J$87,-1,0)))</f>
        <v/>
      </c>
      <c r="K189" s="210">
        <f t="shared" ca="1" si="88"/>
        <v>0</v>
      </c>
    </row>
    <row r="190" spans="2:11" x14ac:dyDescent="0.25">
      <c r="B190" s="201">
        <v>101575</v>
      </c>
      <c r="C190" s="201">
        <v>321</v>
      </c>
      <c r="D190" s="203" t="str">
        <f ca="1">IF(SUMIF(OFFSET($V$12,1,0):OFFSET($V$16,-1,0),$C190,OFFSET($L$12,1,0):OFFSET($L$16,-1,0))=0,"",SUMIF(OFFSET($V$12,1,0):OFFSET($V$16,-1,0),$C190,OFFSET($L$12,1,0):OFFSET($L$16,-1,0)))</f>
        <v/>
      </c>
      <c r="E190" s="203" t="str">
        <f ca="1">IF(SUMIF(OFFSET($V$49,1,0):OFFSET($V$87,-1,0),$C190,OFFSET($J$49,1,0):OFFSET($J$87,-1,0))=0,"",SUMIF(OFFSET($V$49,1,0):OFFSET($V$87,-1,0),$C190,OFFSET($J$49,1,0):OFFSET($J$87,-1,0)))</f>
        <v/>
      </c>
      <c r="K190" s="210">
        <f t="shared" ca="1" si="88"/>
        <v>0</v>
      </c>
    </row>
    <row r="191" spans="2:11" x14ac:dyDescent="0.25">
      <c r="B191" s="201">
        <v>101576</v>
      </c>
      <c r="C191" s="201">
        <v>112</v>
      </c>
      <c r="D191" s="203" t="str">
        <f ca="1">IF(SUMIF(OFFSET($V$12,1,0):OFFSET($V$16,-1,0),$C191,OFFSET($L$12,1,0):OFFSET($L$16,-1,0))=0,"",SUMIF(OFFSET($V$12,1,0):OFFSET($V$16,-1,0),$C191,OFFSET($L$12,1,0):OFFSET($L$16,-1,0)))</f>
        <v/>
      </c>
      <c r="E191" s="203" t="str">
        <f ca="1">IF(SUMIF(OFFSET($V$49,1,0):OFFSET($V$87,-1,0),$C191,OFFSET($J$49,1,0):OFFSET($J$87,-1,0))=0,"",SUMIF(OFFSET($V$49,1,0):OFFSET($V$87,-1,0),$C191,OFFSET($J$49,1,0):OFFSET($J$87,-1,0)))</f>
        <v/>
      </c>
      <c r="K191" s="210">
        <f t="shared" ca="1" si="88"/>
        <v>0</v>
      </c>
    </row>
    <row r="192" spans="2:11" x14ac:dyDescent="0.25">
      <c r="B192" s="201">
        <v>101577</v>
      </c>
      <c r="C192" s="201">
        <v>122</v>
      </c>
      <c r="D192" s="203" t="str">
        <f ca="1">IF(SUMIF(OFFSET($V$12,1,0):OFFSET($V$16,-1,0),$C192,OFFSET($L$12,1,0):OFFSET($L$16,-1,0))=0,"",SUMIF(OFFSET($V$12,1,0):OFFSET($V$16,-1,0),$C192,OFFSET($L$12,1,0):OFFSET($L$16,-1,0)))</f>
        <v/>
      </c>
      <c r="E192" s="203" t="str">
        <f ca="1">IF(SUMIF(OFFSET($V$49,1,0):OFFSET($V$87,-1,0),$C192,OFFSET($J$49,1,0):OFFSET($J$87,-1,0))=0,"",SUMIF(OFFSET($V$49,1,0):OFFSET($V$87,-1,0),$C192,OFFSET($J$49,1,0):OFFSET($J$87,-1,0)))</f>
        <v/>
      </c>
      <c r="K192" s="210">
        <f t="shared" ca="1" si="88"/>
        <v>0</v>
      </c>
    </row>
    <row r="193" spans="2:11" x14ac:dyDescent="0.25">
      <c r="B193" s="201">
        <v>101578</v>
      </c>
      <c r="C193" s="201">
        <v>212</v>
      </c>
      <c r="D193" s="203" t="str">
        <f ca="1">IF(SUMIF(OFFSET($V$12,1,0):OFFSET($V$16,-1,0),$C193,OFFSET($L$12,1,0):OFFSET($L$16,-1,0))=0,"",SUMIF(OFFSET($V$12,1,0):OFFSET($V$16,-1,0),$C193,OFFSET($L$12,1,0):OFFSET($L$16,-1,0)))</f>
        <v/>
      </c>
      <c r="E193" s="203" t="str">
        <f ca="1">IF(SUMIF(OFFSET($V$49,1,0):OFFSET($V$87,-1,0),$C193,OFFSET($J$49,1,0):OFFSET($J$87,-1,0))=0,"",SUMIF(OFFSET($V$49,1,0):OFFSET($V$87,-1,0),$C193,OFFSET($J$49,1,0):OFFSET($J$87,-1,0)))</f>
        <v/>
      </c>
      <c r="K193" s="210">
        <f t="shared" ca="1" si="88"/>
        <v>0</v>
      </c>
    </row>
    <row r="194" spans="2:11" x14ac:dyDescent="0.25">
      <c r="B194" s="201">
        <v>101579</v>
      </c>
      <c r="C194" s="201">
        <v>222</v>
      </c>
      <c r="D194" s="203" t="str">
        <f ca="1">IF(SUMIF(OFFSET($V$12,1,0):OFFSET($V$16,-1,0),$C194,OFFSET($L$12,1,0):OFFSET($L$16,-1,0))=0,"",SUMIF(OFFSET($V$12,1,0):OFFSET($V$16,-1,0),$C194,OFFSET($L$12,1,0):OFFSET($L$16,-1,0)))</f>
        <v/>
      </c>
      <c r="E194" s="203" t="str">
        <f ca="1">IF(SUMIF(OFFSET($V$49,1,0):OFFSET($V$87,-1,0),$C194,OFFSET($J$49,1,0):OFFSET($J$87,-1,0))=0,"",SUMIF(OFFSET($V$49,1,0):OFFSET($V$87,-1,0),$C194,OFFSET($J$49,1,0):OFFSET($J$87,-1,0)))</f>
        <v/>
      </c>
      <c r="K194" s="210">
        <f t="shared" ca="1" si="88"/>
        <v>0</v>
      </c>
    </row>
    <row r="195" spans="2:11" x14ac:dyDescent="0.25">
      <c r="B195" s="201">
        <v>101580</v>
      </c>
      <c r="C195" s="201">
        <v>312</v>
      </c>
      <c r="D195" s="203" t="str">
        <f ca="1">IF(SUMIF(OFFSET($V$12,1,0):OFFSET($V$16,-1,0),$C195,OFFSET($L$12,1,0):OFFSET($L$16,-1,0))=0,"",SUMIF(OFFSET($V$12,1,0):OFFSET($V$16,-1,0),$C195,OFFSET($L$12,1,0):OFFSET($L$16,-1,0)))</f>
        <v/>
      </c>
      <c r="E195" s="203" t="str">
        <f ca="1">IF(SUMIF(OFFSET($V$49,1,0):OFFSET($V$87,-1,0),$C195,OFFSET($J$49,1,0):OFFSET($J$87,-1,0))=0,"",SUMIF(OFFSET($V$49,1,0):OFFSET($V$87,-1,0),$C195,OFFSET($J$49,1,0):OFFSET($J$87,-1,0)))</f>
        <v/>
      </c>
      <c r="K195" s="210">
        <f t="shared" ca="1" si="88"/>
        <v>0</v>
      </c>
    </row>
    <row r="196" spans="2:11" x14ac:dyDescent="0.25">
      <c r="B196" s="201">
        <v>101581</v>
      </c>
      <c r="C196" s="201">
        <v>322</v>
      </c>
      <c r="D196" s="203" t="str">
        <f ca="1">IF(SUMIF(OFFSET($V$12,1,0):OFFSET($V$16,-1,0),$C196,OFFSET($L$12,1,0):OFFSET($L$16,-1,0))=0,"",SUMIF(OFFSET($V$12,1,0):OFFSET($V$16,-1,0),$C196,OFFSET($L$12,1,0):OFFSET($L$16,-1,0)))</f>
        <v/>
      </c>
      <c r="E196" s="203" t="str">
        <f ca="1">IF(SUMIF(OFFSET($V$49,1,0):OFFSET($V$87,-1,0),$C196,OFFSET($J$49,1,0):OFFSET($J$87,-1,0))=0,"",SUMIF(OFFSET($V$49,1,0):OFFSET($V$87,-1,0),$C196,OFFSET($J$49,1,0):OFFSET($J$87,-1,0)))</f>
        <v/>
      </c>
      <c r="K196" s="210">
        <f t="shared" ca="1" si="88"/>
        <v>0</v>
      </c>
    </row>
    <row r="197" spans="2:11" x14ac:dyDescent="0.25">
      <c r="B197" s="201">
        <v>101582</v>
      </c>
      <c r="C197" s="201">
        <v>113</v>
      </c>
      <c r="D197" s="203" t="str">
        <f ca="1">IF(SUMIF(OFFSET($V$12,1,0):OFFSET($V$16,-1,0),$C197,OFFSET($L$12,1,0):OFFSET($L$16,-1,0))=0,"",SUMIF(OFFSET($V$12,1,0):OFFSET($V$16,-1,0),$C197,OFFSET($L$12,1,0):OFFSET($L$16,-1,0)))</f>
        <v/>
      </c>
      <c r="E197" s="203" t="str">
        <f ca="1">IF(SUMIF(OFFSET($V$49,1,0):OFFSET($V$87,-1,0),$C197,OFFSET($J$49,1,0):OFFSET($J$87,-1,0))=0,"",SUMIF(OFFSET($V$49,1,0):OFFSET($V$87,-1,0),$C197,OFFSET($J$49,1,0):OFFSET($J$87,-1,0)))</f>
        <v/>
      </c>
      <c r="K197" s="210">
        <f t="shared" ca="1" si="88"/>
        <v>0</v>
      </c>
    </row>
    <row r="198" spans="2:11" x14ac:dyDescent="0.25">
      <c r="B198" s="201">
        <v>101583</v>
      </c>
      <c r="C198" s="201">
        <v>123</v>
      </c>
      <c r="D198" s="203" t="str">
        <f ca="1">IF(SUMIF(OFFSET($V$12,1,0):OFFSET($V$16,-1,0),$C198,OFFSET($L$12,1,0):OFFSET($L$16,-1,0))=0,"",SUMIF(OFFSET($V$12,1,0):OFFSET($V$16,-1,0),$C198,OFFSET($L$12,1,0):OFFSET($L$16,-1,0)))</f>
        <v/>
      </c>
      <c r="E198" s="203" t="str">
        <f ca="1">IF(SUMIF(OFFSET($V$49,1,0):OFFSET($V$87,-1,0),$C198,OFFSET($J$49,1,0):OFFSET($J$87,-1,0))=0,"",SUMIF(OFFSET($V$49,1,0):OFFSET($V$87,-1,0),$C198,OFFSET($J$49,1,0):OFFSET($J$87,-1,0)))</f>
        <v/>
      </c>
      <c r="K198" s="210">
        <f t="shared" ca="1" si="88"/>
        <v>0</v>
      </c>
    </row>
    <row r="199" spans="2:11" x14ac:dyDescent="0.25">
      <c r="B199" s="201">
        <v>101584</v>
      </c>
      <c r="C199" s="201">
        <v>213</v>
      </c>
      <c r="D199" s="203" t="str">
        <f ca="1">IF(SUMIF(OFFSET($V$12,1,0):OFFSET($V$16,-1,0),$C199,OFFSET($L$12,1,0):OFFSET($L$16,-1,0))=0,"",SUMIF(OFFSET($V$12,1,0):OFFSET($V$16,-1,0),$C199,OFFSET($L$12,1,0):OFFSET($L$16,-1,0)))</f>
        <v/>
      </c>
      <c r="E199" s="203" t="str">
        <f ca="1">IF(SUMIF(OFFSET($V$49,1,0):OFFSET($V$87,-1,0),$C199,OFFSET($J$49,1,0):OFFSET($J$87,-1,0))=0,"",SUMIF(OFFSET($V$49,1,0):OFFSET($V$87,-1,0),$C199,OFFSET($J$49,1,0):OFFSET($J$87,-1,0)))</f>
        <v/>
      </c>
      <c r="K199" s="210">
        <f t="shared" ca="1" si="88"/>
        <v>0</v>
      </c>
    </row>
    <row r="200" spans="2:11" x14ac:dyDescent="0.25">
      <c r="B200" s="201">
        <v>101585</v>
      </c>
      <c r="C200" s="201">
        <v>223</v>
      </c>
      <c r="D200" s="203" t="str">
        <f ca="1">IF(SUMIF(OFFSET($V$12,1,0):OFFSET($V$16,-1,0),$C200,OFFSET($L$12,1,0):OFFSET($L$16,-1,0))=0,"",SUMIF(OFFSET($V$12,1,0):OFFSET($V$16,-1,0),$C200,OFFSET($L$12,1,0):OFFSET($L$16,-1,0)))</f>
        <v/>
      </c>
      <c r="E200" s="203" t="str">
        <f ca="1">IF(SUMIF(OFFSET($V$49,1,0):OFFSET($V$87,-1,0),$C200,OFFSET($J$49,1,0):OFFSET($J$87,-1,0))=0,"",SUMIF(OFFSET($V$49,1,0):OFFSET($V$87,-1,0),$C200,OFFSET($J$49,1,0):OFFSET($J$87,-1,0)))</f>
        <v/>
      </c>
      <c r="K200" s="210">
        <f t="shared" ca="1" si="88"/>
        <v>0</v>
      </c>
    </row>
    <row r="201" spans="2:11" x14ac:dyDescent="0.25">
      <c r="B201" s="201">
        <v>101586</v>
      </c>
      <c r="C201" s="201">
        <v>313</v>
      </c>
      <c r="D201" s="203" t="str">
        <f ca="1">IF(SUMIF(OFFSET($V$12,1,0):OFFSET($V$16,-1,0),$C201,OFFSET($L$12,1,0):OFFSET($L$16,-1,0))=0,"",SUMIF(OFFSET($V$12,1,0):OFFSET($V$16,-1,0),$C201,OFFSET($L$12,1,0):OFFSET($L$16,-1,0)))</f>
        <v/>
      </c>
      <c r="E201" s="203" t="str">
        <f ca="1">IF(SUMIF(OFFSET($V$49,1,0):OFFSET($V$87,-1,0),$C201,OFFSET($J$49,1,0):OFFSET($J$87,-1,0))=0,"",SUMIF(OFFSET($V$49,1,0):OFFSET($V$87,-1,0),$C201,OFFSET($J$49,1,0):OFFSET($J$87,-1,0)))</f>
        <v/>
      </c>
      <c r="K201" s="210">
        <f t="shared" ca="1" si="88"/>
        <v>0</v>
      </c>
    </row>
    <row r="202" spans="2:11" x14ac:dyDescent="0.25">
      <c r="B202" s="201">
        <v>101587</v>
      </c>
      <c r="C202" s="201">
        <v>323</v>
      </c>
      <c r="D202" s="203" t="str">
        <f ca="1">IF(SUMIF(OFFSET($V$12,1,0):OFFSET($V$16,-1,0),$C202,OFFSET($L$12,1,0):OFFSET($L$16,-1,0))=0,"",SUMIF(OFFSET($V$12,1,0):OFFSET($V$16,-1,0),$C202,OFFSET($L$12,1,0):OFFSET($L$16,-1,0)))</f>
        <v/>
      </c>
      <c r="E202" s="203" t="str">
        <f ca="1">IF(SUMIF(OFFSET($V$49,1,0):OFFSET($V$87,-1,0),$C202,OFFSET($J$49,1,0):OFFSET($J$87,-1,0))=0,"",SUMIF(OFFSET($V$49,1,0):OFFSET($V$87,-1,0),$C202,OFFSET($J$49,1,0):OFFSET($J$87,-1,0)))</f>
        <v/>
      </c>
      <c r="K202" s="210">
        <f t="shared" ca="1" si="88"/>
        <v>0</v>
      </c>
    </row>
    <row r="203" spans="2:11" x14ac:dyDescent="0.25">
      <c r="B203" s="201">
        <v>101588</v>
      </c>
      <c r="C203" s="201">
        <v>114</v>
      </c>
      <c r="D203" s="203" t="str">
        <f ca="1">IF(SUMIF(OFFSET($V$12,1,0):OFFSET($V$16,-1,0),$C203,OFFSET($L$12,1,0):OFFSET($L$16,-1,0))=0,"",SUMIF(OFFSET($V$12,1,0):OFFSET($V$16,-1,0),$C203,OFFSET($L$12,1,0):OFFSET($L$16,-1,0)))</f>
        <v/>
      </c>
      <c r="E203" s="203" t="str">
        <f ca="1">IF(SUMIF(OFFSET($V$49,1,0):OFFSET($V$87,-1,0),$C203,OFFSET($J$49,1,0):OFFSET($J$87,-1,0))=0,"",SUMIF(OFFSET($V$49,1,0):OFFSET($V$87,-1,0),$C203,OFFSET($J$49,1,0):OFFSET($J$87,-1,0)))</f>
        <v/>
      </c>
      <c r="K203" s="210">
        <f t="shared" ca="1" si="88"/>
        <v>0</v>
      </c>
    </row>
    <row r="204" spans="2:11" x14ac:dyDescent="0.25">
      <c r="B204" s="201">
        <v>101589</v>
      </c>
      <c r="C204" s="201">
        <v>124</v>
      </c>
      <c r="D204" s="203" t="str">
        <f ca="1">IF(SUMIF(OFFSET($V$12,1,0):OFFSET($V$16,-1,0),$C204,OFFSET($L$12,1,0):OFFSET($L$16,-1,0))=0,"",SUMIF(OFFSET($V$12,1,0):OFFSET($V$16,-1,0),$C204,OFFSET($L$12,1,0):OFFSET($L$16,-1,0)))</f>
        <v/>
      </c>
      <c r="E204" s="203" t="str">
        <f ca="1">IF(SUMIF(OFFSET($V$49,1,0):OFFSET($V$87,-1,0),$C204,OFFSET($J$49,1,0):OFFSET($J$87,-1,0))=0,"",SUMIF(OFFSET($V$49,1,0):OFFSET($V$87,-1,0),$C204,OFFSET($J$49,1,0):OFFSET($J$87,-1,0)))</f>
        <v/>
      </c>
      <c r="K204" s="210">
        <f t="shared" ca="1" si="88"/>
        <v>0</v>
      </c>
    </row>
    <row r="205" spans="2:11" x14ac:dyDescent="0.25">
      <c r="B205" s="201">
        <v>101590</v>
      </c>
      <c r="C205" s="201">
        <v>214</v>
      </c>
      <c r="D205" s="203" t="str">
        <f ca="1">IF(SUMIF(OFFSET($V$12,1,0):OFFSET($V$16,-1,0),$C205,OFFSET($L$12,1,0):OFFSET($L$16,-1,0))=0,"",SUMIF(OFFSET($V$12,1,0):OFFSET($V$16,-1,0),$C205,OFFSET($L$12,1,0):OFFSET($L$16,-1,0)))</f>
        <v/>
      </c>
      <c r="E205" s="203" t="str">
        <f ca="1">IF(SUMIF(OFFSET($V$49,1,0):OFFSET($V$87,-1,0),$C205,OFFSET($J$49,1,0):OFFSET($J$87,-1,0))=0,"",SUMIF(OFFSET($V$49,1,0):OFFSET($V$87,-1,0),$C205,OFFSET($J$49,1,0):OFFSET($J$87,-1,0)))</f>
        <v/>
      </c>
      <c r="K205" s="210">
        <f t="shared" ca="1" si="88"/>
        <v>0</v>
      </c>
    </row>
    <row r="206" spans="2:11" x14ac:dyDescent="0.25">
      <c r="B206" s="201">
        <v>101591</v>
      </c>
      <c r="C206" s="201">
        <v>224</v>
      </c>
      <c r="D206" s="203" t="str">
        <f ca="1">IF(SUMIF(OFFSET($V$12,1,0):OFFSET($V$16,-1,0),$C206,OFFSET($L$12,1,0):OFFSET($L$16,-1,0))=0,"",SUMIF(OFFSET($V$12,1,0):OFFSET($V$16,-1,0),$C206,OFFSET($L$12,1,0):OFFSET($L$16,-1,0)))</f>
        <v/>
      </c>
      <c r="E206" s="203" t="str">
        <f ca="1">IF(SUMIF(OFFSET($V$49,1,0):OFFSET($V$87,-1,0),$C206,OFFSET($J$49,1,0):OFFSET($J$87,-1,0))=0,"",SUMIF(OFFSET($V$49,1,0):OFFSET($V$87,-1,0),$C206,OFFSET($J$49,1,0):OFFSET($J$87,-1,0)))</f>
        <v/>
      </c>
      <c r="K206" s="210">
        <f t="shared" ca="1" si="88"/>
        <v>0</v>
      </c>
    </row>
    <row r="207" spans="2:11" x14ac:dyDescent="0.25">
      <c r="B207" s="201">
        <v>101592</v>
      </c>
      <c r="C207" s="201">
        <v>314</v>
      </c>
      <c r="D207" s="203" t="str">
        <f ca="1">IF(SUMIF(OFFSET($V$12,1,0):OFFSET($V$16,-1,0),$C207,OFFSET($L$12,1,0):OFFSET($L$16,-1,0))=0,"",SUMIF(OFFSET($V$12,1,0):OFFSET($V$16,-1,0),$C207,OFFSET($L$12,1,0):OFFSET($L$16,-1,0)))</f>
        <v/>
      </c>
      <c r="E207" s="203" t="str">
        <f ca="1">IF(SUMIF(OFFSET($V$49,1,0):OFFSET($V$87,-1,0),$C207,OFFSET($J$49,1,0):OFFSET($J$87,-1,0))=0,"",SUMIF(OFFSET($V$49,1,0):OFFSET($V$87,-1,0),$C207,OFFSET($J$49,1,0):OFFSET($J$87,-1,0)))</f>
        <v/>
      </c>
      <c r="K207" s="210">
        <f t="shared" ca="1" si="88"/>
        <v>0</v>
      </c>
    </row>
    <row r="208" spans="2:11" x14ac:dyDescent="0.25">
      <c r="B208" s="201">
        <v>101593</v>
      </c>
      <c r="C208" s="201">
        <v>324</v>
      </c>
      <c r="D208" s="203" t="str">
        <f ca="1">IF(SUMIF(OFFSET($V$12,1,0):OFFSET($V$16,-1,0),$C208,OFFSET($L$12,1,0):OFFSET($L$16,-1,0))=0,"",SUMIF(OFFSET($V$12,1,0):OFFSET($V$16,-1,0),$C208,OFFSET($L$12,1,0):OFFSET($L$16,-1,0)))</f>
        <v/>
      </c>
      <c r="E208" s="203" t="str">
        <f ca="1">IF(SUMIF(OFFSET($V$49,1,0):OFFSET($V$87,-1,0),$C208,OFFSET($J$49,1,0):OFFSET($J$87,-1,0))=0,"",SUMIF(OFFSET($V$49,1,0):OFFSET($V$87,-1,0),$C208,OFFSET($J$49,1,0):OFFSET($J$87,-1,0)))</f>
        <v/>
      </c>
      <c r="K208" s="210">
        <f t="shared" ca="1" si="88"/>
        <v>0</v>
      </c>
    </row>
  </sheetData>
  <mergeCells count="66">
    <mergeCell ref="J69:K69"/>
    <mergeCell ref="B86:E86"/>
    <mergeCell ref="D109:E110"/>
    <mergeCell ref="F109:G110"/>
    <mergeCell ref="H109:I110"/>
    <mergeCell ref="H103:I103"/>
    <mergeCell ref="J103:K103"/>
    <mergeCell ref="B104:C104"/>
    <mergeCell ref="F104:G104"/>
    <mergeCell ref="H104:I104"/>
    <mergeCell ref="J109:K109"/>
    <mergeCell ref="B93:J93"/>
    <mergeCell ref="I95:K95"/>
    <mergeCell ref="B96:C96"/>
    <mergeCell ref="B95:G95"/>
    <mergeCell ref="B11:M11"/>
    <mergeCell ref="L12:M12"/>
    <mergeCell ref="B1:M1"/>
    <mergeCell ref="B2:M2"/>
    <mergeCell ref="B3:M3"/>
    <mergeCell ref="B4:M4"/>
    <mergeCell ref="B5:M5"/>
    <mergeCell ref="B21:L21"/>
    <mergeCell ref="F103:G103"/>
    <mergeCell ref="B88:M88"/>
    <mergeCell ref="B184:C184"/>
    <mergeCell ref="B48:M48"/>
    <mergeCell ref="J49:K49"/>
    <mergeCell ref="D103:E103"/>
    <mergeCell ref="D104:E104"/>
    <mergeCell ref="B102:M102"/>
    <mergeCell ref="B105:I105"/>
    <mergeCell ref="J105:K105"/>
    <mergeCell ref="L105:M105"/>
    <mergeCell ref="B66:E66"/>
    <mergeCell ref="B40:B45"/>
    <mergeCell ref="B46:J46"/>
    <mergeCell ref="F96:G96"/>
    <mergeCell ref="L103:M103"/>
    <mergeCell ref="L104:M104"/>
    <mergeCell ref="B103:C103"/>
    <mergeCell ref="B36:M36"/>
    <mergeCell ref="B177:C177"/>
    <mergeCell ref="J104:K104"/>
    <mergeCell ref="D111:E111"/>
    <mergeCell ref="F111:G111"/>
    <mergeCell ref="H111:I111"/>
    <mergeCell ref="D97:E97"/>
    <mergeCell ref="F97:G97"/>
    <mergeCell ref="D96:E96"/>
    <mergeCell ref="B108:K108"/>
    <mergeCell ref="B97:C97"/>
    <mergeCell ref="B109:C109"/>
    <mergeCell ref="B68:M68"/>
    <mergeCell ref="B114:G114"/>
    <mergeCell ref="B115:B116"/>
    <mergeCell ref="C115:D115"/>
    <mergeCell ref="E115:F115"/>
    <mergeCell ref="B152:C152"/>
    <mergeCell ref="B127:C127"/>
    <mergeCell ref="B119:H119"/>
    <mergeCell ref="B120:C120"/>
    <mergeCell ref="B121:C121"/>
    <mergeCell ref="B122:C122"/>
    <mergeCell ref="B123:C123"/>
    <mergeCell ref="B124:C124"/>
  </mergeCells>
  <dataValidations disablePrompts="1" count="3">
    <dataValidation type="list" allowBlank="1" showInputMessage="1" showErrorMessage="1" sqref="N70:N85 N90:N92 N50:N65 N13:N15 N38:N45" xr:uid="{00000000-0002-0000-0B00-000000000000}">
      <formula1>$P$1:$P$2</formula1>
    </dataValidation>
    <dataValidation type="list" allowBlank="1" showInputMessage="1" showErrorMessage="1" sqref="L127" xr:uid="{00000000-0002-0000-0B00-000001000000}">
      <formula1>$Q$1:$Q$3</formula1>
    </dataValidation>
    <dataValidation type="list" allowBlank="1" showInputMessage="1" showErrorMessage="1" sqref="K70:K85 K50:K65 M13:M15" xr:uid="{00000000-0002-0000-0B00-000002000000}">
      <formula1>$R$1:$R$5</formula1>
    </dataValidation>
  </dataValidations>
  <printOptions horizontalCentered="1"/>
  <pageMargins left="0.23622047244094491" right="0.23622047244094491" top="0.78740157480314965" bottom="0.78740157480314965" header="0.31496062992125984" footer="0.31496062992125984"/>
  <pageSetup paperSize="9" scale="62" firstPageNumber="25" fitToHeight="0" orientation="landscape" r:id="rId1"/>
  <headerFooter scaleWithDoc="0">
    <oddHeader>&amp;RPágina &amp;P de &amp;N</oddHeader>
  </headerFooter>
  <rowBreaks count="2" manualBreakCount="2">
    <brk id="35" min="1" max="12" man="1"/>
    <brk id="101" min="1"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40">
    <tabColor rgb="FF92D050"/>
    <pageSetUpPr fitToPage="1"/>
  </sheetPr>
  <dimension ref="B1:V54"/>
  <sheetViews>
    <sheetView showGridLines="0" view="pageBreakPreview" topLeftCell="A13" zoomScale="85" zoomScaleNormal="115" zoomScaleSheetLayoutView="85" workbookViewId="0">
      <selection activeCell="I63" sqref="I63"/>
    </sheetView>
  </sheetViews>
  <sheetFormatPr defaultRowHeight="15" x14ac:dyDescent="0.25"/>
  <cols>
    <col min="1" max="1" width="9.140625" customWidth="1"/>
    <col min="2" max="3" width="19.5703125" customWidth="1"/>
    <col min="4" max="4" width="16.7109375" customWidth="1"/>
    <col min="5" max="5" width="19.140625" customWidth="1"/>
    <col min="6" max="6" width="20.7109375" customWidth="1"/>
    <col min="7" max="7" width="17.42578125" customWidth="1"/>
    <col min="8" max="8" width="22.5703125" customWidth="1"/>
    <col min="9" max="9" width="16.85546875" customWidth="1"/>
    <col min="10" max="11" width="19.5703125" customWidth="1"/>
    <col min="12" max="12" width="22.5703125" customWidth="1"/>
    <col min="13" max="13" width="16.85546875" customWidth="1"/>
    <col min="14" max="14" width="19.5703125" customWidth="1"/>
    <col min="15" max="16" width="18.85546875" customWidth="1"/>
    <col min="17" max="17" width="17.7109375" customWidth="1"/>
    <col min="18" max="18" width="8.28515625" bestFit="1" customWidth="1"/>
    <col min="19" max="19" width="15.28515625" bestFit="1" customWidth="1"/>
    <col min="22" max="22" width="13.7109375" customWidth="1"/>
    <col min="23" max="23" width="16.5703125" customWidth="1"/>
    <col min="24" max="24" width="12.85546875" customWidth="1"/>
    <col min="25" max="25" width="21.28515625" customWidth="1"/>
  </cols>
  <sheetData>
    <row r="1" spans="2:22" ht="21" x14ac:dyDescent="0.25">
      <c r="B1" s="890" t="s">
        <v>1353</v>
      </c>
      <c r="C1" s="891"/>
      <c r="D1" s="891"/>
      <c r="E1" s="891"/>
      <c r="F1" s="891"/>
      <c r="G1" s="891"/>
      <c r="H1" s="891"/>
      <c r="I1" s="891"/>
      <c r="J1" s="891"/>
      <c r="K1" s="891"/>
      <c r="L1" s="891"/>
      <c r="M1" s="891"/>
      <c r="N1" s="891"/>
      <c r="O1" s="891"/>
      <c r="P1" s="892" t="s">
        <v>1353</v>
      </c>
      <c r="Q1" s="10"/>
      <c r="R1" s="10"/>
      <c r="S1" t="s">
        <v>3670</v>
      </c>
      <c r="T1" t="s">
        <v>1363</v>
      </c>
      <c r="U1" t="s">
        <v>3691</v>
      </c>
      <c r="V1">
        <v>1</v>
      </c>
    </row>
    <row r="2" spans="2:22" ht="18.75" x14ac:dyDescent="0.25">
      <c r="B2" s="907" t="s">
        <v>1355</v>
      </c>
      <c r="C2" s="908"/>
      <c r="D2" s="908"/>
      <c r="E2" s="908"/>
      <c r="F2" s="908"/>
      <c r="G2" s="908"/>
      <c r="H2" s="908"/>
      <c r="I2" s="908"/>
      <c r="J2" s="908"/>
      <c r="K2" s="908"/>
      <c r="L2" s="908"/>
      <c r="M2" s="908"/>
      <c r="N2" s="908"/>
      <c r="O2" s="908"/>
      <c r="P2" s="915" t="s">
        <v>1425</v>
      </c>
      <c r="Q2" s="10"/>
      <c r="R2" s="10"/>
      <c r="S2" s="72" t="s">
        <v>3671</v>
      </c>
      <c r="T2" t="s">
        <v>1354</v>
      </c>
      <c r="U2" t="s">
        <v>3692</v>
      </c>
      <c r="V2">
        <v>2</v>
      </c>
    </row>
    <row r="3" spans="2:22" x14ac:dyDescent="0.25">
      <c r="B3" s="896" t="s">
        <v>1426</v>
      </c>
      <c r="C3" s="897"/>
      <c r="D3" s="897"/>
      <c r="E3" s="897"/>
      <c r="F3" s="897"/>
      <c r="G3" s="897"/>
      <c r="H3" s="897"/>
      <c r="I3" s="897"/>
      <c r="J3" s="897"/>
      <c r="K3" s="897"/>
      <c r="L3" s="897"/>
      <c r="M3" s="897"/>
      <c r="N3" s="897"/>
      <c r="O3" s="897"/>
      <c r="P3" s="898" t="s">
        <v>1426</v>
      </c>
      <c r="Q3" s="10"/>
      <c r="R3" s="10"/>
      <c r="S3" s="10"/>
      <c r="T3" t="s">
        <v>3683</v>
      </c>
      <c r="U3" t="s">
        <v>5654</v>
      </c>
      <c r="V3">
        <v>3</v>
      </c>
    </row>
    <row r="4" spans="2:22" x14ac:dyDescent="0.25">
      <c r="B4" s="896" t="s">
        <v>1359</v>
      </c>
      <c r="C4" s="897"/>
      <c r="D4" s="897"/>
      <c r="E4" s="897"/>
      <c r="F4" s="897"/>
      <c r="G4" s="897"/>
      <c r="H4" s="897"/>
      <c r="I4" s="897"/>
      <c r="J4" s="897"/>
      <c r="K4" s="897"/>
      <c r="L4" s="897"/>
      <c r="M4" s="897"/>
      <c r="N4" s="897"/>
      <c r="O4" s="897"/>
      <c r="P4" s="898" t="s">
        <v>1359</v>
      </c>
      <c r="Q4" s="10"/>
      <c r="R4" s="10"/>
      <c r="S4" s="10"/>
      <c r="U4" t="s">
        <v>5655</v>
      </c>
      <c r="V4">
        <v>4</v>
      </c>
    </row>
    <row r="5" spans="2:22" ht="15.75" thickBot="1" x14ac:dyDescent="0.3">
      <c r="B5" s="899" t="s">
        <v>1362</v>
      </c>
      <c r="C5" s="900"/>
      <c r="D5" s="900"/>
      <c r="E5" s="900"/>
      <c r="F5" s="900"/>
      <c r="G5" s="900"/>
      <c r="H5" s="900"/>
      <c r="I5" s="900"/>
      <c r="J5" s="900"/>
      <c r="K5" s="900"/>
      <c r="L5" s="900"/>
      <c r="M5" s="900"/>
      <c r="N5" s="900"/>
      <c r="O5" s="900"/>
      <c r="P5" s="901" t="s">
        <v>1362</v>
      </c>
      <c r="Q5" s="10"/>
      <c r="R5" s="10"/>
      <c r="S5" s="10"/>
      <c r="U5" t="s">
        <v>3697</v>
      </c>
      <c r="V5">
        <v>5</v>
      </c>
    </row>
    <row r="6" spans="2:22" ht="15" customHeight="1" x14ac:dyDescent="0.25">
      <c r="B6" s="165" t="s">
        <v>1427</v>
      </c>
      <c r="C6" s="390" t="str">
        <f>ORÇAMENTO!G6</f>
        <v>DRENAGEM DE AGUAS PLUVIAIS</v>
      </c>
      <c r="D6" s="390"/>
      <c r="E6" s="390"/>
      <c r="F6" s="390"/>
      <c r="G6" s="390"/>
      <c r="H6" s="390"/>
      <c r="I6" s="390"/>
      <c r="J6" s="390"/>
      <c r="K6" s="390"/>
      <c r="L6" s="390"/>
      <c r="M6" s="390"/>
      <c r="N6" s="390"/>
      <c r="O6" s="390"/>
      <c r="P6" s="394"/>
      <c r="Q6" s="10"/>
      <c r="R6" s="10"/>
      <c r="S6" s="10"/>
    </row>
    <row r="7" spans="2:22" x14ac:dyDescent="0.25">
      <c r="B7" s="165" t="s">
        <v>1413</v>
      </c>
      <c r="C7" s="586" t="str">
        <f>ORÇAMENTO!G7</f>
        <v>APIACÁS - MT</v>
      </c>
      <c r="D7" s="390"/>
      <c r="E7" s="390"/>
      <c r="F7" s="390"/>
      <c r="G7" s="390"/>
      <c r="H7" s="390"/>
      <c r="I7" s="390"/>
      <c r="J7" s="390"/>
      <c r="K7" s="390"/>
      <c r="L7" s="390"/>
      <c r="M7" s="390"/>
      <c r="N7" s="390"/>
      <c r="O7" s="390"/>
      <c r="P7" s="394"/>
      <c r="Q7" s="10"/>
      <c r="R7" s="10"/>
      <c r="S7" s="10"/>
    </row>
    <row r="8" spans="2:22" x14ac:dyDescent="0.25">
      <c r="B8" s="165" t="s">
        <v>1428</v>
      </c>
      <c r="C8" s="586" t="str">
        <f>ORÇAMENTO!G8</f>
        <v>PREFEITURA MUNICIPAL DE APIACÁS</v>
      </c>
      <c r="D8" s="390"/>
      <c r="E8" s="390"/>
      <c r="F8" s="390"/>
      <c r="G8" s="390"/>
      <c r="H8" s="390"/>
      <c r="I8" s="390"/>
      <c r="J8" s="390"/>
      <c r="K8" s="390"/>
      <c r="L8" s="390"/>
      <c r="M8" s="390"/>
      <c r="N8" s="390"/>
      <c r="O8" s="390"/>
      <c r="P8" s="394"/>
      <c r="Q8" s="10"/>
      <c r="R8" s="10"/>
      <c r="S8" s="10"/>
    </row>
    <row r="9" spans="2:22" ht="15.75" customHeight="1" thickBot="1" x14ac:dyDescent="0.3">
      <c r="B9" s="166" t="s">
        <v>1429</v>
      </c>
      <c r="C9" s="486">
        <f ca="1">ORÇAMENTO!G9</f>
        <v>45499</v>
      </c>
      <c r="D9" s="395"/>
      <c r="E9" s="396"/>
      <c r="F9" s="396"/>
      <c r="G9" s="396"/>
      <c r="H9" s="396"/>
      <c r="I9" s="396"/>
      <c r="J9" s="396"/>
      <c r="K9" s="396"/>
      <c r="L9" s="396"/>
      <c r="M9" s="396"/>
      <c r="N9" s="396"/>
      <c r="O9" s="396"/>
      <c r="P9" s="397"/>
      <c r="Q9" s="10"/>
      <c r="R9" s="10"/>
      <c r="S9" s="10"/>
    </row>
    <row r="11" spans="2:22" ht="22.5" customHeight="1" thickBot="1" x14ac:dyDescent="0.3"/>
    <row r="12" spans="2:22" ht="64.5" customHeight="1" thickBot="1" x14ac:dyDescent="0.3">
      <c r="B12" s="1012" t="s">
        <v>6864</v>
      </c>
      <c r="C12" s="1013"/>
      <c r="D12" s="1013"/>
      <c r="E12" s="1013"/>
      <c r="F12" s="1013"/>
      <c r="G12" s="1013"/>
      <c r="H12" s="1013"/>
      <c r="I12" s="1013"/>
      <c r="J12" s="1013"/>
      <c r="K12" s="1013"/>
      <c r="L12" s="1013"/>
      <c r="M12" s="1013"/>
      <c r="N12" s="1013"/>
      <c r="O12" s="1013"/>
      <c r="P12" s="1014"/>
    </row>
    <row r="13" spans="2:22" ht="16.5" thickBot="1" x14ac:dyDescent="0.3">
      <c r="B13" s="1015" t="s">
        <v>6865</v>
      </c>
      <c r="C13" s="1002" t="s">
        <v>6866</v>
      </c>
      <c r="D13" s="1003"/>
      <c r="E13" s="1017" t="s">
        <v>6867</v>
      </c>
      <c r="F13" s="1017"/>
      <c r="G13" s="993" t="s">
        <v>6868</v>
      </c>
      <c r="H13" s="995"/>
      <c r="I13" s="1015" t="s">
        <v>6869</v>
      </c>
      <c r="J13" s="1002" t="s">
        <v>6870</v>
      </c>
      <c r="K13" s="1003"/>
      <c r="L13" s="1015" t="s">
        <v>6871</v>
      </c>
      <c r="M13" s="1002" t="s">
        <v>6872</v>
      </c>
      <c r="N13" s="1003"/>
      <c r="O13" s="1002" t="s">
        <v>6873</v>
      </c>
      <c r="P13" s="1003"/>
    </row>
    <row r="14" spans="2:22" ht="16.5" thickBot="1" x14ac:dyDescent="0.3">
      <c r="B14" s="1016"/>
      <c r="C14" s="1004"/>
      <c r="D14" s="1005"/>
      <c r="E14" s="1018"/>
      <c r="F14" s="1018"/>
      <c r="G14" s="680" t="s">
        <v>6874</v>
      </c>
      <c r="H14" s="681" t="s">
        <v>6875</v>
      </c>
      <c r="I14" s="1016"/>
      <c r="J14" s="1004"/>
      <c r="K14" s="1005"/>
      <c r="L14" s="1016"/>
      <c r="M14" s="1004"/>
      <c r="N14" s="1005"/>
      <c r="O14" s="1004"/>
      <c r="P14" s="1005"/>
    </row>
    <row r="15" spans="2:22" ht="15.75" x14ac:dyDescent="0.25">
      <c r="B15" s="682" t="s">
        <v>6876</v>
      </c>
      <c r="C15" s="1006" t="s">
        <v>6877</v>
      </c>
      <c r="D15" s="1006"/>
      <c r="E15" s="1006" t="s">
        <v>6878</v>
      </c>
      <c r="F15" s="1006"/>
      <c r="G15" s="683">
        <v>132</v>
      </c>
      <c r="H15" s="683">
        <v>48</v>
      </c>
      <c r="I15" s="684">
        <v>44610</v>
      </c>
      <c r="J15" s="1006" t="s">
        <v>6879</v>
      </c>
      <c r="K15" s="1006"/>
      <c r="L15" s="685" t="s">
        <v>6880</v>
      </c>
      <c r="M15" s="1006" t="s">
        <v>6881</v>
      </c>
      <c r="N15" s="1006"/>
      <c r="O15" s="1007" t="e">
        <f>$H$54</f>
        <v>#N/A</v>
      </c>
      <c r="P15" s="1008"/>
    </row>
    <row r="16" spans="2:22" ht="15.75" x14ac:dyDescent="0.25">
      <c r="B16" s="686" t="s">
        <v>6882</v>
      </c>
      <c r="C16" s="996" t="s">
        <v>6883</v>
      </c>
      <c r="D16" s="996"/>
      <c r="E16" s="996" t="s">
        <v>6884</v>
      </c>
      <c r="F16" s="996"/>
      <c r="G16" s="687">
        <v>213</v>
      </c>
      <c r="H16" s="687">
        <v>109</v>
      </c>
      <c r="I16" s="688">
        <v>44613</v>
      </c>
      <c r="J16" s="996" t="s">
        <v>6885</v>
      </c>
      <c r="K16" s="996"/>
      <c r="L16" s="689" t="s">
        <v>6886</v>
      </c>
      <c r="M16" s="996" t="s">
        <v>6887</v>
      </c>
      <c r="N16" s="996"/>
      <c r="O16" s="997" t="e">
        <f>$L$54</f>
        <v>#N/A</v>
      </c>
      <c r="P16" s="998"/>
    </row>
    <row r="17" spans="2:16" ht="16.5" thickBot="1" x14ac:dyDescent="0.3">
      <c r="B17" s="690" t="s">
        <v>6888</v>
      </c>
      <c r="C17" s="999" t="s">
        <v>6889</v>
      </c>
      <c r="D17" s="999"/>
      <c r="E17" s="999" t="s">
        <v>6890</v>
      </c>
      <c r="F17" s="999"/>
      <c r="G17" s="691">
        <v>132</v>
      </c>
      <c r="H17" s="691">
        <v>200</v>
      </c>
      <c r="I17" s="692">
        <v>44613</v>
      </c>
      <c r="J17" s="999" t="s">
        <v>6891</v>
      </c>
      <c r="K17" s="999"/>
      <c r="L17" s="693" t="s">
        <v>6892</v>
      </c>
      <c r="M17" s="999" t="s">
        <v>6893</v>
      </c>
      <c r="N17" s="999"/>
      <c r="O17" s="1000" t="e">
        <f>$P$54</f>
        <v>#N/A</v>
      </c>
      <c r="P17" s="1001"/>
    </row>
    <row r="18" spans="2:16" ht="16.5" thickBot="1" x14ac:dyDescent="0.3">
      <c r="B18" s="759"/>
      <c r="C18" s="760"/>
      <c r="D18" s="760"/>
      <c r="E18" s="760"/>
      <c r="F18" s="760"/>
      <c r="G18" s="761"/>
      <c r="H18" s="761"/>
      <c r="I18" s="762"/>
      <c r="J18" s="760"/>
      <c r="K18" s="760"/>
      <c r="L18" s="759"/>
      <c r="M18" s="760"/>
      <c r="N18" s="760"/>
      <c r="O18" s="763"/>
      <c r="P18" s="763"/>
    </row>
    <row r="19" spans="2:16" ht="16.5" thickBot="1" x14ac:dyDescent="0.3">
      <c r="B19" s="770" t="s">
        <v>1374</v>
      </c>
      <c r="C19" s="1011" t="s">
        <v>3666</v>
      </c>
      <c r="D19" s="1011"/>
      <c r="E19" s="1011"/>
      <c r="F19" s="1011"/>
      <c r="G19" s="771" t="s">
        <v>1348</v>
      </c>
      <c r="H19" s="772" t="s">
        <v>6908</v>
      </c>
      <c r="I19" s="762"/>
      <c r="J19" s="760"/>
      <c r="K19" s="760"/>
      <c r="L19" s="759"/>
      <c r="M19" s="760"/>
      <c r="N19" s="760"/>
      <c r="O19" s="763"/>
      <c r="P19" s="763"/>
    </row>
    <row r="20" spans="2:16" ht="46.5" customHeight="1" x14ac:dyDescent="0.25">
      <c r="B20" s="453">
        <v>5915013</v>
      </c>
      <c r="C20" s="1009" t="str">
        <f>VLOOKUP(B20,'SICRO -JAN 2024 '!$B$2:$E$6369,2,0)</f>
        <v>TRANSPORTE COM CAMINHÃO CARROCERIA COM CAPACIDADE DE 11 T E COM GUINDAUTO DE 45 T.M - RODOVIA EM REVESTIMENTO PRIMÁRIO</v>
      </c>
      <c r="D20" s="1009"/>
      <c r="E20" s="1009"/>
      <c r="F20" s="1009"/>
      <c r="G20" s="768" t="str">
        <f>VLOOKUP(B20,'SICRO -JAN 2024 '!$B$2:$E$6369,3,0)</f>
        <v>TKM</v>
      </c>
      <c r="H20" s="769">
        <f>VLOOKUP(B20,'SICRO -JAN 2024 '!$B$2:$E$6369,4,0)</f>
        <v>1.82</v>
      </c>
      <c r="I20" s="764"/>
      <c r="J20" s="764"/>
      <c r="K20" s="760"/>
      <c r="L20" s="759"/>
      <c r="M20" s="760"/>
      <c r="N20" s="760"/>
      <c r="O20" s="763"/>
      <c r="P20" s="763"/>
    </row>
    <row r="21" spans="2:16" ht="46.5" customHeight="1" thickBot="1" x14ac:dyDescent="0.3">
      <c r="B21" s="765">
        <v>5915014</v>
      </c>
      <c r="C21" s="1010" t="str">
        <f>VLOOKUP(B21,'SICRO -JAN 2024 '!$B$2:$E$6369,2,0)</f>
        <v>TRANSPORTE COM CAMINHÃO CARROCERIA COM CAPACIDADE DE 11 T E COM GUINDAUTO DE 45 T.M - RODOVIA PAVIMENTADA</v>
      </c>
      <c r="D21" s="1010"/>
      <c r="E21" s="1010"/>
      <c r="F21" s="1010"/>
      <c r="G21" s="766" t="str">
        <f>VLOOKUP(B21,'SICRO -JAN 2024 '!$B$2:$E$6369,3,0)</f>
        <v>TKM</v>
      </c>
      <c r="H21" s="767">
        <f>VLOOKUP(B21,'SICRO -JAN 2024 '!$B$2:$E$6369,4,0)</f>
        <v>1.46</v>
      </c>
      <c r="I21" s="762"/>
      <c r="J21" s="760"/>
      <c r="K21" s="760"/>
      <c r="L21" s="759"/>
      <c r="M21" s="760"/>
      <c r="N21" s="760"/>
      <c r="O21" s="763"/>
      <c r="P21" s="763"/>
    </row>
    <row r="22" spans="2:16" ht="15.75" thickBot="1" x14ac:dyDescent="0.3"/>
    <row r="23" spans="2:16" ht="16.5" thickBot="1" x14ac:dyDescent="0.3">
      <c r="B23" s="886" t="s">
        <v>4417</v>
      </c>
      <c r="C23" s="887"/>
      <c r="D23" s="887"/>
      <c r="E23" s="887"/>
      <c r="F23" s="887"/>
      <c r="G23" s="887"/>
      <c r="H23" s="887"/>
      <c r="I23" s="887"/>
      <c r="J23" s="887"/>
      <c r="K23" s="887"/>
      <c r="L23" s="887"/>
      <c r="M23" s="887"/>
      <c r="N23" s="887"/>
      <c r="O23" s="887"/>
      <c r="P23" s="888"/>
    </row>
    <row r="24" spans="2:16" ht="35.25" customHeight="1" thickBot="1" x14ac:dyDescent="0.3">
      <c r="B24" s="991" t="s">
        <v>3667</v>
      </c>
      <c r="C24" s="991" t="s">
        <v>6894</v>
      </c>
      <c r="D24" s="991" t="s">
        <v>1467</v>
      </c>
      <c r="E24" s="993" t="s">
        <v>6876</v>
      </c>
      <c r="F24" s="994"/>
      <c r="G24" s="994"/>
      <c r="H24" s="694"/>
      <c r="I24" s="993" t="s">
        <v>6882</v>
      </c>
      <c r="J24" s="994"/>
      <c r="K24" s="994"/>
      <c r="L24" s="995"/>
      <c r="M24" s="993" t="s">
        <v>6895</v>
      </c>
      <c r="N24" s="994"/>
      <c r="O24" s="994"/>
      <c r="P24" s="995"/>
    </row>
    <row r="25" spans="2:16" ht="35.25" customHeight="1" thickBot="1" x14ac:dyDescent="0.3">
      <c r="B25" s="992"/>
      <c r="C25" s="992"/>
      <c r="D25" s="992"/>
      <c r="E25" s="695" t="s">
        <v>6896</v>
      </c>
      <c r="F25" s="696" t="s">
        <v>1468</v>
      </c>
      <c r="G25" s="695" t="s">
        <v>6897</v>
      </c>
      <c r="H25" s="697" t="s">
        <v>6898</v>
      </c>
      <c r="I25" s="695" t="s">
        <v>6896</v>
      </c>
      <c r="J25" s="698" t="s">
        <v>1468</v>
      </c>
      <c r="K25" s="695" t="s">
        <v>6897</v>
      </c>
      <c r="L25" s="697" t="s">
        <v>6898</v>
      </c>
      <c r="M25" s="695" t="s">
        <v>6896</v>
      </c>
      <c r="N25" s="699" t="s">
        <v>1468</v>
      </c>
      <c r="O25" s="695" t="s">
        <v>6897</v>
      </c>
      <c r="P25" s="697" t="s">
        <v>6898</v>
      </c>
    </row>
    <row r="26" spans="2:16" ht="15.75" x14ac:dyDescent="0.25">
      <c r="B26" s="700">
        <v>400</v>
      </c>
      <c r="C26" s="701" t="e">
        <f>VLOOKUP(B26,'DREN. MEM. CAL.'!$B$117:$G$117,COLUMNS($B$1:$G$1),0)</f>
        <v>#N/A</v>
      </c>
      <c r="D26" s="701">
        <v>0.23</v>
      </c>
      <c r="E26" s="625">
        <f>$G$15</f>
        <v>132</v>
      </c>
      <c r="F26" s="676" t="e">
        <f t="shared" ref="F26:F31" si="0">TRUNC(E26*$C26*$D26/1.5,2)</f>
        <v>#N/A</v>
      </c>
      <c r="G26" s="677">
        <f>$H$20</f>
        <v>1.82</v>
      </c>
      <c r="H26" s="627" t="e">
        <f>G26*F26</f>
        <v>#N/A</v>
      </c>
      <c r="I26" s="625">
        <f>$G$16</f>
        <v>213</v>
      </c>
      <c r="J26" s="676" t="e">
        <f t="shared" ref="J26:J31" si="1">TRUNC(I26*$C26*$D26/1.5,2)</f>
        <v>#N/A</v>
      </c>
      <c r="K26" s="677">
        <f t="shared" ref="K26:K31" si="2">$H$20</f>
        <v>1.82</v>
      </c>
      <c r="L26" s="627" t="e">
        <f>K26*J26</f>
        <v>#N/A</v>
      </c>
      <c r="M26" s="625">
        <f>$G$17</f>
        <v>132</v>
      </c>
      <c r="N26" s="676" t="e">
        <f t="shared" ref="N26:N31" si="3">TRUNC(M26*$C26*$D26/1.5,2)</f>
        <v>#N/A</v>
      </c>
      <c r="O26" s="677">
        <f>$H$20</f>
        <v>1.82</v>
      </c>
      <c r="P26" s="627" t="e">
        <f>O26*N26</f>
        <v>#N/A</v>
      </c>
    </row>
    <row r="27" spans="2:16" ht="15.75" x14ac:dyDescent="0.25">
      <c r="B27" s="702">
        <v>600</v>
      </c>
      <c r="C27" s="703" t="e">
        <f>VLOOKUP(B27,'DREN. MEM. CAL.'!$B$117:$G$117,COLUMNS($B$1:$G$1),0)</f>
        <v>#N/A</v>
      </c>
      <c r="D27" s="704">
        <v>0.47</v>
      </c>
      <c r="E27" s="593">
        <f t="shared" ref="E27:E31" si="4">$G$15</f>
        <v>132</v>
      </c>
      <c r="F27" s="630" t="e">
        <f t="shared" si="0"/>
        <v>#N/A</v>
      </c>
      <c r="G27" s="678">
        <f t="shared" ref="G27:G31" si="5">$H$20</f>
        <v>1.82</v>
      </c>
      <c r="H27" s="596" t="e">
        <f t="shared" ref="H27:H31" si="6">G27*F27</f>
        <v>#N/A</v>
      </c>
      <c r="I27" s="593">
        <f t="shared" ref="I27:I31" si="7">$G$16</f>
        <v>213</v>
      </c>
      <c r="J27" s="630" t="e">
        <f t="shared" si="1"/>
        <v>#N/A</v>
      </c>
      <c r="K27" s="678">
        <f t="shared" si="2"/>
        <v>1.82</v>
      </c>
      <c r="L27" s="596" t="e">
        <f t="shared" ref="L27:L31" si="8">K27*J27</f>
        <v>#N/A</v>
      </c>
      <c r="M27" s="593">
        <f t="shared" ref="M27:M31" si="9">$G$17</f>
        <v>132</v>
      </c>
      <c r="N27" s="630" t="e">
        <f t="shared" si="3"/>
        <v>#N/A</v>
      </c>
      <c r="O27" s="678">
        <f t="shared" ref="O27:O31" si="10">$H$20</f>
        <v>1.82</v>
      </c>
      <c r="P27" s="596" t="e">
        <f t="shared" ref="P27:P31" si="11">O27*N27</f>
        <v>#N/A</v>
      </c>
    </row>
    <row r="28" spans="2:16" ht="15.75" x14ac:dyDescent="0.25">
      <c r="B28" s="702">
        <v>800</v>
      </c>
      <c r="C28" s="703" t="e">
        <f>VLOOKUP(B28,'DREN. MEM. CAL.'!$B$117:$G$117,COLUMNS($B$1:$G$1),0)</f>
        <v>#N/A</v>
      </c>
      <c r="D28" s="704">
        <v>0.64</v>
      </c>
      <c r="E28" s="593">
        <f t="shared" si="4"/>
        <v>132</v>
      </c>
      <c r="F28" s="630" t="e">
        <f t="shared" si="0"/>
        <v>#N/A</v>
      </c>
      <c r="G28" s="678">
        <f t="shared" si="5"/>
        <v>1.82</v>
      </c>
      <c r="H28" s="596" t="e">
        <f t="shared" si="6"/>
        <v>#N/A</v>
      </c>
      <c r="I28" s="593">
        <f t="shared" si="7"/>
        <v>213</v>
      </c>
      <c r="J28" s="630" t="e">
        <f t="shared" si="1"/>
        <v>#N/A</v>
      </c>
      <c r="K28" s="678">
        <f t="shared" si="2"/>
        <v>1.82</v>
      </c>
      <c r="L28" s="596" t="e">
        <f t="shared" si="8"/>
        <v>#N/A</v>
      </c>
      <c r="M28" s="593">
        <f t="shared" si="9"/>
        <v>132</v>
      </c>
      <c r="N28" s="630" t="e">
        <f t="shared" si="3"/>
        <v>#N/A</v>
      </c>
      <c r="O28" s="678">
        <f t="shared" si="10"/>
        <v>1.82</v>
      </c>
      <c r="P28" s="596" t="e">
        <f t="shared" si="11"/>
        <v>#N/A</v>
      </c>
    </row>
    <row r="29" spans="2:16" ht="15.75" x14ac:dyDescent="0.25">
      <c r="B29" s="702">
        <v>1000</v>
      </c>
      <c r="C29" s="703">
        <f ca="1">VLOOKUP(B29,'DREN. MEM. CAL.'!$B$117:$G$117,COLUMNS($B$1:$G$1),0)</f>
        <v>105</v>
      </c>
      <c r="D29" s="704">
        <v>0.99</v>
      </c>
      <c r="E29" s="593">
        <f t="shared" si="4"/>
        <v>132</v>
      </c>
      <c r="F29" s="630">
        <f t="shared" ca="1" si="0"/>
        <v>9147.6</v>
      </c>
      <c r="G29" s="678">
        <f t="shared" si="5"/>
        <v>1.82</v>
      </c>
      <c r="H29" s="596">
        <f t="shared" ca="1" si="6"/>
        <v>16648.632000000001</v>
      </c>
      <c r="I29" s="593">
        <f t="shared" si="7"/>
        <v>213</v>
      </c>
      <c r="J29" s="630">
        <f t="shared" ca="1" si="1"/>
        <v>14760.9</v>
      </c>
      <c r="K29" s="678">
        <f t="shared" si="2"/>
        <v>1.82</v>
      </c>
      <c r="L29" s="596">
        <f t="shared" ca="1" si="8"/>
        <v>26864.838</v>
      </c>
      <c r="M29" s="593">
        <f t="shared" si="9"/>
        <v>132</v>
      </c>
      <c r="N29" s="630">
        <f t="shared" ca="1" si="3"/>
        <v>9147.6</v>
      </c>
      <c r="O29" s="678">
        <f t="shared" si="10"/>
        <v>1.82</v>
      </c>
      <c r="P29" s="596">
        <f t="shared" ca="1" si="11"/>
        <v>16648.632000000001</v>
      </c>
    </row>
    <row r="30" spans="2:16" ht="15.75" x14ac:dyDescent="0.25">
      <c r="B30" s="702">
        <v>1200</v>
      </c>
      <c r="C30" s="703" t="e">
        <f>VLOOKUP(B30,'DREN. MEM. CAL.'!$B$117:$G$117,COLUMNS($B$1:$G$1),0)</f>
        <v>#N/A</v>
      </c>
      <c r="D30" s="704">
        <v>0.64</v>
      </c>
      <c r="E30" s="593">
        <f t="shared" si="4"/>
        <v>132</v>
      </c>
      <c r="F30" s="630" t="e">
        <f t="shared" si="0"/>
        <v>#N/A</v>
      </c>
      <c r="G30" s="678">
        <f t="shared" si="5"/>
        <v>1.82</v>
      </c>
      <c r="H30" s="596" t="e">
        <f t="shared" si="6"/>
        <v>#N/A</v>
      </c>
      <c r="I30" s="593">
        <f t="shared" si="7"/>
        <v>213</v>
      </c>
      <c r="J30" s="630" t="e">
        <f t="shared" si="1"/>
        <v>#N/A</v>
      </c>
      <c r="K30" s="678">
        <f t="shared" si="2"/>
        <v>1.82</v>
      </c>
      <c r="L30" s="596" t="e">
        <f t="shared" si="8"/>
        <v>#N/A</v>
      </c>
      <c r="M30" s="593">
        <f t="shared" si="9"/>
        <v>132</v>
      </c>
      <c r="N30" s="630" t="e">
        <f t="shared" si="3"/>
        <v>#N/A</v>
      </c>
      <c r="O30" s="678">
        <f t="shared" si="10"/>
        <v>1.82</v>
      </c>
      <c r="P30" s="596" t="e">
        <f t="shared" si="11"/>
        <v>#N/A</v>
      </c>
    </row>
    <row r="31" spans="2:16" ht="16.5" thickBot="1" x14ac:dyDescent="0.3">
      <c r="B31" s="705">
        <v>1500</v>
      </c>
      <c r="C31" s="706" t="e">
        <f>VLOOKUP(B31,'DREN. MEM. CAL.'!$B$117:$G$117,COLUMNS($B$1:$G$1),0)</f>
        <v>#N/A</v>
      </c>
      <c r="D31" s="707">
        <v>0.99</v>
      </c>
      <c r="E31" s="708">
        <f t="shared" si="4"/>
        <v>132</v>
      </c>
      <c r="F31" s="709" t="e">
        <f t="shared" si="0"/>
        <v>#N/A</v>
      </c>
      <c r="G31" s="710">
        <f t="shared" si="5"/>
        <v>1.82</v>
      </c>
      <c r="H31" s="711" t="e">
        <f t="shared" si="6"/>
        <v>#N/A</v>
      </c>
      <c r="I31" s="708">
        <f t="shared" si="7"/>
        <v>213</v>
      </c>
      <c r="J31" s="709" t="e">
        <f t="shared" si="1"/>
        <v>#N/A</v>
      </c>
      <c r="K31" s="710">
        <f t="shared" si="2"/>
        <v>1.82</v>
      </c>
      <c r="L31" s="711" t="e">
        <f t="shared" si="8"/>
        <v>#N/A</v>
      </c>
      <c r="M31" s="621">
        <f t="shared" si="9"/>
        <v>132</v>
      </c>
      <c r="N31" s="631" t="e">
        <f t="shared" si="3"/>
        <v>#N/A</v>
      </c>
      <c r="O31" s="710">
        <f t="shared" si="10"/>
        <v>1.82</v>
      </c>
      <c r="P31" s="711" t="e">
        <f t="shared" si="11"/>
        <v>#N/A</v>
      </c>
    </row>
    <row r="32" spans="2:16" ht="16.5" thickBot="1" x14ac:dyDescent="0.3">
      <c r="B32" s="712"/>
      <c r="C32" s="713"/>
      <c r="D32" s="712"/>
      <c r="E32" s="713"/>
      <c r="F32" s="713"/>
      <c r="G32" s="713" t="s">
        <v>4243</v>
      </c>
      <c r="H32" s="696" t="e">
        <f>SUM(F26:F31)</f>
        <v>#N/A</v>
      </c>
      <c r="I32" s="712"/>
      <c r="J32" s="713"/>
      <c r="K32" s="714"/>
      <c r="L32" s="697" t="e">
        <f>SUM(L26:L31)</f>
        <v>#N/A</v>
      </c>
      <c r="M32" s="712"/>
      <c r="N32" s="712"/>
      <c r="O32" s="712"/>
      <c r="P32" s="695" t="e">
        <f>SUM(P26:P31)</f>
        <v>#N/A</v>
      </c>
    </row>
    <row r="33" spans="2:16" ht="16.5" thickBot="1" x14ac:dyDescent="0.3">
      <c r="B33" s="197"/>
      <c r="C33" s="197"/>
      <c r="D33" s="197"/>
      <c r="E33" s="197"/>
      <c r="F33" s="197"/>
      <c r="G33" s="197"/>
      <c r="H33" s="86"/>
      <c r="I33" s="197"/>
      <c r="J33" s="197"/>
      <c r="K33" s="197"/>
      <c r="L33" s="86"/>
      <c r="M33" s="197"/>
      <c r="N33" s="197"/>
      <c r="O33" s="197"/>
      <c r="P33" s="86"/>
    </row>
    <row r="34" spans="2:16" ht="16.5" thickBot="1" x14ac:dyDescent="0.3">
      <c r="B34" s="886" t="s">
        <v>6899</v>
      </c>
      <c r="C34" s="887"/>
      <c r="D34" s="887"/>
      <c r="E34" s="887"/>
      <c r="F34" s="887"/>
      <c r="G34" s="887"/>
      <c r="H34" s="887"/>
      <c r="I34" s="887"/>
      <c r="J34" s="887"/>
      <c r="K34" s="887"/>
      <c r="L34" s="887"/>
      <c r="M34" s="887"/>
      <c r="N34" s="887"/>
      <c r="O34" s="887"/>
      <c r="P34" s="888"/>
    </row>
    <row r="35" spans="2:16" ht="35.25" customHeight="1" thickBot="1" x14ac:dyDescent="0.3">
      <c r="B35" s="991" t="s">
        <v>3667</v>
      </c>
      <c r="C35" s="991" t="s">
        <v>6894</v>
      </c>
      <c r="D35" s="991" t="s">
        <v>1467</v>
      </c>
      <c r="E35" s="993" t="s">
        <v>6876</v>
      </c>
      <c r="F35" s="994"/>
      <c r="G35" s="994"/>
      <c r="H35" s="694"/>
      <c r="I35" s="993" t="s">
        <v>6882</v>
      </c>
      <c r="J35" s="994"/>
      <c r="K35" s="994"/>
      <c r="L35" s="995"/>
      <c r="M35" s="993" t="s">
        <v>6895</v>
      </c>
      <c r="N35" s="994"/>
      <c r="O35" s="994"/>
      <c r="P35" s="995"/>
    </row>
    <row r="36" spans="2:16" ht="35.25" customHeight="1" thickBot="1" x14ac:dyDescent="0.3">
      <c r="B36" s="992"/>
      <c r="C36" s="992"/>
      <c r="D36" s="992"/>
      <c r="E36" s="695" t="s">
        <v>6896</v>
      </c>
      <c r="F36" s="696" t="s">
        <v>1468</v>
      </c>
      <c r="G36" s="695" t="s">
        <v>6897</v>
      </c>
      <c r="H36" s="697" t="s">
        <v>6898</v>
      </c>
      <c r="I36" s="695" t="s">
        <v>6896</v>
      </c>
      <c r="J36" s="698" t="s">
        <v>1468</v>
      </c>
      <c r="K36" s="695" t="s">
        <v>6897</v>
      </c>
      <c r="L36" s="697" t="s">
        <v>6898</v>
      </c>
      <c r="M36" s="695" t="s">
        <v>6896</v>
      </c>
      <c r="N36" s="699" t="s">
        <v>1468</v>
      </c>
      <c r="O36" s="695" t="s">
        <v>6897</v>
      </c>
      <c r="P36" s="697" t="s">
        <v>6898</v>
      </c>
    </row>
    <row r="37" spans="2:16" ht="15.75" x14ac:dyDescent="0.25">
      <c r="B37" s="700">
        <v>400</v>
      </c>
      <c r="C37" s="701" t="e">
        <f>VLOOKUP(B37,'DREN. MEM. CAL.'!$B$117:$G$117,COLUMNS($B$1:$G$1),0)</f>
        <v>#N/A</v>
      </c>
      <c r="D37" s="701">
        <v>0.23</v>
      </c>
      <c r="E37" s="625">
        <f>$H$15</f>
        <v>48</v>
      </c>
      <c r="F37" s="676" t="e">
        <f>TRUNC(E37*$C37*$D37/1.5,2)</f>
        <v>#N/A</v>
      </c>
      <c r="G37" s="677">
        <f>$H$21</f>
        <v>1.46</v>
      </c>
      <c r="H37" s="627" t="e">
        <f>G37*F37</f>
        <v>#N/A</v>
      </c>
      <c r="I37" s="625">
        <f>$H$16</f>
        <v>109</v>
      </c>
      <c r="J37" s="676" t="e">
        <f t="shared" ref="J37:J42" si="12">TRUNC(I37*$C37*$D37/1.5,2)</f>
        <v>#N/A</v>
      </c>
      <c r="K37" s="677">
        <f>$H$21</f>
        <v>1.46</v>
      </c>
      <c r="L37" s="627" t="e">
        <f>K37*J37</f>
        <v>#N/A</v>
      </c>
      <c r="M37" s="625">
        <f>$H$17</f>
        <v>200</v>
      </c>
      <c r="N37" s="676" t="e">
        <f t="shared" ref="N37:N42" si="13">TRUNC(M37*$C37*$D37/1.5,2)</f>
        <v>#N/A</v>
      </c>
      <c r="O37" s="677">
        <f>$H$21</f>
        <v>1.46</v>
      </c>
      <c r="P37" s="627" t="e">
        <f>O37*N37</f>
        <v>#N/A</v>
      </c>
    </row>
    <row r="38" spans="2:16" ht="16.5" customHeight="1" x14ac:dyDescent="0.25">
      <c r="B38" s="702">
        <v>600</v>
      </c>
      <c r="C38" s="703" t="e">
        <f>VLOOKUP(B38,'DREN. MEM. CAL.'!$B$117:$G$117,COLUMNS($B$1:$G$1),0)</f>
        <v>#N/A</v>
      </c>
      <c r="D38" s="704">
        <v>0.47</v>
      </c>
      <c r="E38" s="593">
        <f t="shared" ref="E38:E42" si="14">$H$15</f>
        <v>48</v>
      </c>
      <c r="F38" s="630" t="e">
        <f t="shared" ref="F38:F42" si="15">TRUNC(E38*$C38*$D38/1.5,2)</f>
        <v>#N/A</v>
      </c>
      <c r="G38" s="678">
        <f t="shared" ref="G38:G42" si="16">$H$21</f>
        <v>1.46</v>
      </c>
      <c r="H38" s="596" t="e">
        <f t="shared" ref="H38:H42" si="17">G38*F38</f>
        <v>#N/A</v>
      </c>
      <c r="I38" s="593">
        <f t="shared" ref="I38:I42" si="18">$H$16</f>
        <v>109</v>
      </c>
      <c r="J38" s="630" t="e">
        <f t="shared" si="12"/>
        <v>#N/A</v>
      </c>
      <c r="K38" s="678">
        <f t="shared" ref="K38:K42" si="19">$H$21</f>
        <v>1.46</v>
      </c>
      <c r="L38" s="596" t="e">
        <f t="shared" ref="L38:L42" si="20">K38*J38</f>
        <v>#N/A</v>
      </c>
      <c r="M38" s="593">
        <f t="shared" ref="M38:M42" si="21">$H$17</f>
        <v>200</v>
      </c>
      <c r="N38" s="630" t="e">
        <f t="shared" si="13"/>
        <v>#N/A</v>
      </c>
      <c r="O38" s="678">
        <f t="shared" ref="O38:O42" si="22">$H$21</f>
        <v>1.46</v>
      </c>
      <c r="P38" s="596" t="e">
        <f t="shared" ref="P38:P42" si="23">O38*N38</f>
        <v>#N/A</v>
      </c>
    </row>
    <row r="39" spans="2:16" ht="15.75" x14ac:dyDescent="0.25">
      <c r="B39" s="702">
        <v>800</v>
      </c>
      <c r="C39" s="703" t="e">
        <f>VLOOKUP(B39,'DREN. MEM. CAL.'!$B$117:$G$117,COLUMNS($B$1:$G$1),0)</f>
        <v>#N/A</v>
      </c>
      <c r="D39" s="704">
        <v>0.64</v>
      </c>
      <c r="E39" s="593">
        <f t="shared" si="14"/>
        <v>48</v>
      </c>
      <c r="F39" s="630" t="e">
        <f t="shared" si="15"/>
        <v>#N/A</v>
      </c>
      <c r="G39" s="678">
        <f t="shared" si="16"/>
        <v>1.46</v>
      </c>
      <c r="H39" s="596" t="e">
        <f t="shared" si="17"/>
        <v>#N/A</v>
      </c>
      <c r="I39" s="593">
        <f t="shared" si="18"/>
        <v>109</v>
      </c>
      <c r="J39" s="630" t="e">
        <f t="shared" si="12"/>
        <v>#N/A</v>
      </c>
      <c r="K39" s="678">
        <f t="shared" si="19"/>
        <v>1.46</v>
      </c>
      <c r="L39" s="596" t="e">
        <f t="shared" si="20"/>
        <v>#N/A</v>
      </c>
      <c r="M39" s="593">
        <f t="shared" si="21"/>
        <v>200</v>
      </c>
      <c r="N39" s="630" t="e">
        <f t="shared" si="13"/>
        <v>#N/A</v>
      </c>
      <c r="O39" s="678">
        <f t="shared" si="22"/>
        <v>1.46</v>
      </c>
      <c r="P39" s="596" t="e">
        <f t="shared" si="23"/>
        <v>#N/A</v>
      </c>
    </row>
    <row r="40" spans="2:16" ht="15.75" x14ac:dyDescent="0.25">
      <c r="B40" s="702">
        <v>1000</v>
      </c>
      <c r="C40" s="703">
        <f ca="1">VLOOKUP(B40,'DREN. MEM. CAL.'!$B$117:$G$117,COLUMNS($B$1:$G$1),0)</f>
        <v>105</v>
      </c>
      <c r="D40" s="704">
        <v>0.99</v>
      </c>
      <c r="E40" s="593">
        <f t="shared" si="14"/>
        <v>48</v>
      </c>
      <c r="F40" s="630">
        <f t="shared" ca="1" si="15"/>
        <v>3326.4</v>
      </c>
      <c r="G40" s="678">
        <f t="shared" si="16"/>
        <v>1.46</v>
      </c>
      <c r="H40" s="596">
        <f t="shared" ca="1" si="17"/>
        <v>4856.5439999999999</v>
      </c>
      <c r="I40" s="593">
        <f t="shared" si="18"/>
        <v>109</v>
      </c>
      <c r="J40" s="630">
        <f t="shared" ca="1" si="12"/>
        <v>7553.7</v>
      </c>
      <c r="K40" s="678">
        <f t="shared" si="19"/>
        <v>1.46</v>
      </c>
      <c r="L40" s="596">
        <f t="shared" ca="1" si="20"/>
        <v>11028.402</v>
      </c>
      <c r="M40" s="593">
        <f t="shared" si="21"/>
        <v>200</v>
      </c>
      <c r="N40" s="630">
        <f t="shared" ca="1" si="13"/>
        <v>13860</v>
      </c>
      <c r="O40" s="678">
        <f t="shared" si="22"/>
        <v>1.46</v>
      </c>
      <c r="P40" s="596">
        <f t="shared" ca="1" si="23"/>
        <v>20235.599999999999</v>
      </c>
    </row>
    <row r="41" spans="2:16" ht="15.75" x14ac:dyDescent="0.25">
      <c r="B41" s="702">
        <v>1200</v>
      </c>
      <c r="C41" s="703" t="e">
        <f>VLOOKUP(B41,'DREN. MEM. CAL.'!$B$117:$G$117,COLUMNS($B$1:$G$1),0)</f>
        <v>#N/A</v>
      </c>
      <c r="D41" s="704">
        <v>0.64</v>
      </c>
      <c r="E41" s="593">
        <f t="shared" si="14"/>
        <v>48</v>
      </c>
      <c r="F41" s="630" t="e">
        <f t="shared" si="15"/>
        <v>#N/A</v>
      </c>
      <c r="G41" s="678">
        <f t="shared" si="16"/>
        <v>1.46</v>
      </c>
      <c r="H41" s="596" t="e">
        <f t="shared" si="17"/>
        <v>#N/A</v>
      </c>
      <c r="I41" s="593">
        <f t="shared" si="18"/>
        <v>109</v>
      </c>
      <c r="J41" s="630" t="e">
        <f t="shared" si="12"/>
        <v>#N/A</v>
      </c>
      <c r="K41" s="678">
        <f t="shared" si="19"/>
        <v>1.46</v>
      </c>
      <c r="L41" s="596" t="e">
        <f t="shared" si="20"/>
        <v>#N/A</v>
      </c>
      <c r="M41" s="593">
        <f t="shared" si="21"/>
        <v>200</v>
      </c>
      <c r="N41" s="630" t="e">
        <f t="shared" si="13"/>
        <v>#N/A</v>
      </c>
      <c r="O41" s="678">
        <f t="shared" si="22"/>
        <v>1.46</v>
      </c>
      <c r="P41" s="596" t="e">
        <f t="shared" si="23"/>
        <v>#N/A</v>
      </c>
    </row>
    <row r="42" spans="2:16" ht="16.5" thickBot="1" x14ac:dyDescent="0.3">
      <c r="B42" s="705">
        <v>1500</v>
      </c>
      <c r="C42" s="706" t="e">
        <f>VLOOKUP(B42,'DREN. MEM. CAL.'!$B$117:$G$117,COLUMNS($B$1:$G$1),0)</f>
        <v>#N/A</v>
      </c>
      <c r="D42" s="707">
        <v>0.99</v>
      </c>
      <c r="E42" s="708">
        <f t="shared" si="14"/>
        <v>48</v>
      </c>
      <c r="F42" s="709" t="e">
        <f t="shared" si="15"/>
        <v>#N/A</v>
      </c>
      <c r="G42" s="710">
        <f t="shared" si="16"/>
        <v>1.46</v>
      </c>
      <c r="H42" s="711" t="e">
        <f t="shared" si="17"/>
        <v>#N/A</v>
      </c>
      <c r="I42" s="708">
        <f t="shared" si="18"/>
        <v>109</v>
      </c>
      <c r="J42" s="709" t="e">
        <f t="shared" si="12"/>
        <v>#N/A</v>
      </c>
      <c r="K42" s="710">
        <f t="shared" si="19"/>
        <v>1.46</v>
      </c>
      <c r="L42" s="711" t="e">
        <f t="shared" si="20"/>
        <v>#N/A</v>
      </c>
      <c r="M42" s="621">
        <f t="shared" si="21"/>
        <v>200</v>
      </c>
      <c r="N42" s="631" t="e">
        <f t="shared" si="13"/>
        <v>#N/A</v>
      </c>
      <c r="O42" s="710">
        <f t="shared" si="22"/>
        <v>1.46</v>
      </c>
      <c r="P42" s="711" t="e">
        <f t="shared" si="23"/>
        <v>#N/A</v>
      </c>
    </row>
    <row r="43" spans="2:16" ht="16.5" thickBot="1" x14ac:dyDescent="0.3">
      <c r="B43" s="712"/>
      <c r="C43" s="713"/>
      <c r="D43" s="712"/>
      <c r="E43" s="713"/>
      <c r="F43" s="713"/>
      <c r="G43" s="713" t="s">
        <v>4243</v>
      </c>
      <c r="H43" s="696" t="e">
        <f>SUM(F37:F42)</f>
        <v>#N/A</v>
      </c>
      <c r="I43" s="712"/>
      <c r="J43" s="713"/>
      <c r="K43" s="714"/>
      <c r="L43" s="697" t="e">
        <f>SUM(L37:L42)</f>
        <v>#N/A</v>
      </c>
      <c r="M43" s="712"/>
      <c r="N43" s="712"/>
      <c r="O43" s="712"/>
      <c r="P43" s="695" t="e">
        <f>SUM(P37:P42)</f>
        <v>#N/A</v>
      </c>
    </row>
    <row r="44" spans="2:16" ht="15.75" thickBot="1" x14ac:dyDescent="0.3"/>
    <row r="45" spans="2:16" ht="16.5" thickBot="1" x14ac:dyDescent="0.3">
      <c r="B45" s="886" t="s">
        <v>6900</v>
      </c>
      <c r="C45" s="887"/>
      <c r="D45" s="887"/>
      <c r="E45" s="887"/>
      <c r="F45" s="887"/>
      <c r="G45" s="887"/>
      <c r="H45" s="887"/>
      <c r="I45" s="887"/>
      <c r="J45" s="887"/>
      <c r="K45" s="887"/>
      <c r="L45" s="887"/>
      <c r="M45" s="887"/>
      <c r="N45" s="887"/>
      <c r="O45" s="887"/>
      <c r="P45" s="888"/>
    </row>
    <row r="46" spans="2:16" ht="32.25" customHeight="1" thickBot="1" x14ac:dyDescent="0.3">
      <c r="B46" s="982" t="s">
        <v>3667</v>
      </c>
      <c r="C46" s="984" t="s">
        <v>6901</v>
      </c>
      <c r="D46" s="986" t="s">
        <v>1379</v>
      </c>
      <c r="E46" s="988" t="s">
        <v>6876</v>
      </c>
      <c r="F46" s="989"/>
      <c r="G46" s="989"/>
      <c r="H46" s="990"/>
      <c r="I46" s="988" t="s">
        <v>6882</v>
      </c>
      <c r="J46" s="989"/>
      <c r="K46" s="989"/>
      <c r="L46" s="990"/>
      <c r="M46" s="988" t="s">
        <v>6895</v>
      </c>
      <c r="N46" s="989"/>
      <c r="O46" s="989"/>
      <c r="P46" s="990"/>
    </row>
    <row r="47" spans="2:16" ht="76.5" customHeight="1" thickBot="1" x14ac:dyDescent="0.3">
      <c r="B47" s="983"/>
      <c r="C47" s="985"/>
      <c r="D47" s="987"/>
      <c r="E47" s="716" t="s">
        <v>6902</v>
      </c>
      <c r="F47" s="185" t="s">
        <v>6903</v>
      </c>
      <c r="G47" s="717" t="s">
        <v>6904</v>
      </c>
      <c r="H47" s="718" t="s">
        <v>6905</v>
      </c>
      <c r="I47" s="716" t="s">
        <v>6902</v>
      </c>
      <c r="J47" s="185" t="s">
        <v>6903</v>
      </c>
      <c r="K47" s="717" t="s">
        <v>6904</v>
      </c>
      <c r="L47" s="718" t="s">
        <v>6905</v>
      </c>
      <c r="M47" s="716" t="s">
        <v>6902</v>
      </c>
      <c r="N47" s="185" t="s">
        <v>6903</v>
      </c>
      <c r="O47" s="717" t="s">
        <v>6904</v>
      </c>
      <c r="P47" s="718" t="s">
        <v>6905</v>
      </c>
    </row>
    <row r="48" spans="2:16" ht="60" customHeight="1" x14ac:dyDescent="0.25">
      <c r="B48" s="773">
        <v>400</v>
      </c>
      <c r="C48" s="196" t="s">
        <v>9</v>
      </c>
      <c r="D48" s="719" t="e">
        <f>VLOOKUP(B48,'DREN. MEM. CAL.'!$B$117:$G$117,COLUMNS($B$1:$G$1),0)</f>
        <v>#N/A</v>
      </c>
      <c r="E48" s="777"/>
      <c r="F48" s="196" t="e">
        <f>TRUNC(E48*D48,2)</f>
        <v>#N/A</v>
      </c>
      <c r="G48" s="196" t="e">
        <f t="shared" ref="G48:G53" si="24">H26+H37</f>
        <v>#N/A</v>
      </c>
      <c r="H48" s="510" t="e">
        <f>G48+F48</f>
        <v>#N/A</v>
      </c>
      <c r="I48" s="777"/>
      <c r="J48" s="196" t="e">
        <f t="shared" ref="J48:J53" si="25">TRUNC(I48*D48,2)</f>
        <v>#N/A</v>
      </c>
      <c r="K48" s="196" t="e">
        <f t="shared" ref="K48:K53" si="26">L26+L37</f>
        <v>#N/A</v>
      </c>
      <c r="L48" s="510" t="e">
        <f>K48+J48</f>
        <v>#N/A</v>
      </c>
      <c r="M48" s="777"/>
      <c r="N48" s="196" t="e">
        <f t="shared" ref="N48:N53" si="27">TRUNC(M48*D48,2)</f>
        <v>#N/A</v>
      </c>
      <c r="O48" s="196" t="e">
        <f t="shared" ref="O48:O53" si="28">P26+P37</f>
        <v>#N/A</v>
      </c>
      <c r="P48" s="510" t="e">
        <f t="shared" ref="P48:P53" si="29">O48+N48</f>
        <v>#N/A</v>
      </c>
    </row>
    <row r="49" spans="2:16" ht="15" customHeight="1" x14ac:dyDescent="0.25">
      <c r="B49" s="774">
        <v>600</v>
      </c>
      <c r="C49" s="83" t="s">
        <v>9</v>
      </c>
      <c r="D49" s="720" t="e">
        <f>VLOOKUP(B49,'DREN. MEM. CAL.'!$B$117:$G$117,COLUMNS($B$1:$G$1),0)</f>
        <v>#N/A</v>
      </c>
      <c r="E49" s="778"/>
      <c r="F49" s="83" t="e">
        <f t="shared" ref="F49:F53" si="30">TRUNC(E49*D49,2)</f>
        <v>#N/A</v>
      </c>
      <c r="G49" s="83" t="e">
        <f t="shared" si="24"/>
        <v>#N/A</v>
      </c>
      <c r="H49" s="84" t="e">
        <f t="shared" ref="H49:H53" si="31">G49+F49</f>
        <v>#N/A</v>
      </c>
      <c r="I49" s="778"/>
      <c r="J49" s="83" t="e">
        <f t="shared" si="25"/>
        <v>#N/A</v>
      </c>
      <c r="K49" s="83" t="e">
        <f t="shared" si="26"/>
        <v>#N/A</v>
      </c>
      <c r="L49" s="84" t="e">
        <f t="shared" ref="L49:L53" si="32">K49+J49</f>
        <v>#N/A</v>
      </c>
      <c r="M49" s="778"/>
      <c r="N49" s="83" t="e">
        <f t="shared" si="27"/>
        <v>#N/A</v>
      </c>
      <c r="O49" s="83" t="e">
        <f t="shared" si="28"/>
        <v>#N/A</v>
      </c>
      <c r="P49" s="84" t="e">
        <f t="shared" si="29"/>
        <v>#N/A</v>
      </c>
    </row>
    <row r="50" spans="2:16" ht="15.75" x14ac:dyDescent="0.25">
      <c r="B50" s="774">
        <v>800</v>
      </c>
      <c r="C50" s="74" t="s">
        <v>9</v>
      </c>
      <c r="D50" s="721" t="e">
        <f>VLOOKUP(B50,'DREN. MEM. CAL.'!$B$117:$G$117,COLUMNS($B$1:$G$1),0)</f>
        <v>#N/A</v>
      </c>
      <c r="E50" s="778"/>
      <c r="F50" s="74" t="e">
        <f>TRUNC(E50*D50,2)</f>
        <v>#N/A</v>
      </c>
      <c r="G50" s="74" t="e">
        <f t="shared" si="24"/>
        <v>#N/A</v>
      </c>
      <c r="H50" s="511" t="e">
        <f t="shared" si="31"/>
        <v>#N/A</v>
      </c>
      <c r="I50" s="778"/>
      <c r="J50" s="74" t="e">
        <f t="shared" si="25"/>
        <v>#N/A</v>
      </c>
      <c r="K50" s="74" t="e">
        <f t="shared" si="26"/>
        <v>#N/A</v>
      </c>
      <c r="L50" s="511" t="e">
        <f t="shared" si="32"/>
        <v>#N/A</v>
      </c>
      <c r="M50" s="778"/>
      <c r="N50" s="74" t="e">
        <f t="shared" si="27"/>
        <v>#N/A</v>
      </c>
      <c r="O50" s="74" t="e">
        <f t="shared" si="28"/>
        <v>#N/A</v>
      </c>
      <c r="P50" s="511" t="e">
        <f t="shared" si="29"/>
        <v>#N/A</v>
      </c>
    </row>
    <row r="51" spans="2:16" x14ac:dyDescent="0.25">
      <c r="B51" s="775">
        <v>1000</v>
      </c>
      <c r="C51" s="74" t="s">
        <v>9</v>
      </c>
      <c r="D51" s="721">
        <f ca="1">VLOOKUP(B51,'DREN. MEM. CAL.'!$B$117:$G$117,COLUMNS($B$1:$G$1),0)</f>
        <v>105</v>
      </c>
      <c r="E51" s="778"/>
      <c r="F51" s="74">
        <f t="shared" ca="1" si="30"/>
        <v>0</v>
      </c>
      <c r="G51" s="74">
        <f t="shared" ca="1" si="24"/>
        <v>21505.175999999999</v>
      </c>
      <c r="H51" s="511">
        <f t="shared" ca="1" si="31"/>
        <v>21505.175999999999</v>
      </c>
      <c r="I51" s="778"/>
      <c r="J51" s="74">
        <f t="shared" ca="1" si="25"/>
        <v>0</v>
      </c>
      <c r="K51" s="74">
        <f t="shared" ca="1" si="26"/>
        <v>37893.24</v>
      </c>
      <c r="L51" s="511">
        <f t="shared" ca="1" si="32"/>
        <v>37893.24</v>
      </c>
      <c r="M51" s="778"/>
      <c r="N51" s="74">
        <f t="shared" ca="1" si="27"/>
        <v>0</v>
      </c>
      <c r="O51" s="74">
        <f t="shared" ca="1" si="28"/>
        <v>36884.232000000004</v>
      </c>
      <c r="P51" s="511">
        <f t="shared" ca="1" si="29"/>
        <v>36884.232000000004</v>
      </c>
    </row>
    <row r="52" spans="2:16" x14ac:dyDescent="0.25">
      <c r="B52" s="775">
        <v>1200</v>
      </c>
      <c r="C52" s="83" t="s">
        <v>9</v>
      </c>
      <c r="D52" s="720" t="e">
        <f>VLOOKUP(B52,'DREN. MEM. CAL.'!$B$117:$G$117,COLUMNS($B$1:$G$1),0)</f>
        <v>#N/A</v>
      </c>
      <c r="E52" s="778"/>
      <c r="F52" s="83" t="e">
        <f t="shared" si="30"/>
        <v>#N/A</v>
      </c>
      <c r="G52" s="83" t="e">
        <f t="shared" si="24"/>
        <v>#N/A</v>
      </c>
      <c r="H52" s="84" t="e">
        <f t="shared" si="31"/>
        <v>#N/A</v>
      </c>
      <c r="I52" s="778"/>
      <c r="J52" s="83" t="e">
        <f t="shared" si="25"/>
        <v>#N/A</v>
      </c>
      <c r="K52" s="83" t="e">
        <f t="shared" si="26"/>
        <v>#N/A</v>
      </c>
      <c r="L52" s="84" t="e">
        <f t="shared" si="32"/>
        <v>#N/A</v>
      </c>
      <c r="M52" s="778"/>
      <c r="N52" s="83" t="e">
        <f t="shared" si="27"/>
        <v>#N/A</v>
      </c>
      <c r="O52" s="83" t="e">
        <f t="shared" si="28"/>
        <v>#N/A</v>
      </c>
      <c r="P52" s="84" t="e">
        <f t="shared" si="29"/>
        <v>#N/A</v>
      </c>
    </row>
    <row r="53" spans="2:16" ht="15.75" thickBot="1" x14ac:dyDescent="0.3">
      <c r="B53" s="776">
        <v>1500</v>
      </c>
      <c r="C53" s="494" t="s">
        <v>9</v>
      </c>
      <c r="D53" s="722" t="e">
        <f>VLOOKUP(B53,'DREN. MEM. CAL.'!$B$117:$G$117,COLUMNS($B$1:$G$1),0)</f>
        <v>#N/A</v>
      </c>
      <c r="E53" s="779"/>
      <c r="F53" s="494" t="e">
        <f t="shared" si="30"/>
        <v>#N/A</v>
      </c>
      <c r="G53" s="494" t="e">
        <f t="shared" si="24"/>
        <v>#N/A</v>
      </c>
      <c r="H53" s="512" t="e">
        <f t="shared" si="31"/>
        <v>#N/A</v>
      </c>
      <c r="I53" s="779"/>
      <c r="J53" s="494" t="e">
        <f t="shared" si="25"/>
        <v>#N/A</v>
      </c>
      <c r="K53" s="494" t="e">
        <f t="shared" si="26"/>
        <v>#N/A</v>
      </c>
      <c r="L53" s="512" t="e">
        <f t="shared" si="32"/>
        <v>#N/A</v>
      </c>
      <c r="M53" s="779"/>
      <c r="N53" s="494" t="e">
        <f t="shared" si="27"/>
        <v>#N/A</v>
      </c>
      <c r="O53" s="494" t="e">
        <f t="shared" si="28"/>
        <v>#N/A</v>
      </c>
      <c r="P53" s="512" t="e">
        <f t="shared" si="29"/>
        <v>#N/A</v>
      </c>
    </row>
    <row r="54" spans="2:16" ht="16.5" thickBot="1" x14ac:dyDescent="0.3">
      <c r="B54" s="978"/>
      <c r="C54" s="979"/>
      <c r="D54" s="979"/>
      <c r="E54" s="980" t="s">
        <v>1441</v>
      </c>
      <c r="F54" s="981"/>
      <c r="G54" s="981"/>
      <c r="H54" s="723" t="e">
        <f>SUM(H48:H53)</f>
        <v>#N/A</v>
      </c>
      <c r="I54" s="980" t="s">
        <v>1441</v>
      </c>
      <c r="J54" s="981"/>
      <c r="K54" s="981"/>
      <c r="L54" s="723" t="e">
        <f>SUM(L48:L53)</f>
        <v>#N/A</v>
      </c>
      <c r="M54" s="980" t="s">
        <v>1441</v>
      </c>
      <c r="N54" s="981"/>
      <c r="O54" s="981"/>
      <c r="P54" s="723" t="e">
        <f>SUM(P48:P53)</f>
        <v>#N/A</v>
      </c>
    </row>
  </sheetData>
  <mergeCells count="58">
    <mergeCell ref="C20:F20"/>
    <mergeCell ref="C21:F21"/>
    <mergeCell ref="C19:F19"/>
    <mergeCell ref="B1:P1"/>
    <mergeCell ref="B2:P2"/>
    <mergeCell ref="B3:P3"/>
    <mergeCell ref="B4:P4"/>
    <mergeCell ref="B5:P5"/>
    <mergeCell ref="B12:P12"/>
    <mergeCell ref="B13:B14"/>
    <mergeCell ref="C13:D14"/>
    <mergeCell ref="E13:F14"/>
    <mergeCell ref="G13:H13"/>
    <mergeCell ref="I13:I14"/>
    <mergeCell ref="J13:K14"/>
    <mergeCell ref="L13:L14"/>
    <mergeCell ref="M13:N14"/>
    <mergeCell ref="O13:P14"/>
    <mergeCell ref="C15:D15"/>
    <mergeCell ref="E15:F15"/>
    <mergeCell ref="J15:K15"/>
    <mergeCell ref="M15:N15"/>
    <mergeCell ref="O15:P15"/>
    <mergeCell ref="M16:N16"/>
    <mergeCell ref="O16:P16"/>
    <mergeCell ref="C17:D17"/>
    <mergeCell ref="E17:F17"/>
    <mergeCell ref="J17:K17"/>
    <mergeCell ref="M17:N17"/>
    <mergeCell ref="O17:P17"/>
    <mergeCell ref="C16:D16"/>
    <mergeCell ref="E16:F16"/>
    <mergeCell ref="J16:K16"/>
    <mergeCell ref="B23:P23"/>
    <mergeCell ref="B24:B25"/>
    <mergeCell ref="C24:C25"/>
    <mergeCell ref="D24:D25"/>
    <mergeCell ref="E24:G24"/>
    <mergeCell ref="I24:L24"/>
    <mergeCell ref="M24:P24"/>
    <mergeCell ref="B34:P34"/>
    <mergeCell ref="B35:B36"/>
    <mergeCell ref="C35:C36"/>
    <mergeCell ref="D35:D36"/>
    <mergeCell ref="E35:G35"/>
    <mergeCell ref="I35:L35"/>
    <mergeCell ref="M35:P35"/>
    <mergeCell ref="B54:D54"/>
    <mergeCell ref="E54:G54"/>
    <mergeCell ref="I54:K54"/>
    <mergeCell ref="M54:O54"/>
    <mergeCell ref="B45:P45"/>
    <mergeCell ref="B46:B47"/>
    <mergeCell ref="C46:C47"/>
    <mergeCell ref="D46:D47"/>
    <mergeCell ref="E46:H46"/>
    <mergeCell ref="I46:L46"/>
    <mergeCell ref="M46:P46"/>
  </mergeCells>
  <printOptions horizontalCentered="1"/>
  <pageMargins left="0.23622047244094491" right="0.23622047244094491" top="0.78740157480314965" bottom="0.78740157480314965" header="0.31496062992125984" footer="0.31496062992125984"/>
  <pageSetup paperSize="9" scale="49" firstPageNumber="25" fitToHeight="100" orientation="landscape" r:id="rId1"/>
  <headerFooter scaleWithDoc="0">
    <oddHeader>&amp;RPágina &amp;P de &amp;N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38">
    <tabColor rgb="FF92D050"/>
    <pageSetUpPr fitToPage="1"/>
  </sheetPr>
  <dimension ref="A1:S108"/>
  <sheetViews>
    <sheetView showGridLines="0" view="pageBreakPreview" zoomScale="70" zoomScaleNormal="115" zoomScaleSheetLayoutView="70" workbookViewId="0">
      <selection activeCell="B94" sqref="B94:J94"/>
    </sheetView>
  </sheetViews>
  <sheetFormatPr defaultRowHeight="15" x14ac:dyDescent="0.25"/>
  <cols>
    <col min="1" max="1" width="9.140625" customWidth="1"/>
    <col min="2" max="3" width="19.5703125" customWidth="1"/>
    <col min="4" max="4" width="16.7109375" customWidth="1"/>
    <col min="5" max="5" width="19.140625" customWidth="1"/>
    <col min="6" max="6" width="20.7109375" customWidth="1"/>
    <col min="7" max="7" width="22.5703125" customWidth="1"/>
    <col min="8" max="8" width="15" customWidth="1"/>
    <col min="9" max="9" width="16.85546875" customWidth="1"/>
    <col min="10" max="10" width="23.28515625" customWidth="1"/>
    <col min="11" max="11" width="18.85546875" customWidth="1"/>
    <col min="13" max="13" width="21.85546875" customWidth="1"/>
    <col min="14" max="14" width="22.85546875" customWidth="1"/>
    <col min="15" max="16" width="25.28515625" customWidth="1"/>
    <col min="17" max="17" width="10.28515625" customWidth="1"/>
    <col min="18" max="18" width="16.28515625" customWidth="1"/>
    <col min="19" max="19" width="10.28515625" customWidth="1"/>
  </cols>
  <sheetData>
    <row r="1" spans="1:18" ht="15.75" thickBot="1" x14ac:dyDescent="0.3">
      <c r="M1" s="446" t="s">
        <v>5299</v>
      </c>
      <c r="N1" s="447" t="s">
        <v>5298</v>
      </c>
      <c r="O1" s="447" t="s">
        <v>5283</v>
      </c>
      <c r="P1" s="447" t="s">
        <v>5284</v>
      </c>
      <c r="Q1" s="447" t="s">
        <v>5300</v>
      </c>
      <c r="R1" s="448" t="s">
        <v>5301</v>
      </c>
    </row>
    <row r="2" spans="1:18" ht="21" x14ac:dyDescent="0.25">
      <c r="B2" s="890" t="s">
        <v>1353</v>
      </c>
      <c r="C2" s="891"/>
      <c r="D2" s="891"/>
      <c r="E2" s="891"/>
      <c r="F2" s="891"/>
      <c r="G2" s="891"/>
      <c r="H2" s="891"/>
      <c r="I2" s="891"/>
      <c r="J2" s="891"/>
      <c r="K2" s="891"/>
      <c r="M2" s="443" t="s">
        <v>5279</v>
      </c>
      <c r="N2" s="444">
        <v>75</v>
      </c>
      <c r="O2" s="444">
        <v>0.2</v>
      </c>
      <c r="P2" s="444">
        <v>0.5</v>
      </c>
      <c r="Q2" s="444">
        <v>2</v>
      </c>
      <c r="R2" s="445">
        <v>1.5</v>
      </c>
    </row>
    <row r="3" spans="1:18" ht="19.5" thickBot="1" x14ac:dyDescent="0.3">
      <c r="B3" s="907" t="s">
        <v>1355</v>
      </c>
      <c r="C3" s="908"/>
      <c r="D3" s="908"/>
      <c r="E3" s="908"/>
      <c r="F3" s="908"/>
      <c r="G3" s="908"/>
      <c r="H3" s="908"/>
      <c r="I3" s="908"/>
      <c r="J3" s="908"/>
      <c r="K3" s="908"/>
      <c r="M3" s="412" t="s">
        <v>5280</v>
      </c>
      <c r="N3" s="413">
        <v>50</v>
      </c>
      <c r="O3" s="413">
        <v>0.2</v>
      </c>
      <c r="P3" s="413">
        <v>0.4</v>
      </c>
      <c r="Q3" s="413">
        <v>2</v>
      </c>
      <c r="R3" s="414">
        <v>1.5</v>
      </c>
    </row>
    <row r="4" spans="1:18" ht="15.75" thickBot="1" x14ac:dyDescent="0.3">
      <c r="B4" s="896" t="s">
        <v>1426</v>
      </c>
      <c r="C4" s="897"/>
      <c r="D4" s="897"/>
      <c r="E4" s="897"/>
      <c r="F4" s="897"/>
      <c r="G4" s="897"/>
      <c r="H4" s="897"/>
      <c r="I4" s="897"/>
      <c r="J4" s="897"/>
      <c r="K4" s="897"/>
    </row>
    <row r="5" spans="1:18" ht="30" x14ac:dyDescent="0.25">
      <c r="B5" s="896" t="s">
        <v>1359</v>
      </c>
      <c r="C5" s="897"/>
      <c r="D5" s="897"/>
      <c r="E5" s="897"/>
      <c r="F5" s="897"/>
      <c r="G5" s="897"/>
      <c r="H5" s="897"/>
      <c r="I5" s="897"/>
      <c r="J5" s="897"/>
      <c r="K5" s="897"/>
      <c r="M5" s="419" t="s">
        <v>5263</v>
      </c>
      <c r="N5" s="421" t="s">
        <v>5264</v>
      </c>
      <c r="O5" s="420" t="s">
        <v>5274</v>
      </c>
    </row>
    <row r="6" spans="1:18" ht="15.75" thickBot="1" x14ac:dyDescent="0.3">
      <c r="B6" s="899" t="s">
        <v>1362</v>
      </c>
      <c r="C6" s="900"/>
      <c r="D6" s="900"/>
      <c r="E6" s="900"/>
      <c r="F6" s="900"/>
      <c r="G6" s="900"/>
      <c r="H6" s="900"/>
      <c r="I6" s="900"/>
      <c r="J6" s="900"/>
      <c r="K6" s="900"/>
      <c r="M6" s="410" t="s">
        <v>5265</v>
      </c>
      <c r="N6" s="203">
        <v>17000</v>
      </c>
      <c r="O6" s="411">
        <v>0.19239999999999999</v>
      </c>
    </row>
    <row r="7" spans="1:18" ht="15" customHeight="1" x14ac:dyDescent="0.25">
      <c r="B7" s="165" t="s">
        <v>1427</v>
      </c>
      <c r="C7" s="390" t="str">
        <f>ORÇAMENTO!$G$6</f>
        <v>DRENAGEM DE AGUAS PLUVIAIS</v>
      </c>
      <c r="D7" s="390"/>
      <c r="E7" s="390"/>
      <c r="F7" s="390"/>
      <c r="G7" s="390"/>
      <c r="H7" s="390"/>
      <c r="I7" s="390"/>
      <c r="J7" s="390"/>
      <c r="K7" s="390"/>
      <c r="M7" s="410" t="s">
        <v>5266</v>
      </c>
      <c r="N7" s="203">
        <v>19000</v>
      </c>
      <c r="O7" s="411">
        <v>0.16500000000000001</v>
      </c>
    </row>
    <row r="8" spans="1:18" x14ac:dyDescent="0.25">
      <c r="B8" s="165" t="s">
        <v>1413</v>
      </c>
      <c r="C8" s="586" t="str">
        <f>ORÇAMENTO!$G$7</f>
        <v>APIACÁS - MT</v>
      </c>
      <c r="D8" s="390"/>
      <c r="E8" s="390"/>
      <c r="F8" s="390"/>
      <c r="G8" s="390"/>
      <c r="H8" s="390"/>
      <c r="I8" s="390"/>
      <c r="J8" s="390"/>
      <c r="K8" s="390"/>
      <c r="M8" s="410" t="s">
        <v>5267</v>
      </c>
      <c r="N8" s="203">
        <v>20000</v>
      </c>
      <c r="O8" s="411">
        <v>0.15</v>
      </c>
    </row>
    <row r="9" spans="1:18" x14ac:dyDescent="0.25">
      <c r="B9" s="165" t="s">
        <v>1428</v>
      </c>
      <c r="C9" s="586" t="str">
        <f>ORÇAMENTO!$G$8</f>
        <v>PREFEITURA MUNICIPAL DE APIACÁS</v>
      </c>
      <c r="D9" s="390"/>
      <c r="E9" s="390"/>
      <c r="F9" s="390"/>
      <c r="G9" s="390"/>
      <c r="H9" s="390"/>
      <c r="I9" s="390"/>
      <c r="J9" s="390"/>
      <c r="K9" s="390"/>
      <c r="M9" s="410" t="s">
        <v>5268</v>
      </c>
      <c r="N9" s="203">
        <v>20000</v>
      </c>
      <c r="O9" s="411">
        <v>0.13</v>
      </c>
    </row>
    <row r="10" spans="1:18" ht="15.75" customHeight="1" thickBot="1" x14ac:dyDescent="0.3">
      <c r="B10" s="166" t="s">
        <v>1429</v>
      </c>
      <c r="C10" s="486">
        <f ca="1">ORÇAMENTO!$G$9</f>
        <v>45499</v>
      </c>
      <c r="D10" s="395"/>
      <c r="E10" s="396"/>
      <c r="F10" s="396"/>
      <c r="G10" s="396"/>
      <c r="H10" s="396"/>
      <c r="I10" s="396"/>
      <c r="J10" s="396"/>
      <c r="K10" s="396"/>
      <c r="M10" s="412" t="s">
        <v>5269</v>
      </c>
      <c r="N10" s="422">
        <v>22000</v>
      </c>
      <c r="O10" s="414">
        <v>0.11</v>
      </c>
    </row>
    <row r="11" spans="1:18" ht="15.75" thickBot="1" x14ac:dyDescent="0.3"/>
    <row r="12" spans="1:18" ht="22.5" customHeight="1" x14ac:dyDescent="0.25">
      <c r="B12" s="1024" t="s">
        <v>5281</v>
      </c>
      <c r="C12" s="1025"/>
      <c r="D12" s="1025"/>
      <c r="E12" s="1025"/>
      <c r="F12" s="1025"/>
      <c r="G12" s="1025"/>
      <c r="H12" s="1025"/>
      <c r="I12" s="1025"/>
      <c r="J12" s="1025"/>
      <c r="K12" s="1025"/>
    </row>
    <row r="13" spans="1:18" ht="64.5" customHeight="1" x14ac:dyDescent="0.25">
      <c r="B13" s="424" t="s">
        <v>1431</v>
      </c>
      <c r="C13" s="424" t="s">
        <v>1432</v>
      </c>
      <c r="D13" s="424" t="s">
        <v>5271</v>
      </c>
      <c r="E13" s="425" t="s">
        <v>1436</v>
      </c>
      <c r="F13" s="425" t="s">
        <v>5272</v>
      </c>
      <c r="G13" s="426" t="s">
        <v>5273</v>
      </c>
      <c r="H13" s="426" t="s">
        <v>5264</v>
      </c>
      <c r="I13" s="426" t="s">
        <v>5274</v>
      </c>
      <c r="J13" s="426" t="s">
        <v>5275</v>
      </c>
      <c r="K13" s="427" t="s">
        <v>5276</v>
      </c>
    </row>
    <row r="14" spans="1:18" ht="30" x14ac:dyDescent="0.25">
      <c r="A14">
        <f t="shared" ref="A14:A29" ca="1" si="0">OFFSET(A14,-1,0)+1</f>
        <v>1</v>
      </c>
      <c r="B14" s="409" t="str">
        <f ca="1">OFFSET('DREN. REDE'!$C$12,ROWS($B$13:B14)-ROWS($B$13),0)</f>
        <v>A1</v>
      </c>
      <c r="C14" s="74">
        <f ca="1">VLOOKUP($B14,'DREN. REDE'!$C:$T,MATCH(C$13,'DREN. REDE'!$C$12:$T$12,0),0)</f>
        <v>1</v>
      </c>
      <c r="D14" s="74">
        <f ca="1">VLOOKUP(B14,'DREN. MEM. CAL.'!$B$13:$Y$15,COLUMNS('DREN. MEM. CAL.'!$B$13:$Y$13),0)</f>
        <v>2.15</v>
      </c>
      <c r="E14" s="74">
        <f ca="1">VLOOKUP($B14,'DREN. REDE'!$C:$T,MATCH(E$13,'DREN. REDE'!$C$12:$T$12,0),0)</f>
        <v>1.7</v>
      </c>
      <c r="F14" s="416">
        <f ca="1">IF(ROUND((D14-C14*1.2)/E14,3)&lt;0,0,ROUND((D14-C14*1.2)/E14,3))</f>
        <v>0.55900000000000005</v>
      </c>
      <c r="G14" s="75" t="s">
        <v>5265</v>
      </c>
      <c r="H14" s="75">
        <f>VLOOKUP(G14,$M$6:$O$10,2,0)</f>
        <v>17000</v>
      </c>
      <c r="I14" s="75">
        <f>VLOOKUP(G14,$M$6:$O$10,3,0)</f>
        <v>0.19239999999999999</v>
      </c>
      <c r="J14" s="423">
        <f ca="1">(1-EXP(-2*I14*F14))/(2*I14)</f>
        <v>0.50296723130072052</v>
      </c>
      <c r="K14" s="74">
        <f ca="1">(J14*H14*E14^2)/1000</f>
        <v>24.710780073804393</v>
      </c>
    </row>
    <row r="15" spans="1:18" ht="30" x14ac:dyDescent="0.25">
      <c r="A15">
        <f t="shared" ca="1" si="0"/>
        <v>2</v>
      </c>
      <c r="B15" s="173" t="str">
        <f ca="1">OFFSET('DREN. REDE'!$C$12,ROWS($B$13:B15)-ROWS($B$13),0)</f>
        <v>A2</v>
      </c>
      <c r="C15" s="171">
        <f ca="1">VLOOKUP($B15,'DREN. REDE'!$C:$T,MATCH(C$13,'DREN. REDE'!$C$12:$T$12,0),0)</f>
        <v>1</v>
      </c>
      <c r="D15" s="171">
        <f ca="1">VLOOKUP(B15,'DREN. MEM. CAL.'!$B$13:$Y$15,COLUMNS('DREN. MEM. CAL.'!$B$13:$Y$13),0)</f>
        <v>2.5</v>
      </c>
      <c r="E15" s="171">
        <f ca="1">VLOOKUP($B15,'DREN. REDE'!$C:$T,MATCH(E$13,'DREN. REDE'!$C$12:$T$12,0),0)</f>
        <v>1.7</v>
      </c>
      <c r="F15" s="417">
        <f t="shared" ref="F15:F29" ca="1" si="1">IF(ROUND((D15-C15*1.2)/E15,3)&lt;0,0,ROUND((D15-C15*1.2)/E15,3))</f>
        <v>0.76500000000000001</v>
      </c>
      <c r="G15" s="172" t="s">
        <v>5265</v>
      </c>
      <c r="H15" s="172">
        <f t="shared" ref="H15:H29" si="2">VLOOKUP(G15,$M$6:$O$10,2,0)</f>
        <v>17000</v>
      </c>
      <c r="I15" s="172">
        <f t="shared" ref="I15:I29" si="3">VLOOKUP(G15,$M$6:$O$10,3,0)</f>
        <v>0.19239999999999999</v>
      </c>
      <c r="J15" s="172">
        <f t="shared" ref="J15:J29" ca="1" si="4">(1-EXP(-2*I15*F15))/(2*I15)</f>
        <v>0.66268373142087067</v>
      </c>
      <c r="K15" s="171">
        <f t="shared" ref="K15:K29" ca="1" si="5">(J15*H15*E15^2)/1000</f>
        <v>32.55765172470737</v>
      </c>
    </row>
    <row r="16" spans="1:18" ht="30" x14ac:dyDescent="0.25">
      <c r="A16">
        <f t="shared" ca="1" si="0"/>
        <v>3</v>
      </c>
      <c r="B16" s="409" t="str">
        <f ca="1">OFFSET('DREN. REDE'!$C$12,ROWS($B$13:B16)-ROWS($B$13),0)</f>
        <v>B2</v>
      </c>
      <c r="C16" s="74">
        <f ca="1">VLOOKUP($B16,'DREN. REDE'!$C:$T,MATCH(C$13,'DREN. REDE'!$C$12:$T$12,0),0)</f>
        <v>1</v>
      </c>
      <c r="D16" s="74">
        <f ca="1">VLOOKUP(B16,'DREN. MEM. CAL.'!$B$13:$Y$15,COLUMNS('DREN. MEM. CAL.'!$B$13:$Y$13),0)</f>
        <v>2.95</v>
      </c>
      <c r="E16" s="74">
        <f ca="1">VLOOKUP($B16,'DREN. REDE'!$C:$T,MATCH(E$13,'DREN. REDE'!$C$12:$T$12,0),0)</f>
        <v>1.7</v>
      </c>
      <c r="F16" s="416">
        <f t="shared" ca="1" si="1"/>
        <v>1.0289999999999999</v>
      </c>
      <c r="G16" s="75" t="s">
        <v>5265</v>
      </c>
      <c r="H16" s="75">
        <f t="shared" si="2"/>
        <v>17000</v>
      </c>
      <c r="I16" s="75">
        <f t="shared" si="3"/>
        <v>0.19239999999999999</v>
      </c>
      <c r="J16" s="75">
        <f t="shared" ca="1" si="4"/>
        <v>0.8497033389533647</v>
      </c>
      <c r="K16" s="74">
        <f t="shared" ca="1" si="5"/>
        <v>41.745925042778801</v>
      </c>
    </row>
    <row r="17" spans="1:19" ht="30" x14ac:dyDescent="0.25">
      <c r="A17">
        <f t="shared" ca="1" si="0"/>
        <v>4</v>
      </c>
      <c r="B17" s="173">
        <f ca="1">OFFSET('DREN. REDE'!$C$12,ROWS($B$13:B17)-ROWS($B$13),0)</f>
        <v>0</v>
      </c>
      <c r="C17" s="171" t="e">
        <f ca="1">VLOOKUP($B17,'DREN. REDE'!$C:$T,MATCH(C$13,'DREN. REDE'!$C$12:$T$12,0),0)</f>
        <v>#N/A</v>
      </c>
      <c r="D17" s="171" t="e">
        <f ca="1">VLOOKUP(B17,'DREN. MEM. CAL.'!$B$13:$Y$15,COLUMNS('DREN. MEM. CAL.'!$B$13:$Y$13),0)</f>
        <v>#N/A</v>
      </c>
      <c r="E17" s="171" t="e">
        <f ca="1">VLOOKUP($B17,'DREN. REDE'!$C:$T,MATCH(E$13,'DREN. REDE'!$C$12:$T$12,0),0)</f>
        <v>#N/A</v>
      </c>
      <c r="F17" s="417" t="e">
        <f t="shared" ca="1" si="1"/>
        <v>#N/A</v>
      </c>
      <c r="G17" s="172" t="s">
        <v>5265</v>
      </c>
      <c r="H17" s="172">
        <f t="shared" si="2"/>
        <v>17000</v>
      </c>
      <c r="I17" s="172">
        <f t="shared" si="3"/>
        <v>0.19239999999999999</v>
      </c>
      <c r="J17" s="172" t="e">
        <f t="shared" ca="1" si="4"/>
        <v>#N/A</v>
      </c>
      <c r="K17" s="171" t="e">
        <f t="shared" ca="1" si="5"/>
        <v>#N/A</v>
      </c>
    </row>
    <row r="18" spans="1:19" ht="30" x14ac:dyDescent="0.25">
      <c r="A18">
        <f t="shared" ca="1" si="0"/>
        <v>5</v>
      </c>
      <c r="B18" s="409">
        <f ca="1">OFFSET('DREN. REDE'!$C$12,ROWS($B$13:B18)-ROWS($B$13),0)</f>
        <v>0</v>
      </c>
      <c r="C18" s="74" t="e">
        <f ca="1">VLOOKUP($B18,'DREN. REDE'!$C:$T,MATCH(C$13,'DREN. REDE'!$C$12:$T$12,0),0)</f>
        <v>#N/A</v>
      </c>
      <c r="D18" s="74" t="e">
        <f ca="1">VLOOKUP(B18,'DREN. MEM. CAL.'!$B$13:$Y$15,COLUMNS('DREN. MEM. CAL.'!$B$13:$Y$13),0)</f>
        <v>#N/A</v>
      </c>
      <c r="E18" s="74" t="e">
        <f ca="1">VLOOKUP($B18,'DREN. REDE'!$C:$T,MATCH(E$13,'DREN. REDE'!$C$12:$T$12,0),0)</f>
        <v>#N/A</v>
      </c>
      <c r="F18" s="416" t="e">
        <f t="shared" ca="1" si="1"/>
        <v>#N/A</v>
      </c>
      <c r="G18" s="75" t="s">
        <v>5265</v>
      </c>
      <c r="H18" s="75">
        <f t="shared" si="2"/>
        <v>17000</v>
      </c>
      <c r="I18" s="75">
        <f t="shared" si="3"/>
        <v>0.19239999999999999</v>
      </c>
      <c r="J18" s="75" t="e">
        <f t="shared" ca="1" si="4"/>
        <v>#N/A</v>
      </c>
      <c r="K18" s="74" t="e">
        <f t="shared" ca="1" si="5"/>
        <v>#N/A</v>
      </c>
    </row>
    <row r="19" spans="1:19" ht="30" x14ac:dyDescent="0.25">
      <c r="A19">
        <f t="shared" ca="1" si="0"/>
        <v>6</v>
      </c>
      <c r="B19" s="173">
        <f ca="1">OFFSET('DREN. REDE'!$C$12,ROWS($B$13:B19)-ROWS($B$13),0)</f>
        <v>0</v>
      </c>
      <c r="C19" s="171" t="e">
        <f ca="1">VLOOKUP($B19,'DREN. REDE'!$C:$T,MATCH(C$13,'DREN. REDE'!$C$12:$T$12,0),0)</f>
        <v>#N/A</v>
      </c>
      <c r="D19" s="171" t="e">
        <f ca="1">VLOOKUP(B19,'DREN. MEM. CAL.'!$B$13:$Y$15,COLUMNS('DREN. MEM. CAL.'!$B$13:$Y$13),0)</f>
        <v>#N/A</v>
      </c>
      <c r="E19" s="171" t="e">
        <f ca="1">VLOOKUP($B19,'DREN. REDE'!$C:$T,MATCH(E$13,'DREN. REDE'!$C$12:$T$12,0),0)</f>
        <v>#N/A</v>
      </c>
      <c r="F19" s="417" t="e">
        <f t="shared" ca="1" si="1"/>
        <v>#N/A</v>
      </c>
      <c r="G19" s="172" t="s">
        <v>5265</v>
      </c>
      <c r="H19" s="172">
        <f t="shared" si="2"/>
        <v>17000</v>
      </c>
      <c r="I19" s="172">
        <f t="shared" si="3"/>
        <v>0.19239999999999999</v>
      </c>
      <c r="J19" s="172" t="e">
        <f t="shared" ca="1" si="4"/>
        <v>#N/A</v>
      </c>
      <c r="K19" s="171" t="e">
        <f t="shared" ca="1" si="5"/>
        <v>#N/A</v>
      </c>
    </row>
    <row r="20" spans="1:19" ht="30" x14ac:dyDescent="0.25">
      <c r="A20">
        <f t="shared" ca="1" si="0"/>
        <v>7</v>
      </c>
      <c r="B20" s="409">
        <f ca="1">OFFSET('DREN. REDE'!$C$12,ROWS($B$13:B20)-ROWS($B$13),0)</f>
        <v>0</v>
      </c>
      <c r="C20" s="74" t="e">
        <f ca="1">VLOOKUP($B20,'DREN. REDE'!$C:$T,MATCH(C$13,'DREN. REDE'!$C$12:$T$12,0),0)</f>
        <v>#N/A</v>
      </c>
      <c r="D20" s="74" t="e">
        <f ca="1">VLOOKUP(B20,'DREN. MEM. CAL.'!$B$13:$Y$15,COLUMNS('DREN. MEM. CAL.'!$B$13:$Y$13),0)</f>
        <v>#N/A</v>
      </c>
      <c r="E20" s="74" t="e">
        <f ca="1">VLOOKUP($B20,'DREN. REDE'!$C:$T,MATCH(E$13,'DREN. REDE'!$C$12:$T$12,0),0)</f>
        <v>#N/A</v>
      </c>
      <c r="F20" s="416" t="e">
        <f t="shared" ca="1" si="1"/>
        <v>#N/A</v>
      </c>
      <c r="G20" s="75" t="s">
        <v>5265</v>
      </c>
      <c r="H20" s="75">
        <f t="shared" si="2"/>
        <v>17000</v>
      </c>
      <c r="I20" s="75">
        <f t="shared" si="3"/>
        <v>0.19239999999999999</v>
      </c>
      <c r="J20" s="75" t="e">
        <f t="shared" ca="1" si="4"/>
        <v>#N/A</v>
      </c>
      <c r="K20" s="74" t="e">
        <f t="shared" ca="1" si="5"/>
        <v>#N/A</v>
      </c>
    </row>
    <row r="21" spans="1:19" ht="30" x14ac:dyDescent="0.25">
      <c r="A21">
        <f t="shared" ca="1" si="0"/>
        <v>8</v>
      </c>
      <c r="B21" s="173">
        <f ca="1">OFFSET('DREN. REDE'!$C$12,ROWS($B$13:B21)-ROWS($B$13),0)</f>
        <v>0</v>
      </c>
      <c r="C21" s="171" t="e">
        <f ca="1">VLOOKUP($B21,'DREN. REDE'!$C:$T,MATCH(C$13,'DREN. REDE'!$C$12:$T$12,0),0)</f>
        <v>#N/A</v>
      </c>
      <c r="D21" s="171" t="e">
        <f ca="1">VLOOKUP(B21,'DREN. MEM. CAL.'!$B$13:$Y$15,COLUMNS('DREN. MEM. CAL.'!$B$13:$Y$13),0)</f>
        <v>#N/A</v>
      </c>
      <c r="E21" s="171" t="e">
        <f ca="1">VLOOKUP($B21,'DREN. REDE'!$C:$T,MATCH(E$13,'DREN. REDE'!$C$12:$T$12,0),0)</f>
        <v>#N/A</v>
      </c>
      <c r="F21" s="417" t="e">
        <f t="shared" ca="1" si="1"/>
        <v>#N/A</v>
      </c>
      <c r="G21" s="172" t="s">
        <v>5265</v>
      </c>
      <c r="H21" s="172">
        <f t="shared" si="2"/>
        <v>17000</v>
      </c>
      <c r="I21" s="172">
        <f t="shared" si="3"/>
        <v>0.19239999999999999</v>
      </c>
      <c r="J21" s="172" t="e">
        <f t="shared" ca="1" si="4"/>
        <v>#N/A</v>
      </c>
      <c r="K21" s="171" t="e">
        <f t="shared" ca="1" si="5"/>
        <v>#N/A</v>
      </c>
    </row>
    <row r="22" spans="1:19" ht="30" x14ac:dyDescent="0.25">
      <c r="A22">
        <f t="shared" ca="1" si="0"/>
        <v>9</v>
      </c>
      <c r="B22" s="409">
        <f ca="1">OFFSET('DREN. REDE'!$C$12,ROWS($B$13:B22)-ROWS($B$13),0)</f>
        <v>0</v>
      </c>
      <c r="C22" s="74" t="e">
        <f ca="1">VLOOKUP($B22,'DREN. REDE'!$C:$T,MATCH(C$13,'DREN. REDE'!$C$12:$T$12,0),0)</f>
        <v>#N/A</v>
      </c>
      <c r="D22" s="74" t="e">
        <f ca="1">VLOOKUP(B22,'DREN. MEM. CAL.'!$B$13:$Y$15,COLUMNS('DREN. MEM. CAL.'!$B$13:$Y$13),0)</f>
        <v>#N/A</v>
      </c>
      <c r="E22" s="74" t="e">
        <f ca="1">VLOOKUP($B22,'DREN. REDE'!$C:$T,MATCH(E$13,'DREN. REDE'!$C$12:$T$12,0),0)</f>
        <v>#N/A</v>
      </c>
      <c r="F22" s="416" t="e">
        <f t="shared" ca="1" si="1"/>
        <v>#N/A</v>
      </c>
      <c r="G22" s="75" t="s">
        <v>5265</v>
      </c>
      <c r="H22" s="75">
        <f t="shared" si="2"/>
        <v>17000</v>
      </c>
      <c r="I22" s="75">
        <f t="shared" si="3"/>
        <v>0.19239999999999999</v>
      </c>
      <c r="J22" s="75" t="e">
        <f t="shared" ca="1" si="4"/>
        <v>#N/A</v>
      </c>
      <c r="K22" s="74" t="e">
        <f t="shared" ca="1" si="5"/>
        <v>#N/A</v>
      </c>
    </row>
    <row r="23" spans="1:19" ht="30" x14ac:dyDescent="0.25">
      <c r="A23">
        <f t="shared" ca="1" si="0"/>
        <v>10</v>
      </c>
      <c r="B23" s="173">
        <f ca="1">OFFSET('DREN. REDE'!$C$12,ROWS($B$13:B23)-ROWS($B$13),0)</f>
        <v>0</v>
      </c>
      <c r="C23" s="171" t="e">
        <f ca="1">VLOOKUP($B23,'DREN. REDE'!$C:$T,MATCH(C$13,'DREN. REDE'!$C$12:$T$12,0),0)</f>
        <v>#N/A</v>
      </c>
      <c r="D23" s="171" t="e">
        <f ca="1">VLOOKUP(B23,'DREN. MEM. CAL.'!$B$13:$Y$15,COLUMNS('DREN. MEM. CAL.'!$B$13:$Y$13),0)</f>
        <v>#N/A</v>
      </c>
      <c r="E23" s="171" t="e">
        <f ca="1">VLOOKUP($B23,'DREN. REDE'!$C:$T,MATCH(E$13,'DREN. REDE'!$C$12:$T$12,0),0)</f>
        <v>#N/A</v>
      </c>
      <c r="F23" s="417" t="e">
        <f t="shared" ca="1" si="1"/>
        <v>#N/A</v>
      </c>
      <c r="G23" s="172" t="s">
        <v>5265</v>
      </c>
      <c r="H23" s="172">
        <f t="shared" si="2"/>
        <v>17000</v>
      </c>
      <c r="I23" s="172">
        <f t="shared" si="3"/>
        <v>0.19239999999999999</v>
      </c>
      <c r="J23" s="172" t="e">
        <f t="shared" ca="1" si="4"/>
        <v>#N/A</v>
      </c>
      <c r="K23" s="171" t="e">
        <f t="shared" ca="1" si="5"/>
        <v>#N/A</v>
      </c>
    </row>
    <row r="24" spans="1:19" ht="30" x14ac:dyDescent="0.25">
      <c r="A24">
        <f t="shared" ca="1" si="0"/>
        <v>11</v>
      </c>
      <c r="B24" s="409">
        <f ca="1">OFFSET('DREN. REDE'!$C$12,ROWS($B$13:B24)-ROWS($B$13),0)</f>
        <v>0</v>
      </c>
      <c r="C24" s="74" t="e">
        <f ca="1">VLOOKUP($B24,'DREN. REDE'!$C:$T,MATCH(C$13,'DREN. REDE'!$C$12:$T$12,0),0)</f>
        <v>#N/A</v>
      </c>
      <c r="D24" s="74" t="e">
        <f ca="1">VLOOKUP(B24,'DREN. MEM. CAL.'!$B$13:$Y$15,COLUMNS('DREN. MEM. CAL.'!$B$13:$Y$13),0)</f>
        <v>#N/A</v>
      </c>
      <c r="E24" s="74" t="e">
        <f ca="1">VLOOKUP($B24,'DREN. REDE'!$C:$T,MATCH(E$13,'DREN. REDE'!$C$12:$T$12,0),0)</f>
        <v>#N/A</v>
      </c>
      <c r="F24" s="416" t="e">
        <f t="shared" ca="1" si="1"/>
        <v>#N/A</v>
      </c>
      <c r="G24" s="75" t="s">
        <v>5265</v>
      </c>
      <c r="H24" s="75">
        <f t="shared" si="2"/>
        <v>17000</v>
      </c>
      <c r="I24" s="75">
        <f t="shared" si="3"/>
        <v>0.19239999999999999</v>
      </c>
      <c r="J24" s="75" t="e">
        <f t="shared" ca="1" si="4"/>
        <v>#N/A</v>
      </c>
      <c r="K24" s="74" t="e">
        <f t="shared" ca="1" si="5"/>
        <v>#N/A</v>
      </c>
    </row>
    <row r="25" spans="1:19" ht="30" x14ac:dyDescent="0.25">
      <c r="A25">
        <f t="shared" ca="1" si="0"/>
        <v>12</v>
      </c>
      <c r="B25" s="173">
        <f ca="1">OFFSET('DREN. REDE'!$C$12,ROWS($B$13:B25)-ROWS($B$13),0)</f>
        <v>0</v>
      </c>
      <c r="C25" s="171" t="e">
        <f ca="1">VLOOKUP($B25,'DREN. REDE'!$C:$T,MATCH(C$13,'DREN. REDE'!$C$12:$T$12,0),0)</f>
        <v>#N/A</v>
      </c>
      <c r="D25" s="171" t="e">
        <f ca="1">VLOOKUP(B25,'DREN. MEM. CAL.'!$B$13:$Y$15,COLUMNS('DREN. MEM. CAL.'!$B$13:$Y$13),0)</f>
        <v>#N/A</v>
      </c>
      <c r="E25" s="171" t="e">
        <f ca="1">VLOOKUP($B25,'DREN. REDE'!$C:$T,MATCH(E$13,'DREN. REDE'!$C$12:$T$12,0),0)</f>
        <v>#N/A</v>
      </c>
      <c r="F25" s="417" t="e">
        <f t="shared" ca="1" si="1"/>
        <v>#N/A</v>
      </c>
      <c r="G25" s="172" t="s">
        <v>5265</v>
      </c>
      <c r="H25" s="172">
        <f t="shared" si="2"/>
        <v>17000</v>
      </c>
      <c r="I25" s="172">
        <f t="shared" si="3"/>
        <v>0.19239999999999999</v>
      </c>
      <c r="J25" s="172" t="e">
        <f t="shared" ca="1" si="4"/>
        <v>#N/A</v>
      </c>
      <c r="K25" s="171" t="e">
        <f t="shared" ca="1" si="5"/>
        <v>#N/A</v>
      </c>
    </row>
    <row r="26" spans="1:19" ht="30" x14ac:dyDescent="0.25">
      <c r="A26">
        <f t="shared" ca="1" si="0"/>
        <v>13</v>
      </c>
      <c r="B26" s="409">
        <f ca="1">OFFSET('DREN. REDE'!$C$12,ROWS($B$13:B26)-ROWS($B$13),0)</f>
        <v>0</v>
      </c>
      <c r="C26" s="74" t="e">
        <f ca="1">VLOOKUP($B26,'DREN. REDE'!$C:$T,MATCH(C$13,'DREN. REDE'!$C$12:$T$12,0),0)</f>
        <v>#N/A</v>
      </c>
      <c r="D26" s="74" t="e">
        <f ca="1">VLOOKUP(B26,'DREN. MEM. CAL.'!$B$13:$Y$15,COLUMNS('DREN. MEM. CAL.'!$B$13:$Y$13),0)</f>
        <v>#N/A</v>
      </c>
      <c r="E26" s="74" t="e">
        <f ca="1">VLOOKUP($B26,'DREN. REDE'!$C:$T,MATCH(E$13,'DREN. REDE'!$C$12:$T$12,0),0)</f>
        <v>#N/A</v>
      </c>
      <c r="F26" s="416" t="e">
        <f t="shared" ca="1" si="1"/>
        <v>#N/A</v>
      </c>
      <c r="G26" s="75" t="s">
        <v>5265</v>
      </c>
      <c r="H26" s="75">
        <f t="shared" si="2"/>
        <v>17000</v>
      </c>
      <c r="I26" s="75">
        <f t="shared" si="3"/>
        <v>0.19239999999999999</v>
      </c>
      <c r="J26" s="75" t="e">
        <f t="shared" ca="1" si="4"/>
        <v>#N/A</v>
      </c>
      <c r="K26" s="74" t="e">
        <f t="shared" ca="1" si="5"/>
        <v>#N/A</v>
      </c>
    </row>
    <row r="27" spans="1:19" ht="30" x14ac:dyDescent="0.25">
      <c r="A27">
        <f t="shared" ca="1" si="0"/>
        <v>14</v>
      </c>
      <c r="B27" s="173">
        <f ca="1">OFFSET('DREN. REDE'!$C$12,ROWS($B$13:B27)-ROWS($B$13),0)</f>
        <v>0</v>
      </c>
      <c r="C27" s="171" t="e">
        <f ca="1">VLOOKUP($B27,'DREN. REDE'!$C:$T,MATCH(C$13,'DREN. REDE'!$C$12:$T$12,0),0)</f>
        <v>#N/A</v>
      </c>
      <c r="D27" s="171" t="e">
        <f ca="1">VLOOKUP(B27,'DREN. MEM. CAL.'!$B$13:$Y$15,COLUMNS('DREN. MEM. CAL.'!$B$13:$Y$13),0)</f>
        <v>#N/A</v>
      </c>
      <c r="E27" s="171" t="e">
        <f ca="1">VLOOKUP($B27,'DREN. REDE'!$C:$T,MATCH(E$13,'DREN. REDE'!$C$12:$T$12,0),0)</f>
        <v>#N/A</v>
      </c>
      <c r="F27" s="417" t="e">
        <f t="shared" ca="1" si="1"/>
        <v>#N/A</v>
      </c>
      <c r="G27" s="172" t="s">
        <v>5265</v>
      </c>
      <c r="H27" s="172">
        <f t="shared" si="2"/>
        <v>17000</v>
      </c>
      <c r="I27" s="172">
        <f t="shared" si="3"/>
        <v>0.19239999999999999</v>
      </c>
      <c r="J27" s="172" t="e">
        <f t="shared" ca="1" si="4"/>
        <v>#N/A</v>
      </c>
      <c r="K27" s="171" t="e">
        <f t="shared" ca="1" si="5"/>
        <v>#N/A</v>
      </c>
    </row>
    <row r="28" spans="1:19" ht="30" x14ac:dyDescent="0.25">
      <c r="A28">
        <f t="shared" ca="1" si="0"/>
        <v>15</v>
      </c>
      <c r="B28" s="409">
        <f ca="1">OFFSET('DREN. REDE'!$C$12,ROWS($B$13:B28)-ROWS($B$13),0)</f>
        <v>0</v>
      </c>
      <c r="C28" s="74" t="e">
        <f ca="1">VLOOKUP($B28,'DREN. REDE'!$C:$T,MATCH(C$13,'DREN. REDE'!$C$12:$T$12,0),0)</f>
        <v>#N/A</v>
      </c>
      <c r="D28" s="74" t="e">
        <f ca="1">VLOOKUP(B28,'DREN. MEM. CAL.'!$B$13:$Y$15,COLUMNS('DREN. MEM. CAL.'!$B$13:$Y$13),0)</f>
        <v>#N/A</v>
      </c>
      <c r="E28" s="74" t="e">
        <f ca="1">VLOOKUP($B28,'DREN. REDE'!$C:$T,MATCH(E$13,'DREN. REDE'!$C$12:$T$12,0),0)</f>
        <v>#N/A</v>
      </c>
      <c r="F28" s="416" t="e">
        <f t="shared" ca="1" si="1"/>
        <v>#N/A</v>
      </c>
      <c r="G28" s="75" t="s">
        <v>5265</v>
      </c>
      <c r="H28" s="75">
        <f t="shared" si="2"/>
        <v>17000</v>
      </c>
      <c r="I28" s="75">
        <f t="shared" si="3"/>
        <v>0.19239999999999999</v>
      </c>
      <c r="J28" s="75" t="e">
        <f t="shared" ca="1" si="4"/>
        <v>#N/A</v>
      </c>
      <c r="K28" s="74" t="e">
        <f t="shared" ca="1" si="5"/>
        <v>#N/A</v>
      </c>
    </row>
    <row r="29" spans="1:19" ht="30.75" thickBot="1" x14ac:dyDescent="0.3">
      <c r="A29">
        <f t="shared" ca="1" si="0"/>
        <v>16</v>
      </c>
      <c r="B29" s="174">
        <f ca="1">OFFSET('DREN. REDE'!$C$12,ROWS($B$13:B29)-ROWS($B$13),0)</f>
        <v>0</v>
      </c>
      <c r="C29" s="175" t="e">
        <f ca="1">VLOOKUP($B29,'DREN. REDE'!$C:$T,MATCH(C$13,'DREN. REDE'!$C$12:$T$12,0),0)</f>
        <v>#N/A</v>
      </c>
      <c r="D29" s="175" t="e">
        <f ca="1">VLOOKUP(B29,'DREN. MEM. CAL.'!$B$13:$Y$15,COLUMNS('DREN. MEM. CAL.'!$B$13:$Y$13),0)</f>
        <v>#N/A</v>
      </c>
      <c r="E29" s="175" t="e">
        <f ca="1">VLOOKUP($B29,'DREN. REDE'!$C:$T,MATCH(E$13,'DREN. REDE'!$C$12:$T$12,0),0)</f>
        <v>#N/A</v>
      </c>
      <c r="F29" s="418" t="e">
        <f t="shared" ca="1" si="1"/>
        <v>#N/A</v>
      </c>
      <c r="G29" s="176" t="s">
        <v>5265</v>
      </c>
      <c r="H29" s="176">
        <f t="shared" si="2"/>
        <v>17000</v>
      </c>
      <c r="I29" s="176">
        <f t="shared" si="3"/>
        <v>0.19239999999999999</v>
      </c>
      <c r="J29" s="176" t="e">
        <f t="shared" ca="1" si="4"/>
        <v>#N/A</v>
      </c>
      <c r="K29" s="175" t="e">
        <f t="shared" ca="1" si="5"/>
        <v>#N/A</v>
      </c>
    </row>
    <row r="30" spans="1:19" ht="15.75" x14ac:dyDescent="0.25">
      <c r="B30" s="77"/>
      <c r="C30" s="77"/>
      <c r="D30" s="76"/>
      <c r="E30" s="76"/>
      <c r="F30" s="76"/>
      <c r="G30" s="76"/>
      <c r="H30" s="80"/>
      <c r="I30" s="80"/>
      <c r="J30" s="80"/>
      <c r="K30" s="80"/>
    </row>
    <row r="32" spans="1:19" ht="16.5" thickBot="1" x14ac:dyDescent="0.3">
      <c r="Q32" s="449" t="s">
        <v>5312</v>
      </c>
      <c r="R32" s="449" t="s">
        <v>5313</v>
      </c>
      <c r="S32" s="449" t="s">
        <v>5314</v>
      </c>
    </row>
    <row r="33" spans="1:19" ht="31.5" customHeight="1" thickBot="1" x14ac:dyDescent="0.3">
      <c r="B33" s="1033" t="s">
        <v>5277</v>
      </c>
      <c r="C33" s="1034"/>
      <c r="D33" s="1034"/>
      <c r="E33" s="1034"/>
      <c r="F33" s="1034"/>
      <c r="G33" s="1034"/>
      <c r="H33" s="1035"/>
      <c r="Q33" s="449" t="s">
        <v>5309</v>
      </c>
      <c r="R33" s="449" t="s">
        <v>5310</v>
      </c>
      <c r="S33" s="449" t="s">
        <v>5311</v>
      </c>
    </row>
    <row r="34" spans="1:19" ht="48" thickBot="1" x14ac:dyDescent="0.3">
      <c r="B34" s="450" t="s">
        <v>1431</v>
      </c>
      <c r="C34" s="426" t="s">
        <v>5287</v>
      </c>
      <c r="D34" s="426" t="s">
        <v>5286</v>
      </c>
      <c r="E34" s="426" t="s">
        <v>5282</v>
      </c>
      <c r="F34" s="426" t="s">
        <v>5289</v>
      </c>
      <c r="G34" s="426" t="s">
        <v>5293</v>
      </c>
      <c r="H34" s="451" t="s">
        <v>5315</v>
      </c>
      <c r="M34" s="441" t="s">
        <v>5296</v>
      </c>
      <c r="N34" s="185" t="s">
        <v>5297</v>
      </c>
      <c r="O34" s="185" t="s">
        <v>5304</v>
      </c>
      <c r="P34" s="185" t="s">
        <v>5305</v>
      </c>
      <c r="Q34" s="461" t="s">
        <v>5306</v>
      </c>
      <c r="R34" s="461" t="s">
        <v>5307</v>
      </c>
      <c r="S34" s="462" t="s">
        <v>5308</v>
      </c>
    </row>
    <row r="35" spans="1:19" x14ac:dyDescent="0.25">
      <c r="A35">
        <f t="shared" ref="A35:A50" ca="1" si="6">OFFSET(A35,-1,0)+1</f>
        <v>1</v>
      </c>
      <c r="B35" s="409" t="str">
        <f ca="1">OFFSET('DREN. REDE'!$C$12,ROWS($B$34:B35)-ROWS($B$34),0)</f>
        <v>A1</v>
      </c>
      <c r="C35" s="75">
        <f ca="1">1.2*VLOOKUP(A35,$A$13:OFFSET($D$30,-1,0),3,0)</f>
        <v>1.2</v>
      </c>
      <c r="D35" s="75">
        <f ca="1">VLOOKUP(A35,$A$13:OFFSET($D$30,-1,0),4,0)-C35</f>
        <v>0.95</v>
      </c>
      <c r="E35" s="75">
        <f ca="1">IF(D35&lt;=0.3,1.3,IF(D35&lt;=0.6,1.2,IF(D35&lt;=0.9,1.1,1)))</f>
        <v>1</v>
      </c>
      <c r="F35" s="423">
        <f ca="1">(C35-$C$55)/1.4</f>
        <v>0.5</v>
      </c>
      <c r="G35" s="423" t="str">
        <f ca="1">IF(D35&gt;F35,"Verificado","Altura Crítica")</f>
        <v>Verificado</v>
      </c>
      <c r="H35" s="432">
        <f ca="1">IF($D35&lt;$C$60,Q35,IF(AND(D35&gt;=$C$60,D35&lt;$C$59),R35,S35))</f>
        <v>25.48</v>
      </c>
      <c r="M35" s="456">
        <f ca="1">ROUND($C$55+1.4*D35,2)</f>
        <v>1.83</v>
      </c>
      <c r="N35" s="457">
        <f ca="1">ROUND(2*$C$55+$C$58+1.4*D35,2)</f>
        <v>3.83</v>
      </c>
      <c r="O35" s="458">
        <f ca="1">ROUND(0.2+1.4*D35+1.05*C35,2)</f>
        <v>2.79</v>
      </c>
      <c r="P35" s="458">
        <f ca="1">O35+3</f>
        <v>5.79</v>
      </c>
      <c r="Q35" s="458">
        <f ca="1">ROUND(($E35*$C$56*$C35)/($M35*$O35),2)</f>
        <v>17.63</v>
      </c>
      <c r="R35" s="458">
        <f ca="1">ROUND(($E35*3*$C$56*$C35)/($M35*$P35),2)</f>
        <v>25.48</v>
      </c>
      <c r="S35" s="459">
        <f ca="1">ROUND(($E35*6*$C$56*$C35)/($N35*$P35),2)</f>
        <v>24.35</v>
      </c>
    </row>
    <row r="36" spans="1:19" x14ac:dyDescent="0.25">
      <c r="A36">
        <f t="shared" ca="1" si="6"/>
        <v>2</v>
      </c>
      <c r="B36" s="173" t="str">
        <f ca="1">OFFSET('DREN. REDE'!$C$12,ROWS($B$34:B36)-ROWS($B$34),0)</f>
        <v>A2</v>
      </c>
      <c r="C36" s="172">
        <f ca="1">1.2*VLOOKUP(A36,$A$13:OFFSET($D$30,-1,0),3,0)</f>
        <v>1.2</v>
      </c>
      <c r="D36" s="172">
        <f ca="1">VLOOKUP(A36,$A$13:OFFSET($D$30,-1,0),4,0)-C36</f>
        <v>1.3</v>
      </c>
      <c r="E36" s="172">
        <f t="shared" ref="E36:E50" ca="1" si="7">IF(D36&lt;=0.3,1.3,IF(D36&lt;=0.6,1.2,IF(D36&lt;=0.9,1.1,1)))</f>
        <v>1</v>
      </c>
      <c r="F36" s="172">
        <f t="shared" ref="F36:F50" ca="1" si="8">(C36-$C$55)/1.4</f>
        <v>0.5</v>
      </c>
      <c r="G36" s="172" t="str">
        <f t="shared" ref="G36:G50" ca="1" si="9">IF(D36&gt;F36,"Verificado","Altura Crítica")</f>
        <v>Verificado</v>
      </c>
      <c r="H36" s="188">
        <f t="shared" ref="H36:H50" ca="1" si="10">IF($D36&lt;$C$60,Q36,IF(AND(D36&gt;=$C$60,D36&lt;$C$59),R36,S36))</f>
        <v>19.899999999999999</v>
      </c>
      <c r="M36" s="187">
        <f t="shared" ref="M36:M50" ca="1" si="11">ROUND($C$55+1.4*D36,2)</f>
        <v>2.3199999999999998</v>
      </c>
      <c r="N36" s="172">
        <f t="shared" ref="N36:N50" ca="1" si="12">ROUND(2*$C$55+$C$58+1.4*D36,2)</f>
        <v>4.32</v>
      </c>
      <c r="O36" s="172">
        <f t="shared" ref="O36:O50" ca="1" si="13">ROUND(0.2+1.4*D36+1.05*C36,2)</f>
        <v>3.28</v>
      </c>
      <c r="P36" s="172">
        <f t="shared" ref="P36:P50" ca="1" si="14">O36+3</f>
        <v>6.2799999999999994</v>
      </c>
      <c r="Q36" s="172">
        <f t="shared" ref="Q36:Q50" ca="1" si="15">ROUND(($E36*$C$56*$C36)/($M36*$O36),2)</f>
        <v>11.83</v>
      </c>
      <c r="R36" s="172">
        <f t="shared" ref="R36:R50" ca="1" si="16">ROUND(($E36*3*$C$56*$C36)/($M36*$P36),2)</f>
        <v>18.53</v>
      </c>
      <c r="S36" s="188">
        <f t="shared" ref="S36:S50" ca="1" si="17">ROUND(($E36*6*$C$56*$C36)/($N36*$P36),2)</f>
        <v>19.899999999999999</v>
      </c>
    </row>
    <row r="37" spans="1:19" x14ac:dyDescent="0.25">
      <c r="A37">
        <f t="shared" ca="1" si="6"/>
        <v>3</v>
      </c>
      <c r="B37" s="409" t="str">
        <f ca="1">OFFSET('DREN. REDE'!$C$12,ROWS($B$34:B37)-ROWS($B$34),0)</f>
        <v>B2</v>
      </c>
      <c r="C37" s="75">
        <f ca="1">1.2*VLOOKUP(A37,$A$13:OFFSET($D$30,-1,0),3,0)</f>
        <v>1.2</v>
      </c>
      <c r="D37" s="75">
        <f ca="1">VLOOKUP(A37,$A$13:OFFSET($D$30,-1,0),4,0)-C37</f>
        <v>1.7500000000000002</v>
      </c>
      <c r="E37" s="75">
        <f t="shared" ca="1" si="7"/>
        <v>1</v>
      </c>
      <c r="F37" s="75">
        <f t="shared" ca="1" si="8"/>
        <v>0.5</v>
      </c>
      <c r="G37" s="75" t="str">
        <f t="shared" ca="1" si="9"/>
        <v>Verificado</v>
      </c>
      <c r="H37" s="95">
        <f t="shared" ca="1" si="10"/>
        <v>15.79</v>
      </c>
      <c r="M37" s="97">
        <f t="shared" ca="1" si="11"/>
        <v>2.95</v>
      </c>
      <c r="N37" s="75">
        <f t="shared" ca="1" si="12"/>
        <v>4.95</v>
      </c>
      <c r="O37" s="75">
        <f t="shared" ca="1" si="13"/>
        <v>3.91</v>
      </c>
      <c r="P37" s="75">
        <f t="shared" ca="1" si="14"/>
        <v>6.91</v>
      </c>
      <c r="Q37" s="172">
        <f t="shared" ca="1" si="15"/>
        <v>7.8</v>
      </c>
      <c r="R37" s="172">
        <f t="shared" ca="1" si="16"/>
        <v>13.25</v>
      </c>
      <c r="S37" s="188">
        <f t="shared" ca="1" si="17"/>
        <v>15.79</v>
      </c>
    </row>
    <row r="38" spans="1:19" x14ac:dyDescent="0.25">
      <c r="A38">
        <f t="shared" ca="1" si="6"/>
        <v>4</v>
      </c>
      <c r="B38" s="173">
        <f ca="1">OFFSET('DREN. REDE'!$C$12,ROWS($B$34:B38)-ROWS($B$34),0)</f>
        <v>0</v>
      </c>
      <c r="C38" s="172" t="e">
        <f ca="1">1.2*VLOOKUP(A38,$A$13:OFFSET($D$30,-1,0),3,0)</f>
        <v>#N/A</v>
      </c>
      <c r="D38" s="172" t="e">
        <f ca="1">VLOOKUP(A38,$A$13:OFFSET($D$30,-1,0),4,0)-C38</f>
        <v>#N/A</v>
      </c>
      <c r="E38" s="172" t="e">
        <f t="shared" ca="1" si="7"/>
        <v>#N/A</v>
      </c>
      <c r="F38" s="172" t="e">
        <f t="shared" ca="1" si="8"/>
        <v>#N/A</v>
      </c>
      <c r="G38" s="172" t="e">
        <f t="shared" ca="1" si="9"/>
        <v>#N/A</v>
      </c>
      <c r="H38" s="188" t="e">
        <f t="shared" ca="1" si="10"/>
        <v>#N/A</v>
      </c>
      <c r="M38" s="187" t="e">
        <f t="shared" ca="1" si="11"/>
        <v>#N/A</v>
      </c>
      <c r="N38" s="172" t="e">
        <f t="shared" ca="1" si="12"/>
        <v>#N/A</v>
      </c>
      <c r="O38" s="172" t="e">
        <f t="shared" ca="1" si="13"/>
        <v>#N/A</v>
      </c>
      <c r="P38" s="172" t="e">
        <f t="shared" ca="1" si="14"/>
        <v>#N/A</v>
      </c>
      <c r="Q38" s="172" t="e">
        <f t="shared" ca="1" si="15"/>
        <v>#N/A</v>
      </c>
      <c r="R38" s="172" t="e">
        <f t="shared" ca="1" si="16"/>
        <v>#N/A</v>
      </c>
      <c r="S38" s="188" t="e">
        <f t="shared" ca="1" si="17"/>
        <v>#N/A</v>
      </c>
    </row>
    <row r="39" spans="1:19" x14ac:dyDescent="0.25">
      <c r="A39">
        <f t="shared" ca="1" si="6"/>
        <v>5</v>
      </c>
      <c r="B39" s="409">
        <f ca="1">OFFSET('DREN. REDE'!$C$12,ROWS($B$34:B39)-ROWS($B$34),0)</f>
        <v>0</v>
      </c>
      <c r="C39" s="75" t="e">
        <f ca="1">1.2*VLOOKUP(A39,$A$13:OFFSET($D$30,-1,0),3,0)</f>
        <v>#N/A</v>
      </c>
      <c r="D39" s="75" t="e">
        <f ca="1">VLOOKUP(A39,$A$13:OFFSET($D$30,-1,0),4,0)-C39</f>
        <v>#N/A</v>
      </c>
      <c r="E39" s="75" t="e">
        <f t="shared" ca="1" si="7"/>
        <v>#N/A</v>
      </c>
      <c r="F39" s="75" t="e">
        <f t="shared" ca="1" si="8"/>
        <v>#N/A</v>
      </c>
      <c r="G39" s="75" t="e">
        <f t="shared" ca="1" si="9"/>
        <v>#N/A</v>
      </c>
      <c r="H39" s="95" t="e">
        <f t="shared" ca="1" si="10"/>
        <v>#N/A</v>
      </c>
      <c r="M39" s="97" t="e">
        <f t="shared" ca="1" si="11"/>
        <v>#N/A</v>
      </c>
      <c r="N39" s="75" t="e">
        <f t="shared" ca="1" si="12"/>
        <v>#N/A</v>
      </c>
      <c r="O39" s="75" t="e">
        <f t="shared" ca="1" si="13"/>
        <v>#N/A</v>
      </c>
      <c r="P39" s="75" t="e">
        <f t="shared" ca="1" si="14"/>
        <v>#N/A</v>
      </c>
      <c r="Q39" s="172" t="e">
        <f t="shared" ca="1" si="15"/>
        <v>#N/A</v>
      </c>
      <c r="R39" s="172" t="e">
        <f t="shared" ca="1" si="16"/>
        <v>#N/A</v>
      </c>
      <c r="S39" s="188" t="e">
        <f t="shared" ca="1" si="17"/>
        <v>#N/A</v>
      </c>
    </row>
    <row r="40" spans="1:19" x14ac:dyDescent="0.25">
      <c r="A40">
        <f t="shared" ca="1" si="6"/>
        <v>6</v>
      </c>
      <c r="B40" s="173">
        <f ca="1">OFFSET('DREN. REDE'!$C$12,ROWS($B$34:B40)-ROWS($B$34),0)</f>
        <v>0</v>
      </c>
      <c r="C40" s="172" t="e">
        <f ca="1">1.2*VLOOKUP(A40,$A$13:OFFSET($D$30,-1,0),3,0)</f>
        <v>#N/A</v>
      </c>
      <c r="D40" s="172" t="e">
        <f ca="1">VLOOKUP(A40,$A$13:OFFSET($D$30,-1,0),4,0)-C40</f>
        <v>#N/A</v>
      </c>
      <c r="E40" s="172" t="e">
        <f t="shared" ca="1" si="7"/>
        <v>#N/A</v>
      </c>
      <c r="F40" s="172" t="e">
        <f t="shared" ca="1" si="8"/>
        <v>#N/A</v>
      </c>
      <c r="G40" s="172" t="e">
        <f t="shared" ca="1" si="9"/>
        <v>#N/A</v>
      </c>
      <c r="H40" s="188" t="e">
        <f t="shared" ca="1" si="10"/>
        <v>#N/A</v>
      </c>
      <c r="M40" s="187" t="e">
        <f t="shared" ca="1" si="11"/>
        <v>#N/A</v>
      </c>
      <c r="N40" s="172" t="e">
        <f t="shared" ca="1" si="12"/>
        <v>#N/A</v>
      </c>
      <c r="O40" s="172" t="e">
        <f t="shared" ca="1" si="13"/>
        <v>#N/A</v>
      </c>
      <c r="P40" s="172" t="e">
        <f t="shared" ca="1" si="14"/>
        <v>#N/A</v>
      </c>
      <c r="Q40" s="172" t="e">
        <f t="shared" ca="1" si="15"/>
        <v>#N/A</v>
      </c>
      <c r="R40" s="172" t="e">
        <f t="shared" ca="1" si="16"/>
        <v>#N/A</v>
      </c>
      <c r="S40" s="188" t="e">
        <f t="shared" ca="1" si="17"/>
        <v>#N/A</v>
      </c>
    </row>
    <row r="41" spans="1:19" x14ac:dyDescent="0.25">
      <c r="A41">
        <f t="shared" ca="1" si="6"/>
        <v>7</v>
      </c>
      <c r="B41" s="409">
        <f ca="1">OFFSET('DREN. REDE'!$C$12,ROWS($B$34:B41)-ROWS($B$34),0)</f>
        <v>0</v>
      </c>
      <c r="C41" s="75" t="e">
        <f ca="1">1.2*VLOOKUP(A41,$A$13:OFFSET($D$30,-1,0),3,0)</f>
        <v>#N/A</v>
      </c>
      <c r="D41" s="75" t="e">
        <f ca="1">VLOOKUP(A41,$A$13:OFFSET($D$30,-1,0),4,0)-C41</f>
        <v>#N/A</v>
      </c>
      <c r="E41" s="75" t="e">
        <f t="shared" ca="1" si="7"/>
        <v>#N/A</v>
      </c>
      <c r="F41" s="75" t="e">
        <f t="shared" ca="1" si="8"/>
        <v>#N/A</v>
      </c>
      <c r="G41" s="75" t="e">
        <f t="shared" ca="1" si="9"/>
        <v>#N/A</v>
      </c>
      <c r="H41" s="95" t="e">
        <f t="shared" ca="1" si="10"/>
        <v>#N/A</v>
      </c>
      <c r="M41" s="97" t="e">
        <f t="shared" ca="1" si="11"/>
        <v>#N/A</v>
      </c>
      <c r="N41" s="75" t="e">
        <f t="shared" ca="1" si="12"/>
        <v>#N/A</v>
      </c>
      <c r="O41" s="75" t="e">
        <f t="shared" ca="1" si="13"/>
        <v>#N/A</v>
      </c>
      <c r="P41" s="75" t="e">
        <f t="shared" ca="1" si="14"/>
        <v>#N/A</v>
      </c>
      <c r="Q41" s="172" t="e">
        <f t="shared" ca="1" si="15"/>
        <v>#N/A</v>
      </c>
      <c r="R41" s="172" t="e">
        <f t="shared" ca="1" si="16"/>
        <v>#N/A</v>
      </c>
      <c r="S41" s="188" t="e">
        <f t="shared" ca="1" si="17"/>
        <v>#N/A</v>
      </c>
    </row>
    <row r="42" spans="1:19" x14ac:dyDescent="0.25">
      <c r="A42">
        <f t="shared" ca="1" si="6"/>
        <v>8</v>
      </c>
      <c r="B42" s="173">
        <f ca="1">OFFSET('DREN. REDE'!$C$12,ROWS($B$34:B42)-ROWS($B$34),0)</f>
        <v>0</v>
      </c>
      <c r="C42" s="172" t="e">
        <f ca="1">1.2*VLOOKUP(A42,$A$13:OFFSET($D$30,-1,0),3,0)</f>
        <v>#N/A</v>
      </c>
      <c r="D42" s="172" t="e">
        <f ca="1">VLOOKUP(A42,$A$13:OFFSET($D$30,-1,0),4,0)-C42</f>
        <v>#N/A</v>
      </c>
      <c r="E42" s="172" t="e">
        <f t="shared" ca="1" si="7"/>
        <v>#N/A</v>
      </c>
      <c r="F42" s="172" t="e">
        <f t="shared" ca="1" si="8"/>
        <v>#N/A</v>
      </c>
      <c r="G42" s="172" t="e">
        <f t="shared" ca="1" si="9"/>
        <v>#N/A</v>
      </c>
      <c r="H42" s="188" t="e">
        <f t="shared" ca="1" si="10"/>
        <v>#N/A</v>
      </c>
      <c r="M42" s="187" t="e">
        <f t="shared" ca="1" si="11"/>
        <v>#N/A</v>
      </c>
      <c r="N42" s="172" t="e">
        <f t="shared" ca="1" si="12"/>
        <v>#N/A</v>
      </c>
      <c r="O42" s="172" t="e">
        <f t="shared" ca="1" si="13"/>
        <v>#N/A</v>
      </c>
      <c r="P42" s="172" t="e">
        <f t="shared" ca="1" si="14"/>
        <v>#N/A</v>
      </c>
      <c r="Q42" s="172" t="e">
        <f t="shared" ca="1" si="15"/>
        <v>#N/A</v>
      </c>
      <c r="R42" s="172" t="e">
        <f t="shared" ca="1" si="16"/>
        <v>#N/A</v>
      </c>
      <c r="S42" s="188" t="e">
        <f t="shared" ca="1" si="17"/>
        <v>#N/A</v>
      </c>
    </row>
    <row r="43" spans="1:19" x14ac:dyDescent="0.25">
      <c r="A43">
        <f t="shared" ca="1" si="6"/>
        <v>9</v>
      </c>
      <c r="B43" s="409">
        <f ca="1">OFFSET('DREN. REDE'!$C$12,ROWS($B$34:B43)-ROWS($B$34),0)</f>
        <v>0</v>
      </c>
      <c r="C43" s="75" t="e">
        <f ca="1">1.2*VLOOKUP(A43,$A$13:OFFSET($D$30,-1,0),3,0)</f>
        <v>#N/A</v>
      </c>
      <c r="D43" s="75" t="e">
        <f ca="1">VLOOKUP(A43,$A$13:OFFSET($D$30,-1,0),4,0)-C43</f>
        <v>#N/A</v>
      </c>
      <c r="E43" s="75" t="e">
        <f t="shared" ca="1" si="7"/>
        <v>#N/A</v>
      </c>
      <c r="F43" s="75" t="e">
        <f t="shared" ca="1" si="8"/>
        <v>#N/A</v>
      </c>
      <c r="G43" s="75" t="e">
        <f t="shared" ca="1" si="9"/>
        <v>#N/A</v>
      </c>
      <c r="H43" s="95" t="e">
        <f t="shared" ca="1" si="10"/>
        <v>#N/A</v>
      </c>
      <c r="M43" s="97" t="e">
        <f t="shared" ca="1" si="11"/>
        <v>#N/A</v>
      </c>
      <c r="N43" s="75" t="e">
        <f t="shared" ca="1" si="12"/>
        <v>#N/A</v>
      </c>
      <c r="O43" s="75" t="e">
        <f t="shared" ca="1" si="13"/>
        <v>#N/A</v>
      </c>
      <c r="P43" s="75" t="e">
        <f t="shared" ca="1" si="14"/>
        <v>#N/A</v>
      </c>
      <c r="Q43" s="172" t="e">
        <f t="shared" ca="1" si="15"/>
        <v>#N/A</v>
      </c>
      <c r="R43" s="172" t="e">
        <f t="shared" ca="1" si="16"/>
        <v>#N/A</v>
      </c>
      <c r="S43" s="188" t="e">
        <f t="shared" ca="1" si="17"/>
        <v>#N/A</v>
      </c>
    </row>
    <row r="44" spans="1:19" x14ac:dyDescent="0.25">
      <c r="A44">
        <f t="shared" ca="1" si="6"/>
        <v>10</v>
      </c>
      <c r="B44" s="173">
        <f ca="1">OFFSET('DREN. REDE'!$C$12,ROWS($B$34:B44)-ROWS($B$34),0)</f>
        <v>0</v>
      </c>
      <c r="C44" s="172" t="e">
        <f ca="1">1.2*VLOOKUP(A44,$A$13:OFFSET($D$30,-1,0),3,0)</f>
        <v>#N/A</v>
      </c>
      <c r="D44" s="172" t="e">
        <f ca="1">VLOOKUP(A44,$A$13:OFFSET($D$30,-1,0),4,0)-C44</f>
        <v>#N/A</v>
      </c>
      <c r="E44" s="172" t="e">
        <f t="shared" ca="1" si="7"/>
        <v>#N/A</v>
      </c>
      <c r="F44" s="172" t="e">
        <f t="shared" ca="1" si="8"/>
        <v>#N/A</v>
      </c>
      <c r="G44" s="172" t="e">
        <f t="shared" ca="1" si="9"/>
        <v>#N/A</v>
      </c>
      <c r="H44" s="188" t="e">
        <f t="shared" ca="1" si="10"/>
        <v>#N/A</v>
      </c>
      <c r="M44" s="187" t="e">
        <f t="shared" ca="1" si="11"/>
        <v>#N/A</v>
      </c>
      <c r="N44" s="172" t="e">
        <f t="shared" ca="1" si="12"/>
        <v>#N/A</v>
      </c>
      <c r="O44" s="172" t="e">
        <f t="shared" ca="1" si="13"/>
        <v>#N/A</v>
      </c>
      <c r="P44" s="172" t="e">
        <f t="shared" ca="1" si="14"/>
        <v>#N/A</v>
      </c>
      <c r="Q44" s="172" t="e">
        <f t="shared" ca="1" si="15"/>
        <v>#N/A</v>
      </c>
      <c r="R44" s="172" t="e">
        <f t="shared" ca="1" si="16"/>
        <v>#N/A</v>
      </c>
      <c r="S44" s="188" t="e">
        <f t="shared" ca="1" si="17"/>
        <v>#N/A</v>
      </c>
    </row>
    <row r="45" spans="1:19" x14ac:dyDescent="0.25">
      <c r="A45">
        <f t="shared" ca="1" si="6"/>
        <v>11</v>
      </c>
      <c r="B45" s="409">
        <f ca="1">OFFSET('DREN. REDE'!$C$12,ROWS($B$34:B45)-ROWS($B$34),0)</f>
        <v>0</v>
      </c>
      <c r="C45" s="75" t="e">
        <f ca="1">1.2*VLOOKUP(A45,$A$13:OFFSET($D$30,-1,0),3,0)</f>
        <v>#N/A</v>
      </c>
      <c r="D45" s="75" t="e">
        <f ca="1">VLOOKUP(A45,$A$13:OFFSET($D$30,-1,0),4,0)-C45</f>
        <v>#N/A</v>
      </c>
      <c r="E45" s="75" t="e">
        <f t="shared" ca="1" si="7"/>
        <v>#N/A</v>
      </c>
      <c r="F45" s="75" t="e">
        <f t="shared" ca="1" si="8"/>
        <v>#N/A</v>
      </c>
      <c r="G45" s="75" t="e">
        <f t="shared" ca="1" si="9"/>
        <v>#N/A</v>
      </c>
      <c r="H45" s="95" t="e">
        <f t="shared" ca="1" si="10"/>
        <v>#N/A</v>
      </c>
      <c r="M45" s="97" t="e">
        <f t="shared" ca="1" si="11"/>
        <v>#N/A</v>
      </c>
      <c r="N45" s="75" t="e">
        <f t="shared" ca="1" si="12"/>
        <v>#N/A</v>
      </c>
      <c r="O45" s="75" t="e">
        <f t="shared" ca="1" si="13"/>
        <v>#N/A</v>
      </c>
      <c r="P45" s="75" t="e">
        <f t="shared" ca="1" si="14"/>
        <v>#N/A</v>
      </c>
      <c r="Q45" s="172" t="e">
        <f t="shared" ca="1" si="15"/>
        <v>#N/A</v>
      </c>
      <c r="R45" s="172" t="e">
        <f t="shared" ca="1" si="16"/>
        <v>#N/A</v>
      </c>
      <c r="S45" s="188" t="e">
        <f t="shared" ca="1" si="17"/>
        <v>#N/A</v>
      </c>
    </row>
    <row r="46" spans="1:19" x14ac:dyDescent="0.25">
      <c r="A46">
        <f t="shared" ca="1" si="6"/>
        <v>12</v>
      </c>
      <c r="B46" s="173">
        <f ca="1">OFFSET('DREN. REDE'!$C$12,ROWS($B$34:B46)-ROWS($B$34),0)</f>
        <v>0</v>
      </c>
      <c r="C46" s="172" t="e">
        <f ca="1">1.2*VLOOKUP(A46,$A$13:OFFSET($D$30,-1,0),3,0)</f>
        <v>#N/A</v>
      </c>
      <c r="D46" s="172" t="e">
        <f ca="1">VLOOKUP(A46,$A$13:OFFSET($D$30,-1,0),4,0)-C46</f>
        <v>#N/A</v>
      </c>
      <c r="E46" s="172" t="e">
        <f t="shared" ca="1" si="7"/>
        <v>#N/A</v>
      </c>
      <c r="F46" s="172" t="e">
        <f t="shared" ca="1" si="8"/>
        <v>#N/A</v>
      </c>
      <c r="G46" s="172" t="e">
        <f t="shared" ca="1" si="9"/>
        <v>#N/A</v>
      </c>
      <c r="H46" s="188" t="e">
        <f t="shared" ca="1" si="10"/>
        <v>#N/A</v>
      </c>
      <c r="M46" s="187" t="e">
        <f t="shared" ca="1" si="11"/>
        <v>#N/A</v>
      </c>
      <c r="N46" s="172" t="e">
        <f t="shared" ca="1" si="12"/>
        <v>#N/A</v>
      </c>
      <c r="O46" s="172" t="e">
        <f t="shared" ca="1" si="13"/>
        <v>#N/A</v>
      </c>
      <c r="P46" s="172" t="e">
        <f t="shared" ca="1" si="14"/>
        <v>#N/A</v>
      </c>
      <c r="Q46" s="172" t="e">
        <f t="shared" ca="1" si="15"/>
        <v>#N/A</v>
      </c>
      <c r="R46" s="172" t="e">
        <f t="shared" ca="1" si="16"/>
        <v>#N/A</v>
      </c>
      <c r="S46" s="188" t="e">
        <f t="shared" ca="1" si="17"/>
        <v>#N/A</v>
      </c>
    </row>
    <row r="47" spans="1:19" x14ac:dyDescent="0.25">
      <c r="A47">
        <f t="shared" ca="1" si="6"/>
        <v>13</v>
      </c>
      <c r="B47" s="409">
        <f ca="1">OFFSET('DREN. REDE'!$C$12,ROWS($B$34:B47)-ROWS($B$34),0)</f>
        <v>0</v>
      </c>
      <c r="C47" s="75" t="e">
        <f ca="1">1.2*VLOOKUP(A47,$A$13:OFFSET($D$30,-1,0),3,0)</f>
        <v>#N/A</v>
      </c>
      <c r="D47" s="75" t="e">
        <f ca="1">VLOOKUP(A47,$A$13:OFFSET($D$30,-1,0),4,0)-C47</f>
        <v>#N/A</v>
      </c>
      <c r="E47" s="75" t="e">
        <f t="shared" ca="1" si="7"/>
        <v>#N/A</v>
      </c>
      <c r="F47" s="75" t="e">
        <f t="shared" ca="1" si="8"/>
        <v>#N/A</v>
      </c>
      <c r="G47" s="75" t="e">
        <f t="shared" ca="1" si="9"/>
        <v>#N/A</v>
      </c>
      <c r="H47" s="95" t="e">
        <f t="shared" ca="1" si="10"/>
        <v>#N/A</v>
      </c>
      <c r="M47" s="97" t="e">
        <f t="shared" ca="1" si="11"/>
        <v>#N/A</v>
      </c>
      <c r="N47" s="75" t="e">
        <f t="shared" ca="1" si="12"/>
        <v>#N/A</v>
      </c>
      <c r="O47" s="75" t="e">
        <f t="shared" ca="1" si="13"/>
        <v>#N/A</v>
      </c>
      <c r="P47" s="75" t="e">
        <f t="shared" ca="1" si="14"/>
        <v>#N/A</v>
      </c>
      <c r="Q47" s="172" t="e">
        <f t="shared" ca="1" si="15"/>
        <v>#N/A</v>
      </c>
      <c r="R47" s="172" t="e">
        <f t="shared" ca="1" si="16"/>
        <v>#N/A</v>
      </c>
      <c r="S47" s="188" t="e">
        <f t="shared" ca="1" si="17"/>
        <v>#N/A</v>
      </c>
    </row>
    <row r="48" spans="1:19" x14ac:dyDescent="0.25">
      <c r="A48">
        <f t="shared" ca="1" si="6"/>
        <v>14</v>
      </c>
      <c r="B48" s="173">
        <f ca="1">OFFSET('DREN. REDE'!$C$12,ROWS($B$34:B48)-ROWS($B$34),0)</f>
        <v>0</v>
      </c>
      <c r="C48" s="172" t="e">
        <f ca="1">1.2*VLOOKUP(A48,$A$13:OFFSET($D$30,-1,0),3,0)</f>
        <v>#N/A</v>
      </c>
      <c r="D48" s="172" t="e">
        <f ca="1">VLOOKUP(A48,$A$13:OFFSET($D$30,-1,0),4,0)-C48</f>
        <v>#N/A</v>
      </c>
      <c r="E48" s="172" t="e">
        <f t="shared" ca="1" si="7"/>
        <v>#N/A</v>
      </c>
      <c r="F48" s="172" t="e">
        <f t="shared" ca="1" si="8"/>
        <v>#N/A</v>
      </c>
      <c r="G48" s="172" t="e">
        <f t="shared" ca="1" si="9"/>
        <v>#N/A</v>
      </c>
      <c r="H48" s="188" t="e">
        <f t="shared" ca="1" si="10"/>
        <v>#N/A</v>
      </c>
      <c r="M48" s="187" t="e">
        <f t="shared" ca="1" si="11"/>
        <v>#N/A</v>
      </c>
      <c r="N48" s="172" t="e">
        <f t="shared" ca="1" si="12"/>
        <v>#N/A</v>
      </c>
      <c r="O48" s="172" t="e">
        <f t="shared" ca="1" si="13"/>
        <v>#N/A</v>
      </c>
      <c r="P48" s="172" t="e">
        <f t="shared" ca="1" si="14"/>
        <v>#N/A</v>
      </c>
      <c r="Q48" s="172" t="e">
        <f t="shared" ca="1" si="15"/>
        <v>#N/A</v>
      </c>
      <c r="R48" s="172" t="e">
        <f t="shared" ca="1" si="16"/>
        <v>#N/A</v>
      </c>
      <c r="S48" s="188" t="e">
        <f t="shared" ca="1" si="17"/>
        <v>#N/A</v>
      </c>
    </row>
    <row r="49" spans="1:19" x14ac:dyDescent="0.25">
      <c r="A49">
        <f t="shared" ca="1" si="6"/>
        <v>15</v>
      </c>
      <c r="B49" s="409">
        <f ca="1">OFFSET('DREN. REDE'!$C$12,ROWS($B$34:B49)-ROWS($B$34),0)</f>
        <v>0</v>
      </c>
      <c r="C49" s="75" t="e">
        <f ca="1">1.2*VLOOKUP(A49,$A$13:OFFSET($D$30,-1,0),3,0)</f>
        <v>#N/A</v>
      </c>
      <c r="D49" s="75" t="e">
        <f ca="1">VLOOKUP(A49,$A$13:OFFSET($D$30,-1,0),4,0)-C49</f>
        <v>#N/A</v>
      </c>
      <c r="E49" s="75" t="e">
        <f t="shared" ca="1" si="7"/>
        <v>#N/A</v>
      </c>
      <c r="F49" s="75" t="e">
        <f t="shared" ca="1" si="8"/>
        <v>#N/A</v>
      </c>
      <c r="G49" s="75" t="e">
        <f t="shared" ca="1" si="9"/>
        <v>#N/A</v>
      </c>
      <c r="H49" s="95" t="e">
        <f t="shared" ca="1" si="10"/>
        <v>#N/A</v>
      </c>
      <c r="M49" s="97" t="e">
        <f t="shared" ca="1" si="11"/>
        <v>#N/A</v>
      </c>
      <c r="N49" s="75" t="e">
        <f t="shared" ca="1" si="12"/>
        <v>#N/A</v>
      </c>
      <c r="O49" s="75" t="e">
        <f t="shared" ca="1" si="13"/>
        <v>#N/A</v>
      </c>
      <c r="P49" s="75" t="e">
        <f t="shared" ca="1" si="14"/>
        <v>#N/A</v>
      </c>
      <c r="Q49" s="172" t="e">
        <f t="shared" ca="1" si="15"/>
        <v>#N/A</v>
      </c>
      <c r="R49" s="172" t="e">
        <f t="shared" ca="1" si="16"/>
        <v>#N/A</v>
      </c>
      <c r="S49" s="188" t="e">
        <f t="shared" ca="1" si="17"/>
        <v>#N/A</v>
      </c>
    </row>
    <row r="50" spans="1:19" ht="15.75" thickBot="1" x14ac:dyDescent="0.3">
      <c r="A50">
        <f t="shared" ca="1" si="6"/>
        <v>16</v>
      </c>
      <c r="B50" s="174">
        <f ca="1">OFFSET('DREN. REDE'!$C$12,ROWS($B$34:B50)-ROWS($B$34),0)</f>
        <v>0</v>
      </c>
      <c r="C50" s="176" t="e">
        <f ca="1">1.2*VLOOKUP(A50,$A$13:OFFSET($D$30,-1,0),3,0)</f>
        <v>#N/A</v>
      </c>
      <c r="D50" s="176" t="e">
        <f ca="1">VLOOKUP(A50,$A$13:OFFSET($D$30,-1,0),4,0)-C50</f>
        <v>#N/A</v>
      </c>
      <c r="E50" s="176" t="e">
        <f t="shared" ca="1" si="7"/>
        <v>#N/A</v>
      </c>
      <c r="F50" s="176" t="e">
        <f t="shared" ca="1" si="8"/>
        <v>#N/A</v>
      </c>
      <c r="G50" s="176" t="e">
        <f t="shared" ca="1" si="9"/>
        <v>#N/A</v>
      </c>
      <c r="H50" s="452" t="e">
        <f t="shared" ca="1" si="10"/>
        <v>#N/A</v>
      </c>
      <c r="M50" s="460" t="e">
        <f t="shared" ca="1" si="11"/>
        <v>#N/A</v>
      </c>
      <c r="N50" s="176" t="e">
        <f t="shared" ca="1" si="12"/>
        <v>#N/A</v>
      </c>
      <c r="O50" s="176" t="e">
        <f t="shared" ca="1" si="13"/>
        <v>#N/A</v>
      </c>
      <c r="P50" s="176" t="e">
        <f t="shared" ca="1" si="14"/>
        <v>#N/A</v>
      </c>
      <c r="Q50" s="176" t="e">
        <f t="shared" ca="1" si="15"/>
        <v>#N/A</v>
      </c>
      <c r="R50" s="176" t="e">
        <f t="shared" ca="1" si="16"/>
        <v>#N/A</v>
      </c>
      <c r="S50" s="452" t="e">
        <f t="shared" ca="1" si="17"/>
        <v>#N/A</v>
      </c>
    </row>
    <row r="51" spans="1:19" ht="15.75" thickBot="1" x14ac:dyDescent="0.3"/>
    <row r="52" spans="1:19" ht="16.5" thickBot="1" x14ac:dyDescent="0.3">
      <c r="B52" s="1030" t="s">
        <v>5285</v>
      </c>
      <c r="C52" s="1031"/>
      <c r="E52" s="1030" t="s">
        <v>5290</v>
      </c>
      <c r="F52" s="1032"/>
      <c r="G52" s="1031"/>
      <c r="I52" s="1030" t="s">
        <v>5317</v>
      </c>
      <c r="J52" s="1032"/>
      <c r="K52" s="1031"/>
    </row>
    <row r="53" spans="1:19" ht="32.25" thickBot="1" x14ac:dyDescent="0.3">
      <c r="B53" s="428" t="s">
        <v>5278</v>
      </c>
      <c r="C53" s="434" t="s">
        <v>5279</v>
      </c>
      <c r="E53" s="441" t="s">
        <v>5291</v>
      </c>
      <c r="F53" s="185" t="s">
        <v>5287</v>
      </c>
      <c r="G53" s="442" t="s">
        <v>5292</v>
      </c>
      <c r="I53" s="1036" t="s">
        <v>5318</v>
      </c>
      <c r="J53" s="1037"/>
      <c r="K53" s="434">
        <v>1.1000000000000001</v>
      </c>
    </row>
    <row r="54" spans="1:19" ht="15.75" x14ac:dyDescent="0.25">
      <c r="B54" s="431" t="s">
        <v>5283</v>
      </c>
      <c r="C54" s="432">
        <f>VLOOKUP($C$53,$M$2:$P$3,3,0)</f>
        <v>0.2</v>
      </c>
      <c r="E54" s="439">
        <v>0.6</v>
      </c>
      <c r="F54" s="440">
        <f>E54*1.2</f>
        <v>0.72</v>
      </c>
      <c r="G54" s="435">
        <f>ROUND((F54-$C$55)/1.4,2)</f>
        <v>0.16</v>
      </c>
      <c r="I54" s="1038" t="s">
        <v>5319</v>
      </c>
      <c r="J54" s="1039"/>
      <c r="K54" s="432">
        <v>1.5</v>
      </c>
    </row>
    <row r="55" spans="1:19" ht="15.75" x14ac:dyDescent="0.25">
      <c r="B55" s="431" t="s">
        <v>5284</v>
      </c>
      <c r="C55" s="432">
        <f>VLOOKUP($C$53,$M$2:$P$3,4,0)</f>
        <v>0.5</v>
      </c>
      <c r="E55" s="436">
        <v>0.8</v>
      </c>
      <c r="F55" s="423">
        <f t="shared" ref="F55:F59" si="18">E55*1.2</f>
        <v>0.96</v>
      </c>
      <c r="G55" s="432">
        <f t="shared" ref="G55:G59" si="19">ROUND((F55-$C$55)/1.4,2)</f>
        <v>0.33</v>
      </c>
      <c r="I55" s="1038" t="s">
        <v>5320</v>
      </c>
      <c r="J55" s="1039"/>
      <c r="K55" s="432">
        <v>1.9</v>
      </c>
    </row>
    <row r="56" spans="1:19" ht="31.5" x14ac:dyDescent="0.25">
      <c r="B56" s="431" t="s">
        <v>5288</v>
      </c>
      <c r="C56" s="95">
        <f>VLOOKUP($C$53,$M$2:$N$3,2,0)</f>
        <v>75</v>
      </c>
      <c r="E56" s="436">
        <v>1</v>
      </c>
      <c r="F56" s="423">
        <f t="shared" si="18"/>
        <v>1.2</v>
      </c>
      <c r="G56" s="432">
        <f t="shared" si="19"/>
        <v>0.5</v>
      </c>
      <c r="I56" s="1038" t="s">
        <v>5321</v>
      </c>
      <c r="J56" s="1039"/>
      <c r="K56" s="95">
        <v>2.25</v>
      </c>
    </row>
    <row r="57" spans="1:19" ht="16.5" customHeight="1" thickBot="1" x14ac:dyDescent="0.3">
      <c r="B57" s="431" t="s">
        <v>5294</v>
      </c>
      <c r="C57" s="95">
        <v>2</v>
      </c>
      <c r="E57" s="436">
        <v>1.2</v>
      </c>
      <c r="F57" s="423">
        <f t="shared" si="18"/>
        <v>1.44</v>
      </c>
      <c r="G57" s="432">
        <f t="shared" si="19"/>
        <v>0.67</v>
      </c>
      <c r="I57" s="1022" t="s">
        <v>5322</v>
      </c>
      <c r="J57" s="1023"/>
      <c r="K57" s="433">
        <v>3.4</v>
      </c>
    </row>
    <row r="58" spans="1:19" ht="15.75" x14ac:dyDescent="0.25">
      <c r="B58" s="431" t="s">
        <v>5295</v>
      </c>
      <c r="C58" s="95">
        <v>1.5</v>
      </c>
      <c r="E58" s="436">
        <v>1.5</v>
      </c>
      <c r="F58" s="423">
        <f t="shared" si="18"/>
        <v>1.7999999999999998</v>
      </c>
      <c r="G58" s="432">
        <f t="shared" si="19"/>
        <v>0.93</v>
      </c>
    </row>
    <row r="59" spans="1:19" ht="16.5" thickBot="1" x14ac:dyDescent="0.3">
      <c r="B59" s="431" t="s">
        <v>5303</v>
      </c>
      <c r="C59" s="95">
        <f>ROUND((C57-C55)/1.4,2)</f>
        <v>1.07</v>
      </c>
      <c r="E59" s="437">
        <v>2</v>
      </c>
      <c r="F59" s="438">
        <f t="shared" si="18"/>
        <v>2.4</v>
      </c>
      <c r="G59" s="429">
        <f t="shared" si="19"/>
        <v>1.36</v>
      </c>
    </row>
    <row r="60" spans="1:19" ht="16.5" thickBot="1" x14ac:dyDescent="0.3">
      <c r="B60" s="430" t="s">
        <v>5302</v>
      </c>
      <c r="C60" s="433">
        <f>ROUND((C58-C54)/1.4,2)</f>
        <v>0.93</v>
      </c>
    </row>
    <row r="62" spans="1:19" ht="15.75" thickBot="1" x14ac:dyDescent="0.3"/>
    <row r="63" spans="1:19" ht="16.5" thickBot="1" x14ac:dyDescent="0.3">
      <c r="B63" s="903" t="s">
        <v>5316</v>
      </c>
      <c r="C63" s="904"/>
      <c r="D63" s="904"/>
      <c r="E63" s="904"/>
      <c r="F63" s="904"/>
      <c r="G63" s="904"/>
      <c r="H63" s="904"/>
      <c r="I63" s="904"/>
      <c r="J63" s="932"/>
    </row>
    <row r="64" spans="1:19" ht="48" thickBot="1" x14ac:dyDescent="0.3">
      <c r="B64" s="183" t="s">
        <v>1431</v>
      </c>
      <c r="C64" s="184" t="s">
        <v>1432</v>
      </c>
      <c r="D64" s="185" t="s">
        <v>5286</v>
      </c>
      <c r="E64" s="185" t="s">
        <v>5323</v>
      </c>
      <c r="F64" s="185" t="s">
        <v>5324</v>
      </c>
      <c r="G64" s="185" t="s">
        <v>5325</v>
      </c>
      <c r="H64" s="1026" t="s">
        <v>5317</v>
      </c>
      <c r="I64" s="1026"/>
      <c r="J64" s="442" t="s">
        <v>5326</v>
      </c>
    </row>
    <row r="65" spans="1:10" ht="30" x14ac:dyDescent="0.25">
      <c r="A65">
        <f t="shared" ref="A65:A80" ca="1" si="20">OFFSET(A65,-1,0)+1</f>
        <v>1</v>
      </c>
      <c r="B65" s="453" t="str">
        <f ca="1">OFFSET('DREN. REDE'!$C$12,ROWS($B$64:B65)-ROWS($B$64),0)</f>
        <v>A1</v>
      </c>
      <c r="C65" s="454">
        <f ca="1">VLOOKUP($B65,'DREN. REDE'!$C:$T,MATCH(C$64,'DREN. REDE'!$C$12:$T$12,0),0)</f>
        <v>1</v>
      </c>
      <c r="D65" s="455">
        <f ca="1">VLOOKUP(A65,$A$35:OFFSET($D$51,-1,0),COLUMNS($A$34:$D$34),0)</f>
        <v>0.95</v>
      </c>
      <c r="E65" s="455">
        <f ca="1">VLOOKUP(A65,$A$14:$K$29,COLUMNS($A$13:$K$13),0)</f>
        <v>24.710780073804393</v>
      </c>
      <c r="F65" s="440">
        <f ca="1">VLOOKUP(A65,$A$35:OFFSET($H$51,-1,0),COLUMNS($A$34:$H$34),0)</f>
        <v>25.48</v>
      </c>
      <c r="G65" s="440">
        <f ca="1">E65+F65</f>
        <v>50.19078007380439</v>
      </c>
      <c r="H65" s="440" t="s">
        <v>5320</v>
      </c>
      <c r="I65" s="440">
        <f>VLOOKUP(H65,$I$53:$K$57,3,0)</f>
        <v>1.9</v>
      </c>
      <c r="J65" s="435">
        <f ca="1">G65/I65</f>
        <v>26.416200038844416</v>
      </c>
    </row>
    <row r="66" spans="1:10" ht="30" x14ac:dyDescent="0.25">
      <c r="A66">
        <f t="shared" ca="1" si="20"/>
        <v>2</v>
      </c>
      <c r="B66" s="173" t="str">
        <f ca="1">OFFSET('DREN. REDE'!$C$12,ROWS($B$64:B66)-ROWS($B$64),0)</f>
        <v>A2</v>
      </c>
      <c r="C66" s="172">
        <f ca="1">VLOOKUP($B66,'DREN. REDE'!$C:$T,MATCH(C$64,'DREN. REDE'!$C$12:$T$12,0),0)</f>
        <v>1</v>
      </c>
      <c r="D66" s="172">
        <f ca="1">VLOOKUP(A66,$A$35:OFFSET($D$51,-1,0),COLUMNS($A$34:$D$34),0)</f>
        <v>1.3</v>
      </c>
      <c r="E66" s="172">
        <f t="shared" ref="E66:E80" ca="1" si="21">VLOOKUP(A66,$A$14:$K$29,COLUMNS($A$13:$K$13),0)</f>
        <v>32.55765172470737</v>
      </c>
      <c r="F66" s="172">
        <f ca="1">VLOOKUP(A66,$A$35:OFFSET($H$51,-1,0),COLUMNS($A$34:$H$34),0)</f>
        <v>19.899999999999999</v>
      </c>
      <c r="G66" s="172">
        <f t="shared" ref="G66:G80" ca="1" si="22">E66+F66</f>
        <v>52.457651724707368</v>
      </c>
      <c r="H66" s="172" t="s">
        <v>5320</v>
      </c>
      <c r="I66" s="172">
        <f t="shared" ref="I66:I80" si="23">VLOOKUP(H66,$I$53:$K$57,3,0)</f>
        <v>1.9</v>
      </c>
      <c r="J66" s="188">
        <f t="shared" ref="J66:J80" ca="1" si="24">G66/I66</f>
        <v>27.60929038142493</v>
      </c>
    </row>
    <row r="67" spans="1:10" ht="30" x14ac:dyDescent="0.25">
      <c r="A67">
        <f t="shared" ca="1" si="20"/>
        <v>3</v>
      </c>
      <c r="B67" s="409" t="str">
        <f ca="1">OFFSET('DREN. REDE'!$C$12,ROWS($B$64:B67)-ROWS($B$64),0)</f>
        <v>B2</v>
      </c>
      <c r="C67" s="75">
        <f ca="1">VLOOKUP($B67,'DREN. REDE'!$C:$T,MATCH(C$64,'DREN. REDE'!$C$12:$T$12,0),0)</f>
        <v>1</v>
      </c>
      <c r="D67" s="75">
        <f ca="1">VLOOKUP(A67,$A$35:OFFSET($D$51,-1,0),COLUMNS($A$34:$D$34),0)</f>
        <v>1.7500000000000002</v>
      </c>
      <c r="E67" s="75">
        <f t="shared" ca="1" si="21"/>
        <v>41.745925042778801</v>
      </c>
      <c r="F67" s="75">
        <f ca="1">VLOOKUP(A67,$A$35:OFFSET($H$51,-1,0),COLUMNS($A$34:$H$34),0)</f>
        <v>15.79</v>
      </c>
      <c r="G67" s="75">
        <f t="shared" ca="1" si="22"/>
        <v>57.5359250427788</v>
      </c>
      <c r="H67" s="75" t="s">
        <v>5320</v>
      </c>
      <c r="I67" s="75">
        <f t="shared" si="23"/>
        <v>1.9</v>
      </c>
      <c r="J67" s="95">
        <f t="shared" ca="1" si="24"/>
        <v>30.282065811988844</v>
      </c>
    </row>
    <row r="68" spans="1:10" ht="30" x14ac:dyDescent="0.25">
      <c r="A68">
        <f t="shared" ca="1" si="20"/>
        <v>4</v>
      </c>
      <c r="B68" s="173">
        <f ca="1">OFFSET('DREN. REDE'!$C$12,ROWS($B$64:B68)-ROWS($B$64),0)</f>
        <v>0</v>
      </c>
      <c r="C68" s="172" t="e">
        <f ca="1">VLOOKUP($B68,'DREN. REDE'!$C:$T,MATCH(C$64,'DREN. REDE'!$C$12:$T$12,0),0)</f>
        <v>#N/A</v>
      </c>
      <c r="D68" s="172" t="e">
        <f ca="1">VLOOKUP(A68,$A$35:OFFSET($D$51,-1,0),COLUMNS($A$34:$D$34),0)</f>
        <v>#N/A</v>
      </c>
      <c r="E68" s="172" t="e">
        <f t="shared" ca="1" si="21"/>
        <v>#N/A</v>
      </c>
      <c r="F68" s="172" t="e">
        <f ca="1">VLOOKUP(A68,$A$35:OFFSET($H$51,-1,0),COLUMNS($A$34:$H$34),0)</f>
        <v>#N/A</v>
      </c>
      <c r="G68" s="172" t="e">
        <f t="shared" ca="1" si="22"/>
        <v>#N/A</v>
      </c>
      <c r="H68" s="172" t="s">
        <v>5320</v>
      </c>
      <c r="I68" s="172">
        <f t="shared" si="23"/>
        <v>1.9</v>
      </c>
      <c r="J68" s="188" t="e">
        <f t="shared" ca="1" si="24"/>
        <v>#N/A</v>
      </c>
    </row>
    <row r="69" spans="1:10" ht="30" x14ac:dyDescent="0.25">
      <c r="A69">
        <f t="shared" ca="1" si="20"/>
        <v>5</v>
      </c>
      <c r="B69" s="409">
        <f ca="1">OFFSET('DREN. REDE'!$C$12,ROWS($B$64:B69)-ROWS($B$64),0)</f>
        <v>0</v>
      </c>
      <c r="C69" s="75" t="e">
        <f ca="1">VLOOKUP($B69,'DREN. REDE'!$C:$T,MATCH(C$64,'DREN. REDE'!$C$12:$T$12,0),0)</f>
        <v>#N/A</v>
      </c>
      <c r="D69" s="75" t="e">
        <f ca="1">VLOOKUP(A69,$A$35:OFFSET($D$51,-1,0),COLUMNS($A$34:$D$34),0)</f>
        <v>#N/A</v>
      </c>
      <c r="E69" s="75" t="e">
        <f t="shared" ca="1" si="21"/>
        <v>#N/A</v>
      </c>
      <c r="F69" s="75" t="e">
        <f ca="1">VLOOKUP(A69,$A$35:OFFSET($H$51,-1,0),COLUMNS($A$34:$H$34),0)</f>
        <v>#N/A</v>
      </c>
      <c r="G69" s="75" t="e">
        <f t="shared" ca="1" si="22"/>
        <v>#N/A</v>
      </c>
      <c r="H69" s="75" t="s">
        <v>5320</v>
      </c>
      <c r="I69" s="75">
        <f t="shared" si="23"/>
        <v>1.9</v>
      </c>
      <c r="J69" s="95" t="e">
        <f t="shared" ca="1" si="24"/>
        <v>#N/A</v>
      </c>
    </row>
    <row r="70" spans="1:10" ht="30" x14ac:dyDescent="0.25">
      <c r="A70">
        <f t="shared" ca="1" si="20"/>
        <v>6</v>
      </c>
      <c r="B70" s="173">
        <f ca="1">OFFSET('DREN. REDE'!$C$12,ROWS($B$64:B70)-ROWS($B$64),0)</f>
        <v>0</v>
      </c>
      <c r="C70" s="172" t="e">
        <f ca="1">VLOOKUP($B70,'DREN. REDE'!$C:$T,MATCH(C$64,'DREN. REDE'!$C$12:$T$12,0),0)</f>
        <v>#N/A</v>
      </c>
      <c r="D70" s="172" t="e">
        <f ca="1">VLOOKUP(A70,$A$35:OFFSET($D$51,-1,0),COLUMNS($A$34:$D$34),0)</f>
        <v>#N/A</v>
      </c>
      <c r="E70" s="172" t="e">
        <f t="shared" ca="1" si="21"/>
        <v>#N/A</v>
      </c>
      <c r="F70" s="172" t="e">
        <f ca="1">VLOOKUP(A70,$A$35:OFFSET($H$51,-1,0),COLUMNS($A$34:$H$34),0)</f>
        <v>#N/A</v>
      </c>
      <c r="G70" s="172" t="e">
        <f t="shared" ca="1" si="22"/>
        <v>#N/A</v>
      </c>
      <c r="H70" s="172" t="s">
        <v>5320</v>
      </c>
      <c r="I70" s="172">
        <f t="shared" si="23"/>
        <v>1.9</v>
      </c>
      <c r="J70" s="188" t="e">
        <f t="shared" ca="1" si="24"/>
        <v>#N/A</v>
      </c>
    </row>
    <row r="71" spans="1:10" ht="30" x14ac:dyDescent="0.25">
      <c r="A71">
        <f t="shared" ca="1" si="20"/>
        <v>7</v>
      </c>
      <c r="B71" s="409">
        <f ca="1">OFFSET('DREN. REDE'!$C$12,ROWS($B$64:B71)-ROWS($B$64),0)</f>
        <v>0</v>
      </c>
      <c r="C71" s="75" t="e">
        <f ca="1">VLOOKUP($B71,'DREN. REDE'!$C:$T,MATCH(C$64,'DREN. REDE'!$C$12:$T$12,0),0)</f>
        <v>#N/A</v>
      </c>
      <c r="D71" s="75" t="e">
        <f ca="1">VLOOKUP(A71,$A$35:OFFSET($D$51,-1,0),COLUMNS($A$34:$D$34),0)</f>
        <v>#N/A</v>
      </c>
      <c r="E71" s="75" t="e">
        <f t="shared" ca="1" si="21"/>
        <v>#N/A</v>
      </c>
      <c r="F71" s="75" t="e">
        <f ca="1">VLOOKUP(A71,$A$35:OFFSET($H$51,-1,0),COLUMNS($A$34:$H$34),0)</f>
        <v>#N/A</v>
      </c>
      <c r="G71" s="75" t="e">
        <f t="shared" ca="1" si="22"/>
        <v>#N/A</v>
      </c>
      <c r="H71" s="75" t="s">
        <v>5320</v>
      </c>
      <c r="I71" s="75">
        <f t="shared" si="23"/>
        <v>1.9</v>
      </c>
      <c r="J71" s="95" t="e">
        <f t="shared" ca="1" si="24"/>
        <v>#N/A</v>
      </c>
    </row>
    <row r="72" spans="1:10" ht="30" x14ac:dyDescent="0.25">
      <c r="A72">
        <f t="shared" ca="1" si="20"/>
        <v>8</v>
      </c>
      <c r="B72" s="173">
        <f ca="1">OFFSET('DREN. REDE'!$C$12,ROWS($B$64:B72)-ROWS($B$64),0)</f>
        <v>0</v>
      </c>
      <c r="C72" s="172" t="e">
        <f ca="1">VLOOKUP($B72,'DREN. REDE'!$C:$T,MATCH(C$64,'DREN. REDE'!$C$12:$T$12,0),0)</f>
        <v>#N/A</v>
      </c>
      <c r="D72" s="172" t="e">
        <f ca="1">VLOOKUP(A72,$A$35:OFFSET($D$51,-1,0),COLUMNS($A$34:$D$34),0)</f>
        <v>#N/A</v>
      </c>
      <c r="E72" s="172" t="e">
        <f t="shared" ca="1" si="21"/>
        <v>#N/A</v>
      </c>
      <c r="F72" s="172" t="e">
        <f ca="1">VLOOKUP(A72,$A$35:OFFSET($H$51,-1,0),COLUMNS($A$34:$H$34),0)</f>
        <v>#N/A</v>
      </c>
      <c r="G72" s="172" t="e">
        <f t="shared" ca="1" si="22"/>
        <v>#N/A</v>
      </c>
      <c r="H72" s="172" t="s">
        <v>5320</v>
      </c>
      <c r="I72" s="172">
        <f t="shared" si="23"/>
        <v>1.9</v>
      </c>
      <c r="J72" s="188" t="e">
        <f t="shared" ca="1" si="24"/>
        <v>#N/A</v>
      </c>
    </row>
    <row r="73" spans="1:10" ht="30" x14ac:dyDescent="0.25">
      <c r="A73">
        <f t="shared" ca="1" si="20"/>
        <v>9</v>
      </c>
      <c r="B73" s="409">
        <f ca="1">OFFSET('DREN. REDE'!$C$12,ROWS($B$64:B73)-ROWS($B$64),0)</f>
        <v>0</v>
      </c>
      <c r="C73" s="75" t="e">
        <f ca="1">VLOOKUP($B73,'DREN. REDE'!$C:$T,MATCH(C$64,'DREN. REDE'!$C$12:$T$12,0),0)</f>
        <v>#N/A</v>
      </c>
      <c r="D73" s="75" t="e">
        <f ca="1">VLOOKUP(A73,$A$35:OFFSET($D$51,-1,0),COLUMNS($A$34:$D$34),0)</f>
        <v>#N/A</v>
      </c>
      <c r="E73" s="75" t="e">
        <f t="shared" ca="1" si="21"/>
        <v>#N/A</v>
      </c>
      <c r="F73" s="75" t="e">
        <f ca="1">VLOOKUP(A73,$A$35:OFFSET($H$51,-1,0),COLUMNS($A$34:$H$34),0)</f>
        <v>#N/A</v>
      </c>
      <c r="G73" s="75" t="e">
        <f t="shared" ca="1" si="22"/>
        <v>#N/A</v>
      </c>
      <c r="H73" s="75" t="s">
        <v>5320</v>
      </c>
      <c r="I73" s="75">
        <f t="shared" si="23"/>
        <v>1.9</v>
      </c>
      <c r="J73" s="95" t="e">
        <f t="shared" ca="1" si="24"/>
        <v>#N/A</v>
      </c>
    </row>
    <row r="74" spans="1:10" ht="30" x14ac:dyDescent="0.25">
      <c r="A74">
        <f t="shared" ca="1" si="20"/>
        <v>10</v>
      </c>
      <c r="B74" s="173">
        <f ca="1">OFFSET('DREN. REDE'!$C$12,ROWS($B$64:B74)-ROWS($B$64),0)</f>
        <v>0</v>
      </c>
      <c r="C74" s="172" t="e">
        <f ca="1">VLOOKUP($B74,'DREN. REDE'!$C:$T,MATCH(C$64,'DREN. REDE'!$C$12:$T$12,0),0)</f>
        <v>#N/A</v>
      </c>
      <c r="D74" s="172" t="e">
        <f ca="1">VLOOKUP(A74,$A$35:OFFSET($D$51,-1,0),COLUMNS($A$34:$D$34),0)</f>
        <v>#N/A</v>
      </c>
      <c r="E74" s="172" t="e">
        <f t="shared" ca="1" si="21"/>
        <v>#N/A</v>
      </c>
      <c r="F74" s="172" t="e">
        <f ca="1">VLOOKUP(A74,$A$35:OFFSET($H$51,-1,0),COLUMNS($A$34:$H$34),0)</f>
        <v>#N/A</v>
      </c>
      <c r="G74" s="172" t="e">
        <f t="shared" ca="1" si="22"/>
        <v>#N/A</v>
      </c>
      <c r="H74" s="172" t="s">
        <v>5320</v>
      </c>
      <c r="I74" s="172">
        <f t="shared" si="23"/>
        <v>1.9</v>
      </c>
      <c r="J74" s="188" t="e">
        <f t="shared" ca="1" si="24"/>
        <v>#N/A</v>
      </c>
    </row>
    <row r="75" spans="1:10" ht="30" x14ac:dyDescent="0.25">
      <c r="A75">
        <f t="shared" ca="1" si="20"/>
        <v>11</v>
      </c>
      <c r="B75" s="409">
        <f ca="1">OFFSET('DREN. REDE'!$C$12,ROWS($B$64:B75)-ROWS($B$64),0)</f>
        <v>0</v>
      </c>
      <c r="C75" s="75" t="e">
        <f ca="1">VLOOKUP($B75,'DREN. REDE'!$C:$T,MATCH(C$64,'DREN. REDE'!$C$12:$T$12,0),0)</f>
        <v>#N/A</v>
      </c>
      <c r="D75" s="75" t="e">
        <f ca="1">VLOOKUP(A75,$A$35:OFFSET($D$51,-1,0),COLUMNS($A$34:$D$34),0)</f>
        <v>#N/A</v>
      </c>
      <c r="E75" s="75" t="e">
        <f t="shared" ca="1" si="21"/>
        <v>#N/A</v>
      </c>
      <c r="F75" s="75" t="e">
        <f ca="1">VLOOKUP(A75,$A$35:OFFSET($H$51,-1,0),COLUMNS($A$34:$H$34),0)</f>
        <v>#N/A</v>
      </c>
      <c r="G75" s="75" t="e">
        <f t="shared" ca="1" si="22"/>
        <v>#N/A</v>
      </c>
      <c r="H75" s="75" t="s">
        <v>5320</v>
      </c>
      <c r="I75" s="75">
        <f t="shared" si="23"/>
        <v>1.9</v>
      </c>
      <c r="J75" s="95" t="e">
        <f t="shared" ca="1" si="24"/>
        <v>#N/A</v>
      </c>
    </row>
    <row r="76" spans="1:10" ht="30" x14ac:dyDescent="0.25">
      <c r="A76">
        <f t="shared" ca="1" si="20"/>
        <v>12</v>
      </c>
      <c r="B76" s="173">
        <f ca="1">OFFSET('DREN. REDE'!$C$12,ROWS($B$64:B76)-ROWS($B$64),0)</f>
        <v>0</v>
      </c>
      <c r="C76" s="172" t="e">
        <f ca="1">VLOOKUP($B76,'DREN. REDE'!$C:$T,MATCH(C$64,'DREN. REDE'!$C$12:$T$12,0),0)</f>
        <v>#N/A</v>
      </c>
      <c r="D76" s="172" t="e">
        <f ca="1">VLOOKUP(A76,$A$35:OFFSET($D$51,-1,0),COLUMNS($A$34:$D$34),0)</f>
        <v>#N/A</v>
      </c>
      <c r="E76" s="172" t="e">
        <f t="shared" ca="1" si="21"/>
        <v>#N/A</v>
      </c>
      <c r="F76" s="172" t="e">
        <f ca="1">VLOOKUP(A76,$A$35:OFFSET($H$51,-1,0),COLUMNS($A$34:$H$34),0)</f>
        <v>#N/A</v>
      </c>
      <c r="G76" s="172" t="e">
        <f t="shared" ca="1" si="22"/>
        <v>#N/A</v>
      </c>
      <c r="H76" s="172" t="s">
        <v>5320</v>
      </c>
      <c r="I76" s="172">
        <f t="shared" si="23"/>
        <v>1.9</v>
      </c>
      <c r="J76" s="188" t="e">
        <f ca="1">G76/I76</f>
        <v>#N/A</v>
      </c>
    </row>
    <row r="77" spans="1:10" ht="30" x14ac:dyDescent="0.25">
      <c r="A77">
        <f t="shared" ca="1" si="20"/>
        <v>13</v>
      </c>
      <c r="B77" s="409">
        <f ca="1">OFFSET('DREN. REDE'!$C$12,ROWS($B$64:B77)-ROWS($B$64),0)</f>
        <v>0</v>
      </c>
      <c r="C77" s="75" t="e">
        <f ca="1">VLOOKUP($B77,'DREN. REDE'!$C:$T,MATCH(C$64,'DREN. REDE'!$C$12:$T$12,0),0)</f>
        <v>#N/A</v>
      </c>
      <c r="D77" s="75" t="e">
        <f ca="1">VLOOKUP(A77,$A$35:OFFSET($D$51,-1,0),COLUMNS($A$34:$D$34),0)</f>
        <v>#N/A</v>
      </c>
      <c r="E77" s="75" t="e">
        <f t="shared" ca="1" si="21"/>
        <v>#N/A</v>
      </c>
      <c r="F77" s="75" t="e">
        <f ca="1">VLOOKUP(A77,$A$35:OFFSET($H$51,-1,0),COLUMNS($A$34:$H$34),0)</f>
        <v>#N/A</v>
      </c>
      <c r="G77" s="75" t="e">
        <f t="shared" ca="1" si="22"/>
        <v>#N/A</v>
      </c>
      <c r="H77" s="75" t="s">
        <v>5320</v>
      </c>
      <c r="I77" s="75">
        <f t="shared" si="23"/>
        <v>1.9</v>
      </c>
      <c r="J77" s="95" t="e">
        <f t="shared" ca="1" si="24"/>
        <v>#N/A</v>
      </c>
    </row>
    <row r="78" spans="1:10" ht="30" x14ac:dyDescent="0.25">
      <c r="A78">
        <f t="shared" ca="1" si="20"/>
        <v>14</v>
      </c>
      <c r="B78" s="173">
        <f ca="1">OFFSET('DREN. REDE'!$C$12,ROWS($B$64:B78)-ROWS($B$64),0)</f>
        <v>0</v>
      </c>
      <c r="C78" s="172" t="e">
        <f ca="1">VLOOKUP($B78,'DREN. REDE'!$C:$T,MATCH(C$64,'DREN. REDE'!$C$12:$T$12,0),0)</f>
        <v>#N/A</v>
      </c>
      <c r="D78" s="172" t="e">
        <f ca="1">VLOOKUP(A78,$A$35:OFFSET($D$51,-1,0),COLUMNS($A$34:$D$34),0)</f>
        <v>#N/A</v>
      </c>
      <c r="E78" s="172" t="e">
        <f t="shared" ca="1" si="21"/>
        <v>#N/A</v>
      </c>
      <c r="F78" s="172" t="e">
        <f ca="1">VLOOKUP(A78,$A$35:OFFSET($H$51,-1,0),COLUMNS($A$34:$H$34),0)</f>
        <v>#N/A</v>
      </c>
      <c r="G78" s="172" t="e">
        <f t="shared" ca="1" si="22"/>
        <v>#N/A</v>
      </c>
      <c r="H78" s="172" t="s">
        <v>5320</v>
      </c>
      <c r="I78" s="172">
        <f t="shared" si="23"/>
        <v>1.9</v>
      </c>
      <c r="J78" s="188" t="e">
        <f t="shared" ca="1" si="24"/>
        <v>#N/A</v>
      </c>
    </row>
    <row r="79" spans="1:10" ht="30" x14ac:dyDescent="0.25">
      <c r="A79">
        <f t="shared" ca="1" si="20"/>
        <v>15</v>
      </c>
      <c r="B79" s="409">
        <f ca="1">OFFSET('DREN. REDE'!$C$12,ROWS($B$64:B79)-ROWS($B$64),0)</f>
        <v>0</v>
      </c>
      <c r="C79" s="75" t="e">
        <f ca="1">VLOOKUP($B79,'DREN. REDE'!$C:$T,MATCH(C$64,'DREN. REDE'!$C$12:$T$12,0),0)</f>
        <v>#N/A</v>
      </c>
      <c r="D79" s="75" t="e">
        <f ca="1">VLOOKUP(A79,$A$35:OFFSET($D$51,-1,0),COLUMNS($A$34:$D$34),0)</f>
        <v>#N/A</v>
      </c>
      <c r="E79" s="75" t="e">
        <f t="shared" ca="1" si="21"/>
        <v>#N/A</v>
      </c>
      <c r="F79" s="75" t="e">
        <f ca="1">VLOOKUP(A79,$A$35:OFFSET($H$51,-1,0),COLUMNS($A$34:$H$34),0)</f>
        <v>#N/A</v>
      </c>
      <c r="G79" s="75" t="e">
        <f t="shared" ca="1" si="22"/>
        <v>#N/A</v>
      </c>
      <c r="H79" s="75" t="s">
        <v>5320</v>
      </c>
      <c r="I79" s="75">
        <f t="shared" si="23"/>
        <v>1.9</v>
      </c>
      <c r="J79" s="95" t="e">
        <f t="shared" ca="1" si="24"/>
        <v>#N/A</v>
      </c>
    </row>
    <row r="80" spans="1:10" ht="30.75" thickBot="1" x14ac:dyDescent="0.3">
      <c r="A80">
        <f t="shared" ca="1" si="20"/>
        <v>16</v>
      </c>
      <c r="B80" s="174">
        <f ca="1">OFFSET('DREN. REDE'!$C$12,ROWS($B$64:B80)-ROWS($B$64),0)</f>
        <v>0</v>
      </c>
      <c r="C80" s="176" t="e">
        <f ca="1">VLOOKUP($B80,'DREN. REDE'!$C:$T,MATCH(C$64,'DREN. REDE'!$C$12:$T$12,0),0)</f>
        <v>#N/A</v>
      </c>
      <c r="D80" s="176" t="e">
        <f ca="1">VLOOKUP(A80,$A$35:OFFSET($D$51,-1,0),COLUMNS($A$34:$D$34),0)</f>
        <v>#N/A</v>
      </c>
      <c r="E80" s="176" t="e">
        <f t="shared" ca="1" si="21"/>
        <v>#N/A</v>
      </c>
      <c r="F80" s="176" t="e">
        <f ca="1">VLOOKUP(A80,$A$35:OFFSET($H$51,-1,0),COLUMNS($A$34:$H$34),0)</f>
        <v>#N/A</v>
      </c>
      <c r="G80" s="176" t="e">
        <f t="shared" ca="1" si="22"/>
        <v>#N/A</v>
      </c>
      <c r="H80" s="176" t="s">
        <v>5320</v>
      </c>
      <c r="I80" s="176">
        <f t="shared" si="23"/>
        <v>1.9</v>
      </c>
      <c r="J80" s="452" t="e">
        <f t="shared" ca="1" si="24"/>
        <v>#N/A</v>
      </c>
    </row>
    <row r="82" spans="1:16" ht="15.75" thickBot="1" x14ac:dyDescent="0.3"/>
    <row r="83" spans="1:16" ht="15.75" thickBot="1" x14ac:dyDescent="0.3">
      <c r="B83" s="1027" t="s">
        <v>5648</v>
      </c>
      <c r="C83" s="1028"/>
      <c r="D83" s="1028"/>
      <c r="E83" s="1028"/>
      <c r="F83" s="1029"/>
    </row>
    <row r="84" spans="1:16" ht="15.75" thickBot="1" x14ac:dyDescent="0.3">
      <c r="B84" s="465" t="s">
        <v>5278</v>
      </c>
      <c r="C84" s="466" t="s">
        <v>5649</v>
      </c>
      <c r="D84" s="467" t="s">
        <v>5650</v>
      </c>
      <c r="E84" s="466" t="s">
        <v>5651</v>
      </c>
      <c r="F84" s="468" t="s">
        <v>5652</v>
      </c>
      <c r="L84" s="469"/>
      <c r="M84" s="470"/>
      <c r="N84" s="469"/>
      <c r="O84" s="470"/>
      <c r="P84" s="469"/>
    </row>
    <row r="85" spans="1:16" x14ac:dyDescent="0.25">
      <c r="B85" s="471">
        <v>0.4</v>
      </c>
      <c r="C85" s="472">
        <v>16</v>
      </c>
      <c r="D85" s="473">
        <v>24</v>
      </c>
      <c r="E85" s="472">
        <v>36</v>
      </c>
      <c r="F85" s="474">
        <v>48</v>
      </c>
      <c r="L85" s="469"/>
      <c r="M85" s="470"/>
      <c r="N85" s="469"/>
      <c r="O85" s="470"/>
      <c r="P85" s="469"/>
    </row>
    <row r="86" spans="1:16" x14ac:dyDescent="0.25">
      <c r="B86" s="475">
        <v>0.6</v>
      </c>
      <c r="C86" s="476">
        <v>24</v>
      </c>
      <c r="D86" s="477">
        <v>36</v>
      </c>
      <c r="E86" s="476">
        <v>54</v>
      </c>
      <c r="F86" s="478">
        <v>72</v>
      </c>
      <c r="L86" s="469"/>
      <c r="M86" s="470"/>
      <c r="N86" s="469"/>
      <c r="O86" s="470"/>
      <c r="P86" s="469"/>
    </row>
    <row r="87" spans="1:16" x14ac:dyDescent="0.25">
      <c r="B87" s="475">
        <v>0.8</v>
      </c>
      <c r="C87" s="476">
        <v>32</v>
      </c>
      <c r="D87" s="477">
        <v>48</v>
      </c>
      <c r="E87" s="476">
        <v>72</v>
      </c>
      <c r="F87" s="478">
        <v>96</v>
      </c>
      <c r="L87" s="469"/>
      <c r="M87" s="470"/>
      <c r="N87" s="469"/>
      <c r="O87" s="470"/>
      <c r="P87" s="469"/>
    </row>
    <row r="88" spans="1:16" x14ac:dyDescent="0.25">
      <c r="B88" s="475">
        <v>1</v>
      </c>
      <c r="C88" s="476">
        <v>40</v>
      </c>
      <c r="D88" s="477">
        <v>60</v>
      </c>
      <c r="E88" s="476">
        <v>90</v>
      </c>
      <c r="F88" s="478">
        <v>120</v>
      </c>
      <c r="L88" s="469"/>
      <c r="M88" s="470"/>
      <c r="N88" s="469"/>
      <c r="O88" s="470"/>
      <c r="P88" s="469"/>
    </row>
    <row r="89" spans="1:16" x14ac:dyDescent="0.25">
      <c r="B89" s="475">
        <v>1.2</v>
      </c>
      <c r="C89" s="476">
        <v>48</v>
      </c>
      <c r="D89" s="477">
        <v>72</v>
      </c>
      <c r="E89" s="476">
        <v>108</v>
      </c>
      <c r="F89" s="478">
        <v>144</v>
      </c>
      <c r="L89" s="469"/>
      <c r="M89" s="470"/>
      <c r="N89" s="469"/>
      <c r="O89" s="470"/>
      <c r="P89" s="469"/>
    </row>
    <row r="90" spans="1:16" x14ac:dyDescent="0.25">
      <c r="B90" s="475">
        <v>1.5</v>
      </c>
      <c r="C90" s="476">
        <v>60</v>
      </c>
      <c r="D90" s="477">
        <v>90</v>
      </c>
      <c r="E90" s="476">
        <v>135</v>
      </c>
      <c r="F90" s="478">
        <v>180</v>
      </c>
      <c r="L90" s="469"/>
      <c r="M90" s="470"/>
      <c r="N90" s="469"/>
      <c r="O90" s="470"/>
      <c r="P90" s="469"/>
    </row>
    <row r="91" spans="1:16" ht="15.75" thickBot="1" x14ac:dyDescent="0.3">
      <c r="B91" s="479">
        <v>2</v>
      </c>
      <c r="C91" s="480">
        <v>80</v>
      </c>
      <c r="D91" s="481">
        <v>120</v>
      </c>
      <c r="E91" s="480">
        <v>180</v>
      </c>
      <c r="F91" s="482">
        <v>240</v>
      </c>
      <c r="L91" s="469"/>
      <c r="M91" s="470"/>
      <c r="N91" s="469"/>
      <c r="O91" s="470"/>
      <c r="P91" s="469"/>
    </row>
    <row r="92" spans="1:16" x14ac:dyDescent="0.25">
      <c r="L92" s="469"/>
      <c r="M92" s="470"/>
      <c r="N92" s="469"/>
      <c r="O92" s="470"/>
      <c r="P92" s="469"/>
    </row>
    <row r="93" spans="1:16" ht="15.75" thickBot="1" x14ac:dyDescent="0.3">
      <c r="L93" s="469"/>
      <c r="M93" s="470"/>
      <c r="N93" s="469"/>
      <c r="O93" s="470"/>
      <c r="P93" s="469"/>
    </row>
    <row r="94" spans="1:16" ht="16.5" thickBot="1" x14ac:dyDescent="0.3">
      <c r="B94" s="1019" t="s">
        <v>5653</v>
      </c>
      <c r="C94" s="1020"/>
      <c r="D94" s="1020"/>
      <c r="E94" s="1020"/>
      <c r="F94" s="1020"/>
      <c r="G94" s="1020"/>
      <c r="H94" s="1020"/>
      <c r="I94" s="1020"/>
      <c r="J94" s="1021"/>
      <c r="L94" s="469"/>
      <c r="M94" s="470"/>
      <c r="N94" s="469"/>
      <c r="O94" s="470"/>
      <c r="P94" s="469"/>
    </row>
    <row r="95" spans="1:16" ht="48" thickBot="1" x14ac:dyDescent="0.3">
      <c r="B95" s="502" t="s">
        <v>1431</v>
      </c>
      <c r="C95" s="503" t="s">
        <v>1432</v>
      </c>
      <c r="D95" s="504" t="s">
        <v>5326</v>
      </c>
      <c r="E95" s="505" t="s">
        <v>5649</v>
      </c>
      <c r="F95" s="505" t="s">
        <v>5650</v>
      </c>
      <c r="G95" s="505" t="s">
        <v>5651</v>
      </c>
      <c r="H95" s="505" t="s">
        <v>5652</v>
      </c>
      <c r="I95" s="505" t="s">
        <v>5806</v>
      </c>
      <c r="J95" s="506" t="s">
        <v>5906</v>
      </c>
      <c r="L95" s="469"/>
      <c r="M95" s="470"/>
      <c r="N95" s="469"/>
      <c r="O95" s="470"/>
      <c r="P95" s="469"/>
    </row>
    <row r="96" spans="1:16" x14ac:dyDescent="0.25">
      <c r="A96">
        <f t="shared" ref="A96:A108" ca="1" si="25">OFFSET(A96,-1,0)+1</f>
        <v>1</v>
      </c>
      <c r="B96" s="507" t="str">
        <f ca="1">OFFSET('DREN. REDE'!$C$12,ROWS($B$95:B96)-ROWS($B$95),0)</f>
        <v>A1</v>
      </c>
      <c r="C96" s="196">
        <f ca="1">VLOOKUP($B96,'DREN. REDE'!$C:$T,MATCH(C$64,'DREN. REDE'!$C$12:$T$12,0),0)</f>
        <v>1</v>
      </c>
      <c r="D96" s="497">
        <f ca="1">VLOOKUP(B96,$B$65:$J$80,COLUMNS($B$64:$J$64),0)</f>
        <v>26.416200038844416</v>
      </c>
      <c r="E96" s="497" t="str">
        <f ca="1">IF(VLOOKUP($C96,$B$85:$F$91,MATCH(E$95,$B$84:$F$84,0),0)&gt;=$D96,"SUPORTA","NÃO")</f>
        <v>SUPORTA</v>
      </c>
      <c r="F96" s="457" t="str">
        <f t="shared" ref="F96:H108" ca="1" si="26">IF(VLOOKUP($C96,$B$85:$F$91,MATCH(F$95,$B$84:$F$84,0),0)&gt;=$D96,"SUPORTA","NÃO")</f>
        <v>SUPORTA</v>
      </c>
      <c r="G96" s="457" t="str">
        <f t="shared" ca="1" si="26"/>
        <v>SUPORTA</v>
      </c>
      <c r="H96" s="457" t="str">
        <f t="shared" ca="1" si="26"/>
        <v>SUPORTA</v>
      </c>
      <c r="I96" s="497" t="str">
        <f ca="1">IF(E96="SUPORTA",$E$95,IF(F96="SUPORTA",$F$95,IF(G96="SUPORTA",$G$95,$H$95)))</f>
        <v>PA1</v>
      </c>
      <c r="J96" s="508">
        <f ca="1">D96/VLOOKUP(C96,$B$85:$F$91,MATCH(I96,$B$84:$F$84,0),0)</f>
        <v>0.66040500097111043</v>
      </c>
      <c r="L96" s="469"/>
      <c r="M96" s="470"/>
      <c r="N96" s="469"/>
      <c r="O96" s="470"/>
      <c r="P96" s="469"/>
    </row>
    <row r="97" spans="1:16" x14ac:dyDescent="0.25">
      <c r="A97">
        <f t="shared" ca="1" si="25"/>
        <v>2</v>
      </c>
      <c r="B97" s="492" t="str">
        <f ca="1">OFFSET('DREN. REDE'!$C$12,ROWS($B$95:B97)-ROWS($B$95),0)</f>
        <v>A2</v>
      </c>
      <c r="C97" s="75">
        <f ca="1">VLOOKUP($B97,'DREN. REDE'!$C:$T,MATCH(C$64,'DREN. REDE'!$C$12:$T$12,0),0)</f>
        <v>1</v>
      </c>
      <c r="D97" s="75">
        <f t="shared" ref="D97:D108" ca="1" si="27">VLOOKUP(B97,$B$65:$J$80,COLUMNS($B$64:$J$64),0)</f>
        <v>27.60929038142493</v>
      </c>
      <c r="E97" s="75" t="str">
        <f t="shared" ref="E97:E108" ca="1" si="28">IF(VLOOKUP($C97,$B$85:$F$91,MATCH(E$95,$B$84:$F$84,0),0)&gt;=$D97,"SUPORTA","NÃO")</f>
        <v>SUPORTA</v>
      </c>
      <c r="F97" s="75" t="str">
        <f t="shared" ca="1" si="26"/>
        <v>SUPORTA</v>
      </c>
      <c r="G97" s="75" t="str">
        <f t="shared" ca="1" si="26"/>
        <v>SUPORTA</v>
      </c>
      <c r="H97" s="75" t="str">
        <f t="shared" ca="1" si="26"/>
        <v>SUPORTA</v>
      </c>
      <c r="I97" s="75" t="str">
        <f ca="1">IF(E97="SUPORTA",$E$95,IF(F97="SUPORTA",$F$95,IF(G97="SUPORTA",$G$95,$H$95)))</f>
        <v>PA1</v>
      </c>
      <c r="J97" s="498">
        <f t="shared" ref="J97:J108" ca="1" si="29">D97/VLOOKUP(C97,$B$85:$F$91,MATCH(I97,$B$84:$F$84,0),0)</f>
        <v>0.69023225953562328</v>
      </c>
      <c r="L97" s="483"/>
      <c r="M97" s="483"/>
      <c r="N97" s="483"/>
      <c r="O97" s="483"/>
      <c r="P97" s="483"/>
    </row>
    <row r="98" spans="1:16" x14ac:dyDescent="0.25">
      <c r="A98">
        <f t="shared" ca="1" si="25"/>
        <v>3</v>
      </c>
      <c r="B98" s="492" t="str">
        <f ca="1">OFFSET('DREN. REDE'!$C$12,ROWS($B$95:B98)-ROWS($B$95),0)</f>
        <v>B2</v>
      </c>
      <c r="C98" s="74">
        <f ca="1">VLOOKUP($B98,'DREN. REDE'!$C:$T,MATCH(C$64,'DREN. REDE'!$C$12:$T$12,0),0)</f>
        <v>1</v>
      </c>
      <c r="D98" s="75">
        <f t="shared" ca="1" si="27"/>
        <v>30.282065811988844</v>
      </c>
      <c r="E98" s="75" t="str">
        <f ca="1">IF(VLOOKUP($C98,$B$85:$F$91,MATCH(E$95,$B$84:$F$84,0),0)&gt;=$D98,"SUPORTA","NÃO")</f>
        <v>SUPORTA</v>
      </c>
      <c r="F98" s="423" t="str">
        <f t="shared" ca="1" si="26"/>
        <v>SUPORTA</v>
      </c>
      <c r="G98" s="423" t="str">
        <f t="shared" ca="1" si="26"/>
        <v>SUPORTA</v>
      </c>
      <c r="H98" s="423" t="str">
        <f t="shared" ca="1" si="26"/>
        <v>SUPORTA</v>
      </c>
      <c r="I98" s="75" t="str">
        <f t="shared" ref="I98:I108" ca="1" si="30">IF(E98="SUPORTA",$E$95,IF(F98="SUPORTA",$F$95,IF(G98="SUPORTA",$G$95,$H$95)))</f>
        <v>PA1</v>
      </c>
      <c r="J98" s="498">
        <f t="shared" ca="1" si="29"/>
        <v>0.75705164529972113</v>
      </c>
    </row>
    <row r="99" spans="1:16" x14ac:dyDescent="0.25">
      <c r="A99">
        <f t="shared" ca="1" si="25"/>
        <v>4</v>
      </c>
      <c r="B99" s="492">
        <f ca="1">OFFSET('DREN. REDE'!$C$12,ROWS($B$95:B99)-ROWS($B$95),0)</f>
        <v>0</v>
      </c>
      <c r="C99" s="75" t="e">
        <f ca="1">VLOOKUP($B99,'DREN. REDE'!$C:$T,MATCH(C$64,'DREN. REDE'!$C$12:$T$12,0),0)</f>
        <v>#N/A</v>
      </c>
      <c r="D99" s="75" t="e">
        <f t="shared" ca="1" si="27"/>
        <v>#N/A</v>
      </c>
      <c r="E99" s="75" t="e">
        <f ca="1">IF(VLOOKUP($C99,$B$85:$F$91,MATCH(E$95,$B$84:$F$84,0),0)&gt;=$D99,"SUPORTA","NÃO")</f>
        <v>#N/A</v>
      </c>
      <c r="F99" s="75" t="e">
        <f t="shared" ca="1" si="26"/>
        <v>#N/A</v>
      </c>
      <c r="G99" s="75" t="e">
        <f t="shared" ca="1" si="26"/>
        <v>#N/A</v>
      </c>
      <c r="H99" s="75" t="e">
        <f t="shared" ca="1" si="26"/>
        <v>#N/A</v>
      </c>
      <c r="I99" s="75" t="e">
        <f t="shared" ca="1" si="30"/>
        <v>#N/A</v>
      </c>
      <c r="J99" s="498" t="e">
        <f t="shared" ca="1" si="29"/>
        <v>#N/A</v>
      </c>
    </row>
    <row r="100" spans="1:16" x14ac:dyDescent="0.25">
      <c r="A100">
        <f t="shared" ca="1" si="25"/>
        <v>5</v>
      </c>
      <c r="B100" s="492">
        <f ca="1">OFFSET('DREN. REDE'!$C$12,ROWS($B$95:B100)-ROWS($B$95),0)</f>
        <v>0</v>
      </c>
      <c r="C100" s="74" t="e">
        <f ca="1">VLOOKUP($B100,'DREN. REDE'!$C:$T,MATCH(C$64,'DREN. REDE'!$C$12:$T$12,0),0)</f>
        <v>#N/A</v>
      </c>
      <c r="D100" s="75" t="e">
        <f t="shared" ca="1" si="27"/>
        <v>#N/A</v>
      </c>
      <c r="E100" s="75" t="e">
        <f t="shared" ca="1" si="28"/>
        <v>#N/A</v>
      </c>
      <c r="F100" s="423" t="e">
        <f t="shared" ca="1" si="26"/>
        <v>#N/A</v>
      </c>
      <c r="G100" s="423" t="e">
        <f t="shared" ca="1" si="26"/>
        <v>#N/A</v>
      </c>
      <c r="H100" s="423" t="e">
        <f t="shared" ca="1" si="26"/>
        <v>#N/A</v>
      </c>
      <c r="I100" s="75" t="e">
        <f t="shared" ca="1" si="30"/>
        <v>#N/A</v>
      </c>
      <c r="J100" s="498" t="e">
        <f t="shared" ca="1" si="29"/>
        <v>#N/A</v>
      </c>
    </row>
    <row r="101" spans="1:16" x14ac:dyDescent="0.25">
      <c r="A101">
        <f t="shared" ca="1" si="25"/>
        <v>6</v>
      </c>
      <c r="B101" s="492">
        <f ca="1">OFFSET('DREN. REDE'!$C$12,ROWS($B$95:B101)-ROWS($B$95),0)</f>
        <v>0</v>
      </c>
      <c r="C101" s="75" t="e">
        <f ca="1">VLOOKUP($B101,'DREN. REDE'!$C:$T,MATCH(C$64,'DREN. REDE'!$C$12:$T$12,0),0)</f>
        <v>#N/A</v>
      </c>
      <c r="D101" s="75" t="e">
        <f t="shared" ca="1" si="27"/>
        <v>#N/A</v>
      </c>
      <c r="E101" s="75" t="e">
        <f t="shared" ca="1" si="28"/>
        <v>#N/A</v>
      </c>
      <c r="F101" s="75" t="e">
        <f t="shared" ca="1" si="26"/>
        <v>#N/A</v>
      </c>
      <c r="G101" s="75" t="e">
        <f t="shared" ca="1" si="26"/>
        <v>#N/A</v>
      </c>
      <c r="H101" s="75" t="e">
        <f t="shared" ca="1" si="26"/>
        <v>#N/A</v>
      </c>
      <c r="I101" s="75" t="e">
        <f t="shared" ca="1" si="30"/>
        <v>#N/A</v>
      </c>
      <c r="J101" s="498" t="e">
        <f t="shared" ca="1" si="29"/>
        <v>#N/A</v>
      </c>
    </row>
    <row r="102" spans="1:16" x14ac:dyDescent="0.25">
      <c r="A102">
        <f t="shared" ca="1" si="25"/>
        <v>7</v>
      </c>
      <c r="B102" s="492">
        <f ca="1">OFFSET('DREN. REDE'!$C$12,ROWS($B$95:B102)-ROWS($B$95),0)</f>
        <v>0</v>
      </c>
      <c r="C102" s="74" t="e">
        <f ca="1">VLOOKUP($B102,'DREN. REDE'!$C:$T,MATCH(C$64,'DREN. REDE'!$C$12:$T$12,0),0)</f>
        <v>#N/A</v>
      </c>
      <c r="D102" s="75" t="e">
        <f t="shared" ca="1" si="27"/>
        <v>#N/A</v>
      </c>
      <c r="E102" s="75" t="e">
        <f t="shared" ca="1" si="28"/>
        <v>#N/A</v>
      </c>
      <c r="F102" s="423" t="e">
        <f t="shared" ca="1" si="26"/>
        <v>#N/A</v>
      </c>
      <c r="G102" s="423" t="e">
        <f t="shared" ca="1" si="26"/>
        <v>#N/A</v>
      </c>
      <c r="H102" s="423" t="e">
        <f t="shared" ca="1" si="26"/>
        <v>#N/A</v>
      </c>
      <c r="I102" s="75" t="e">
        <f t="shared" ca="1" si="30"/>
        <v>#N/A</v>
      </c>
      <c r="J102" s="498" t="e">
        <f t="shared" ca="1" si="29"/>
        <v>#N/A</v>
      </c>
    </row>
    <row r="103" spans="1:16" x14ac:dyDescent="0.25">
      <c r="A103">
        <f t="shared" ca="1" si="25"/>
        <v>8</v>
      </c>
      <c r="B103" s="492">
        <f ca="1">OFFSET('DREN. REDE'!$C$12,ROWS($B$95:B103)-ROWS($B$95),0)</f>
        <v>0</v>
      </c>
      <c r="C103" s="75" t="e">
        <f ca="1">VLOOKUP($B103,'DREN. REDE'!$C:$T,MATCH(C$64,'DREN. REDE'!$C$12:$T$12,0),0)</f>
        <v>#N/A</v>
      </c>
      <c r="D103" s="75" t="e">
        <f t="shared" ca="1" si="27"/>
        <v>#N/A</v>
      </c>
      <c r="E103" s="75" t="e">
        <f t="shared" ca="1" si="28"/>
        <v>#N/A</v>
      </c>
      <c r="F103" s="75" t="e">
        <f t="shared" ca="1" si="26"/>
        <v>#N/A</v>
      </c>
      <c r="G103" s="75" t="e">
        <f t="shared" ca="1" si="26"/>
        <v>#N/A</v>
      </c>
      <c r="H103" s="75" t="e">
        <f t="shared" ca="1" si="26"/>
        <v>#N/A</v>
      </c>
      <c r="I103" s="75" t="e">
        <f t="shared" ca="1" si="30"/>
        <v>#N/A</v>
      </c>
      <c r="J103" s="498" t="e">
        <f t="shared" ca="1" si="29"/>
        <v>#N/A</v>
      </c>
    </row>
    <row r="104" spans="1:16" x14ac:dyDescent="0.25">
      <c r="A104">
        <f t="shared" ca="1" si="25"/>
        <v>9</v>
      </c>
      <c r="B104" s="492">
        <f ca="1">OFFSET('DREN. REDE'!$C$12,ROWS($B$95:B104)-ROWS($B$95),0)</f>
        <v>0</v>
      </c>
      <c r="C104" s="74" t="e">
        <f ca="1">VLOOKUP($B104,'DREN. REDE'!$C:$T,MATCH(C$64,'DREN. REDE'!$C$12:$T$12,0),0)</f>
        <v>#N/A</v>
      </c>
      <c r="D104" s="75" t="e">
        <f t="shared" ca="1" si="27"/>
        <v>#N/A</v>
      </c>
      <c r="E104" s="75" t="e">
        <f t="shared" ca="1" si="28"/>
        <v>#N/A</v>
      </c>
      <c r="F104" s="423" t="e">
        <f t="shared" ca="1" si="26"/>
        <v>#N/A</v>
      </c>
      <c r="G104" s="423" t="e">
        <f t="shared" ca="1" si="26"/>
        <v>#N/A</v>
      </c>
      <c r="H104" s="423" t="e">
        <f t="shared" ca="1" si="26"/>
        <v>#N/A</v>
      </c>
      <c r="I104" s="75" t="e">
        <f t="shared" ca="1" si="30"/>
        <v>#N/A</v>
      </c>
      <c r="J104" s="498" t="e">
        <f t="shared" ca="1" si="29"/>
        <v>#N/A</v>
      </c>
    </row>
    <row r="105" spans="1:16" x14ac:dyDescent="0.25">
      <c r="A105">
        <f t="shared" ca="1" si="25"/>
        <v>10</v>
      </c>
      <c r="B105" s="492">
        <f ca="1">OFFSET('DREN. REDE'!$C$12,ROWS($B$95:B105)-ROWS($B$95),0)</f>
        <v>0</v>
      </c>
      <c r="C105" s="75" t="e">
        <f ca="1">VLOOKUP($B105,'DREN. REDE'!$C:$T,MATCH(C$64,'DREN. REDE'!$C$12:$T$12,0),0)</f>
        <v>#N/A</v>
      </c>
      <c r="D105" s="75" t="e">
        <f t="shared" ca="1" si="27"/>
        <v>#N/A</v>
      </c>
      <c r="E105" s="75" t="e">
        <f t="shared" ca="1" si="28"/>
        <v>#N/A</v>
      </c>
      <c r="F105" s="75" t="e">
        <f t="shared" ca="1" si="26"/>
        <v>#N/A</v>
      </c>
      <c r="G105" s="75" t="e">
        <f t="shared" ca="1" si="26"/>
        <v>#N/A</v>
      </c>
      <c r="H105" s="75" t="e">
        <f t="shared" ca="1" si="26"/>
        <v>#N/A</v>
      </c>
      <c r="I105" s="75" t="e">
        <f t="shared" ca="1" si="30"/>
        <v>#N/A</v>
      </c>
      <c r="J105" s="498" t="e">
        <f t="shared" ca="1" si="29"/>
        <v>#N/A</v>
      </c>
    </row>
    <row r="106" spans="1:16" x14ac:dyDescent="0.25">
      <c r="A106">
        <f t="shared" ca="1" si="25"/>
        <v>11</v>
      </c>
      <c r="B106" s="492">
        <f ca="1">OFFSET('DREN. REDE'!$C$12,ROWS($B$95:B106)-ROWS($B$95),0)</f>
        <v>0</v>
      </c>
      <c r="C106" s="74" t="e">
        <f ca="1">VLOOKUP($B106,'DREN. REDE'!$C:$T,MATCH(C$64,'DREN. REDE'!$C$12:$T$12,0),0)</f>
        <v>#N/A</v>
      </c>
      <c r="D106" s="75" t="e">
        <f t="shared" ca="1" si="27"/>
        <v>#N/A</v>
      </c>
      <c r="E106" s="75" t="e">
        <f t="shared" ca="1" si="28"/>
        <v>#N/A</v>
      </c>
      <c r="F106" s="423" t="e">
        <f t="shared" ca="1" si="26"/>
        <v>#N/A</v>
      </c>
      <c r="G106" s="423" t="e">
        <f t="shared" ca="1" si="26"/>
        <v>#N/A</v>
      </c>
      <c r="H106" s="423" t="e">
        <f t="shared" ca="1" si="26"/>
        <v>#N/A</v>
      </c>
      <c r="I106" s="75" t="e">
        <f t="shared" ca="1" si="30"/>
        <v>#N/A</v>
      </c>
      <c r="J106" s="498" t="e">
        <f t="shared" ca="1" si="29"/>
        <v>#N/A</v>
      </c>
    </row>
    <row r="107" spans="1:16" x14ac:dyDescent="0.25">
      <c r="A107">
        <f t="shared" ca="1" si="25"/>
        <v>12</v>
      </c>
      <c r="B107" s="492">
        <f ca="1">OFFSET('DREN. REDE'!$C$12,ROWS($B$95:B107)-ROWS($B$95),0)</f>
        <v>0</v>
      </c>
      <c r="C107" s="75" t="e">
        <f ca="1">VLOOKUP($B107,'DREN. REDE'!$C:$T,MATCH(C$64,'DREN. REDE'!$C$12:$T$12,0),0)</f>
        <v>#N/A</v>
      </c>
      <c r="D107" s="75" t="e">
        <f t="shared" ca="1" si="27"/>
        <v>#N/A</v>
      </c>
      <c r="E107" s="75" t="e">
        <f t="shared" ca="1" si="28"/>
        <v>#N/A</v>
      </c>
      <c r="F107" s="75" t="e">
        <f t="shared" ca="1" si="26"/>
        <v>#N/A</v>
      </c>
      <c r="G107" s="75" t="e">
        <f t="shared" ca="1" si="26"/>
        <v>#N/A</v>
      </c>
      <c r="H107" s="75" t="e">
        <f t="shared" ca="1" si="26"/>
        <v>#N/A</v>
      </c>
      <c r="I107" s="75" t="e">
        <f t="shared" ca="1" si="30"/>
        <v>#N/A</v>
      </c>
      <c r="J107" s="498" t="e">
        <f t="shared" ca="1" si="29"/>
        <v>#N/A</v>
      </c>
    </row>
    <row r="108" spans="1:16" ht="15.75" thickBot="1" x14ac:dyDescent="0.3">
      <c r="A108">
        <f t="shared" ca="1" si="25"/>
        <v>13</v>
      </c>
      <c r="B108" s="493">
        <f ca="1">OFFSET('DREN. REDE'!$C$12,ROWS($B$95:B108)-ROWS($B$95),0)</f>
        <v>0</v>
      </c>
      <c r="C108" s="494" t="e">
        <f ca="1">VLOOKUP($B108,'DREN. REDE'!$C:$T,MATCH(C$64,'DREN. REDE'!$C$12:$T$12,0),0)</f>
        <v>#N/A</v>
      </c>
      <c r="D108" s="496" t="e">
        <f t="shared" ca="1" si="27"/>
        <v>#N/A</v>
      </c>
      <c r="E108" s="496" t="e">
        <f t="shared" ca="1" si="28"/>
        <v>#N/A</v>
      </c>
      <c r="F108" s="438" t="e">
        <f t="shared" ca="1" si="26"/>
        <v>#N/A</v>
      </c>
      <c r="G108" s="438" t="e">
        <f t="shared" ca="1" si="26"/>
        <v>#N/A</v>
      </c>
      <c r="H108" s="438" t="e">
        <f t="shared" ca="1" si="26"/>
        <v>#N/A</v>
      </c>
      <c r="I108" s="496" t="e">
        <f t="shared" ca="1" si="30"/>
        <v>#N/A</v>
      </c>
      <c r="J108" s="499" t="e">
        <f t="shared" ca="1" si="29"/>
        <v>#N/A</v>
      </c>
    </row>
  </sheetData>
  <mergeCells count="19">
    <mergeCell ref="I54:J54"/>
    <mergeCell ref="I55:J55"/>
    <mergeCell ref="I56:J56"/>
    <mergeCell ref="B94:J94"/>
    <mergeCell ref="I57:J57"/>
    <mergeCell ref="B2:K2"/>
    <mergeCell ref="B3:K3"/>
    <mergeCell ref="B4:K4"/>
    <mergeCell ref="B5:K5"/>
    <mergeCell ref="B6:K6"/>
    <mergeCell ref="B12:K12"/>
    <mergeCell ref="H64:I64"/>
    <mergeCell ref="B83:F83"/>
    <mergeCell ref="B63:J63"/>
    <mergeCell ref="B52:C52"/>
    <mergeCell ref="E52:G52"/>
    <mergeCell ref="B33:H33"/>
    <mergeCell ref="I52:K52"/>
    <mergeCell ref="I53:J53"/>
  </mergeCells>
  <conditionalFormatting sqref="I96:I108">
    <cfRule type="expression" dxfId="53" priority="1">
      <formula>$I96="PA4"</formula>
    </cfRule>
    <cfRule type="expression" dxfId="52" priority="2">
      <formula>$I96="PA3"</formula>
    </cfRule>
    <cfRule type="expression" dxfId="51" priority="3">
      <formula>$I96="PA2"</formula>
    </cfRule>
  </conditionalFormatting>
  <conditionalFormatting sqref="J96:J108">
    <cfRule type="colorScale" priority="10">
      <colorScale>
        <cfvo type="percent" val="0"/>
        <cfvo type="percent" val="65"/>
        <cfvo type="percent" val="89"/>
        <color rgb="FF63BE7B"/>
        <color rgb="FFFFEB84"/>
        <color rgb="FFF8696B"/>
      </colorScale>
    </cfRule>
  </conditionalFormatting>
  <dataValidations disablePrompts="1" count="3">
    <dataValidation type="list" allowBlank="1" showInputMessage="1" showErrorMessage="1" sqref="G14:G29" xr:uid="{00000000-0002-0000-0D00-000000000000}">
      <formula1>$M$6:$M$10</formula1>
    </dataValidation>
    <dataValidation type="list" allowBlank="1" showInputMessage="1" showErrorMessage="1" sqref="C53" xr:uid="{00000000-0002-0000-0D00-000001000000}">
      <formula1>$M$2:$M$3</formula1>
    </dataValidation>
    <dataValidation type="list" allowBlank="1" showInputMessage="1" showErrorMessage="1" sqref="H65 H96" xr:uid="{00000000-0002-0000-0D00-000002000000}">
      <formula1>$I$53:$I$57</formula1>
    </dataValidation>
  </dataValidations>
  <printOptions horizontalCentered="1"/>
  <pageMargins left="0.23622047244094491" right="0.23622047244094491" top="0.78740157480314965" bottom="0.78740157480314965" header="0.31496062992125984" footer="0.31496062992125984"/>
  <pageSetup paperSize="9" scale="74" firstPageNumber="25" fitToHeight="100" orientation="landscape" r:id="rId1"/>
  <headerFooter scaleWithDoc="0">
    <oddHeader>&amp;RPágina &amp;P de &amp;N</oddHeader>
  </headerFooter>
  <rowBreaks count="1" manualBreakCount="1">
    <brk id="61" min="1" max="1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41">
    <tabColor rgb="FF92D050"/>
    <pageSetUpPr fitToPage="1"/>
  </sheetPr>
  <dimension ref="A1:AH42"/>
  <sheetViews>
    <sheetView showGridLines="0" view="pageBreakPreview" zoomScale="40" zoomScaleNormal="115" zoomScaleSheetLayoutView="40" workbookViewId="0">
      <selection activeCell="P74" sqref="P74"/>
    </sheetView>
  </sheetViews>
  <sheetFormatPr defaultRowHeight="15" x14ac:dyDescent="0.25"/>
  <cols>
    <col min="1" max="1" width="9.140625" customWidth="1"/>
    <col min="2" max="3" width="19.5703125" customWidth="1"/>
    <col min="4" max="4" width="16.7109375" customWidth="1"/>
    <col min="5" max="5" width="19.140625" customWidth="1"/>
    <col min="6" max="6" width="20.7109375" customWidth="1"/>
    <col min="7" max="7" width="22.5703125" customWidth="1"/>
    <col min="8" max="8" width="15" customWidth="1"/>
    <col min="9" max="9" width="16.85546875" customWidth="1"/>
    <col min="10" max="10" width="23.28515625" customWidth="1"/>
    <col min="11" max="11" width="18.85546875" customWidth="1"/>
    <col min="12" max="12" width="18.42578125" customWidth="1"/>
    <col min="13" max="13" width="21.85546875" customWidth="1"/>
    <col min="14" max="14" width="22.85546875" customWidth="1"/>
    <col min="15" max="16" width="25.28515625" customWidth="1"/>
    <col min="17" max="19" width="16.5703125" customWidth="1"/>
    <col min="20" max="20" width="15" customWidth="1"/>
    <col min="21" max="21" width="17.5703125" customWidth="1"/>
    <col min="22" max="22" width="15" customWidth="1"/>
    <col min="23" max="23" width="16.140625" customWidth="1"/>
    <col min="24" max="24" width="11" customWidth="1"/>
    <col min="25" max="25" width="11" bestFit="1" customWidth="1"/>
    <col min="26" max="26" width="13" customWidth="1"/>
    <col min="27" max="27" width="14" customWidth="1"/>
    <col min="28" max="28" width="10.42578125" customWidth="1"/>
    <col min="29" max="32" width="11.42578125" bestFit="1" customWidth="1"/>
    <col min="33" max="33" width="14.42578125" customWidth="1"/>
    <col min="34" max="34" width="17.7109375" customWidth="1"/>
  </cols>
  <sheetData>
    <row r="1" spans="1:34" ht="15.75" thickBot="1" x14ac:dyDescent="0.3"/>
    <row r="2" spans="1:34" ht="21" x14ac:dyDescent="0.25">
      <c r="B2" s="890" t="s">
        <v>1353</v>
      </c>
      <c r="C2" s="891"/>
      <c r="D2" s="891"/>
      <c r="E2" s="891"/>
      <c r="F2" s="891"/>
      <c r="G2" s="891"/>
      <c r="H2" s="891"/>
      <c r="I2" s="891"/>
      <c r="J2" s="891"/>
      <c r="K2" s="892"/>
    </row>
    <row r="3" spans="1:34" ht="18.75" x14ac:dyDescent="0.25">
      <c r="B3" s="907" t="s">
        <v>1355</v>
      </c>
      <c r="C3" s="908"/>
      <c r="D3" s="908"/>
      <c r="E3" s="908"/>
      <c r="F3" s="908"/>
      <c r="G3" s="908"/>
      <c r="H3" s="908"/>
      <c r="I3" s="908"/>
      <c r="J3" s="908"/>
      <c r="K3" s="915"/>
    </row>
    <row r="4" spans="1:34" x14ac:dyDescent="0.25">
      <c r="B4" s="896" t="s">
        <v>1426</v>
      </c>
      <c r="C4" s="897"/>
      <c r="D4" s="897"/>
      <c r="E4" s="897"/>
      <c r="F4" s="897"/>
      <c r="G4" s="897"/>
      <c r="H4" s="897"/>
      <c r="I4" s="897"/>
      <c r="J4" s="897"/>
      <c r="K4" s="898"/>
    </row>
    <row r="5" spans="1:34" x14ac:dyDescent="0.25">
      <c r="B5" s="896" t="s">
        <v>1359</v>
      </c>
      <c r="C5" s="897"/>
      <c r="D5" s="897"/>
      <c r="E5" s="897"/>
      <c r="F5" s="897"/>
      <c r="G5" s="897"/>
      <c r="H5" s="897"/>
      <c r="I5" s="897"/>
      <c r="J5" s="897"/>
      <c r="K5" s="898"/>
    </row>
    <row r="6" spans="1:34" ht="15.75" thickBot="1" x14ac:dyDescent="0.3">
      <c r="B6" s="899" t="s">
        <v>1362</v>
      </c>
      <c r="C6" s="900"/>
      <c r="D6" s="900"/>
      <c r="E6" s="900"/>
      <c r="F6" s="900"/>
      <c r="G6" s="900"/>
      <c r="H6" s="900"/>
      <c r="I6" s="900"/>
      <c r="J6" s="900"/>
      <c r="K6" s="901"/>
    </row>
    <row r="7" spans="1:34" ht="15" customHeight="1" x14ac:dyDescent="0.25">
      <c r="B7" s="165" t="s">
        <v>1427</v>
      </c>
      <c r="C7" s="390" t="str">
        <f>ORÇAMENTO!$G$6</f>
        <v>DRENAGEM DE AGUAS PLUVIAIS</v>
      </c>
      <c r="D7" s="390"/>
      <c r="E7" s="390"/>
      <c r="F7" s="390"/>
      <c r="G7" s="390"/>
      <c r="H7" s="390"/>
      <c r="I7" s="390"/>
      <c r="J7" s="390"/>
      <c r="K7" s="394"/>
    </row>
    <row r="8" spans="1:34" x14ac:dyDescent="0.25">
      <c r="B8" s="165" t="s">
        <v>1413</v>
      </c>
      <c r="C8" s="586" t="str">
        <f>ORÇAMENTO!$G$7</f>
        <v>APIACÁS - MT</v>
      </c>
      <c r="D8" s="390"/>
      <c r="E8" s="390"/>
      <c r="F8" s="390"/>
      <c r="G8" s="390"/>
      <c r="H8" s="390"/>
      <c r="I8" s="390"/>
      <c r="J8" s="390"/>
      <c r="K8" s="394"/>
    </row>
    <row r="9" spans="1:34" x14ac:dyDescent="0.25">
      <c r="B9" s="165" t="s">
        <v>1428</v>
      </c>
      <c r="C9" s="586" t="str">
        <f>ORÇAMENTO!$G$8</f>
        <v>PREFEITURA MUNICIPAL DE APIACÁS</v>
      </c>
      <c r="D9" s="390"/>
      <c r="E9" s="390"/>
      <c r="F9" s="390"/>
      <c r="G9" s="390"/>
      <c r="H9" s="390"/>
      <c r="I9" s="390"/>
      <c r="J9" s="390"/>
      <c r="K9" s="394"/>
    </row>
    <row r="10" spans="1:34" ht="15.75" customHeight="1" thickBot="1" x14ac:dyDescent="0.3">
      <c r="B10" s="166" t="s">
        <v>1429</v>
      </c>
      <c r="C10" s="486">
        <f ca="1">ORÇAMENTO!$G$9</f>
        <v>45499</v>
      </c>
      <c r="D10" s="395"/>
      <c r="E10" s="396"/>
      <c r="F10" s="396"/>
      <c r="G10" s="396"/>
      <c r="H10" s="396"/>
      <c r="I10" s="396"/>
      <c r="J10" s="396"/>
      <c r="K10" s="397"/>
    </row>
    <row r="11" spans="1:34" ht="15.75" customHeight="1" x14ac:dyDescent="0.25">
      <c r="B11" s="165"/>
      <c r="C11" s="726"/>
      <c r="D11" s="727"/>
      <c r="E11" s="390"/>
      <c r="F11" s="390"/>
      <c r="G11" s="390"/>
      <c r="H11" s="390"/>
      <c r="I11" s="390"/>
      <c r="J11" s="390"/>
      <c r="K11" s="394"/>
    </row>
    <row r="12" spans="1:34" ht="15.75" x14ac:dyDescent="0.25">
      <c r="B12" s="754"/>
      <c r="K12" s="755"/>
      <c r="T12" s="449" t="s">
        <v>5312</v>
      </c>
      <c r="U12" s="449" t="s">
        <v>5313</v>
      </c>
      <c r="V12" s="449" t="s">
        <v>5314</v>
      </c>
    </row>
    <row r="13" spans="1:34" ht="16.5" thickBot="1" x14ac:dyDescent="0.3">
      <c r="B13" s="756"/>
      <c r="C13" s="757"/>
      <c r="D13" s="757"/>
      <c r="E13" s="757"/>
      <c r="F13" s="757"/>
      <c r="G13" s="757"/>
      <c r="H13" s="757"/>
      <c r="I13" s="757"/>
      <c r="J13" s="757"/>
      <c r="K13" s="758"/>
      <c r="T13" s="449" t="s">
        <v>5309</v>
      </c>
      <c r="U13" s="449" t="s">
        <v>5310</v>
      </c>
      <c r="V13" s="449" t="s">
        <v>5311</v>
      </c>
    </row>
    <row r="14" spans="1:34" ht="22.5" customHeight="1" thickBot="1" x14ac:dyDescent="0.3">
      <c r="B14" s="960" t="s">
        <v>5281</v>
      </c>
      <c r="C14" s="961"/>
      <c r="D14" s="961"/>
      <c r="E14" s="961"/>
      <c r="F14" s="961"/>
      <c r="G14" s="961"/>
      <c r="H14" s="961"/>
      <c r="I14" s="961"/>
      <c r="J14" s="961"/>
      <c r="K14" s="962"/>
      <c r="L14" s="903" t="s">
        <v>6906</v>
      </c>
      <c r="M14" s="904"/>
      <c r="N14" s="904"/>
      <c r="O14" s="904"/>
      <c r="P14" s="904"/>
      <c r="Q14" s="904"/>
      <c r="R14" s="904"/>
      <c r="S14" s="904"/>
      <c r="T14" s="904"/>
      <c r="U14" s="904"/>
      <c r="V14" s="904"/>
      <c r="W14" s="904"/>
      <c r="X14" s="932"/>
      <c r="Y14" s="886" t="s">
        <v>6907</v>
      </c>
      <c r="Z14" s="887"/>
      <c r="AA14" s="887"/>
      <c r="AB14" s="887"/>
      <c r="AC14" s="1019" t="s">
        <v>5653</v>
      </c>
      <c r="AD14" s="1020"/>
      <c r="AE14" s="1020"/>
      <c r="AF14" s="1020"/>
      <c r="AG14" s="1020"/>
      <c r="AH14" s="1021"/>
    </row>
    <row r="15" spans="1:34" ht="64.5" customHeight="1" thickBot="1" x14ac:dyDescent="0.3">
      <c r="B15" s="209" t="s">
        <v>1431</v>
      </c>
      <c r="C15" s="739" t="s">
        <v>1432</v>
      </c>
      <c r="D15" s="739" t="s">
        <v>5271</v>
      </c>
      <c r="E15" s="740" t="s">
        <v>1436</v>
      </c>
      <c r="F15" s="740" t="s">
        <v>5272</v>
      </c>
      <c r="G15" s="741" t="s">
        <v>5273</v>
      </c>
      <c r="H15" s="741" t="s">
        <v>5264</v>
      </c>
      <c r="I15" s="741" t="s">
        <v>5274</v>
      </c>
      <c r="J15" s="741" t="s">
        <v>5275</v>
      </c>
      <c r="K15" s="679" t="s">
        <v>5276</v>
      </c>
      <c r="L15" s="428" t="s">
        <v>5287</v>
      </c>
      <c r="M15" s="741" t="s">
        <v>5286</v>
      </c>
      <c r="N15" s="741" t="s">
        <v>5282</v>
      </c>
      <c r="O15" s="741" t="s">
        <v>5289</v>
      </c>
      <c r="P15" s="741" t="s">
        <v>5296</v>
      </c>
      <c r="Q15" s="741" t="s">
        <v>5297</v>
      </c>
      <c r="R15" s="741" t="s">
        <v>5304</v>
      </c>
      <c r="S15" s="741" t="s">
        <v>5305</v>
      </c>
      <c r="T15" s="741" t="s">
        <v>5306</v>
      </c>
      <c r="U15" s="741" t="s">
        <v>5307</v>
      </c>
      <c r="V15" s="741" t="s">
        <v>5308</v>
      </c>
      <c r="W15" s="741" t="s">
        <v>5293</v>
      </c>
      <c r="X15" s="749" t="s">
        <v>5315</v>
      </c>
      <c r="Y15" s="461" t="s">
        <v>5325</v>
      </c>
      <c r="Z15" s="1026" t="s">
        <v>5317</v>
      </c>
      <c r="AA15" s="1026"/>
      <c r="AB15" s="442" t="s">
        <v>5326</v>
      </c>
      <c r="AC15" s="505" t="s">
        <v>5649</v>
      </c>
      <c r="AD15" s="505" t="s">
        <v>5650</v>
      </c>
      <c r="AE15" s="505" t="s">
        <v>5651</v>
      </c>
      <c r="AF15" s="505" t="s">
        <v>5652</v>
      </c>
      <c r="AG15" s="505" t="s">
        <v>5806</v>
      </c>
      <c r="AH15" s="506" t="s">
        <v>5906</v>
      </c>
    </row>
    <row r="16" spans="1:34" ht="30" x14ac:dyDescent="0.25">
      <c r="A16">
        <f t="shared" ref="A16:A31" ca="1" si="0">OFFSET(A16,-1,0)+1</f>
        <v>1</v>
      </c>
      <c r="B16" s="728" t="str">
        <f ca="1">OFFSET('DREN. REDE'!$C$12,ROWS($B$15:B16)-ROWS($B$15),0)</f>
        <v>A1</v>
      </c>
      <c r="C16" s="83">
        <f ca="1">VLOOKUP($B16,'DREN. REDE'!$C:$T,MATCH(C$15,'DREN. REDE'!$C$12:$T$12,0),0)</f>
        <v>1</v>
      </c>
      <c r="D16" s="83">
        <f ca="1">VLOOKUP(B16,'DREN. MEM. CAL.'!$B$13:$Y$15,COLUMNS('DREN. MEM. CAL.'!$B$13:$Y$13),0)</f>
        <v>2.15</v>
      </c>
      <c r="E16" s="83">
        <f ca="1">VLOOKUP($B16,'DREN. REDE'!$C:$T,MATCH(E$15,'DREN. REDE'!$C$12:$T$12,0),0)</f>
        <v>1.7</v>
      </c>
      <c r="F16" s="729">
        <f ca="1">IF(ROUND((D16-C16*1.2)/E16,3)&lt;0,0,ROUND((D16-C16*1.2)/E16,3))</f>
        <v>0.55900000000000005</v>
      </c>
      <c r="G16" s="630" t="s">
        <v>5265</v>
      </c>
      <c r="H16" s="630">
        <f t="shared" ref="H16:H31" si="1">VLOOKUP(G16,$I$36:$K$40,2,0)</f>
        <v>17000</v>
      </c>
      <c r="I16" s="630">
        <f t="shared" ref="I16:I31" si="2">VLOOKUP(G16,$I$36:$K$40,3,0)</f>
        <v>0.19239999999999999</v>
      </c>
      <c r="J16" s="147">
        <f ca="1">(1-EXP(-2*I16*F16))/(2*I16)</f>
        <v>0.50296723130072052</v>
      </c>
      <c r="K16" s="720">
        <f ca="1">(J16*H16*E16^2)/1000</f>
        <v>24.710780073804393</v>
      </c>
      <c r="L16" s="628">
        <f ca="1">1.2*C16</f>
        <v>1.2</v>
      </c>
      <c r="M16" s="630">
        <f ca="1">D16-L16</f>
        <v>0.95</v>
      </c>
      <c r="N16" s="630">
        <f ca="1">IF(M16&lt;=0.3,1.3,IF(M16&lt;=0.6,1.2,IF(M16&lt;=0.9,1.1,1)))</f>
        <v>1</v>
      </c>
      <c r="O16" s="147">
        <f t="shared" ref="O16:O31" ca="1" si="3">(L16-$N$37)/1.4</f>
        <v>0.5</v>
      </c>
      <c r="P16" s="147">
        <f t="shared" ref="P16:P31" ca="1" si="4">ROUND($N$37+1.4*M16,2)</f>
        <v>1.83</v>
      </c>
      <c r="Q16" s="147">
        <f t="shared" ref="Q16:Q31" ca="1" si="5">ROUND(2*$N$37+$N$40+1.4*M16,2)</f>
        <v>3.83</v>
      </c>
      <c r="R16" s="630">
        <f t="shared" ref="R16:R31" ca="1" si="6">ROUND(0.2+1.4*M16+1.05*L16,2)</f>
        <v>2.79</v>
      </c>
      <c r="S16" s="630">
        <f t="shared" ref="S16:S31" ca="1" si="7">R16+3</f>
        <v>5.79</v>
      </c>
      <c r="T16" s="630">
        <f t="shared" ref="T16:T31" ca="1" si="8">ROUND(($N16*$N$38*$L16)/($P16*$R16),2)</f>
        <v>17.63</v>
      </c>
      <c r="U16" s="630">
        <f t="shared" ref="U16:U31" ca="1" si="9">ROUND(($N16*3*$N$38*$L16)/($P16*$S16),2)</f>
        <v>25.48</v>
      </c>
      <c r="V16" s="630">
        <f t="shared" ref="V16:V31" ca="1" si="10">ROUND(($N16*6*$N$38*$L16)/($Q16*$S16),2)</f>
        <v>24.35</v>
      </c>
      <c r="W16" s="147" t="str">
        <f t="shared" ref="W16:W31" ca="1" si="11">IF(M16&gt;O16,"Verificado","Altura Crítica")</f>
        <v>Verificado</v>
      </c>
      <c r="X16" s="730">
        <f t="shared" ref="X16:X31" ca="1" si="12">IF($M16&lt;$N$42,T16,IF(AND(M16&gt;=$N$42,M16&lt;$N$41),U16,V16))</f>
        <v>25.48</v>
      </c>
      <c r="Y16" s="748">
        <f ca="1">X16+K16</f>
        <v>50.19078007380439</v>
      </c>
      <c r="Z16" s="731" t="s">
        <v>5320</v>
      </c>
      <c r="AA16" s="731">
        <f t="shared" ref="AA16:AA31" si="13">VLOOKUP(Z16,$T$35:$V$39,3,0)</f>
        <v>1.9</v>
      </c>
      <c r="AB16" s="752">
        <f ca="1">Y16/AA16</f>
        <v>26.416200038844416</v>
      </c>
      <c r="AC16" s="626" t="str">
        <f t="shared" ref="AC16:AF31" ca="1" si="14">IF(VLOOKUP($C16,$AC$36:$AG$42,MATCH(AC$15,$AC$35:$AG$35,0),0)&gt;=$AB16,"SUPORTA","NÃO")</f>
        <v>SUPORTA</v>
      </c>
      <c r="AD16" s="676" t="str">
        <f t="shared" ca="1" si="14"/>
        <v>SUPORTA</v>
      </c>
      <c r="AE16" s="676" t="str">
        <f t="shared" ca="1" si="14"/>
        <v>SUPORTA</v>
      </c>
      <c r="AF16" s="676" t="str">
        <f t="shared" ca="1" si="14"/>
        <v>SUPORTA</v>
      </c>
      <c r="AG16" s="676" t="str">
        <f ca="1">IF(AC16="SUPORTA",$AC$15,IF(AD16="SUPORTA",$AD$15,IF(AE16="SUPORTA",$AE$15,$AF$15)))</f>
        <v>PA1</v>
      </c>
      <c r="AH16" s="508">
        <f t="shared" ref="AH16:AH31" ca="1" si="15">AB16/VLOOKUP(C16,$AC$36:$AG$42,MATCH(AG16,$AC$35:$AG$35,0),0)</f>
        <v>0.66040500097111043</v>
      </c>
    </row>
    <row r="17" spans="1:34" ht="30" x14ac:dyDescent="0.25">
      <c r="A17">
        <f t="shared" ca="1" si="0"/>
        <v>2</v>
      </c>
      <c r="B17" s="732" t="str">
        <f ca="1">OFFSET('DREN. REDE'!$C$12,ROWS($B$15:B17)-ROWS($B$15),0)</f>
        <v>A2</v>
      </c>
      <c r="C17" s="733">
        <f ca="1">VLOOKUP($B17,'DREN. REDE'!$C:$T,MATCH(C$15,'DREN. REDE'!$C$12:$T$12,0),0)</f>
        <v>1</v>
      </c>
      <c r="D17" s="733">
        <f ca="1">VLOOKUP(B17,'DREN. MEM. CAL.'!$B$13:$Y$15,COLUMNS('DREN. MEM. CAL.'!$B$13:$Y$13),0)</f>
        <v>2.5</v>
      </c>
      <c r="E17" s="733">
        <f ca="1">VLOOKUP($B17,'DREN. REDE'!$C:$T,MATCH(E$15,'DREN. REDE'!$C$12:$T$12,0),0)</f>
        <v>1.7</v>
      </c>
      <c r="F17" s="734">
        <f t="shared" ref="F17:F31" ca="1" si="16">IF(ROUND((D17-C17*1.2)/E17,3)&lt;0,0,ROUND((D17-C17*1.2)/E17,3))</f>
        <v>0.76500000000000001</v>
      </c>
      <c r="G17" s="735" t="s">
        <v>5265</v>
      </c>
      <c r="H17" s="735">
        <f t="shared" si="1"/>
        <v>17000</v>
      </c>
      <c r="I17" s="735">
        <f t="shared" si="2"/>
        <v>0.19239999999999999</v>
      </c>
      <c r="J17" s="735">
        <f t="shared" ref="J17:J31" ca="1" si="17">(1-EXP(-2*I17*F17))/(2*I17)</f>
        <v>0.66268373142087067</v>
      </c>
      <c r="K17" s="746">
        <f t="shared" ref="K17:K31" ca="1" si="18">(J17*H17*E17^2)/1000</f>
        <v>32.55765172470737</v>
      </c>
      <c r="L17" s="736">
        <f t="shared" ref="L17:L31" ca="1" si="19">1.2*C17</f>
        <v>1.2</v>
      </c>
      <c r="M17" s="735">
        <f t="shared" ref="M17:M31" ca="1" si="20">D17-L17</f>
        <v>1.3</v>
      </c>
      <c r="N17" s="735">
        <f t="shared" ref="N17:N31" ca="1" si="21">IF(M17&lt;=0.3,1.3,IF(M17&lt;=0.6,1.2,IF(M17&lt;=0.9,1.1,1)))</f>
        <v>1</v>
      </c>
      <c r="O17" s="735">
        <f t="shared" ca="1" si="3"/>
        <v>0.5</v>
      </c>
      <c r="P17" s="735">
        <f t="shared" ca="1" si="4"/>
        <v>2.3199999999999998</v>
      </c>
      <c r="Q17" s="735">
        <f t="shared" ca="1" si="5"/>
        <v>4.32</v>
      </c>
      <c r="R17" s="735">
        <f t="shared" ca="1" si="6"/>
        <v>3.28</v>
      </c>
      <c r="S17" s="735">
        <f t="shared" ca="1" si="7"/>
        <v>6.2799999999999994</v>
      </c>
      <c r="T17" s="735">
        <f t="shared" ca="1" si="8"/>
        <v>11.83</v>
      </c>
      <c r="U17" s="735">
        <f t="shared" ca="1" si="9"/>
        <v>18.53</v>
      </c>
      <c r="V17" s="735">
        <f t="shared" ca="1" si="10"/>
        <v>19.899999999999999</v>
      </c>
      <c r="W17" s="735" t="str">
        <f t="shared" ca="1" si="11"/>
        <v>Verificado</v>
      </c>
      <c r="X17" s="737">
        <f t="shared" ca="1" si="12"/>
        <v>19.899999999999999</v>
      </c>
      <c r="Y17" s="738">
        <f t="shared" ref="Y17:Y31" ca="1" si="22">X17+K17</f>
        <v>52.457651724707368</v>
      </c>
      <c r="Z17" s="735" t="s">
        <v>5320</v>
      </c>
      <c r="AA17" s="735">
        <f t="shared" si="13"/>
        <v>1.9</v>
      </c>
      <c r="AB17" s="753">
        <f t="shared" ref="AB17:AB26" ca="1" si="23">Y17/AA17</f>
        <v>27.60929038142493</v>
      </c>
      <c r="AC17" s="736" t="str">
        <f t="shared" ca="1" si="14"/>
        <v>SUPORTA</v>
      </c>
      <c r="AD17" s="735" t="str">
        <f t="shared" ca="1" si="14"/>
        <v>SUPORTA</v>
      </c>
      <c r="AE17" s="735" t="str">
        <f t="shared" ca="1" si="14"/>
        <v>SUPORTA</v>
      </c>
      <c r="AF17" s="735" t="str">
        <f t="shared" ca="1" si="14"/>
        <v>SUPORTA</v>
      </c>
      <c r="AG17" s="735" t="str">
        <f t="shared" ref="AG17:AG31" ca="1" si="24">IF(AC17="SUPORTA",$AC$15,IF(AD17="SUPORTA",$AD$15,IF(AE17="SUPORTA",$AE$15,$AF$15)))</f>
        <v>PA1</v>
      </c>
      <c r="AH17" s="498">
        <f t="shared" ca="1" si="15"/>
        <v>0.69023225953562328</v>
      </c>
    </row>
    <row r="18" spans="1:34" ht="30" x14ac:dyDescent="0.25">
      <c r="A18">
        <f t="shared" ca="1" si="0"/>
        <v>3</v>
      </c>
      <c r="B18" s="728" t="str">
        <f ca="1">OFFSET('DREN. REDE'!$C$12,ROWS($B$15:B18)-ROWS($B$15),0)</f>
        <v>B2</v>
      </c>
      <c r="C18" s="83">
        <f ca="1">VLOOKUP($B18,'DREN. REDE'!$C:$T,MATCH(C$15,'DREN. REDE'!$C$12:$T$12,0),0)</f>
        <v>1</v>
      </c>
      <c r="D18" s="83">
        <f ca="1">VLOOKUP(B18,'DREN. MEM. CAL.'!$B$13:$Y$15,COLUMNS('DREN. MEM. CAL.'!$B$13:$Y$13),0)</f>
        <v>2.95</v>
      </c>
      <c r="E18" s="83">
        <f ca="1">VLOOKUP($B18,'DREN. REDE'!$C:$T,MATCH(E$15,'DREN. REDE'!$C$12:$T$12,0),0)</f>
        <v>1.7</v>
      </c>
      <c r="F18" s="729">
        <f t="shared" ca="1" si="16"/>
        <v>1.0289999999999999</v>
      </c>
      <c r="G18" s="630" t="s">
        <v>5265</v>
      </c>
      <c r="H18" s="630">
        <f t="shared" si="1"/>
        <v>17000</v>
      </c>
      <c r="I18" s="630">
        <f t="shared" si="2"/>
        <v>0.19239999999999999</v>
      </c>
      <c r="J18" s="147">
        <f t="shared" ca="1" si="17"/>
        <v>0.8497033389533647</v>
      </c>
      <c r="K18" s="720">
        <f t="shared" ca="1" si="18"/>
        <v>41.745925042778801</v>
      </c>
      <c r="L18" s="628">
        <f t="shared" ca="1" si="19"/>
        <v>1.2</v>
      </c>
      <c r="M18" s="630">
        <f t="shared" ca="1" si="20"/>
        <v>1.7500000000000002</v>
      </c>
      <c r="N18" s="630">
        <f t="shared" ca="1" si="21"/>
        <v>1</v>
      </c>
      <c r="O18" s="147">
        <f t="shared" ca="1" si="3"/>
        <v>0.5</v>
      </c>
      <c r="P18" s="147">
        <f t="shared" ca="1" si="4"/>
        <v>2.95</v>
      </c>
      <c r="Q18" s="147">
        <f t="shared" ca="1" si="5"/>
        <v>4.95</v>
      </c>
      <c r="R18" s="630">
        <f t="shared" ca="1" si="6"/>
        <v>3.91</v>
      </c>
      <c r="S18" s="630">
        <f t="shared" ca="1" si="7"/>
        <v>6.91</v>
      </c>
      <c r="T18" s="630">
        <f t="shared" ca="1" si="8"/>
        <v>7.8</v>
      </c>
      <c r="U18" s="630">
        <f t="shared" ca="1" si="9"/>
        <v>13.25</v>
      </c>
      <c r="V18" s="630">
        <f t="shared" ca="1" si="10"/>
        <v>15.79</v>
      </c>
      <c r="W18" s="147" t="str">
        <f t="shared" ca="1" si="11"/>
        <v>Verificado</v>
      </c>
      <c r="X18" s="730">
        <f t="shared" ca="1" si="12"/>
        <v>15.79</v>
      </c>
      <c r="Y18" s="748">
        <f t="shared" ca="1" si="22"/>
        <v>57.5359250427788</v>
      </c>
      <c r="Z18" s="731" t="s">
        <v>5320</v>
      </c>
      <c r="AA18" s="731">
        <f t="shared" si="13"/>
        <v>1.9</v>
      </c>
      <c r="AB18" s="752">
        <f t="shared" ca="1" si="23"/>
        <v>30.282065811988844</v>
      </c>
      <c r="AC18" s="628" t="str">
        <f t="shared" ca="1" si="14"/>
        <v>SUPORTA</v>
      </c>
      <c r="AD18" s="630" t="str">
        <f t="shared" ca="1" si="14"/>
        <v>SUPORTA</v>
      </c>
      <c r="AE18" s="630" t="str">
        <f t="shared" ca="1" si="14"/>
        <v>SUPORTA</v>
      </c>
      <c r="AF18" s="630" t="str">
        <f t="shared" ca="1" si="14"/>
        <v>SUPORTA</v>
      </c>
      <c r="AG18" s="630" t="str">
        <f t="shared" ca="1" si="24"/>
        <v>PA1</v>
      </c>
      <c r="AH18" s="498">
        <f t="shared" ca="1" si="15"/>
        <v>0.75705164529972113</v>
      </c>
    </row>
    <row r="19" spans="1:34" ht="30" x14ac:dyDescent="0.25">
      <c r="A19">
        <f t="shared" ca="1" si="0"/>
        <v>4</v>
      </c>
      <c r="B19" s="732">
        <f ca="1">OFFSET('DREN. REDE'!$C$12,ROWS($B$15:B19)-ROWS($B$15),0)</f>
        <v>0</v>
      </c>
      <c r="C19" s="733" t="e">
        <f ca="1">VLOOKUP($B19,'DREN. REDE'!$C:$T,MATCH(C$15,'DREN. REDE'!$C$12:$T$12,0),0)</f>
        <v>#N/A</v>
      </c>
      <c r="D19" s="733" t="e">
        <f ca="1">VLOOKUP(B19,'DREN. MEM. CAL.'!$B$13:$Y$15,COLUMNS('DREN. MEM. CAL.'!$B$13:$Y$13),0)</f>
        <v>#N/A</v>
      </c>
      <c r="E19" s="733" t="e">
        <f ca="1">VLOOKUP($B19,'DREN. REDE'!$C:$T,MATCH(E$15,'DREN. REDE'!$C$12:$T$12,0),0)</f>
        <v>#N/A</v>
      </c>
      <c r="F19" s="734" t="e">
        <f t="shared" ca="1" si="16"/>
        <v>#N/A</v>
      </c>
      <c r="G19" s="735" t="s">
        <v>5265</v>
      </c>
      <c r="H19" s="735">
        <f t="shared" si="1"/>
        <v>17000</v>
      </c>
      <c r="I19" s="735">
        <f t="shared" si="2"/>
        <v>0.19239999999999999</v>
      </c>
      <c r="J19" s="735" t="e">
        <f t="shared" ca="1" si="17"/>
        <v>#N/A</v>
      </c>
      <c r="K19" s="746" t="e">
        <f t="shared" ca="1" si="18"/>
        <v>#N/A</v>
      </c>
      <c r="L19" s="736" t="e">
        <f t="shared" ca="1" si="19"/>
        <v>#N/A</v>
      </c>
      <c r="M19" s="735" t="e">
        <f t="shared" ca="1" si="20"/>
        <v>#N/A</v>
      </c>
      <c r="N19" s="735" t="e">
        <f t="shared" ca="1" si="21"/>
        <v>#N/A</v>
      </c>
      <c r="O19" s="735" t="e">
        <f t="shared" ca="1" si="3"/>
        <v>#N/A</v>
      </c>
      <c r="P19" s="735" t="e">
        <f t="shared" ca="1" si="4"/>
        <v>#N/A</v>
      </c>
      <c r="Q19" s="735" t="e">
        <f t="shared" ca="1" si="5"/>
        <v>#N/A</v>
      </c>
      <c r="R19" s="735" t="e">
        <f t="shared" ca="1" si="6"/>
        <v>#N/A</v>
      </c>
      <c r="S19" s="735" t="e">
        <f t="shared" ca="1" si="7"/>
        <v>#N/A</v>
      </c>
      <c r="T19" s="735" t="e">
        <f t="shared" ca="1" si="8"/>
        <v>#N/A</v>
      </c>
      <c r="U19" s="735" t="e">
        <f t="shared" ca="1" si="9"/>
        <v>#N/A</v>
      </c>
      <c r="V19" s="735" t="e">
        <f t="shared" ca="1" si="10"/>
        <v>#N/A</v>
      </c>
      <c r="W19" s="735" t="e">
        <f t="shared" ca="1" si="11"/>
        <v>#N/A</v>
      </c>
      <c r="X19" s="737" t="e">
        <f t="shared" ca="1" si="12"/>
        <v>#N/A</v>
      </c>
      <c r="Y19" s="738" t="e">
        <f t="shared" ca="1" si="22"/>
        <v>#N/A</v>
      </c>
      <c r="Z19" s="735" t="s">
        <v>5320</v>
      </c>
      <c r="AA19" s="735">
        <f t="shared" si="13"/>
        <v>1.9</v>
      </c>
      <c r="AB19" s="753" t="e">
        <f t="shared" ca="1" si="23"/>
        <v>#N/A</v>
      </c>
      <c r="AC19" s="736" t="e">
        <f t="shared" ca="1" si="14"/>
        <v>#N/A</v>
      </c>
      <c r="AD19" s="735" t="e">
        <f t="shared" ca="1" si="14"/>
        <v>#N/A</v>
      </c>
      <c r="AE19" s="735" t="e">
        <f t="shared" ca="1" si="14"/>
        <v>#N/A</v>
      </c>
      <c r="AF19" s="735" t="e">
        <f t="shared" ca="1" si="14"/>
        <v>#N/A</v>
      </c>
      <c r="AG19" s="735" t="e">
        <f t="shared" ca="1" si="24"/>
        <v>#N/A</v>
      </c>
      <c r="AH19" s="498" t="e">
        <f t="shared" ca="1" si="15"/>
        <v>#N/A</v>
      </c>
    </row>
    <row r="20" spans="1:34" ht="30" x14ac:dyDescent="0.25">
      <c r="A20">
        <f t="shared" ca="1" si="0"/>
        <v>5</v>
      </c>
      <c r="B20" s="728">
        <f ca="1">OFFSET('DREN. REDE'!$C$12,ROWS($B$15:B20)-ROWS($B$15),0)</f>
        <v>0</v>
      </c>
      <c r="C20" s="83" t="e">
        <f ca="1">VLOOKUP($B20,'DREN. REDE'!$C:$T,MATCH(C$15,'DREN. REDE'!$C$12:$T$12,0),0)</f>
        <v>#N/A</v>
      </c>
      <c r="D20" s="83" t="e">
        <f ca="1">VLOOKUP(B20,'DREN. MEM. CAL.'!$B$13:$Y$15,COLUMNS('DREN. MEM. CAL.'!$B$13:$Y$13),0)</f>
        <v>#N/A</v>
      </c>
      <c r="E20" s="83" t="e">
        <f ca="1">VLOOKUP($B20,'DREN. REDE'!$C:$T,MATCH(E$15,'DREN. REDE'!$C$12:$T$12,0),0)</f>
        <v>#N/A</v>
      </c>
      <c r="F20" s="729" t="e">
        <f t="shared" ca="1" si="16"/>
        <v>#N/A</v>
      </c>
      <c r="G20" s="630" t="s">
        <v>5265</v>
      </c>
      <c r="H20" s="630">
        <f t="shared" si="1"/>
        <v>17000</v>
      </c>
      <c r="I20" s="630">
        <f t="shared" si="2"/>
        <v>0.19239999999999999</v>
      </c>
      <c r="J20" s="147" t="e">
        <f t="shared" ca="1" si="17"/>
        <v>#N/A</v>
      </c>
      <c r="K20" s="720" t="e">
        <f t="shared" ca="1" si="18"/>
        <v>#N/A</v>
      </c>
      <c r="L20" s="628" t="e">
        <f t="shared" ca="1" si="19"/>
        <v>#N/A</v>
      </c>
      <c r="M20" s="630" t="e">
        <f t="shared" ca="1" si="20"/>
        <v>#N/A</v>
      </c>
      <c r="N20" s="630" t="e">
        <f t="shared" ca="1" si="21"/>
        <v>#N/A</v>
      </c>
      <c r="O20" s="147" t="e">
        <f t="shared" ca="1" si="3"/>
        <v>#N/A</v>
      </c>
      <c r="P20" s="147" t="e">
        <f t="shared" ca="1" si="4"/>
        <v>#N/A</v>
      </c>
      <c r="Q20" s="147" t="e">
        <f t="shared" ca="1" si="5"/>
        <v>#N/A</v>
      </c>
      <c r="R20" s="630" t="e">
        <f t="shared" ca="1" si="6"/>
        <v>#N/A</v>
      </c>
      <c r="S20" s="630" t="e">
        <f t="shared" ca="1" si="7"/>
        <v>#N/A</v>
      </c>
      <c r="T20" s="630" t="e">
        <f t="shared" ca="1" si="8"/>
        <v>#N/A</v>
      </c>
      <c r="U20" s="630" t="e">
        <f t="shared" ca="1" si="9"/>
        <v>#N/A</v>
      </c>
      <c r="V20" s="630" t="e">
        <f t="shared" ca="1" si="10"/>
        <v>#N/A</v>
      </c>
      <c r="W20" s="147" t="e">
        <f t="shared" ca="1" si="11"/>
        <v>#N/A</v>
      </c>
      <c r="X20" s="730" t="e">
        <f t="shared" ca="1" si="12"/>
        <v>#N/A</v>
      </c>
      <c r="Y20" s="748" t="e">
        <f t="shared" ca="1" si="22"/>
        <v>#N/A</v>
      </c>
      <c r="Z20" s="731" t="s">
        <v>5320</v>
      </c>
      <c r="AA20" s="731">
        <f t="shared" si="13"/>
        <v>1.9</v>
      </c>
      <c r="AB20" s="752" t="e">
        <f t="shared" ca="1" si="23"/>
        <v>#N/A</v>
      </c>
      <c r="AC20" s="628" t="e">
        <f t="shared" ca="1" si="14"/>
        <v>#N/A</v>
      </c>
      <c r="AD20" s="630" t="e">
        <f t="shared" ca="1" si="14"/>
        <v>#N/A</v>
      </c>
      <c r="AE20" s="630" t="e">
        <f t="shared" ca="1" si="14"/>
        <v>#N/A</v>
      </c>
      <c r="AF20" s="630" t="e">
        <f t="shared" ca="1" si="14"/>
        <v>#N/A</v>
      </c>
      <c r="AG20" s="630" t="e">
        <f t="shared" ca="1" si="24"/>
        <v>#N/A</v>
      </c>
      <c r="AH20" s="498" t="e">
        <f t="shared" ca="1" si="15"/>
        <v>#N/A</v>
      </c>
    </row>
    <row r="21" spans="1:34" ht="30" x14ac:dyDescent="0.25">
      <c r="A21">
        <f t="shared" ca="1" si="0"/>
        <v>6</v>
      </c>
      <c r="B21" s="732">
        <f ca="1">OFFSET('DREN. REDE'!$C$12,ROWS($B$15:B21)-ROWS($B$15),0)</f>
        <v>0</v>
      </c>
      <c r="C21" s="733" t="e">
        <f ca="1">VLOOKUP($B21,'DREN. REDE'!$C:$T,MATCH(C$15,'DREN. REDE'!$C$12:$T$12,0),0)</f>
        <v>#N/A</v>
      </c>
      <c r="D21" s="733" t="e">
        <f ca="1">VLOOKUP(B21,'DREN. MEM. CAL.'!$B$13:$Y$15,COLUMNS('DREN. MEM. CAL.'!$B$13:$Y$13),0)</f>
        <v>#N/A</v>
      </c>
      <c r="E21" s="733" t="e">
        <f ca="1">VLOOKUP($B21,'DREN. REDE'!$C:$T,MATCH(E$15,'DREN. REDE'!$C$12:$T$12,0),0)</f>
        <v>#N/A</v>
      </c>
      <c r="F21" s="734" t="e">
        <f t="shared" ca="1" si="16"/>
        <v>#N/A</v>
      </c>
      <c r="G21" s="735" t="s">
        <v>5265</v>
      </c>
      <c r="H21" s="735">
        <f t="shared" si="1"/>
        <v>17000</v>
      </c>
      <c r="I21" s="735">
        <f t="shared" si="2"/>
        <v>0.19239999999999999</v>
      </c>
      <c r="J21" s="735" t="e">
        <f t="shared" ca="1" si="17"/>
        <v>#N/A</v>
      </c>
      <c r="K21" s="746" t="e">
        <f t="shared" ca="1" si="18"/>
        <v>#N/A</v>
      </c>
      <c r="L21" s="736" t="e">
        <f t="shared" ca="1" si="19"/>
        <v>#N/A</v>
      </c>
      <c r="M21" s="735" t="e">
        <f t="shared" ca="1" si="20"/>
        <v>#N/A</v>
      </c>
      <c r="N21" s="735" t="e">
        <f t="shared" ca="1" si="21"/>
        <v>#N/A</v>
      </c>
      <c r="O21" s="735" t="e">
        <f t="shared" ca="1" si="3"/>
        <v>#N/A</v>
      </c>
      <c r="P21" s="735" t="e">
        <f t="shared" ca="1" si="4"/>
        <v>#N/A</v>
      </c>
      <c r="Q21" s="735" t="e">
        <f t="shared" ca="1" si="5"/>
        <v>#N/A</v>
      </c>
      <c r="R21" s="735" t="e">
        <f t="shared" ca="1" si="6"/>
        <v>#N/A</v>
      </c>
      <c r="S21" s="735" t="e">
        <f t="shared" ca="1" si="7"/>
        <v>#N/A</v>
      </c>
      <c r="T21" s="735" t="e">
        <f t="shared" ca="1" si="8"/>
        <v>#N/A</v>
      </c>
      <c r="U21" s="735" t="e">
        <f t="shared" ca="1" si="9"/>
        <v>#N/A</v>
      </c>
      <c r="V21" s="735" t="e">
        <f t="shared" ca="1" si="10"/>
        <v>#N/A</v>
      </c>
      <c r="W21" s="735" t="e">
        <f t="shared" ca="1" si="11"/>
        <v>#N/A</v>
      </c>
      <c r="X21" s="737" t="e">
        <f t="shared" ca="1" si="12"/>
        <v>#N/A</v>
      </c>
      <c r="Y21" s="738" t="e">
        <f t="shared" ca="1" si="22"/>
        <v>#N/A</v>
      </c>
      <c r="Z21" s="735" t="s">
        <v>5320</v>
      </c>
      <c r="AA21" s="735">
        <f t="shared" si="13"/>
        <v>1.9</v>
      </c>
      <c r="AB21" s="753" t="e">
        <f t="shared" ca="1" si="23"/>
        <v>#N/A</v>
      </c>
      <c r="AC21" s="736" t="e">
        <f t="shared" ca="1" si="14"/>
        <v>#N/A</v>
      </c>
      <c r="AD21" s="735" t="e">
        <f t="shared" ca="1" si="14"/>
        <v>#N/A</v>
      </c>
      <c r="AE21" s="735" t="e">
        <f t="shared" ca="1" si="14"/>
        <v>#N/A</v>
      </c>
      <c r="AF21" s="735" t="e">
        <f t="shared" ca="1" si="14"/>
        <v>#N/A</v>
      </c>
      <c r="AG21" s="735" t="e">
        <f t="shared" ca="1" si="24"/>
        <v>#N/A</v>
      </c>
      <c r="AH21" s="498" t="e">
        <f t="shared" ca="1" si="15"/>
        <v>#N/A</v>
      </c>
    </row>
    <row r="22" spans="1:34" ht="30" x14ac:dyDescent="0.25">
      <c r="A22">
        <f t="shared" ca="1" si="0"/>
        <v>7</v>
      </c>
      <c r="B22" s="728">
        <f ca="1">OFFSET('DREN. REDE'!$C$12,ROWS($B$15:B22)-ROWS($B$15),0)</f>
        <v>0</v>
      </c>
      <c r="C22" s="83" t="e">
        <f ca="1">VLOOKUP($B22,'DREN. REDE'!$C:$T,MATCH(C$15,'DREN. REDE'!$C$12:$T$12,0),0)</f>
        <v>#N/A</v>
      </c>
      <c r="D22" s="83" t="e">
        <f ca="1">VLOOKUP(B22,'DREN. MEM. CAL.'!$B$13:$Y$15,COLUMNS('DREN. MEM. CAL.'!$B$13:$Y$13),0)</f>
        <v>#N/A</v>
      </c>
      <c r="E22" s="83" t="e">
        <f ca="1">VLOOKUP($B22,'DREN. REDE'!$C:$T,MATCH(E$15,'DREN. REDE'!$C$12:$T$12,0),0)</f>
        <v>#N/A</v>
      </c>
      <c r="F22" s="729" t="e">
        <f t="shared" ca="1" si="16"/>
        <v>#N/A</v>
      </c>
      <c r="G22" s="630" t="s">
        <v>5265</v>
      </c>
      <c r="H22" s="630">
        <f t="shared" si="1"/>
        <v>17000</v>
      </c>
      <c r="I22" s="630">
        <f t="shared" si="2"/>
        <v>0.19239999999999999</v>
      </c>
      <c r="J22" s="147" t="e">
        <f t="shared" ca="1" si="17"/>
        <v>#N/A</v>
      </c>
      <c r="K22" s="720" t="e">
        <f t="shared" ca="1" si="18"/>
        <v>#N/A</v>
      </c>
      <c r="L22" s="628" t="e">
        <f t="shared" ca="1" si="19"/>
        <v>#N/A</v>
      </c>
      <c r="M22" s="630" t="e">
        <f t="shared" ca="1" si="20"/>
        <v>#N/A</v>
      </c>
      <c r="N22" s="630" t="e">
        <f t="shared" ca="1" si="21"/>
        <v>#N/A</v>
      </c>
      <c r="O22" s="147" t="e">
        <f t="shared" ca="1" si="3"/>
        <v>#N/A</v>
      </c>
      <c r="P22" s="147" t="e">
        <f t="shared" ca="1" si="4"/>
        <v>#N/A</v>
      </c>
      <c r="Q22" s="147" t="e">
        <f t="shared" ca="1" si="5"/>
        <v>#N/A</v>
      </c>
      <c r="R22" s="630" t="e">
        <f t="shared" ca="1" si="6"/>
        <v>#N/A</v>
      </c>
      <c r="S22" s="630" t="e">
        <f t="shared" ca="1" si="7"/>
        <v>#N/A</v>
      </c>
      <c r="T22" s="630" t="e">
        <f t="shared" ca="1" si="8"/>
        <v>#N/A</v>
      </c>
      <c r="U22" s="630" t="e">
        <f t="shared" ca="1" si="9"/>
        <v>#N/A</v>
      </c>
      <c r="V22" s="630" t="e">
        <f t="shared" ca="1" si="10"/>
        <v>#N/A</v>
      </c>
      <c r="W22" s="147" t="e">
        <f t="shared" ca="1" si="11"/>
        <v>#N/A</v>
      </c>
      <c r="X22" s="730" t="e">
        <f t="shared" ca="1" si="12"/>
        <v>#N/A</v>
      </c>
      <c r="Y22" s="748" t="e">
        <f t="shared" ca="1" si="22"/>
        <v>#N/A</v>
      </c>
      <c r="Z22" s="731" t="s">
        <v>5320</v>
      </c>
      <c r="AA22" s="731">
        <f t="shared" si="13"/>
        <v>1.9</v>
      </c>
      <c r="AB22" s="752" t="e">
        <f t="shared" ca="1" si="23"/>
        <v>#N/A</v>
      </c>
      <c r="AC22" s="628" t="e">
        <f t="shared" ca="1" si="14"/>
        <v>#N/A</v>
      </c>
      <c r="AD22" s="630" t="e">
        <f t="shared" ca="1" si="14"/>
        <v>#N/A</v>
      </c>
      <c r="AE22" s="630" t="e">
        <f t="shared" ca="1" si="14"/>
        <v>#N/A</v>
      </c>
      <c r="AF22" s="630" t="e">
        <f t="shared" ca="1" si="14"/>
        <v>#N/A</v>
      </c>
      <c r="AG22" s="630" t="e">
        <f t="shared" ca="1" si="24"/>
        <v>#N/A</v>
      </c>
      <c r="AH22" s="498" t="e">
        <f t="shared" ca="1" si="15"/>
        <v>#N/A</v>
      </c>
    </row>
    <row r="23" spans="1:34" ht="30" x14ac:dyDescent="0.25">
      <c r="A23">
        <f t="shared" ca="1" si="0"/>
        <v>8</v>
      </c>
      <c r="B23" s="732">
        <f ca="1">OFFSET('DREN. REDE'!$C$12,ROWS($B$15:B23)-ROWS($B$15),0)</f>
        <v>0</v>
      </c>
      <c r="C23" s="733" t="e">
        <f ca="1">VLOOKUP($B23,'DREN. REDE'!$C:$T,MATCH(C$15,'DREN. REDE'!$C$12:$T$12,0),0)</f>
        <v>#N/A</v>
      </c>
      <c r="D23" s="733" t="e">
        <f ca="1">VLOOKUP(B23,'DREN. MEM. CAL.'!$B$13:$Y$15,COLUMNS('DREN. MEM. CAL.'!$B$13:$Y$13),0)</f>
        <v>#N/A</v>
      </c>
      <c r="E23" s="733" t="e">
        <f ca="1">VLOOKUP($B23,'DREN. REDE'!$C:$T,MATCH(E$15,'DREN. REDE'!$C$12:$T$12,0),0)</f>
        <v>#N/A</v>
      </c>
      <c r="F23" s="734" t="e">
        <f t="shared" ca="1" si="16"/>
        <v>#N/A</v>
      </c>
      <c r="G23" s="735" t="s">
        <v>5265</v>
      </c>
      <c r="H23" s="735">
        <f t="shared" si="1"/>
        <v>17000</v>
      </c>
      <c r="I23" s="735">
        <f t="shared" si="2"/>
        <v>0.19239999999999999</v>
      </c>
      <c r="J23" s="735" t="e">
        <f t="shared" ca="1" si="17"/>
        <v>#N/A</v>
      </c>
      <c r="K23" s="746" t="e">
        <f t="shared" ca="1" si="18"/>
        <v>#N/A</v>
      </c>
      <c r="L23" s="736" t="e">
        <f t="shared" ca="1" si="19"/>
        <v>#N/A</v>
      </c>
      <c r="M23" s="735" t="e">
        <f t="shared" ca="1" si="20"/>
        <v>#N/A</v>
      </c>
      <c r="N23" s="735" t="e">
        <f t="shared" ca="1" si="21"/>
        <v>#N/A</v>
      </c>
      <c r="O23" s="735" t="e">
        <f t="shared" ca="1" si="3"/>
        <v>#N/A</v>
      </c>
      <c r="P23" s="735" t="e">
        <f t="shared" ca="1" si="4"/>
        <v>#N/A</v>
      </c>
      <c r="Q23" s="735" t="e">
        <f t="shared" ca="1" si="5"/>
        <v>#N/A</v>
      </c>
      <c r="R23" s="735" t="e">
        <f t="shared" ca="1" si="6"/>
        <v>#N/A</v>
      </c>
      <c r="S23" s="735" t="e">
        <f t="shared" ca="1" si="7"/>
        <v>#N/A</v>
      </c>
      <c r="T23" s="735" t="e">
        <f t="shared" ca="1" si="8"/>
        <v>#N/A</v>
      </c>
      <c r="U23" s="735" t="e">
        <f t="shared" ca="1" si="9"/>
        <v>#N/A</v>
      </c>
      <c r="V23" s="735" t="e">
        <f t="shared" ca="1" si="10"/>
        <v>#N/A</v>
      </c>
      <c r="W23" s="735" t="e">
        <f t="shared" ca="1" si="11"/>
        <v>#N/A</v>
      </c>
      <c r="X23" s="737" t="e">
        <f t="shared" ca="1" si="12"/>
        <v>#N/A</v>
      </c>
      <c r="Y23" s="738" t="e">
        <f t="shared" ca="1" si="22"/>
        <v>#N/A</v>
      </c>
      <c r="Z23" s="735" t="s">
        <v>5320</v>
      </c>
      <c r="AA23" s="735">
        <f t="shared" si="13"/>
        <v>1.9</v>
      </c>
      <c r="AB23" s="753" t="e">
        <f t="shared" ca="1" si="23"/>
        <v>#N/A</v>
      </c>
      <c r="AC23" s="736" t="e">
        <f t="shared" ca="1" si="14"/>
        <v>#N/A</v>
      </c>
      <c r="AD23" s="735" t="e">
        <f t="shared" ca="1" si="14"/>
        <v>#N/A</v>
      </c>
      <c r="AE23" s="735" t="e">
        <f t="shared" ca="1" si="14"/>
        <v>#N/A</v>
      </c>
      <c r="AF23" s="735" t="e">
        <f t="shared" ca="1" si="14"/>
        <v>#N/A</v>
      </c>
      <c r="AG23" s="735" t="e">
        <f t="shared" ca="1" si="24"/>
        <v>#N/A</v>
      </c>
      <c r="AH23" s="498" t="e">
        <f t="shared" ca="1" si="15"/>
        <v>#N/A</v>
      </c>
    </row>
    <row r="24" spans="1:34" ht="30" x14ac:dyDescent="0.25">
      <c r="A24">
        <f t="shared" ca="1" si="0"/>
        <v>9</v>
      </c>
      <c r="B24" s="728">
        <f ca="1">OFFSET('DREN. REDE'!$C$12,ROWS($B$15:B24)-ROWS($B$15),0)</f>
        <v>0</v>
      </c>
      <c r="C24" s="83" t="e">
        <f ca="1">VLOOKUP($B24,'DREN. REDE'!$C:$T,MATCH(C$15,'DREN. REDE'!$C$12:$T$12,0),0)</f>
        <v>#N/A</v>
      </c>
      <c r="D24" s="83" t="e">
        <f ca="1">VLOOKUP(B24,'DREN. MEM. CAL.'!$B$13:$Y$15,COLUMNS('DREN. MEM. CAL.'!$B$13:$Y$13),0)</f>
        <v>#N/A</v>
      </c>
      <c r="E24" s="83" t="e">
        <f ca="1">VLOOKUP($B24,'DREN. REDE'!$C:$T,MATCH(E$15,'DREN. REDE'!$C$12:$T$12,0),0)</f>
        <v>#N/A</v>
      </c>
      <c r="F24" s="729" t="e">
        <f t="shared" ca="1" si="16"/>
        <v>#N/A</v>
      </c>
      <c r="G24" s="630" t="s">
        <v>5265</v>
      </c>
      <c r="H24" s="630">
        <f t="shared" si="1"/>
        <v>17000</v>
      </c>
      <c r="I24" s="630">
        <f t="shared" si="2"/>
        <v>0.19239999999999999</v>
      </c>
      <c r="J24" s="147" t="e">
        <f t="shared" ca="1" si="17"/>
        <v>#N/A</v>
      </c>
      <c r="K24" s="720" t="e">
        <f t="shared" ca="1" si="18"/>
        <v>#N/A</v>
      </c>
      <c r="L24" s="628" t="e">
        <f t="shared" ca="1" si="19"/>
        <v>#N/A</v>
      </c>
      <c r="M24" s="630" t="e">
        <f t="shared" ca="1" si="20"/>
        <v>#N/A</v>
      </c>
      <c r="N24" s="630" t="e">
        <f t="shared" ca="1" si="21"/>
        <v>#N/A</v>
      </c>
      <c r="O24" s="147" t="e">
        <f t="shared" ca="1" si="3"/>
        <v>#N/A</v>
      </c>
      <c r="P24" s="147" t="e">
        <f t="shared" ca="1" si="4"/>
        <v>#N/A</v>
      </c>
      <c r="Q24" s="147" t="e">
        <f t="shared" ca="1" si="5"/>
        <v>#N/A</v>
      </c>
      <c r="R24" s="630" t="e">
        <f t="shared" ca="1" si="6"/>
        <v>#N/A</v>
      </c>
      <c r="S24" s="630" t="e">
        <f t="shared" ca="1" si="7"/>
        <v>#N/A</v>
      </c>
      <c r="T24" s="630" t="e">
        <f t="shared" ca="1" si="8"/>
        <v>#N/A</v>
      </c>
      <c r="U24" s="630" t="e">
        <f t="shared" ca="1" si="9"/>
        <v>#N/A</v>
      </c>
      <c r="V24" s="630" t="e">
        <f t="shared" ca="1" si="10"/>
        <v>#N/A</v>
      </c>
      <c r="W24" s="147" t="e">
        <f t="shared" ca="1" si="11"/>
        <v>#N/A</v>
      </c>
      <c r="X24" s="730" t="e">
        <f t="shared" ca="1" si="12"/>
        <v>#N/A</v>
      </c>
      <c r="Y24" s="748" t="e">
        <f t="shared" ca="1" si="22"/>
        <v>#N/A</v>
      </c>
      <c r="Z24" s="731" t="s">
        <v>5320</v>
      </c>
      <c r="AA24" s="731">
        <f t="shared" si="13"/>
        <v>1.9</v>
      </c>
      <c r="AB24" s="752" t="e">
        <f t="shared" ca="1" si="23"/>
        <v>#N/A</v>
      </c>
      <c r="AC24" s="628" t="e">
        <f t="shared" ca="1" si="14"/>
        <v>#N/A</v>
      </c>
      <c r="AD24" s="630" t="e">
        <f t="shared" ca="1" si="14"/>
        <v>#N/A</v>
      </c>
      <c r="AE24" s="630" t="e">
        <f t="shared" ca="1" si="14"/>
        <v>#N/A</v>
      </c>
      <c r="AF24" s="630" t="e">
        <f t="shared" ca="1" si="14"/>
        <v>#N/A</v>
      </c>
      <c r="AG24" s="630" t="e">
        <f t="shared" ca="1" si="24"/>
        <v>#N/A</v>
      </c>
      <c r="AH24" s="498" t="e">
        <f t="shared" ca="1" si="15"/>
        <v>#N/A</v>
      </c>
    </row>
    <row r="25" spans="1:34" ht="30" x14ac:dyDescent="0.25">
      <c r="A25">
        <f t="shared" ca="1" si="0"/>
        <v>10</v>
      </c>
      <c r="B25" s="732">
        <f ca="1">OFFSET('DREN. REDE'!$C$12,ROWS($B$15:B25)-ROWS($B$15),0)</f>
        <v>0</v>
      </c>
      <c r="C25" s="733" t="e">
        <f ca="1">VLOOKUP($B25,'DREN. REDE'!$C:$T,MATCH(C$15,'DREN. REDE'!$C$12:$T$12,0),0)</f>
        <v>#N/A</v>
      </c>
      <c r="D25" s="733" t="e">
        <f ca="1">VLOOKUP(B25,'DREN. MEM. CAL.'!$B$13:$Y$15,COLUMNS('DREN. MEM. CAL.'!$B$13:$Y$13),0)</f>
        <v>#N/A</v>
      </c>
      <c r="E25" s="733" t="e">
        <f ca="1">VLOOKUP($B25,'DREN. REDE'!$C:$T,MATCH(E$15,'DREN. REDE'!$C$12:$T$12,0),0)</f>
        <v>#N/A</v>
      </c>
      <c r="F25" s="734" t="e">
        <f t="shared" ca="1" si="16"/>
        <v>#N/A</v>
      </c>
      <c r="G25" s="735" t="s">
        <v>5265</v>
      </c>
      <c r="H25" s="735">
        <f t="shared" si="1"/>
        <v>17000</v>
      </c>
      <c r="I25" s="735">
        <f t="shared" si="2"/>
        <v>0.19239999999999999</v>
      </c>
      <c r="J25" s="735" t="e">
        <f t="shared" ca="1" si="17"/>
        <v>#N/A</v>
      </c>
      <c r="K25" s="746" t="e">
        <f t="shared" ca="1" si="18"/>
        <v>#N/A</v>
      </c>
      <c r="L25" s="736" t="e">
        <f t="shared" ca="1" si="19"/>
        <v>#N/A</v>
      </c>
      <c r="M25" s="735" t="e">
        <f t="shared" ca="1" si="20"/>
        <v>#N/A</v>
      </c>
      <c r="N25" s="735" t="e">
        <f t="shared" ca="1" si="21"/>
        <v>#N/A</v>
      </c>
      <c r="O25" s="735" t="e">
        <f t="shared" ca="1" si="3"/>
        <v>#N/A</v>
      </c>
      <c r="P25" s="735" t="e">
        <f t="shared" ca="1" si="4"/>
        <v>#N/A</v>
      </c>
      <c r="Q25" s="735" t="e">
        <f t="shared" ca="1" si="5"/>
        <v>#N/A</v>
      </c>
      <c r="R25" s="735" t="e">
        <f t="shared" ca="1" si="6"/>
        <v>#N/A</v>
      </c>
      <c r="S25" s="735" t="e">
        <f t="shared" ca="1" si="7"/>
        <v>#N/A</v>
      </c>
      <c r="T25" s="735" t="e">
        <f t="shared" ca="1" si="8"/>
        <v>#N/A</v>
      </c>
      <c r="U25" s="735" t="e">
        <f t="shared" ca="1" si="9"/>
        <v>#N/A</v>
      </c>
      <c r="V25" s="735" t="e">
        <f t="shared" ca="1" si="10"/>
        <v>#N/A</v>
      </c>
      <c r="W25" s="735" t="e">
        <f t="shared" ca="1" si="11"/>
        <v>#N/A</v>
      </c>
      <c r="X25" s="737" t="e">
        <f t="shared" ca="1" si="12"/>
        <v>#N/A</v>
      </c>
      <c r="Y25" s="738" t="e">
        <f t="shared" ca="1" si="22"/>
        <v>#N/A</v>
      </c>
      <c r="Z25" s="735" t="s">
        <v>5320</v>
      </c>
      <c r="AA25" s="735">
        <f t="shared" si="13"/>
        <v>1.9</v>
      </c>
      <c r="AB25" s="753" t="e">
        <f t="shared" ca="1" si="23"/>
        <v>#N/A</v>
      </c>
      <c r="AC25" s="736" t="e">
        <f t="shared" ca="1" si="14"/>
        <v>#N/A</v>
      </c>
      <c r="AD25" s="735" t="e">
        <f t="shared" ca="1" si="14"/>
        <v>#N/A</v>
      </c>
      <c r="AE25" s="735" t="e">
        <f t="shared" ca="1" si="14"/>
        <v>#N/A</v>
      </c>
      <c r="AF25" s="735" t="e">
        <f t="shared" ca="1" si="14"/>
        <v>#N/A</v>
      </c>
      <c r="AG25" s="735" t="e">
        <f t="shared" ca="1" si="24"/>
        <v>#N/A</v>
      </c>
      <c r="AH25" s="498" t="e">
        <f t="shared" ca="1" si="15"/>
        <v>#N/A</v>
      </c>
    </row>
    <row r="26" spans="1:34" ht="30" x14ac:dyDescent="0.25">
      <c r="A26">
        <f t="shared" ca="1" si="0"/>
        <v>11</v>
      </c>
      <c r="B26" s="728">
        <f ca="1">OFFSET('DREN. REDE'!$C$12,ROWS($B$15:B26)-ROWS($B$15),0)</f>
        <v>0</v>
      </c>
      <c r="C26" s="83" t="e">
        <f ca="1">VLOOKUP($B26,'DREN. REDE'!$C:$T,MATCH(C$15,'DREN. REDE'!$C$12:$T$12,0),0)</f>
        <v>#N/A</v>
      </c>
      <c r="D26" s="83" t="e">
        <f ca="1">VLOOKUP(B26,'DREN. MEM. CAL.'!$B$13:$Y$15,COLUMNS('DREN. MEM. CAL.'!$B$13:$Y$13),0)</f>
        <v>#N/A</v>
      </c>
      <c r="E26" s="83" t="e">
        <f ca="1">VLOOKUP($B26,'DREN. REDE'!$C:$T,MATCH(E$15,'DREN. REDE'!$C$12:$T$12,0),0)</f>
        <v>#N/A</v>
      </c>
      <c r="F26" s="729" t="e">
        <f t="shared" ca="1" si="16"/>
        <v>#N/A</v>
      </c>
      <c r="G26" s="630" t="s">
        <v>5265</v>
      </c>
      <c r="H26" s="630">
        <f t="shared" si="1"/>
        <v>17000</v>
      </c>
      <c r="I26" s="630">
        <f t="shared" si="2"/>
        <v>0.19239999999999999</v>
      </c>
      <c r="J26" s="147" t="e">
        <f t="shared" ca="1" si="17"/>
        <v>#N/A</v>
      </c>
      <c r="K26" s="720" t="e">
        <f t="shared" ca="1" si="18"/>
        <v>#N/A</v>
      </c>
      <c r="L26" s="628" t="e">
        <f t="shared" ca="1" si="19"/>
        <v>#N/A</v>
      </c>
      <c r="M26" s="630" t="e">
        <f t="shared" ca="1" si="20"/>
        <v>#N/A</v>
      </c>
      <c r="N26" s="630" t="e">
        <f t="shared" ca="1" si="21"/>
        <v>#N/A</v>
      </c>
      <c r="O26" s="147" t="e">
        <f t="shared" ca="1" si="3"/>
        <v>#N/A</v>
      </c>
      <c r="P26" s="147" t="e">
        <f t="shared" ca="1" si="4"/>
        <v>#N/A</v>
      </c>
      <c r="Q26" s="147" t="e">
        <f t="shared" ca="1" si="5"/>
        <v>#N/A</v>
      </c>
      <c r="R26" s="630" t="e">
        <f t="shared" ca="1" si="6"/>
        <v>#N/A</v>
      </c>
      <c r="S26" s="630" t="e">
        <f t="shared" ca="1" si="7"/>
        <v>#N/A</v>
      </c>
      <c r="T26" s="630" t="e">
        <f t="shared" ca="1" si="8"/>
        <v>#N/A</v>
      </c>
      <c r="U26" s="630" t="e">
        <f t="shared" ca="1" si="9"/>
        <v>#N/A</v>
      </c>
      <c r="V26" s="630" t="e">
        <f t="shared" ca="1" si="10"/>
        <v>#N/A</v>
      </c>
      <c r="W26" s="147" t="e">
        <f t="shared" ca="1" si="11"/>
        <v>#N/A</v>
      </c>
      <c r="X26" s="730" t="e">
        <f t="shared" ca="1" si="12"/>
        <v>#N/A</v>
      </c>
      <c r="Y26" s="748" t="e">
        <f t="shared" ca="1" si="22"/>
        <v>#N/A</v>
      </c>
      <c r="Z26" s="731" t="s">
        <v>5320</v>
      </c>
      <c r="AA26" s="731">
        <f t="shared" si="13"/>
        <v>1.9</v>
      </c>
      <c r="AB26" s="752" t="e">
        <f t="shared" ca="1" si="23"/>
        <v>#N/A</v>
      </c>
      <c r="AC26" s="628" t="e">
        <f t="shared" ca="1" si="14"/>
        <v>#N/A</v>
      </c>
      <c r="AD26" s="630" t="e">
        <f t="shared" ca="1" si="14"/>
        <v>#N/A</v>
      </c>
      <c r="AE26" s="630" t="e">
        <f t="shared" ca="1" si="14"/>
        <v>#N/A</v>
      </c>
      <c r="AF26" s="630" t="e">
        <f t="shared" ca="1" si="14"/>
        <v>#N/A</v>
      </c>
      <c r="AG26" s="630" t="e">
        <f t="shared" ca="1" si="24"/>
        <v>#N/A</v>
      </c>
      <c r="AH26" s="498" t="e">
        <f t="shared" ca="1" si="15"/>
        <v>#N/A</v>
      </c>
    </row>
    <row r="27" spans="1:34" ht="30" x14ac:dyDescent="0.25">
      <c r="A27">
        <f t="shared" ca="1" si="0"/>
        <v>12</v>
      </c>
      <c r="B27" s="732">
        <f ca="1">OFFSET('DREN. REDE'!$C$12,ROWS($B$15:B27)-ROWS($B$15),0)</f>
        <v>0</v>
      </c>
      <c r="C27" s="733" t="e">
        <f ca="1">VLOOKUP($B27,'DREN. REDE'!$C:$T,MATCH(C$15,'DREN. REDE'!$C$12:$T$12,0),0)</f>
        <v>#N/A</v>
      </c>
      <c r="D27" s="733" t="e">
        <f ca="1">VLOOKUP(B27,'DREN. MEM. CAL.'!$B$13:$Y$15,COLUMNS('DREN. MEM. CAL.'!$B$13:$Y$13),0)</f>
        <v>#N/A</v>
      </c>
      <c r="E27" s="733" t="e">
        <f ca="1">VLOOKUP($B27,'DREN. REDE'!$C:$T,MATCH(E$15,'DREN. REDE'!$C$12:$T$12,0),0)</f>
        <v>#N/A</v>
      </c>
      <c r="F27" s="734" t="e">
        <f t="shared" ca="1" si="16"/>
        <v>#N/A</v>
      </c>
      <c r="G27" s="735" t="s">
        <v>5265</v>
      </c>
      <c r="H27" s="735">
        <f t="shared" si="1"/>
        <v>17000</v>
      </c>
      <c r="I27" s="735">
        <f t="shared" si="2"/>
        <v>0.19239999999999999</v>
      </c>
      <c r="J27" s="735" t="e">
        <f t="shared" ca="1" si="17"/>
        <v>#N/A</v>
      </c>
      <c r="K27" s="746" t="e">
        <f t="shared" ca="1" si="18"/>
        <v>#N/A</v>
      </c>
      <c r="L27" s="736" t="e">
        <f t="shared" ca="1" si="19"/>
        <v>#N/A</v>
      </c>
      <c r="M27" s="735" t="e">
        <f t="shared" ca="1" si="20"/>
        <v>#N/A</v>
      </c>
      <c r="N27" s="735" t="e">
        <f t="shared" ca="1" si="21"/>
        <v>#N/A</v>
      </c>
      <c r="O27" s="735" t="e">
        <f t="shared" ca="1" si="3"/>
        <v>#N/A</v>
      </c>
      <c r="P27" s="735" t="e">
        <f t="shared" ca="1" si="4"/>
        <v>#N/A</v>
      </c>
      <c r="Q27" s="735" t="e">
        <f t="shared" ca="1" si="5"/>
        <v>#N/A</v>
      </c>
      <c r="R27" s="735" t="e">
        <f t="shared" ca="1" si="6"/>
        <v>#N/A</v>
      </c>
      <c r="S27" s="735" t="e">
        <f t="shared" ca="1" si="7"/>
        <v>#N/A</v>
      </c>
      <c r="T27" s="735" t="e">
        <f t="shared" ca="1" si="8"/>
        <v>#N/A</v>
      </c>
      <c r="U27" s="735" t="e">
        <f t="shared" ca="1" si="9"/>
        <v>#N/A</v>
      </c>
      <c r="V27" s="735" t="e">
        <f t="shared" ca="1" si="10"/>
        <v>#N/A</v>
      </c>
      <c r="W27" s="735" t="e">
        <f t="shared" ca="1" si="11"/>
        <v>#N/A</v>
      </c>
      <c r="X27" s="737" t="e">
        <f t="shared" ca="1" si="12"/>
        <v>#N/A</v>
      </c>
      <c r="Y27" s="738" t="e">
        <f t="shared" ca="1" si="22"/>
        <v>#N/A</v>
      </c>
      <c r="Z27" s="735" t="s">
        <v>5320</v>
      </c>
      <c r="AA27" s="735">
        <f t="shared" si="13"/>
        <v>1.9</v>
      </c>
      <c r="AB27" s="753" t="e">
        <f ca="1">Y27/AA27</f>
        <v>#N/A</v>
      </c>
      <c r="AC27" s="736" t="e">
        <f t="shared" ca="1" si="14"/>
        <v>#N/A</v>
      </c>
      <c r="AD27" s="735" t="e">
        <f t="shared" ca="1" si="14"/>
        <v>#N/A</v>
      </c>
      <c r="AE27" s="735" t="e">
        <f t="shared" ca="1" si="14"/>
        <v>#N/A</v>
      </c>
      <c r="AF27" s="735" t="e">
        <f t="shared" ca="1" si="14"/>
        <v>#N/A</v>
      </c>
      <c r="AG27" s="735" t="e">
        <f t="shared" ca="1" si="24"/>
        <v>#N/A</v>
      </c>
      <c r="AH27" s="498" t="e">
        <f t="shared" ca="1" si="15"/>
        <v>#N/A</v>
      </c>
    </row>
    <row r="28" spans="1:34" ht="30" x14ac:dyDescent="0.25">
      <c r="A28">
        <f t="shared" ca="1" si="0"/>
        <v>13</v>
      </c>
      <c r="B28" s="728">
        <f ca="1">OFFSET('DREN. REDE'!$C$12,ROWS($B$15:B28)-ROWS($B$15),0)</f>
        <v>0</v>
      </c>
      <c r="C28" s="83" t="e">
        <f ca="1">VLOOKUP($B28,'DREN. REDE'!$C:$T,MATCH(C$15,'DREN. REDE'!$C$12:$T$12,0),0)</f>
        <v>#N/A</v>
      </c>
      <c r="D28" s="83" t="e">
        <f ca="1">VLOOKUP(B28,'DREN. MEM. CAL.'!$B$13:$Y$15,COLUMNS('DREN. MEM. CAL.'!$B$13:$Y$13),0)</f>
        <v>#N/A</v>
      </c>
      <c r="E28" s="83" t="e">
        <f ca="1">VLOOKUP($B28,'DREN. REDE'!$C:$T,MATCH(E$15,'DREN. REDE'!$C$12:$T$12,0),0)</f>
        <v>#N/A</v>
      </c>
      <c r="F28" s="729" t="e">
        <f t="shared" ca="1" si="16"/>
        <v>#N/A</v>
      </c>
      <c r="G28" s="630" t="s">
        <v>5265</v>
      </c>
      <c r="H28" s="630">
        <f t="shared" si="1"/>
        <v>17000</v>
      </c>
      <c r="I28" s="630">
        <f t="shared" si="2"/>
        <v>0.19239999999999999</v>
      </c>
      <c r="J28" s="147" t="e">
        <f t="shared" ca="1" si="17"/>
        <v>#N/A</v>
      </c>
      <c r="K28" s="720" t="e">
        <f t="shared" ca="1" si="18"/>
        <v>#N/A</v>
      </c>
      <c r="L28" s="628" t="e">
        <f t="shared" ca="1" si="19"/>
        <v>#N/A</v>
      </c>
      <c r="M28" s="630" t="e">
        <f t="shared" ca="1" si="20"/>
        <v>#N/A</v>
      </c>
      <c r="N28" s="630" t="e">
        <f t="shared" ca="1" si="21"/>
        <v>#N/A</v>
      </c>
      <c r="O28" s="147" t="e">
        <f t="shared" ca="1" si="3"/>
        <v>#N/A</v>
      </c>
      <c r="P28" s="147" t="e">
        <f t="shared" ca="1" si="4"/>
        <v>#N/A</v>
      </c>
      <c r="Q28" s="147" t="e">
        <f t="shared" ca="1" si="5"/>
        <v>#N/A</v>
      </c>
      <c r="R28" s="630" t="e">
        <f t="shared" ca="1" si="6"/>
        <v>#N/A</v>
      </c>
      <c r="S28" s="630" t="e">
        <f t="shared" ca="1" si="7"/>
        <v>#N/A</v>
      </c>
      <c r="T28" s="630" t="e">
        <f t="shared" ca="1" si="8"/>
        <v>#N/A</v>
      </c>
      <c r="U28" s="630" t="e">
        <f t="shared" ca="1" si="9"/>
        <v>#N/A</v>
      </c>
      <c r="V28" s="630" t="e">
        <f t="shared" ca="1" si="10"/>
        <v>#N/A</v>
      </c>
      <c r="W28" s="147" t="e">
        <f t="shared" ca="1" si="11"/>
        <v>#N/A</v>
      </c>
      <c r="X28" s="730" t="e">
        <f t="shared" ca="1" si="12"/>
        <v>#N/A</v>
      </c>
      <c r="Y28" s="748" t="e">
        <f t="shared" ca="1" si="22"/>
        <v>#N/A</v>
      </c>
      <c r="Z28" s="731" t="s">
        <v>5320</v>
      </c>
      <c r="AA28" s="731">
        <f t="shared" si="13"/>
        <v>1.9</v>
      </c>
      <c r="AB28" s="752" t="e">
        <f t="shared" ref="AB28:AB31" ca="1" si="25">Y28/AA28</f>
        <v>#N/A</v>
      </c>
      <c r="AC28" s="628" t="e">
        <f t="shared" ca="1" si="14"/>
        <v>#N/A</v>
      </c>
      <c r="AD28" s="630" t="e">
        <f t="shared" ca="1" si="14"/>
        <v>#N/A</v>
      </c>
      <c r="AE28" s="630" t="e">
        <f t="shared" ca="1" si="14"/>
        <v>#N/A</v>
      </c>
      <c r="AF28" s="630" t="e">
        <f t="shared" ca="1" si="14"/>
        <v>#N/A</v>
      </c>
      <c r="AG28" s="630" t="e">
        <f t="shared" ca="1" si="24"/>
        <v>#N/A</v>
      </c>
      <c r="AH28" s="498" t="e">
        <f t="shared" ca="1" si="15"/>
        <v>#N/A</v>
      </c>
    </row>
    <row r="29" spans="1:34" ht="30" x14ac:dyDescent="0.25">
      <c r="A29">
        <f t="shared" ca="1" si="0"/>
        <v>14</v>
      </c>
      <c r="B29" s="732">
        <f ca="1">OFFSET('DREN. REDE'!$C$12,ROWS($B$15:B29)-ROWS($B$15),0)</f>
        <v>0</v>
      </c>
      <c r="C29" s="733" t="e">
        <f ca="1">VLOOKUP($B29,'DREN. REDE'!$C:$T,MATCH(C$15,'DREN. REDE'!$C$12:$T$12,0),0)</f>
        <v>#N/A</v>
      </c>
      <c r="D29" s="733" t="e">
        <f ca="1">VLOOKUP(B29,'DREN. MEM. CAL.'!$B$13:$Y$15,COLUMNS('DREN. MEM. CAL.'!$B$13:$Y$13),0)</f>
        <v>#N/A</v>
      </c>
      <c r="E29" s="733" t="e">
        <f ca="1">VLOOKUP($B29,'DREN. REDE'!$C:$T,MATCH(E$15,'DREN. REDE'!$C$12:$T$12,0),0)</f>
        <v>#N/A</v>
      </c>
      <c r="F29" s="734" t="e">
        <f t="shared" ca="1" si="16"/>
        <v>#N/A</v>
      </c>
      <c r="G29" s="735" t="s">
        <v>5265</v>
      </c>
      <c r="H29" s="735">
        <f t="shared" si="1"/>
        <v>17000</v>
      </c>
      <c r="I29" s="735">
        <f t="shared" si="2"/>
        <v>0.19239999999999999</v>
      </c>
      <c r="J29" s="735" t="e">
        <f t="shared" ca="1" si="17"/>
        <v>#N/A</v>
      </c>
      <c r="K29" s="746" t="e">
        <f t="shared" ca="1" si="18"/>
        <v>#N/A</v>
      </c>
      <c r="L29" s="736" t="e">
        <f t="shared" ca="1" si="19"/>
        <v>#N/A</v>
      </c>
      <c r="M29" s="735" t="e">
        <f t="shared" ca="1" si="20"/>
        <v>#N/A</v>
      </c>
      <c r="N29" s="735" t="e">
        <f t="shared" ca="1" si="21"/>
        <v>#N/A</v>
      </c>
      <c r="O29" s="735" t="e">
        <f t="shared" ca="1" si="3"/>
        <v>#N/A</v>
      </c>
      <c r="P29" s="735" t="e">
        <f t="shared" ca="1" si="4"/>
        <v>#N/A</v>
      </c>
      <c r="Q29" s="735" t="e">
        <f t="shared" ca="1" si="5"/>
        <v>#N/A</v>
      </c>
      <c r="R29" s="735" t="e">
        <f t="shared" ca="1" si="6"/>
        <v>#N/A</v>
      </c>
      <c r="S29" s="735" t="e">
        <f t="shared" ca="1" si="7"/>
        <v>#N/A</v>
      </c>
      <c r="T29" s="735" t="e">
        <f t="shared" ca="1" si="8"/>
        <v>#N/A</v>
      </c>
      <c r="U29" s="735" t="e">
        <f t="shared" ca="1" si="9"/>
        <v>#N/A</v>
      </c>
      <c r="V29" s="735" t="e">
        <f t="shared" ca="1" si="10"/>
        <v>#N/A</v>
      </c>
      <c r="W29" s="735" t="e">
        <f t="shared" ca="1" si="11"/>
        <v>#N/A</v>
      </c>
      <c r="X29" s="737" t="e">
        <f t="shared" ca="1" si="12"/>
        <v>#N/A</v>
      </c>
      <c r="Y29" s="738" t="e">
        <f t="shared" ca="1" si="22"/>
        <v>#N/A</v>
      </c>
      <c r="Z29" s="735" t="s">
        <v>5320</v>
      </c>
      <c r="AA29" s="735">
        <f t="shared" si="13"/>
        <v>1.9</v>
      </c>
      <c r="AB29" s="753" t="e">
        <f t="shared" ca="1" si="25"/>
        <v>#N/A</v>
      </c>
      <c r="AC29" s="736" t="e">
        <f t="shared" ca="1" si="14"/>
        <v>#N/A</v>
      </c>
      <c r="AD29" s="735" t="e">
        <f t="shared" ca="1" si="14"/>
        <v>#N/A</v>
      </c>
      <c r="AE29" s="735" t="e">
        <f t="shared" ca="1" si="14"/>
        <v>#N/A</v>
      </c>
      <c r="AF29" s="735" t="e">
        <f t="shared" ca="1" si="14"/>
        <v>#N/A</v>
      </c>
      <c r="AG29" s="735" t="e">
        <f t="shared" ca="1" si="24"/>
        <v>#N/A</v>
      </c>
      <c r="AH29" s="498" t="e">
        <f t="shared" ca="1" si="15"/>
        <v>#N/A</v>
      </c>
    </row>
    <row r="30" spans="1:34" ht="30" x14ac:dyDescent="0.25">
      <c r="A30">
        <f t="shared" ca="1" si="0"/>
        <v>15</v>
      </c>
      <c r="B30" s="728">
        <f ca="1">OFFSET('DREN. REDE'!$C$12,ROWS($B$15:B30)-ROWS($B$15),0)</f>
        <v>0</v>
      </c>
      <c r="C30" s="83" t="e">
        <f ca="1">VLOOKUP($B30,'DREN. REDE'!$C:$T,MATCH(C$15,'DREN. REDE'!$C$12:$T$12,0),0)</f>
        <v>#N/A</v>
      </c>
      <c r="D30" s="83" t="e">
        <f ca="1">VLOOKUP(B30,'DREN. MEM. CAL.'!$B$13:$Y$15,COLUMNS('DREN. MEM. CAL.'!$B$13:$Y$13),0)</f>
        <v>#N/A</v>
      </c>
      <c r="E30" s="83" t="e">
        <f ca="1">VLOOKUP($B30,'DREN. REDE'!$C:$T,MATCH(E$15,'DREN. REDE'!$C$12:$T$12,0),0)</f>
        <v>#N/A</v>
      </c>
      <c r="F30" s="729" t="e">
        <f t="shared" ca="1" si="16"/>
        <v>#N/A</v>
      </c>
      <c r="G30" s="630" t="s">
        <v>5265</v>
      </c>
      <c r="H30" s="630">
        <f t="shared" si="1"/>
        <v>17000</v>
      </c>
      <c r="I30" s="630">
        <f t="shared" si="2"/>
        <v>0.19239999999999999</v>
      </c>
      <c r="J30" s="147" t="e">
        <f t="shared" ca="1" si="17"/>
        <v>#N/A</v>
      </c>
      <c r="K30" s="720" t="e">
        <f t="shared" ca="1" si="18"/>
        <v>#N/A</v>
      </c>
      <c r="L30" s="628" t="e">
        <f t="shared" ca="1" si="19"/>
        <v>#N/A</v>
      </c>
      <c r="M30" s="630" t="e">
        <f t="shared" ca="1" si="20"/>
        <v>#N/A</v>
      </c>
      <c r="N30" s="630" t="e">
        <f t="shared" ca="1" si="21"/>
        <v>#N/A</v>
      </c>
      <c r="O30" s="147" t="e">
        <f t="shared" ca="1" si="3"/>
        <v>#N/A</v>
      </c>
      <c r="P30" s="147" t="e">
        <f t="shared" ca="1" si="4"/>
        <v>#N/A</v>
      </c>
      <c r="Q30" s="147" t="e">
        <f t="shared" ca="1" si="5"/>
        <v>#N/A</v>
      </c>
      <c r="R30" s="630" t="e">
        <f t="shared" ca="1" si="6"/>
        <v>#N/A</v>
      </c>
      <c r="S30" s="630" t="e">
        <f t="shared" ca="1" si="7"/>
        <v>#N/A</v>
      </c>
      <c r="T30" s="630" t="e">
        <f t="shared" ca="1" si="8"/>
        <v>#N/A</v>
      </c>
      <c r="U30" s="630" t="e">
        <f t="shared" ca="1" si="9"/>
        <v>#N/A</v>
      </c>
      <c r="V30" s="630" t="e">
        <f t="shared" ca="1" si="10"/>
        <v>#N/A</v>
      </c>
      <c r="W30" s="147" t="e">
        <f t="shared" ca="1" si="11"/>
        <v>#N/A</v>
      </c>
      <c r="X30" s="730" t="e">
        <f t="shared" ca="1" si="12"/>
        <v>#N/A</v>
      </c>
      <c r="Y30" s="748" t="e">
        <f t="shared" ca="1" si="22"/>
        <v>#N/A</v>
      </c>
      <c r="Z30" s="731" t="s">
        <v>5320</v>
      </c>
      <c r="AA30" s="731">
        <f t="shared" si="13"/>
        <v>1.9</v>
      </c>
      <c r="AB30" s="752" t="e">
        <f t="shared" ca="1" si="25"/>
        <v>#N/A</v>
      </c>
      <c r="AC30" s="628" t="e">
        <f t="shared" ca="1" si="14"/>
        <v>#N/A</v>
      </c>
      <c r="AD30" s="630" t="e">
        <f t="shared" ca="1" si="14"/>
        <v>#N/A</v>
      </c>
      <c r="AE30" s="630" t="e">
        <f t="shared" ca="1" si="14"/>
        <v>#N/A</v>
      </c>
      <c r="AF30" s="630" t="e">
        <f t="shared" ca="1" si="14"/>
        <v>#N/A</v>
      </c>
      <c r="AG30" s="630" t="e">
        <f t="shared" ca="1" si="24"/>
        <v>#N/A</v>
      </c>
      <c r="AH30" s="498" t="e">
        <f t="shared" ca="1" si="15"/>
        <v>#N/A</v>
      </c>
    </row>
    <row r="31" spans="1:34" ht="30.75" thickBot="1" x14ac:dyDescent="0.3">
      <c r="A31">
        <f t="shared" ca="1" si="0"/>
        <v>16</v>
      </c>
      <c r="B31" s="742">
        <f ca="1">OFFSET('DREN. REDE'!$C$12,ROWS($B$15:B31)-ROWS($B$15),0)</f>
        <v>0</v>
      </c>
      <c r="C31" s="743" t="e">
        <f ca="1">VLOOKUP($B31,'DREN. REDE'!$C:$T,MATCH(C$15,'DREN. REDE'!$C$12:$T$12,0),0)</f>
        <v>#N/A</v>
      </c>
      <c r="D31" s="743" t="e">
        <f ca="1">VLOOKUP(B31,'DREN. MEM. CAL.'!$B$13:$Y$15,COLUMNS('DREN. MEM. CAL.'!$B$13:$Y$13),0)</f>
        <v>#N/A</v>
      </c>
      <c r="E31" s="743" t="e">
        <f ca="1">VLOOKUP($B31,'DREN. REDE'!$C:$T,MATCH(E$15,'DREN. REDE'!$C$12:$T$12,0),0)</f>
        <v>#N/A</v>
      </c>
      <c r="F31" s="744" t="e">
        <f t="shared" ca="1" si="16"/>
        <v>#N/A</v>
      </c>
      <c r="G31" s="745" t="s">
        <v>5265</v>
      </c>
      <c r="H31" s="745">
        <f t="shared" si="1"/>
        <v>17000</v>
      </c>
      <c r="I31" s="745">
        <f t="shared" si="2"/>
        <v>0.19239999999999999</v>
      </c>
      <c r="J31" s="745" t="e">
        <f t="shared" ca="1" si="17"/>
        <v>#N/A</v>
      </c>
      <c r="K31" s="747" t="e">
        <f t="shared" ca="1" si="18"/>
        <v>#N/A</v>
      </c>
      <c r="L31" s="750" t="e">
        <f t="shared" ca="1" si="19"/>
        <v>#N/A</v>
      </c>
      <c r="M31" s="745" t="e">
        <f t="shared" ca="1" si="20"/>
        <v>#N/A</v>
      </c>
      <c r="N31" s="745" t="e">
        <f t="shared" ca="1" si="21"/>
        <v>#N/A</v>
      </c>
      <c r="O31" s="745" t="e">
        <f t="shared" ca="1" si="3"/>
        <v>#N/A</v>
      </c>
      <c r="P31" s="745" t="e">
        <f t="shared" ca="1" si="4"/>
        <v>#N/A</v>
      </c>
      <c r="Q31" s="745" t="e">
        <f t="shared" ca="1" si="5"/>
        <v>#N/A</v>
      </c>
      <c r="R31" s="745" t="e">
        <f t="shared" ca="1" si="6"/>
        <v>#N/A</v>
      </c>
      <c r="S31" s="745" t="e">
        <f t="shared" ca="1" si="7"/>
        <v>#N/A</v>
      </c>
      <c r="T31" s="745" t="e">
        <f t="shared" ca="1" si="8"/>
        <v>#N/A</v>
      </c>
      <c r="U31" s="745" t="e">
        <f t="shared" ca="1" si="9"/>
        <v>#N/A</v>
      </c>
      <c r="V31" s="745" t="e">
        <f t="shared" ca="1" si="10"/>
        <v>#N/A</v>
      </c>
      <c r="W31" s="745" t="e">
        <f t="shared" ca="1" si="11"/>
        <v>#N/A</v>
      </c>
      <c r="X31" s="751" t="e">
        <f t="shared" ca="1" si="12"/>
        <v>#N/A</v>
      </c>
      <c r="Y31" s="738" t="e">
        <f t="shared" ca="1" si="22"/>
        <v>#N/A</v>
      </c>
      <c r="Z31" s="735" t="s">
        <v>5320</v>
      </c>
      <c r="AA31" s="735">
        <f t="shared" si="13"/>
        <v>1.9</v>
      </c>
      <c r="AB31" s="753" t="e">
        <f t="shared" ca="1" si="25"/>
        <v>#N/A</v>
      </c>
      <c r="AC31" s="750" t="e">
        <f t="shared" ca="1" si="14"/>
        <v>#N/A</v>
      </c>
      <c r="AD31" s="745" t="e">
        <f t="shared" ca="1" si="14"/>
        <v>#N/A</v>
      </c>
      <c r="AE31" s="745" t="e">
        <f t="shared" ca="1" si="14"/>
        <v>#N/A</v>
      </c>
      <c r="AF31" s="745" t="e">
        <f t="shared" ca="1" si="14"/>
        <v>#N/A</v>
      </c>
      <c r="AG31" s="745" t="e">
        <f t="shared" ca="1" si="24"/>
        <v>#N/A</v>
      </c>
      <c r="AH31" s="499" t="e">
        <f t="shared" ca="1" si="15"/>
        <v>#N/A</v>
      </c>
    </row>
    <row r="32" spans="1:34" ht="15.75" x14ac:dyDescent="0.25">
      <c r="B32" s="77"/>
      <c r="C32" s="77"/>
      <c r="D32" s="76"/>
      <c r="E32" s="76"/>
      <c r="F32" s="76"/>
      <c r="G32" s="76"/>
      <c r="H32" s="80"/>
      <c r="I32" s="80"/>
      <c r="J32" s="80"/>
      <c r="K32" s="80"/>
    </row>
    <row r="33" spans="2:33" ht="15.75" thickBot="1" x14ac:dyDescent="0.3"/>
    <row r="34" spans="2:33" ht="16.5" thickBot="1" x14ac:dyDescent="0.3">
      <c r="M34" s="1030" t="s">
        <v>5285</v>
      </c>
      <c r="N34" s="1031"/>
      <c r="P34" s="1030" t="s">
        <v>5290</v>
      </c>
      <c r="Q34" s="1032"/>
      <c r="R34" s="1031"/>
      <c r="T34" s="1030" t="s">
        <v>5317</v>
      </c>
      <c r="U34" s="1032"/>
      <c r="V34" s="1031"/>
      <c r="AC34" s="1027" t="s">
        <v>5648</v>
      </c>
      <c r="AD34" s="1028"/>
      <c r="AE34" s="1028"/>
      <c r="AF34" s="1028"/>
      <c r="AG34" s="1029"/>
    </row>
    <row r="35" spans="2:33" ht="32.25" thickBot="1" x14ac:dyDescent="0.3">
      <c r="B35" s="446" t="s">
        <v>5299</v>
      </c>
      <c r="C35" s="447" t="s">
        <v>5298</v>
      </c>
      <c r="D35" s="447" t="s">
        <v>5283</v>
      </c>
      <c r="E35" s="447" t="s">
        <v>5284</v>
      </c>
      <c r="F35" s="447" t="s">
        <v>5300</v>
      </c>
      <c r="G35" s="448" t="s">
        <v>5301</v>
      </c>
      <c r="I35" s="419" t="s">
        <v>5263</v>
      </c>
      <c r="J35" s="421" t="s">
        <v>5264</v>
      </c>
      <c r="K35" s="420" t="s">
        <v>5274</v>
      </c>
      <c r="M35" s="428" t="s">
        <v>5278</v>
      </c>
      <c r="N35" s="434" t="s">
        <v>5279</v>
      </c>
      <c r="P35" s="441" t="s">
        <v>5291</v>
      </c>
      <c r="Q35" s="185" t="s">
        <v>5287</v>
      </c>
      <c r="R35" s="442" t="s">
        <v>5292</v>
      </c>
      <c r="T35" s="1036" t="s">
        <v>5318</v>
      </c>
      <c r="U35" s="1037"/>
      <c r="V35" s="434">
        <v>1.1000000000000001</v>
      </c>
      <c r="AC35" s="465" t="s">
        <v>5278</v>
      </c>
      <c r="AD35" s="466" t="s">
        <v>5649</v>
      </c>
      <c r="AE35" s="467" t="s">
        <v>5650</v>
      </c>
      <c r="AF35" s="466" t="s">
        <v>5651</v>
      </c>
      <c r="AG35" s="468" t="s">
        <v>5652</v>
      </c>
    </row>
    <row r="36" spans="2:33" ht="15.75" x14ac:dyDescent="0.25">
      <c r="B36" s="443" t="s">
        <v>5279</v>
      </c>
      <c r="C36" s="444">
        <v>75</v>
      </c>
      <c r="D36" s="444">
        <v>0.2</v>
      </c>
      <c r="E36" s="444">
        <v>0.5</v>
      </c>
      <c r="F36" s="444">
        <v>2</v>
      </c>
      <c r="G36" s="445">
        <v>1.5</v>
      </c>
      <c r="I36" s="410" t="s">
        <v>5265</v>
      </c>
      <c r="J36" s="203">
        <v>17000</v>
      </c>
      <c r="K36" s="411">
        <v>0.19239999999999999</v>
      </c>
      <c r="M36" s="431" t="s">
        <v>5283</v>
      </c>
      <c r="N36" s="432">
        <f>VLOOKUP($N$35,$B$36:$E$37,3,0)</f>
        <v>0.2</v>
      </c>
      <c r="P36" s="439">
        <v>0.6</v>
      </c>
      <c r="Q36" s="440">
        <f t="shared" ref="Q36:Q41" si="26">P36*1.2</f>
        <v>0.72</v>
      </c>
      <c r="R36" s="435">
        <f t="shared" ref="R36:R41" si="27">ROUND((Q36-$N$37)/1.4,2)</f>
        <v>0.16</v>
      </c>
      <c r="T36" s="1038" t="s">
        <v>5319</v>
      </c>
      <c r="U36" s="1039"/>
      <c r="V36" s="432">
        <v>1.5</v>
      </c>
      <c r="AC36" s="471">
        <v>0.4</v>
      </c>
      <c r="AD36" s="472">
        <v>16</v>
      </c>
      <c r="AE36" s="473">
        <v>24</v>
      </c>
      <c r="AF36" s="472">
        <v>36</v>
      </c>
      <c r="AG36" s="474">
        <v>48</v>
      </c>
    </row>
    <row r="37" spans="2:33" ht="16.5" thickBot="1" x14ac:dyDescent="0.3">
      <c r="B37" s="412" t="s">
        <v>5280</v>
      </c>
      <c r="C37" s="413">
        <v>50</v>
      </c>
      <c r="D37" s="413">
        <v>0.2</v>
      </c>
      <c r="E37" s="413">
        <v>0.4</v>
      </c>
      <c r="F37" s="413">
        <v>2</v>
      </c>
      <c r="G37" s="414">
        <v>1.5</v>
      </c>
      <c r="I37" s="410" t="s">
        <v>5266</v>
      </c>
      <c r="J37" s="203">
        <v>19000</v>
      </c>
      <c r="K37" s="411">
        <v>0.16500000000000001</v>
      </c>
      <c r="M37" s="431" t="s">
        <v>5284</v>
      </c>
      <c r="N37" s="432">
        <f>VLOOKUP($N$35,$B$36:$E$37,4,0)</f>
        <v>0.5</v>
      </c>
      <c r="P37" s="436">
        <v>0.8</v>
      </c>
      <c r="Q37" s="423">
        <f t="shared" si="26"/>
        <v>0.96</v>
      </c>
      <c r="R37" s="432">
        <f t="shared" si="27"/>
        <v>0.33</v>
      </c>
      <c r="T37" s="1038" t="s">
        <v>5320</v>
      </c>
      <c r="U37" s="1039"/>
      <c r="V37" s="432">
        <v>1.9</v>
      </c>
      <c r="AC37" s="475">
        <v>0.6</v>
      </c>
      <c r="AD37" s="476">
        <v>24</v>
      </c>
      <c r="AE37" s="477">
        <v>36</v>
      </c>
      <c r="AF37" s="476">
        <v>54</v>
      </c>
      <c r="AG37" s="478">
        <v>72</v>
      </c>
    </row>
    <row r="38" spans="2:33" ht="31.5" x14ac:dyDescent="0.25">
      <c r="I38" s="410" t="s">
        <v>5267</v>
      </c>
      <c r="J38" s="203">
        <v>20000</v>
      </c>
      <c r="K38" s="411">
        <v>0.15</v>
      </c>
      <c r="M38" s="431" t="s">
        <v>5288</v>
      </c>
      <c r="N38" s="95">
        <f>VLOOKUP($N$35,$B$36:$C$37,2,0)</f>
        <v>75</v>
      </c>
      <c r="P38" s="436">
        <v>1</v>
      </c>
      <c r="Q38" s="423">
        <f t="shared" si="26"/>
        <v>1.2</v>
      </c>
      <c r="R38" s="432">
        <f t="shared" si="27"/>
        <v>0.5</v>
      </c>
      <c r="T38" s="1038" t="s">
        <v>5321</v>
      </c>
      <c r="U38" s="1039"/>
      <c r="V38" s="95">
        <v>2.25</v>
      </c>
      <c r="AC38" s="475">
        <v>0.8</v>
      </c>
      <c r="AD38" s="476">
        <v>32</v>
      </c>
      <c r="AE38" s="477">
        <v>48</v>
      </c>
      <c r="AF38" s="476">
        <v>72</v>
      </c>
      <c r="AG38" s="478">
        <v>96</v>
      </c>
    </row>
    <row r="39" spans="2:33" ht="16.5" customHeight="1" thickBot="1" x14ac:dyDescent="0.3">
      <c r="I39" s="410" t="s">
        <v>5268</v>
      </c>
      <c r="J39" s="203">
        <v>20000</v>
      </c>
      <c r="K39" s="411">
        <v>0.13</v>
      </c>
      <c r="M39" s="431" t="s">
        <v>5294</v>
      </c>
      <c r="N39" s="95">
        <v>2</v>
      </c>
      <c r="P39" s="436">
        <v>1.2</v>
      </c>
      <c r="Q39" s="423">
        <f t="shared" si="26"/>
        <v>1.44</v>
      </c>
      <c r="R39" s="432">
        <f t="shared" si="27"/>
        <v>0.67</v>
      </c>
      <c r="T39" s="1022" t="s">
        <v>5322</v>
      </c>
      <c r="U39" s="1023"/>
      <c r="V39" s="433">
        <v>3.4</v>
      </c>
      <c r="AC39" s="475">
        <v>1</v>
      </c>
      <c r="AD39" s="476">
        <v>40</v>
      </c>
      <c r="AE39" s="477">
        <v>60</v>
      </c>
      <c r="AF39" s="476">
        <v>90</v>
      </c>
      <c r="AG39" s="478">
        <v>120</v>
      </c>
    </row>
    <row r="40" spans="2:33" ht="16.5" thickBot="1" x14ac:dyDescent="0.3">
      <c r="I40" s="412" t="s">
        <v>5269</v>
      </c>
      <c r="J40" s="422">
        <v>22000</v>
      </c>
      <c r="K40" s="414">
        <v>0.11</v>
      </c>
      <c r="M40" s="431" t="s">
        <v>5295</v>
      </c>
      <c r="N40" s="95">
        <v>1.5</v>
      </c>
      <c r="P40" s="436">
        <v>1.5</v>
      </c>
      <c r="Q40" s="423">
        <f t="shared" si="26"/>
        <v>1.7999999999999998</v>
      </c>
      <c r="R40" s="432">
        <f t="shared" si="27"/>
        <v>0.93</v>
      </c>
      <c r="AC40" s="475">
        <v>1.2</v>
      </c>
      <c r="AD40" s="476">
        <v>48</v>
      </c>
      <c r="AE40" s="477">
        <v>72</v>
      </c>
      <c r="AF40" s="476">
        <v>108</v>
      </c>
      <c r="AG40" s="478">
        <v>144</v>
      </c>
    </row>
    <row r="41" spans="2:33" ht="16.5" thickBot="1" x14ac:dyDescent="0.3">
      <c r="M41" s="431" t="s">
        <v>5303</v>
      </c>
      <c r="N41" s="95">
        <f>ROUND((N39-N37)/1.4,2)</f>
        <v>1.07</v>
      </c>
      <c r="P41" s="437">
        <v>2</v>
      </c>
      <c r="Q41" s="438">
        <f t="shared" si="26"/>
        <v>2.4</v>
      </c>
      <c r="R41" s="429">
        <f t="shared" si="27"/>
        <v>1.36</v>
      </c>
      <c r="AC41" s="475">
        <v>1.5</v>
      </c>
      <c r="AD41" s="476">
        <v>60</v>
      </c>
      <c r="AE41" s="477">
        <v>90</v>
      </c>
      <c r="AF41" s="476">
        <v>135</v>
      </c>
      <c r="AG41" s="478">
        <v>180</v>
      </c>
    </row>
    <row r="42" spans="2:33" ht="16.5" thickBot="1" x14ac:dyDescent="0.3">
      <c r="M42" s="430" t="s">
        <v>5302</v>
      </c>
      <c r="N42" s="433">
        <f>ROUND((N40-N36)/1.4,2)</f>
        <v>0.93</v>
      </c>
      <c r="AC42" s="479">
        <v>2</v>
      </c>
      <c r="AD42" s="480">
        <v>80</v>
      </c>
      <c r="AE42" s="481">
        <v>120</v>
      </c>
      <c r="AF42" s="480">
        <v>180</v>
      </c>
      <c r="AG42" s="482">
        <v>240</v>
      </c>
    </row>
  </sheetData>
  <mergeCells count="19">
    <mergeCell ref="AC14:AH14"/>
    <mergeCell ref="L14:X14"/>
    <mergeCell ref="Z15:AA15"/>
    <mergeCell ref="Y14:AB14"/>
    <mergeCell ref="T37:U37"/>
    <mergeCell ref="T38:U38"/>
    <mergeCell ref="T39:U39"/>
    <mergeCell ref="AC34:AG34"/>
    <mergeCell ref="M34:N34"/>
    <mergeCell ref="P34:R34"/>
    <mergeCell ref="T34:V34"/>
    <mergeCell ref="T35:U35"/>
    <mergeCell ref="T36:U36"/>
    <mergeCell ref="B14:K14"/>
    <mergeCell ref="B2:K2"/>
    <mergeCell ref="B3:K3"/>
    <mergeCell ref="B4:K4"/>
    <mergeCell ref="B5:K5"/>
    <mergeCell ref="B6:K6"/>
  </mergeCells>
  <conditionalFormatting sqref="AG16:AG31">
    <cfRule type="expression" dxfId="50" priority="1">
      <formula>$I16="PA4"</formula>
    </cfRule>
    <cfRule type="expression" dxfId="49" priority="2">
      <formula>$I16="PA3"</formula>
    </cfRule>
    <cfRule type="expression" dxfId="48" priority="3">
      <formula>$I16="PA2"</formula>
    </cfRule>
  </conditionalFormatting>
  <conditionalFormatting sqref="AH16">
    <cfRule type="colorScale" priority="11">
      <colorScale>
        <cfvo type="percent" val="0"/>
        <cfvo type="percent" val="65"/>
        <cfvo type="percent" val="89"/>
        <color rgb="FF63BE7B"/>
        <color rgb="FFFFEB84"/>
        <color rgb="FFF8696B"/>
      </colorScale>
    </cfRule>
  </conditionalFormatting>
  <conditionalFormatting sqref="AH17:AH31">
    <cfRule type="colorScale" priority="7">
      <colorScale>
        <cfvo type="percent" val="0"/>
        <cfvo type="percent" val="65"/>
        <cfvo type="percent" val="89"/>
        <color rgb="FF63BE7B"/>
        <color rgb="FFFFEB84"/>
        <color rgb="FFF8696B"/>
      </colorScale>
    </cfRule>
  </conditionalFormatting>
  <dataValidations count="3">
    <dataValidation type="list" allowBlank="1" showInputMessage="1" showErrorMessage="1" sqref="Z16" xr:uid="{00000000-0002-0000-0E00-000000000000}">
      <formula1>$T$35:$T$39</formula1>
    </dataValidation>
    <dataValidation type="list" allowBlank="1" showInputMessage="1" showErrorMessage="1" sqref="N35" xr:uid="{00000000-0002-0000-0E00-000001000000}">
      <formula1>$B$36:$B$37</formula1>
    </dataValidation>
    <dataValidation type="list" allowBlank="1" showInputMessage="1" showErrorMessage="1" sqref="G16:G31" xr:uid="{00000000-0002-0000-0E00-000002000000}">
      <formula1>$I$36:$I$40</formula1>
    </dataValidation>
  </dataValidations>
  <printOptions horizontalCentered="1"/>
  <pageMargins left="0.23622047244094491" right="0.23622047244094491" top="0.78740157480314965" bottom="0.78740157480314965" header="0.31496062992125984" footer="0.31496062992125984"/>
  <pageSetup paperSize="9" scale="24" firstPageNumber="25" fitToHeight="100" orientation="landscape" r:id="rId1"/>
  <headerFooter scaleWithDoc="0">
    <oddHeader>&amp;RPágina &amp;P de &amp;N</oddHeader>
  </headerFooter>
  <colBreaks count="2" manualBreakCount="2">
    <brk id="11" min="1" max="43" man="1"/>
    <brk id="24" min="1" max="43"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4">
    <tabColor theme="4" tint="0.79998168889431442"/>
  </sheetPr>
  <dimension ref="A1:T89"/>
  <sheetViews>
    <sheetView showGridLines="0" tabSelected="1" view="pageBreakPreview" topLeftCell="I76" zoomScaleNormal="100" zoomScaleSheetLayoutView="100" workbookViewId="0">
      <selection activeCell="J83" sqref="J83"/>
    </sheetView>
  </sheetViews>
  <sheetFormatPr defaultColWidth="9.140625" defaultRowHeight="15" x14ac:dyDescent="0.25"/>
  <cols>
    <col min="1" max="4" width="0" hidden="1" customWidth="1"/>
    <col min="6" max="6" width="17" customWidth="1"/>
    <col min="7" max="7" width="18" customWidth="1"/>
    <col min="8" max="8" width="14.42578125" customWidth="1"/>
    <col min="9" max="9" width="10.85546875" customWidth="1"/>
    <col min="10" max="10" width="76.42578125" customWidth="1"/>
    <col min="11" max="11" width="8.28515625" customWidth="1"/>
    <col min="12" max="12" width="14" bestFit="1" customWidth="1"/>
    <col min="13" max="13" width="11.85546875" bestFit="1" customWidth="1"/>
    <col min="14" max="14" width="11.5703125" customWidth="1"/>
    <col min="15" max="15" width="17.7109375" customWidth="1"/>
    <col min="16" max="16" width="15.42578125" bestFit="1" customWidth="1"/>
    <col min="17" max="17" width="14.28515625" customWidth="1"/>
    <col min="18" max="18" width="63.5703125" customWidth="1"/>
    <col min="19" max="19" width="34.7109375" customWidth="1"/>
    <col min="31" max="31" width="17" customWidth="1"/>
  </cols>
  <sheetData>
    <row r="1" spans="1:20" ht="15" customHeight="1" x14ac:dyDescent="0.25">
      <c r="E1" s="15"/>
      <c r="F1" s="848" t="s">
        <v>1353</v>
      </c>
      <c r="G1" s="849"/>
      <c r="H1" s="849"/>
      <c r="I1" s="849"/>
      <c r="J1" s="849"/>
      <c r="K1" s="849"/>
      <c r="L1" s="849"/>
      <c r="M1" s="849"/>
      <c r="N1" s="849"/>
      <c r="O1" s="849"/>
      <c r="P1" s="861"/>
      <c r="Q1" s="15"/>
      <c r="R1" s="15" t="s">
        <v>4</v>
      </c>
      <c r="S1" s="16" t="s">
        <v>1354</v>
      </c>
      <c r="T1" s="16" t="s">
        <v>1354</v>
      </c>
    </row>
    <row r="2" spans="1:20" ht="15" customHeight="1" x14ac:dyDescent="0.25">
      <c r="E2" s="15"/>
      <c r="F2" s="1071" t="s">
        <v>1355</v>
      </c>
      <c r="G2" s="1072"/>
      <c r="H2" s="1072"/>
      <c r="I2" s="1072"/>
      <c r="J2" s="1072"/>
      <c r="K2" s="1072"/>
      <c r="L2" s="1072"/>
      <c r="M2" s="1072"/>
      <c r="N2" s="1072"/>
      <c r="O2" s="1072"/>
      <c r="P2" s="1073"/>
      <c r="Q2" s="15"/>
      <c r="R2" s="15" t="s">
        <v>5</v>
      </c>
      <c r="S2" s="16" t="s">
        <v>1356</v>
      </c>
      <c r="T2" s="16" t="s">
        <v>1356</v>
      </c>
    </row>
    <row r="3" spans="1:20" ht="15" customHeight="1" x14ac:dyDescent="0.25">
      <c r="E3" s="15"/>
      <c r="F3" s="1074" t="s">
        <v>1357</v>
      </c>
      <c r="G3" s="1075"/>
      <c r="H3" s="1075"/>
      <c r="I3" s="1075"/>
      <c r="J3" s="1075"/>
      <c r="K3" s="1075"/>
      <c r="L3" s="1075"/>
      <c r="M3" s="1075"/>
      <c r="N3" s="1075"/>
      <c r="O3" s="1075"/>
      <c r="P3" s="1076"/>
      <c r="Q3" s="15"/>
      <c r="R3" s="15"/>
      <c r="S3" s="15" t="s">
        <v>1358</v>
      </c>
      <c r="T3" s="15" t="s">
        <v>1358</v>
      </c>
    </row>
    <row r="4" spans="1:20" ht="15" customHeight="1" x14ac:dyDescent="0.25">
      <c r="E4" s="15"/>
      <c r="F4" s="1074" t="s">
        <v>1359</v>
      </c>
      <c r="G4" s="1075"/>
      <c r="H4" s="1075"/>
      <c r="I4" s="1075"/>
      <c r="J4" s="1075"/>
      <c r="K4" s="1075"/>
      <c r="L4" s="1075"/>
      <c r="M4" s="1075"/>
      <c r="N4" s="1075"/>
      <c r="O4" s="1075"/>
      <c r="P4" s="1076"/>
      <c r="Q4" s="15"/>
      <c r="R4" s="15"/>
      <c r="S4" s="15" t="s">
        <v>1360</v>
      </c>
      <c r="T4" s="15" t="s">
        <v>1361</v>
      </c>
    </row>
    <row r="5" spans="1:20" ht="15" customHeight="1" x14ac:dyDescent="0.25">
      <c r="E5" s="15"/>
      <c r="F5" s="1077" t="s">
        <v>1362</v>
      </c>
      <c r="G5" s="1078"/>
      <c r="H5" s="1078"/>
      <c r="I5" s="1078"/>
      <c r="J5" s="1078"/>
      <c r="K5" s="1078"/>
      <c r="L5" s="1078"/>
      <c r="M5" s="1078"/>
      <c r="N5" s="1078"/>
      <c r="O5" s="1078"/>
      <c r="P5" s="1079"/>
      <c r="Q5" s="15"/>
      <c r="R5" s="15"/>
      <c r="S5" s="15" t="s">
        <v>1363</v>
      </c>
      <c r="T5" s="15" t="s">
        <v>1364</v>
      </c>
    </row>
    <row r="6" spans="1:20" ht="26.25" customHeight="1" x14ac:dyDescent="0.25">
      <c r="E6" s="10"/>
      <c r="F6" s="17" t="s">
        <v>1365</v>
      </c>
      <c r="G6" s="18" t="s">
        <v>23990</v>
      </c>
      <c r="H6" s="19"/>
      <c r="I6" s="19"/>
      <c r="J6" s="20"/>
      <c r="K6" s="21"/>
      <c r="L6" s="22"/>
      <c r="M6" s="1063" t="s">
        <v>1366</v>
      </c>
      <c r="N6" s="1064"/>
      <c r="O6" s="1067" t="s">
        <v>18150</v>
      </c>
      <c r="P6" s="1068"/>
      <c r="Q6" s="10"/>
      <c r="R6" s="10"/>
      <c r="S6" s="10"/>
      <c r="T6" s="10"/>
    </row>
    <row r="7" spans="1:20" ht="15" customHeight="1" x14ac:dyDescent="0.25">
      <c r="E7" s="10"/>
      <c r="F7" s="23" t="s">
        <v>1367</v>
      </c>
      <c r="G7" s="24" t="s">
        <v>23982</v>
      </c>
      <c r="H7" s="19"/>
      <c r="I7" s="19"/>
      <c r="J7" s="25"/>
      <c r="K7" s="19"/>
      <c r="L7" s="26"/>
      <c r="M7" s="1065"/>
      <c r="N7" s="1066"/>
      <c r="O7" s="1069" t="s">
        <v>5</v>
      </c>
      <c r="P7" s="1070"/>
      <c r="Q7" s="10"/>
      <c r="R7" s="10"/>
      <c r="S7" s="10"/>
      <c r="T7" s="10"/>
    </row>
    <row r="8" spans="1:20" ht="15" customHeight="1" x14ac:dyDescent="0.25">
      <c r="E8" s="10"/>
      <c r="F8" s="23" t="s">
        <v>1368</v>
      </c>
      <c r="G8" s="24" t="s">
        <v>23983</v>
      </c>
      <c r="H8" s="19"/>
      <c r="I8" s="19"/>
      <c r="J8" s="25"/>
      <c r="K8" s="19"/>
      <c r="L8" s="26"/>
      <c r="M8" s="1041" t="s">
        <v>1369</v>
      </c>
      <c r="N8" s="1042"/>
      <c r="O8" s="1043">
        <f>'BDI '!I30</f>
        <v>0.2099</v>
      </c>
      <c r="P8" s="1044"/>
      <c r="Q8" s="10"/>
      <c r="R8" s="10"/>
      <c r="S8" s="10"/>
      <c r="T8" s="10"/>
    </row>
    <row r="9" spans="1:20" ht="15" customHeight="1" x14ac:dyDescent="0.25">
      <c r="E9" s="10"/>
      <c r="F9" s="27" t="s">
        <v>1370</v>
      </c>
      <c r="G9" s="484">
        <f ca="1">TODAY()</f>
        <v>45499</v>
      </c>
      <c r="H9" s="19"/>
      <c r="I9" s="19"/>
      <c r="J9" s="28"/>
      <c r="K9" s="29"/>
      <c r="L9" s="30"/>
      <c r="M9" s="1041" t="s">
        <v>1371</v>
      </c>
      <c r="N9" s="1042"/>
      <c r="O9" s="1045">
        <f>'BDI AQUISIÇÃO'!I30</f>
        <v>0.111</v>
      </c>
      <c r="P9" s="1046"/>
      <c r="Q9" s="10"/>
      <c r="R9" s="10"/>
      <c r="S9" s="10"/>
      <c r="T9" s="10"/>
    </row>
    <row r="10" spans="1:20" x14ac:dyDescent="0.25">
      <c r="E10" s="10"/>
      <c r="F10" s="1047" t="s">
        <v>1372</v>
      </c>
      <c r="G10" s="1048"/>
      <c r="H10" s="1048"/>
      <c r="I10" s="1048"/>
      <c r="J10" s="1048"/>
      <c r="K10" s="1048"/>
      <c r="L10" s="1048"/>
      <c r="M10" s="1048"/>
      <c r="N10" s="1048"/>
      <c r="O10" s="1048"/>
      <c r="P10" s="1049"/>
      <c r="Q10" s="10"/>
      <c r="R10" s="10"/>
      <c r="S10" s="10"/>
      <c r="T10" s="10"/>
    </row>
    <row r="11" spans="1:20" x14ac:dyDescent="0.25">
      <c r="E11" s="10"/>
      <c r="F11" s="1050"/>
      <c r="G11" s="1051"/>
      <c r="H11" s="1051"/>
      <c r="I11" s="1051"/>
      <c r="J11" s="1051"/>
      <c r="K11" s="1051"/>
      <c r="L11" s="1051"/>
      <c r="M11" s="1051"/>
      <c r="N11" s="1051"/>
      <c r="O11" s="1051"/>
      <c r="P11" s="1052"/>
      <c r="Q11" s="10"/>
      <c r="R11" s="10"/>
      <c r="S11" s="10"/>
      <c r="T11" s="10"/>
    </row>
    <row r="12" spans="1:20" ht="18" customHeight="1" x14ac:dyDescent="0.25">
      <c r="E12" s="10"/>
      <c r="F12" s="1053" t="s">
        <v>1373</v>
      </c>
      <c r="G12" s="1053" t="s">
        <v>1374</v>
      </c>
      <c r="H12" s="1053" t="s">
        <v>1375</v>
      </c>
      <c r="I12" s="1053" t="s">
        <v>1376</v>
      </c>
      <c r="J12" s="1053" t="s">
        <v>1377</v>
      </c>
      <c r="K12" s="1055" t="s">
        <v>1378</v>
      </c>
      <c r="L12" s="1057" t="s">
        <v>1379</v>
      </c>
      <c r="M12" s="1053" t="s">
        <v>1380</v>
      </c>
      <c r="N12" s="1053"/>
      <c r="O12" s="1053"/>
      <c r="P12" s="1053"/>
      <c r="Q12" s="10"/>
      <c r="R12" s="10"/>
      <c r="S12" s="10"/>
      <c r="T12" s="10"/>
    </row>
    <row r="13" spans="1:20" ht="25.5" x14ac:dyDescent="0.25">
      <c r="E13" s="31"/>
      <c r="F13" s="1054"/>
      <c r="G13" s="1054"/>
      <c r="H13" s="1054"/>
      <c r="I13" s="1054"/>
      <c r="J13" s="1054"/>
      <c r="K13" s="1056"/>
      <c r="L13" s="1058"/>
      <c r="M13" s="32" t="s">
        <v>1381</v>
      </c>
      <c r="N13" s="32" t="s">
        <v>1382</v>
      </c>
      <c r="O13" s="33" t="s">
        <v>1383</v>
      </c>
      <c r="P13" s="33" t="s">
        <v>1384</v>
      </c>
      <c r="Q13" s="31"/>
      <c r="R13" s="31"/>
      <c r="S13" s="31"/>
      <c r="T13" s="31"/>
    </row>
    <row r="14" spans="1:20" ht="15.75" x14ac:dyDescent="0.25">
      <c r="A14" s="299">
        <f ca="1">IF(LEN(D14),OFFSET(A14,-1,0)+1,OFFSET(A14,-1,0))</f>
        <v>1</v>
      </c>
      <c r="B14" s="299">
        <f ca="1">IF(OR(C14=1,D14=1),SUMIF($A$13:A14,A14,$C$13:C14),"")</f>
        <v>0</v>
      </c>
      <c r="C14" s="299" t="str">
        <f t="shared" ref="C14" si="0">IF(G14&gt;0,1,"")</f>
        <v/>
      </c>
      <c r="D14" s="300">
        <f ca="1">IF(COUNTA(H14,O14,J14)=2,1,"")</f>
        <v>1</v>
      </c>
      <c r="F14" s="35"/>
      <c r="G14" s="36"/>
      <c r="H14" s="35"/>
      <c r="I14" s="35" t="str">
        <f ca="1">IF(B14&lt;&gt;"",A14&amp;"."&amp;B14,"")</f>
        <v>1.0</v>
      </c>
      <c r="J14" s="41" t="s">
        <v>4006</v>
      </c>
      <c r="K14" s="36"/>
      <c r="L14" s="37"/>
      <c r="M14" s="38"/>
      <c r="N14" s="39"/>
      <c r="O14" s="40">
        <f ca="1">SUM(O15)</f>
        <v>11746.48</v>
      </c>
      <c r="P14" s="42">
        <f ca="1">SUM(P15)</f>
        <v>4.8199953435150641E-2</v>
      </c>
      <c r="Q14" s="31"/>
      <c r="R14" s="31"/>
      <c r="S14" s="31"/>
      <c r="T14" s="34"/>
    </row>
    <row r="15" spans="1:20" ht="15.75" x14ac:dyDescent="0.25">
      <c r="A15" s="299">
        <f t="shared" ref="A15:A32" ca="1" si="1">IF(LEN(D15),OFFSET(A15,-1,0)+1,OFFSET(A15,-1,0))</f>
        <v>1</v>
      </c>
      <c r="B15" s="299">
        <f ca="1">IF(OR(C15=1,D15=1),SUMIF($A$13:A15,A15,$C$13:C15),"")</f>
        <v>1</v>
      </c>
      <c r="C15" s="299">
        <f t="shared" ref="C15:C32" si="2">IF(G15&gt;0,1,"")</f>
        <v>1</v>
      </c>
      <c r="D15" s="300" t="str">
        <f t="shared" ref="D15:D32" ca="1" si="3">IF(COUNTA(H15,O15,J15)=2,1,"")</f>
        <v/>
      </c>
      <c r="E15" s="34"/>
      <c r="F15" s="35" t="s">
        <v>1358</v>
      </c>
      <c r="G15" s="354" t="str">
        <f>'COMP. DREN'!C14</f>
        <v>COMP DREN 001</v>
      </c>
      <c r="H15" s="35" t="s">
        <v>1361</v>
      </c>
      <c r="I15" s="35" t="str">
        <f t="shared" ref="I15:I32" ca="1" si="4">IF(B15&lt;&gt;"",A15&amp;"."&amp;B15,"")</f>
        <v>1.1</v>
      </c>
      <c r="J15" s="41" t="str">
        <f ca="1">IF($F15="SINAPI",VLOOKUP($G15,'SINAPI ABRIL 2024-SERVIÇOS'!$B:$E,2,FALSE),IF($F15="COMPOSIÇÃO",VLOOKUP($G15,COMPOSIÇÕES!$A:$D,2,FALSE),IF($F15="I-SINAPI",VLOOKUP($G15,'SINAPI ABRIL 2024-INSUMOS'!$A:$D,2,FALSE),VLOOKUP($G15,'SICRO -JAN 2024 '!$B$2:$E$8522,2,FALSE))))</f>
        <v>ADMINISTRAÇÃO LOCAL</v>
      </c>
      <c r="K15" s="36" t="str">
        <f ca="1">IF($F15="SINAPI",VLOOKUP($G15,'SINAPI ABRIL 2024-SERVIÇOS'!$B:$E,3,FALSE),IF($F15="COMPOSIÇÃO",VLOOKUP($G15,COMPOSIÇÕES!$A:$D,3,FALSE),IF($F15="I-SINAPI",VLOOKUP($G15,'SINAPI ABRIL 2024-INSUMOS'!$A:$D,3,FALSE),VLOOKUP($G15,'SICRO -JAN 2024 '!$B$2:$E$8522,3,FALSE))))</f>
        <v>UN</v>
      </c>
      <c r="L15" s="37">
        <v>1</v>
      </c>
      <c r="M15" s="38">
        <f ca="1">IF($F15="SINAPI",VLOOKUP($G15,'SINAPI ABRIL 2024-SERVIÇOS'!$B:$E,4,FALSE),IF($F15="COMPOSIÇÃO",VLOOKUP($G15,COMPOSIÇÕES!$A:$D,4,FALSE),IF($F15="I-SINAPI",VLOOKUP($G15,'SINAPI ABRIL 2024-INSUMOS'!$A:$D,4,FALSE),VLOOKUP($G15,'SICRO -JAN 2024 '!$B$2:$E$8522,4,FALSE))))</f>
        <v>9708.64</v>
      </c>
      <c r="N15" s="39">
        <f ca="1">TRUNC(IF(H15="SERVIÇO",(1+$O$8)*$M15,(1+$O$9)*$M15),2)</f>
        <v>11746.48</v>
      </c>
      <c r="O15" s="40">
        <f ca="1">TRUNC(L15*N15,2)</f>
        <v>11746.48</v>
      </c>
      <c r="P15" s="42">
        <f ca="1">IF(L15=0,0,O15/$O$82)</f>
        <v>4.8199953435150641E-2</v>
      </c>
      <c r="Q15" s="31"/>
      <c r="R15" s="31"/>
      <c r="S15" s="31"/>
      <c r="T15" s="34"/>
    </row>
    <row r="16" spans="1:20" ht="15.75" x14ac:dyDescent="0.25">
      <c r="A16" s="299">
        <f t="shared" ca="1" si="1"/>
        <v>1</v>
      </c>
      <c r="B16" s="299" t="str">
        <f>IF(OR(C16=1,D16=1),SUMIF($A$13:A16,A16,$C$13:C16),"")</f>
        <v/>
      </c>
      <c r="C16" s="299" t="str">
        <f t="shared" si="2"/>
        <v/>
      </c>
      <c r="D16" s="300" t="str">
        <f t="shared" si="3"/>
        <v/>
      </c>
      <c r="E16" s="34"/>
      <c r="F16" s="35"/>
      <c r="G16" s="36"/>
      <c r="H16" s="35"/>
      <c r="I16" s="35" t="str">
        <f>IF(B16&lt;&gt;"",A16&amp;"."&amp;B16,"")</f>
        <v/>
      </c>
      <c r="J16" s="41"/>
      <c r="K16" s="36"/>
      <c r="L16" s="37"/>
      <c r="M16" s="38"/>
      <c r="N16" s="39"/>
      <c r="O16" s="40"/>
      <c r="P16" s="42"/>
      <c r="Q16" s="31"/>
      <c r="R16" s="31"/>
      <c r="S16" s="31"/>
      <c r="T16" s="43"/>
    </row>
    <row r="17" spans="1:20" ht="15.75" x14ac:dyDescent="0.25">
      <c r="A17" s="299">
        <f ca="1">IF(LEN(D17),OFFSET(A17,-1,0)+1,OFFSET(A17,-1,0))</f>
        <v>2</v>
      </c>
      <c r="B17" s="299">
        <f ca="1">IF(OR(C17=1,D17=1),SUMIF($A$13:A17,A17,$C$13:C17),"")</f>
        <v>0</v>
      </c>
      <c r="C17" s="299" t="str">
        <f t="shared" si="2"/>
        <v/>
      </c>
      <c r="D17" s="300">
        <f ca="1">IF(COUNTA(H17,O17,J17)=2,1,"")</f>
        <v>1</v>
      </c>
      <c r="F17" s="35"/>
      <c r="G17" s="36"/>
      <c r="H17" s="35"/>
      <c r="I17" s="35" t="str">
        <f ca="1">IF(B17&lt;&gt;"",A17&amp;"."&amp;B17,"")</f>
        <v>2.0</v>
      </c>
      <c r="J17" s="41" t="s">
        <v>1386</v>
      </c>
      <c r="K17" s="36"/>
      <c r="L17" s="37"/>
      <c r="M17" s="38"/>
      <c r="N17" s="39"/>
      <c r="O17" s="40">
        <f ca="1">SUM(O18:O18)</f>
        <v>1409.83</v>
      </c>
      <c r="P17" s="42">
        <f ca="1">SUM(P18:P18)</f>
        <v>5.785030098504269E-3</v>
      </c>
      <c r="Q17" s="31"/>
      <c r="R17" s="31"/>
      <c r="S17" s="31"/>
      <c r="T17" s="34"/>
    </row>
    <row r="18" spans="1:20" ht="15.75" x14ac:dyDescent="0.25">
      <c r="A18" s="299">
        <f t="shared" ref="A18:A19" ca="1" si="5">IF(LEN(D18),OFFSET(A18,-1,0)+1,OFFSET(A18,-1,0))</f>
        <v>2</v>
      </c>
      <c r="B18" s="299">
        <f ca="1">IF(OR(C18=1,D18=1),SUMIF($A$13:A18,A18,$C$13:C18),"")</f>
        <v>1</v>
      </c>
      <c r="C18" s="299">
        <f t="shared" ref="C18:C19" si="6">IF(G18&gt;0,1,"")</f>
        <v>1</v>
      </c>
      <c r="D18" s="300" t="str">
        <f t="shared" ref="D18:D19" ca="1" si="7">IF(COUNTA(H18,O18,J18)=2,1,"")</f>
        <v/>
      </c>
      <c r="E18" s="34"/>
      <c r="F18" s="35" t="s">
        <v>1358</v>
      </c>
      <c r="G18" s="354" t="str">
        <f>'COMP. DREN'!$C$29</f>
        <v>COMP DREN 002</v>
      </c>
      <c r="H18" s="35" t="s">
        <v>1361</v>
      </c>
      <c r="I18" s="35" t="str">
        <f t="shared" ref="I18" ca="1" si="8">IF(B18&lt;&gt;"",A18&amp;"."&amp;B18,"")</f>
        <v>2.1</v>
      </c>
      <c r="J18" s="41" t="str">
        <f ca="1">IF($F18="SINAPI",VLOOKUP($G18,'SINAPI ABRIL 2024-SERVIÇOS'!$B:$E,2,FALSE),IF($F18="COMPOSIÇÃO",VLOOKUP($G18,COMPOSIÇÕES!$A:$D,2,FALSE),IF($F18="I-SINAPI",VLOOKUP($G18,'SINAPI ABRIL 2024-INSUMOS'!$A:$D,2,FALSE),VLOOKUP($G18,'SICRO -JAN 2024 '!$B$2:$E$8522,2,FALSE))))</f>
        <v>PLACA DE OBRA EM CHAPA DE ACO GALVANIZADO</v>
      </c>
      <c r="K18" s="36" t="str">
        <f ca="1">IF($F18="SINAPI",VLOOKUP($G18,'SINAPI ABRIL 2024-SERVIÇOS'!$B:$E,3,FALSE),IF($F18="COMPOSIÇÃO",VLOOKUP($G18,COMPOSIÇÕES!$A:$D,3,FALSE),IF($F18="I-SINAPI",VLOOKUP($G18,'SINAPI ABRIL 2024-INSUMOS'!$A:$D,3,FALSE),VLOOKUP($G18,'SICRO -JAN 2024 '!$B$2:$E$8522,3,FALSE))))</f>
        <v>M2</v>
      </c>
      <c r="L18" s="37">
        <f>TRUNC(1.25*2.5,2)</f>
        <v>3.12</v>
      </c>
      <c r="M18" s="38">
        <f ca="1">IF($F18="SINAPI",VLOOKUP($G18,'SINAPI ABRIL 2024-SERVIÇOS'!$B:$E,4,FALSE),IF($F18="COMPOSIÇÃO",VLOOKUP($G18,COMPOSIÇÕES!$A:$D,4,FALSE),IF($F18="I-SINAPI",VLOOKUP($G18,'SINAPI ABRIL 2024-INSUMOS'!$A:$D,4,FALSE),VLOOKUP($G18,'SICRO -JAN 2024 '!$B$2:$E$8522,4,FALSE))))</f>
        <v>373.47999999999996</v>
      </c>
      <c r="N18" s="39">
        <f t="shared" ref="N18" ca="1" si="9">TRUNC(IF(H18="SERVIÇO",(1+$O$8)*$M18,(1+$O$9)*$M18),2)</f>
        <v>451.87</v>
      </c>
      <c r="O18" s="40">
        <f t="shared" ref="O18" ca="1" si="10">TRUNC(L18*N18,2)</f>
        <v>1409.83</v>
      </c>
      <c r="P18" s="42">
        <f ca="1">IF(L18=0,0,O18/$O$82)</f>
        <v>5.785030098504269E-3</v>
      </c>
      <c r="Q18" s="31"/>
      <c r="R18" s="31"/>
      <c r="S18" s="31"/>
      <c r="T18" s="34"/>
    </row>
    <row r="19" spans="1:20" ht="15.75" x14ac:dyDescent="0.25">
      <c r="A19" s="299">
        <f t="shared" ca="1" si="5"/>
        <v>2</v>
      </c>
      <c r="B19" s="299" t="str">
        <f>IF(OR(C19=1,D19=1),SUMIF($A$13:A19,A19,$C$13:C19),"")</f>
        <v/>
      </c>
      <c r="C19" s="299" t="str">
        <f t="shared" si="6"/>
        <v/>
      </c>
      <c r="D19" s="300" t="str">
        <f t="shared" si="7"/>
        <v/>
      </c>
      <c r="E19" s="34"/>
      <c r="F19" s="35"/>
      <c r="G19" s="36"/>
      <c r="H19" s="35"/>
      <c r="I19" s="35" t="str">
        <f>IF(B19&lt;&gt;"",A19&amp;"."&amp;B19,"")</f>
        <v/>
      </c>
      <c r="J19" s="41"/>
      <c r="K19" s="36"/>
      <c r="L19" s="37"/>
      <c r="M19" s="38"/>
      <c r="N19" s="39"/>
      <c r="O19" s="40"/>
      <c r="P19" s="42"/>
      <c r="Q19" s="31"/>
      <c r="R19" s="31"/>
      <c r="S19" s="31"/>
      <c r="T19" s="43"/>
    </row>
    <row r="20" spans="1:20" ht="15.75" x14ac:dyDescent="0.25">
      <c r="A20" s="299">
        <f t="shared" ca="1" si="1"/>
        <v>3</v>
      </c>
      <c r="B20" s="299">
        <f ca="1">IF(OR(C20=1,D20=1),SUMIF($A$13:A20,A20,$C$13:C20),"")</f>
        <v>0</v>
      </c>
      <c r="C20" s="299" t="str">
        <f t="shared" si="2"/>
        <v/>
      </c>
      <c r="D20" s="300">
        <f ca="1">IF(COUNTA(H20,O20,J20)=2,1,"")</f>
        <v>1</v>
      </c>
      <c r="E20" s="34"/>
      <c r="F20" s="35"/>
      <c r="G20" s="36"/>
      <c r="H20" s="35"/>
      <c r="I20" s="35" t="str">
        <f t="shared" ca="1" si="4"/>
        <v>3.0</v>
      </c>
      <c r="J20" s="41" t="s">
        <v>1389</v>
      </c>
      <c r="K20" s="36"/>
      <c r="L20" s="37"/>
      <c r="M20" s="38"/>
      <c r="N20" s="39"/>
      <c r="O20" s="40">
        <f ca="1">SUM(O21:O22)</f>
        <v>1081.5</v>
      </c>
      <c r="P20" s="42">
        <f ca="1">SUM(P21:P22)</f>
        <v>4.4377762223334494E-3</v>
      </c>
      <c r="Q20" s="31"/>
      <c r="R20" s="31"/>
      <c r="S20" s="31"/>
      <c r="T20" s="43"/>
    </row>
    <row r="21" spans="1:20" ht="15.75" x14ac:dyDescent="0.25">
      <c r="A21" s="299">
        <f t="shared" ca="1" si="1"/>
        <v>3</v>
      </c>
      <c r="B21" s="299" t="str">
        <f>IF(OR(C21=1,D21=1),SUMIF($A$13:A21,A21,$C$13:C21),"")</f>
        <v/>
      </c>
      <c r="C21" s="299" t="str">
        <f t="shared" si="2"/>
        <v/>
      </c>
      <c r="D21" s="300" t="str">
        <f t="shared" si="3"/>
        <v/>
      </c>
      <c r="E21" s="34"/>
      <c r="F21" s="35"/>
      <c r="G21" s="36"/>
      <c r="H21" s="35"/>
      <c r="I21" s="35" t="str">
        <f>IF(B21&lt;&gt;"",A21&amp;"."&amp;B21,"")</f>
        <v/>
      </c>
      <c r="J21" s="41" t="s">
        <v>1390</v>
      </c>
      <c r="K21" s="36"/>
      <c r="L21" s="37"/>
      <c r="M21" s="38"/>
      <c r="N21" s="39"/>
      <c r="O21" s="40"/>
      <c r="P21" s="42"/>
      <c r="Q21" s="31"/>
      <c r="R21" s="31"/>
      <c r="S21" s="31"/>
      <c r="T21" s="43"/>
    </row>
    <row r="22" spans="1:20" ht="15.75" x14ac:dyDescent="0.25">
      <c r="A22" s="299">
        <f t="shared" ca="1" si="1"/>
        <v>3</v>
      </c>
      <c r="B22" s="299">
        <f ca="1">IF(OR(C22=1,D22=1),SUMIF($A$13:A22,A22,$C$13:C22),"")</f>
        <v>1</v>
      </c>
      <c r="C22" s="299">
        <f t="shared" si="2"/>
        <v>1</v>
      </c>
      <c r="D22" s="300" t="str">
        <f t="shared" ca="1" si="3"/>
        <v/>
      </c>
      <c r="E22" s="34"/>
      <c r="F22" s="35" t="s">
        <v>1354</v>
      </c>
      <c r="G22" s="36">
        <v>99063</v>
      </c>
      <c r="H22" s="35" t="s">
        <v>1361</v>
      </c>
      <c r="I22" s="35" t="str">
        <f t="shared" ca="1" si="4"/>
        <v>3.1</v>
      </c>
      <c r="J22" s="41" t="str">
        <f>IF($F22="SINAPI",VLOOKUP($G22,'SINAPI ABRIL 2024-SERVIÇOS'!$B:$E,2,FALSE),IF($F22="COMPOSIÇÃO",VLOOKUP($G22,COMPOSIÇÕES!$A:$D,2,FALSE),IF($F22="I-SINAPI",VLOOKUP($G22,'SINAPI ABRIL 2024-INSUMOS'!$A:$D,2,FALSE),VLOOKUP($G22,'SICRO -JAN 2024 '!$B$2:$E$8522,2,FALSE))))</f>
        <v>LOCAÇÃO DE REDE DE ÁGUA OU ESGOTO. AF_03/2024</v>
      </c>
      <c r="K22" s="36" t="str">
        <f>IF($F22="SINAPI",VLOOKUP($G22,'SINAPI ABRIL 2024-SERVIÇOS'!$B:$E,3,FALSE),IF($F22="COMPOSIÇÃO",VLOOKUP($G22,COMPOSIÇÕES!$A:$D,3,FALSE),IF($F22="I-SINAPI",VLOOKUP($G22,'SINAPI ABRIL 2024-INSUMOS'!$A:$D,3,FALSE),VLOOKUP($G22,'SICRO -JAN 2024 '!$B$2:$E$8522,3,FALSE))))</f>
        <v>M</v>
      </c>
      <c r="L22" s="37">
        <f ca="1">'DREN. MEM. CAL.'!$F$16</f>
        <v>105</v>
      </c>
      <c r="M22" s="38">
        <f>IF($F22="SINAPI",VLOOKUP($G22,'SINAPI ABRIL 2024-SERVIÇOS'!$B:$E,4,FALSE),IF($F22="COMPOSIÇÃO",VLOOKUP($G22,COMPOSIÇÕES!$A:$D,4,FALSE),IF($F22="I-SINAPI",VLOOKUP($G22,'SINAPI ABRIL 2024-INSUMOS'!$A:$D,4,FALSE),VLOOKUP($G22,'SICRO -JAN 2024 '!$B$2:$E$8522,4,FALSE))))</f>
        <v>8.52</v>
      </c>
      <c r="N22" s="39">
        <f>TRUNC(IF(H22="SERVIÇO",(1+$O$8)*$M22,(1+$O$9)*$M22),2)</f>
        <v>10.3</v>
      </c>
      <c r="O22" s="40">
        <f ca="1">TRUNC(L22*N22,2)</f>
        <v>1081.5</v>
      </c>
      <c r="P22" s="42">
        <f ca="1">IF(L22=0,0,O22/$O$82)</f>
        <v>4.4377762223334494E-3</v>
      </c>
      <c r="Q22" s="31"/>
      <c r="R22" s="31"/>
      <c r="S22" s="31"/>
      <c r="T22" s="43"/>
    </row>
    <row r="23" spans="1:20" ht="15.75" x14ac:dyDescent="0.25">
      <c r="A23" s="299">
        <f t="shared" ca="1" si="1"/>
        <v>3</v>
      </c>
      <c r="B23" s="299" t="str">
        <f>IF(OR(C23=1,D23=1),SUMIF($A$13:A23,A23,$C$13:C23),"")</f>
        <v/>
      </c>
      <c r="C23" s="299" t="str">
        <f t="shared" si="2"/>
        <v/>
      </c>
      <c r="D23" s="300" t="str">
        <f t="shared" si="3"/>
        <v/>
      </c>
      <c r="E23" s="34"/>
      <c r="F23" s="35"/>
      <c r="G23" s="36"/>
      <c r="H23" s="35"/>
      <c r="I23" s="35" t="str">
        <f t="shared" si="4"/>
        <v/>
      </c>
      <c r="J23" s="41"/>
      <c r="K23" s="36"/>
      <c r="L23" s="37"/>
      <c r="M23" s="38"/>
      <c r="N23" s="39"/>
      <c r="O23" s="40"/>
      <c r="P23" s="42"/>
      <c r="Q23" s="31"/>
      <c r="R23" s="31"/>
      <c r="S23" s="31"/>
      <c r="T23" s="43"/>
    </row>
    <row r="24" spans="1:20" ht="15.75" x14ac:dyDescent="0.25">
      <c r="A24" s="299">
        <f t="shared" ca="1" si="1"/>
        <v>4</v>
      </c>
      <c r="B24" s="299">
        <f ca="1">IF(OR(C24=1,D24=1),SUMIF($A$13:A24,A24,$C$13:C24),"")</f>
        <v>0</v>
      </c>
      <c r="C24" s="299" t="str">
        <f t="shared" si="2"/>
        <v/>
      </c>
      <c r="D24" s="300">
        <f t="shared" ca="1" si="3"/>
        <v>1</v>
      </c>
      <c r="E24" s="34"/>
      <c r="F24" s="35"/>
      <c r="G24" s="36"/>
      <c r="H24" s="35"/>
      <c r="I24" s="35" t="str">
        <f t="shared" ca="1" si="4"/>
        <v>4.0</v>
      </c>
      <c r="J24" s="41" t="s">
        <v>1393</v>
      </c>
      <c r="K24" s="36"/>
      <c r="L24" s="37"/>
      <c r="M24" s="38"/>
      <c r="N24" s="39"/>
      <c r="O24" s="40">
        <f ca="1">SUM(O25:O35)</f>
        <v>29343.010000000002</v>
      </c>
      <c r="P24" s="42">
        <f ca="1">SUM(P25:P35)</f>
        <v>0.12040472683281798</v>
      </c>
      <c r="Q24" s="31"/>
      <c r="R24" s="31"/>
      <c r="S24" s="31"/>
      <c r="T24" s="43"/>
    </row>
    <row r="25" spans="1:20" ht="15.75" x14ac:dyDescent="0.25">
      <c r="A25" s="299">
        <f t="shared" ca="1" si="1"/>
        <v>4</v>
      </c>
      <c r="B25" s="299" t="str">
        <f>IF(OR(C25=1,D25=1),SUMIF($A$13:A25,A25,$C$13:C25),"")</f>
        <v/>
      </c>
      <c r="C25" s="299" t="str">
        <f t="shared" si="2"/>
        <v/>
      </c>
      <c r="D25" s="300" t="str">
        <f t="shared" si="3"/>
        <v/>
      </c>
      <c r="E25" s="34"/>
      <c r="F25" s="35"/>
      <c r="G25" s="36"/>
      <c r="H25" s="35"/>
      <c r="I25" s="35" t="str">
        <f t="shared" si="4"/>
        <v/>
      </c>
      <c r="J25" s="41" t="s">
        <v>3684</v>
      </c>
      <c r="K25" s="36"/>
      <c r="L25" s="37"/>
      <c r="M25" s="38"/>
      <c r="N25" s="39"/>
      <c r="O25" s="40"/>
      <c r="P25" s="42"/>
      <c r="Q25" s="31"/>
      <c r="R25" s="31"/>
      <c r="S25" s="31"/>
      <c r="T25" s="43"/>
    </row>
    <row r="26" spans="1:20" ht="51" x14ac:dyDescent="0.25">
      <c r="A26" s="299">
        <f t="shared" ca="1" si="1"/>
        <v>4</v>
      </c>
      <c r="B26" s="299">
        <f ca="1">IF(OR(C26=1,D26=1),SUMIF($A$13:A26,A26,$C$13:C26),"")</f>
        <v>1</v>
      </c>
      <c r="C26" s="299">
        <f t="shared" si="2"/>
        <v>1</v>
      </c>
      <c r="D26" s="300" t="str">
        <f t="shared" ca="1" si="3"/>
        <v/>
      </c>
      <c r="E26" s="34"/>
      <c r="F26" s="35" t="s">
        <v>1354</v>
      </c>
      <c r="G26" s="36">
        <v>102281</v>
      </c>
      <c r="H26" s="35" t="s">
        <v>1361</v>
      </c>
      <c r="I26" s="35" t="str">
        <f t="shared" ca="1" si="4"/>
        <v>4.1</v>
      </c>
      <c r="J26" s="41" t="str">
        <f>IF($F26="SINAPI",VLOOKUP($G26,'SINAPI ABRIL 2024-SERVIÇOS'!$B:$E,2,FALSE),IF($F26="COMPOSIÇÃO",VLOOKUP($G26,COMPOSIÇÕES!$A:$D,2,FALSE),IF($F26="I-SINAPI",VLOOKUP($G26,'SINAPI ABRIL 2024-INSUMOS'!$A:$D,2,FALSE),VLOOKUP($G26,'SICRO -JAN 2024 '!$B$2:$E$8522,2,FALSE))))</f>
        <v>ESCAVAÇÃO MECANIZADA DE VALA COM PROF. MAIOR QUE 1,5 M ATÉ 3,0 M (MÉDIA MONTANTE E JUSANTE/UMA COMPOSIÇÃO POR TRECHO),COM ESCAVADEIRA (1,2 M3),LARG. DE 1,5 M A 2,5 M, EM SOLO DE 1A CATEGORIA, LOCAIS COM BAIXO NÍVEL DE INTERFERÊNCIA. AF_02/2021</v>
      </c>
      <c r="K26" s="36" t="str">
        <f>IF($F26="SINAPI",VLOOKUP($G26,'SINAPI ABRIL 2024-SERVIÇOS'!$B:$E,3,FALSE),IF($F26="COMPOSIÇÃO",VLOOKUP($G26,COMPOSIÇÕES!$A:$D,3,FALSE),IF($F26="I-SINAPI",VLOOKUP($G26,'SINAPI ABRIL 2024-INSUMOS'!$A:$D,3,FALSE),VLOOKUP($G26,'SICRO -JAN 2024 '!$B$2:$E$8522,3,FALSE))))</f>
        <v>M3</v>
      </c>
      <c r="L26" s="37">
        <f ca="1">VLOOKUP(G26,OFFSET('DREN. MEM. CAL.'!$B$127,1,0):OFFSET('DREN. MEM. CAL.'!$K$2460,-1,0),10,0)</f>
        <v>506.79999999999995</v>
      </c>
      <c r="M26" s="38">
        <f>IF($F26="SINAPI",VLOOKUP($G26,'SINAPI ABRIL 2024-SERVIÇOS'!$B:$E,4,FALSE),IF($F26="COMPOSIÇÃO",VLOOKUP($G26,COMPOSIÇÕES!$A:$D,4,FALSE),IF($F26="I-SINAPI",VLOOKUP($G26,'SINAPI ABRIL 2024-INSUMOS'!$A:$D,4,FALSE),VLOOKUP($G26,'SICRO -JAN 2024 '!$B$2:$E$8522,4,FALSE))))</f>
        <v>5.16</v>
      </c>
      <c r="N26" s="39">
        <f t="shared" ref="N26:N27" si="11">TRUNC(IF(H26="SERVIÇO",(1+$O$8)*$M26,(1+$O$9)*$M26),2)</f>
        <v>6.24</v>
      </c>
      <c r="O26" s="40">
        <f t="shared" ref="O26:O27" ca="1" si="12">TRUNC(L26*N26,2)</f>
        <v>3162.43</v>
      </c>
      <c r="P26" s="42">
        <f ca="1">IF(L26=0,0,O26/$O$82)</f>
        <v>1.2976566489869598E-2</v>
      </c>
      <c r="Q26" s="31"/>
      <c r="R26" s="31"/>
      <c r="S26" s="31"/>
      <c r="T26" s="43"/>
    </row>
    <row r="27" spans="1:20" ht="51" x14ac:dyDescent="0.25">
      <c r="A27" s="299">
        <f t="shared" ca="1" si="1"/>
        <v>4</v>
      </c>
      <c r="B27" s="299">
        <f ca="1">IF(OR(C27=1,D27=1),SUMIF($A$13:A27,A27,$C$13:C27),"")</f>
        <v>2</v>
      </c>
      <c r="C27" s="299">
        <f t="shared" si="2"/>
        <v>1</v>
      </c>
      <c r="D27" s="300" t="str">
        <f t="shared" ca="1" si="3"/>
        <v/>
      </c>
      <c r="E27" s="34"/>
      <c r="F27" s="35" t="s">
        <v>1354</v>
      </c>
      <c r="G27" s="36">
        <v>90106</v>
      </c>
      <c r="H27" s="35" t="s">
        <v>1361</v>
      </c>
      <c r="I27" s="35" t="str">
        <f t="shared" ca="1" si="4"/>
        <v>4.2</v>
      </c>
      <c r="J27" s="41" t="str">
        <f>IF($F27="SINAPI",VLOOKUP($G27,'SINAPI ABRIL 2024-SERVIÇOS'!$B:$E,2,FALSE),IF($F27="COMPOSIÇÃO",VLOOKUP($G27,COMPOSIÇÕES!$A:$D,2,FALSE),IF($F27="I-SINAPI",VLOOKUP($G27,'SINAPI ABRIL 2024-INSUMOS'!$A:$D,2,FALSE),VLOOKUP($G27,'SICRO -JAN 2024 '!$B$2:$E$8522,2,FALSE))))</f>
        <v>ESCAVAÇÃO MECANIZADA DE VALA COM PROFUNDIDADE ATÉ 1,5 M (MÉDIA MONTANTE E JUSANTE/UMA COMPOSIÇÃO POR TRECHO), RETROESCAV. (0,26 M3), LARGURA DE 0,8 M A 1,5 M, EM SOLO DE 1A CATEGORIA, LOCAIS COM BAIXO NÍVEL DE INTERFERÊNCIA. AF_02/2021</v>
      </c>
      <c r="K27" s="36" t="str">
        <f>IF($F27="SINAPI",VLOOKUP($G27,'SINAPI ABRIL 2024-SERVIÇOS'!$B:$E,3,FALSE),IF($F27="COMPOSIÇÃO",VLOOKUP($G27,COMPOSIÇÕES!$A:$D,3,FALSE),IF($F27="I-SINAPI",VLOOKUP($G27,'SINAPI ABRIL 2024-INSUMOS'!$A:$D,3,FALSE),VLOOKUP($G27,'SICRO -JAN 2024 '!$B$2:$E$8522,3,FALSE))))</f>
        <v>M3</v>
      </c>
      <c r="L27" s="37">
        <f ca="1">VLOOKUP(G27,OFFSET('DREN. MEM. CAL.'!$B$127,1,0):OFFSET('DREN. MEM. CAL.'!$K$2460,-1,0),10,0)</f>
        <v>106.32</v>
      </c>
      <c r="M27" s="38">
        <f>IF($F27="SINAPI",VLOOKUP($G27,'SINAPI ABRIL 2024-SERVIÇOS'!$B:$E,4,FALSE),IF($F27="COMPOSIÇÃO",VLOOKUP($G27,COMPOSIÇÕES!$A:$D,4,FALSE),IF($F27="I-SINAPI",VLOOKUP($G27,'SINAPI ABRIL 2024-INSUMOS'!$A:$D,4,FALSE),VLOOKUP($G27,'SICRO -JAN 2024 '!$B$2:$E$8522,4,FALSE))))</f>
        <v>6.73</v>
      </c>
      <c r="N27" s="39">
        <f t="shared" si="11"/>
        <v>8.14</v>
      </c>
      <c r="O27" s="40">
        <f t="shared" ca="1" si="12"/>
        <v>865.44</v>
      </c>
      <c r="P27" s="42">
        <f ca="1">IF(L27=0,0,O27/$O$82)</f>
        <v>3.5512057825762928E-3</v>
      </c>
      <c r="Q27" s="31"/>
      <c r="R27" s="31"/>
      <c r="S27" s="31"/>
      <c r="T27" s="43"/>
    </row>
    <row r="28" spans="1:20" ht="15.75" x14ac:dyDescent="0.25">
      <c r="A28" s="299">
        <f t="shared" ca="1" si="1"/>
        <v>4</v>
      </c>
      <c r="B28" s="299" t="str">
        <f>IF(OR(C28=1,D28=1),SUMIF($A$13:A28,A28,$C$13:C28),"")</f>
        <v/>
      </c>
      <c r="C28" s="299" t="str">
        <f t="shared" si="2"/>
        <v/>
      </c>
      <c r="D28" s="300" t="str">
        <f t="shared" si="3"/>
        <v/>
      </c>
      <c r="E28" s="34"/>
      <c r="F28" s="35"/>
      <c r="G28" s="36"/>
      <c r="H28" s="35"/>
      <c r="I28" s="35" t="str">
        <f t="shared" si="4"/>
        <v/>
      </c>
      <c r="J28" s="41" t="s">
        <v>3685</v>
      </c>
      <c r="K28" s="36"/>
      <c r="L28" s="37"/>
      <c r="M28" s="38"/>
      <c r="N28" s="39"/>
      <c r="O28" s="40"/>
      <c r="P28" s="42"/>
      <c r="Q28" s="31"/>
      <c r="R28" s="31"/>
      <c r="S28" s="31"/>
      <c r="T28" s="43"/>
    </row>
    <row r="29" spans="1:20" ht="51" x14ac:dyDescent="0.25">
      <c r="A29" s="299">
        <f t="shared" ca="1" si="1"/>
        <v>4</v>
      </c>
      <c r="B29" s="299">
        <f ca="1">IF(OR(C29=1,D29=1),SUMIF($A$13:A29,A29,$C$13:C29),"")</f>
        <v>3</v>
      </c>
      <c r="C29" s="299">
        <f t="shared" si="2"/>
        <v>1</v>
      </c>
      <c r="D29" s="300" t="str">
        <f t="shared" ca="1" si="3"/>
        <v/>
      </c>
      <c r="E29" s="34"/>
      <c r="F29" s="35" t="s">
        <v>1354</v>
      </c>
      <c r="G29" s="36">
        <v>93369</v>
      </c>
      <c r="H29" s="35" t="s">
        <v>1361</v>
      </c>
      <c r="I29" s="35" t="str">
        <f t="shared" ca="1" si="4"/>
        <v>4.3</v>
      </c>
      <c r="J29" s="41" t="str">
        <f>IF($F29="SINAPI",VLOOKUP($G29,'SINAPI ABRIL 2024-SERVIÇOS'!$B:$E,2,FALSE),IF($F29="COMPOSIÇÃO",VLOOKUP($G29,COMPOSIÇÕES!$A:$D,2,FALSE),IF($F29="I-SINAPI",VLOOKUP($G29,'SINAPI ABRIL 2024-INSUMOS'!$A:$D,2,FALSE),VLOOKUP($G29,'SICRO -JAN 2024 '!$B$2:$E$8522,2,FALSE))))</f>
        <v>REATERRO MECANIZADO DE VALA COM ESCAVADEIRA HIDRÁULICA (CAPACIDADE DA CAÇAMBA: 0,8 M³/POTÊNCIA: 111 HP), LARGURA 1,5 A 2,5 M, PROFUNDIDADE 1,5 A 3,0 M, COM SOLO (SEM SUBSTITUIÇÃO) DE 1ª CATEGORIA, COM COMPACTADOR DE SOLOS DE PERCUSSÃO. AF_08/2023</v>
      </c>
      <c r="K29" s="36" t="str">
        <f>IF($F29="SINAPI",VLOOKUP($G29,'SINAPI ABRIL 2024-SERVIÇOS'!$B:$E,3,FALSE),IF($F29="COMPOSIÇÃO",VLOOKUP($G29,COMPOSIÇÕES!$A:$D,3,FALSE),IF($F29="I-SINAPI",VLOOKUP($G29,'SINAPI ABRIL 2024-INSUMOS'!$A:$D,3,FALSE),VLOOKUP($G29,'SICRO -JAN 2024 '!$B$2:$E$8522,3,FALSE))))</f>
        <v>M3</v>
      </c>
      <c r="L29" s="37">
        <f ca="1">VLOOKUP(G29,OFFSET('DREN. MEM. CAL.'!$B$127,1,0):OFFSET('DREN. MEM. CAL.'!$K$2460,-1,0),10,0)</f>
        <v>341.37999999999994</v>
      </c>
      <c r="M29" s="38">
        <f>IF($F29="SINAPI",VLOOKUP($G29,'SINAPI ABRIL 2024-SERVIÇOS'!$B:$E,4,FALSE),IF($F29="COMPOSIÇÃO",VLOOKUP($G29,COMPOSIÇÕES!$A:$D,4,FALSE),IF($F29="I-SINAPI",VLOOKUP($G29,'SINAPI ABRIL 2024-INSUMOS'!$A:$D,4,FALSE),VLOOKUP($G29,'SICRO -JAN 2024 '!$B$2:$E$8522,4,FALSE))))</f>
        <v>15.09</v>
      </c>
      <c r="N29" s="39">
        <f t="shared" ref="N29" si="13">TRUNC(IF(H29="SERVIÇO",(1+$O$8)*$M29,(1+$O$9)*$M29),2)</f>
        <v>18.25</v>
      </c>
      <c r="O29" s="40">
        <f t="shared" ref="O29" ca="1" si="14">TRUNC(L29*N29,2)</f>
        <v>6230.18</v>
      </c>
      <c r="P29" s="42">
        <f ca="1">IF(L29=0,0,O29/$O$82)</f>
        <v>2.5564627521828399E-2</v>
      </c>
      <c r="Q29" s="31"/>
      <c r="R29" s="31"/>
      <c r="S29" s="31"/>
      <c r="T29" s="43"/>
    </row>
    <row r="30" spans="1:20" ht="51" x14ac:dyDescent="0.25">
      <c r="A30" s="299">
        <f t="shared" ca="1" si="1"/>
        <v>4</v>
      </c>
      <c r="B30" s="299">
        <f ca="1">IF(OR(C30=1,D30=1),SUMIF($A$13:A30,A30,$C$13:C30),"")</f>
        <v>4</v>
      </c>
      <c r="C30" s="299">
        <f t="shared" si="2"/>
        <v>1</v>
      </c>
      <c r="D30" s="300" t="str">
        <f t="shared" ca="1" si="3"/>
        <v/>
      </c>
      <c r="E30" s="34"/>
      <c r="F30" s="35" t="s">
        <v>1354</v>
      </c>
      <c r="G30" s="36">
        <v>93379</v>
      </c>
      <c r="H30" s="35" t="s">
        <v>1361</v>
      </c>
      <c r="I30" s="35" t="str">
        <f t="shared" ca="1" si="4"/>
        <v>4.4</v>
      </c>
      <c r="J30" s="41" t="str">
        <f>IF($F30="SINAPI",VLOOKUP($G30,'SINAPI ABRIL 2024-SERVIÇOS'!$B:$E,2,FALSE),IF($F30="COMPOSIÇÃO",VLOOKUP($G30,COMPOSIÇÕES!$A:$D,2,FALSE),IF($F30="I-SINAPI",VLOOKUP($G30,'SINAPI ABRIL 2024-INSUMOS'!$A:$D,2,FALSE),VLOOKUP($G30,'SICRO -JAN 2024 '!$B$2:$E$8522,2,FALSE))))</f>
        <v>REATERRO MECANIZADO DE VALA COM RETROESCAVADEIRA (CAPACIDADE DA CAÇAMBA   DA RETRO: 0,26 M³/POTÊNCIA: 88 HP), LARGURA 0,8 A 1,5 M, PROFUNDIDADE ATÉ 1,5 M, COM SOLO (SEM SUBSTITUIÇÃO) DE 1ª CATEGORIA, COM COMPACTADOR DE SOLOS DE PERCUSSÃO AF_08/2023</v>
      </c>
      <c r="K30" s="36" t="str">
        <f>IF($F30="SINAPI",VLOOKUP($G30,'SINAPI ABRIL 2024-SERVIÇOS'!$B:$E,3,FALSE),IF($F30="COMPOSIÇÃO",VLOOKUP($G30,COMPOSIÇÕES!$A:$D,3,FALSE),IF($F30="I-SINAPI",VLOOKUP($G30,'SINAPI ABRIL 2024-INSUMOS'!$A:$D,3,FALSE),VLOOKUP($G30,'SICRO -JAN 2024 '!$B$2:$E$8522,3,FALSE))))</f>
        <v>M3</v>
      </c>
      <c r="L30" s="37">
        <f ca="1">VLOOKUP(G30,OFFSET('DREN. MEM. CAL.'!$B$127,1,0):OFFSET('DREN. MEM. CAL.'!$K$2460,-1,0),10,0)</f>
        <v>65.48</v>
      </c>
      <c r="M30" s="38">
        <f>IF($F30="SINAPI",VLOOKUP($G30,'SINAPI ABRIL 2024-SERVIÇOS'!$B:$E,4,FALSE),IF($F30="COMPOSIÇÃO",VLOOKUP($G30,COMPOSIÇÕES!$A:$D,4,FALSE),IF($F30="I-SINAPI",VLOOKUP($G30,'SINAPI ABRIL 2024-INSUMOS'!$A:$D,4,FALSE),VLOOKUP($G30,'SICRO -JAN 2024 '!$B$2:$E$8522,4,FALSE))))</f>
        <v>15.77</v>
      </c>
      <c r="N30" s="39">
        <f t="shared" ref="N30" si="15">TRUNC(IF(H30="SERVIÇO",(1+$O$8)*$M30,(1+$O$9)*$M30),2)</f>
        <v>19.079999999999998</v>
      </c>
      <c r="O30" s="40">
        <f t="shared" ref="O30" ca="1" si="16">TRUNC(L30*N30,2)</f>
        <v>1249.3499999999999</v>
      </c>
      <c r="P30" s="42">
        <f ca="1">IF(L30=0,0,O30/$O$82)</f>
        <v>5.1265240160631486E-3</v>
      </c>
      <c r="Q30" s="31"/>
      <c r="R30" s="31"/>
      <c r="S30" s="31"/>
      <c r="T30" s="43"/>
    </row>
    <row r="31" spans="1:20" ht="15.75" x14ac:dyDescent="0.25">
      <c r="A31" s="299">
        <f t="shared" ca="1" si="1"/>
        <v>4</v>
      </c>
      <c r="B31" s="299" t="str">
        <f>IF(OR(C31=1,D31=1),SUMIF($A$13:A31,A31,$C$13:C31),"")</f>
        <v/>
      </c>
      <c r="C31" s="299" t="str">
        <f t="shared" si="2"/>
        <v/>
      </c>
      <c r="D31" s="300" t="str">
        <f t="shared" si="3"/>
        <v/>
      </c>
      <c r="E31" s="34"/>
      <c r="F31" s="35"/>
      <c r="G31" s="36"/>
      <c r="H31" s="35"/>
      <c r="I31" s="35" t="str">
        <f t="shared" si="4"/>
        <v/>
      </c>
      <c r="J31" s="41" t="s">
        <v>3690</v>
      </c>
      <c r="K31" s="36"/>
      <c r="L31" s="37"/>
      <c r="M31" s="38"/>
      <c r="N31" s="39"/>
      <c r="O31" s="40"/>
      <c r="P31" s="42"/>
      <c r="Q31" s="31"/>
      <c r="R31" s="31"/>
      <c r="S31" s="31"/>
      <c r="T31" s="43"/>
    </row>
    <row r="32" spans="1:20" ht="25.5" x14ac:dyDescent="0.25">
      <c r="A32" s="299">
        <f t="shared" ca="1" si="1"/>
        <v>4</v>
      </c>
      <c r="B32" s="299">
        <f ca="1">IF(OR(C32=1,D32=1),SUMIF($A$13:A32,A32,$C$13:C32),"")</f>
        <v>5</v>
      </c>
      <c r="C32" s="299">
        <f t="shared" si="2"/>
        <v>1</v>
      </c>
      <c r="D32" s="300" t="str">
        <f t="shared" ca="1" si="3"/>
        <v/>
      </c>
      <c r="E32" s="34"/>
      <c r="F32" s="35" t="s">
        <v>1354</v>
      </c>
      <c r="G32" s="36">
        <v>101573</v>
      </c>
      <c r="H32" s="35" t="s">
        <v>1361</v>
      </c>
      <c r="I32" s="35" t="str">
        <f t="shared" ca="1" si="4"/>
        <v>4.5</v>
      </c>
      <c r="J32" s="41" t="str">
        <f>IF($F32="SINAPI",VLOOKUP($G32,'SINAPI ABRIL 2024-SERVIÇOS'!$B:$E,2,FALSE),IF($F32="COMPOSIÇÃO",VLOOKUP($G32,COMPOSIÇÕES!$A:$D,2,FALSE),IF($F32="I-SINAPI",VLOOKUP($G32,'SINAPI ABRIL 2024-INSUMOS'!$A:$D,2,FALSE),VLOOKUP($G32,'SICRO -JAN 2024 '!$B$2:$E$8522,2,FALSE))))</f>
        <v>ESCORAMENTO DE VALA, TIPO PONTALETEAMENTO, COM PROFUNDIDADE DE 1,5 A 3,0 M, LARGURA MAIOR OU IGUAL A 1,5 M E MENOR QUE 2,5 M. AF_08/2020</v>
      </c>
      <c r="K32" s="36" t="str">
        <f>IF($F32="SINAPI",VLOOKUP($G32,'SINAPI ABRIL 2024-SERVIÇOS'!$B:$E,3,FALSE),IF($F32="COMPOSIÇÃO",VLOOKUP($G32,COMPOSIÇÕES!$A:$D,3,FALSE),IF($F32="I-SINAPI",VLOOKUP($G32,'SINAPI ABRIL 2024-INSUMOS'!$A:$D,3,FALSE),VLOOKUP($G32,'SICRO -JAN 2024 '!$B$2:$E$8522,3,FALSE))))</f>
        <v>M2</v>
      </c>
      <c r="L32" s="37">
        <f ca="1">VLOOKUP(G32,OFFSET('DREN. MEM. CAL.'!$B$127,1,0):OFFSET('DREN. MEM. CAL.'!$K$2460,-1,0),10,0)</f>
        <v>543.29999999999995</v>
      </c>
      <c r="M32" s="38">
        <f>IF($F32="SINAPI",VLOOKUP($G32,'SINAPI ABRIL 2024-SERVIÇOS'!$B:$E,4,FALSE),IF($F32="COMPOSIÇÃO",VLOOKUP($G32,COMPOSIÇÕES!$A:$D,4,FALSE),IF($F32="I-SINAPI",VLOOKUP($G32,'SINAPI ABRIL 2024-INSUMOS'!$A:$D,4,FALSE),VLOOKUP($G32,'SICRO -JAN 2024 '!$B$2:$E$8522,4,FALSE))))</f>
        <v>25.14</v>
      </c>
      <c r="N32" s="39">
        <f t="shared" ref="N32" si="17">TRUNC(IF(H32="SERVIÇO",(1+$O$8)*$M32,(1+$O$9)*$M32),2)</f>
        <v>30.41</v>
      </c>
      <c r="O32" s="40">
        <f t="shared" ref="O32" ca="1" si="18">TRUNC(L32*N32,2)</f>
        <v>16521.75</v>
      </c>
      <c r="P32" s="42">
        <f ca="1">IF(L32=0,0,O32/$O$82)</f>
        <v>6.779457170720081E-2</v>
      </c>
      <c r="Q32" s="31"/>
      <c r="R32" s="31"/>
      <c r="S32" s="31"/>
      <c r="T32" s="43"/>
    </row>
    <row r="33" spans="1:20" ht="15.75" x14ac:dyDescent="0.25">
      <c r="A33" s="299">
        <f t="shared" ref="A33:A45" ca="1" si="19">IF(LEN(D33),OFFSET(A33,-1,0)+1,OFFSET(A33,-1,0))</f>
        <v>4</v>
      </c>
      <c r="B33" s="299" t="str">
        <f>IF(OR(C33=1,D33=1),SUMIF($A$13:A33,A33,$C$13:C33),"")</f>
        <v/>
      </c>
      <c r="C33" s="299" t="str">
        <f t="shared" ref="C33:C45" si="20">IF(G33&gt;0,1,"")</f>
        <v/>
      </c>
      <c r="D33" s="300" t="str">
        <f t="shared" ref="D33:D45" si="21">IF(COUNTA(H33,O33,J33)=2,1,"")</f>
        <v/>
      </c>
      <c r="E33" s="34"/>
      <c r="F33" s="35"/>
      <c r="G33" s="36"/>
      <c r="H33" s="35"/>
      <c r="I33" s="35" t="str">
        <f t="shared" ref="I33:I45" si="22">IF(B33&lt;&gt;"",A33&amp;"."&amp;B33,"")</f>
        <v/>
      </c>
      <c r="J33" s="41" t="s">
        <v>4853</v>
      </c>
      <c r="K33" s="36"/>
      <c r="L33" s="37"/>
      <c r="M33" s="38"/>
      <c r="N33" s="39"/>
      <c r="O33" s="40"/>
      <c r="P33" s="42"/>
      <c r="Q33" s="31"/>
      <c r="R33" s="31"/>
      <c r="S33" s="31"/>
      <c r="T33" s="43"/>
    </row>
    <row r="34" spans="1:20" ht="25.5" x14ac:dyDescent="0.25">
      <c r="A34" s="299">
        <f t="shared" ca="1" si="19"/>
        <v>4</v>
      </c>
      <c r="B34" s="299">
        <f ca="1">IF(OR(C34=1,D34=1),SUMIF($A$13:A34,A34,$C$13:C34),"")</f>
        <v>6</v>
      </c>
      <c r="C34" s="299">
        <f t="shared" si="20"/>
        <v>1</v>
      </c>
      <c r="D34" s="300" t="str">
        <f t="shared" ca="1" si="21"/>
        <v/>
      </c>
      <c r="E34" s="34"/>
      <c r="F34" s="35" t="s">
        <v>1354</v>
      </c>
      <c r="G34" s="36">
        <v>101616</v>
      </c>
      <c r="H34" s="35" t="s">
        <v>1361</v>
      </c>
      <c r="I34" s="35" t="str">
        <f t="shared" ca="1" si="22"/>
        <v>4.6</v>
      </c>
      <c r="J34" s="41" t="str">
        <f>IF($F34="SINAPI",VLOOKUP($G34,'SINAPI ABRIL 2024-SERVIÇOS'!$B:$E,2,FALSE),IF($F34="COMPOSIÇÃO",VLOOKUP($G34,COMPOSIÇÕES!$A:$D,2,FALSE),IF($F34="I-SINAPI",VLOOKUP($G34,'SINAPI ABRIL 2024-INSUMOS'!$A:$D,2,FALSE),VLOOKUP($G34,'SICRO -JAN 2024 '!$B$2:$E$8522,2,FALSE))))</f>
        <v>PREPARO DE FUNDO DE VALA COM LARGURA MENOR QUE 1,5 M (ACERTO DO SOLO NATURAL). AF_08/2020</v>
      </c>
      <c r="K34" s="36" t="str">
        <f>IF($F34="SINAPI",VLOOKUP($G34,'SINAPI ABRIL 2024-SERVIÇOS'!$B:$E,3,FALSE),IF($F34="COMPOSIÇÃO",VLOOKUP($G34,COMPOSIÇÕES!$A:$D,3,FALSE),IF($F34="I-SINAPI",VLOOKUP($G34,'SINAPI ABRIL 2024-INSUMOS'!$A:$D,3,FALSE),VLOOKUP($G34,'SICRO -JAN 2024 '!$B$2:$E$8522,3,FALSE))))</f>
        <v>M2</v>
      </c>
      <c r="L34" s="37">
        <f ca="1">VLOOKUP(G34,OFFSET('DREN. MEM. CAL.'!$B$127,1,0):OFFSET('DREN. MEM. CAL.'!$K$2460,-1,0),10,0)</f>
        <v>96.649999999999991</v>
      </c>
      <c r="M34" s="38">
        <f>IF($F34="SINAPI",VLOOKUP($G34,'SINAPI ABRIL 2024-SERVIÇOS'!$B:$E,4,FALSE),IF($F34="COMPOSIÇÃO",VLOOKUP($G34,COMPOSIÇÕES!$A:$D,4,FALSE),IF($F34="I-SINAPI",VLOOKUP($G34,'SINAPI ABRIL 2024-INSUMOS'!$A:$D,4,FALSE),VLOOKUP($G34,'SICRO -JAN 2024 '!$B$2:$E$8522,4,FALSE))))</f>
        <v>5.9</v>
      </c>
      <c r="N34" s="39">
        <f t="shared" ref="N34:N35" si="23">TRUNC(IF(H34="SERVIÇO",(1+$O$8)*$M34,(1+$O$9)*$M34),2)</f>
        <v>7.13</v>
      </c>
      <c r="O34" s="40">
        <f t="shared" ref="O34:O35" ca="1" si="24">TRUNC(L34*N34,2)</f>
        <v>689.11</v>
      </c>
      <c r="P34" s="42">
        <f ca="1">IF(L34=0,0,O34/$O$82)</f>
        <v>2.8276615557764249E-3</v>
      </c>
      <c r="Q34" s="400"/>
      <c r="R34" s="31"/>
      <c r="S34" s="31"/>
      <c r="T34" s="43"/>
    </row>
    <row r="35" spans="1:20" ht="25.5" x14ac:dyDescent="0.25">
      <c r="A35" s="299">
        <f t="shared" ca="1" si="19"/>
        <v>4</v>
      </c>
      <c r="B35" s="299">
        <f ca="1">IF(OR(C35=1,D35=1),SUMIF($A$13:A35,A35,$C$13:C35),"")</f>
        <v>7</v>
      </c>
      <c r="C35" s="299">
        <f t="shared" si="20"/>
        <v>1</v>
      </c>
      <c r="D35" s="300" t="str">
        <f t="shared" ca="1" si="21"/>
        <v/>
      </c>
      <c r="E35" s="34"/>
      <c r="F35" s="35" t="s">
        <v>1354</v>
      </c>
      <c r="G35" s="36">
        <v>101617</v>
      </c>
      <c r="H35" s="35" t="s">
        <v>1361</v>
      </c>
      <c r="I35" s="35" t="str">
        <f t="shared" ca="1" si="22"/>
        <v>4.7</v>
      </c>
      <c r="J35" s="41" t="str">
        <f>IF($F35="SINAPI",VLOOKUP($G35,'SINAPI ABRIL 2024-SERVIÇOS'!$B:$E,2,FALSE),IF($F35="COMPOSIÇÃO",VLOOKUP($G35,COMPOSIÇÕES!$A:$D,2,FALSE),IF($F35="I-SINAPI",VLOOKUP($G35,'SINAPI ABRIL 2024-INSUMOS'!$A:$D,2,FALSE),VLOOKUP($G35,'SICRO -JAN 2024 '!$B$2:$E$8522,2,FALSE))))</f>
        <v>PREPARO DE FUNDO DE VALA COM LARGURA MAIOR OU IGUAL A 1,5 M E MENOR QUE 2,5 M (ACERTO DO SOLO NATURAL). AF_08/2020</v>
      </c>
      <c r="K35" s="36" t="str">
        <f>IF($F35="SINAPI",VLOOKUP($G35,'SINAPI ABRIL 2024-SERVIÇOS'!$B:$E,3,FALSE),IF($F35="COMPOSIÇÃO",VLOOKUP($G35,COMPOSIÇÕES!$A:$D,3,FALSE),IF($F35="I-SINAPI",VLOOKUP($G35,'SINAPI ABRIL 2024-INSUMOS'!$A:$D,3,FALSE),VLOOKUP($G35,'SICRO -JAN 2024 '!$B$2:$E$8522,3,FALSE))))</f>
        <v>M2</v>
      </c>
      <c r="L35" s="37">
        <f ca="1">VLOOKUP(G35,OFFSET('DREN. MEM. CAL.'!$B$127,1,0):OFFSET('DREN. MEM. CAL.'!$K$2460,-1,0),10,0)</f>
        <v>178.5</v>
      </c>
      <c r="M35" s="38">
        <f>IF($F35="SINAPI",VLOOKUP($G35,'SINAPI ABRIL 2024-SERVIÇOS'!$B:$E,4,FALSE),IF($F35="COMPOSIÇÃO",VLOOKUP($G35,COMPOSIÇÕES!$A:$D,4,FALSE),IF($F35="I-SINAPI",VLOOKUP($G35,'SINAPI ABRIL 2024-INSUMOS'!$A:$D,4,FALSE),VLOOKUP($G35,'SICRO -JAN 2024 '!$B$2:$E$8522,4,FALSE))))</f>
        <v>2.9</v>
      </c>
      <c r="N35" s="39">
        <f t="shared" si="23"/>
        <v>3.5</v>
      </c>
      <c r="O35" s="40">
        <f t="shared" ca="1" si="24"/>
        <v>624.75</v>
      </c>
      <c r="P35" s="42">
        <f ca="1">IF(L35=0,0,O35/$O$82)</f>
        <v>2.5635697595033035E-3</v>
      </c>
      <c r="Q35" s="400"/>
      <c r="R35" s="31"/>
      <c r="S35" s="31"/>
      <c r="T35" s="43"/>
    </row>
    <row r="36" spans="1:20" ht="15.75" x14ac:dyDescent="0.25">
      <c r="A36" s="299">
        <f t="shared" ca="1" si="19"/>
        <v>4</v>
      </c>
      <c r="B36" s="299" t="str">
        <f>IF(OR(C36=1,D36=1),SUMIF($A$13:A36,A36,$C$13:C36),"")</f>
        <v/>
      </c>
      <c r="C36" s="299" t="str">
        <f t="shared" si="20"/>
        <v/>
      </c>
      <c r="D36" s="300" t="str">
        <f t="shared" si="21"/>
        <v/>
      </c>
      <c r="E36" s="34"/>
      <c r="F36" s="35"/>
      <c r="G36" s="36"/>
      <c r="H36" s="35"/>
      <c r="I36" s="35" t="str">
        <f t="shared" si="22"/>
        <v/>
      </c>
      <c r="J36" s="41"/>
      <c r="K36" s="36"/>
      <c r="L36" s="37"/>
      <c r="M36" s="38"/>
      <c r="N36" s="39"/>
      <c r="O36" s="40"/>
      <c r="P36" s="42"/>
      <c r="Q36" s="31"/>
      <c r="R36" s="31"/>
      <c r="S36" s="31"/>
      <c r="T36" s="43"/>
    </row>
    <row r="37" spans="1:20" ht="15.75" x14ac:dyDescent="0.25">
      <c r="A37" s="299">
        <f t="shared" ca="1" si="19"/>
        <v>5</v>
      </c>
      <c r="B37" s="299">
        <f ca="1">IF(OR(C37=1,D37=1),SUMIF($A$13:A37,A37,$C$13:C37),"")</f>
        <v>0</v>
      </c>
      <c r="C37" s="299" t="str">
        <f t="shared" si="20"/>
        <v/>
      </c>
      <c r="D37" s="300">
        <f t="shared" ca="1" si="21"/>
        <v>1</v>
      </c>
      <c r="E37" s="34"/>
      <c r="F37" s="35"/>
      <c r="G37" s="36"/>
      <c r="H37" s="35"/>
      <c r="I37" s="35" t="str">
        <f t="shared" ca="1" si="22"/>
        <v>5.0</v>
      </c>
      <c r="J37" s="41" t="s">
        <v>1399</v>
      </c>
      <c r="K37" s="36"/>
      <c r="L37" s="37"/>
      <c r="M37" s="38"/>
      <c r="N37" s="39"/>
      <c r="O37" s="40">
        <f ca="1">SUM(O38:O43)</f>
        <v>22769.47</v>
      </c>
      <c r="P37" s="42">
        <f ca="1">SUM(P38:P43)</f>
        <v>9.3431172039884255E-2</v>
      </c>
      <c r="Q37" s="31"/>
      <c r="R37" s="31"/>
      <c r="S37" s="31"/>
      <c r="T37" s="43"/>
    </row>
    <row r="38" spans="1:20" ht="15.75" x14ac:dyDescent="0.25">
      <c r="A38" s="299">
        <f t="shared" ca="1" si="19"/>
        <v>5</v>
      </c>
      <c r="B38" s="299" t="str">
        <f>IF(OR(C38=1,D38=1),SUMIF($A$13:A38,A38,$C$13:C38),"")</f>
        <v/>
      </c>
      <c r="C38" s="299" t="str">
        <f t="shared" si="20"/>
        <v/>
      </c>
      <c r="D38" s="300" t="str">
        <f t="shared" si="21"/>
        <v/>
      </c>
      <c r="E38" s="34"/>
      <c r="F38" s="35"/>
      <c r="G38" s="36"/>
      <c r="H38" s="35"/>
      <c r="I38" s="35" t="str">
        <f t="shared" si="22"/>
        <v/>
      </c>
      <c r="J38" s="41" t="s">
        <v>3694</v>
      </c>
      <c r="K38" s="36"/>
      <c r="L38" s="37"/>
      <c r="M38" s="38"/>
      <c r="N38" s="39"/>
      <c r="O38" s="40"/>
      <c r="P38" s="42"/>
      <c r="Q38" s="31"/>
      <c r="R38" s="31"/>
      <c r="S38" s="31"/>
      <c r="T38" s="43"/>
    </row>
    <row r="39" spans="1:20" ht="38.25" x14ac:dyDescent="0.25">
      <c r="A39" s="299">
        <f t="shared" ca="1" si="19"/>
        <v>5</v>
      </c>
      <c r="B39" s="299">
        <f ca="1">IF(OR(C39=1,D39=1),SUMIF($A$13:A39,A39,$C$13:C39),"")</f>
        <v>1</v>
      </c>
      <c r="C39" s="299">
        <f t="shared" si="20"/>
        <v>1</v>
      </c>
      <c r="D39" s="300" t="str">
        <f t="shared" ca="1" si="21"/>
        <v/>
      </c>
      <c r="E39" s="34"/>
      <c r="F39" s="35" t="s">
        <v>1354</v>
      </c>
      <c r="G39" s="36">
        <v>99301</v>
      </c>
      <c r="H39" s="35" t="s">
        <v>1361</v>
      </c>
      <c r="I39" s="35" t="str">
        <f t="shared" ca="1" si="22"/>
        <v>5.1</v>
      </c>
      <c r="J39" s="41" t="str">
        <f>IF($F39="SINAPI",VLOOKUP($G39,'SINAPI ABRIL 2024-SERVIÇOS'!$B:$E,2,FALSE),IF($F39="COMPOSIÇÃO",VLOOKUP($G39,COMPOSIÇÕES!$A:$D,2,FALSE),IF($F39="I-SINAPI",VLOOKUP($G39,'SINAPI ABRIL 2024-INSUMOS'!$A:$D,2,FALSE),VLOOKUP($G39,'SICRO -JAN 2024 '!$B$2:$E$8522,2,FALSE))))</f>
        <v>BASE PARA POÇO DE VISITA RETANGULAR PARA DRENAGEM, EM ALVENARIA COM BLOCOS DE CONCRETO, DIMENSÕES INTERNAS = 2X2 M, PROFUNDIDADE = 1,40 M, EXCLUINDO TAMPÃO. AF_12/2020_PA</v>
      </c>
      <c r="K39" s="36" t="str">
        <f>IF($F39="SINAPI",VLOOKUP($G39,'SINAPI ABRIL 2024-SERVIÇOS'!$B:$E,3,FALSE),IF($F39="COMPOSIÇÃO",VLOOKUP($G39,COMPOSIÇÕES!$A:$D,3,FALSE),IF($F39="I-SINAPI",VLOOKUP($G39,'SINAPI ABRIL 2024-INSUMOS'!$A:$D,3,FALSE),VLOOKUP($G39,'SICRO -JAN 2024 '!$B$2:$E$8522,3,FALSE))))</f>
        <v>UN</v>
      </c>
      <c r="L39" s="37">
        <f ca="1">'DREN. MEM. CAL.'!$D$97</f>
        <v>2</v>
      </c>
      <c r="M39" s="38">
        <f>IF($F39="SINAPI",VLOOKUP($G39,'SINAPI ABRIL 2024-SERVIÇOS'!$B:$E,4,FALSE),IF($F39="COMPOSIÇÃO",VLOOKUP($G39,COMPOSIÇÕES!$A:$D,4,FALSE),IF($F39="I-SINAPI",VLOOKUP($G39,'SINAPI ABRIL 2024-INSUMOS'!$A:$D,4,FALSE),VLOOKUP($G39,'SICRO -JAN 2024 '!$B$2:$E$8522,4,FALSE))))</f>
        <v>6275.32</v>
      </c>
      <c r="N39" s="39">
        <f>TRUNC(IF(H39="SERVIÇO",(1+$O$8)*$M39,(1+$O$9)*$M39),2)</f>
        <v>7592.5</v>
      </c>
      <c r="O39" s="40">
        <f ca="1">TRUNC(L39*N39,2)</f>
        <v>15185</v>
      </c>
      <c r="P39" s="42">
        <f ca="1">IF(L39=0,0,O39/$O$82)</f>
        <v>6.2309414642749361E-2</v>
      </c>
      <c r="Q39" s="31"/>
      <c r="R39" s="31"/>
      <c r="S39" s="31"/>
      <c r="T39" s="43"/>
    </row>
    <row r="40" spans="1:20" ht="38.25" x14ac:dyDescent="0.25">
      <c r="A40" s="299">
        <f t="shared" ca="1" si="19"/>
        <v>5</v>
      </c>
      <c r="B40" s="299">
        <f ca="1">IF(OR(C40=1,D40=1),SUMIF($A$13:A40,A40,$C$13:C40),"")</f>
        <v>2</v>
      </c>
      <c r="C40" s="299">
        <f t="shared" si="20"/>
        <v>1</v>
      </c>
      <c r="D40" s="300" t="str">
        <f t="shared" ca="1" si="21"/>
        <v/>
      </c>
      <c r="E40" s="34"/>
      <c r="F40" s="35" t="s">
        <v>1354</v>
      </c>
      <c r="G40" s="36">
        <v>99307</v>
      </c>
      <c r="H40" s="35" t="s">
        <v>1361</v>
      </c>
      <c r="I40" s="35" t="str">
        <f t="shared" ca="1" si="22"/>
        <v>5.2</v>
      </c>
      <c r="J40" s="41" t="str">
        <f>IF($F40="SINAPI",VLOOKUP($G40,'SINAPI ABRIL 2024-SERVIÇOS'!$B:$E,2,FALSE),IF($F40="COMPOSIÇÃO",VLOOKUP($G40,COMPOSIÇÕES!$A:$D,2,FALSE),IF($F40="I-SINAPI",VLOOKUP($G40,'SINAPI ABRIL 2024-INSUMOS'!$A:$D,2,FALSE),VLOOKUP($G40,'SICRO -JAN 2024 '!$B$2:$E$8522,2,FALSE))))</f>
        <v>ACRÉSCIMO PARA POÇO DE VISITA RETANGULAR PARA DRENAGEM, EM ALVENARIA COM BLOCOS DE CONCRETO, DIMENSÕES INTERNAS = 2X2 M. AF_12/2020</v>
      </c>
      <c r="K40" s="36" t="str">
        <f>IF($F40="SINAPI",VLOOKUP($G40,'SINAPI ABRIL 2024-SERVIÇOS'!$B:$E,3,FALSE),IF($F40="COMPOSIÇÃO",VLOOKUP($G40,COMPOSIÇÕES!$A:$D,3,FALSE),IF($F40="I-SINAPI",VLOOKUP($G40,'SINAPI ABRIL 2024-INSUMOS'!$A:$D,3,FALSE),VLOOKUP($G40,'SICRO -JAN 2024 '!$B$2:$E$8522,3,FALSE))))</f>
        <v>M</v>
      </c>
      <c r="L40" s="37">
        <f ca="1">'DREN. MEM. CAL.'!$J$97</f>
        <v>1.9</v>
      </c>
      <c r="M40" s="38">
        <f>IF($F40="SINAPI",VLOOKUP($G40,'SINAPI ABRIL 2024-SERVIÇOS'!$B:$E,4,FALSE),IF($F40="COMPOSIÇÃO",VLOOKUP($G40,COMPOSIÇÕES!$A:$D,4,FALSE),IF($F40="I-SINAPI",VLOOKUP($G40,'SINAPI ABRIL 2024-INSUMOS'!$A:$D,4,FALSE),VLOOKUP($G40,'SICRO -JAN 2024 '!$B$2:$E$8522,4,FALSE))))</f>
        <v>2345.0500000000002</v>
      </c>
      <c r="N40" s="39">
        <f>TRUNC(IF(H40="SERVIÇO",(1+$O$8)*$M40,(1+$O$9)*$M40),2)</f>
        <v>2837.27</v>
      </c>
      <c r="O40" s="40">
        <f ca="1">TRUNC(L40*N40,2)</f>
        <v>5390.81</v>
      </c>
      <c r="P40" s="42">
        <f ca="1">IF(L40=0,0,O40/$O$82)</f>
        <v>2.2120396150825138E-2</v>
      </c>
      <c r="Q40" s="31"/>
      <c r="R40" s="31"/>
      <c r="S40" s="31"/>
      <c r="T40" s="43"/>
    </row>
    <row r="41" spans="1:20" ht="15.75" x14ac:dyDescent="0.25">
      <c r="A41" s="299">
        <f t="shared" ca="1" si="19"/>
        <v>5</v>
      </c>
      <c r="B41" s="299" t="str">
        <f>IF(OR(C41=1,D41=1),SUMIF($A$13:A41,A41,$C$13:C41),"")</f>
        <v/>
      </c>
      <c r="C41" s="299" t="str">
        <f t="shared" si="20"/>
        <v/>
      </c>
      <c r="D41" s="300" t="str">
        <f t="shared" si="21"/>
        <v/>
      </c>
      <c r="E41" s="34"/>
      <c r="F41" s="35"/>
      <c r="G41" s="36"/>
      <c r="H41" s="35"/>
      <c r="I41" s="35" t="str">
        <f t="shared" si="22"/>
        <v/>
      </c>
      <c r="J41" s="41" t="s">
        <v>3695</v>
      </c>
      <c r="K41" s="36"/>
      <c r="L41" s="37"/>
      <c r="M41" s="38"/>
      <c r="N41" s="39"/>
      <c r="O41" s="40"/>
      <c r="P41" s="42"/>
      <c r="Q41" s="31"/>
      <c r="R41" s="31"/>
      <c r="S41" s="31"/>
      <c r="T41" s="43"/>
    </row>
    <row r="42" spans="1:20" ht="25.5" x14ac:dyDescent="0.25">
      <c r="A42" s="299">
        <f t="shared" ca="1" si="19"/>
        <v>5</v>
      </c>
      <c r="B42" s="299">
        <f ca="1">IF(OR(C42=1,D42=1),SUMIF($A$13:A42,A42,$C$13:C42),"")</f>
        <v>3</v>
      </c>
      <c r="C42" s="299">
        <f t="shared" si="20"/>
        <v>1</v>
      </c>
      <c r="D42" s="300" t="str">
        <f t="shared" ca="1" si="21"/>
        <v/>
      </c>
      <c r="E42" s="34"/>
      <c r="F42" s="35" t="s">
        <v>1354</v>
      </c>
      <c r="G42" s="36">
        <v>99318</v>
      </c>
      <c r="H42" s="35" t="s">
        <v>1361</v>
      </c>
      <c r="I42" s="35" t="str">
        <f t="shared" ca="1" si="22"/>
        <v>5.3</v>
      </c>
      <c r="J42" s="41" t="str">
        <f>IF($F42="SINAPI",VLOOKUP($G42,'SINAPI ABRIL 2024-SERVIÇOS'!$B:$E,2,FALSE),IF($F42="COMPOSIÇÃO",VLOOKUP($G42,COMPOSIÇÕES!$A:$D,2,FALSE),IF($F42="I-SINAPI",VLOOKUP($G42,'SINAPI ABRIL 2024-INSUMOS'!$A:$D,2,FALSE),VLOOKUP($G42,'SICRO -JAN 2024 '!$B$2:$E$8522,2,FALSE))))</f>
        <v>CHAMINÉ CIRCULAR PARA POÇO DE VISITA PARA DRENAGEM, EM CONCRETO PRÉ-MOLDADO, DIÂMETRO INTERNO = 0,6 M. AF_12/2020</v>
      </c>
      <c r="K42" s="36" t="str">
        <f>IF($F42="SINAPI",VLOOKUP($G42,'SINAPI ABRIL 2024-SERVIÇOS'!$B:$E,3,FALSE),IF($F42="COMPOSIÇÃO",VLOOKUP($G42,COMPOSIÇÕES!$A:$D,3,FALSE),IF($F42="I-SINAPI",VLOOKUP($G42,'SINAPI ABRIL 2024-INSUMOS'!$A:$D,3,FALSE),VLOOKUP($G42,'SICRO -JAN 2024 '!$B$2:$E$8522,3,FALSE))))</f>
        <v>M</v>
      </c>
      <c r="L42" s="37">
        <f ca="1">'DREN. MEM. CAL.'!$L$97</f>
        <v>0.20000000000000018</v>
      </c>
      <c r="M42" s="38">
        <f>IF($F42="SINAPI",VLOOKUP($G42,'SINAPI ABRIL 2024-SERVIÇOS'!$B:$E,4,FALSE),IF($F42="COMPOSIÇÃO",VLOOKUP($G42,COMPOSIÇÕES!$A:$D,4,FALSE),IF($F42="I-SINAPI",VLOOKUP($G42,'SINAPI ABRIL 2024-INSUMOS'!$A:$D,4,FALSE),VLOOKUP($G42,'SICRO -JAN 2024 '!$B$2:$E$8522,4,FALSE))))</f>
        <v>300.8</v>
      </c>
      <c r="N42" s="39">
        <f>TRUNC(IF(H42="SERVIÇO",(1+$O$8)*$M42,(1+$O$9)*$M42),2)</f>
        <v>363.93</v>
      </c>
      <c r="O42" s="40">
        <f ca="1">TRUNC(L42*N42,2)</f>
        <v>72.78</v>
      </c>
      <c r="P42" s="42">
        <f ca="1">IF(L42=0,0,O42/$O$82)</f>
        <v>2.9864202816590706E-4</v>
      </c>
      <c r="Q42" s="31"/>
      <c r="R42" s="31"/>
      <c r="S42" s="31"/>
      <c r="T42" s="43"/>
    </row>
    <row r="43" spans="1:20" ht="25.5" x14ac:dyDescent="0.25">
      <c r="A43" s="299">
        <f t="shared" ca="1" si="19"/>
        <v>5</v>
      </c>
      <c r="B43" s="299">
        <f ca="1">IF(OR(C43=1,D43=1),SUMIF($A$13:A43,A43,$C$13:C43),"")</f>
        <v>4</v>
      </c>
      <c r="C43" s="299">
        <f t="shared" si="20"/>
        <v>1</v>
      </c>
      <c r="D43" s="300" t="str">
        <f t="shared" ca="1" si="21"/>
        <v/>
      </c>
      <c r="E43" s="34"/>
      <c r="F43" s="35" t="s">
        <v>1358</v>
      </c>
      <c r="G43" s="354" t="str">
        <f>'COMP. DREN'!$C$43</f>
        <v>COMP DREN 003</v>
      </c>
      <c r="H43" s="35" t="s">
        <v>1361</v>
      </c>
      <c r="I43" s="35" t="str">
        <f t="shared" ca="1" si="22"/>
        <v>5.4</v>
      </c>
      <c r="J43" s="41" t="str">
        <f ca="1">IF($F43="SINAPI",VLOOKUP($G43,'SINAPI ABRIL 2024-SERVIÇOS'!$B:$E,2,FALSE),IF($F43="COMPOSIÇÃO",VLOOKUP($G43,COMPOSIÇÕES!$A:$D,2,FALSE),IF($F43="I-SINAPI",VLOOKUP($G43,'SINAPI ABRIL 2024-INSUMOS'!$A:$D,2,FALSE),VLOOKUP($G43,'SICRO -JAN 2024 '!$B$2:$E$8522,2,FALSE))))</f>
        <v>FORNEC. E ASSENT. DE TAMPÃO ARTICULADO EM FoFo P/PV's, DN=600mm, CARGA 12,5 TON., DIMENS. CONF. NBR 10158</v>
      </c>
      <c r="K43" s="36" t="str">
        <f ca="1">IF($F43="SINAPI",VLOOKUP($G43,'SINAPI ABRIL 2024-SERVIÇOS'!$B:$E,3,FALSE),IF($F43="COMPOSIÇÃO",VLOOKUP($G43,COMPOSIÇÕES!$A:$D,3,FALSE),IF($F43="I-SINAPI",VLOOKUP($G43,'SINAPI ABRIL 2024-INSUMOS'!$A:$D,3,FALSE),VLOOKUP($G43,'SICRO -JAN 2024 '!$B$2:$E$8522,3,FALSE))))</f>
        <v>UN</v>
      </c>
      <c r="L43" s="37">
        <f ca="1">SUM('DREN. MEM. CAL.'!B97:G97)</f>
        <v>2</v>
      </c>
      <c r="M43" s="38">
        <f ca="1">IF($F43="SINAPI",VLOOKUP($G43,'SINAPI ABRIL 2024-SERVIÇOS'!$B:$E,4,FALSE),IF($F43="COMPOSIÇÃO",VLOOKUP($G43,COMPOSIÇÕES!$A:$D,4,FALSE),IF($F43="I-SINAPI",VLOOKUP($G43,'SINAPI ABRIL 2024-INSUMOS'!$A:$D,4,FALSE),VLOOKUP($G43,'SICRO -JAN 2024 '!$B$2:$E$8522,4,FALSE))))</f>
        <v>876.46999999999991</v>
      </c>
      <c r="N43" s="39">
        <f ca="1">TRUNC(IF(H43="SERVIÇO",(1+$O$8)*$M43,(1+$O$9)*$M43),2)</f>
        <v>1060.44</v>
      </c>
      <c r="O43" s="40">
        <f ca="1">TRUNC(L43*N43,2)</f>
        <v>2120.88</v>
      </c>
      <c r="P43" s="42">
        <f ca="1">IF(L43=0,0,O43/$O$82)</f>
        <v>8.7027192181438444E-3</v>
      </c>
      <c r="Q43" s="31"/>
      <c r="R43" s="31"/>
      <c r="S43" s="31"/>
      <c r="T43" s="43"/>
    </row>
    <row r="44" spans="1:20" ht="15.75" x14ac:dyDescent="0.25">
      <c r="A44" s="299">
        <f t="shared" ca="1" si="19"/>
        <v>5</v>
      </c>
      <c r="B44" s="299" t="str">
        <f>IF(OR(C44=1,D44=1),SUMIF($A$13:A44,A44,$C$13:C44),"")</f>
        <v/>
      </c>
      <c r="C44" s="299" t="str">
        <f t="shared" si="20"/>
        <v/>
      </c>
      <c r="D44" s="300" t="str">
        <f t="shared" si="21"/>
        <v/>
      </c>
      <c r="E44" s="34"/>
      <c r="F44" s="35"/>
      <c r="G44" s="36"/>
      <c r="H44" s="35"/>
      <c r="I44" s="35" t="str">
        <f t="shared" si="22"/>
        <v/>
      </c>
      <c r="J44" s="41"/>
      <c r="K44" s="36"/>
      <c r="L44" s="37"/>
      <c r="M44" s="38"/>
      <c r="N44" s="39"/>
      <c r="O44" s="40"/>
      <c r="P44" s="42"/>
      <c r="Q44" s="31"/>
      <c r="R44" s="31"/>
      <c r="S44" s="31"/>
      <c r="T44" s="43"/>
    </row>
    <row r="45" spans="1:20" ht="15.75" x14ac:dyDescent="0.25">
      <c r="A45" s="299">
        <f t="shared" ca="1" si="19"/>
        <v>6</v>
      </c>
      <c r="B45" s="299">
        <f ca="1">IF(OR(C45=1,D45=1),SUMIF($A$13:A45,A45,$C$13:C45),"")</f>
        <v>0</v>
      </c>
      <c r="C45" s="299" t="str">
        <f t="shared" si="20"/>
        <v/>
      </c>
      <c r="D45" s="300">
        <f t="shared" ca="1" si="21"/>
        <v>1</v>
      </c>
      <c r="E45" s="34"/>
      <c r="F45" s="35"/>
      <c r="G45" s="36"/>
      <c r="H45" s="35"/>
      <c r="I45" s="35" t="str">
        <f t="shared" ca="1" si="22"/>
        <v>6.0</v>
      </c>
      <c r="J45" s="41" t="s">
        <v>1401</v>
      </c>
      <c r="K45" s="36"/>
      <c r="L45" s="37"/>
      <c r="M45" s="38"/>
      <c r="N45" s="39"/>
      <c r="O45" s="40">
        <f ca="1">SUM(O46:O51)</f>
        <v>69202.659999999989</v>
      </c>
      <c r="P45" s="42">
        <f ca="1">SUM(P46:P51)</f>
        <v>0.28396293950090257</v>
      </c>
      <c r="Q45" s="31"/>
      <c r="R45" s="31"/>
      <c r="S45" s="31"/>
      <c r="T45" s="43"/>
    </row>
    <row r="46" spans="1:20" ht="15.75" x14ac:dyDescent="0.25">
      <c r="A46" s="299">
        <f t="shared" ref="A46:A49" ca="1" si="25">IF(LEN(D46),OFFSET(A46,-1,0)+1,OFFSET(A46,-1,0))</f>
        <v>6</v>
      </c>
      <c r="B46" s="299" t="str">
        <f>IF(OR(C46=1,D46=1),SUMIF($A$13:A46,A46,$C$13:C46),"")</f>
        <v/>
      </c>
      <c r="C46" s="299" t="str">
        <f t="shared" ref="C46:C49" si="26">IF(G46&gt;0,1,"")</f>
        <v/>
      </c>
      <c r="D46" s="300" t="str">
        <f t="shared" ref="D46:D49" si="27">IF(COUNTA(H46,O46,J46)=2,1,"")</f>
        <v/>
      </c>
      <c r="E46" s="34"/>
      <c r="F46" s="35"/>
      <c r="G46" s="36"/>
      <c r="H46" s="35"/>
      <c r="I46" s="35" t="str">
        <f t="shared" ref="I46:I49" si="28">IF(B46&lt;&gt;"",A46&amp;"."&amp;B46,"")</f>
        <v/>
      </c>
      <c r="J46" s="41" t="s">
        <v>4418</v>
      </c>
      <c r="K46" s="36"/>
      <c r="L46" s="37"/>
      <c r="M46" s="38"/>
      <c r="N46" s="39"/>
      <c r="O46" s="40"/>
      <c r="P46" s="42"/>
      <c r="Q46" s="31"/>
      <c r="R46" s="31"/>
      <c r="S46" s="31"/>
      <c r="T46" s="43"/>
    </row>
    <row r="47" spans="1:20" ht="15.75" x14ac:dyDescent="0.25">
      <c r="A47" s="299">
        <f t="shared" ca="1" si="25"/>
        <v>6</v>
      </c>
      <c r="B47" s="299">
        <f ca="1">IF(OR(C47=1,D47=1),SUMIF($A$13:A47,A47,$C$13:C47),"")</f>
        <v>1</v>
      </c>
      <c r="C47" s="299">
        <f t="shared" si="26"/>
        <v>1</v>
      </c>
      <c r="D47" s="300" t="str">
        <f t="shared" ca="1" si="27"/>
        <v/>
      </c>
      <c r="E47" s="34"/>
      <c r="F47" s="35" t="s">
        <v>1363</v>
      </c>
      <c r="G47" s="354">
        <v>2003767</v>
      </c>
      <c r="H47" s="35" t="s">
        <v>1361</v>
      </c>
      <c r="I47" s="35" t="str">
        <f t="shared" ca="1" si="28"/>
        <v>6.1</v>
      </c>
      <c r="J47" s="41" t="str">
        <f>IF($F47="SINAPI",VLOOKUP($G47,'SINAPI ABRIL 2024-SERVIÇOS'!$B:$E,2,FALSE),IF($F47="COMPOSIÇÃO",VLOOKUP($G47,COMPOSIÇÕES!$A:$D,2,FALSE),IF($F47="I-SINAPI",VLOOKUP($G47,'SINAPI ABRIL 2024-INSUMOS'!$A:$D,2,FALSE),VLOOKUP($G47,'SICRO -JAN 2024 '!$B$2:$E$8522,2,FALSE))))</f>
        <v>LASTRO DE AREIA COMERCIAL - ESPALHAMENTO MANUAL</v>
      </c>
      <c r="K47" s="36" t="str">
        <f>IF($F47="SINAPI",VLOOKUP($G47,'SINAPI ABRIL 2024-SERVIÇOS'!$B:$E,3,FALSE),IF($F47="COMPOSIÇÃO",VLOOKUP($G47,COMPOSIÇÕES!$A:$D,3,FALSE),IF($F47="I-SINAPI",VLOOKUP($G47,'SINAPI ABRIL 2024-INSUMOS'!$A:$D,3,FALSE),VLOOKUP($G47,'SICRO -JAN 2024 '!$B$2:$E$8522,3,FALSE))))</f>
        <v>M³</v>
      </c>
      <c r="L47" s="37">
        <f ca="1">'DREN. MEM. CAL.'!$B$104</f>
        <v>17.850000000000001</v>
      </c>
      <c r="M47" s="38">
        <f>IF($F47="SINAPI",VLOOKUP($G47,'SINAPI ABRIL 2024-SERVIÇOS'!$B:$E,4,FALSE),IF($F47="COMPOSIÇÃO",VLOOKUP($G47,COMPOSIÇÕES!$A:$D,4,FALSE),IF($F47="I-SINAPI",VLOOKUP($G47,'SINAPI ABRIL 2024-INSUMOS'!$A:$D,4,FALSE),VLOOKUP($G47,'SICRO -JAN 2024 '!$B$2:$E$8522,4,FALSE))))</f>
        <v>112.33</v>
      </c>
      <c r="N47" s="39">
        <f t="shared" ref="N47" si="29">TRUNC(IF(H47="SERVIÇO",(1+$O$8)*$M47,(1+$O$9)*$M47),2)</f>
        <v>135.9</v>
      </c>
      <c r="O47" s="40">
        <f t="shared" ref="O47" ca="1" si="30">TRUNC(L47*N47,2)</f>
        <v>2425.81</v>
      </c>
      <c r="P47" s="42">
        <f ca="1">IF(L47=0,0,O47/$O$82)</f>
        <v>9.9539546351351867E-3</v>
      </c>
      <c r="Q47" s="31"/>
      <c r="R47" s="31"/>
      <c r="S47" s="31"/>
      <c r="T47" s="43"/>
    </row>
    <row r="48" spans="1:20" ht="15.75" x14ac:dyDescent="0.25">
      <c r="A48" s="299">
        <f t="shared" ca="1" si="25"/>
        <v>6</v>
      </c>
      <c r="B48" s="299" t="str">
        <f>IF(OR(C48=1,D48=1),SUMIF($A$13:A48,A48,$C$13:C48),"")</f>
        <v/>
      </c>
      <c r="C48" s="299" t="str">
        <f t="shared" si="26"/>
        <v/>
      </c>
      <c r="D48" s="300" t="str">
        <f t="shared" si="27"/>
        <v/>
      </c>
      <c r="E48" s="34"/>
      <c r="F48" s="35"/>
      <c r="G48" s="36"/>
      <c r="H48" s="35"/>
      <c r="I48" s="35" t="str">
        <f t="shared" si="28"/>
        <v/>
      </c>
      <c r="J48" s="41" t="s">
        <v>5905</v>
      </c>
      <c r="K48" s="36"/>
      <c r="L48" s="37"/>
      <c r="M48" s="38"/>
      <c r="N48" s="39"/>
      <c r="O48" s="40"/>
      <c r="P48" s="42"/>
      <c r="Q48" s="31"/>
      <c r="R48" s="31"/>
      <c r="S48" s="31"/>
      <c r="T48" s="43"/>
    </row>
    <row r="49" spans="1:20" ht="25.5" x14ac:dyDescent="0.25">
      <c r="A49" s="299">
        <f t="shared" ca="1" si="25"/>
        <v>6</v>
      </c>
      <c r="B49" s="299">
        <f ca="1">IF(OR(C49=1,D49=1),SUMIF($A$13:A49,A49,$C$13:C49),"")</f>
        <v>2</v>
      </c>
      <c r="C49" s="299">
        <f t="shared" si="26"/>
        <v>1</v>
      </c>
      <c r="D49" s="300" t="str">
        <f t="shared" ca="1" si="27"/>
        <v/>
      </c>
      <c r="E49" s="34"/>
      <c r="F49" s="35" t="s">
        <v>1356</v>
      </c>
      <c r="G49" s="36">
        <v>7753</v>
      </c>
      <c r="H49" s="35" t="s">
        <v>1364</v>
      </c>
      <c r="I49" s="35" t="str">
        <f t="shared" ca="1" si="28"/>
        <v>6.2</v>
      </c>
      <c r="J49" s="41" t="str">
        <f>IF($F49="SINAPI",VLOOKUP($G49,'SINAPI ABRIL 2024-SERVIÇOS'!$B:$E,2,FALSE),IF($F49="COMPOSIÇÃO",VLOOKUP($G49,COMPOSIÇÕES!$A:$D,2,FALSE),IF($F49="I-SINAPI",VLOOKUP($G49,'SINAPI ABRIL 2024-INSUMOS'!$A:$D,2,FALSE),VLOOKUP($G49,'SICRO -JAN 2024 '!$B$2:$E$8522,2,FALSE))))</f>
        <v xml:space="preserve">TUBO DE CONCRETO ARMADO PARA AGUAS PLUVIAIS, CLASSE PA-1, COM ENCAIXE PONTA E BOLSA, DIAMETRO NOMINAL DE 1000 MM                                                                                                                                                                                                                                                                                                                                                                                          </v>
      </c>
      <c r="K49" s="36" t="str">
        <f>IF($F49="SINAPI",VLOOKUP($G49,'SINAPI ABRIL 2024-SERVIÇOS'!$B:$E,3,FALSE),IF($F49="COMPOSIÇÃO",VLOOKUP($G49,COMPOSIÇÕES!$A:$D,3,FALSE),IF($F49="I-SINAPI",VLOOKUP($G49,'SINAPI ABRIL 2024-INSUMOS'!$A:$D,3,FALSE),VLOOKUP($G49,'SICRO -JAN 2024 '!$B$2:$E$8522,3,FALSE))))</f>
        <v xml:space="preserve">M     </v>
      </c>
      <c r="L49" s="37">
        <f ca="1">'DREN. MEM. CAL.'!$C$117</f>
        <v>105</v>
      </c>
      <c r="M49" s="38">
        <f>IF($F49="SINAPI",VLOOKUP($G49,'SINAPI ABRIL 2024-SERVIÇOS'!$B:$E,4,FALSE),IF($F49="COMPOSIÇÃO",VLOOKUP($G49,COMPOSIÇÕES!$A:$D,4,FALSE),IF($F49="I-SINAPI",VLOOKUP($G49,'SINAPI ABRIL 2024-INSUMOS'!$A:$D,4,FALSE),VLOOKUP($G49,'SICRO -JAN 2024 '!$B$2:$E$8522,4,FALSE))))</f>
        <v>477</v>
      </c>
      <c r="N49" s="39">
        <f t="shared" ref="N49" si="31">TRUNC(IF(H49="SERVIÇO",(1+$O$8)*$M49,(1+$O$9)*$M49),2)</f>
        <v>529.94000000000005</v>
      </c>
      <c r="O49" s="40">
        <f t="shared" ref="O49" ca="1" si="32">TRUNC(L49*N49,2)</f>
        <v>55643.7</v>
      </c>
      <c r="P49" s="42">
        <f ca="1">IF(L49=0,0,O49/$O$82)</f>
        <v>0.22832574089935809</v>
      </c>
      <c r="Q49" s="31"/>
      <c r="R49" s="31"/>
      <c r="S49" s="31"/>
      <c r="T49" s="43"/>
    </row>
    <row r="50" spans="1:20" ht="15.75" x14ac:dyDescent="0.25">
      <c r="A50" s="299">
        <f t="shared" ref="A50:A51" ca="1" si="33">IF(LEN(D50),OFFSET(A50,-1,0)+1,OFFSET(A50,-1,0))</f>
        <v>6</v>
      </c>
      <c r="B50" s="299" t="str">
        <f>IF(OR(C50=1,D50=1),SUMIF($A$13:A50,A50,$C$13:C50),"")</f>
        <v/>
      </c>
      <c r="C50" s="299" t="str">
        <f t="shared" ref="C50:C51" si="34">IF(G50&gt;0,1,"")</f>
        <v/>
      </c>
      <c r="D50" s="300" t="str">
        <f t="shared" ref="D50:D51" si="35">IF(COUNTA(H50,O50,J50)=2,1,"")</f>
        <v/>
      </c>
      <c r="E50" s="34"/>
      <c r="F50" s="35"/>
      <c r="G50" s="36"/>
      <c r="H50" s="35"/>
      <c r="I50" s="35" t="str">
        <f t="shared" ref="I50:I51" si="36">IF(B50&lt;&gt;"",A50&amp;"."&amp;B50,"")</f>
        <v/>
      </c>
      <c r="J50" s="41" t="s">
        <v>6663</v>
      </c>
      <c r="K50" s="36"/>
      <c r="L50" s="37"/>
      <c r="M50" s="38"/>
      <c r="N50" s="39"/>
      <c r="O50" s="40"/>
      <c r="P50" s="42"/>
      <c r="Q50" s="31"/>
      <c r="R50" s="31"/>
      <c r="S50" s="31"/>
      <c r="T50" s="43"/>
    </row>
    <row r="51" spans="1:20" ht="38.25" x14ac:dyDescent="0.25">
      <c r="A51" s="299">
        <f t="shared" ca="1" si="33"/>
        <v>6</v>
      </c>
      <c r="B51" s="299">
        <f ca="1">IF(OR(C51=1,D51=1),SUMIF($A$13:A51,A51,$C$13:C51),"")</f>
        <v>3</v>
      </c>
      <c r="C51" s="299">
        <f t="shared" si="34"/>
        <v>1</v>
      </c>
      <c r="D51" s="300" t="str">
        <f t="shared" ca="1" si="35"/>
        <v/>
      </c>
      <c r="E51" s="34"/>
      <c r="F51" s="35" t="s">
        <v>1354</v>
      </c>
      <c r="G51" s="36">
        <v>92815</v>
      </c>
      <c r="H51" s="35" t="s">
        <v>1361</v>
      </c>
      <c r="I51" s="35" t="str">
        <f t="shared" ca="1" si="36"/>
        <v>6.3</v>
      </c>
      <c r="J51" s="41" t="str">
        <f>IF($F51="SINAPI",VLOOKUP($G51,'SINAPI ABRIL 2024-SERVIÇOS'!$B:$E,2,FALSE),IF($F51="COMPOSIÇÃO",VLOOKUP($G51,COMPOSIÇÕES!$A:$D,2,FALSE),IF($F51="I-SINAPI",VLOOKUP($G51,'SINAPI ABRIL 2024-INSUMOS'!$A:$D,2,FALSE),VLOOKUP($G51,'SICRO -JAN 2024 '!$B$2:$E$8522,2,FALSE))))</f>
        <v>ASSENTAMENTO DE TUBO DE CONCRETO PARA REDES COLETORAS DE ÁGUAS PLUVIAIS, DIÂMETRO DE 1000 MM, JUNTA RÍGIDA, INSTALADO EM LOCAL COM BAIXO NÍVEL DE INTERFERÊNCIAS (NÃO INCLUI FORNECIMENTO). AF_03/2024</v>
      </c>
      <c r="K51" s="36" t="str">
        <f>IF($F51="SINAPI",VLOOKUP($G51,'SINAPI ABRIL 2024-SERVIÇOS'!$B:$E,3,FALSE),IF($F51="COMPOSIÇÃO",VLOOKUP($G51,COMPOSIÇÕES!$A:$D,3,FALSE),IF($F51="I-SINAPI",VLOOKUP($G51,'SINAPI ABRIL 2024-INSUMOS'!$A:$D,3,FALSE),VLOOKUP($G51,'SICRO -JAN 2024 '!$B$2:$E$8522,3,FALSE))))</f>
        <v>M</v>
      </c>
      <c r="L51" s="37">
        <f ca="1">'DREN. MEM. CAL.'!$C$117</f>
        <v>105</v>
      </c>
      <c r="M51" s="38">
        <f>IF($F51="SINAPI",VLOOKUP($G51,'SINAPI ABRIL 2024-SERVIÇOS'!$B:$E,4,FALSE),IF($F51="COMPOSIÇÃO",VLOOKUP($G51,COMPOSIÇÕES!$A:$D,4,FALSE),IF($F51="I-SINAPI",VLOOKUP($G51,'SINAPI ABRIL 2024-INSUMOS'!$A:$D,4,FALSE),VLOOKUP($G51,'SICRO -JAN 2024 '!$B$2:$E$8522,4,FALSE))))</f>
        <v>87.64</v>
      </c>
      <c r="N51" s="39">
        <f t="shared" ref="N51" si="37">TRUNC(IF(H51="SERVIÇO",(1+$O$8)*$M51,(1+$O$9)*$M51),2)</f>
        <v>106.03</v>
      </c>
      <c r="O51" s="40">
        <f t="shared" ref="O51" ca="1" si="38">TRUNC(L51*N51,2)</f>
        <v>11133.15</v>
      </c>
      <c r="P51" s="42">
        <f ca="1">IF(L51=0,0,O51/$O$82)</f>
        <v>4.5683243966409284E-2</v>
      </c>
      <c r="Q51" s="31"/>
      <c r="R51" s="31"/>
      <c r="S51" s="31"/>
      <c r="T51" s="43"/>
    </row>
    <row r="52" spans="1:20" ht="15.75" x14ac:dyDescent="0.25">
      <c r="A52" s="299">
        <f t="shared" ref="A52:A66" ca="1" si="39">IF(LEN(D52),OFFSET(A52,-1,0)+1,OFFSET(A52,-1,0))</f>
        <v>6</v>
      </c>
      <c r="B52" s="299" t="str">
        <f>IF(OR(C52=1,D52=1),SUMIF($A$13:A52,A52,$C$13:C52),"")</f>
        <v/>
      </c>
      <c r="C52" s="299" t="str">
        <f t="shared" ref="C52:C66" si="40">IF(G52&gt;0,1,"")</f>
        <v/>
      </c>
      <c r="D52" s="300" t="str">
        <f t="shared" ref="D52:D66" si="41">IF(COUNTA(H52,O52,J52)=2,1,"")</f>
        <v/>
      </c>
      <c r="E52" s="34"/>
      <c r="F52" s="35"/>
      <c r="G52" s="36"/>
      <c r="H52" s="35"/>
      <c r="I52" s="35" t="str">
        <f t="shared" ref="I52:I64" si="42">IF(B52&lt;&gt;"",A52&amp;"."&amp;B52,"")</f>
        <v/>
      </c>
      <c r="J52" s="41"/>
      <c r="K52" s="36"/>
      <c r="L52" s="37"/>
      <c r="M52" s="38"/>
      <c r="N52" s="39"/>
      <c r="O52" s="40"/>
      <c r="P52" s="42"/>
      <c r="Q52" s="31"/>
      <c r="R52" s="31"/>
      <c r="S52" s="31"/>
      <c r="T52" s="43"/>
    </row>
    <row r="53" spans="1:20" ht="15.75" x14ac:dyDescent="0.25">
      <c r="A53" s="299">
        <f t="shared" ca="1" si="39"/>
        <v>7</v>
      </c>
      <c r="B53" s="299">
        <f ca="1">IF(OR(C53=1,D53=1),SUMIF($A$13:A53,A53,$C$13:C53),"")</f>
        <v>0</v>
      </c>
      <c r="C53" s="299" t="str">
        <f t="shared" si="40"/>
        <v/>
      </c>
      <c r="D53" s="300">
        <f t="shared" si="41"/>
        <v>1</v>
      </c>
      <c r="E53" s="34"/>
      <c r="F53" s="35"/>
      <c r="G53" s="36"/>
      <c r="H53" s="35"/>
      <c r="I53" s="35" t="str">
        <f t="shared" ca="1" si="42"/>
        <v>7.0</v>
      </c>
      <c r="J53" s="41" t="s">
        <v>1404</v>
      </c>
      <c r="K53" s="36"/>
      <c r="L53" s="37"/>
      <c r="M53" s="38"/>
      <c r="N53" s="39"/>
      <c r="O53" s="40">
        <f>SUM(O54:O56)</f>
        <v>60954.03</v>
      </c>
      <c r="P53" s="42">
        <f ca="1">SUM(P54:P56)</f>
        <v>0.25011589920425314</v>
      </c>
      <c r="Q53" s="31"/>
      <c r="R53" s="31"/>
      <c r="S53" s="31"/>
      <c r="T53" s="43"/>
    </row>
    <row r="54" spans="1:20" ht="15.75" x14ac:dyDescent="0.25">
      <c r="A54" s="299">
        <f t="shared" ca="1" si="39"/>
        <v>7</v>
      </c>
      <c r="B54" s="299" t="str">
        <f>IF(OR(C54=1,D54=1),SUMIF($A$13:A54,A54,$C$13:C54),"")</f>
        <v/>
      </c>
      <c r="C54" s="299" t="str">
        <f t="shared" si="40"/>
        <v/>
      </c>
      <c r="D54" s="300" t="str">
        <f t="shared" si="41"/>
        <v/>
      </c>
      <c r="E54" s="34"/>
      <c r="F54" s="35"/>
      <c r="G54" s="36"/>
      <c r="H54" s="35"/>
      <c r="I54" s="35" t="str">
        <f t="shared" si="42"/>
        <v/>
      </c>
      <c r="J54" s="41" t="s">
        <v>1354</v>
      </c>
      <c r="K54" s="36"/>
      <c r="L54" s="37"/>
      <c r="M54" s="38"/>
      <c r="N54" s="39"/>
      <c r="O54" s="40"/>
      <c r="P54" s="42"/>
      <c r="Q54" s="31"/>
      <c r="R54" s="31"/>
      <c r="S54" s="31"/>
      <c r="T54" s="43"/>
    </row>
    <row r="55" spans="1:20" ht="25.5" x14ac:dyDescent="0.25">
      <c r="A55" s="299">
        <f t="shared" ref="A55:A59" ca="1" si="43">IF(LEN(D55),OFFSET(A55,-1,0)+1,OFFSET(A55,-1,0))</f>
        <v>7</v>
      </c>
      <c r="B55" s="299">
        <f ca="1">IF(OR(C55=1,D55=1),SUMIF($A$13:A55,A55,$C$13:C55),"")</f>
        <v>1</v>
      </c>
      <c r="C55" s="299">
        <f t="shared" ref="C55:C59" si="44">IF(G55&gt;0,1,"")</f>
        <v>1</v>
      </c>
      <c r="D55" s="300" t="str">
        <f t="shared" ref="D55:D59" si="45">IF(COUNTA(H55,O55,J55)=2,1,"")</f>
        <v/>
      </c>
      <c r="E55" s="34"/>
      <c r="F55" s="35" t="s">
        <v>1354</v>
      </c>
      <c r="G55" s="354">
        <v>97956</v>
      </c>
      <c r="H55" s="35" t="s">
        <v>1361</v>
      </c>
      <c r="I55" s="35" t="str">
        <f t="shared" ref="I55:I59" ca="1" si="46">IF(B55&lt;&gt;"",A55&amp;"."&amp;B55,"")</f>
        <v>7.1</v>
      </c>
      <c r="J55" s="41" t="str">
        <f>IF($F55="SINAPI",VLOOKUP($G55,'SINAPI ABRIL 2024-SERVIÇOS'!$B:$E,2,FALSE),IF($F55="COMPOSIÇÃO",VLOOKUP($G55,COMPOSIÇÕES!$A:$D,2,FALSE),IF($F55="I-SINAPI",VLOOKUP($G55,'SINAPI ABRIL 2024-INSUMOS'!$A:$D,2,FALSE),VLOOKUP($G55,'SICRO -JAN 2024 '!$B$2:$E$8522,2,FALSE))))</f>
        <v>CAIXA PARA BOCA DE LOBO SIMPLES RETANGULAR, EM ALVENARIA COM BLOCOS DE CONCRETO, DIMENSÕES INTERNAS: 0,6X1X1,2 M. AF_12/2020</v>
      </c>
      <c r="K55" s="36" t="str">
        <f>IF($F55="SINAPI",VLOOKUP($G55,'SINAPI ABRIL 2024-SERVIÇOS'!$B:$E,3,FALSE),IF($F55="COMPOSIÇÃO",VLOOKUP($G55,COMPOSIÇÕES!$A:$D,3,FALSE),IF($F55="I-SINAPI",VLOOKUP($G55,'SINAPI ABRIL 2024-INSUMOS'!$A:$D,3,FALSE),VLOOKUP($G55,'SICRO -JAN 2024 '!$B$2:$E$8522,3,FALSE))))</f>
        <v>UN</v>
      </c>
      <c r="L55" s="37">
        <f>'DREN. MEM. CAL.'!$J$38</f>
        <v>31</v>
      </c>
      <c r="M55" s="38">
        <f>IF($F55="SINAPI",VLOOKUP($G55,'SINAPI ABRIL 2024-SERVIÇOS'!$B:$E,4,FALSE),IF($F55="COMPOSIÇÃO",VLOOKUP($G55,COMPOSIÇÕES!$A:$D,4,FALSE),IF($F55="I-SINAPI",VLOOKUP($G55,'SINAPI ABRIL 2024-INSUMOS'!$A:$D,4,FALSE),VLOOKUP($G55,'SICRO -JAN 2024 '!$B$2:$E$8522,4,FALSE))))</f>
        <v>1536.69</v>
      </c>
      <c r="N55" s="39">
        <f t="shared" ref="N55:N56" si="47">TRUNC(IF(H55="SERVIÇO",(1+$O$8)*$M55,(1+$O$9)*$M55),2)</f>
        <v>1859.24</v>
      </c>
      <c r="O55" s="40">
        <f t="shared" ref="O55:O56" si="48">TRUNC(L55*N55,2)</f>
        <v>57636.44</v>
      </c>
      <c r="P55" s="42">
        <f ca="1">IF(L55=0,0,O55/$O$82)</f>
        <v>0.23650265646967039</v>
      </c>
      <c r="Q55" s="31"/>
      <c r="R55" s="31"/>
      <c r="S55" s="31"/>
      <c r="T55" s="43"/>
    </row>
    <row r="56" spans="1:20" ht="25.5" x14ac:dyDescent="0.25">
      <c r="A56" s="299">
        <f t="shared" ca="1" si="43"/>
        <v>7</v>
      </c>
      <c r="B56" s="299">
        <f ca="1">IF(OR(C56=1,D56=1),SUMIF($A$13:A56,A56,$C$13:C56),"")</f>
        <v>2</v>
      </c>
      <c r="C56" s="299">
        <f t="shared" si="44"/>
        <v>1</v>
      </c>
      <c r="D56" s="300" t="str">
        <f t="shared" si="45"/>
        <v/>
      </c>
      <c r="E56" s="34"/>
      <c r="F56" s="35" t="s">
        <v>1354</v>
      </c>
      <c r="G56" s="354">
        <v>97957</v>
      </c>
      <c r="H56" s="35" t="s">
        <v>1361</v>
      </c>
      <c r="I56" s="35" t="str">
        <f t="shared" ca="1" si="46"/>
        <v>7.2</v>
      </c>
      <c r="J56" s="41" t="str">
        <f>IF($F56="SINAPI",VLOOKUP($G56,'SINAPI ABRIL 2024-SERVIÇOS'!$B:$E,2,FALSE),IF($F56="COMPOSIÇÃO",VLOOKUP($G56,COMPOSIÇÕES!$A:$D,2,FALSE),IF($F56="I-SINAPI",VLOOKUP($G56,'SINAPI ABRIL 2024-INSUMOS'!$A:$D,2,FALSE),VLOOKUP($G56,'SICRO -JAN 2024 '!$B$2:$E$8522,2,FALSE))))</f>
        <v>CAIXA PARA BOCA DE LOBO DUPLA RETANGULAR, EM ALVENARIA COM BLOCOS DE CONCRETO, DIMENSÕES INTERNAS: 0,6X2,2X1,2 M. AF_12/2020</v>
      </c>
      <c r="K56" s="36" t="str">
        <f>IF($F56="SINAPI",VLOOKUP($G56,'SINAPI ABRIL 2024-SERVIÇOS'!$B:$E,3,FALSE),IF($F56="COMPOSIÇÃO",VLOOKUP($G56,COMPOSIÇÕES!$A:$D,3,FALSE),IF($F56="I-SINAPI",VLOOKUP($G56,'SINAPI ABRIL 2024-INSUMOS'!$A:$D,3,FALSE),VLOOKUP($G56,'SICRO -JAN 2024 '!$B$2:$E$8522,3,FALSE))))</f>
        <v>UN</v>
      </c>
      <c r="L56" s="37">
        <f>'DREN. MEM. CAL.'!$J$39</f>
        <v>1</v>
      </c>
      <c r="M56" s="38">
        <f>IF($F56="SINAPI",VLOOKUP($G56,'SINAPI ABRIL 2024-SERVIÇOS'!$B:$E,4,FALSE),IF($F56="COMPOSIÇÃO",VLOOKUP($G56,COMPOSIÇÕES!$A:$D,4,FALSE),IF($F56="I-SINAPI",VLOOKUP($G56,'SINAPI ABRIL 2024-INSUMOS'!$A:$D,4,FALSE),VLOOKUP($G56,'SICRO -JAN 2024 '!$B$2:$E$8522,4,FALSE))))</f>
        <v>2742.04</v>
      </c>
      <c r="N56" s="39">
        <f t="shared" si="47"/>
        <v>3317.59</v>
      </c>
      <c r="O56" s="40">
        <f t="shared" si="48"/>
        <v>3317.59</v>
      </c>
      <c r="P56" s="42">
        <f ca="1">IF(L56=0,0,O56/$O$82)</f>
        <v>1.3613242734582736E-2</v>
      </c>
      <c r="Q56" s="31"/>
      <c r="R56" s="31"/>
      <c r="S56" s="31"/>
      <c r="T56" s="43"/>
    </row>
    <row r="57" spans="1:20" ht="15.75" x14ac:dyDescent="0.25">
      <c r="A57" s="299"/>
      <c r="B57" s="299"/>
      <c r="C57" s="299"/>
      <c r="D57" s="300"/>
      <c r="E57" s="34"/>
      <c r="F57" s="35"/>
      <c r="G57" s="354"/>
      <c r="H57" s="35"/>
      <c r="I57" s="35"/>
      <c r="J57" s="41"/>
      <c r="K57" s="36"/>
      <c r="L57" s="37"/>
      <c r="M57" s="38"/>
      <c r="N57" s="39"/>
      <c r="O57" s="40"/>
      <c r="P57" s="42"/>
      <c r="Q57" s="31"/>
      <c r="R57" s="31"/>
      <c r="S57" s="31"/>
      <c r="T57" s="43"/>
    </row>
    <row r="58" spans="1:20" ht="15.75" x14ac:dyDescent="0.25">
      <c r="A58" s="299">
        <f t="shared" ca="1" si="43"/>
        <v>1</v>
      </c>
      <c r="B58" s="299">
        <f ca="1">IF(OR(C58=1,D58=1),SUMIF($A$13:A58,A58,$C$13:C58),"")</f>
        <v>1</v>
      </c>
      <c r="C58" s="299" t="str">
        <f t="shared" si="44"/>
        <v/>
      </c>
      <c r="D58" s="300">
        <f t="shared" si="45"/>
        <v>1</v>
      </c>
      <c r="E58" s="34"/>
      <c r="F58" s="35"/>
      <c r="G58" s="36"/>
      <c r="H58" s="35"/>
      <c r="I58" s="35" t="s">
        <v>24009</v>
      </c>
      <c r="J58" s="41" t="s">
        <v>24011</v>
      </c>
      <c r="K58" s="36"/>
      <c r="L58" s="37"/>
      <c r="M58" s="38"/>
      <c r="N58" s="39"/>
      <c r="O58" s="40">
        <f>SUM(O59:O61)</f>
        <v>5808.38</v>
      </c>
      <c r="P58" s="42">
        <f ca="1">SUM(P59:P61)</f>
        <v>2.3833833244824007E-2</v>
      </c>
      <c r="Q58" s="31"/>
      <c r="R58" s="31"/>
      <c r="S58" s="31"/>
      <c r="T58" s="43"/>
    </row>
    <row r="59" spans="1:20" ht="15.75" x14ac:dyDescent="0.25">
      <c r="A59" s="299">
        <f t="shared" ca="1" si="43"/>
        <v>1</v>
      </c>
      <c r="B59" s="299" t="str">
        <f>IF(OR(C59=1,D59=1),SUMIF($A$13:A59,A59,$C$13:C59),"")</f>
        <v/>
      </c>
      <c r="C59" s="299" t="str">
        <f t="shared" si="44"/>
        <v/>
      </c>
      <c r="D59" s="300" t="str">
        <f t="shared" si="45"/>
        <v/>
      </c>
      <c r="E59" s="34"/>
      <c r="F59" s="35"/>
      <c r="G59" s="36"/>
      <c r="H59" s="35"/>
      <c r="I59" s="35" t="str">
        <f t="shared" si="46"/>
        <v/>
      </c>
      <c r="J59" s="41" t="s">
        <v>1354</v>
      </c>
      <c r="K59" s="36"/>
      <c r="L59" s="37"/>
      <c r="M59" s="38"/>
      <c r="N59" s="39"/>
      <c r="O59" s="40"/>
      <c r="P59" s="42"/>
      <c r="Q59" s="31"/>
      <c r="R59" s="31"/>
      <c r="S59" s="31"/>
      <c r="T59" s="43"/>
    </row>
    <row r="60" spans="1:20" ht="25.5" x14ac:dyDescent="0.25">
      <c r="A60" s="299">
        <f t="shared" ref="A60:A61" ca="1" si="49">IF(LEN(D60),OFFSET(A60,-1,0)+1,OFFSET(A60,-1,0))</f>
        <v>1</v>
      </c>
      <c r="B60" s="299">
        <f ca="1">IF(OR(C60=1,D60=1),SUMIF($A$13:A60,A60,$C$13:C60),"")</f>
        <v>2</v>
      </c>
      <c r="C60" s="299">
        <f t="shared" ref="C60:C61" si="50">IF(G60&gt;0,1,"")</f>
        <v>1</v>
      </c>
      <c r="D60" s="300" t="str">
        <f t="shared" ref="D60:D61" si="51">IF(COUNTA(H60,O60,J60)=2,1,"")</f>
        <v/>
      </c>
      <c r="E60" s="34"/>
      <c r="F60" s="35" t="s">
        <v>1363</v>
      </c>
      <c r="G60" s="354">
        <v>804121</v>
      </c>
      <c r="H60" s="35" t="s">
        <v>1361</v>
      </c>
      <c r="I60" s="35" t="s">
        <v>24009</v>
      </c>
      <c r="J60" s="41" t="str">
        <f>IF($F60="SINAPI",VLOOKUP($G60,'SINAPI ABRIL 2024-SERVIÇOS'!$B:$E,2,FALSE),IF($F60="COMPOSIÇÃO",VLOOKUP($G60,COMPOSIÇÕES!$A:$D,2,FALSE),IF($F60="I-SINAPI",VLOOKUP($G60,'SINAPI ABRIL 2024-INSUMOS'!$A:$D,2,FALSE),VLOOKUP($G60,'SICRO -JAN 2024 '!$B$2:$E$8522,2,FALSE))))</f>
        <v>BOCA DE BSTC D = 1,00 M - ESCONSIDADE 0° - AREIA E BRITA COMERCIAIS - ALAS RETAS</v>
      </c>
      <c r="K60" s="36" t="str">
        <f>IF($F60="SINAPI",VLOOKUP($G60,'SINAPI ABRIL 2024-SERVIÇOS'!$B:$E,3,FALSE),IF($F60="COMPOSIÇÃO",VLOOKUP($G60,COMPOSIÇÕES!$A:$D,3,FALSE),IF($F60="I-SINAPI",VLOOKUP($G60,'SINAPI ABRIL 2024-INSUMOS'!$A:$D,3,FALSE),VLOOKUP($G60,'SICRO -JAN 2024 '!$B$2:$E$8522,3,FALSE))))</f>
        <v>UN</v>
      </c>
      <c r="L60" s="37">
        <v>1</v>
      </c>
      <c r="M60" s="38">
        <f>IF($F60="SINAPI",VLOOKUP($G60,'SINAPI ABRIL 2024-SERVIÇOS'!$B:$E,4,FALSE),IF($F60="COMPOSIÇÃO",VLOOKUP($G60,COMPOSIÇÕES!$A:$D,4,FALSE),IF($F60="I-SINAPI",VLOOKUP($G60,'SINAPI ABRIL 2024-INSUMOS'!$A:$D,4,FALSE),VLOOKUP($G60,'SICRO -JAN 2024 '!$B$2:$E$8522,4,FALSE))))</f>
        <v>1915.89</v>
      </c>
      <c r="N60" s="39">
        <f t="shared" ref="N60:N61" si="52">TRUNC(IF(H60="SERVIÇO",(1+$O$8)*$M60,(1+$O$9)*$M60),2)</f>
        <v>2318.0300000000002</v>
      </c>
      <c r="O60" s="40">
        <f t="shared" ref="O60:O61" si="53">TRUNC(L60*N60,2)</f>
        <v>2318.0300000000002</v>
      </c>
      <c r="P60" s="42">
        <f ca="1">IF(L60=0,0,O60/$O$82)</f>
        <v>9.5116952534957076E-3</v>
      </c>
      <c r="Q60" s="31"/>
      <c r="R60" s="31"/>
      <c r="S60" s="31"/>
      <c r="T60" s="43"/>
    </row>
    <row r="61" spans="1:20" ht="25.5" x14ac:dyDescent="0.25">
      <c r="A61" s="299">
        <f t="shared" ca="1" si="49"/>
        <v>1</v>
      </c>
      <c r="B61" s="299">
        <f ca="1">IF(OR(C61=1,D61=1),SUMIF($A$13:A61,A61,$C$13:C61),"")</f>
        <v>3</v>
      </c>
      <c r="C61" s="299">
        <f t="shared" si="50"/>
        <v>1</v>
      </c>
      <c r="D61" s="300" t="str">
        <f t="shared" si="51"/>
        <v/>
      </c>
      <c r="E61" s="34"/>
      <c r="F61" s="35" t="s">
        <v>1363</v>
      </c>
      <c r="G61" s="354">
        <v>2003457</v>
      </c>
      <c r="H61" s="35" t="s">
        <v>1361</v>
      </c>
      <c r="I61" s="35" t="s">
        <v>24010</v>
      </c>
      <c r="J61" s="41" t="str">
        <f>IF($F61="SINAPI",VLOOKUP($G61,'SINAPI ABRIL 2024-SERVIÇOS'!$B:$E,2,FALSE),IF($F61="COMPOSIÇÃO",VLOOKUP($G61,COMPOSIÇÕES!$A:$D,2,FALSE),IF($F61="I-SINAPI",VLOOKUP($G61,'SINAPI ABRIL 2024-INSUMOS'!$A:$D,2,FALSE),VLOOKUP($G61,'SICRO -JAN 2024 '!$B$2:$E$8522,2,FALSE))))</f>
        <v>DISSIPADOR DE ENERGIA - DEB 05 - AREIA, BRITA E PEDRA DE MÃO COMERCIAIS</v>
      </c>
      <c r="K61" s="36" t="str">
        <f>IF($F61="SINAPI",VLOOKUP($G61,'SINAPI ABRIL 2024-SERVIÇOS'!$B:$E,3,FALSE),IF($F61="COMPOSIÇÃO",VLOOKUP($G61,COMPOSIÇÕES!$A:$D,3,FALSE),IF($F61="I-SINAPI",VLOOKUP($G61,'SINAPI ABRIL 2024-INSUMOS'!$A:$D,3,FALSE),VLOOKUP($G61,'SICRO -JAN 2024 '!$B$2:$E$8522,3,FALSE))))</f>
        <v>UN</v>
      </c>
      <c r="L61" s="37">
        <f>'DREN. MEM. CAL.'!$J$39</f>
        <v>1</v>
      </c>
      <c r="M61" s="38">
        <f>IF($F61="SINAPI",VLOOKUP($G61,'SINAPI ABRIL 2024-SERVIÇOS'!$B:$E,4,FALSE),IF($F61="COMPOSIÇÃO",VLOOKUP($G61,COMPOSIÇÕES!$A:$D,4,FALSE),IF($F61="I-SINAPI",VLOOKUP($G61,'SINAPI ABRIL 2024-INSUMOS'!$A:$D,4,FALSE),VLOOKUP($G61,'SICRO -JAN 2024 '!$B$2:$E$8522,4,FALSE))))</f>
        <v>2884.83</v>
      </c>
      <c r="N61" s="39">
        <f t="shared" si="52"/>
        <v>3490.35</v>
      </c>
      <c r="O61" s="40">
        <f t="shared" si="53"/>
        <v>3490.35</v>
      </c>
      <c r="P61" s="42">
        <f ca="1">IF(L61=0,0,O61/$O$82)</f>
        <v>1.4322137991328299E-2</v>
      </c>
      <c r="Q61" s="31"/>
      <c r="R61" s="31"/>
      <c r="S61" s="31"/>
      <c r="T61" s="43"/>
    </row>
    <row r="62" spans="1:20" ht="15.75" x14ac:dyDescent="0.25">
      <c r="A62" s="299">
        <f t="shared" ca="1" si="39"/>
        <v>1</v>
      </c>
      <c r="B62" s="299" t="str">
        <f>IF(OR(C62=1,D62=1),SUMIF($A$13:A62,A62,$C$13:C62),"")</f>
        <v/>
      </c>
      <c r="C62" s="299" t="str">
        <f t="shared" si="40"/>
        <v/>
      </c>
      <c r="D62" s="300" t="str">
        <f t="shared" si="41"/>
        <v/>
      </c>
      <c r="E62" s="34"/>
      <c r="F62" s="35"/>
      <c r="G62" s="36"/>
      <c r="H62" s="35"/>
      <c r="I62" s="35" t="str">
        <f t="shared" si="42"/>
        <v/>
      </c>
      <c r="J62" s="41"/>
      <c r="K62" s="36"/>
      <c r="L62" s="37"/>
      <c r="M62" s="38"/>
      <c r="N62" s="39"/>
      <c r="O62" s="40"/>
      <c r="P62" s="42"/>
      <c r="Q62" s="43"/>
      <c r="R62" s="43"/>
      <c r="S62" s="43"/>
      <c r="T62" s="43"/>
    </row>
    <row r="63" spans="1:20" ht="15.75" x14ac:dyDescent="0.25">
      <c r="A63" s="299">
        <f t="shared" ca="1" si="39"/>
        <v>2</v>
      </c>
      <c r="B63" s="299">
        <f ca="1">IF(OR(C63=1,D63=1),SUMIF($A$13:A63,A63,$C$13:C63),"")</f>
        <v>1</v>
      </c>
      <c r="C63" s="299" t="str">
        <f t="shared" si="40"/>
        <v/>
      </c>
      <c r="D63" s="300">
        <f t="shared" ca="1" si="41"/>
        <v>1</v>
      </c>
      <c r="E63" s="34"/>
      <c r="F63" s="35"/>
      <c r="G63" s="36"/>
      <c r="H63" s="35"/>
      <c r="I63" s="35" t="s">
        <v>1406</v>
      </c>
      <c r="J63" s="41" t="s">
        <v>1407</v>
      </c>
      <c r="K63" s="36"/>
      <c r="L63" s="37"/>
      <c r="M63" s="38"/>
      <c r="N63" s="39"/>
      <c r="O63" s="40">
        <f ca="1">SUM(O64:O79)</f>
        <v>41387.780000000006</v>
      </c>
      <c r="P63" s="42">
        <f ca="1">SUM(P64:P79)</f>
        <v>0.16982866942132949</v>
      </c>
      <c r="Q63" s="43"/>
      <c r="R63" s="43"/>
      <c r="S63" s="43"/>
      <c r="T63" s="43"/>
    </row>
    <row r="64" spans="1:20" ht="15.75" x14ac:dyDescent="0.25">
      <c r="A64" s="299">
        <f t="shared" ca="1" si="39"/>
        <v>2</v>
      </c>
      <c r="B64" s="299" t="str">
        <f>IF(OR(C64=1,D64=1),SUMIF($A$13:A64,A64,$C$13:C64),"")</f>
        <v/>
      </c>
      <c r="C64" s="299" t="str">
        <f t="shared" si="40"/>
        <v/>
      </c>
      <c r="D64" s="300" t="str">
        <f t="shared" si="41"/>
        <v/>
      </c>
      <c r="E64" s="34"/>
      <c r="F64" s="35"/>
      <c r="G64" s="36"/>
      <c r="H64" s="35"/>
      <c r="I64" s="35" t="str">
        <f t="shared" si="42"/>
        <v/>
      </c>
      <c r="J64" s="41" t="s">
        <v>3696</v>
      </c>
      <c r="K64" s="36"/>
      <c r="L64" s="37"/>
      <c r="M64" s="38"/>
      <c r="N64" s="39"/>
      <c r="O64" s="40"/>
      <c r="P64" s="42"/>
      <c r="Q64" s="43"/>
      <c r="R64" s="43"/>
      <c r="S64" s="43"/>
      <c r="T64" s="43"/>
    </row>
    <row r="65" spans="1:20" ht="25.5" x14ac:dyDescent="0.25">
      <c r="A65" s="299">
        <f t="shared" ca="1" si="39"/>
        <v>2</v>
      </c>
      <c r="B65" s="299">
        <f ca="1">IF(OR(C65=1,D65=1),SUMIF($A$13:A65,A65,$C$13:C65),"")</f>
        <v>2</v>
      </c>
      <c r="C65" s="299">
        <f t="shared" si="40"/>
        <v>1</v>
      </c>
      <c r="D65" s="300" t="str">
        <f t="shared" ca="1" si="41"/>
        <v/>
      </c>
      <c r="E65" s="34"/>
      <c r="F65" s="35" t="s">
        <v>1354</v>
      </c>
      <c r="G65" s="36">
        <v>93598</v>
      </c>
      <c r="H65" s="35" t="s">
        <v>1361</v>
      </c>
      <c r="I65" s="35" t="s">
        <v>23998</v>
      </c>
      <c r="J65" s="41" t="str">
        <f>IF($F65="SINAPI",VLOOKUP($G65,'SINAPI ABRIL 2024-SERVIÇOS'!$B:$E,2,FALSE),IF($F65="COMPOSIÇÃO",VLOOKUP($G65,COMPOSIÇÕES!$A:$D,2,FALSE),IF($F65="I-SINAPI",VLOOKUP($G65,'SINAPI ABRIL 2024-INSUMOS'!$A:$D,2,FALSE),VLOOKUP($G65,'SICRO -JAN 2024 '!$B$2:$E$8522,2,FALSE))))</f>
        <v>TRANSPORTE COM CAMINHÃO BASCULANTE DE 14 M³, EM VIA URBANA EM REVESTIMENTO PRIMÁRIO (UNIDADE: TXKM). AF_07/2020</v>
      </c>
      <c r="K65" s="36" t="str">
        <f>IF($F65="SINAPI",VLOOKUP($G65,'SINAPI ABRIL 2024-SERVIÇOS'!$B:$E,3,FALSE),IF($F65="COMPOSIÇÃO",VLOOKUP($G65,COMPOSIÇÕES!$A:$D,3,FALSE),IF($F65="I-SINAPI",VLOOKUP($G65,'SINAPI ABRIL 2024-INSUMOS'!$A:$D,3,FALSE),VLOOKUP($G65,'SICRO -JAN 2024 '!$B$2:$E$8522,3,FALSE))))</f>
        <v>TXKM</v>
      </c>
      <c r="L65" s="37">
        <f ca="1">'DREN. MEM. CAL.'!$L$105:$M$105</f>
        <v>2458.4</v>
      </c>
      <c r="M65" s="38">
        <f>IF($F65="SINAPI",VLOOKUP($G65,'SINAPI ABRIL 2024-SERVIÇOS'!$B:$E,4,FALSE),IF($F65="COMPOSIÇÃO",VLOOKUP($G65,COMPOSIÇÕES!$A:$D,4,FALSE),IF($F65="I-SINAPI",VLOOKUP($G65,'SINAPI ABRIL 2024-INSUMOS'!$A:$D,4,FALSE),VLOOKUP($G65,'SICRO -JAN 2024 '!$B$2:$E$8522,4,FALSE))))</f>
        <v>1.58</v>
      </c>
      <c r="N65" s="39">
        <f>TRUNC(IF(H65="SERVIÇO",(1+$O$8)*$M65,(1+$O$9)*$M65),2)</f>
        <v>1.91</v>
      </c>
      <c r="O65" s="40">
        <f ca="1">TRUNC(L65*N65,2)</f>
        <v>4695.54</v>
      </c>
      <c r="P65" s="42">
        <f ca="1">IF(L65=0,0,O65/$O$82)</f>
        <v>1.9267457940837361E-2</v>
      </c>
      <c r="Q65" s="43"/>
      <c r="R65" s="43"/>
      <c r="S65" s="43"/>
      <c r="T65" s="43"/>
    </row>
    <row r="66" spans="1:20" ht="25.5" x14ac:dyDescent="0.25">
      <c r="A66" s="299">
        <f t="shared" ca="1" si="39"/>
        <v>2</v>
      </c>
      <c r="B66" s="299">
        <f ca="1">IF(OR(C66=1,D66=1),SUMIF($A$13:A66,A66,$C$13:C66),"")</f>
        <v>3</v>
      </c>
      <c r="C66" s="299">
        <f t="shared" si="40"/>
        <v>1</v>
      </c>
      <c r="D66" s="300" t="str">
        <f t="shared" ca="1" si="41"/>
        <v/>
      </c>
      <c r="E66" s="34"/>
      <c r="F66" s="35" t="s">
        <v>1354</v>
      </c>
      <c r="G66" s="36">
        <v>95879</v>
      </c>
      <c r="H66" s="35" t="s">
        <v>1361</v>
      </c>
      <c r="I66" s="35" t="s">
        <v>23999</v>
      </c>
      <c r="J66" s="41" t="str">
        <f>IF($F66="SINAPI",VLOOKUP($G66,'SINAPI ABRIL 2024-SERVIÇOS'!$B:$E,2,FALSE),IF($F66="COMPOSIÇÃO",VLOOKUP($G66,COMPOSIÇÕES!$A:$D,2,FALSE),IF($F66="I-SINAPI",VLOOKUP($G66,'SINAPI ABRIL 2024-INSUMOS'!$A:$D,2,FALSE),VLOOKUP($G66,'SICRO -JAN 2024 '!$B$2:$E$8522,2,FALSE))))</f>
        <v>TRANSPORTE COM CAMINHÃO BASCULANTE DE 14 M³, EM VIA URBANA PAVIMENTADA, DMT ATÉ 30 KM (UNIDADE: TXKM). AF_07/2020</v>
      </c>
      <c r="K66" s="36" t="str">
        <f>IF($F66="SINAPI",VLOOKUP($G66,'SINAPI ABRIL 2024-SERVIÇOS'!$B:$E,3,FALSE),IF($F66="COMPOSIÇÃO",VLOOKUP($G66,COMPOSIÇÕES!$A:$D,3,FALSE),IF($F66="I-SINAPI",VLOOKUP($G66,'SINAPI ABRIL 2024-INSUMOS'!$A:$D,3,FALSE),VLOOKUP($G66,'SICRO -JAN 2024 '!$B$2:$E$8522,3,FALSE))))</f>
        <v>TXKM</v>
      </c>
      <c r="L66" s="37">
        <f ca="1">'DREN. MEM. CAL.'!J105</f>
        <v>693.6</v>
      </c>
      <c r="M66" s="38">
        <f>IF($F66="SINAPI",VLOOKUP($G66,'SINAPI ABRIL 2024-SERVIÇOS'!$B:$E,4,FALSE),IF($F66="COMPOSIÇÃO",VLOOKUP($G66,COMPOSIÇÕES!$A:$D,4,FALSE),IF($F66="I-SINAPI",VLOOKUP($G66,'SINAPI ABRIL 2024-INSUMOS'!$A:$D,4,FALSE),VLOOKUP($G66,'SICRO -JAN 2024 '!$B$2:$E$8522,4,FALSE))))</f>
        <v>1.46</v>
      </c>
      <c r="N66" s="39">
        <f>TRUNC(IF(H66="SERVIÇO",(1+$O$8)*$M66,(1+$O$9)*$M66),2)</f>
        <v>1.76</v>
      </c>
      <c r="O66" s="40">
        <f ca="1">TRUNC(L66*N66,2)</f>
        <v>1220.73</v>
      </c>
      <c r="P66" s="42">
        <f ca="1">IF(L66=0,0,O66/$O$82)</f>
        <v>5.0090860544513291E-3</v>
      </c>
      <c r="Q66" s="43"/>
      <c r="R66" s="43"/>
      <c r="S66" s="43"/>
      <c r="T66" s="43"/>
    </row>
    <row r="67" spans="1:20" ht="15.75" x14ac:dyDescent="0.25">
      <c r="A67" s="299">
        <f t="shared" ref="A67:A80" ca="1" si="54">IF(LEN(D67),OFFSET(A67,-1,0)+1,OFFSET(A67,-1,0))</f>
        <v>2</v>
      </c>
      <c r="B67" s="299" t="str">
        <f>IF(OR(C67=1,D67=1),SUMIF($A$13:A67,A67,$C$13:C67),"")</f>
        <v/>
      </c>
      <c r="C67" s="299" t="str">
        <f t="shared" ref="C67" si="55">IF(G67&gt;0,1,"")</f>
        <v/>
      </c>
      <c r="D67" s="300" t="str">
        <f t="shared" ref="D67:D80" si="56">IF(COUNTA(H67,O67,J67)=2,1,"")</f>
        <v/>
      </c>
      <c r="E67" s="34"/>
      <c r="F67" s="35"/>
      <c r="G67" s="36"/>
      <c r="H67" s="35"/>
      <c r="I67" s="35" t="str">
        <f t="shared" ref="I67:I80" si="57">IF(B67&lt;&gt;"",A67&amp;"."&amp;B67,"")</f>
        <v/>
      </c>
      <c r="J67" s="41" t="s">
        <v>5805</v>
      </c>
      <c r="K67" s="36"/>
      <c r="L67" s="37"/>
      <c r="M67" s="38"/>
      <c r="N67" s="39"/>
      <c r="O67" s="40"/>
      <c r="P67" s="42"/>
      <c r="Q67" s="43"/>
      <c r="R67" s="43"/>
      <c r="S67" s="43"/>
      <c r="T67" s="43"/>
    </row>
    <row r="68" spans="1:20" ht="25.5" x14ac:dyDescent="0.25">
      <c r="A68" s="299">
        <f t="shared" ca="1" si="54"/>
        <v>2</v>
      </c>
      <c r="B68" s="299">
        <f ca="1">IF(OR(C68=1,D68=1),SUMIF($A$13:A68,A68,$C$13:C68),"")</f>
        <v>4</v>
      </c>
      <c r="C68" s="299">
        <f>IF(G68&gt;0,1,"")</f>
        <v>1</v>
      </c>
      <c r="D68" s="300" t="str">
        <f t="shared" ca="1" si="56"/>
        <v/>
      </c>
      <c r="E68" s="34"/>
      <c r="F68" s="35" t="s">
        <v>1363</v>
      </c>
      <c r="G68" s="36">
        <v>5915013</v>
      </c>
      <c r="H68" s="35" t="s">
        <v>1361</v>
      </c>
      <c r="I68" s="35" t="s">
        <v>24000</v>
      </c>
      <c r="J68" s="41" t="str">
        <f>IF($F68="SINAPI",VLOOKUP($G68,'SINAPI ABRIL 2024-SERVIÇOS'!$B:$E,2,FALSE),IF($F68="COMPOSIÇÃO",VLOOKUP($G68,COMPOSIÇÕES!$A:$D,2,FALSE),IF($F68="I-SINAPI",VLOOKUP($G68,'SINAPI ABRIL 2024-INSUMOS'!$A:$D,2,FALSE),VLOOKUP($G68,'SICRO -JAN 2024 '!$B$2:$E$8522,2,FALSE))))</f>
        <v>TRANSPORTE COM CAMINHÃO CARROCERIA COM CAPACIDADE DE 11 T E COM GUINDAUTO DE 45 T.M - RODOVIA EM REVESTIMENTO PRIMÁRIO</v>
      </c>
      <c r="K68" s="36" t="str">
        <f>IF($F68="SINAPI",VLOOKUP($G68,'SINAPI ABRIL 2024-SERVIÇOS'!$B:$E,3,FALSE),IF($F68="COMPOSIÇÃO",VLOOKUP($G68,COMPOSIÇÕES!$A:$D,3,FALSE),IF($F68="I-SINAPI",VLOOKUP($G68,'SINAPI ABRIL 2024-INSUMOS'!$A:$D,3,FALSE),VLOOKUP($G68,'SICRO -JAN 2024 '!$B$2:$E$8522,3,FALSE))))</f>
        <v>TKM</v>
      </c>
      <c r="L68" s="37">
        <f ca="1">'DREN. MEM. CAL.'!$J$112</f>
        <v>8453.06</v>
      </c>
      <c r="M68" s="38">
        <f>IF($F68="SINAPI",VLOOKUP($G68,'SINAPI ABRIL 2024-SERVIÇOS'!$B:$E,4,FALSE),IF($F68="COMPOSIÇÃO",VLOOKUP($G68,COMPOSIÇÕES!$A:$D,4,FALSE),IF($F68="I-SINAPI",VLOOKUP($G68,'SINAPI ABRIL 2024-INSUMOS'!$A:$D,4,FALSE),VLOOKUP($G68,'SICRO -JAN 2024 '!$B$2:$E$8522,4,FALSE))))</f>
        <v>1.82</v>
      </c>
      <c r="N68" s="39">
        <f>TRUNC(IF(H68="SERVIÇO",(1+$O$8)*$M68,(1+$O$9)*$M68),2)</f>
        <v>2.2000000000000002</v>
      </c>
      <c r="O68" s="40">
        <f ca="1">TRUNC(L68*N68,2)</f>
        <v>18596.73</v>
      </c>
      <c r="P68" s="42">
        <f ca="1">IF(L68=0,0,O68/$O$82)</f>
        <v>7.630894702464644E-2</v>
      </c>
      <c r="Q68" s="43"/>
      <c r="R68" s="43"/>
      <c r="S68" s="43"/>
      <c r="T68" s="43"/>
    </row>
    <row r="69" spans="1:20" ht="25.5" x14ac:dyDescent="0.25">
      <c r="A69" s="299">
        <f t="shared" ca="1" si="54"/>
        <v>2</v>
      </c>
      <c r="B69" s="299">
        <f ca="1">IF(OR(C69=1,D69=1),SUMIF($A$13:A69,A69,$C$13:C69),"")</f>
        <v>5</v>
      </c>
      <c r="C69" s="299">
        <f>IF(G69&gt;0,1,"")</f>
        <v>1</v>
      </c>
      <c r="D69" s="300" t="str">
        <f t="shared" ca="1" si="56"/>
        <v/>
      </c>
      <c r="E69" s="34"/>
      <c r="F69" s="35" t="s">
        <v>1363</v>
      </c>
      <c r="G69" s="36">
        <v>5915014</v>
      </c>
      <c r="H69" s="35" t="s">
        <v>1361</v>
      </c>
      <c r="I69" s="35" t="s">
        <v>24001</v>
      </c>
      <c r="J69" s="41" t="str">
        <f>IF($F69="SINAPI",VLOOKUP($G69,'SINAPI ABRIL 2024-SERVIÇOS'!$B:$E,2,FALSE),IF($F69="COMPOSIÇÃO",VLOOKUP($G69,COMPOSIÇÕES!$A:$D,2,FALSE),IF($F69="I-SINAPI",VLOOKUP($G69,'SINAPI ABRIL 2024-INSUMOS'!$A:$D,2,FALSE),VLOOKUP($G69,'SICRO -JAN 2024 '!$B$2:$E$8522,2,FALSE))))</f>
        <v>TRANSPORTE COM CAMINHÃO CARROCERIA COM CAPACIDADE DE 11 T E COM GUINDAUTO DE 45 T.M - RODOVIA PAVIMENTADA</v>
      </c>
      <c r="K69" s="36" t="str">
        <f>IF($F69="SINAPI",VLOOKUP($G69,'SINAPI ABRIL 2024-SERVIÇOS'!$B:$E,3,FALSE),IF($F69="COMPOSIÇÃO",VLOOKUP($G69,COMPOSIÇÕES!$A:$D,3,FALSE),IF($F69="I-SINAPI",VLOOKUP($G69,'SINAPI ABRIL 2024-INSUMOS'!$A:$D,3,FALSE),VLOOKUP($G69,'SICRO -JAN 2024 '!$B$2:$E$8522,3,FALSE))))</f>
        <v>TKM</v>
      </c>
      <c r="L69" s="37">
        <f ca="1">'DREN. MEM. CAL.'!$K$112</f>
        <v>4051.88</v>
      </c>
      <c r="M69" s="38">
        <f>IF($F69="SINAPI",VLOOKUP($G69,'SINAPI ABRIL 2024-SERVIÇOS'!$B:$E,4,FALSE),IF($F69="COMPOSIÇÃO",VLOOKUP($G69,COMPOSIÇÕES!$A:$D,4,FALSE),IF($F69="I-SINAPI",VLOOKUP($G69,'SINAPI ABRIL 2024-INSUMOS'!$A:$D,4,FALSE),VLOOKUP($G69,'SICRO -JAN 2024 '!$B$2:$E$8522,4,FALSE))))</f>
        <v>1.46</v>
      </c>
      <c r="N69" s="39">
        <f>TRUNC(IF(H69="SERVIÇO",(1+$O$8)*$M69,(1+$O$9)*$M69),2)</f>
        <v>1.76</v>
      </c>
      <c r="O69" s="40">
        <f ca="1">TRUNC(L69*N69,2)</f>
        <v>7131.3</v>
      </c>
      <c r="P69" s="42">
        <f ca="1">IF(L69=0,0,O69/$O$82)</f>
        <v>2.9262240937888609E-2</v>
      </c>
      <c r="Q69" s="43"/>
      <c r="R69" s="43"/>
      <c r="S69" s="43"/>
      <c r="T69" s="43"/>
    </row>
    <row r="70" spans="1:20" ht="15.75" x14ac:dyDescent="0.25">
      <c r="A70" s="299">
        <f t="shared" ref="A70:A78" ca="1" si="58">IF(LEN(D70),OFFSET(A70,-1,0)+1,OFFSET(A70,-1,0))</f>
        <v>2</v>
      </c>
      <c r="B70" s="299" t="str">
        <f>IF(OR(C70=1,D70=1),SUMIF($A$13:A70,A70,$C$13:C70),"")</f>
        <v/>
      </c>
      <c r="C70" s="299" t="str">
        <f t="shared" ref="C70" si="59">IF(G70&gt;0,1,"")</f>
        <v/>
      </c>
      <c r="D70" s="300" t="str">
        <f t="shared" ref="D70:D78" si="60">IF(COUNTA(H70,O70,J70)=2,1,"")</f>
        <v/>
      </c>
      <c r="E70" s="34"/>
      <c r="F70" s="35"/>
      <c r="G70" s="36"/>
      <c r="H70" s="35"/>
      <c r="I70" s="35" t="str">
        <f t="shared" ref="I70:I72" si="61">IF(B70&lt;&gt;"",A70&amp;"."&amp;B70,"")</f>
        <v/>
      </c>
      <c r="J70" s="41" t="s">
        <v>23981</v>
      </c>
      <c r="K70" s="36"/>
      <c r="L70" s="37"/>
      <c r="M70" s="38"/>
      <c r="N70" s="39"/>
      <c r="O70" s="40"/>
      <c r="P70" s="42"/>
      <c r="Q70" s="43"/>
      <c r="R70" s="43"/>
      <c r="S70" s="43"/>
      <c r="T70" s="43"/>
    </row>
    <row r="71" spans="1:20" ht="25.5" x14ac:dyDescent="0.25">
      <c r="A71" s="299">
        <f t="shared" ca="1" si="58"/>
        <v>2</v>
      </c>
      <c r="B71" s="299">
        <f ca="1">IF(OR(C71=1,D71=1),SUMIF($A$13:A71,A71,$C$13:C71),"")</f>
        <v>6</v>
      </c>
      <c r="C71" s="299">
        <f>IF(G71&gt;0,1,"")</f>
        <v>1</v>
      </c>
      <c r="D71" s="300" t="str">
        <f t="shared" ca="1" si="60"/>
        <v/>
      </c>
      <c r="E71" s="34"/>
      <c r="F71" s="35" t="s">
        <v>1354</v>
      </c>
      <c r="G71" s="36">
        <v>95876</v>
      </c>
      <c r="H71" s="35" t="s">
        <v>1361</v>
      </c>
      <c r="I71" s="35" t="s">
        <v>24002</v>
      </c>
      <c r="J71" s="41" t="str">
        <f>IF($F71="SINAPI",VLOOKUP($G71,'SINAPI ABRIL 2024-SERVIÇOS'!$B:$E,2,FALSE),IF($F71="COMPOSIÇÃO",VLOOKUP($G71,COMPOSIÇÕES!$A:$D,2,FALSE),IF($F71="I-SINAPI",VLOOKUP($G71,'SINAPI ABRIL 2024-INSUMOS'!$A:$D,2,FALSE),VLOOKUP($G71,'SICRO -JAN 2024 '!$B$2:$E$8522,2,FALSE))))</f>
        <v>TRANSPORTE COM CAMINHÃO BASCULANTE DE 14 M³, EM VIA URBANA PAVIMENTADA, DMT ATÉ 30 KM (UNIDADE: M3XKM). AF_07/2020</v>
      </c>
      <c r="K71" s="36" t="str">
        <f>IF($F71="SINAPI",VLOOKUP($G71,'SINAPI ABRIL 2024-SERVIÇOS'!$B:$E,3,FALSE),IF($F71="COMPOSIÇÃO",VLOOKUP($G71,COMPOSIÇÕES!$A:$D,3,FALSE),IF($F71="I-SINAPI",VLOOKUP($G71,'SINAPI ABRIL 2024-INSUMOS'!$A:$D,3,FALSE),VLOOKUP($G71,'SICRO -JAN 2024 '!$B$2:$E$8522,3,FALSE))))</f>
        <v>M3XKM</v>
      </c>
      <c r="L71" s="37">
        <f ca="1">'DREN. MEM. CAL.'!H125</f>
        <v>360.53999999999996</v>
      </c>
      <c r="M71" s="38">
        <f>IF($F71="SINAPI",VLOOKUP($G71,'SINAPI ABRIL 2024-SERVIÇOS'!$B:$E,4,FALSE),IF($F71="COMPOSIÇÃO",VLOOKUP($G71,COMPOSIÇÕES!$A:$D,4,FALSE),IF($F71="I-SINAPI",VLOOKUP($G71,'SINAPI ABRIL 2024-INSUMOS'!$A:$D,4,FALSE),VLOOKUP($G71,'SICRO -JAN 2024 '!$B$2:$E$8522,4,FALSE))))</f>
        <v>2.16</v>
      </c>
      <c r="N71" s="39">
        <f>TRUNC(IF(H71="SERVIÇO",(1+$O$8)*$M71,(1+$O$9)*$M71),2)</f>
        <v>2.61</v>
      </c>
      <c r="O71" s="40">
        <f ca="1">TRUNC(L71*N71,2)</f>
        <v>941</v>
      </c>
      <c r="P71" s="42">
        <f ca="1">IF(L71=0,0,O71/$O$82)</f>
        <v>3.8612551319609579E-3</v>
      </c>
      <c r="Q71" s="43"/>
      <c r="R71" s="43"/>
      <c r="S71" s="43"/>
      <c r="T71" s="43"/>
    </row>
    <row r="72" spans="1:20" ht="15.75" x14ac:dyDescent="0.25">
      <c r="A72" s="299">
        <f t="shared" ca="1" si="58"/>
        <v>2</v>
      </c>
      <c r="B72" s="299" t="str">
        <f>IF(OR(C72=1,D72=1),SUMIF($A$13:A72,A72,$C$13:C72),"")</f>
        <v/>
      </c>
      <c r="C72" s="299" t="str">
        <f t="shared" ref="C72:C78" si="62">IF(G72&gt;0,1,"")</f>
        <v/>
      </c>
      <c r="D72" s="300" t="str">
        <f t="shared" si="60"/>
        <v/>
      </c>
      <c r="E72" s="34"/>
      <c r="F72" s="35"/>
      <c r="G72" s="36"/>
      <c r="H72" s="35"/>
      <c r="I72" s="35" t="str">
        <f t="shared" si="61"/>
        <v/>
      </c>
      <c r="J72" s="41" t="s">
        <v>23991</v>
      </c>
      <c r="K72" s="36"/>
      <c r="L72" s="37"/>
      <c r="M72" s="38"/>
      <c r="N72" s="39"/>
      <c r="O72" s="40"/>
      <c r="P72" s="42"/>
      <c r="Q72" s="43"/>
      <c r="R72" s="43"/>
      <c r="S72" s="43"/>
      <c r="T72" s="43"/>
    </row>
    <row r="73" spans="1:20" ht="25.5" x14ac:dyDescent="0.25">
      <c r="A73" s="299">
        <f t="shared" ref="A73:A74" ca="1" si="63">IF(LEN(D73),OFFSET(A73,-1,0)+1,OFFSET(A73,-1,0))</f>
        <v>2</v>
      </c>
      <c r="B73" s="299">
        <f ca="1">IF(OR(C73=1,D73=1),SUMIF($A$13:A73,A73,$C$13:C73),"")</f>
        <v>7</v>
      </c>
      <c r="C73" s="299">
        <f t="shared" ref="C73:C74" si="64">IF(G73&gt;0,1,"")</f>
        <v>1</v>
      </c>
      <c r="D73" s="300" t="str">
        <f t="shared" ref="D73:D74" si="65">IF(COUNTA(H73,O73,J73)=2,1,"")</f>
        <v/>
      </c>
      <c r="E73" s="34"/>
      <c r="F73" s="35" t="s">
        <v>1354</v>
      </c>
      <c r="G73" s="36">
        <v>97636</v>
      </c>
      <c r="H73" s="35" t="s">
        <v>1361</v>
      </c>
      <c r="I73" s="35" t="s">
        <v>24003</v>
      </c>
      <c r="J73" s="41" t="str">
        <f>IF($F73="SINAPI",VLOOKUP($G73,'SINAPI ABRIL 2024-SERVIÇOS'!$B:$E,2,FALSE),IF($F73="COMPOSIÇÃO",VLOOKUP($G73,COMPOSIÇÕES!$A:$D,2,FALSE),IF($F73="I-SINAPI",VLOOKUP($G73,'SINAPI ABRIL 2024-INSUMOS'!$A:$D,2,FALSE),VLOOKUP($G73,'SICRO -JAN 2024 '!$B$2:$E$8522,2,FALSE))))</f>
        <v>DEMOLIÇÃO PARCIAL DE PAVIMENTO ASFÁLTICO, DE FORMA MECANIZADA, SEM REAPROVEITAMENTO. AF_09/2023</v>
      </c>
      <c r="K73" s="36" t="str">
        <f>IF($F73="SINAPI",VLOOKUP($G73,'SINAPI ABRIL 2024-SERVIÇOS'!$B:$E,3,FALSE),IF($F73="COMPOSIÇÃO",VLOOKUP($G73,COMPOSIÇÕES!$A:$D,3,FALSE),IF($F73="I-SINAPI",VLOOKUP($G73,'SINAPI ABRIL 2024-INSUMOS'!$A:$D,3,FALSE),VLOOKUP($G73,'SICRO -JAN 2024 '!$B$2:$E$8522,3,FALSE))))</f>
        <v>M2</v>
      </c>
      <c r="L73" s="37">
        <v>25.5</v>
      </c>
      <c r="M73" s="38">
        <f>IF($F73="SINAPI",VLOOKUP($G73,'SINAPI ABRIL 2024-SERVIÇOS'!$B:$E,4,FALSE),IF($F73="COMPOSIÇÃO",VLOOKUP($G73,COMPOSIÇÕES!$A:$D,4,FALSE),IF($F73="I-SINAPI",VLOOKUP($G73,'SINAPI ABRIL 2024-INSUMOS'!$A:$D,4,FALSE),VLOOKUP($G73,'SICRO -JAN 2024 '!$B$2:$E$8522,4,FALSE))))</f>
        <v>20.7</v>
      </c>
      <c r="N73" s="39">
        <f>TRUNC(IF(H73="SERVIÇO",(1+$O$8)*$M73,(1+$O$9)*$M73),2)</f>
        <v>25.04</v>
      </c>
      <c r="O73" s="40">
        <f>TRUNC(L73*N73,2)</f>
        <v>638.52</v>
      </c>
      <c r="P73" s="42">
        <f ca="1">IF(L73=0,0,O73/$O$82)</f>
        <v>2.620072929712764E-3</v>
      </c>
      <c r="Q73" s="43"/>
      <c r="R73" s="43"/>
      <c r="S73" s="43"/>
      <c r="T73" s="43"/>
    </row>
    <row r="74" spans="1:20" ht="38.25" x14ac:dyDescent="0.25">
      <c r="A74" s="299">
        <f t="shared" ca="1" si="63"/>
        <v>2</v>
      </c>
      <c r="B74" s="299">
        <f ca="1">IF(OR(C74=1,D74=1),SUMIF($A$13:A74,A74,$C$13:C74),"")</f>
        <v>8</v>
      </c>
      <c r="C74" s="299">
        <f t="shared" si="64"/>
        <v>1</v>
      </c>
      <c r="D74" s="300" t="str">
        <f t="shared" si="65"/>
        <v/>
      </c>
      <c r="E74" s="34"/>
      <c r="F74" s="35" t="s">
        <v>1354</v>
      </c>
      <c r="G74" s="36">
        <v>101836</v>
      </c>
      <c r="H74" s="35" t="s">
        <v>1361</v>
      </c>
      <c r="I74" s="35" t="s">
        <v>24004</v>
      </c>
      <c r="J74" s="41" t="str">
        <f>IF($F74="SINAPI",VLOOKUP($G74,'SINAPI ABRIL 2024-SERVIÇOS'!$B:$E,2,FALSE),IF($F74="COMPOSIÇÃO",VLOOKUP($G74,COMPOSIÇÕES!$A:$D,2,FALSE),IF($F74="I-SINAPI",VLOOKUP($G74,'SINAPI ABRIL 2024-INSUMOS'!$A:$D,2,FALSE),VLOOKUP($G74,'SICRO -JAN 2024 '!$B$2:$E$8522,2,FALSE))))</f>
        <v>RECOMPOSIÇÃO DE BASE E OU SUB-BASE PARA FECHAMENTO DE VALAS DE SOLOS DE COMPORTAMENTO LATERÍTICO (ARENOSO) - INCLUSO RETIRADA E COLOCAÇÃO DO MATERIAL. AF_12/2020</v>
      </c>
      <c r="K74" s="36" t="str">
        <f>IF($F74="SINAPI",VLOOKUP($G74,'SINAPI ABRIL 2024-SERVIÇOS'!$B:$E,3,FALSE),IF($F74="COMPOSIÇÃO",VLOOKUP($G74,COMPOSIÇÕES!$A:$D,3,FALSE),IF($F74="I-SINAPI",VLOOKUP($G74,'SINAPI ABRIL 2024-INSUMOS'!$A:$D,3,FALSE),VLOOKUP($G74,'SICRO -JAN 2024 '!$B$2:$E$8522,3,FALSE))))</f>
        <v>M3</v>
      </c>
      <c r="L74" s="37">
        <v>8.9250000000000007</v>
      </c>
      <c r="M74" s="38">
        <f>IF($F74="SINAPI",VLOOKUP($G74,'SINAPI ABRIL 2024-SERVIÇOS'!$B:$E,4,FALSE),IF($F74="COMPOSIÇÃO",VLOOKUP($G74,COMPOSIÇÕES!$A:$D,4,FALSE),IF($F74="I-SINAPI",VLOOKUP($G74,'SINAPI ABRIL 2024-INSUMOS'!$A:$D,4,FALSE),VLOOKUP($G74,'SICRO -JAN 2024 '!$B$2:$E$8522,4,FALSE))))</f>
        <v>24.28</v>
      </c>
      <c r="N74" s="39">
        <f>TRUNC(IF(H74="SERVIÇO",(1+$O$8)*$M74,(1+$O$9)*$M74),2)</f>
        <v>29.37</v>
      </c>
      <c r="O74" s="40">
        <f>TRUNC(L74*N74,2)</f>
        <v>262.12</v>
      </c>
      <c r="P74" s="42">
        <f ca="1">IF(L74=0,0,O74/$O$82)</f>
        <v>1.0755708769283809E-3</v>
      </c>
      <c r="Q74" s="43"/>
      <c r="R74" s="43"/>
      <c r="S74" s="43"/>
      <c r="T74" s="43"/>
    </row>
    <row r="75" spans="1:20" ht="21" customHeight="1" x14ac:dyDescent="0.25">
      <c r="A75" s="299">
        <f t="shared" ca="1" si="58"/>
        <v>2</v>
      </c>
      <c r="B75" s="299">
        <f ca="1">IF(OR(C75=1,D75=1),SUMIF($A$13:A75,A75,$C$13:C75),"")</f>
        <v>9</v>
      </c>
      <c r="C75" s="299">
        <f t="shared" si="62"/>
        <v>1</v>
      </c>
      <c r="D75" s="300" t="str">
        <f t="shared" ca="1" si="60"/>
        <v/>
      </c>
      <c r="E75" s="34"/>
      <c r="F75" s="35" t="s">
        <v>1358</v>
      </c>
      <c r="G75" s="354" t="str">
        <f>'COMP. DREN'!$C$53</f>
        <v>COMP DREN 004</v>
      </c>
      <c r="H75" s="35" t="s">
        <v>1361</v>
      </c>
      <c r="I75" s="35" t="s">
        <v>24005</v>
      </c>
      <c r="J75" s="41" t="str">
        <f>'COMP. DREN'!C51</f>
        <v>EXECUÇÃO DE IMPRIMAÇÃO COM ASFALTO DILUÍDO CM-30. AF_11/2019</v>
      </c>
      <c r="K75" s="36" t="str">
        <f ca="1">IF($F75="SINAPI",VLOOKUP($G75,'SINAPI ABRIL 2024-SERVIÇOS'!$B:$E,3,FALSE),IF($F75="COMPOSIÇÃO",VLOOKUP($G75,COMPOSIÇÕES!$A:$D,3,FALSE),IF($F75="I-SINAPI",VLOOKUP($G75,'SINAPI ABRIL 2024-INSUMOS'!$A:$D,3,FALSE),VLOOKUP($G75,'SICRO -JAN 2024 '!$B$2:$E$8522,3,FALSE))))</f>
        <v>M2</v>
      </c>
      <c r="L75" s="37">
        <v>25.5</v>
      </c>
      <c r="M75" s="38">
        <f ca="1">IF($F75="SINAPI",VLOOKUP($G75,'SINAPI ABRIL 2024-SERVIÇOS'!$B:$E,4,FALSE),IF($F75="COMPOSIÇÃO",VLOOKUP($G75,COMPOSIÇÕES!$A:$D,4,FALSE),IF($F75="I-SINAPI",VLOOKUP($G75,'SINAPI ABRIL 2024-INSUMOS'!$A:$D,4,FALSE),VLOOKUP($G75,'SICRO -JAN 2024 '!$B$2:$E$8522,4,FALSE))))</f>
        <v>8.5300000000000011</v>
      </c>
      <c r="N75" s="39">
        <f ca="1">TRUNC(IF(H75="SERVIÇO",(1+$O$8)*$M75,(1+$O$9)*$M75),2)</f>
        <v>10.32</v>
      </c>
      <c r="O75" s="40">
        <f ca="1">TRUNC(L75*N75,2)</f>
        <v>263.16000000000003</v>
      </c>
      <c r="P75" s="42">
        <f ca="1">IF(L75=0,0,O75/$O$82)</f>
        <v>1.0798383640030242E-3</v>
      </c>
      <c r="Q75" s="43"/>
      <c r="R75" s="43"/>
      <c r="S75" s="43"/>
      <c r="T75" s="43"/>
    </row>
    <row r="76" spans="1:20" ht="26.25" customHeight="1" x14ac:dyDescent="0.25">
      <c r="A76" s="299">
        <f t="shared" ca="1" si="58"/>
        <v>2</v>
      </c>
      <c r="B76" s="299">
        <f ca="1">IF(OR(C76=1,D76=1),SUMIF($A$13:A76,A76,$C$13:C76),"")</f>
        <v>10</v>
      </c>
      <c r="C76" s="299">
        <f t="shared" si="62"/>
        <v>1</v>
      </c>
      <c r="D76" s="300" t="str">
        <f t="shared" si="60"/>
        <v/>
      </c>
      <c r="E76" s="34"/>
      <c r="F76" s="35" t="s">
        <v>1358</v>
      </c>
      <c r="G76" s="354" t="str">
        <f>'COMP. DREN'!$C$68</f>
        <v>COMP DREN 005</v>
      </c>
      <c r="H76" s="35" t="s">
        <v>1361</v>
      </c>
      <c r="I76" s="35" t="s">
        <v>24006</v>
      </c>
      <c r="J76" s="41" t="str">
        <f>'COMP. DREN'!C66</f>
        <v>PAVIMENTO COM TRATAMENTO SUPERFICIAL DUPLO, COM EMULSÃO ASFÁLTICA RR-2C, COM BANHO DILUÍDO. AF_01/2020</v>
      </c>
      <c r="K76" s="36" t="s">
        <v>64</v>
      </c>
      <c r="L76" s="37">
        <v>25.5</v>
      </c>
      <c r="M76" s="38">
        <f>'COMP. DREN'!J83</f>
        <v>20.509999999999994</v>
      </c>
      <c r="N76" s="39">
        <f>TRUNC(IF(H76="SERVIÇO",(1+$O$8)*$M76,(1+$O$9)*$M76),2)</f>
        <v>24.81</v>
      </c>
      <c r="O76" s="40">
        <f>TRUNC(L76*N76,2)</f>
        <v>632.65</v>
      </c>
      <c r="P76" s="42">
        <f ca="1">IF(L76=0,0,O76/$O$82)</f>
        <v>2.5959862478587671E-3</v>
      </c>
      <c r="Q76" s="43"/>
      <c r="R76" s="43"/>
      <c r="S76" s="43"/>
      <c r="T76" s="43"/>
    </row>
    <row r="77" spans="1:20" ht="15.75" x14ac:dyDescent="0.25">
      <c r="A77" s="299">
        <f t="shared" ref="A77" ca="1" si="66">IF(LEN(D77),OFFSET(A77,-1,0)+1,OFFSET(A77,-1,0))</f>
        <v>2</v>
      </c>
      <c r="B77" s="299" t="str">
        <f>IF(OR(C77=1,D77=1),SUMIF($A$13:A77,A77,$C$13:C77),"")</f>
        <v/>
      </c>
      <c r="C77" s="299" t="str">
        <f t="shared" ref="C77" si="67">IF(G77&gt;0,1,"")</f>
        <v/>
      </c>
      <c r="D77" s="300" t="str">
        <f t="shared" ref="D77" si="68">IF(COUNTA(H77,O77,J77)=2,1,"")</f>
        <v/>
      </c>
      <c r="E77" s="34"/>
      <c r="F77" s="35"/>
      <c r="G77" s="36"/>
      <c r="H77" s="35"/>
      <c r="I77" s="35" t="str">
        <f t="shared" ref="I77" si="69">IF(B77&lt;&gt;"",A77&amp;"."&amp;B77,"")</f>
        <v/>
      </c>
      <c r="J77" s="41" t="s">
        <v>23997</v>
      </c>
      <c r="K77" s="36"/>
      <c r="L77" s="37"/>
      <c r="M77" s="38"/>
      <c r="N77" s="39"/>
      <c r="O77" s="40"/>
      <c r="P77" s="42"/>
      <c r="Q77" s="43"/>
      <c r="R77" s="43"/>
      <c r="S77" s="43"/>
      <c r="T77" s="43"/>
    </row>
    <row r="78" spans="1:20" ht="25.5" x14ac:dyDescent="0.25">
      <c r="A78" s="299">
        <f t="shared" ca="1" si="58"/>
        <v>2</v>
      </c>
      <c r="B78" s="299">
        <f ca="1">IF(OR(C78=1,D78=1),SUMIF($A$13:A78,A78,$C$13:C78),"")</f>
        <v>11</v>
      </c>
      <c r="C78" s="299">
        <f t="shared" si="62"/>
        <v>1</v>
      </c>
      <c r="D78" s="300" t="str">
        <f t="shared" si="60"/>
        <v/>
      </c>
      <c r="E78" s="34"/>
      <c r="F78" s="35" t="s">
        <v>1354</v>
      </c>
      <c r="G78" s="36">
        <v>104790</v>
      </c>
      <c r="H78" s="35" t="s">
        <v>1361</v>
      </c>
      <c r="I78" s="35" t="s">
        <v>24007</v>
      </c>
      <c r="J78" s="41" t="str">
        <f>IF($F78="SINAPI",VLOOKUP($G78,'SINAPI ABRIL 2024-SERVIÇOS'!$B:$E,2,FALSE),IF($F78="COMPOSIÇÃO",VLOOKUP($G78,COMPOSIÇÕES!$A:$D,2,FALSE),IF($F78="I-SINAPI",VLOOKUP($G78,'SINAPI ABRIL 2024-INSUMOS'!$A:$D,2,FALSE),VLOOKUP($G78,'SICRO -JAN 2024 '!$B$2:$E$8522,2,FALSE))))</f>
        <v>DEMOLIÇÃO DE PISO DE CONCRETO SIMPLES, DE FORMA MECANIZADA COM MARTELETE, SEM REAPROVEITAMENTO. AF_09/2023</v>
      </c>
      <c r="K78" s="36" t="str">
        <f>IF($F78="SINAPI",VLOOKUP($G78,'SINAPI ABRIL 2024-SERVIÇOS'!$B:$E,3,FALSE),IF($F78="COMPOSIÇÃO",VLOOKUP($G78,COMPOSIÇÕES!$A:$D,3,FALSE),IF($F78="I-SINAPI",VLOOKUP($G78,'SINAPI ABRIL 2024-INSUMOS'!$A:$D,3,FALSE),VLOOKUP($G78,'SICRO -JAN 2024 '!$B$2:$E$8522,3,FALSE))))</f>
        <v>M3</v>
      </c>
      <c r="L78" s="37">
        <v>4.08</v>
      </c>
      <c r="M78" s="38">
        <f>IF($F78="SINAPI",VLOOKUP($G78,'SINAPI ABRIL 2024-SERVIÇOS'!$B:$E,4,FALSE),IF($F78="COMPOSIÇÃO",VLOOKUP($G78,COMPOSIÇÕES!$A:$D,4,FALSE),IF($F78="I-SINAPI",VLOOKUP($G78,'SINAPI ABRIL 2024-INSUMOS'!$A:$D,4,FALSE),VLOOKUP($G78,'SICRO -JAN 2024 '!$B$2:$E$8522,4,FALSE))))</f>
        <v>99.84</v>
      </c>
      <c r="N78" s="39">
        <f>TRUNC(IF(H78="SERVIÇO",(1+$O$8)*$M78,(1+$O$9)*$M78),2)</f>
        <v>120.79</v>
      </c>
      <c r="O78" s="40">
        <f>TRUNC(L78*N78,2)</f>
        <v>492.82</v>
      </c>
      <c r="P78" s="42">
        <f ca="1">IF(L78=0,0,O78/$O$82)</f>
        <v>2.0222144039670556E-3</v>
      </c>
      <c r="Q78" s="43"/>
      <c r="R78" s="43"/>
      <c r="S78" s="43"/>
      <c r="T78" s="43"/>
    </row>
    <row r="79" spans="1:20" ht="38.25" customHeight="1" x14ac:dyDescent="0.25">
      <c r="A79" s="299">
        <f t="shared" ref="A79" ca="1" si="70">IF(LEN(D79),OFFSET(A79,-1,0)+1,OFFSET(A79,-1,0))</f>
        <v>2</v>
      </c>
      <c r="B79" s="299">
        <f ca="1">IF(OR(C79=1,D79=1),SUMIF($A$13:A79,A79,$C$13:C79),"")</f>
        <v>12</v>
      </c>
      <c r="C79" s="299">
        <f t="shared" ref="C79" si="71">IF(G79&gt;0,1,"")</f>
        <v>1</v>
      </c>
      <c r="D79" s="300" t="str">
        <f t="shared" ref="D79" si="72">IF(COUNTA(H79,O79,J79)=2,1,"")</f>
        <v/>
      </c>
      <c r="E79" s="34"/>
      <c r="F79" s="35" t="s">
        <v>1354</v>
      </c>
      <c r="G79" s="36">
        <v>94994</v>
      </c>
      <c r="H79" s="35" t="s">
        <v>1361</v>
      </c>
      <c r="I79" s="35" t="s">
        <v>24008</v>
      </c>
      <c r="J79" s="41" t="str">
        <f>IF($F79="SINAPI",VLOOKUP($G79,'SINAPI ABRIL 2024-SERVIÇOS'!$B:$E,2,FALSE),IF($F79="COMPOSIÇÃO",VLOOKUP($G79,COMPOSIÇÕES!$A:$D,2,FALSE),IF($F79="I-SINAPI",VLOOKUP($G79,'SINAPI ABRIL 2024-INSUMOS'!$A:$D,2,FALSE),VLOOKUP($G79,'SICRO -JAN 2024 '!$B$2:$E$8522,2,FALSE))))</f>
        <v>EXECUÇÃO DE PASSEIO (CALÇADA) OU PISO DE CONCRETO COM CONCRETO MOLDADO IN LOCO, FEITO EM OBRA, ACABAMENTO CONVENCIONAL, ESPESSURA 8 CM, ARMADO. AF_08/2022</v>
      </c>
      <c r="K79" s="36" t="str">
        <f>IF($F79="SINAPI",VLOOKUP($G79,'SINAPI ABRIL 2024-SERVIÇOS'!$B:$E,3,FALSE),IF($F79="COMPOSIÇÃO",VLOOKUP($G79,COMPOSIÇÕES!$A:$D,3,FALSE),IF($F79="I-SINAPI",VLOOKUP($G79,'SINAPI ABRIL 2024-INSUMOS'!$A:$D,3,FALSE),VLOOKUP($G79,'SICRO -JAN 2024 '!$B$2:$E$8522,3,FALSE))))</f>
        <v>M2</v>
      </c>
      <c r="L79" s="37">
        <v>51</v>
      </c>
      <c r="M79" s="38">
        <f>IF($F79="SINAPI",VLOOKUP($G79,'SINAPI ABRIL 2024-SERVIÇOS'!$B:$E,4,FALSE),IF($F79="COMPOSIÇÃO",VLOOKUP($G79,COMPOSIÇÕES!$A:$D,4,FALSE),IF($F79="I-SINAPI",VLOOKUP($G79,'SINAPI ABRIL 2024-INSUMOS'!$A:$D,4,FALSE),VLOOKUP($G79,'SICRO -JAN 2024 '!$B$2:$E$8522,4,FALSE))))</f>
        <v>105.56</v>
      </c>
      <c r="N79" s="39">
        <f>TRUNC(IF(H79="SERVIÇO",(1+$O$8)*$M79,(1+$O$9)*$M79),2)</f>
        <v>127.71</v>
      </c>
      <c r="O79" s="40">
        <f>TRUNC(L79*N79,2)</f>
        <v>6513.21</v>
      </c>
      <c r="P79" s="42">
        <f ca="1">IF(L79=0,0,O79/$O$82)</f>
        <v>2.6725999509074849E-2</v>
      </c>
      <c r="Q79" s="43"/>
      <c r="R79" s="43"/>
      <c r="S79" s="43"/>
      <c r="T79" s="43"/>
    </row>
    <row r="80" spans="1:20" ht="15.75" x14ac:dyDescent="0.25">
      <c r="A80" s="299">
        <f t="shared" ca="1" si="54"/>
        <v>2</v>
      </c>
      <c r="B80" s="299" t="str">
        <f>IF(OR(C80=1,D80=1),SUMIF($A$13:A80,A80,$C$13:C80),"")</f>
        <v/>
      </c>
      <c r="C80" s="299" t="str">
        <f t="shared" ref="C80" si="73">IF(G80&gt;0,1,"")</f>
        <v/>
      </c>
      <c r="D80" s="300" t="str">
        <f t="shared" si="56"/>
        <v/>
      </c>
      <c r="E80" s="34"/>
      <c r="F80" s="35"/>
      <c r="G80" s="36"/>
      <c r="H80" s="35"/>
      <c r="I80" s="35" t="str">
        <f t="shared" si="57"/>
        <v/>
      </c>
      <c r="J80" s="41"/>
      <c r="K80" s="36"/>
      <c r="L80" s="37"/>
      <c r="M80" s="38"/>
      <c r="N80" s="39"/>
      <c r="O80" s="40"/>
      <c r="P80" s="42"/>
      <c r="Q80" s="43"/>
      <c r="R80" s="43"/>
      <c r="S80" s="43"/>
      <c r="T80" s="43"/>
    </row>
    <row r="81" spans="5:20" x14ac:dyDescent="0.25">
      <c r="E81" s="34"/>
      <c r="F81" s="35"/>
      <c r="G81" s="36"/>
      <c r="H81" s="35"/>
      <c r="I81" s="35"/>
      <c r="J81" s="41"/>
      <c r="K81" s="36"/>
      <c r="L81" s="37"/>
      <c r="M81" s="37"/>
      <c r="N81" s="37"/>
      <c r="O81" s="37"/>
      <c r="P81" s="37"/>
      <c r="Q81" s="37"/>
      <c r="R81" s="37"/>
      <c r="S81" s="37"/>
      <c r="T81" s="43"/>
    </row>
    <row r="82" spans="5:20" ht="20.100000000000001" customHeight="1" x14ac:dyDescent="0.25">
      <c r="E82" s="10"/>
      <c r="F82" s="1059" t="s">
        <v>1408</v>
      </c>
      <c r="G82" s="1060"/>
      <c r="H82" s="1060"/>
      <c r="I82" s="1060"/>
      <c r="J82" s="1060"/>
      <c r="K82" s="1060"/>
      <c r="L82" s="1060"/>
      <c r="M82" s="1060"/>
      <c r="N82" s="1060"/>
      <c r="O82" s="44">
        <f ca="1">SUM(OFFSET(O13,1,0):OFFSET(O82,-1,0))/2</f>
        <v>243703.14000000004</v>
      </c>
      <c r="P82" s="301">
        <f ca="1">SUM(OFFSET(P13,1,0):OFFSET(P82,-1,0))/2</f>
        <v>0.99999999999999989</v>
      </c>
      <c r="Q82" s="10"/>
      <c r="R82" s="10"/>
      <c r="S82" s="10"/>
      <c r="T82" s="10"/>
    </row>
    <row r="83" spans="5:20" ht="60.75" customHeight="1" x14ac:dyDescent="0.25">
      <c r="E83" s="10"/>
      <c r="F83" s="45" t="s">
        <v>1409</v>
      </c>
      <c r="G83" s="46"/>
      <c r="H83" s="46" t="e">
        <f ca="1">UPPER(FEXTENSO(O82))</f>
        <v>#NAME?</v>
      </c>
      <c r="I83" s="47"/>
      <c r="J83" s="836" t="s">
        <v>24013</v>
      </c>
      <c r="K83" s="1062" t="s">
        <v>24012</v>
      </c>
      <c r="L83" s="1062"/>
      <c r="M83" s="1062"/>
      <c r="N83" s="1062"/>
      <c r="O83" s="47"/>
      <c r="P83" s="48"/>
      <c r="Q83" s="49"/>
      <c r="R83" s="50"/>
      <c r="S83" s="10"/>
      <c r="T83" s="10"/>
    </row>
    <row r="84" spans="5:20" ht="16.5" customHeight="1" x14ac:dyDescent="0.25">
      <c r="E84" s="10"/>
      <c r="F84" s="51" t="s">
        <v>1410</v>
      </c>
      <c r="G84" s="52"/>
      <c r="H84" s="52"/>
      <c r="I84" s="52"/>
      <c r="J84" s="52"/>
      <c r="K84" s="52"/>
      <c r="L84" s="52"/>
      <c r="M84" s="52"/>
      <c r="N84" s="52"/>
      <c r="O84" s="52"/>
      <c r="P84" s="52"/>
      <c r="Q84" s="10"/>
      <c r="R84" s="50"/>
      <c r="S84" s="10"/>
      <c r="T84" s="10"/>
    </row>
    <row r="85" spans="5:20" ht="14.25" customHeight="1" x14ac:dyDescent="0.25">
      <c r="E85" s="10"/>
      <c r="F85" s="1061" t="s">
        <v>1411</v>
      </c>
      <c r="G85" s="1061"/>
      <c r="H85" s="1061"/>
      <c r="I85" s="1061"/>
      <c r="J85" s="1061"/>
      <c r="K85" s="1061"/>
      <c r="L85" s="1061"/>
      <c r="M85" s="1061"/>
      <c r="N85" s="1061"/>
      <c r="O85" s="1061"/>
      <c r="P85" s="1061"/>
      <c r="Q85" s="10"/>
      <c r="R85" s="10"/>
      <c r="S85" s="10"/>
      <c r="T85" s="10"/>
    </row>
    <row r="86" spans="5:20" x14ac:dyDescent="0.25">
      <c r="E86" s="10"/>
      <c r="F86" s="1040" t="str">
        <f>IF(O7="NÃO DESONERADO",$F$89,$F$88)</f>
        <v>2) ENCARGOS SOCIAIS NÃO DESONERADOS 114,11% (HORA) E 72,49% (MÊS) PARA O ESTADO DE MATO GROSSO</v>
      </c>
      <c r="G86" s="1040"/>
      <c r="H86" s="1040"/>
      <c r="I86" s="1040"/>
      <c r="J86" s="1040"/>
      <c r="K86" s="1040"/>
      <c r="L86" s="1040"/>
      <c r="M86" s="1040"/>
      <c r="N86" s="1040"/>
      <c r="O86" s="1040"/>
      <c r="P86" s="1040"/>
      <c r="Q86" s="10"/>
      <c r="R86" s="10"/>
      <c r="S86" s="10"/>
      <c r="T86" s="10"/>
    </row>
    <row r="88" spans="5:20" x14ac:dyDescent="0.25">
      <c r="F88" t="str">
        <f>CONCATENATE("2) ENCARGOS SOCIAIS DESONERADOS ",100*'ENCARGOS SOCIAIS'!$E$46,"% (HORA) E ",100*'ENCARGOS SOCIAIS'!$F$46,"% (MÊS) PARA O ESTADO DE MATO GROSSO")</f>
        <v>2) ENCARGOS SOCIAIS DESONERADOS 84,98% (HORA) E 48,94% (MÊS) PARA O ESTADO DE MATO GROSSO</v>
      </c>
    </row>
    <row r="89" spans="5:20" x14ac:dyDescent="0.25">
      <c r="F89" t="str">
        <f>CONCATENATE("2) ENCARGOS SOCIAIS NÃO DESONERADOS ",100*'ENCARGOS SOCIAIS'!$G$46,"% (HORA) E ",100*'ENCARGOS SOCIAIS'!$H$46,"% (MÊS) PARA O ESTADO DE MATO GROSSO")</f>
        <v>2) ENCARGOS SOCIAIS NÃO DESONERADOS 114,11% (HORA) E 72,49% (MÊS) PARA O ESTADO DE MATO GROSSO</v>
      </c>
    </row>
  </sheetData>
  <mergeCells count="25">
    <mergeCell ref="K83:N83"/>
    <mergeCell ref="M6:N7"/>
    <mergeCell ref="O6:P6"/>
    <mergeCell ref="O7:P7"/>
    <mergeCell ref="F1:P1"/>
    <mergeCell ref="F2:P2"/>
    <mergeCell ref="F3:P3"/>
    <mergeCell ref="F4:P4"/>
    <mergeCell ref="F5:P5"/>
    <mergeCell ref="F86:P86"/>
    <mergeCell ref="M8:N8"/>
    <mergeCell ref="O8:P8"/>
    <mergeCell ref="M9:N9"/>
    <mergeCell ref="O9:P9"/>
    <mergeCell ref="F10:P11"/>
    <mergeCell ref="F12:F13"/>
    <mergeCell ref="G12:G13"/>
    <mergeCell ref="H12:H13"/>
    <mergeCell ref="I12:I13"/>
    <mergeCell ref="J12:J13"/>
    <mergeCell ref="K12:K13"/>
    <mergeCell ref="L12:L13"/>
    <mergeCell ref="M12:P12"/>
    <mergeCell ref="F82:N82"/>
    <mergeCell ref="F85:P85"/>
  </mergeCells>
  <conditionalFormatting sqref="F14:H17 J14:P17">
    <cfRule type="expression" dxfId="47" priority="458">
      <formula>AND(COUNTA($F14:$H14)=0,COUNTA($K14:$N14)=0,COUNTA($I14:$J14)=2)</formula>
    </cfRule>
  </conditionalFormatting>
  <conditionalFormatting sqref="F18:H19">
    <cfRule type="expression" dxfId="46" priority="449">
      <formula>AND(COUNTA($F18:$H18)=0,COUNTA($K18:$N18)=0,COUNTA($I18:$J18)=2)</formula>
    </cfRule>
  </conditionalFormatting>
  <conditionalFormatting sqref="F20:H45 F49:H49 J49:P49 J51:P52 F51:H53 F55:H57 J55:K57 F62:H66 F80:H80">
    <cfRule type="expression" dxfId="45" priority="1291">
      <formula>AND(COUNTA($F20:$H20)=0,COUNTA($K20:$N20)=0,COUNTA($I20:$J20)=2)</formula>
    </cfRule>
  </conditionalFormatting>
  <conditionalFormatting sqref="F46:H47">
    <cfRule type="expression" dxfId="44" priority="293">
      <formula>AND(COUNTA($F46:$H46)=0,COUNTA($K46:$N46)=0,COUNTA($I46:$J46)=2)</formula>
    </cfRule>
  </conditionalFormatting>
  <conditionalFormatting sqref="F48:H48">
    <cfRule type="expression" dxfId="43" priority="227">
      <formula>AND(COUNTA($F48:$H48)=0,COUNTA($K48:$N48)=0,COUNTA($I48:$J48)=2)</formula>
    </cfRule>
    <cfRule type="expression" dxfId="42" priority="225">
      <formula>COUNTA($F48:$P48)=2</formula>
    </cfRule>
  </conditionalFormatting>
  <conditionalFormatting sqref="F50:H50">
    <cfRule type="expression" dxfId="41" priority="197">
      <formula>AND(COUNTA($F50:$H50)=0,COUNTA($K50:$N50)=0,COUNTA($I50:$J50)=2)</formula>
    </cfRule>
    <cfRule type="expression" dxfId="40" priority="195">
      <formula>COUNTA($F50:$P50)=2</formula>
    </cfRule>
  </conditionalFormatting>
  <conditionalFormatting sqref="F58:H58 F60:H61 J60:K61">
    <cfRule type="expression" dxfId="39" priority="21">
      <formula>AND(COUNTA($F58:$H58)=0,COUNTA($K58:$N58)=0,COUNTA($I58:$J58)=2)</formula>
    </cfRule>
  </conditionalFormatting>
  <conditionalFormatting sqref="F75:H76">
    <cfRule type="expression" dxfId="38" priority="39">
      <formula>AND(COUNTA($F75:$H75)=0,COUNTA($K75:$N75)=0,COUNTA($I75:$J75)=2)</formula>
    </cfRule>
    <cfRule type="expression" dxfId="37" priority="37">
      <formula>COUNTA($F75:$P75)=2</formula>
    </cfRule>
  </conditionalFormatting>
  <conditionalFormatting sqref="F77:H79 J77:P79">
    <cfRule type="expression" dxfId="36" priority="26">
      <formula>AND(COUNTA($F77:$H77)=0,COUNTA($K77:$N77)=0,COUNTA($I77:$J77)=2)</formula>
    </cfRule>
  </conditionalFormatting>
  <conditionalFormatting sqref="F18:I19">
    <cfRule type="expression" dxfId="35" priority="444">
      <formula>COUNTA($F18:$P18)=2</formula>
    </cfRule>
  </conditionalFormatting>
  <conditionalFormatting sqref="F46:I47">
    <cfRule type="expression" dxfId="34" priority="288">
      <formula>COUNTA($F46:$P46)=2</formula>
    </cfRule>
  </conditionalFormatting>
  <conditionalFormatting sqref="F54:I54">
    <cfRule type="expression" dxfId="33" priority="390">
      <formula>COUNTA($F54:$P54)=2</formula>
    </cfRule>
  </conditionalFormatting>
  <conditionalFormatting sqref="F58:I58 F60:K61">
    <cfRule type="expression" dxfId="32" priority="19">
      <formula>COUNTA($F58:$P58)=2</formula>
    </cfRule>
  </conditionalFormatting>
  <conditionalFormatting sqref="F59:I59">
    <cfRule type="expression" dxfId="31" priority="7">
      <formula>COUNTA($F59:$P59)=2</formula>
    </cfRule>
  </conditionalFormatting>
  <conditionalFormatting sqref="F62:I66 F80:I80 F20:I45 I48 F49:P49 I50 F51:P51 F52:I53 F55:K57 F81:S81">
    <cfRule type="expression" dxfId="30" priority="1288">
      <formula>COUNTA($F20:$P20)=2</formula>
    </cfRule>
  </conditionalFormatting>
  <conditionalFormatting sqref="F67:I68">
    <cfRule type="expression" dxfId="29" priority="236">
      <formula>COUNTA($F67:$P67)=2</formula>
    </cfRule>
  </conditionalFormatting>
  <conditionalFormatting sqref="F14:P17">
    <cfRule type="expression" dxfId="28" priority="450">
      <formula>COUNTA($F14:$P14)=2</formula>
    </cfRule>
  </conditionalFormatting>
  <conditionalFormatting sqref="F14:P80">
    <cfRule type="expression" dxfId="27" priority="2">
      <formula>$F14&lt;&gt;""</formula>
    </cfRule>
  </conditionalFormatting>
  <conditionalFormatting sqref="F69:P74 I74:I76">
    <cfRule type="expression" dxfId="26" priority="45">
      <formula>COUNTA($F69:$P69)=2</formula>
    </cfRule>
  </conditionalFormatting>
  <conditionalFormatting sqref="F77:P79">
    <cfRule type="expression" dxfId="25" priority="24">
      <formula>COUNTA($F77:$P77)=2</formula>
    </cfRule>
  </conditionalFormatting>
  <conditionalFormatting sqref="F81:S81">
    <cfRule type="expression" dxfId="24" priority="1294">
      <formula>AND(COUNTA($F81:$H81)=0,COUNTA($K81:$P81)=0,COUNTA($I81:$J81)=2)</formula>
    </cfRule>
    <cfRule type="expression" dxfId="23" priority="1293">
      <formula>$F81&lt;&gt;""</formula>
    </cfRule>
  </conditionalFormatting>
  <conditionalFormatting sqref="I14:I17">
    <cfRule type="expression" dxfId="22" priority="452">
      <formula>AND(COUNTA($F14:$H14)=0,COUNTA($K14:$M14)=0,COUNTA($I14:$J14)=2,COUNTA($O$14:$P$14)=2)</formula>
    </cfRule>
  </conditionalFormatting>
  <conditionalFormatting sqref="I18:I57">
    <cfRule type="expression" dxfId="21" priority="446">
      <formula>AND(COUNTA($F18:$H18)=0,COUNTA($K18:$M18)=0,COUNTA($I18:$J18)=2,COUNTA($O$14:$P$14)=2)</formula>
    </cfRule>
  </conditionalFormatting>
  <conditionalFormatting sqref="I58:I61">
    <cfRule type="expression" dxfId="20" priority="18">
      <formula>AND(COUNTA($F58:$H58)=0,COUNTA($K58:$M58)=0,COUNTA($I58:$J58)=2,COUNTA($O$14:$P$14)=2)</formula>
    </cfRule>
  </conditionalFormatting>
  <conditionalFormatting sqref="I62:I80">
    <cfRule type="expression" dxfId="19" priority="503">
      <formula>AND(COUNTA($F62:$H62)=0,COUNTA($K62:$M62)=0,COUNTA($I62:$J62)=2,COUNTA($O$14:$P$14)=2)</formula>
    </cfRule>
  </conditionalFormatting>
  <conditionalFormatting sqref="J18:P48">
    <cfRule type="expression" dxfId="18" priority="212">
      <formula>COUNTA($F18:$P18)=2</formula>
    </cfRule>
    <cfRule type="expression" dxfId="17" priority="214">
      <formula>AND(COUNTA($F18:$H18)=0,COUNTA($K18:$N18)=0,COUNTA($I18:$J18)=2)</formula>
    </cfRule>
  </conditionalFormatting>
  <conditionalFormatting sqref="J50:P50">
    <cfRule type="expression" dxfId="16" priority="191">
      <formula>COUNTA($F50:$P50)=2</formula>
    </cfRule>
    <cfRule type="expression" dxfId="15" priority="193">
      <formula>AND(COUNTA($F50:$H50)=0,COUNTA($K50:$N50)=0,COUNTA($I50:$J50)=2)</formula>
    </cfRule>
  </conditionalFormatting>
  <conditionalFormatting sqref="J52:P54">
    <cfRule type="expression" dxfId="14" priority="393">
      <formula>COUNTA($F52:$P52)=2</formula>
    </cfRule>
  </conditionalFormatting>
  <conditionalFormatting sqref="J53:P54 F54:H54">
    <cfRule type="expression" dxfId="13" priority="395">
      <formula>AND(COUNTA($F53:$H53)=0,COUNTA($K53:$N53)=0,COUNTA($I53:$J53)=2)</formula>
    </cfRule>
  </conditionalFormatting>
  <conditionalFormatting sqref="J58:P59 F59:H59">
    <cfRule type="expression" dxfId="12" priority="10">
      <formula>AND(COUNTA($F58:$H58)=0,COUNTA($K58:$N58)=0,COUNTA($I58:$J58)=2)</formula>
    </cfRule>
  </conditionalFormatting>
  <conditionalFormatting sqref="J58:P59">
    <cfRule type="expression" dxfId="11" priority="8">
      <formula>COUNTA($F58:$P58)=2</formula>
    </cfRule>
  </conditionalFormatting>
  <conditionalFormatting sqref="J62:P68 F67:H69">
    <cfRule type="expression" dxfId="10" priority="239">
      <formula>AND(COUNTA($F62:$H62)=0,COUNTA($K62:$N62)=0,COUNTA($I62:$J62)=2)</formula>
    </cfRule>
  </conditionalFormatting>
  <conditionalFormatting sqref="J62:P68">
    <cfRule type="expression" dxfId="9" priority="237">
      <formula>COUNTA($F62:$P62)=2</formula>
    </cfRule>
  </conditionalFormatting>
  <conditionalFormatting sqref="J69:P74 F70:H74">
    <cfRule type="expression" dxfId="8" priority="47">
      <formula>AND(COUNTA($F69:$H69)=0,COUNTA($K69:$N69)=0,COUNTA($I69:$J69)=2)</formula>
    </cfRule>
  </conditionalFormatting>
  <conditionalFormatting sqref="J75:P76">
    <cfRule type="expression" dxfId="7" priority="52">
      <formula>AND(COUNTA($F75:$H75)=0,COUNTA($K75:$N75)=0,COUNTA($I75:$J75)=2)</formula>
    </cfRule>
    <cfRule type="expression" dxfId="6" priority="50">
      <formula>COUNTA($F75:$P75)=2</formula>
    </cfRule>
  </conditionalFormatting>
  <conditionalFormatting sqref="J80:P80">
    <cfRule type="expression" dxfId="5" priority="115">
      <formula>AND(COUNTA($F80:$H80)=0,COUNTA($K80:$N80)=0,COUNTA($I80:$J80)=2)</formula>
    </cfRule>
    <cfRule type="expression" dxfId="4" priority="113">
      <formula>COUNTA($F80:$P80)=2</formula>
    </cfRule>
  </conditionalFormatting>
  <conditionalFormatting sqref="L55:P57">
    <cfRule type="expression" dxfId="3" priority="120">
      <formula>AND(COUNTA($F55:$H55)=0,COUNTA($K55:$N55)=0,COUNTA($I55:$J55)=2)</formula>
    </cfRule>
    <cfRule type="expression" dxfId="2" priority="118">
      <formula>COUNTA($F55:$P55)=2</formula>
    </cfRule>
  </conditionalFormatting>
  <conditionalFormatting sqref="L60:P61">
    <cfRule type="expression" dxfId="1" priority="1">
      <formula>COUNTA($F60:$P60)=2</formula>
    </cfRule>
    <cfRule type="expression" dxfId="0" priority="3">
      <formula>AND(COUNTA($F60:$H60)=0,COUNTA($K60:$N60)=0,COUNTA($I60:$J60)=2)</formula>
    </cfRule>
  </conditionalFormatting>
  <dataValidations disablePrompts="1" count="3">
    <dataValidation type="list" allowBlank="1" showInputMessage="1" showErrorMessage="1" sqref="H22:H23 H65:H66 H15:H16 H34:H36 H47 H68:H69 H18:H19 H26:H27 H29:H30 H32 H39:H40 H42:H44 H49 H51:H52 H78:H81 H71 H73:H76 H55:H57 H60:H62" xr:uid="{00000000-0002-0000-0F00-000000000000}">
      <formula1>$T$4:$T$5</formula1>
    </dataValidation>
    <dataValidation type="list" allowBlank="1" showInputMessage="1" showErrorMessage="1" sqref="F22:F23 F65:F66 F15:F16 F34:F36 F47 F68:F69 F18:F19 F26:F27 F29:F30 F32 F39:F40 F42:F44 F49 F51:F52 F78:F79 F81 F71 F73:F76 F55:F57 F60:F61" xr:uid="{00000000-0002-0000-0F00-000001000000}">
      <formula1>$S$1:$S$5</formula1>
    </dataValidation>
    <dataValidation type="list" allowBlank="1" showInputMessage="1" showErrorMessage="1" sqref="O7:P7" xr:uid="{00000000-0002-0000-0F00-000002000000}">
      <formula1>$R$1:$R$2</formula1>
    </dataValidation>
  </dataValidations>
  <printOptions horizontalCentered="1"/>
  <pageMargins left="0.23622047244094491" right="0.23622047244094491" top="0.78740157480314965" bottom="0.78740157480314965" header="0.31496062992125984" footer="0.31496062992125984"/>
  <pageSetup paperSize="9" scale="66" firstPageNumber="25" fitToHeight="100" orientation="landscape" r:id="rId1"/>
  <headerFooter scaleWithDoc="0">
    <oddHeader>&amp;RPágina &amp;P de &amp;N</oddHeader>
  </headerFooter>
  <ignoredErrors>
    <ignoredError sqref="L5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83">
    <tabColor theme="7"/>
    <pageSetUpPr fitToPage="1"/>
  </sheetPr>
  <dimension ref="A1:P38"/>
  <sheetViews>
    <sheetView showGridLines="0" view="pageBreakPreview" zoomScale="85" zoomScaleNormal="100" zoomScaleSheetLayoutView="85" workbookViewId="0">
      <selection activeCell="N30" sqref="N30"/>
    </sheetView>
  </sheetViews>
  <sheetFormatPr defaultColWidth="11.42578125" defaultRowHeight="12.75" x14ac:dyDescent="0.25"/>
  <cols>
    <col min="1" max="1" width="14.28515625" style="69" customWidth="1"/>
    <col min="2" max="3" width="19.42578125" style="69" customWidth="1"/>
    <col min="4" max="4" width="64.7109375" style="69" customWidth="1"/>
    <col min="5" max="6" width="14" style="70" customWidth="1"/>
    <col min="7" max="10" width="12.42578125" style="70" customWidth="1"/>
    <col min="11" max="16" width="12.42578125" style="69" customWidth="1"/>
    <col min="17" max="39" width="11.42578125" style="69"/>
    <col min="40" max="40" width="0.7109375" style="69" customWidth="1"/>
    <col min="41" max="41" width="15.140625" style="69" customWidth="1"/>
    <col min="42" max="42" width="0.7109375" style="69" customWidth="1"/>
    <col min="43" max="43" width="56.140625" style="69" customWidth="1"/>
    <col min="44" max="44" width="0.7109375" style="69" customWidth="1"/>
    <col min="45" max="45" width="9.140625" style="69" customWidth="1"/>
    <col min="46" max="46" width="6" style="69" customWidth="1"/>
    <col min="47" max="47" width="0.7109375" style="69" customWidth="1"/>
    <col min="48" max="48" width="7.140625" style="69" customWidth="1"/>
    <col min="49" max="49" width="6.5703125" style="69" customWidth="1"/>
    <col min="50" max="50" width="0.7109375" style="69" customWidth="1"/>
    <col min="51" max="51" width="7.85546875" style="69" customWidth="1"/>
    <col min="52" max="52" width="10.5703125" style="69" customWidth="1"/>
    <col min="53" max="53" width="0.7109375" style="69" customWidth="1"/>
    <col min="54" max="295" width="11.42578125" style="69"/>
    <col min="296" max="296" width="0.7109375" style="69" customWidth="1"/>
    <col min="297" max="297" width="15.140625" style="69" customWidth="1"/>
    <col min="298" max="298" width="0.7109375" style="69" customWidth="1"/>
    <col min="299" max="299" width="56.140625" style="69" customWidth="1"/>
    <col min="300" max="300" width="0.7109375" style="69" customWidth="1"/>
    <col min="301" max="301" width="9.140625" style="69" customWidth="1"/>
    <col min="302" max="302" width="6" style="69" customWidth="1"/>
    <col min="303" max="303" width="0.7109375" style="69" customWidth="1"/>
    <col min="304" max="304" width="7.140625" style="69" customWidth="1"/>
    <col min="305" max="305" width="6.5703125" style="69" customWidth="1"/>
    <col min="306" max="306" width="0.7109375" style="69" customWidth="1"/>
    <col min="307" max="307" width="7.85546875" style="69" customWidth="1"/>
    <col min="308" max="308" width="10.5703125" style="69" customWidth="1"/>
    <col min="309" max="309" width="0.7109375" style="69" customWidth="1"/>
    <col min="310" max="551" width="11.42578125" style="69"/>
    <col min="552" max="552" width="0.7109375" style="69" customWidth="1"/>
    <col min="553" max="553" width="15.140625" style="69" customWidth="1"/>
    <col min="554" max="554" width="0.7109375" style="69" customWidth="1"/>
    <col min="555" max="555" width="56.140625" style="69" customWidth="1"/>
    <col min="556" max="556" width="0.7109375" style="69" customWidth="1"/>
    <col min="557" max="557" width="9.140625" style="69" customWidth="1"/>
    <col min="558" max="558" width="6" style="69" customWidth="1"/>
    <col min="559" max="559" width="0.7109375" style="69" customWidth="1"/>
    <col min="560" max="560" width="7.140625" style="69" customWidth="1"/>
    <col min="561" max="561" width="6.5703125" style="69" customWidth="1"/>
    <col min="562" max="562" width="0.7109375" style="69" customWidth="1"/>
    <col min="563" max="563" width="7.85546875" style="69" customWidth="1"/>
    <col min="564" max="564" width="10.5703125" style="69" customWidth="1"/>
    <col min="565" max="565" width="0.7109375" style="69" customWidth="1"/>
    <col min="566" max="807" width="11.42578125" style="69"/>
    <col min="808" max="808" width="0.7109375" style="69" customWidth="1"/>
    <col min="809" max="809" width="15.140625" style="69" customWidth="1"/>
    <col min="810" max="810" width="0.7109375" style="69" customWidth="1"/>
    <col min="811" max="811" width="56.140625" style="69" customWidth="1"/>
    <col min="812" max="812" width="0.7109375" style="69" customWidth="1"/>
    <col min="813" max="813" width="9.140625" style="69" customWidth="1"/>
    <col min="814" max="814" width="6" style="69" customWidth="1"/>
    <col min="815" max="815" width="0.7109375" style="69" customWidth="1"/>
    <col min="816" max="816" width="7.140625" style="69" customWidth="1"/>
    <col min="817" max="817" width="6.5703125" style="69" customWidth="1"/>
    <col min="818" max="818" width="0.7109375" style="69" customWidth="1"/>
    <col min="819" max="819" width="7.85546875" style="69" customWidth="1"/>
    <col min="820" max="820" width="10.5703125" style="69" customWidth="1"/>
    <col min="821" max="821" width="0.7109375" style="69" customWidth="1"/>
    <col min="822" max="1063" width="11.42578125" style="69"/>
    <col min="1064" max="1064" width="0.7109375" style="69" customWidth="1"/>
    <col min="1065" max="1065" width="15.140625" style="69" customWidth="1"/>
    <col min="1066" max="1066" width="0.7109375" style="69" customWidth="1"/>
    <col min="1067" max="1067" width="56.140625" style="69" customWidth="1"/>
    <col min="1068" max="1068" width="0.7109375" style="69" customWidth="1"/>
    <col min="1069" max="1069" width="9.140625" style="69" customWidth="1"/>
    <col min="1070" max="1070" width="6" style="69" customWidth="1"/>
    <col min="1071" max="1071" width="0.7109375" style="69" customWidth="1"/>
    <col min="1072" max="1072" width="7.140625" style="69" customWidth="1"/>
    <col min="1073" max="1073" width="6.5703125" style="69" customWidth="1"/>
    <col min="1074" max="1074" width="0.7109375" style="69" customWidth="1"/>
    <col min="1075" max="1075" width="7.85546875" style="69" customWidth="1"/>
    <col min="1076" max="1076" width="10.5703125" style="69" customWidth="1"/>
    <col min="1077" max="1077" width="0.7109375" style="69" customWidth="1"/>
    <col min="1078" max="1319" width="11.42578125" style="69"/>
    <col min="1320" max="1320" width="0.7109375" style="69" customWidth="1"/>
    <col min="1321" max="1321" width="15.140625" style="69" customWidth="1"/>
    <col min="1322" max="1322" width="0.7109375" style="69" customWidth="1"/>
    <col min="1323" max="1323" width="56.140625" style="69" customWidth="1"/>
    <col min="1324" max="1324" width="0.7109375" style="69" customWidth="1"/>
    <col min="1325" max="1325" width="9.140625" style="69" customWidth="1"/>
    <col min="1326" max="1326" width="6" style="69" customWidth="1"/>
    <col min="1327" max="1327" width="0.7109375" style="69" customWidth="1"/>
    <col min="1328" max="1328" width="7.140625" style="69" customWidth="1"/>
    <col min="1329" max="1329" width="6.5703125" style="69" customWidth="1"/>
    <col min="1330" max="1330" width="0.7109375" style="69" customWidth="1"/>
    <col min="1331" max="1331" width="7.85546875" style="69" customWidth="1"/>
    <col min="1332" max="1332" width="10.5703125" style="69" customWidth="1"/>
    <col min="1333" max="1333" width="0.7109375" style="69" customWidth="1"/>
    <col min="1334" max="1575" width="11.42578125" style="69"/>
    <col min="1576" max="1576" width="0.7109375" style="69" customWidth="1"/>
    <col min="1577" max="1577" width="15.140625" style="69" customWidth="1"/>
    <col min="1578" max="1578" width="0.7109375" style="69" customWidth="1"/>
    <col min="1579" max="1579" width="56.140625" style="69" customWidth="1"/>
    <col min="1580" max="1580" width="0.7109375" style="69" customWidth="1"/>
    <col min="1581" max="1581" width="9.140625" style="69" customWidth="1"/>
    <col min="1582" max="1582" width="6" style="69" customWidth="1"/>
    <col min="1583" max="1583" width="0.7109375" style="69" customWidth="1"/>
    <col min="1584" max="1584" width="7.140625" style="69" customWidth="1"/>
    <col min="1585" max="1585" width="6.5703125" style="69" customWidth="1"/>
    <col min="1586" max="1586" width="0.7109375" style="69" customWidth="1"/>
    <col min="1587" max="1587" width="7.85546875" style="69" customWidth="1"/>
    <col min="1588" max="1588" width="10.5703125" style="69" customWidth="1"/>
    <col min="1589" max="1589" width="0.7109375" style="69" customWidth="1"/>
    <col min="1590" max="1831" width="11.42578125" style="69"/>
    <col min="1832" max="1832" width="0.7109375" style="69" customWidth="1"/>
    <col min="1833" max="1833" width="15.140625" style="69" customWidth="1"/>
    <col min="1834" max="1834" width="0.7109375" style="69" customWidth="1"/>
    <col min="1835" max="1835" width="56.140625" style="69" customWidth="1"/>
    <col min="1836" max="1836" width="0.7109375" style="69" customWidth="1"/>
    <col min="1837" max="1837" width="9.140625" style="69" customWidth="1"/>
    <col min="1838" max="1838" width="6" style="69" customWidth="1"/>
    <col min="1839" max="1839" width="0.7109375" style="69" customWidth="1"/>
    <col min="1840" max="1840" width="7.140625" style="69" customWidth="1"/>
    <col min="1841" max="1841" width="6.5703125" style="69" customWidth="1"/>
    <col min="1842" max="1842" width="0.7109375" style="69" customWidth="1"/>
    <col min="1843" max="1843" width="7.85546875" style="69" customWidth="1"/>
    <col min="1844" max="1844" width="10.5703125" style="69" customWidth="1"/>
    <col min="1845" max="1845" width="0.7109375" style="69" customWidth="1"/>
    <col min="1846" max="2087" width="11.42578125" style="69"/>
    <col min="2088" max="2088" width="0.7109375" style="69" customWidth="1"/>
    <col min="2089" max="2089" width="15.140625" style="69" customWidth="1"/>
    <col min="2090" max="2090" width="0.7109375" style="69" customWidth="1"/>
    <col min="2091" max="2091" width="56.140625" style="69" customWidth="1"/>
    <col min="2092" max="2092" width="0.7109375" style="69" customWidth="1"/>
    <col min="2093" max="2093" width="9.140625" style="69" customWidth="1"/>
    <col min="2094" max="2094" width="6" style="69" customWidth="1"/>
    <col min="2095" max="2095" width="0.7109375" style="69" customWidth="1"/>
    <col min="2096" max="2096" width="7.140625" style="69" customWidth="1"/>
    <col min="2097" max="2097" width="6.5703125" style="69" customWidth="1"/>
    <col min="2098" max="2098" width="0.7109375" style="69" customWidth="1"/>
    <col min="2099" max="2099" width="7.85546875" style="69" customWidth="1"/>
    <col min="2100" max="2100" width="10.5703125" style="69" customWidth="1"/>
    <col min="2101" max="2101" width="0.7109375" style="69" customWidth="1"/>
    <col min="2102" max="2343" width="11.42578125" style="69"/>
    <col min="2344" max="2344" width="0.7109375" style="69" customWidth="1"/>
    <col min="2345" max="2345" width="15.140625" style="69" customWidth="1"/>
    <col min="2346" max="2346" width="0.7109375" style="69" customWidth="1"/>
    <col min="2347" max="2347" width="56.140625" style="69" customWidth="1"/>
    <col min="2348" max="2348" width="0.7109375" style="69" customWidth="1"/>
    <col min="2349" max="2349" width="9.140625" style="69" customWidth="1"/>
    <col min="2350" max="2350" width="6" style="69" customWidth="1"/>
    <col min="2351" max="2351" width="0.7109375" style="69" customWidth="1"/>
    <col min="2352" max="2352" width="7.140625" style="69" customWidth="1"/>
    <col min="2353" max="2353" width="6.5703125" style="69" customWidth="1"/>
    <col min="2354" max="2354" width="0.7109375" style="69" customWidth="1"/>
    <col min="2355" max="2355" width="7.85546875" style="69" customWidth="1"/>
    <col min="2356" max="2356" width="10.5703125" style="69" customWidth="1"/>
    <col min="2357" max="2357" width="0.7109375" style="69" customWidth="1"/>
    <col min="2358" max="2599" width="11.42578125" style="69"/>
    <col min="2600" max="2600" width="0.7109375" style="69" customWidth="1"/>
    <col min="2601" max="2601" width="15.140625" style="69" customWidth="1"/>
    <col min="2602" max="2602" width="0.7109375" style="69" customWidth="1"/>
    <col min="2603" max="2603" width="56.140625" style="69" customWidth="1"/>
    <col min="2604" max="2604" width="0.7109375" style="69" customWidth="1"/>
    <col min="2605" max="2605" width="9.140625" style="69" customWidth="1"/>
    <col min="2606" max="2606" width="6" style="69" customWidth="1"/>
    <col min="2607" max="2607" width="0.7109375" style="69" customWidth="1"/>
    <col min="2608" max="2608" width="7.140625" style="69" customWidth="1"/>
    <col min="2609" max="2609" width="6.5703125" style="69" customWidth="1"/>
    <col min="2610" max="2610" width="0.7109375" style="69" customWidth="1"/>
    <col min="2611" max="2611" width="7.85546875" style="69" customWidth="1"/>
    <col min="2612" max="2612" width="10.5703125" style="69" customWidth="1"/>
    <col min="2613" max="2613" width="0.7109375" style="69" customWidth="1"/>
    <col min="2614" max="2855" width="11.42578125" style="69"/>
    <col min="2856" max="2856" width="0.7109375" style="69" customWidth="1"/>
    <col min="2857" max="2857" width="15.140625" style="69" customWidth="1"/>
    <col min="2858" max="2858" width="0.7109375" style="69" customWidth="1"/>
    <col min="2859" max="2859" width="56.140625" style="69" customWidth="1"/>
    <col min="2860" max="2860" width="0.7109375" style="69" customWidth="1"/>
    <col min="2861" max="2861" width="9.140625" style="69" customWidth="1"/>
    <col min="2862" max="2862" width="6" style="69" customWidth="1"/>
    <col min="2863" max="2863" width="0.7109375" style="69" customWidth="1"/>
    <col min="2864" max="2864" width="7.140625" style="69" customWidth="1"/>
    <col min="2865" max="2865" width="6.5703125" style="69" customWidth="1"/>
    <col min="2866" max="2866" width="0.7109375" style="69" customWidth="1"/>
    <col min="2867" max="2867" width="7.85546875" style="69" customWidth="1"/>
    <col min="2868" max="2868" width="10.5703125" style="69" customWidth="1"/>
    <col min="2869" max="2869" width="0.7109375" style="69" customWidth="1"/>
    <col min="2870" max="3111" width="11.42578125" style="69"/>
    <col min="3112" max="3112" width="0.7109375" style="69" customWidth="1"/>
    <col min="3113" max="3113" width="15.140625" style="69" customWidth="1"/>
    <col min="3114" max="3114" width="0.7109375" style="69" customWidth="1"/>
    <col min="3115" max="3115" width="56.140625" style="69" customWidth="1"/>
    <col min="3116" max="3116" width="0.7109375" style="69" customWidth="1"/>
    <col min="3117" max="3117" width="9.140625" style="69" customWidth="1"/>
    <col min="3118" max="3118" width="6" style="69" customWidth="1"/>
    <col min="3119" max="3119" width="0.7109375" style="69" customWidth="1"/>
    <col min="3120" max="3120" width="7.140625" style="69" customWidth="1"/>
    <col min="3121" max="3121" width="6.5703125" style="69" customWidth="1"/>
    <col min="3122" max="3122" width="0.7109375" style="69" customWidth="1"/>
    <col min="3123" max="3123" width="7.85546875" style="69" customWidth="1"/>
    <col min="3124" max="3124" width="10.5703125" style="69" customWidth="1"/>
    <col min="3125" max="3125" width="0.7109375" style="69" customWidth="1"/>
    <col min="3126" max="3367" width="11.42578125" style="69"/>
    <col min="3368" max="3368" width="0.7109375" style="69" customWidth="1"/>
    <col min="3369" max="3369" width="15.140625" style="69" customWidth="1"/>
    <col min="3370" max="3370" width="0.7109375" style="69" customWidth="1"/>
    <col min="3371" max="3371" width="56.140625" style="69" customWidth="1"/>
    <col min="3372" max="3372" width="0.7109375" style="69" customWidth="1"/>
    <col min="3373" max="3373" width="9.140625" style="69" customWidth="1"/>
    <col min="3374" max="3374" width="6" style="69" customWidth="1"/>
    <col min="3375" max="3375" width="0.7109375" style="69" customWidth="1"/>
    <col min="3376" max="3376" width="7.140625" style="69" customWidth="1"/>
    <col min="3377" max="3377" width="6.5703125" style="69" customWidth="1"/>
    <col min="3378" max="3378" width="0.7109375" style="69" customWidth="1"/>
    <col min="3379" max="3379" width="7.85546875" style="69" customWidth="1"/>
    <col min="3380" max="3380" width="10.5703125" style="69" customWidth="1"/>
    <col min="3381" max="3381" width="0.7109375" style="69" customWidth="1"/>
    <col min="3382" max="3623" width="11.42578125" style="69"/>
    <col min="3624" max="3624" width="0.7109375" style="69" customWidth="1"/>
    <col min="3625" max="3625" width="15.140625" style="69" customWidth="1"/>
    <col min="3626" max="3626" width="0.7109375" style="69" customWidth="1"/>
    <col min="3627" max="3627" width="56.140625" style="69" customWidth="1"/>
    <col min="3628" max="3628" width="0.7109375" style="69" customWidth="1"/>
    <col min="3629" max="3629" width="9.140625" style="69" customWidth="1"/>
    <col min="3630" max="3630" width="6" style="69" customWidth="1"/>
    <col min="3631" max="3631" width="0.7109375" style="69" customWidth="1"/>
    <col min="3632" max="3632" width="7.140625" style="69" customWidth="1"/>
    <col min="3633" max="3633" width="6.5703125" style="69" customWidth="1"/>
    <col min="3634" max="3634" width="0.7109375" style="69" customWidth="1"/>
    <col min="3635" max="3635" width="7.85546875" style="69" customWidth="1"/>
    <col min="3636" max="3636" width="10.5703125" style="69" customWidth="1"/>
    <col min="3637" max="3637" width="0.7109375" style="69" customWidth="1"/>
    <col min="3638" max="3879" width="11.42578125" style="69"/>
    <col min="3880" max="3880" width="0.7109375" style="69" customWidth="1"/>
    <col min="3881" max="3881" width="15.140625" style="69" customWidth="1"/>
    <col min="3882" max="3882" width="0.7109375" style="69" customWidth="1"/>
    <col min="3883" max="3883" width="56.140625" style="69" customWidth="1"/>
    <col min="3884" max="3884" width="0.7109375" style="69" customWidth="1"/>
    <col min="3885" max="3885" width="9.140625" style="69" customWidth="1"/>
    <col min="3886" max="3886" width="6" style="69" customWidth="1"/>
    <col min="3887" max="3887" width="0.7109375" style="69" customWidth="1"/>
    <col min="3888" max="3888" width="7.140625" style="69" customWidth="1"/>
    <col min="3889" max="3889" width="6.5703125" style="69" customWidth="1"/>
    <col min="3890" max="3890" width="0.7109375" style="69" customWidth="1"/>
    <col min="3891" max="3891" width="7.85546875" style="69" customWidth="1"/>
    <col min="3892" max="3892" width="10.5703125" style="69" customWidth="1"/>
    <col min="3893" max="3893" width="0.7109375" style="69" customWidth="1"/>
    <col min="3894" max="4135" width="11.42578125" style="69"/>
    <col min="4136" max="4136" width="0.7109375" style="69" customWidth="1"/>
    <col min="4137" max="4137" width="15.140625" style="69" customWidth="1"/>
    <col min="4138" max="4138" width="0.7109375" style="69" customWidth="1"/>
    <col min="4139" max="4139" width="56.140625" style="69" customWidth="1"/>
    <col min="4140" max="4140" width="0.7109375" style="69" customWidth="1"/>
    <col min="4141" max="4141" width="9.140625" style="69" customWidth="1"/>
    <col min="4142" max="4142" width="6" style="69" customWidth="1"/>
    <col min="4143" max="4143" width="0.7109375" style="69" customWidth="1"/>
    <col min="4144" max="4144" width="7.140625" style="69" customWidth="1"/>
    <col min="4145" max="4145" width="6.5703125" style="69" customWidth="1"/>
    <col min="4146" max="4146" width="0.7109375" style="69" customWidth="1"/>
    <col min="4147" max="4147" width="7.85546875" style="69" customWidth="1"/>
    <col min="4148" max="4148" width="10.5703125" style="69" customWidth="1"/>
    <col min="4149" max="4149" width="0.7109375" style="69" customWidth="1"/>
    <col min="4150" max="4391" width="11.42578125" style="69"/>
    <col min="4392" max="4392" width="0.7109375" style="69" customWidth="1"/>
    <col min="4393" max="4393" width="15.140625" style="69" customWidth="1"/>
    <col min="4394" max="4394" width="0.7109375" style="69" customWidth="1"/>
    <col min="4395" max="4395" width="56.140625" style="69" customWidth="1"/>
    <col min="4396" max="4396" width="0.7109375" style="69" customWidth="1"/>
    <col min="4397" max="4397" width="9.140625" style="69" customWidth="1"/>
    <col min="4398" max="4398" width="6" style="69" customWidth="1"/>
    <col min="4399" max="4399" width="0.7109375" style="69" customWidth="1"/>
    <col min="4400" max="4400" width="7.140625" style="69" customWidth="1"/>
    <col min="4401" max="4401" width="6.5703125" style="69" customWidth="1"/>
    <col min="4402" max="4402" width="0.7109375" style="69" customWidth="1"/>
    <col min="4403" max="4403" width="7.85546875" style="69" customWidth="1"/>
    <col min="4404" max="4404" width="10.5703125" style="69" customWidth="1"/>
    <col min="4405" max="4405" width="0.7109375" style="69" customWidth="1"/>
    <col min="4406" max="4647" width="11.42578125" style="69"/>
    <col min="4648" max="4648" width="0.7109375" style="69" customWidth="1"/>
    <col min="4649" max="4649" width="15.140625" style="69" customWidth="1"/>
    <col min="4650" max="4650" width="0.7109375" style="69" customWidth="1"/>
    <col min="4651" max="4651" width="56.140625" style="69" customWidth="1"/>
    <col min="4652" max="4652" width="0.7109375" style="69" customWidth="1"/>
    <col min="4653" max="4653" width="9.140625" style="69" customWidth="1"/>
    <col min="4654" max="4654" width="6" style="69" customWidth="1"/>
    <col min="4655" max="4655" width="0.7109375" style="69" customWidth="1"/>
    <col min="4656" max="4656" width="7.140625" style="69" customWidth="1"/>
    <col min="4657" max="4657" width="6.5703125" style="69" customWidth="1"/>
    <col min="4658" max="4658" width="0.7109375" style="69" customWidth="1"/>
    <col min="4659" max="4659" width="7.85546875" style="69" customWidth="1"/>
    <col min="4660" max="4660" width="10.5703125" style="69" customWidth="1"/>
    <col min="4661" max="4661" width="0.7109375" style="69" customWidth="1"/>
    <col min="4662" max="4903" width="11.42578125" style="69"/>
    <col min="4904" max="4904" width="0.7109375" style="69" customWidth="1"/>
    <col min="4905" max="4905" width="15.140625" style="69" customWidth="1"/>
    <col min="4906" max="4906" width="0.7109375" style="69" customWidth="1"/>
    <col min="4907" max="4907" width="56.140625" style="69" customWidth="1"/>
    <col min="4908" max="4908" width="0.7109375" style="69" customWidth="1"/>
    <col min="4909" max="4909" width="9.140625" style="69" customWidth="1"/>
    <col min="4910" max="4910" width="6" style="69" customWidth="1"/>
    <col min="4911" max="4911" width="0.7109375" style="69" customWidth="1"/>
    <col min="4912" max="4912" width="7.140625" style="69" customWidth="1"/>
    <col min="4913" max="4913" width="6.5703125" style="69" customWidth="1"/>
    <col min="4914" max="4914" width="0.7109375" style="69" customWidth="1"/>
    <col min="4915" max="4915" width="7.85546875" style="69" customWidth="1"/>
    <col min="4916" max="4916" width="10.5703125" style="69" customWidth="1"/>
    <col min="4917" max="4917" width="0.7109375" style="69" customWidth="1"/>
    <col min="4918" max="5159" width="11.42578125" style="69"/>
    <col min="5160" max="5160" width="0.7109375" style="69" customWidth="1"/>
    <col min="5161" max="5161" width="15.140625" style="69" customWidth="1"/>
    <col min="5162" max="5162" width="0.7109375" style="69" customWidth="1"/>
    <col min="5163" max="5163" width="56.140625" style="69" customWidth="1"/>
    <col min="5164" max="5164" width="0.7109375" style="69" customWidth="1"/>
    <col min="5165" max="5165" width="9.140625" style="69" customWidth="1"/>
    <col min="5166" max="5166" width="6" style="69" customWidth="1"/>
    <col min="5167" max="5167" width="0.7109375" style="69" customWidth="1"/>
    <col min="5168" max="5168" width="7.140625" style="69" customWidth="1"/>
    <col min="5169" max="5169" width="6.5703125" style="69" customWidth="1"/>
    <col min="5170" max="5170" width="0.7109375" style="69" customWidth="1"/>
    <col min="5171" max="5171" width="7.85546875" style="69" customWidth="1"/>
    <col min="5172" max="5172" width="10.5703125" style="69" customWidth="1"/>
    <col min="5173" max="5173" width="0.7109375" style="69" customWidth="1"/>
    <col min="5174" max="5415" width="11.42578125" style="69"/>
    <col min="5416" max="5416" width="0.7109375" style="69" customWidth="1"/>
    <col min="5417" max="5417" width="15.140625" style="69" customWidth="1"/>
    <col min="5418" max="5418" width="0.7109375" style="69" customWidth="1"/>
    <col min="5419" max="5419" width="56.140625" style="69" customWidth="1"/>
    <col min="5420" max="5420" width="0.7109375" style="69" customWidth="1"/>
    <col min="5421" max="5421" width="9.140625" style="69" customWidth="1"/>
    <col min="5422" max="5422" width="6" style="69" customWidth="1"/>
    <col min="5423" max="5423" width="0.7109375" style="69" customWidth="1"/>
    <col min="5424" max="5424" width="7.140625" style="69" customWidth="1"/>
    <col min="5425" max="5425" width="6.5703125" style="69" customWidth="1"/>
    <col min="5426" max="5426" width="0.7109375" style="69" customWidth="1"/>
    <col min="5427" max="5427" width="7.85546875" style="69" customWidth="1"/>
    <col min="5428" max="5428" width="10.5703125" style="69" customWidth="1"/>
    <col min="5429" max="5429" width="0.7109375" style="69" customWidth="1"/>
    <col min="5430" max="5671" width="11.42578125" style="69"/>
    <col min="5672" max="5672" width="0.7109375" style="69" customWidth="1"/>
    <col min="5673" max="5673" width="15.140625" style="69" customWidth="1"/>
    <col min="5674" max="5674" width="0.7109375" style="69" customWidth="1"/>
    <col min="5675" max="5675" width="56.140625" style="69" customWidth="1"/>
    <col min="5676" max="5676" width="0.7109375" style="69" customWidth="1"/>
    <col min="5677" max="5677" width="9.140625" style="69" customWidth="1"/>
    <col min="5678" max="5678" width="6" style="69" customWidth="1"/>
    <col min="5679" max="5679" width="0.7109375" style="69" customWidth="1"/>
    <col min="5680" max="5680" width="7.140625" style="69" customWidth="1"/>
    <col min="5681" max="5681" width="6.5703125" style="69" customWidth="1"/>
    <col min="5682" max="5682" width="0.7109375" style="69" customWidth="1"/>
    <col min="5683" max="5683" width="7.85546875" style="69" customWidth="1"/>
    <col min="5684" max="5684" width="10.5703125" style="69" customWidth="1"/>
    <col min="5685" max="5685" width="0.7109375" style="69" customWidth="1"/>
    <col min="5686" max="5927" width="11.42578125" style="69"/>
    <col min="5928" max="5928" width="0.7109375" style="69" customWidth="1"/>
    <col min="5929" max="5929" width="15.140625" style="69" customWidth="1"/>
    <col min="5930" max="5930" width="0.7109375" style="69" customWidth="1"/>
    <col min="5931" max="5931" width="56.140625" style="69" customWidth="1"/>
    <col min="5932" max="5932" width="0.7109375" style="69" customWidth="1"/>
    <col min="5933" max="5933" width="9.140625" style="69" customWidth="1"/>
    <col min="5934" max="5934" width="6" style="69" customWidth="1"/>
    <col min="5935" max="5935" width="0.7109375" style="69" customWidth="1"/>
    <col min="5936" max="5936" width="7.140625" style="69" customWidth="1"/>
    <col min="5937" max="5937" width="6.5703125" style="69" customWidth="1"/>
    <col min="5938" max="5938" width="0.7109375" style="69" customWidth="1"/>
    <col min="5939" max="5939" width="7.85546875" style="69" customWidth="1"/>
    <col min="5940" max="5940" width="10.5703125" style="69" customWidth="1"/>
    <col min="5941" max="5941" width="0.7109375" style="69" customWidth="1"/>
    <col min="5942" max="6183" width="11.42578125" style="69"/>
    <col min="6184" max="6184" width="0.7109375" style="69" customWidth="1"/>
    <col min="6185" max="6185" width="15.140625" style="69" customWidth="1"/>
    <col min="6186" max="6186" width="0.7109375" style="69" customWidth="1"/>
    <col min="6187" max="6187" width="56.140625" style="69" customWidth="1"/>
    <col min="6188" max="6188" width="0.7109375" style="69" customWidth="1"/>
    <col min="6189" max="6189" width="9.140625" style="69" customWidth="1"/>
    <col min="6190" max="6190" width="6" style="69" customWidth="1"/>
    <col min="6191" max="6191" width="0.7109375" style="69" customWidth="1"/>
    <col min="6192" max="6192" width="7.140625" style="69" customWidth="1"/>
    <col min="6193" max="6193" width="6.5703125" style="69" customWidth="1"/>
    <col min="6194" max="6194" width="0.7109375" style="69" customWidth="1"/>
    <col min="6195" max="6195" width="7.85546875" style="69" customWidth="1"/>
    <col min="6196" max="6196" width="10.5703125" style="69" customWidth="1"/>
    <col min="6197" max="6197" width="0.7109375" style="69" customWidth="1"/>
    <col min="6198" max="6439" width="11.42578125" style="69"/>
    <col min="6440" max="6440" width="0.7109375" style="69" customWidth="1"/>
    <col min="6441" max="6441" width="15.140625" style="69" customWidth="1"/>
    <col min="6442" max="6442" width="0.7109375" style="69" customWidth="1"/>
    <col min="6443" max="6443" width="56.140625" style="69" customWidth="1"/>
    <col min="6444" max="6444" width="0.7109375" style="69" customWidth="1"/>
    <col min="6445" max="6445" width="9.140625" style="69" customWidth="1"/>
    <col min="6446" max="6446" width="6" style="69" customWidth="1"/>
    <col min="6447" max="6447" width="0.7109375" style="69" customWidth="1"/>
    <col min="6448" max="6448" width="7.140625" style="69" customWidth="1"/>
    <col min="6449" max="6449" width="6.5703125" style="69" customWidth="1"/>
    <col min="6450" max="6450" width="0.7109375" style="69" customWidth="1"/>
    <col min="6451" max="6451" width="7.85546875" style="69" customWidth="1"/>
    <col min="6452" max="6452" width="10.5703125" style="69" customWidth="1"/>
    <col min="6453" max="6453" width="0.7109375" style="69" customWidth="1"/>
    <col min="6454" max="6695" width="11.42578125" style="69"/>
    <col min="6696" max="6696" width="0.7109375" style="69" customWidth="1"/>
    <col min="6697" max="6697" width="15.140625" style="69" customWidth="1"/>
    <col min="6698" max="6698" width="0.7109375" style="69" customWidth="1"/>
    <col min="6699" max="6699" width="56.140625" style="69" customWidth="1"/>
    <col min="6700" max="6700" width="0.7109375" style="69" customWidth="1"/>
    <col min="6701" max="6701" width="9.140625" style="69" customWidth="1"/>
    <col min="6702" max="6702" width="6" style="69" customWidth="1"/>
    <col min="6703" max="6703" width="0.7109375" style="69" customWidth="1"/>
    <col min="6704" max="6704" width="7.140625" style="69" customWidth="1"/>
    <col min="6705" max="6705" width="6.5703125" style="69" customWidth="1"/>
    <col min="6706" max="6706" width="0.7109375" style="69" customWidth="1"/>
    <col min="6707" max="6707" width="7.85546875" style="69" customWidth="1"/>
    <col min="6708" max="6708" width="10.5703125" style="69" customWidth="1"/>
    <col min="6709" max="6709" width="0.7109375" style="69" customWidth="1"/>
    <col min="6710" max="6951" width="11.42578125" style="69"/>
    <col min="6952" max="6952" width="0.7109375" style="69" customWidth="1"/>
    <col min="6953" max="6953" width="15.140625" style="69" customWidth="1"/>
    <col min="6954" max="6954" width="0.7109375" style="69" customWidth="1"/>
    <col min="6955" max="6955" width="56.140625" style="69" customWidth="1"/>
    <col min="6956" max="6956" width="0.7109375" style="69" customWidth="1"/>
    <col min="6957" max="6957" width="9.140625" style="69" customWidth="1"/>
    <col min="6958" max="6958" width="6" style="69" customWidth="1"/>
    <col min="6959" max="6959" width="0.7109375" style="69" customWidth="1"/>
    <col min="6960" max="6960" width="7.140625" style="69" customWidth="1"/>
    <col min="6961" max="6961" width="6.5703125" style="69" customWidth="1"/>
    <col min="6962" max="6962" width="0.7109375" style="69" customWidth="1"/>
    <col min="6963" max="6963" width="7.85546875" style="69" customWidth="1"/>
    <col min="6964" max="6964" width="10.5703125" style="69" customWidth="1"/>
    <col min="6965" max="6965" width="0.7109375" style="69" customWidth="1"/>
    <col min="6966" max="7207" width="11.42578125" style="69"/>
    <col min="7208" max="7208" width="0.7109375" style="69" customWidth="1"/>
    <col min="7209" max="7209" width="15.140625" style="69" customWidth="1"/>
    <col min="7210" max="7210" width="0.7109375" style="69" customWidth="1"/>
    <col min="7211" max="7211" width="56.140625" style="69" customWidth="1"/>
    <col min="7212" max="7212" width="0.7109375" style="69" customWidth="1"/>
    <col min="7213" max="7213" width="9.140625" style="69" customWidth="1"/>
    <col min="7214" max="7214" width="6" style="69" customWidth="1"/>
    <col min="7215" max="7215" width="0.7109375" style="69" customWidth="1"/>
    <col min="7216" max="7216" width="7.140625" style="69" customWidth="1"/>
    <col min="7217" max="7217" width="6.5703125" style="69" customWidth="1"/>
    <col min="7218" max="7218" width="0.7109375" style="69" customWidth="1"/>
    <col min="7219" max="7219" width="7.85546875" style="69" customWidth="1"/>
    <col min="7220" max="7220" width="10.5703125" style="69" customWidth="1"/>
    <col min="7221" max="7221" width="0.7109375" style="69" customWidth="1"/>
    <col min="7222" max="7463" width="11.42578125" style="69"/>
    <col min="7464" max="7464" width="0.7109375" style="69" customWidth="1"/>
    <col min="7465" max="7465" width="15.140625" style="69" customWidth="1"/>
    <col min="7466" max="7466" width="0.7109375" style="69" customWidth="1"/>
    <col min="7467" max="7467" width="56.140625" style="69" customWidth="1"/>
    <col min="7468" max="7468" width="0.7109375" style="69" customWidth="1"/>
    <col min="7469" max="7469" width="9.140625" style="69" customWidth="1"/>
    <col min="7470" max="7470" width="6" style="69" customWidth="1"/>
    <col min="7471" max="7471" width="0.7109375" style="69" customWidth="1"/>
    <col min="7472" max="7472" width="7.140625" style="69" customWidth="1"/>
    <col min="7473" max="7473" width="6.5703125" style="69" customWidth="1"/>
    <col min="7474" max="7474" width="0.7109375" style="69" customWidth="1"/>
    <col min="7475" max="7475" width="7.85546875" style="69" customWidth="1"/>
    <col min="7476" max="7476" width="10.5703125" style="69" customWidth="1"/>
    <col min="7477" max="7477" width="0.7109375" style="69" customWidth="1"/>
    <col min="7478" max="7719" width="11.42578125" style="69"/>
    <col min="7720" max="7720" width="0.7109375" style="69" customWidth="1"/>
    <col min="7721" max="7721" width="15.140625" style="69" customWidth="1"/>
    <col min="7722" max="7722" width="0.7109375" style="69" customWidth="1"/>
    <col min="7723" max="7723" width="56.140625" style="69" customWidth="1"/>
    <col min="7724" max="7724" width="0.7109375" style="69" customWidth="1"/>
    <col min="7725" max="7725" width="9.140625" style="69" customWidth="1"/>
    <col min="7726" max="7726" width="6" style="69" customWidth="1"/>
    <col min="7727" max="7727" width="0.7109375" style="69" customWidth="1"/>
    <col min="7728" max="7728" width="7.140625" style="69" customWidth="1"/>
    <col min="7729" max="7729" width="6.5703125" style="69" customWidth="1"/>
    <col min="7730" max="7730" width="0.7109375" style="69" customWidth="1"/>
    <col min="7731" max="7731" width="7.85546875" style="69" customWidth="1"/>
    <col min="7732" max="7732" width="10.5703125" style="69" customWidth="1"/>
    <col min="7733" max="7733" width="0.7109375" style="69" customWidth="1"/>
    <col min="7734" max="7975" width="11.42578125" style="69"/>
    <col min="7976" max="7976" width="0.7109375" style="69" customWidth="1"/>
    <col min="7977" max="7977" width="15.140625" style="69" customWidth="1"/>
    <col min="7978" max="7978" width="0.7109375" style="69" customWidth="1"/>
    <col min="7979" max="7979" width="56.140625" style="69" customWidth="1"/>
    <col min="7980" max="7980" width="0.7109375" style="69" customWidth="1"/>
    <col min="7981" max="7981" width="9.140625" style="69" customWidth="1"/>
    <col min="7982" max="7982" width="6" style="69" customWidth="1"/>
    <col min="7983" max="7983" width="0.7109375" style="69" customWidth="1"/>
    <col min="7984" max="7984" width="7.140625" style="69" customWidth="1"/>
    <col min="7985" max="7985" width="6.5703125" style="69" customWidth="1"/>
    <col min="7986" max="7986" width="0.7109375" style="69" customWidth="1"/>
    <col min="7987" max="7987" width="7.85546875" style="69" customWidth="1"/>
    <col min="7988" max="7988" width="10.5703125" style="69" customWidth="1"/>
    <col min="7989" max="7989" width="0.7109375" style="69" customWidth="1"/>
    <col min="7990" max="8231" width="11.42578125" style="69"/>
    <col min="8232" max="8232" width="0.7109375" style="69" customWidth="1"/>
    <col min="8233" max="8233" width="15.140625" style="69" customWidth="1"/>
    <col min="8234" max="8234" width="0.7109375" style="69" customWidth="1"/>
    <col min="8235" max="8235" width="56.140625" style="69" customWidth="1"/>
    <col min="8236" max="8236" width="0.7109375" style="69" customWidth="1"/>
    <col min="8237" max="8237" width="9.140625" style="69" customWidth="1"/>
    <col min="8238" max="8238" width="6" style="69" customWidth="1"/>
    <col min="8239" max="8239" width="0.7109375" style="69" customWidth="1"/>
    <col min="8240" max="8240" width="7.140625" style="69" customWidth="1"/>
    <col min="8241" max="8241" width="6.5703125" style="69" customWidth="1"/>
    <col min="8242" max="8242" width="0.7109375" style="69" customWidth="1"/>
    <col min="8243" max="8243" width="7.85546875" style="69" customWidth="1"/>
    <col min="8244" max="8244" width="10.5703125" style="69" customWidth="1"/>
    <col min="8245" max="8245" width="0.7109375" style="69" customWidth="1"/>
    <col min="8246" max="8487" width="11.42578125" style="69"/>
    <col min="8488" max="8488" width="0.7109375" style="69" customWidth="1"/>
    <col min="8489" max="8489" width="15.140625" style="69" customWidth="1"/>
    <col min="8490" max="8490" width="0.7109375" style="69" customWidth="1"/>
    <col min="8491" max="8491" width="56.140625" style="69" customWidth="1"/>
    <col min="8492" max="8492" width="0.7109375" style="69" customWidth="1"/>
    <col min="8493" max="8493" width="9.140625" style="69" customWidth="1"/>
    <col min="8494" max="8494" width="6" style="69" customWidth="1"/>
    <col min="8495" max="8495" width="0.7109375" style="69" customWidth="1"/>
    <col min="8496" max="8496" width="7.140625" style="69" customWidth="1"/>
    <col min="8497" max="8497" width="6.5703125" style="69" customWidth="1"/>
    <col min="8498" max="8498" width="0.7109375" style="69" customWidth="1"/>
    <col min="8499" max="8499" width="7.85546875" style="69" customWidth="1"/>
    <col min="8500" max="8500" width="10.5703125" style="69" customWidth="1"/>
    <col min="8501" max="8501" width="0.7109375" style="69" customWidth="1"/>
    <col min="8502" max="8743" width="11.42578125" style="69"/>
    <col min="8744" max="8744" width="0.7109375" style="69" customWidth="1"/>
    <col min="8745" max="8745" width="15.140625" style="69" customWidth="1"/>
    <col min="8746" max="8746" width="0.7109375" style="69" customWidth="1"/>
    <col min="8747" max="8747" width="56.140625" style="69" customWidth="1"/>
    <col min="8748" max="8748" width="0.7109375" style="69" customWidth="1"/>
    <col min="8749" max="8749" width="9.140625" style="69" customWidth="1"/>
    <col min="8750" max="8750" width="6" style="69" customWidth="1"/>
    <col min="8751" max="8751" width="0.7109375" style="69" customWidth="1"/>
    <col min="8752" max="8752" width="7.140625" style="69" customWidth="1"/>
    <col min="8753" max="8753" width="6.5703125" style="69" customWidth="1"/>
    <col min="8754" max="8754" width="0.7109375" style="69" customWidth="1"/>
    <col min="8755" max="8755" width="7.85546875" style="69" customWidth="1"/>
    <col min="8756" max="8756" width="10.5703125" style="69" customWidth="1"/>
    <col min="8757" max="8757" width="0.7109375" style="69" customWidth="1"/>
    <col min="8758" max="8999" width="11.42578125" style="69"/>
    <col min="9000" max="9000" width="0.7109375" style="69" customWidth="1"/>
    <col min="9001" max="9001" width="15.140625" style="69" customWidth="1"/>
    <col min="9002" max="9002" width="0.7109375" style="69" customWidth="1"/>
    <col min="9003" max="9003" width="56.140625" style="69" customWidth="1"/>
    <col min="9004" max="9004" width="0.7109375" style="69" customWidth="1"/>
    <col min="9005" max="9005" width="9.140625" style="69" customWidth="1"/>
    <col min="9006" max="9006" width="6" style="69" customWidth="1"/>
    <col min="9007" max="9007" width="0.7109375" style="69" customWidth="1"/>
    <col min="9008" max="9008" width="7.140625" style="69" customWidth="1"/>
    <col min="9009" max="9009" width="6.5703125" style="69" customWidth="1"/>
    <col min="9010" max="9010" width="0.7109375" style="69" customWidth="1"/>
    <col min="9011" max="9011" width="7.85546875" style="69" customWidth="1"/>
    <col min="9012" max="9012" width="10.5703125" style="69" customWidth="1"/>
    <col min="9013" max="9013" width="0.7109375" style="69" customWidth="1"/>
    <col min="9014" max="9255" width="11.42578125" style="69"/>
    <col min="9256" max="9256" width="0.7109375" style="69" customWidth="1"/>
    <col min="9257" max="9257" width="15.140625" style="69" customWidth="1"/>
    <col min="9258" max="9258" width="0.7109375" style="69" customWidth="1"/>
    <col min="9259" max="9259" width="56.140625" style="69" customWidth="1"/>
    <col min="9260" max="9260" width="0.7109375" style="69" customWidth="1"/>
    <col min="9261" max="9261" width="9.140625" style="69" customWidth="1"/>
    <col min="9262" max="9262" width="6" style="69" customWidth="1"/>
    <col min="9263" max="9263" width="0.7109375" style="69" customWidth="1"/>
    <col min="9264" max="9264" width="7.140625" style="69" customWidth="1"/>
    <col min="9265" max="9265" width="6.5703125" style="69" customWidth="1"/>
    <col min="9266" max="9266" width="0.7109375" style="69" customWidth="1"/>
    <col min="9267" max="9267" width="7.85546875" style="69" customWidth="1"/>
    <col min="9268" max="9268" width="10.5703125" style="69" customWidth="1"/>
    <col min="9269" max="9269" width="0.7109375" style="69" customWidth="1"/>
    <col min="9270" max="9511" width="11.42578125" style="69"/>
    <col min="9512" max="9512" width="0.7109375" style="69" customWidth="1"/>
    <col min="9513" max="9513" width="15.140625" style="69" customWidth="1"/>
    <col min="9514" max="9514" width="0.7109375" style="69" customWidth="1"/>
    <col min="9515" max="9515" width="56.140625" style="69" customWidth="1"/>
    <col min="9516" max="9516" width="0.7109375" style="69" customWidth="1"/>
    <col min="9517" max="9517" width="9.140625" style="69" customWidth="1"/>
    <col min="9518" max="9518" width="6" style="69" customWidth="1"/>
    <col min="9519" max="9519" width="0.7109375" style="69" customWidth="1"/>
    <col min="9520" max="9520" width="7.140625" style="69" customWidth="1"/>
    <col min="9521" max="9521" width="6.5703125" style="69" customWidth="1"/>
    <col min="9522" max="9522" width="0.7109375" style="69" customWidth="1"/>
    <col min="9523" max="9523" width="7.85546875" style="69" customWidth="1"/>
    <col min="9524" max="9524" width="10.5703125" style="69" customWidth="1"/>
    <col min="9525" max="9525" width="0.7109375" style="69" customWidth="1"/>
    <col min="9526" max="9767" width="11.42578125" style="69"/>
    <col min="9768" max="9768" width="0.7109375" style="69" customWidth="1"/>
    <col min="9769" max="9769" width="15.140625" style="69" customWidth="1"/>
    <col min="9770" max="9770" width="0.7109375" style="69" customWidth="1"/>
    <col min="9771" max="9771" width="56.140625" style="69" customWidth="1"/>
    <col min="9772" max="9772" width="0.7109375" style="69" customWidth="1"/>
    <col min="9773" max="9773" width="9.140625" style="69" customWidth="1"/>
    <col min="9774" max="9774" width="6" style="69" customWidth="1"/>
    <col min="9775" max="9775" width="0.7109375" style="69" customWidth="1"/>
    <col min="9776" max="9776" width="7.140625" style="69" customWidth="1"/>
    <col min="9777" max="9777" width="6.5703125" style="69" customWidth="1"/>
    <col min="9778" max="9778" width="0.7109375" style="69" customWidth="1"/>
    <col min="9779" max="9779" width="7.85546875" style="69" customWidth="1"/>
    <col min="9780" max="9780" width="10.5703125" style="69" customWidth="1"/>
    <col min="9781" max="9781" width="0.7109375" style="69" customWidth="1"/>
    <col min="9782" max="10023" width="11.42578125" style="69"/>
    <col min="10024" max="10024" width="0.7109375" style="69" customWidth="1"/>
    <col min="10025" max="10025" width="15.140625" style="69" customWidth="1"/>
    <col min="10026" max="10026" width="0.7109375" style="69" customWidth="1"/>
    <col min="10027" max="10027" width="56.140625" style="69" customWidth="1"/>
    <col min="10028" max="10028" width="0.7109375" style="69" customWidth="1"/>
    <col min="10029" max="10029" width="9.140625" style="69" customWidth="1"/>
    <col min="10030" max="10030" width="6" style="69" customWidth="1"/>
    <col min="10031" max="10031" width="0.7109375" style="69" customWidth="1"/>
    <col min="10032" max="10032" width="7.140625" style="69" customWidth="1"/>
    <col min="10033" max="10033" width="6.5703125" style="69" customWidth="1"/>
    <col min="10034" max="10034" width="0.7109375" style="69" customWidth="1"/>
    <col min="10035" max="10035" width="7.85546875" style="69" customWidth="1"/>
    <col min="10036" max="10036" width="10.5703125" style="69" customWidth="1"/>
    <col min="10037" max="10037" width="0.7109375" style="69" customWidth="1"/>
    <col min="10038" max="10279" width="11.42578125" style="69"/>
    <col min="10280" max="10280" width="0.7109375" style="69" customWidth="1"/>
    <col min="10281" max="10281" width="15.140625" style="69" customWidth="1"/>
    <col min="10282" max="10282" width="0.7109375" style="69" customWidth="1"/>
    <col min="10283" max="10283" width="56.140625" style="69" customWidth="1"/>
    <col min="10284" max="10284" width="0.7109375" style="69" customWidth="1"/>
    <col min="10285" max="10285" width="9.140625" style="69" customWidth="1"/>
    <col min="10286" max="10286" width="6" style="69" customWidth="1"/>
    <col min="10287" max="10287" width="0.7109375" style="69" customWidth="1"/>
    <col min="10288" max="10288" width="7.140625" style="69" customWidth="1"/>
    <col min="10289" max="10289" width="6.5703125" style="69" customWidth="1"/>
    <col min="10290" max="10290" width="0.7109375" style="69" customWidth="1"/>
    <col min="10291" max="10291" width="7.85546875" style="69" customWidth="1"/>
    <col min="10292" max="10292" width="10.5703125" style="69" customWidth="1"/>
    <col min="10293" max="10293" width="0.7109375" style="69" customWidth="1"/>
    <col min="10294" max="10535" width="11.42578125" style="69"/>
    <col min="10536" max="10536" width="0.7109375" style="69" customWidth="1"/>
    <col min="10537" max="10537" width="15.140625" style="69" customWidth="1"/>
    <col min="10538" max="10538" width="0.7109375" style="69" customWidth="1"/>
    <col min="10539" max="10539" width="56.140625" style="69" customWidth="1"/>
    <col min="10540" max="10540" width="0.7109375" style="69" customWidth="1"/>
    <col min="10541" max="10541" width="9.140625" style="69" customWidth="1"/>
    <col min="10542" max="10542" width="6" style="69" customWidth="1"/>
    <col min="10543" max="10543" width="0.7109375" style="69" customWidth="1"/>
    <col min="10544" max="10544" width="7.140625" style="69" customWidth="1"/>
    <col min="10545" max="10545" width="6.5703125" style="69" customWidth="1"/>
    <col min="10546" max="10546" width="0.7109375" style="69" customWidth="1"/>
    <col min="10547" max="10547" width="7.85546875" style="69" customWidth="1"/>
    <col min="10548" max="10548" width="10.5703125" style="69" customWidth="1"/>
    <col min="10549" max="10549" width="0.7109375" style="69" customWidth="1"/>
    <col min="10550" max="10791" width="11.42578125" style="69"/>
    <col min="10792" max="10792" width="0.7109375" style="69" customWidth="1"/>
    <col min="10793" max="10793" width="15.140625" style="69" customWidth="1"/>
    <col min="10794" max="10794" width="0.7109375" style="69" customWidth="1"/>
    <col min="10795" max="10795" width="56.140625" style="69" customWidth="1"/>
    <col min="10796" max="10796" width="0.7109375" style="69" customWidth="1"/>
    <col min="10797" max="10797" width="9.140625" style="69" customWidth="1"/>
    <col min="10798" max="10798" width="6" style="69" customWidth="1"/>
    <col min="10799" max="10799" width="0.7109375" style="69" customWidth="1"/>
    <col min="10800" max="10800" width="7.140625" style="69" customWidth="1"/>
    <col min="10801" max="10801" width="6.5703125" style="69" customWidth="1"/>
    <col min="10802" max="10802" width="0.7109375" style="69" customWidth="1"/>
    <col min="10803" max="10803" width="7.85546875" style="69" customWidth="1"/>
    <col min="10804" max="10804" width="10.5703125" style="69" customWidth="1"/>
    <col min="10805" max="10805" width="0.7109375" style="69" customWidth="1"/>
    <col min="10806" max="11047" width="11.42578125" style="69"/>
    <col min="11048" max="11048" width="0.7109375" style="69" customWidth="1"/>
    <col min="11049" max="11049" width="15.140625" style="69" customWidth="1"/>
    <col min="11050" max="11050" width="0.7109375" style="69" customWidth="1"/>
    <col min="11051" max="11051" width="56.140625" style="69" customWidth="1"/>
    <col min="11052" max="11052" width="0.7109375" style="69" customWidth="1"/>
    <col min="11053" max="11053" width="9.140625" style="69" customWidth="1"/>
    <col min="11054" max="11054" width="6" style="69" customWidth="1"/>
    <col min="11055" max="11055" width="0.7109375" style="69" customWidth="1"/>
    <col min="11056" max="11056" width="7.140625" style="69" customWidth="1"/>
    <col min="11057" max="11057" width="6.5703125" style="69" customWidth="1"/>
    <col min="11058" max="11058" width="0.7109375" style="69" customWidth="1"/>
    <col min="11059" max="11059" width="7.85546875" style="69" customWidth="1"/>
    <col min="11060" max="11060" width="10.5703125" style="69" customWidth="1"/>
    <col min="11061" max="11061" width="0.7109375" style="69" customWidth="1"/>
    <col min="11062" max="11303" width="11.42578125" style="69"/>
    <col min="11304" max="11304" width="0.7109375" style="69" customWidth="1"/>
    <col min="11305" max="11305" width="15.140625" style="69" customWidth="1"/>
    <col min="11306" max="11306" width="0.7109375" style="69" customWidth="1"/>
    <col min="11307" max="11307" width="56.140625" style="69" customWidth="1"/>
    <col min="11308" max="11308" width="0.7109375" style="69" customWidth="1"/>
    <col min="11309" max="11309" width="9.140625" style="69" customWidth="1"/>
    <col min="11310" max="11310" width="6" style="69" customWidth="1"/>
    <col min="11311" max="11311" width="0.7109375" style="69" customWidth="1"/>
    <col min="11312" max="11312" width="7.140625" style="69" customWidth="1"/>
    <col min="11313" max="11313" width="6.5703125" style="69" customWidth="1"/>
    <col min="11314" max="11314" width="0.7109375" style="69" customWidth="1"/>
    <col min="11315" max="11315" width="7.85546875" style="69" customWidth="1"/>
    <col min="11316" max="11316" width="10.5703125" style="69" customWidth="1"/>
    <col min="11317" max="11317" width="0.7109375" style="69" customWidth="1"/>
    <col min="11318" max="11559" width="11.42578125" style="69"/>
    <col min="11560" max="11560" width="0.7109375" style="69" customWidth="1"/>
    <col min="11561" max="11561" width="15.140625" style="69" customWidth="1"/>
    <col min="11562" max="11562" width="0.7109375" style="69" customWidth="1"/>
    <col min="11563" max="11563" width="56.140625" style="69" customWidth="1"/>
    <col min="11564" max="11564" width="0.7109375" style="69" customWidth="1"/>
    <col min="11565" max="11565" width="9.140625" style="69" customWidth="1"/>
    <col min="11566" max="11566" width="6" style="69" customWidth="1"/>
    <col min="11567" max="11567" width="0.7109375" style="69" customWidth="1"/>
    <col min="11568" max="11568" width="7.140625" style="69" customWidth="1"/>
    <col min="11569" max="11569" width="6.5703125" style="69" customWidth="1"/>
    <col min="11570" max="11570" width="0.7109375" style="69" customWidth="1"/>
    <col min="11571" max="11571" width="7.85546875" style="69" customWidth="1"/>
    <col min="11572" max="11572" width="10.5703125" style="69" customWidth="1"/>
    <col min="11573" max="11573" width="0.7109375" style="69" customWidth="1"/>
    <col min="11574" max="11815" width="11.42578125" style="69"/>
    <col min="11816" max="11816" width="0.7109375" style="69" customWidth="1"/>
    <col min="11817" max="11817" width="15.140625" style="69" customWidth="1"/>
    <col min="11818" max="11818" width="0.7109375" style="69" customWidth="1"/>
    <col min="11819" max="11819" width="56.140625" style="69" customWidth="1"/>
    <col min="11820" max="11820" width="0.7109375" style="69" customWidth="1"/>
    <col min="11821" max="11821" width="9.140625" style="69" customWidth="1"/>
    <col min="11822" max="11822" width="6" style="69" customWidth="1"/>
    <col min="11823" max="11823" width="0.7109375" style="69" customWidth="1"/>
    <col min="11824" max="11824" width="7.140625" style="69" customWidth="1"/>
    <col min="11825" max="11825" width="6.5703125" style="69" customWidth="1"/>
    <col min="11826" max="11826" width="0.7109375" style="69" customWidth="1"/>
    <col min="11827" max="11827" width="7.85546875" style="69" customWidth="1"/>
    <col min="11828" max="11828" width="10.5703125" style="69" customWidth="1"/>
    <col min="11829" max="11829" width="0.7109375" style="69" customWidth="1"/>
    <col min="11830" max="12071" width="11.42578125" style="69"/>
    <col min="12072" max="12072" width="0.7109375" style="69" customWidth="1"/>
    <col min="12073" max="12073" width="15.140625" style="69" customWidth="1"/>
    <col min="12074" max="12074" width="0.7109375" style="69" customWidth="1"/>
    <col min="12075" max="12075" width="56.140625" style="69" customWidth="1"/>
    <col min="12076" max="12076" width="0.7109375" style="69" customWidth="1"/>
    <col min="12077" max="12077" width="9.140625" style="69" customWidth="1"/>
    <col min="12078" max="12078" width="6" style="69" customWidth="1"/>
    <col min="12079" max="12079" width="0.7109375" style="69" customWidth="1"/>
    <col min="12080" max="12080" width="7.140625" style="69" customWidth="1"/>
    <col min="12081" max="12081" width="6.5703125" style="69" customWidth="1"/>
    <col min="12082" max="12082" width="0.7109375" style="69" customWidth="1"/>
    <col min="12083" max="12083" width="7.85546875" style="69" customWidth="1"/>
    <col min="12084" max="12084" width="10.5703125" style="69" customWidth="1"/>
    <col min="12085" max="12085" width="0.7109375" style="69" customWidth="1"/>
    <col min="12086" max="12327" width="11.42578125" style="69"/>
    <col min="12328" max="12328" width="0.7109375" style="69" customWidth="1"/>
    <col min="12329" max="12329" width="15.140625" style="69" customWidth="1"/>
    <col min="12330" max="12330" width="0.7109375" style="69" customWidth="1"/>
    <col min="12331" max="12331" width="56.140625" style="69" customWidth="1"/>
    <col min="12332" max="12332" width="0.7109375" style="69" customWidth="1"/>
    <col min="12333" max="12333" width="9.140625" style="69" customWidth="1"/>
    <col min="12334" max="12334" width="6" style="69" customWidth="1"/>
    <col min="12335" max="12335" width="0.7109375" style="69" customWidth="1"/>
    <col min="12336" max="12336" width="7.140625" style="69" customWidth="1"/>
    <col min="12337" max="12337" width="6.5703125" style="69" customWidth="1"/>
    <col min="12338" max="12338" width="0.7109375" style="69" customWidth="1"/>
    <col min="12339" max="12339" width="7.85546875" style="69" customWidth="1"/>
    <col min="12340" max="12340" width="10.5703125" style="69" customWidth="1"/>
    <col min="12341" max="12341" width="0.7109375" style="69" customWidth="1"/>
    <col min="12342" max="12583" width="11.42578125" style="69"/>
    <col min="12584" max="12584" width="0.7109375" style="69" customWidth="1"/>
    <col min="12585" max="12585" width="15.140625" style="69" customWidth="1"/>
    <col min="12586" max="12586" width="0.7109375" style="69" customWidth="1"/>
    <col min="12587" max="12587" width="56.140625" style="69" customWidth="1"/>
    <col min="12588" max="12588" width="0.7109375" style="69" customWidth="1"/>
    <col min="12589" max="12589" width="9.140625" style="69" customWidth="1"/>
    <col min="12590" max="12590" width="6" style="69" customWidth="1"/>
    <col min="12591" max="12591" width="0.7109375" style="69" customWidth="1"/>
    <col min="12592" max="12592" width="7.140625" style="69" customWidth="1"/>
    <col min="12593" max="12593" width="6.5703125" style="69" customWidth="1"/>
    <col min="12594" max="12594" width="0.7109375" style="69" customWidth="1"/>
    <col min="12595" max="12595" width="7.85546875" style="69" customWidth="1"/>
    <col min="12596" max="12596" width="10.5703125" style="69" customWidth="1"/>
    <col min="12597" max="12597" width="0.7109375" style="69" customWidth="1"/>
    <col min="12598" max="12839" width="11.42578125" style="69"/>
    <col min="12840" max="12840" width="0.7109375" style="69" customWidth="1"/>
    <col min="12841" max="12841" width="15.140625" style="69" customWidth="1"/>
    <col min="12842" max="12842" width="0.7109375" style="69" customWidth="1"/>
    <col min="12843" max="12843" width="56.140625" style="69" customWidth="1"/>
    <col min="12844" max="12844" width="0.7109375" style="69" customWidth="1"/>
    <col min="12845" max="12845" width="9.140625" style="69" customWidth="1"/>
    <col min="12846" max="12846" width="6" style="69" customWidth="1"/>
    <col min="12847" max="12847" width="0.7109375" style="69" customWidth="1"/>
    <col min="12848" max="12848" width="7.140625" style="69" customWidth="1"/>
    <col min="12849" max="12849" width="6.5703125" style="69" customWidth="1"/>
    <col min="12850" max="12850" width="0.7109375" style="69" customWidth="1"/>
    <col min="12851" max="12851" width="7.85546875" style="69" customWidth="1"/>
    <col min="12852" max="12852" width="10.5703125" style="69" customWidth="1"/>
    <col min="12853" max="12853" width="0.7109375" style="69" customWidth="1"/>
    <col min="12854" max="13095" width="11.42578125" style="69"/>
    <col min="13096" max="13096" width="0.7109375" style="69" customWidth="1"/>
    <col min="13097" max="13097" width="15.140625" style="69" customWidth="1"/>
    <col min="13098" max="13098" width="0.7109375" style="69" customWidth="1"/>
    <col min="13099" max="13099" width="56.140625" style="69" customWidth="1"/>
    <col min="13100" max="13100" width="0.7109375" style="69" customWidth="1"/>
    <col min="13101" max="13101" width="9.140625" style="69" customWidth="1"/>
    <col min="13102" max="13102" width="6" style="69" customWidth="1"/>
    <col min="13103" max="13103" width="0.7109375" style="69" customWidth="1"/>
    <col min="13104" max="13104" width="7.140625" style="69" customWidth="1"/>
    <col min="13105" max="13105" width="6.5703125" style="69" customWidth="1"/>
    <col min="13106" max="13106" width="0.7109375" style="69" customWidth="1"/>
    <col min="13107" max="13107" width="7.85546875" style="69" customWidth="1"/>
    <col min="13108" max="13108" width="10.5703125" style="69" customWidth="1"/>
    <col min="13109" max="13109" width="0.7109375" style="69" customWidth="1"/>
    <col min="13110" max="13351" width="11.42578125" style="69"/>
    <col min="13352" max="13352" width="0.7109375" style="69" customWidth="1"/>
    <col min="13353" max="13353" width="15.140625" style="69" customWidth="1"/>
    <col min="13354" max="13354" width="0.7109375" style="69" customWidth="1"/>
    <col min="13355" max="13355" width="56.140625" style="69" customWidth="1"/>
    <col min="13356" max="13356" width="0.7109375" style="69" customWidth="1"/>
    <col min="13357" max="13357" width="9.140625" style="69" customWidth="1"/>
    <col min="13358" max="13358" width="6" style="69" customWidth="1"/>
    <col min="13359" max="13359" width="0.7109375" style="69" customWidth="1"/>
    <col min="13360" max="13360" width="7.140625" style="69" customWidth="1"/>
    <col min="13361" max="13361" width="6.5703125" style="69" customWidth="1"/>
    <col min="13362" max="13362" width="0.7109375" style="69" customWidth="1"/>
    <col min="13363" max="13363" width="7.85546875" style="69" customWidth="1"/>
    <col min="13364" max="13364" width="10.5703125" style="69" customWidth="1"/>
    <col min="13365" max="13365" width="0.7109375" style="69" customWidth="1"/>
    <col min="13366" max="13607" width="11.42578125" style="69"/>
    <col min="13608" max="13608" width="0.7109375" style="69" customWidth="1"/>
    <col min="13609" max="13609" width="15.140625" style="69" customWidth="1"/>
    <col min="13610" max="13610" width="0.7109375" style="69" customWidth="1"/>
    <col min="13611" max="13611" width="56.140625" style="69" customWidth="1"/>
    <col min="13612" max="13612" width="0.7109375" style="69" customWidth="1"/>
    <col min="13613" max="13613" width="9.140625" style="69" customWidth="1"/>
    <col min="13614" max="13614" width="6" style="69" customWidth="1"/>
    <col min="13615" max="13615" width="0.7109375" style="69" customWidth="1"/>
    <col min="13616" max="13616" width="7.140625" style="69" customWidth="1"/>
    <col min="13617" max="13617" width="6.5703125" style="69" customWidth="1"/>
    <col min="13618" max="13618" width="0.7109375" style="69" customWidth="1"/>
    <col min="13619" max="13619" width="7.85546875" style="69" customWidth="1"/>
    <col min="13620" max="13620" width="10.5703125" style="69" customWidth="1"/>
    <col min="13621" max="13621" width="0.7109375" style="69" customWidth="1"/>
    <col min="13622" max="16384" width="11.42578125" style="69"/>
  </cols>
  <sheetData>
    <row r="1" spans="1:16" s="54" customFormat="1" ht="24.95" customHeight="1" x14ac:dyDescent="0.25">
      <c r="A1" s="53"/>
      <c r="B1" s="1108" t="s">
        <v>1353</v>
      </c>
      <c r="C1" s="1109"/>
      <c r="D1" s="1109"/>
      <c r="E1" s="1109"/>
      <c r="F1" s="1109"/>
      <c r="G1" s="1109"/>
      <c r="H1" s="1109"/>
      <c r="I1" s="1109"/>
      <c r="J1" s="1109"/>
      <c r="K1" s="1109"/>
      <c r="L1" s="1109"/>
      <c r="M1" s="1109"/>
      <c r="N1" s="1109"/>
      <c r="O1" s="1109"/>
      <c r="P1" s="1110"/>
    </row>
    <row r="2" spans="1:16" s="54" customFormat="1" ht="24.95" customHeight="1" x14ac:dyDescent="0.25">
      <c r="A2" s="55"/>
      <c r="B2" s="1111" t="s">
        <v>1355</v>
      </c>
      <c r="C2" s="1112"/>
      <c r="D2" s="1112"/>
      <c r="E2" s="1112"/>
      <c r="F2" s="1112"/>
      <c r="G2" s="1112"/>
      <c r="H2" s="1112"/>
      <c r="I2" s="1112"/>
      <c r="J2" s="1112"/>
      <c r="K2" s="1112"/>
      <c r="L2" s="1112"/>
      <c r="M2" s="1112"/>
      <c r="N2" s="1112"/>
      <c r="O2" s="1112"/>
      <c r="P2" s="1113"/>
    </row>
    <row r="3" spans="1:16" s="54" customFormat="1" ht="24.95" customHeight="1" x14ac:dyDescent="0.25">
      <c r="A3" s="55"/>
      <c r="B3" s="1114" t="s">
        <v>6014</v>
      </c>
      <c r="C3" s="1115"/>
      <c r="D3" s="1115"/>
      <c r="E3" s="1115"/>
      <c r="F3" s="1115"/>
      <c r="G3" s="1115"/>
      <c r="H3" s="1115"/>
      <c r="I3" s="1115"/>
      <c r="J3" s="1115"/>
      <c r="K3" s="1115"/>
      <c r="L3" s="1115"/>
      <c r="M3" s="1115"/>
      <c r="N3" s="1115"/>
      <c r="O3" s="1115"/>
      <c r="P3" s="1116"/>
    </row>
    <row r="4" spans="1:16" s="54" customFormat="1" ht="24.95" customHeight="1" x14ac:dyDescent="0.25">
      <c r="A4" s="55"/>
      <c r="B4" s="1114" t="s">
        <v>1359</v>
      </c>
      <c r="C4" s="1115"/>
      <c r="D4" s="1115"/>
      <c r="E4" s="1115"/>
      <c r="F4" s="1115"/>
      <c r="G4" s="1115"/>
      <c r="H4" s="1115"/>
      <c r="I4" s="1115"/>
      <c r="J4" s="1115"/>
      <c r="K4" s="1115"/>
      <c r="L4" s="1115"/>
      <c r="M4" s="1115"/>
      <c r="N4" s="1115"/>
      <c r="O4" s="1115"/>
      <c r="P4" s="1116"/>
    </row>
    <row r="5" spans="1:16" s="54" customFormat="1" ht="24.95" customHeight="1" thickBot="1" x14ac:dyDescent="0.3">
      <c r="A5" s="55"/>
      <c r="B5" s="1117" t="s">
        <v>1362</v>
      </c>
      <c r="C5" s="1118"/>
      <c r="D5" s="1118"/>
      <c r="E5" s="1118"/>
      <c r="F5" s="1118"/>
      <c r="G5" s="1118"/>
      <c r="H5" s="1118"/>
      <c r="I5" s="1118"/>
      <c r="J5" s="1118"/>
      <c r="K5" s="1118"/>
      <c r="L5" s="1118"/>
      <c r="M5" s="1118"/>
      <c r="N5" s="1118"/>
      <c r="O5" s="1118"/>
      <c r="P5" s="1119"/>
    </row>
    <row r="6" spans="1:16" s="58" customFormat="1" ht="15.75" x14ac:dyDescent="0.25">
      <c r="A6" s="55"/>
      <c r="B6" s="537" t="s">
        <v>1365</v>
      </c>
      <c r="C6" s="538" t="str">
        <f>ORÇAMENTO!$G$6</f>
        <v>DRENAGEM DE AGUAS PLUVIAIS</v>
      </c>
      <c r="D6" s="539"/>
      <c r="E6" s="540"/>
      <c r="F6" s="540"/>
      <c r="G6" s="540"/>
      <c r="H6" s="540"/>
      <c r="I6" s="540"/>
      <c r="J6" s="540"/>
      <c r="K6" s="541"/>
      <c r="L6" s="541"/>
      <c r="M6" s="541"/>
      <c r="N6" s="541"/>
      <c r="O6" s="541"/>
      <c r="P6" s="542"/>
    </row>
    <row r="7" spans="1:16" s="58" customFormat="1" ht="15.75" x14ac:dyDescent="0.25">
      <c r="A7" s="55"/>
      <c r="B7" s="543" t="s">
        <v>1413</v>
      </c>
      <c r="C7" s="589" t="str">
        <f>ORÇAMENTO!$G$7</f>
        <v>APIACÁS - MT</v>
      </c>
      <c r="D7" s="544"/>
      <c r="E7" s="545"/>
      <c r="F7" s="545"/>
      <c r="G7" s="545"/>
      <c r="H7" s="545"/>
      <c r="I7" s="545"/>
      <c r="J7" s="545"/>
      <c r="P7" s="546"/>
    </row>
    <row r="8" spans="1:16" s="58" customFormat="1" ht="15.75" x14ac:dyDescent="0.25">
      <c r="A8" s="55"/>
      <c r="B8" s="543" t="s">
        <v>1368</v>
      </c>
      <c r="C8" s="589" t="str">
        <f>ORÇAMENTO!$G$8</f>
        <v>PREFEITURA MUNICIPAL DE APIACÁS</v>
      </c>
      <c r="D8" s="544"/>
      <c r="E8" s="545"/>
      <c r="F8" s="545"/>
      <c r="G8" s="545"/>
      <c r="H8" s="545"/>
      <c r="I8" s="545"/>
      <c r="J8" s="545"/>
      <c r="P8" s="546"/>
    </row>
    <row r="9" spans="1:16" s="58" customFormat="1" ht="16.5" thickBot="1" x14ac:dyDescent="0.3">
      <c r="A9" s="55"/>
      <c r="B9" s="547" t="s">
        <v>1370</v>
      </c>
      <c r="C9" s="548">
        <f ca="1">ORÇAMENTO!$G$9</f>
        <v>45499</v>
      </c>
      <c r="D9" s="549"/>
      <c r="E9" s="550"/>
      <c r="F9" s="550"/>
      <c r="G9" s="550"/>
      <c r="H9" s="550"/>
      <c r="I9" s="550"/>
      <c r="J9" s="550"/>
      <c r="K9" s="551"/>
      <c r="L9" s="551"/>
      <c r="M9" s="551"/>
      <c r="N9" s="551"/>
      <c r="O9" s="551"/>
      <c r="P9" s="552"/>
    </row>
    <row r="10" spans="1:16" s="58" customFormat="1" ht="24.95" customHeight="1" thickBot="1" x14ac:dyDescent="0.3">
      <c r="A10" s="55"/>
      <c r="B10" s="1105" t="s">
        <v>6015</v>
      </c>
      <c r="C10" s="1106"/>
      <c r="D10" s="1106"/>
      <c r="E10" s="1106"/>
      <c r="F10" s="1106"/>
      <c r="G10" s="1106"/>
      <c r="H10" s="1106"/>
      <c r="I10" s="1106"/>
      <c r="J10" s="1106"/>
      <c r="K10" s="1106"/>
      <c r="L10" s="1106"/>
      <c r="M10" s="1106"/>
      <c r="N10" s="1106"/>
      <c r="O10" s="1106"/>
      <c r="P10" s="1107"/>
    </row>
    <row r="11" spans="1:16" s="58" customFormat="1" ht="24.95" customHeight="1" thickBot="1" x14ac:dyDescent="0.3">
      <c r="A11" s="55"/>
      <c r="B11" s="553"/>
      <c r="C11" s="553"/>
      <c r="D11" s="553"/>
      <c r="E11" s="553"/>
      <c r="F11" s="553"/>
      <c r="G11" s="553"/>
      <c r="H11" s="553"/>
      <c r="I11" s="553"/>
      <c r="J11" s="553"/>
    </row>
    <row r="12" spans="1:16" s="58" customFormat="1" ht="36" customHeight="1" x14ac:dyDescent="0.25">
      <c r="A12" s="55"/>
      <c r="B12" s="1101" t="s">
        <v>6016</v>
      </c>
      <c r="C12" s="1103" t="s">
        <v>6017</v>
      </c>
      <c r="D12" s="1093" t="s">
        <v>6018</v>
      </c>
      <c r="E12" s="1093" t="s">
        <v>6019</v>
      </c>
      <c r="F12" s="1093" t="s">
        <v>6020</v>
      </c>
      <c r="G12" s="1093" t="s">
        <v>6021</v>
      </c>
      <c r="H12" s="1093" t="s">
        <v>6022</v>
      </c>
      <c r="I12" s="554" t="s">
        <v>6023</v>
      </c>
      <c r="J12" s="554" t="s">
        <v>6024</v>
      </c>
      <c r="K12" s="554" t="s">
        <v>6025</v>
      </c>
      <c r="L12" s="554" t="s">
        <v>6026</v>
      </c>
      <c r="M12" s="1093" t="s">
        <v>6027</v>
      </c>
      <c r="N12" s="1093" t="s">
        <v>6028</v>
      </c>
      <c r="O12" s="1095" t="s">
        <v>6029</v>
      </c>
      <c r="P12" s="1096"/>
    </row>
    <row r="13" spans="1:16" s="58" customFormat="1" ht="31.5" customHeight="1" thickBot="1" x14ac:dyDescent="0.3">
      <c r="A13" s="55"/>
      <c r="B13" s="1102"/>
      <c r="C13" s="1104"/>
      <c r="D13" s="1094"/>
      <c r="E13" s="1094"/>
      <c r="F13" s="1094"/>
      <c r="G13" s="1094"/>
      <c r="H13" s="1094"/>
      <c r="I13" s="555" t="s">
        <v>6030</v>
      </c>
      <c r="J13" s="555" t="s">
        <v>6030</v>
      </c>
      <c r="K13" s="555" t="s">
        <v>6030</v>
      </c>
      <c r="L13" s="555" t="s">
        <v>6031</v>
      </c>
      <c r="M13" s="1094"/>
      <c r="N13" s="1094"/>
      <c r="O13" s="556" t="s">
        <v>6032</v>
      </c>
      <c r="P13" s="557" t="s">
        <v>6033</v>
      </c>
    </row>
    <row r="14" spans="1:16" s="58" customFormat="1" ht="35.1" customHeight="1" thickBot="1" x14ac:dyDescent="0.3">
      <c r="A14" s="558"/>
      <c r="B14" s="1097" t="s">
        <v>6034</v>
      </c>
      <c r="C14" s="1098"/>
      <c r="D14" s="1098"/>
      <c r="E14" s="1098"/>
      <c r="F14" s="1098"/>
      <c r="G14" s="1098"/>
      <c r="H14" s="1098"/>
      <c r="I14" s="1098"/>
      <c r="J14" s="1098"/>
      <c r="K14" s="1098"/>
      <c r="L14" s="1098"/>
      <c r="M14" s="1098"/>
      <c r="N14" s="1098"/>
      <c r="O14" s="1098"/>
      <c r="P14" s="1099"/>
    </row>
    <row r="15" spans="1:16" s="58" customFormat="1" ht="35.1" customHeight="1" x14ac:dyDescent="0.25">
      <c r="A15" s="558"/>
      <c r="B15" s="559" t="s">
        <v>2947</v>
      </c>
      <c r="C15" s="560">
        <v>14525</v>
      </c>
      <c r="D15" s="561" t="s">
        <v>3702</v>
      </c>
      <c r="E15" s="562" t="s">
        <v>6035</v>
      </c>
      <c r="F15" s="562" t="s">
        <v>6036</v>
      </c>
      <c r="G15" s="563">
        <v>60</v>
      </c>
      <c r="H15" s="563">
        <v>109</v>
      </c>
      <c r="I15" s="563">
        <f t="shared" ref="I15:I16" si="0">TRUNC(H15/G15,2)</f>
        <v>1.81</v>
      </c>
      <c r="J15" s="563">
        <f t="shared" ref="J15:J16" si="1">TRUNC((I15/4)*0.5,0)</f>
        <v>0</v>
      </c>
      <c r="K15" s="563">
        <f t="shared" ref="K15:K16" si="2">I15+J15</f>
        <v>1.81</v>
      </c>
      <c r="L15" s="563">
        <f>L14</f>
        <v>0</v>
      </c>
      <c r="M15" s="563">
        <v>1</v>
      </c>
      <c r="N15" s="563">
        <v>1</v>
      </c>
      <c r="O15" s="563">
        <f>VLOOKUP(B15,'SICRO -JAN 2024 '!$B:$G,3,0)</f>
        <v>399.08940000000001</v>
      </c>
      <c r="P15" s="564">
        <f>O15*M15*I15*N15</f>
        <v>722.35181399999999</v>
      </c>
    </row>
    <row r="16" spans="1:16" s="58" customFormat="1" ht="39" thickBot="1" x14ac:dyDescent="0.3">
      <c r="A16" s="558"/>
      <c r="B16" s="565">
        <v>91386</v>
      </c>
      <c r="C16" s="566">
        <v>37747</v>
      </c>
      <c r="D16" s="567" t="s">
        <v>3701</v>
      </c>
      <c r="E16" s="568" t="s">
        <v>6035</v>
      </c>
      <c r="F16" s="568" t="s">
        <v>6036</v>
      </c>
      <c r="G16" s="569">
        <v>60</v>
      </c>
      <c r="H16" s="569">
        <v>109</v>
      </c>
      <c r="I16" s="569">
        <f t="shared" si="0"/>
        <v>1.81</v>
      </c>
      <c r="J16" s="569">
        <f t="shared" si="1"/>
        <v>0</v>
      </c>
      <c r="K16" s="569">
        <f t="shared" si="2"/>
        <v>1.81</v>
      </c>
      <c r="L16" s="569">
        <f t="shared" ref="L16" si="3">L15</f>
        <v>0</v>
      </c>
      <c r="M16" s="569">
        <v>1</v>
      </c>
      <c r="N16" s="569">
        <v>1</v>
      </c>
      <c r="O16" s="569">
        <f>VLOOKUP(B16,'SINAPI ABRIL 2024-SERVIÇOS'!$B$2:$E$6874,4,0)</f>
        <v>270.05</v>
      </c>
      <c r="P16" s="570">
        <f t="shared" ref="P16" si="4">O16*M16*I16*N16</f>
        <v>488.79050000000001</v>
      </c>
    </row>
    <row r="17" spans="1:16" s="58" customFormat="1" ht="24.95" customHeight="1" thickBot="1" x14ac:dyDescent="0.3">
      <c r="A17" s="55"/>
      <c r="B17" s="571"/>
      <c r="C17" s="571"/>
      <c r="D17" s="572"/>
      <c r="E17" s="572"/>
      <c r="F17" s="1100"/>
      <c r="G17" s="1100"/>
      <c r="H17" s="1100"/>
      <c r="I17" s="1100"/>
      <c r="J17" s="1100"/>
      <c r="O17" s="573" t="s">
        <v>3687</v>
      </c>
      <c r="P17" s="574">
        <f>SUM(P15:P16)</f>
        <v>1211.1423139999999</v>
      </c>
    </row>
    <row r="18" spans="1:16" s="58" customFormat="1" ht="24" customHeight="1" x14ac:dyDescent="0.25">
      <c r="A18" s="54"/>
      <c r="B18" s="575"/>
      <c r="C18" s="576"/>
      <c r="D18" s="577"/>
      <c r="E18" s="578"/>
      <c r="F18" s="1092"/>
      <c r="G18" s="1092"/>
      <c r="H18" s="1081"/>
      <c r="I18" s="1081"/>
      <c r="J18" s="579"/>
    </row>
    <row r="19" spans="1:16" s="58" customFormat="1" ht="24" customHeight="1" x14ac:dyDescent="0.25">
      <c r="A19" s="54"/>
      <c r="B19" s="575"/>
      <c r="C19" s="576"/>
      <c r="D19" s="577"/>
      <c r="E19" s="578"/>
      <c r="F19" s="1092"/>
      <c r="G19" s="1092"/>
      <c r="H19" s="1081"/>
      <c r="I19" s="1081"/>
      <c r="J19" s="579"/>
    </row>
    <row r="20" spans="1:16" s="58" customFormat="1" ht="24" customHeight="1" x14ac:dyDescent="0.25">
      <c r="A20" s="54"/>
      <c r="B20" s="575"/>
      <c r="C20" s="576"/>
      <c r="D20" s="577"/>
      <c r="E20" s="578"/>
      <c r="F20" s="1092"/>
      <c r="G20" s="1092"/>
      <c r="H20" s="1081"/>
      <c r="I20" s="1081"/>
      <c r="J20" s="579"/>
    </row>
    <row r="21" spans="1:16" s="58" customFormat="1" ht="24" customHeight="1" x14ac:dyDescent="0.25">
      <c r="A21" s="54"/>
      <c r="B21" s="575"/>
      <c r="C21" s="576"/>
      <c r="D21" s="577"/>
      <c r="E21" s="578"/>
      <c r="F21" s="1092"/>
      <c r="G21" s="1092"/>
      <c r="H21" s="1081"/>
      <c r="I21" s="1081"/>
      <c r="J21" s="579"/>
    </row>
    <row r="22" spans="1:16" s="58" customFormat="1" x14ac:dyDescent="0.25">
      <c r="A22" s="54"/>
      <c r="B22" s="1082"/>
      <c r="C22" s="1082"/>
      <c r="D22" s="1082"/>
      <c r="E22" s="1082"/>
      <c r="F22" s="1082"/>
      <c r="G22" s="1082"/>
      <c r="H22" s="1082"/>
      <c r="I22" s="1082"/>
      <c r="J22" s="580"/>
    </row>
    <row r="23" spans="1:16" x14ac:dyDescent="0.25">
      <c r="A23" s="54"/>
      <c r="K23" s="167"/>
    </row>
    <row r="24" spans="1:16" s="58" customFormat="1" ht="12.75" customHeight="1" x14ac:dyDescent="0.25">
      <c r="A24" s="54"/>
      <c r="B24" s="1088"/>
      <c r="C24" s="1089"/>
      <c r="D24" s="1089"/>
      <c r="E24" s="1089"/>
      <c r="F24" s="1089"/>
      <c r="G24" s="1089"/>
      <c r="H24" s="1089"/>
      <c r="I24" s="1090"/>
      <c r="J24" s="1090"/>
    </row>
    <row r="25" spans="1:16" s="58" customFormat="1" x14ac:dyDescent="0.25">
      <c r="A25" s="54"/>
      <c r="B25" s="1088"/>
      <c r="C25" s="1089"/>
      <c r="D25" s="1089"/>
      <c r="E25" s="1089"/>
      <c r="F25" s="1089"/>
      <c r="G25" s="1089"/>
      <c r="H25" s="1089"/>
      <c r="I25" s="1091"/>
      <c r="J25" s="1091"/>
    </row>
    <row r="26" spans="1:16" s="58" customFormat="1" ht="15" x14ac:dyDescent="0.25">
      <c r="A26" s="54"/>
      <c r="B26" s="581"/>
      <c r="C26" s="1083"/>
      <c r="D26" s="1083"/>
      <c r="E26" s="1083"/>
      <c r="F26" s="1083"/>
      <c r="G26" s="1084"/>
      <c r="H26" s="1084"/>
      <c r="I26" s="1084"/>
      <c r="J26" s="576"/>
      <c r="L26" s="59"/>
    </row>
    <row r="27" spans="1:16" s="58" customFormat="1" x14ac:dyDescent="0.25">
      <c r="A27" s="54"/>
      <c r="B27" s="1085"/>
      <c r="C27" s="1085"/>
      <c r="D27" s="1086"/>
      <c r="E27" s="1086"/>
      <c r="F27" s="1087"/>
      <c r="G27" s="1087"/>
      <c r="H27" s="582"/>
      <c r="I27" s="582"/>
      <c r="J27" s="583"/>
    </row>
    <row r="28" spans="1:16" s="58" customFormat="1" x14ac:dyDescent="0.25">
      <c r="A28" s="54"/>
      <c r="B28" s="1085"/>
      <c r="C28" s="1085"/>
      <c r="D28" s="1086"/>
      <c r="E28" s="1086"/>
      <c r="F28" s="1087"/>
      <c r="G28" s="1087"/>
      <c r="H28" s="582"/>
      <c r="I28" s="582"/>
      <c r="J28" s="583"/>
    </row>
    <row r="29" spans="1:16" s="58" customFormat="1" ht="45" customHeight="1" x14ac:dyDescent="0.25">
      <c r="A29" s="54"/>
      <c r="B29" s="575"/>
      <c r="C29" s="576"/>
      <c r="D29" s="584"/>
      <c r="E29" s="578"/>
      <c r="F29" s="1080"/>
      <c r="G29" s="1080"/>
      <c r="H29" s="1081"/>
      <c r="I29" s="1081"/>
      <c r="J29" s="579"/>
    </row>
    <row r="30" spans="1:16" s="58" customFormat="1" ht="24" customHeight="1" x14ac:dyDescent="0.25">
      <c r="A30" s="54"/>
      <c r="B30" s="575"/>
      <c r="C30" s="576"/>
      <c r="D30" s="577"/>
      <c r="E30" s="578"/>
      <c r="F30" s="1080"/>
      <c r="G30" s="1080"/>
      <c r="H30" s="1081"/>
      <c r="I30" s="1081"/>
      <c r="J30" s="579"/>
    </row>
    <row r="31" spans="1:16" s="58" customFormat="1" ht="24" customHeight="1" x14ac:dyDescent="0.25">
      <c r="A31" s="54"/>
      <c r="B31" s="575"/>
      <c r="C31" s="576"/>
      <c r="D31" s="577"/>
      <c r="E31" s="578"/>
      <c r="F31" s="1080"/>
      <c r="G31" s="1080"/>
      <c r="H31" s="1081"/>
      <c r="I31" s="1081"/>
      <c r="J31" s="579"/>
    </row>
    <row r="32" spans="1:16" s="58" customFormat="1" ht="24" customHeight="1" x14ac:dyDescent="0.25">
      <c r="A32" s="54"/>
      <c r="B32" s="575"/>
      <c r="C32" s="576"/>
      <c r="D32" s="577"/>
      <c r="E32" s="578"/>
      <c r="F32" s="1080"/>
      <c r="G32" s="1080"/>
      <c r="H32" s="1081"/>
      <c r="I32" s="1081"/>
      <c r="J32" s="579"/>
    </row>
    <row r="33" spans="1:11" s="58" customFormat="1" x14ac:dyDescent="0.25">
      <c r="A33" s="54"/>
      <c r="B33" s="1082"/>
      <c r="C33" s="1082"/>
      <c r="D33" s="1082"/>
      <c r="E33" s="1082"/>
      <c r="F33" s="1082"/>
      <c r="G33" s="1082"/>
      <c r="H33" s="1082"/>
      <c r="I33" s="1082"/>
      <c r="J33" s="580"/>
    </row>
    <row r="34" spans="1:11" x14ac:dyDescent="0.25">
      <c r="A34" s="54"/>
      <c r="K34" s="167"/>
    </row>
    <row r="35" spans="1:11" x14ac:dyDescent="0.25">
      <c r="A35" s="54"/>
      <c r="K35" s="167"/>
    </row>
    <row r="36" spans="1:11" x14ac:dyDescent="0.25">
      <c r="A36" s="54"/>
      <c r="K36" s="167"/>
    </row>
    <row r="37" spans="1:11" x14ac:dyDescent="0.25">
      <c r="A37" s="54"/>
    </row>
    <row r="38" spans="1:11" x14ac:dyDescent="0.25">
      <c r="A38" s="54"/>
    </row>
  </sheetData>
  <mergeCells count="48">
    <mergeCell ref="B10:P10"/>
    <mergeCell ref="B1:P1"/>
    <mergeCell ref="B2:P2"/>
    <mergeCell ref="B3:P3"/>
    <mergeCell ref="B4:P4"/>
    <mergeCell ref="B5:P5"/>
    <mergeCell ref="M12:M13"/>
    <mergeCell ref="N12:N13"/>
    <mergeCell ref="O12:P12"/>
    <mergeCell ref="B14:P14"/>
    <mergeCell ref="F18:G18"/>
    <mergeCell ref="H18:I18"/>
    <mergeCell ref="F17:G17"/>
    <mergeCell ref="H17:J17"/>
    <mergeCell ref="B12:B13"/>
    <mergeCell ref="C12:C13"/>
    <mergeCell ref="D12:D13"/>
    <mergeCell ref="E12:E13"/>
    <mergeCell ref="F12:F13"/>
    <mergeCell ref="G12:G13"/>
    <mergeCell ref="H12:H13"/>
    <mergeCell ref="F19:G19"/>
    <mergeCell ref="H19:I19"/>
    <mergeCell ref="F20:G20"/>
    <mergeCell ref="H20:I20"/>
    <mergeCell ref="F21:G21"/>
    <mergeCell ref="H21:I21"/>
    <mergeCell ref="B22:I22"/>
    <mergeCell ref="B24:B25"/>
    <mergeCell ref="C24:H25"/>
    <mergeCell ref="I24:J24"/>
    <mergeCell ref="I25:J25"/>
    <mergeCell ref="C26:F26"/>
    <mergeCell ref="G26:I26"/>
    <mergeCell ref="B27:B28"/>
    <mergeCell ref="C27:C28"/>
    <mergeCell ref="D27:D28"/>
    <mergeCell ref="E27:E28"/>
    <mergeCell ref="F27:G28"/>
    <mergeCell ref="F32:G32"/>
    <mergeCell ref="H32:I32"/>
    <mergeCell ref="B33:I33"/>
    <mergeCell ref="F29:G29"/>
    <mergeCell ref="H29:I29"/>
    <mergeCell ref="F30:G30"/>
    <mergeCell ref="H30:I30"/>
    <mergeCell ref="F31:G31"/>
    <mergeCell ref="H31:I31"/>
  </mergeCells>
  <dataValidations disablePrompts="1" count="1">
    <dataValidation type="list" allowBlank="1" showInputMessage="1" showErrorMessage="1" sqref="K29:K32 K18:K21" xr:uid="{00000000-0002-0000-1000-000000000000}">
      <formula1>$L$1:$L$2</formula1>
    </dataValidation>
  </dataValidations>
  <printOptions horizontalCentered="1"/>
  <pageMargins left="0.19685039370078741" right="0.19685039370078741" top="0.78740157480314965" bottom="0.78740157480314965" header="0.51181102362204722" footer="0.51181102362204722"/>
  <pageSetup paperSize="9" scale="56" fitToHeight="100" orientation="landscape" blackAndWhite="1" r:id="rId1"/>
  <headerFooter scaleWithDoc="0">
    <oddHeader>&amp;RPágina &amp;P de &amp;N</oddHeader>
    <oddFooter>&amp;C&amp;G</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81">
    <tabColor theme="7"/>
    <pageSetUpPr fitToPage="1"/>
  </sheetPr>
  <dimension ref="A1:Q86"/>
  <sheetViews>
    <sheetView showGridLines="0" showZeros="0" view="pageBreakPreview" topLeftCell="A4" zoomScale="85" zoomScaleNormal="100" zoomScaleSheetLayoutView="85" workbookViewId="0">
      <selection activeCell="F23" sqref="F23:J23"/>
    </sheetView>
  </sheetViews>
  <sheetFormatPr defaultColWidth="11.42578125" defaultRowHeight="12.75" x14ac:dyDescent="0.25"/>
  <cols>
    <col min="1" max="1" width="14.28515625" style="69" customWidth="1"/>
    <col min="2" max="2" width="15" style="69" customWidth="1"/>
    <col min="3" max="3" width="15.7109375" style="69" customWidth="1"/>
    <col min="4" max="4" width="53.85546875" style="69" customWidth="1"/>
    <col min="5" max="5" width="10.7109375" style="70" bestFit="1" customWidth="1"/>
    <col min="6" max="7" width="7.7109375" style="70" customWidth="1"/>
    <col min="8" max="9" width="13.7109375" style="70" customWidth="1"/>
    <col min="10" max="10" width="30.28515625" style="70" customWidth="1"/>
    <col min="11" max="11" width="14.28515625" style="69" customWidth="1"/>
    <col min="12" max="40" width="11.42578125" style="69"/>
    <col min="41" max="41" width="0.7109375" style="69" customWidth="1"/>
    <col min="42" max="42" width="15.140625" style="69" customWidth="1"/>
    <col min="43" max="43" width="0.7109375" style="69" customWidth="1"/>
    <col min="44" max="44" width="56.140625" style="69" customWidth="1"/>
    <col min="45" max="45" width="0.7109375" style="69" customWidth="1"/>
    <col min="46" max="46" width="9.140625" style="69" customWidth="1"/>
    <col min="47" max="47" width="6" style="69" customWidth="1"/>
    <col min="48" max="48" width="0.7109375" style="69" customWidth="1"/>
    <col min="49" max="49" width="7.140625" style="69" customWidth="1"/>
    <col min="50" max="50" width="6.5703125" style="69" customWidth="1"/>
    <col min="51" max="51" width="0.7109375" style="69" customWidth="1"/>
    <col min="52" max="52" width="7.85546875" style="69" customWidth="1"/>
    <col min="53" max="53" width="10.5703125" style="69" customWidth="1"/>
    <col min="54" max="54" width="0.7109375" style="69" customWidth="1"/>
    <col min="55" max="296" width="11.42578125" style="69"/>
    <col min="297" max="297" width="0.7109375" style="69" customWidth="1"/>
    <col min="298" max="298" width="15.140625" style="69" customWidth="1"/>
    <col min="299" max="299" width="0.7109375" style="69" customWidth="1"/>
    <col min="300" max="300" width="56.140625" style="69" customWidth="1"/>
    <col min="301" max="301" width="0.7109375" style="69" customWidth="1"/>
    <col min="302" max="302" width="9.140625" style="69" customWidth="1"/>
    <col min="303" max="303" width="6" style="69" customWidth="1"/>
    <col min="304" max="304" width="0.7109375" style="69" customWidth="1"/>
    <col min="305" max="305" width="7.140625" style="69" customWidth="1"/>
    <col min="306" max="306" width="6.5703125" style="69" customWidth="1"/>
    <col min="307" max="307" width="0.7109375" style="69" customWidth="1"/>
    <col min="308" max="308" width="7.85546875" style="69" customWidth="1"/>
    <col min="309" max="309" width="10.5703125" style="69" customWidth="1"/>
    <col min="310" max="310" width="0.7109375" style="69" customWidth="1"/>
    <col min="311" max="552" width="11.42578125" style="69"/>
    <col min="553" max="553" width="0.7109375" style="69" customWidth="1"/>
    <col min="554" max="554" width="15.140625" style="69" customWidth="1"/>
    <col min="555" max="555" width="0.7109375" style="69" customWidth="1"/>
    <col min="556" max="556" width="56.140625" style="69" customWidth="1"/>
    <col min="557" max="557" width="0.7109375" style="69" customWidth="1"/>
    <col min="558" max="558" width="9.140625" style="69" customWidth="1"/>
    <col min="559" max="559" width="6" style="69" customWidth="1"/>
    <col min="560" max="560" width="0.7109375" style="69" customWidth="1"/>
    <col min="561" max="561" width="7.140625" style="69" customWidth="1"/>
    <col min="562" max="562" width="6.5703125" style="69" customWidth="1"/>
    <col min="563" max="563" width="0.7109375" style="69" customWidth="1"/>
    <col min="564" max="564" width="7.85546875" style="69" customWidth="1"/>
    <col min="565" max="565" width="10.5703125" style="69" customWidth="1"/>
    <col min="566" max="566" width="0.7109375" style="69" customWidth="1"/>
    <col min="567" max="808" width="11.42578125" style="69"/>
    <col min="809" max="809" width="0.7109375" style="69" customWidth="1"/>
    <col min="810" max="810" width="15.140625" style="69" customWidth="1"/>
    <col min="811" max="811" width="0.7109375" style="69" customWidth="1"/>
    <col min="812" max="812" width="56.140625" style="69" customWidth="1"/>
    <col min="813" max="813" width="0.7109375" style="69" customWidth="1"/>
    <col min="814" max="814" width="9.140625" style="69" customWidth="1"/>
    <col min="815" max="815" width="6" style="69" customWidth="1"/>
    <col min="816" max="816" width="0.7109375" style="69" customWidth="1"/>
    <col min="817" max="817" width="7.140625" style="69" customWidth="1"/>
    <col min="818" max="818" width="6.5703125" style="69" customWidth="1"/>
    <col min="819" max="819" width="0.7109375" style="69" customWidth="1"/>
    <col min="820" max="820" width="7.85546875" style="69" customWidth="1"/>
    <col min="821" max="821" width="10.5703125" style="69" customWidth="1"/>
    <col min="822" max="822" width="0.7109375" style="69" customWidth="1"/>
    <col min="823" max="1064" width="11.42578125" style="69"/>
    <col min="1065" max="1065" width="0.7109375" style="69" customWidth="1"/>
    <col min="1066" max="1066" width="15.140625" style="69" customWidth="1"/>
    <col min="1067" max="1067" width="0.7109375" style="69" customWidth="1"/>
    <col min="1068" max="1068" width="56.140625" style="69" customWidth="1"/>
    <col min="1069" max="1069" width="0.7109375" style="69" customWidth="1"/>
    <col min="1070" max="1070" width="9.140625" style="69" customWidth="1"/>
    <col min="1071" max="1071" width="6" style="69" customWidth="1"/>
    <col min="1072" max="1072" width="0.7109375" style="69" customWidth="1"/>
    <col min="1073" max="1073" width="7.140625" style="69" customWidth="1"/>
    <col min="1074" max="1074" width="6.5703125" style="69" customWidth="1"/>
    <col min="1075" max="1075" width="0.7109375" style="69" customWidth="1"/>
    <col min="1076" max="1076" width="7.85546875" style="69" customWidth="1"/>
    <col min="1077" max="1077" width="10.5703125" style="69" customWidth="1"/>
    <col min="1078" max="1078" width="0.7109375" style="69" customWidth="1"/>
    <col min="1079" max="1320" width="11.42578125" style="69"/>
    <col min="1321" max="1321" width="0.7109375" style="69" customWidth="1"/>
    <col min="1322" max="1322" width="15.140625" style="69" customWidth="1"/>
    <col min="1323" max="1323" width="0.7109375" style="69" customWidth="1"/>
    <col min="1324" max="1324" width="56.140625" style="69" customWidth="1"/>
    <col min="1325" max="1325" width="0.7109375" style="69" customWidth="1"/>
    <col min="1326" max="1326" width="9.140625" style="69" customWidth="1"/>
    <col min="1327" max="1327" width="6" style="69" customWidth="1"/>
    <col min="1328" max="1328" width="0.7109375" style="69" customWidth="1"/>
    <col min="1329" max="1329" width="7.140625" style="69" customWidth="1"/>
    <col min="1330" max="1330" width="6.5703125" style="69" customWidth="1"/>
    <col min="1331" max="1331" width="0.7109375" style="69" customWidth="1"/>
    <col min="1332" max="1332" width="7.85546875" style="69" customWidth="1"/>
    <col min="1333" max="1333" width="10.5703125" style="69" customWidth="1"/>
    <col min="1334" max="1334" width="0.7109375" style="69" customWidth="1"/>
    <col min="1335" max="1576" width="11.42578125" style="69"/>
    <col min="1577" max="1577" width="0.7109375" style="69" customWidth="1"/>
    <col min="1578" max="1578" width="15.140625" style="69" customWidth="1"/>
    <col min="1579" max="1579" width="0.7109375" style="69" customWidth="1"/>
    <col min="1580" max="1580" width="56.140625" style="69" customWidth="1"/>
    <col min="1581" max="1581" width="0.7109375" style="69" customWidth="1"/>
    <col min="1582" max="1582" width="9.140625" style="69" customWidth="1"/>
    <col min="1583" max="1583" width="6" style="69" customWidth="1"/>
    <col min="1584" max="1584" width="0.7109375" style="69" customWidth="1"/>
    <col min="1585" max="1585" width="7.140625" style="69" customWidth="1"/>
    <col min="1586" max="1586" width="6.5703125" style="69" customWidth="1"/>
    <col min="1587" max="1587" width="0.7109375" style="69" customWidth="1"/>
    <col min="1588" max="1588" width="7.85546875" style="69" customWidth="1"/>
    <col min="1589" max="1589" width="10.5703125" style="69" customWidth="1"/>
    <col min="1590" max="1590" width="0.7109375" style="69" customWidth="1"/>
    <col min="1591" max="1832" width="11.42578125" style="69"/>
    <col min="1833" max="1833" width="0.7109375" style="69" customWidth="1"/>
    <col min="1834" max="1834" width="15.140625" style="69" customWidth="1"/>
    <col min="1835" max="1835" width="0.7109375" style="69" customWidth="1"/>
    <col min="1836" max="1836" width="56.140625" style="69" customWidth="1"/>
    <col min="1837" max="1837" width="0.7109375" style="69" customWidth="1"/>
    <col min="1838" max="1838" width="9.140625" style="69" customWidth="1"/>
    <col min="1839" max="1839" width="6" style="69" customWidth="1"/>
    <col min="1840" max="1840" width="0.7109375" style="69" customWidth="1"/>
    <col min="1841" max="1841" width="7.140625" style="69" customWidth="1"/>
    <col min="1842" max="1842" width="6.5703125" style="69" customWidth="1"/>
    <col min="1843" max="1843" width="0.7109375" style="69" customWidth="1"/>
    <col min="1844" max="1844" width="7.85546875" style="69" customWidth="1"/>
    <col min="1845" max="1845" width="10.5703125" style="69" customWidth="1"/>
    <col min="1846" max="1846" width="0.7109375" style="69" customWidth="1"/>
    <col min="1847" max="2088" width="11.42578125" style="69"/>
    <col min="2089" max="2089" width="0.7109375" style="69" customWidth="1"/>
    <col min="2090" max="2090" width="15.140625" style="69" customWidth="1"/>
    <col min="2091" max="2091" width="0.7109375" style="69" customWidth="1"/>
    <col min="2092" max="2092" width="56.140625" style="69" customWidth="1"/>
    <col min="2093" max="2093" width="0.7109375" style="69" customWidth="1"/>
    <col min="2094" max="2094" width="9.140625" style="69" customWidth="1"/>
    <col min="2095" max="2095" width="6" style="69" customWidth="1"/>
    <col min="2096" max="2096" width="0.7109375" style="69" customWidth="1"/>
    <col min="2097" max="2097" width="7.140625" style="69" customWidth="1"/>
    <col min="2098" max="2098" width="6.5703125" style="69" customWidth="1"/>
    <col min="2099" max="2099" width="0.7109375" style="69" customWidth="1"/>
    <col min="2100" max="2100" width="7.85546875" style="69" customWidth="1"/>
    <col min="2101" max="2101" width="10.5703125" style="69" customWidth="1"/>
    <col min="2102" max="2102" width="0.7109375" style="69" customWidth="1"/>
    <col min="2103" max="2344" width="11.42578125" style="69"/>
    <col min="2345" max="2345" width="0.7109375" style="69" customWidth="1"/>
    <col min="2346" max="2346" width="15.140625" style="69" customWidth="1"/>
    <col min="2347" max="2347" width="0.7109375" style="69" customWidth="1"/>
    <col min="2348" max="2348" width="56.140625" style="69" customWidth="1"/>
    <col min="2349" max="2349" width="0.7109375" style="69" customWidth="1"/>
    <col min="2350" max="2350" width="9.140625" style="69" customWidth="1"/>
    <col min="2351" max="2351" width="6" style="69" customWidth="1"/>
    <col min="2352" max="2352" width="0.7109375" style="69" customWidth="1"/>
    <col min="2353" max="2353" width="7.140625" style="69" customWidth="1"/>
    <col min="2354" max="2354" width="6.5703125" style="69" customWidth="1"/>
    <col min="2355" max="2355" width="0.7109375" style="69" customWidth="1"/>
    <col min="2356" max="2356" width="7.85546875" style="69" customWidth="1"/>
    <col min="2357" max="2357" width="10.5703125" style="69" customWidth="1"/>
    <col min="2358" max="2358" width="0.7109375" style="69" customWidth="1"/>
    <col min="2359" max="2600" width="11.42578125" style="69"/>
    <col min="2601" max="2601" width="0.7109375" style="69" customWidth="1"/>
    <col min="2602" max="2602" width="15.140625" style="69" customWidth="1"/>
    <col min="2603" max="2603" width="0.7109375" style="69" customWidth="1"/>
    <col min="2604" max="2604" width="56.140625" style="69" customWidth="1"/>
    <col min="2605" max="2605" width="0.7109375" style="69" customWidth="1"/>
    <col min="2606" max="2606" width="9.140625" style="69" customWidth="1"/>
    <col min="2607" max="2607" width="6" style="69" customWidth="1"/>
    <col min="2608" max="2608" width="0.7109375" style="69" customWidth="1"/>
    <col min="2609" max="2609" width="7.140625" style="69" customWidth="1"/>
    <col min="2610" max="2610" width="6.5703125" style="69" customWidth="1"/>
    <col min="2611" max="2611" width="0.7109375" style="69" customWidth="1"/>
    <col min="2612" max="2612" width="7.85546875" style="69" customWidth="1"/>
    <col min="2613" max="2613" width="10.5703125" style="69" customWidth="1"/>
    <col min="2614" max="2614" width="0.7109375" style="69" customWidth="1"/>
    <col min="2615" max="2856" width="11.42578125" style="69"/>
    <col min="2857" max="2857" width="0.7109375" style="69" customWidth="1"/>
    <col min="2858" max="2858" width="15.140625" style="69" customWidth="1"/>
    <col min="2859" max="2859" width="0.7109375" style="69" customWidth="1"/>
    <col min="2860" max="2860" width="56.140625" style="69" customWidth="1"/>
    <col min="2861" max="2861" width="0.7109375" style="69" customWidth="1"/>
    <col min="2862" max="2862" width="9.140625" style="69" customWidth="1"/>
    <col min="2863" max="2863" width="6" style="69" customWidth="1"/>
    <col min="2864" max="2864" width="0.7109375" style="69" customWidth="1"/>
    <col min="2865" max="2865" width="7.140625" style="69" customWidth="1"/>
    <col min="2866" max="2866" width="6.5703125" style="69" customWidth="1"/>
    <col min="2867" max="2867" width="0.7109375" style="69" customWidth="1"/>
    <col min="2868" max="2868" width="7.85546875" style="69" customWidth="1"/>
    <col min="2869" max="2869" width="10.5703125" style="69" customWidth="1"/>
    <col min="2870" max="2870" width="0.7109375" style="69" customWidth="1"/>
    <col min="2871" max="3112" width="11.42578125" style="69"/>
    <col min="3113" max="3113" width="0.7109375" style="69" customWidth="1"/>
    <col min="3114" max="3114" width="15.140625" style="69" customWidth="1"/>
    <col min="3115" max="3115" width="0.7109375" style="69" customWidth="1"/>
    <col min="3116" max="3116" width="56.140625" style="69" customWidth="1"/>
    <col min="3117" max="3117" width="0.7109375" style="69" customWidth="1"/>
    <col min="3118" max="3118" width="9.140625" style="69" customWidth="1"/>
    <col min="3119" max="3119" width="6" style="69" customWidth="1"/>
    <col min="3120" max="3120" width="0.7109375" style="69" customWidth="1"/>
    <col min="3121" max="3121" width="7.140625" style="69" customWidth="1"/>
    <col min="3122" max="3122" width="6.5703125" style="69" customWidth="1"/>
    <col min="3123" max="3123" width="0.7109375" style="69" customWidth="1"/>
    <col min="3124" max="3124" width="7.85546875" style="69" customWidth="1"/>
    <col min="3125" max="3125" width="10.5703125" style="69" customWidth="1"/>
    <col min="3126" max="3126" width="0.7109375" style="69" customWidth="1"/>
    <col min="3127" max="3368" width="11.42578125" style="69"/>
    <col min="3369" max="3369" width="0.7109375" style="69" customWidth="1"/>
    <col min="3370" max="3370" width="15.140625" style="69" customWidth="1"/>
    <col min="3371" max="3371" width="0.7109375" style="69" customWidth="1"/>
    <col min="3372" max="3372" width="56.140625" style="69" customWidth="1"/>
    <col min="3373" max="3373" width="0.7109375" style="69" customWidth="1"/>
    <col min="3374" max="3374" width="9.140625" style="69" customWidth="1"/>
    <col min="3375" max="3375" width="6" style="69" customWidth="1"/>
    <col min="3376" max="3376" width="0.7109375" style="69" customWidth="1"/>
    <col min="3377" max="3377" width="7.140625" style="69" customWidth="1"/>
    <col min="3378" max="3378" width="6.5703125" style="69" customWidth="1"/>
    <col min="3379" max="3379" width="0.7109375" style="69" customWidth="1"/>
    <col min="3380" max="3380" width="7.85546875" style="69" customWidth="1"/>
    <col min="3381" max="3381" width="10.5703125" style="69" customWidth="1"/>
    <col min="3382" max="3382" width="0.7109375" style="69" customWidth="1"/>
    <col min="3383" max="3624" width="11.42578125" style="69"/>
    <col min="3625" max="3625" width="0.7109375" style="69" customWidth="1"/>
    <col min="3626" max="3626" width="15.140625" style="69" customWidth="1"/>
    <col min="3627" max="3627" width="0.7109375" style="69" customWidth="1"/>
    <col min="3628" max="3628" width="56.140625" style="69" customWidth="1"/>
    <col min="3629" max="3629" width="0.7109375" style="69" customWidth="1"/>
    <col min="3630" max="3630" width="9.140625" style="69" customWidth="1"/>
    <col min="3631" max="3631" width="6" style="69" customWidth="1"/>
    <col min="3632" max="3632" width="0.7109375" style="69" customWidth="1"/>
    <col min="3633" max="3633" width="7.140625" style="69" customWidth="1"/>
    <col min="3634" max="3634" width="6.5703125" style="69" customWidth="1"/>
    <col min="3635" max="3635" width="0.7109375" style="69" customWidth="1"/>
    <col min="3636" max="3636" width="7.85546875" style="69" customWidth="1"/>
    <col min="3637" max="3637" width="10.5703125" style="69" customWidth="1"/>
    <col min="3638" max="3638" width="0.7109375" style="69" customWidth="1"/>
    <col min="3639" max="3880" width="11.42578125" style="69"/>
    <col min="3881" max="3881" width="0.7109375" style="69" customWidth="1"/>
    <col min="3882" max="3882" width="15.140625" style="69" customWidth="1"/>
    <col min="3883" max="3883" width="0.7109375" style="69" customWidth="1"/>
    <col min="3884" max="3884" width="56.140625" style="69" customWidth="1"/>
    <col min="3885" max="3885" width="0.7109375" style="69" customWidth="1"/>
    <col min="3886" max="3886" width="9.140625" style="69" customWidth="1"/>
    <col min="3887" max="3887" width="6" style="69" customWidth="1"/>
    <col min="3888" max="3888" width="0.7109375" style="69" customWidth="1"/>
    <col min="3889" max="3889" width="7.140625" style="69" customWidth="1"/>
    <col min="3890" max="3890" width="6.5703125" style="69" customWidth="1"/>
    <col min="3891" max="3891" width="0.7109375" style="69" customWidth="1"/>
    <col min="3892" max="3892" width="7.85546875" style="69" customWidth="1"/>
    <col min="3893" max="3893" width="10.5703125" style="69" customWidth="1"/>
    <col min="3894" max="3894" width="0.7109375" style="69" customWidth="1"/>
    <col min="3895" max="4136" width="11.42578125" style="69"/>
    <col min="4137" max="4137" width="0.7109375" style="69" customWidth="1"/>
    <col min="4138" max="4138" width="15.140625" style="69" customWidth="1"/>
    <col min="4139" max="4139" width="0.7109375" style="69" customWidth="1"/>
    <col min="4140" max="4140" width="56.140625" style="69" customWidth="1"/>
    <col min="4141" max="4141" width="0.7109375" style="69" customWidth="1"/>
    <col min="4142" max="4142" width="9.140625" style="69" customWidth="1"/>
    <col min="4143" max="4143" width="6" style="69" customWidth="1"/>
    <col min="4144" max="4144" width="0.7109375" style="69" customWidth="1"/>
    <col min="4145" max="4145" width="7.140625" style="69" customWidth="1"/>
    <col min="4146" max="4146" width="6.5703125" style="69" customWidth="1"/>
    <col min="4147" max="4147" width="0.7109375" style="69" customWidth="1"/>
    <col min="4148" max="4148" width="7.85546875" style="69" customWidth="1"/>
    <col min="4149" max="4149" width="10.5703125" style="69" customWidth="1"/>
    <col min="4150" max="4150" width="0.7109375" style="69" customWidth="1"/>
    <col min="4151" max="4392" width="11.42578125" style="69"/>
    <col min="4393" max="4393" width="0.7109375" style="69" customWidth="1"/>
    <col min="4394" max="4394" width="15.140625" style="69" customWidth="1"/>
    <col min="4395" max="4395" width="0.7109375" style="69" customWidth="1"/>
    <col min="4396" max="4396" width="56.140625" style="69" customWidth="1"/>
    <col min="4397" max="4397" width="0.7109375" style="69" customWidth="1"/>
    <col min="4398" max="4398" width="9.140625" style="69" customWidth="1"/>
    <col min="4399" max="4399" width="6" style="69" customWidth="1"/>
    <col min="4400" max="4400" width="0.7109375" style="69" customWidth="1"/>
    <col min="4401" max="4401" width="7.140625" style="69" customWidth="1"/>
    <col min="4402" max="4402" width="6.5703125" style="69" customWidth="1"/>
    <col min="4403" max="4403" width="0.7109375" style="69" customWidth="1"/>
    <col min="4404" max="4404" width="7.85546875" style="69" customWidth="1"/>
    <col min="4405" max="4405" width="10.5703125" style="69" customWidth="1"/>
    <col min="4406" max="4406" width="0.7109375" style="69" customWidth="1"/>
    <col min="4407" max="4648" width="11.42578125" style="69"/>
    <col min="4649" max="4649" width="0.7109375" style="69" customWidth="1"/>
    <col min="4650" max="4650" width="15.140625" style="69" customWidth="1"/>
    <col min="4651" max="4651" width="0.7109375" style="69" customWidth="1"/>
    <col min="4652" max="4652" width="56.140625" style="69" customWidth="1"/>
    <col min="4653" max="4653" width="0.7109375" style="69" customWidth="1"/>
    <col min="4654" max="4654" width="9.140625" style="69" customWidth="1"/>
    <col min="4655" max="4655" width="6" style="69" customWidth="1"/>
    <col min="4656" max="4656" width="0.7109375" style="69" customWidth="1"/>
    <col min="4657" max="4657" width="7.140625" style="69" customWidth="1"/>
    <col min="4658" max="4658" width="6.5703125" style="69" customWidth="1"/>
    <col min="4659" max="4659" width="0.7109375" style="69" customWidth="1"/>
    <col min="4660" max="4660" width="7.85546875" style="69" customWidth="1"/>
    <col min="4661" max="4661" width="10.5703125" style="69" customWidth="1"/>
    <col min="4662" max="4662" width="0.7109375" style="69" customWidth="1"/>
    <col min="4663" max="4904" width="11.42578125" style="69"/>
    <col min="4905" max="4905" width="0.7109375" style="69" customWidth="1"/>
    <col min="4906" max="4906" width="15.140625" style="69" customWidth="1"/>
    <col min="4907" max="4907" width="0.7109375" style="69" customWidth="1"/>
    <col min="4908" max="4908" width="56.140625" style="69" customWidth="1"/>
    <col min="4909" max="4909" width="0.7109375" style="69" customWidth="1"/>
    <col min="4910" max="4910" width="9.140625" style="69" customWidth="1"/>
    <col min="4911" max="4911" width="6" style="69" customWidth="1"/>
    <col min="4912" max="4912" width="0.7109375" style="69" customWidth="1"/>
    <col min="4913" max="4913" width="7.140625" style="69" customWidth="1"/>
    <col min="4914" max="4914" width="6.5703125" style="69" customWidth="1"/>
    <col min="4915" max="4915" width="0.7109375" style="69" customWidth="1"/>
    <col min="4916" max="4916" width="7.85546875" style="69" customWidth="1"/>
    <col min="4917" max="4917" width="10.5703125" style="69" customWidth="1"/>
    <col min="4918" max="4918" width="0.7109375" style="69" customWidth="1"/>
    <col min="4919" max="5160" width="11.42578125" style="69"/>
    <col min="5161" max="5161" width="0.7109375" style="69" customWidth="1"/>
    <col min="5162" max="5162" width="15.140625" style="69" customWidth="1"/>
    <col min="5163" max="5163" width="0.7109375" style="69" customWidth="1"/>
    <col min="5164" max="5164" width="56.140625" style="69" customWidth="1"/>
    <col min="5165" max="5165" width="0.7109375" style="69" customWidth="1"/>
    <col min="5166" max="5166" width="9.140625" style="69" customWidth="1"/>
    <col min="5167" max="5167" width="6" style="69" customWidth="1"/>
    <col min="5168" max="5168" width="0.7109375" style="69" customWidth="1"/>
    <col min="5169" max="5169" width="7.140625" style="69" customWidth="1"/>
    <col min="5170" max="5170" width="6.5703125" style="69" customWidth="1"/>
    <col min="5171" max="5171" width="0.7109375" style="69" customWidth="1"/>
    <col min="5172" max="5172" width="7.85546875" style="69" customWidth="1"/>
    <col min="5173" max="5173" width="10.5703125" style="69" customWidth="1"/>
    <col min="5174" max="5174" width="0.7109375" style="69" customWidth="1"/>
    <col min="5175" max="5416" width="11.42578125" style="69"/>
    <col min="5417" max="5417" width="0.7109375" style="69" customWidth="1"/>
    <col min="5418" max="5418" width="15.140625" style="69" customWidth="1"/>
    <col min="5419" max="5419" width="0.7109375" style="69" customWidth="1"/>
    <col min="5420" max="5420" width="56.140625" style="69" customWidth="1"/>
    <col min="5421" max="5421" width="0.7109375" style="69" customWidth="1"/>
    <col min="5422" max="5422" width="9.140625" style="69" customWidth="1"/>
    <col min="5423" max="5423" width="6" style="69" customWidth="1"/>
    <col min="5424" max="5424" width="0.7109375" style="69" customWidth="1"/>
    <col min="5425" max="5425" width="7.140625" style="69" customWidth="1"/>
    <col min="5426" max="5426" width="6.5703125" style="69" customWidth="1"/>
    <col min="5427" max="5427" width="0.7109375" style="69" customWidth="1"/>
    <col min="5428" max="5428" width="7.85546875" style="69" customWidth="1"/>
    <col min="5429" max="5429" width="10.5703125" style="69" customWidth="1"/>
    <col min="5430" max="5430" width="0.7109375" style="69" customWidth="1"/>
    <col min="5431" max="5672" width="11.42578125" style="69"/>
    <col min="5673" max="5673" width="0.7109375" style="69" customWidth="1"/>
    <col min="5674" max="5674" width="15.140625" style="69" customWidth="1"/>
    <col min="5675" max="5675" width="0.7109375" style="69" customWidth="1"/>
    <col min="5676" max="5676" width="56.140625" style="69" customWidth="1"/>
    <col min="5677" max="5677" width="0.7109375" style="69" customWidth="1"/>
    <col min="5678" max="5678" width="9.140625" style="69" customWidth="1"/>
    <col min="5679" max="5679" width="6" style="69" customWidth="1"/>
    <col min="5680" max="5680" width="0.7109375" style="69" customWidth="1"/>
    <col min="5681" max="5681" width="7.140625" style="69" customWidth="1"/>
    <col min="5682" max="5682" width="6.5703125" style="69" customWidth="1"/>
    <col min="5683" max="5683" width="0.7109375" style="69" customWidth="1"/>
    <col min="5684" max="5684" width="7.85546875" style="69" customWidth="1"/>
    <col min="5685" max="5685" width="10.5703125" style="69" customWidth="1"/>
    <col min="5686" max="5686" width="0.7109375" style="69" customWidth="1"/>
    <col min="5687" max="5928" width="11.42578125" style="69"/>
    <col min="5929" max="5929" width="0.7109375" style="69" customWidth="1"/>
    <col min="5930" max="5930" width="15.140625" style="69" customWidth="1"/>
    <col min="5931" max="5931" width="0.7109375" style="69" customWidth="1"/>
    <col min="5932" max="5932" width="56.140625" style="69" customWidth="1"/>
    <col min="5933" max="5933" width="0.7109375" style="69" customWidth="1"/>
    <col min="5934" max="5934" width="9.140625" style="69" customWidth="1"/>
    <col min="5935" max="5935" width="6" style="69" customWidth="1"/>
    <col min="5936" max="5936" width="0.7109375" style="69" customWidth="1"/>
    <col min="5937" max="5937" width="7.140625" style="69" customWidth="1"/>
    <col min="5938" max="5938" width="6.5703125" style="69" customWidth="1"/>
    <col min="5939" max="5939" width="0.7109375" style="69" customWidth="1"/>
    <col min="5940" max="5940" width="7.85546875" style="69" customWidth="1"/>
    <col min="5941" max="5941" width="10.5703125" style="69" customWidth="1"/>
    <col min="5942" max="5942" width="0.7109375" style="69" customWidth="1"/>
    <col min="5943" max="6184" width="11.42578125" style="69"/>
    <col min="6185" max="6185" width="0.7109375" style="69" customWidth="1"/>
    <col min="6186" max="6186" width="15.140625" style="69" customWidth="1"/>
    <col min="6187" max="6187" width="0.7109375" style="69" customWidth="1"/>
    <col min="6188" max="6188" width="56.140625" style="69" customWidth="1"/>
    <col min="6189" max="6189" width="0.7109375" style="69" customWidth="1"/>
    <col min="6190" max="6190" width="9.140625" style="69" customWidth="1"/>
    <col min="6191" max="6191" width="6" style="69" customWidth="1"/>
    <col min="6192" max="6192" width="0.7109375" style="69" customWidth="1"/>
    <col min="6193" max="6193" width="7.140625" style="69" customWidth="1"/>
    <col min="6194" max="6194" width="6.5703125" style="69" customWidth="1"/>
    <col min="6195" max="6195" width="0.7109375" style="69" customWidth="1"/>
    <col min="6196" max="6196" width="7.85546875" style="69" customWidth="1"/>
    <col min="6197" max="6197" width="10.5703125" style="69" customWidth="1"/>
    <col min="6198" max="6198" width="0.7109375" style="69" customWidth="1"/>
    <col min="6199" max="6440" width="11.42578125" style="69"/>
    <col min="6441" max="6441" width="0.7109375" style="69" customWidth="1"/>
    <col min="6442" max="6442" width="15.140625" style="69" customWidth="1"/>
    <col min="6443" max="6443" width="0.7109375" style="69" customWidth="1"/>
    <col min="6444" max="6444" width="56.140625" style="69" customWidth="1"/>
    <col min="6445" max="6445" width="0.7109375" style="69" customWidth="1"/>
    <col min="6446" max="6446" width="9.140625" style="69" customWidth="1"/>
    <col min="6447" max="6447" width="6" style="69" customWidth="1"/>
    <col min="6448" max="6448" width="0.7109375" style="69" customWidth="1"/>
    <col min="6449" max="6449" width="7.140625" style="69" customWidth="1"/>
    <col min="6450" max="6450" width="6.5703125" style="69" customWidth="1"/>
    <col min="6451" max="6451" width="0.7109375" style="69" customWidth="1"/>
    <col min="6452" max="6452" width="7.85546875" style="69" customWidth="1"/>
    <col min="6453" max="6453" width="10.5703125" style="69" customWidth="1"/>
    <col min="6454" max="6454" width="0.7109375" style="69" customWidth="1"/>
    <col min="6455" max="6696" width="11.42578125" style="69"/>
    <col min="6697" max="6697" width="0.7109375" style="69" customWidth="1"/>
    <col min="6698" max="6698" width="15.140625" style="69" customWidth="1"/>
    <col min="6699" max="6699" width="0.7109375" style="69" customWidth="1"/>
    <col min="6700" max="6700" width="56.140625" style="69" customWidth="1"/>
    <col min="6701" max="6701" width="0.7109375" style="69" customWidth="1"/>
    <col min="6702" max="6702" width="9.140625" style="69" customWidth="1"/>
    <col min="6703" max="6703" width="6" style="69" customWidth="1"/>
    <col min="6704" max="6704" width="0.7109375" style="69" customWidth="1"/>
    <col min="6705" max="6705" width="7.140625" style="69" customWidth="1"/>
    <col min="6706" max="6706" width="6.5703125" style="69" customWidth="1"/>
    <col min="6707" max="6707" width="0.7109375" style="69" customWidth="1"/>
    <col min="6708" max="6708" width="7.85546875" style="69" customWidth="1"/>
    <col min="6709" max="6709" width="10.5703125" style="69" customWidth="1"/>
    <col min="6710" max="6710" width="0.7109375" style="69" customWidth="1"/>
    <col min="6711" max="6952" width="11.42578125" style="69"/>
    <col min="6953" max="6953" width="0.7109375" style="69" customWidth="1"/>
    <col min="6954" max="6954" width="15.140625" style="69" customWidth="1"/>
    <col min="6955" max="6955" width="0.7109375" style="69" customWidth="1"/>
    <col min="6956" max="6956" width="56.140625" style="69" customWidth="1"/>
    <col min="6957" max="6957" width="0.7109375" style="69" customWidth="1"/>
    <col min="6958" max="6958" width="9.140625" style="69" customWidth="1"/>
    <col min="6959" max="6959" width="6" style="69" customWidth="1"/>
    <col min="6960" max="6960" width="0.7109375" style="69" customWidth="1"/>
    <col min="6961" max="6961" width="7.140625" style="69" customWidth="1"/>
    <col min="6962" max="6962" width="6.5703125" style="69" customWidth="1"/>
    <col min="6963" max="6963" width="0.7109375" style="69" customWidth="1"/>
    <col min="6964" max="6964" width="7.85546875" style="69" customWidth="1"/>
    <col min="6965" max="6965" width="10.5703125" style="69" customWidth="1"/>
    <col min="6966" max="6966" width="0.7109375" style="69" customWidth="1"/>
    <col min="6967" max="7208" width="11.42578125" style="69"/>
    <col min="7209" max="7209" width="0.7109375" style="69" customWidth="1"/>
    <col min="7210" max="7210" width="15.140625" style="69" customWidth="1"/>
    <col min="7211" max="7211" width="0.7109375" style="69" customWidth="1"/>
    <col min="7212" max="7212" width="56.140625" style="69" customWidth="1"/>
    <col min="7213" max="7213" width="0.7109375" style="69" customWidth="1"/>
    <col min="7214" max="7214" width="9.140625" style="69" customWidth="1"/>
    <col min="7215" max="7215" width="6" style="69" customWidth="1"/>
    <col min="7216" max="7216" width="0.7109375" style="69" customWidth="1"/>
    <col min="7217" max="7217" width="7.140625" style="69" customWidth="1"/>
    <col min="7218" max="7218" width="6.5703125" style="69" customWidth="1"/>
    <col min="7219" max="7219" width="0.7109375" style="69" customWidth="1"/>
    <col min="7220" max="7220" width="7.85546875" style="69" customWidth="1"/>
    <col min="7221" max="7221" width="10.5703125" style="69" customWidth="1"/>
    <col min="7222" max="7222" width="0.7109375" style="69" customWidth="1"/>
    <col min="7223" max="7464" width="11.42578125" style="69"/>
    <col min="7465" max="7465" width="0.7109375" style="69" customWidth="1"/>
    <col min="7466" max="7466" width="15.140625" style="69" customWidth="1"/>
    <col min="7467" max="7467" width="0.7109375" style="69" customWidth="1"/>
    <col min="7468" max="7468" width="56.140625" style="69" customWidth="1"/>
    <col min="7469" max="7469" width="0.7109375" style="69" customWidth="1"/>
    <col min="7470" max="7470" width="9.140625" style="69" customWidth="1"/>
    <col min="7471" max="7471" width="6" style="69" customWidth="1"/>
    <col min="7472" max="7472" width="0.7109375" style="69" customWidth="1"/>
    <col min="7473" max="7473" width="7.140625" style="69" customWidth="1"/>
    <col min="7474" max="7474" width="6.5703125" style="69" customWidth="1"/>
    <col min="7475" max="7475" width="0.7109375" style="69" customWidth="1"/>
    <col min="7476" max="7476" width="7.85546875" style="69" customWidth="1"/>
    <col min="7477" max="7477" width="10.5703125" style="69" customWidth="1"/>
    <col min="7478" max="7478" width="0.7109375" style="69" customWidth="1"/>
    <col min="7479" max="7720" width="11.42578125" style="69"/>
    <col min="7721" max="7721" width="0.7109375" style="69" customWidth="1"/>
    <col min="7722" max="7722" width="15.140625" style="69" customWidth="1"/>
    <col min="7723" max="7723" width="0.7109375" style="69" customWidth="1"/>
    <col min="7724" max="7724" width="56.140625" style="69" customWidth="1"/>
    <col min="7725" max="7725" width="0.7109375" style="69" customWidth="1"/>
    <col min="7726" max="7726" width="9.140625" style="69" customWidth="1"/>
    <col min="7727" max="7727" width="6" style="69" customWidth="1"/>
    <col min="7728" max="7728" width="0.7109375" style="69" customWidth="1"/>
    <col min="7729" max="7729" width="7.140625" style="69" customWidth="1"/>
    <col min="7730" max="7730" width="6.5703125" style="69" customWidth="1"/>
    <col min="7731" max="7731" width="0.7109375" style="69" customWidth="1"/>
    <col min="7732" max="7732" width="7.85546875" style="69" customWidth="1"/>
    <col min="7733" max="7733" width="10.5703125" style="69" customWidth="1"/>
    <col min="7734" max="7734" width="0.7109375" style="69" customWidth="1"/>
    <col min="7735" max="7976" width="11.42578125" style="69"/>
    <col min="7977" max="7977" width="0.7109375" style="69" customWidth="1"/>
    <col min="7978" max="7978" width="15.140625" style="69" customWidth="1"/>
    <col min="7979" max="7979" width="0.7109375" style="69" customWidth="1"/>
    <col min="7980" max="7980" width="56.140625" style="69" customWidth="1"/>
    <col min="7981" max="7981" width="0.7109375" style="69" customWidth="1"/>
    <col min="7982" max="7982" width="9.140625" style="69" customWidth="1"/>
    <col min="7983" max="7983" width="6" style="69" customWidth="1"/>
    <col min="7984" max="7984" width="0.7109375" style="69" customWidth="1"/>
    <col min="7985" max="7985" width="7.140625" style="69" customWidth="1"/>
    <col min="7986" max="7986" width="6.5703125" style="69" customWidth="1"/>
    <col min="7987" max="7987" width="0.7109375" style="69" customWidth="1"/>
    <col min="7988" max="7988" width="7.85546875" style="69" customWidth="1"/>
    <col min="7989" max="7989" width="10.5703125" style="69" customWidth="1"/>
    <col min="7990" max="7990" width="0.7109375" style="69" customWidth="1"/>
    <col min="7991" max="8232" width="11.42578125" style="69"/>
    <col min="8233" max="8233" width="0.7109375" style="69" customWidth="1"/>
    <col min="8234" max="8234" width="15.140625" style="69" customWidth="1"/>
    <col min="8235" max="8235" width="0.7109375" style="69" customWidth="1"/>
    <col min="8236" max="8236" width="56.140625" style="69" customWidth="1"/>
    <col min="8237" max="8237" width="0.7109375" style="69" customWidth="1"/>
    <col min="8238" max="8238" width="9.140625" style="69" customWidth="1"/>
    <col min="8239" max="8239" width="6" style="69" customWidth="1"/>
    <col min="8240" max="8240" width="0.7109375" style="69" customWidth="1"/>
    <col min="8241" max="8241" width="7.140625" style="69" customWidth="1"/>
    <col min="8242" max="8242" width="6.5703125" style="69" customWidth="1"/>
    <col min="8243" max="8243" width="0.7109375" style="69" customWidth="1"/>
    <col min="8244" max="8244" width="7.85546875" style="69" customWidth="1"/>
    <col min="8245" max="8245" width="10.5703125" style="69" customWidth="1"/>
    <col min="8246" max="8246" width="0.7109375" style="69" customWidth="1"/>
    <col min="8247" max="8488" width="11.42578125" style="69"/>
    <col min="8489" max="8489" width="0.7109375" style="69" customWidth="1"/>
    <col min="8490" max="8490" width="15.140625" style="69" customWidth="1"/>
    <col min="8491" max="8491" width="0.7109375" style="69" customWidth="1"/>
    <col min="8492" max="8492" width="56.140625" style="69" customWidth="1"/>
    <col min="8493" max="8493" width="0.7109375" style="69" customWidth="1"/>
    <col min="8494" max="8494" width="9.140625" style="69" customWidth="1"/>
    <col min="8495" max="8495" width="6" style="69" customWidth="1"/>
    <col min="8496" max="8496" width="0.7109375" style="69" customWidth="1"/>
    <col min="8497" max="8497" width="7.140625" style="69" customWidth="1"/>
    <col min="8498" max="8498" width="6.5703125" style="69" customWidth="1"/>
    <col min="8499" max="8499" width="0.7109375" style="69" customWidth="1"/>
    <col min="8500" max="8500" width="7.85546875" style="69" customWidth="1"/>
    <col min="8501" max="8501" width="10.5703125" style="69" customWidth="1"/>
    <col min="8502" max="8502" width="0.7109375" style="69" customWidth="1"/>
    <col min="8503" max="8744" width="11.42578125" style="69"/>
    <col min="8745" max="8745" width="0.7109375" style="69" customWidth="1"/>
    <col min="8746" max="8746" width="15.140625" style="69" customWidth="1"/>
    <col min="8747" max="8747" width="0.7109375" style="69" customWidth="1"/>
    <col min="8748" max="8748" width="56.140625" style="69" customWidth="1"/>
    <col min="8749" max="8749" width="0.7109375" style="69" customWidth="1"/>
    <col min="8750" max="8750" width="9.140625" style="69" customWidth="1"/>
    <col min="8751" max="8751" width="6" style="69" customWidth="1"/>
    <col min="8752" max="8752" width="0.7109375" style="69" customWidth="1"/>
    <col min="8753" max="8753" width="7.140625" style="69" customWidth="1"/>
    <col min="8754" max="8754" width="6.5703125" style="69" customWidth="1"/>
    <col min="8755" max="8755" width="0.7109375" style="69" customWidth="1"/>
    <col min="8756" max="8756" width="7.85546875" style="69" customWidth="1"/>
    <col min="8757" max="8757" width="10.5703125" style="69" customWidth="1"/>
    <col min="8758" max="8758" width="0.7109375" style="69" customWidth="1"/>
    <col min="8759" max="9000" width="11.42578125" style="69"/>
    <col min="9001" max="9001" width="0.7109375" style="69" customWidth="1"/>
    <col min="9002" max="9002" width="15.140625" style="69" customWidth="1"/>
    <col min="9003" max="9003" width="0.7109375" style="69" customWidth="1"/>
    <col min="9004" max="9004" width="56.140625" style="69" customWidth="1"/>
    <col min="9005" max="9005" width="0.7109375" style="69" customWidth="1"/>
    <col min="9006" max="9006" width="9.140625" style="69" customWidth="1"/>
    <col min="9007" max="9007" width="6" style="69" customWidth="1"/>
    <col min="9008" max="9008" width="0.7109375" style="69" customWidth="1"/>
    <col min="9009" max="9009" width="7.140625" style="69" customWidth="1"/>
    <col min="9010" max="9010" width="6.5703125" style="69" customWidth="1"/>
    <col min="9011" max="9011" width="0.7109375" style="69" customWidth="1"/>
    <col min="9012" max="9012" width="7.85546875" style="69" customWidth="1"/>
    <col min="9013" max="9013" width="10.5703125" style="69" customWidth="1"/>
    <col min="9014" max="9014" width="0.7109375" style="69" customWidth="1"/>
    <col min="9015" max="9256" width="11.42578125" style="69"/>
    <col min="9257" max="9257" width="0.7109375" style="69" customWidth="1"/>
    <col min="9258" max="9258" width="15.140625" style="69" customWidth="1"/>
    <col min="9259" max="9259" width="0.7109375" style="69" customWidth="1"/>
    <col min="9260" max="9260" width="56.140625" style="69" customWidth="1"/>
    <col min="9261" max="9261" width="0.7109375" style="69" customWidth="1"/>
    <col min="9262" max="9262" width="9.140625" style="69" customWidth="1"/>
    <col min="9263" max="9263" width="6" style="69" customWidth="1"/>
    <col min="9264" max="9264" width="0.7109375" style="69" customWidth="1"/>
    <col min="9265" max="9265" width="7.140625" style="69" customWidth="1"/>
    <col min="9266" max="9266" width="6.5703125" style="69" customWidth="1"/>
    <col min="9267" max="9267" width="0.7109375" style="69" customWidth="1"/>
    <col min="9268" max="9268" width="7.85546875" style="69" customWidth="1"/>
    <col min="9269" max="9269" width="10.5703125" style="69" customWidth="1"/>
    <col min="9270" max="9270" width="0.7109375" style="69" customWidth="1"/>
    <col min="9271" max="9512" width="11.42578125" style="69"/>
    <col min="9513" max="9513" width="0.7109375" style="69" customWidth="1"/>
    <col min="9514" max="9514" width="15.140625" style="69" customWidth="1"/>
    <col min="9515" max="9515" width="0.7109375" style="69" customWidth="1"/>
    <col min="9516" max="9516" width="56.140625" style="69" customWidth="1"/>
    <col min="9517" max="9517" width="0.7109375" style="69" customWidth="1"/>
    <col min="9518" max="9518" width="9.140625" style="69" customWidth="1"/>
    <col min="9519" max="9519" width="6" style="69" customWidth="1"/>
    <col min="9520" max="9520" width="0.7109375" style="69" customWidth="1"/>
    <col min="9521" max="9521" width="7.140625" style="69" customWidth="1"/>
    <col min="9522" max="9522" width="6.5703125" style="69" customWidth="1"/>
    <col min="9523" max="9523" width="0.7109375" style="69" customWidth="1"/>
    <col min="9524" max="9524" width="7.85546875" style="69" customWidth="1"/>
    <col min="9525" max="9525" width="10.5703125" style="69" customWidth="1"/>
    <col min="9526" max="9526" width="0.7109375" style="69" customWidth="1"/>
    <col min="9527" max="9768" width="11.42578125" style="69"/>
    <col min="9769" max="9769" width="0.7109375" style="69" customWidth="1"/>
    <col min="9770" max="9770" width="15.140625" style="69" customWidth="1"/>
    <col min="9771" max="9771" width="0.7109375" style="69" customWidth="1"/>
    <col min="9772" max="9772" width="56.140625" style="69" customWidth="1"/>
    <col min="9773" max="9773" width="0.7109375" style="69" customWidth="1"/>
    <col min="9774" max="9774" width="9.140625" style="69" customWidth="1"/>
    <col min="9775" max="9775" width="6" style="69" customWidth="1"/>
    <col min="9776" max="9776" width="0.7109375" style="69" customWidth="1"/>
    <col min="9777" max="9777" width="7.140625" style="69" customWidth="1"/>
    <col min="9778" max="9778" width="6.5703125" style="69" customWidth="1"/>
    <col min="9779" max="9779" width="0.7109375" style="69" customWidth="1"/>
    <col min="9780" max="9780" width="7.85546875" style="69" customWidth="1"/>
    <col min="9781" max="9781" width="10.5703125" style="69" customWidth="1"/>
    <col min="9782" max="9782" width="0.7109375" style="69" customWidth="1"/>
    <col min="9783" max="10024" width="11.42578125" style="69"/>
    <col min="10025" max="10025" width="0.7109375" style="69" customWidth="1"/>
    <col min="10026" max="10026" width="15.140625" style="69" customWidth="1"/>
    <col min="10027" max="10027" width="0.7109375" style="69" customWidth="1"/>
    <col min="10028" max="10028" width="56.140625" style="69" customWidth="1"/>
    <col min="10029" max="10029" width="0.7109375" style="69" customWidth="1"/>
    <col min="10030" max="10030" width="9.140625" style="69" customWidth="1"/>
    <col min="10031" max="10031" width="6" style="69" customWidth="1"/>
    <col min="10032" max="10032" width="0.7109375" style="69" customWidth="1"/>
    <col min="10033" max="10033" width="7.140625" style="69" customWidth="1"/>
    <col min="10034" max="10034" width="6.5703125" style="69" customWidth="1"/>
    <col min="10035" max="10035" width="0.7109375" style="69" customWidth="1"/>
    <col min="10036" max="10036" width="7.85546875" style="69" customWidth="1"/>
    <col min="10037" max="10037" width="10.5703125" style="69" customWidth="1"/>
    <col min="10038" max="10038" width="0.7109375" style="69" customWidth="1"/>
    <col min="10039" max="10280" width="11.42578125" style="69"/>
    <col min="10281" max="10281" width="0.7109375" style="69" customWidth="1"/>
    <col min="10282" max="10282" width="15.140625" style="69" customWidth="1"/>
    <col min="10283" max="10283" width="0.7109375" style="69" customWidth="1"/>
    <col min="10284" max="10284" width="56.140625" style="69" customWidth="1"/>
    <col min="10285" max="10285" width="0.7109375" style="69" customWidth="1"/>
    <col min="10286" max="10286" width="9.140625" style="69" customWidth="1"/>
    <col min="10287" max="10287" width="6" style="69" customWidth="1"/>
    <col min="10288" max="10288" width="0.7109375" style="69" customWidth="1"/>
    <col min="10289" max="10289" width="7.140625" style="69" customWidth="1"/>
    <col min="10290" max="10290" width="6.5703125" style="69" customWidth="1"/>
    <col min="10291" max="10291" width="0.7109375" style="69" customWidth="1"/>
    <col min="10292" max="10292" width="7.85546875" style="69" customWidth="1"/>
    <col min="10293" max="10293" width="10.5703125" style="69" customWidth="1"/>
    <col min="10294" max="10294" width="0.7109375" style="69" customWidth="1"/>
    <col min="10295" max="10536" width="11.42578125" style="69"/>
    <col min="10537" max="10537" width="0.7109375" style="69" customWidth="1"/>
    <col min="10538" max="10538" width="15.140625" style="69" customWidth="1"/>
    <col min="10539" max="10539" width="0.7109375" style="69" customWidth="1"/>
    <col min="10540" max="10540" width="56.140625" style="69" customWidth="1"/>
    <col min="10541" max="10541" width="0.7109375" style="69" customWidth="1"/>
    <col min="10542" max="10542" width="9.140625" style="69" customWidth="1"/>
    <col min="10543" max="10543" width="6" style="69" customWidth="1"/>
    <col min="10544" max="10544" width="0.7109375" style="69" customWidth="1"/>
    <col min="10545" max="10545" width="7.140625" style="69" customWidth="1"/>
    <col min="10546" max="10546" width="6.5703125" style="69" customWidth="1"/>
    <col min="10547" max="10547" width="0.7109375" style="69" customWidth="1"/>
    <col min="10548" max="10548" width="7.85546875" style="69" customWidth="1"/>
    <col min="10549" max="10549" width="10.5703125" style="69" customWidth="1"/>
    <col min="10550" max="10550" width="0.7109375" style="69" customWidth="1"/>
    <col min="10551" max="10792" width="11.42578125" style="69"/>
    <col min="10793" max="10793" width="0.7109375" style="69" customWidth="1"/>
    <col min="10794" max="10794" width="15.140625" style="69" customWidth="1"/>
    <col min="10795" max="10795" width="0.7109375" style="69" customWidth="1"/>
    <col min="10796" max="10796" width="56.140625" style="69" customWidth="1"/>
    <col min="10797" max="10797" width="0.7109375" style="69" customWidth="1"/>
    <col min="10798" max="10798" width="9.140625" style="69" customWidth="1"/>
    <col min="10799" max="10799" width="6" style="69" customWidth="1"/>
    <col min="10800" max="10800" width="0.7109375" style="69" customWidth="1"/>
    <col min="10801" max="10801" width="7.140625" style="69" customWidth="1"/>
    <col min="10802" max="10802" width="6.5703125" style="69" customWidth="1"/>
    <col min="10803" max="10803" width="0.7109375" style="69" customWidth="1"/>
    <col min="10804" max="10804" width="7.85546875" style="69" customWidth="1"/>
    <col min="10805" max="10805" width="10.5703125" style="69" customWidth="1"/>
    <col min="10806" max="10806" width="0.7109375" style="69" customWidth="1"/>
    <col min="10807" max="11048" width="11.42578125" style="69"/>
    <col min="11049" max="11049" width="0.7109375" style="69" customWidth="1"/>
    <col min="11050" max="11050" width="15.140625" style="69" customWidth="1"/>
    <col min="11051" max="11051" width="0.7109375" style="69" customWidth="1"/>
    <col min="11052" max="11052" width="56.140625" style="69" customWidth="1"/>
    <col min="11053" max="11053" width="0.7109375" style="69" customWidth="1"/>
    <col min="11054" max="11054" width="9.140625" style="69" customWidth="1"/>
    <col min="11055" max="11055" width="6" style="69" customWidth="1"/>
    <col min="11056" max="11056" width="0.7109375" style="69" customWidth="1"/>
    <col min="11057" max="11057" width="7.140625" style="69" customWidth="1"/>
    <col min="11058" max="11058" width="6.5703125" style="69" customWidth="1"/>
    <col min="11059" max="11059" width="0.7109375" style="69" customWidth="1"/>
    <col min="11060" max="11060" width="7.85546875" style="69" customWidth="1"/>
    <col min="11061" max="11061" width="10.5703125" style="69" customWidth="1"/>
    <col min="11062" max="11062" width="0.7109375" style="69" customWidth="1"/>
    <col min="11063" max="11304" width="11.42578125" style="69"/>
    <col min="11305" max="11305" width="0.7109375" style="69" customWidth="1"/>
    <col min="11306" max="11306" width="15.140625" style="69" customWidth="1"/>
    <col min="11307" max="11307" width="0.7109375" style="69" customWidth="1"/>
    <col min="11308" max="11308" width="56.140625" style="69" customWidth="1"/>
    <col min="11309" max="11309" width="0.7109375" style="69" customWidth="1"/>
    <col min="11310" max="11310" width="9.140625" style="69" customWidth="1"/>
    <col min="11311" max="11311" width="6" style="69" customWidth="1"/>
    <col min="11312" max="11312" width="0.7109375" style="69" customWidth="1"/>
    <col min="11313" max="11313" width="7.140625" style="69" customWidth="1"/>
    <col min="11314" max="11314" width="6.5703125" style="69" customWidth="1"/>
    <col min="11315" max="11315" width="0.7109375" style="69" customWidth="1"/>
    <col min="11316" max="11316" width="7.85546875" style="69" customWidth="1"/>
    <col min="11317" max="11317" width="10.5703125" style="69" customWidth="1"/>
    <col min="11318" max="11318" width="0.7109375" style="69" customWidth="1"/>
    <col min="11319" max="11560" width="11.42578125" style="69"/>
    <col min="11561" max="11561" width="0.7109375" style="69" customWidth="1"/>
    <col min="11562" max="11562" width="15.140625" style="69" customWidth="1"/>
    <col min="11563" max="11563" width="0.7109375" style="69" customWidth="1"/>
    <col min="11564" max="11564" width="56.140625" style="69" customWidth="1"/>
    <col min="11565" max="11565" width="0.7109375" style="69" customWidth="1"/>
    <col min="11566" max="11566" width="9.140625" style="69" customWidth="1"/>
    <col min="11567" max="11567" width="6" style="69" customWidth="1"/>
    <col min="11568" max="11568" width="0.7109375" style="69" customWidth="1"/>
    <col min="11569" max="11569" width="7.140625" style="69" customWidth="1"/>
    <col min="11570" max="11570" width="6.5703125" style="69" customWidth="1"/>
    <col min="11571" max="11571" width="0.7109375" style="69" customWidth="1"/>
    <col min="11572" max="11572" width="7.85546875" style="69" customWidth="1"/>
    <col min="11573" max="11573" width="10.5703125" style="69" customWidth="1"/>
    <col min="11574" max="11574" width="0.7109375" style="69" customWidth="1"/>
    <col min="11575" max="11816" width="11.42578125" style="69"/>
    <col min="11817" max="11817" width="0.7109375" style="69" customWidth="1"/>
    <col min="11818" max="11818" width="15.140625" style="69" customWidth="1"/>
    <col min="11819" max="11819" width="0.7109375" style="69" customWidth="1"/>
    <col min="11820" max="11820" width="56.140625" style="69" customWidth="1"/>
    <col min="11821" max="11821" width="0.7109375" style="69" customWidth="1"/>
    <col min="11822" max="11822" width="9.140625" style="69" customWidth="1"/>
    <col min="11823" max="11823" width="6" style="69" customWidth="1"/>
    <col min="11824" max="11824" width="0.7109375" style="69" customWidth="1"/>
    <col min="11825" max="11825" width="7.140625" style="69" customWidth="1"/>
    <col min="11826" max="11826" width="6.5703125" style="69" customWidth="1"/>
    <col min="11827" max="11827" width="0.7109375" style="69" customWidth="1"/>
    <col min="11828" max="11828" width="7.85546875" style="69" customWidth="1"/>
    <col min="11829" max="11829" width="10.5703125" style="69" customWidth="1"/>
    <col min="11830" max="11830" width="0.7109375" style="69" customWidth="1"/>
    <col min="11831" max="12072" width="11.42578125" style="69"/>
    <col min="12073" max="12073" width="0.7109375" style="69" customWidth="1"/>
    <col min="12074" max="12074" width="15.140625" style="69" customWidth="1"/>
    <col min="12075" max="12075" width="0.7109375" style="69" customWidth="1"/>
    <col min="12076" max="12076" width="56.140625" style="69" customWidth="1"/>
    <col min="12077" max="12077" width="0.7109375" style="69" customWidth="1"/>
    <col min="12078" max="12078" width="9.140625" style="69" customWidth="1"/>
    <col min="12079" max="12079" width="6" style="69" customWidth="1"/>
    <col min="12080" max="12080" width="0.7109375" style="69" customWidth="1"/>
    <col min="12081" max="12081" width="7.140625" style="69" customWidth="1"/>
    <col min="12082" max="12082" width="6.5703125" style="69" customWidth="1"/>
    <col min="12083" max="12083" width="0.7109375" style="69" customWidth="1"/>
    <col min="12084" max="12084" width="7.85546875" style="69" customWidth="1"/>
    <col min="12085" max="12085" width="10.5703125" style="69" customWidth="1"/>
    <col min="12086" max="12086" width="0.7109375" style="69" customWidth="1"/>
    <col min="12087" max="12328" width="11.42578125" style="69"/>
    <col min="12329" max="12329" width="0.7109375" style="69" customWidth="1"/>
    <col min="12330" max="12330" width="15.140625" style="69" customWidth="1"/>
    <col min="12331" max="12331" width="0.7109375" style="69" customWidth="1"/>
    <col min="12332" max="12332" width="56.140625" style="69" customWidth="1"/>
    <col min="12333" max="12333" width="0.7109375" style="69" customWidth="1"/>
    <col min="12334" max="12334" width="9.140625" style="69" customWidth="1"/>
    <col min="12335" max="12335" width="6" style="69" customWidth="1"/>
    <col min="12336" max="12336" width="0.7109375" style="69" customWidth="1"/>
    <col min="12337" max="12337" width="7.140625" style="69" customWidth="1"/>
    <col min="12338" max="12338" width="6.5703125" style="69" customWidth="1"/>
    <col min="12339" max="12339" width="0.7109375" style="69" customWidth="1"/>
    <col min="12340" max="12340" width="7.85546875" style="69" customWidth="1"/>
    <col min="12341" max="12341" width="10.5703125" style="69" customWidth="1"/>
    <col min="12342" max="12342" width="0.7109375" style="69" customWidth="1"/>
    <col min="12343" max="12584" width="11.42578125" style="69"/>
    <col min="12585" max="12585" width="0.7109375" style="69" customWidth="1"/>
    <col min="12586" max="12586" width="15.140625" style="69" customWidth="1"/>
    <col min="12587" max="12587" width="0.7109375" style="69" customWidth="1"/>
    <col min="12588" max="12588" width="56.140625" style="69" customWidth="1"/>
    <col min="12589" max="12589" width="0.7109375" style="69" customWidth="1"/>
    <col min="12590" max="12590" width="9.140625" style="69" customWidth="1"/>
    <col min="12591" max="12591" width="6" style="69" customWidth="1"/>
    <col min="12592" max="12592" width="0.7109375" style="69" customWidth="1"/>
    <col min="12593" max="12593" width="7.140625" style="69" customWidth="1"/>
    <col min="12594" max="12594" width="6.5703125" style="69" customWidth="1"/>
    <col min="12595" max="12595" width="0.7109375" style="69" customWidth="1"/>
    <col min="12596" max="12596" width="7.85546875" style="69" customWidth="1"/>
    <col min="12597" max="12597" width="10.5703125" style="69" customWidth="1"/>
    <col min="12598" max="12598" width="0.7109375" style="69" customWidth="1"/>
    <col min="12599" max="12840" width="11.42578125" style="69"/>
    <col min="12841" max="12841" width="0.7109375" style="69" customWidth="1"/>
    <col min="12842" max="12842" width="15.140625" style="69" customWidth="1"/>
    <col min="12843" max="12843" width="0.7109375" style="69" customWidth="1"/>
    <col min="12844" max="12844" width="56.140625" style="69" customWidth="1"/>
    <col min="12845" max="12845" width="0.7109375" style="69" customWidth="1"/>
    <col min="12846" max="12846" width="9.140625" style="69" customWidth="1"/>
    <col min="12847" max="12847" width="6" style="69" customWidth="1"/>
    <col min="12848" max="12848" width="0.7109375" style="69" customWidth="1"/>
    <col min="12849" max="12849" width="7.140625" style="69" customWidth="1"/>
    <col min="12850" max="12850" width="6.5703125" style="69" customWidth="1"/>
    <col min="12851" max="12851" width="0.7109375" style="69" customWidth="1"/>
    <col min="12852" max="12852" width="7.85546875" style="69" customWidth="1"/>
    <col min="12853" max="12853" width="10.5703125" style="69" customWidth="1"/>
    <col min="12854" max="12854" width="0.7109375" style="69" customWidth="1"/>
    <col min="12855" max="13096" width="11.42578125" style="69"/>
    <col min="13097" max="13097" width="0.7109375" style="69" customWidth="1"/>
    <col min="13098" max="13098" width="15.140625" style="69" customWidth="1"/>
    <col min="13099" max="13099" width="0.7109375" style="69" customWidth="1"/>
    <col min="13100" max="13100" width="56.140625" style="69" customWidth="1"/>
    <col min="13101" max="13101" width="0.7109375" style="69" customWidth="1"/>
    <col min="13102" max="13102" width="9.140625" style="69" customWidth="1"/>
    <col min="13103" max="13103" width="6" style="69" customWidth="1"/>
    <col min="13104" max="13104" width="0.7109375" style="69" customWidth="1"/>
    <col min="13105" max="13105" width="7.140625" style="69" customWidth="1"/>
    <col min="13106" max="13106" width="6.5703125" style="69" customWidth="1"/>
    <col min="13107" max="13107" width="0.7109375" style="69" customWidth="1"/>
    <col min="13108" max="13108" width="7.85546875" style="69" customWidth="1"/>
    <col min="13109" max="13109" width="10.5703125" style="69" customWidth="1"/>
    <col min="13110" max="13110" width="0.7109375" style="69" customWidth="1"/>
    <col min="13111" max="13352" width="11.42578125" style="69"/>
    <col min="13353" max="13353" width="0.7109375" style="69" customWidth="1"/>
    <col min="13354" max="13354" width="15.140625" style="69" customWidth="1"/>
    <col min="13355" max="13355" width="0.7109375" style="69" customWidth="1"/>
    <col min="13356" max="13356" width="56.140625" style="69" customWidth="1"/>
    <col min="13357" max="13357" width="0.7109375" style="69" customWidth="1"/>
    <col min="13358" max="13358" width="9.140625" style="69" customWidth="1"/>
    <col min="13359" max="13359" width="6" style="69" customWidth="1"/>
    <col min="13360" max="13360" width="0.7109375" style="69" customWidth="1"/>
    <col min="13361" max="13361" width="7.140625" style="69" customWidth="1"/>
    <col min="13362" max="13362" width="6.5703125" style="69" customWidth="1"/>
    <col min="13363" max="13363" width="0.7109375" style="69" customWidth="1"/>
    <col min="13364" max="13364" width="7.85546875" style="69" customWidth="1"/>
    <col min="13365" max="13365" width="10.5703125" style="69" customWidth="1"/>
    <col min="13366" max="13366" width="0.7109375" style="69" customWidth="1"/>
    <col min="13367" max="13608" width="11.42578125" style="69"/>
    <col min="13609" max="13609" width="0.7109375" style="69" customWidth="1"/>
    <col min="13610" max="13610" width="15.140625" style="69" customWidth="1"/>
    <col min="13611" max="13611" width="0.7109375" style="69" customWidth="1"/>
    <col min="13612" max="13612" width="56.140625" style="69" customWidth="1"/>
    <col min="13613" max="13613" width="0.7109375" style="69" customWidth="1"/>
    <col min="13614" max="13614" width="9.140625" style="69" customWidth="1"/>
    <col min="13615" max="13615" width="6" style="69" customWidth="1"/>
    <col min="13616" max="13616" width="0.7109375" style="69" customWidth="1"/>
    <col min="13617" max="13617" width="7.140625" style="69" customWidth="1"/>
    <col min="13618" max="13618" width="6.5703125" style="69" customWidth="1"/>
    <col min="13619" max="13619" width="0.7109375" style="69" customWidth="1"/>
    <col min="13620" max="13620" width="7.85546875" style="69" customWidth="1"/>
    <col min="13621" max="13621" width="10.5703125" style="69" customWidth="1"/>
    <col min="13622" max="13622" width="0.7109375" style="69" customWidth="1"/>
    <col min="13623" max="16384" width="11.42578125" style="69"/>
  </cols>
  <sheetData>
    <row r="1" spans="1:16" s="54" customFormat="1" ht="15" customHeight="1" x14ac:dyDescent="0.25">
      <c r="A1" s="53"/>
      <c r="B1" s="1153" t="s">
        <v>1353</v>
      </c>
      <c r="C1" s="1153"/>
      <c r="D1" s="1153"/>
      <c r="E1" s="1153"/>
      <c r="F1" s="1153"/>
      <c r="G1" s="1153"/>
      <c r="H1" s="1153"/>
      <c r="I1" s="1153"/>
      <c r="J1" s="1153"/>
      <c r="K1" s="58" t="s">
        <v>1423</v>
      </c>
      <c r="L1" s="54" t="s">
        <v>1412</v>
      </c>
    </row>
    <row r="2" spans="1:16" s="54" customFormat="1" ht="15" customHeight="1" x14ac:dyDescent="0.25">
      <c r="A2" s="55"/>
      <c r="B2" s="1154" t="s">
        <v>1355</v>
      </c>
      <c r="C2" s="1154"/>
      <c r="D2" s="1154"/>
      <c r="E2" s="1154"/>
      <c r="F2" s="1154"/>
      <c r="G2" s="1154"/>
      <c r="H2" s="1154"/>
      <c r="I2" s="1154"/>
      <c r="J2" s="1154"/>
      <c r="L2" s="54" t="s">
        <v>1361</v>
      </c>
    </row>
    <row r="3" spans="1:16" s="54" customFormat="1" ht="15" customHeight="1" x14ac:dyDescent="0.25">
      <c r="A3" s="55"/>
      <c r="B3" s="1155" t="s">
        <v>1357</v>
      </c>
      <c r="C3" s="1155"/>
      <c r="D3" s="1155"/>
      <c r="E3" s="1155"/>
      <c r="F3" s="1155"/>
      <c r="G3" s="1155"/>
      <c r="H3" s="1155"/>
      <c r="I3" s="1155"/>
      <c r="J3" s="1155"/>
      <c r="L3" s="54" t="s">
        <v>1358</v>
      </c>
    </row>
    <row r="4" spans="1:16" s="54" customFormat="1" ht="15" customHeight="1" x14ac:dyDescent="0.25">
      <c r="A4" s="55"/>
      <c r="B4" s="1155" t="s">
        <v>1359</v>
      </c>
      <c r="C4" s="1155"/>
      <c r="D4" s="1155"/>
      <c r="E4" s="1155"/>
      <c r="F4" s="1155"/>
      <c r="G4" s="1155"/>
      <c r="H4" s="1155"/>
      <c r="I4" s="1155"/>
      <c r="J4" s="1155"/>
      <c r="L4" s="54" t="s">
        <v>1360</v>
      </c>
    </row>
    <row r="5" spans="1:16" s="54" customFormat="1" ht="15" customHeight="1" x14ac:dyDescent="0.25">
      <c r="A5" s="55"/>
      <c r="B5" s="1155" t="s">
        <v>1362</v>
      </c>
      <c r="C5" s="1155"/>
      <c r="D5" s="1155"/>
      <c r="E5" s="1155"/>
      <c r="F5" s="1155"/>
      <c r="G5" s="1155"/>
      <c r="H5" s="1155"/>
      <c r="I5" s="1155"/>
      <c r="J5" s="1155"/>
      <c r="L5" s="54" t="s">
        <v>6037</v>
      </c>
    </row>
    <row r="6" spans="1:16" s="58" customFormat="1" x14ac:dyDescent="0.25">
      <c r="A6" s="55"/>
      <c r="B6" s="56" t="s">
        <v>1365</v>
      </c>
      <c r="C6" s="56" t="str">
        <f>ORÇAMENTO!G6</f>
        <v>DRENAGEM DE AGUAS PLUVIAIS</v>
      </c>
      <c r="D6" s="56"/>
      <c r="E6" s="57"/>
      <c r="F6" s="57"/>
      <c r="G6" s="57"/>
      <c r="H6" s="57"/>
      <c r="I6" s="57"/>
      <c r="J6" s="57"/>
    </row>
    <row r="7" spans="1:16" s="58" customFormat="1" x14ac:dyDescent="0.25">
      <c r="A7" s="55"/>
      <c r="B7" s="58" t="s">
        <v>1413</v>
      </c>
      <c r="C7" s="58" t="str">
        <f>ORÇAMENTO!G7</f>
        <v>APIACÁS - MT</v>
      </c>
      <c r="E7" s="59"/>
      <c r="F7" s="59"/>
      <c r="G7" s="59"/>
      <c r="H7" s="59"/>
      <c r="I7" s="59"/>
      <c r="J7" s="59"/>
    </row>
    <row r="8" spans="1:16" s="58" customFormat="1" x14ac:dyDescent="0.25">
      <c r="A8" s="55"/>
      <c r="B8" s="58" t="s">
        <v>1368</v>
      </c>
      <c r="C8" s="58" t="str">
        <f>ORÇAMENTO!G8</f>
        <v>PREFEITURA MUNICIPAL DE APIACÁS</v>
      </c>
      <c r="E8" s="59"/>
      <c r="F8" s="59"/>
      <c r="G8" s="59"/>
      <c r="H8" s="59"/>
      <c r="I8" s="59"/>
      <c r="J8" s="59"/>
    </row>
    <row r="9" spans="1:16" s="58" customFormat="1" ht="13.5" thickBot="1" x14ac:dyDescent="0.3">
      <c r="A9" s="55"/>
      <c r="B9" s="58" t="s">
        <v>1370</v>
      </c>
      <c r="C9" s="487">
        <f ca="1">ORÇAMENTO!G9</f>
        <v>45499</v>
      </c>
      <c r="E9" s="59"/>
      <c r="F9" s="59"/>
      <c r="G9" s="59"/>
      <c r="H9" s="59"/>
      <c r="I9" s="59"/>
      <c r="J9" s="59"/>
    </row>
    <row r="10" spans="1:16" s="58" customFormat="1" ht="18.75" thickBot="1" x14ac:dyDescent="0.3">
      <c r="A10" s="55"/>
      <c r="B10" s="1156" t="s">
        <v>1414</v>
      </c>
      <c r="C10" s="1157"/>
      <c r="D10" s="1157"/>
      <c r="E10" s="1157"/>
      <c r="F10" s="1157"/>
      <c r="G10" s="1157"/>
      <c r="H10" s="1157"/>
      <c r="I10" s="1157"/>
      <c r="J10" s="1158"/>
    </row>
    <row r="11" spans="1:16" s="58" customFormat="1" ht="16.5" thickBot="1" x14ac:dyDescent="0.3">
      <c r="A11" s="55"/>
      <c r="B11" s="60"/>
      <c r="C11" s="60"/>
      <c r="D11" s="60"/>
      <c r="E11" s="60"/>
      <c r="F11" s="60"/>
      <c r="G11" s="60"/>
      <c r="H11" s="60"/>
      <c r="I11" s="60"/>
      <c r="J11" s="60"/>
    </row>
    <row r="12" spans="1:16" s="58" customFormat="1" x14ac:dyDescent="0.25">
      <c r="A12" s="55"/>
      <c r="B12" s="1122" t="s">
        <v>1415</v>
      </c>
      <c r="C12" s="1126" t="s">
        <v>4006</v>
      </c>
      <c r="D12" s="1126"/>
      <c r="E12" s="1126"/>
      <c r="F12" s="1126"/>
      <c r="G12" s="1126"/>
      <c r="H12" s="1126"/>
      <c r="I12" s="1126" t="s">
        <v>1416</v>
      </c>
      <c r="J12" s="1127"/>
    </row>
    <row r="13" spans="1:16" s="58" customFormat="1" x14ac:dyDescent="0.25">
      <c r="A13" s="55"/>
      <c r="B13" s="1123"/>
      <c r="C13" s="1159"/>
      <c r="D13" s="1159"/>
      <c r="E13" s="1159"/>
      <c r="F13" s="1159"/>
      <c r="G13" s="1159"/>
      <c r="H13" s="1159"/>
      <c r="I13" s="1128" t="s">
        <v>42</v>
      </c>
      <c r="J13" s="1129"/>
    </row>
    <row r="14" spans="1:16" s="58" customFormat="1" ht="15" x14ac:dyDescent="0.25">
      <c r="A14" s="55"/>
      <c r="B14" s="61" t="s">
        <v>1417</v>
      </c>
      <c r="C14" s="1130" t="str">
        <f>IF(COUNTIF($F$15:$F16,"COEFICIENTE")&lt;10,"COMP DREN 00"&amp;COUNTIF($F$15:$F16,"COEFICIENTE"),"COMP DREN 0"&amp;COUNTIF($F$15:$F16,"COEFICIENTE"))</f>
        <v>COMP DREN 001</v>
      </c>
      <c r="D14" s="1130"/>
      <c r="E14" s="1130"/>
      <c r="F14" s="1130"/>
      <c r="G14" s="1131" t="s">
        <v>1418</v>
      </c>
      <c r="H14" s="1131"/>
      <c r="I14" s="1131"/>
      <c r="J14" s="62"/>
      <c r="K14" s="58" t="str">
        <f>I13</f>
        <v>UN</v>
      </c>
      <c r="L14" s="59">
        <f ca="1">J19</f>
        <v>9708.64</v>
      </c>
      <c r="P14" s="63"/>
    </row>
    <row r="15" spans="1:16" s="58" customFormat="1" x14ac:dyDescent="0.25">
      <c r="A15" s="55"/>
      <c r="B15" s="1132" t="s">
        <v>1374</v>
      </c>
      <c r="C15" s="1133" t="s">
        <v>1354</v>
      </c>
      <c r="D15" s="1136" t="s">
        <v>1419</v>
      </c>
      <c r="E15" s="1136" t="s">
        <v>1348</v>
      </c>
      <c r="F15" s="1137" t="s">
        <v>1420</v>
      </c>
      <c r="G15" s="1137"/>
      <c r="H15" s="64" t="s">
        <v>1421</v>
      </c>
      <c r="I15" s="64"/>
      <c r="J15" s="65" t="s">
        <v>1421</v>
      </c>
      <c r="O15" s="58" t="s">
        <v>3446</v>
      </c>
      <c r="P15" s="58" t="str">
        <f>VLOOKUP(O15,C14:J25,1,0)</f>
        <v>COMP DREN 001</v>
      </c>
    </row>
    <row r="16" spans="1:16" s="58" customFormat="1" x14ac:dyDescent="0.25">
      <c r="A16" s="55"/>
      <c r="B16" s="1132"/>
      <c r="C16" s="1133"/>
      <c r="D16" s="1136"/>
      <c r="E16" s="1136"/>
      <c r="F16" s="1137"/>
      <c r="G16" s="1137"/>
      <c r="H16" s="64" t="s">
        <v>1422</v>
      </c>
      <c r="I16" s="64"/>
      <c r="J16" s="65" t="s">
        <v>1423</v>
      </c>
      <c r="P16" s="58" t="str">
        <f ca="1">OFFSET(C14,-2,0)</f>
        <v>ADMINISTRAÇÃO LOCAL</v>
      </c>
    </row>
    <row r="17" spans="1:17" s="58" customFormat="1" x14ac:dyDescent="0.25">
      <c r="A17" s="55"/>
      <c r="B17" s="169">
        <v>90780</v>
      </c>
      <c r="C17" s="298" t="s">
        <v>1361</v>
      </c>
      <c r="D17" s="66" t="str">
        <f>IF($C17="SERVIÇO",VLOOKUP($B17,'SINAPI ABRIL 2024-SERVIÇOS'!$B:$E,2,FALSE),IF($C17="INSUMO",VLOOKUP($B17,'SINAPI ABRIL 2024-INSUMOS'!$A:$D,2,FALSE),IF($C17="COMPOSIÇÃO",VLOOKUP($B17,COMPOSIÇÕES!$A:$D,2,FALSE))))</f>
        <v>MESTRE DE OBRAS COM ENCARGOS COMPLEMENTARES</v>
      </c>
      <c r="E17" s="67" t="str">
        <f>IF($C17="SERVIÇO",VLOOKUP($B17,'SINAPI ABRIL 2024-SERVIÇOS'!$B:$E,3,FALSE),IF($C17="INSUMO",VLOOKUP($B17,'SINAPI ABRIL 2024-INSUMOS'!$A:$D,3,FALSE),IF($C17="COMPOSIÇÃO",VLOOKUP($B17,COMPOSIÇÕES!$A:$D,3,FALSE))))</f>
        <v>H</v>
      </c>
      <c r="F17" s="1135">
        <f>4*4*4*2</f>
        <v>128</v>
      </c>
      <c r="G17" s="1135">
        <f>4*5*4*3</f>
        <v>240</v>
      </c>
      <c r="H17" s="1134">
        <f>IF($C17="SERVIÇO",VLOOKUP($B17,'SINAPI ABRIL 2024-SERVIÇOS'!$B:$E,4,FALSE),IF($C17="INSUMO",VLOOKUP($B17,'SINAPI ABRIL 2024-INSUMOS'!$A:$D,4,FALSE),IF($C17="COMPOSIÇÃO",VLOOKUP($B17,COMPOSIÇÕES!$A:$D,4,FALSE))))</f>
        <v>61.24</v>
      </c>
      <c r="I17" s="1134" t="s">
        <v>1350</v>
      </c>
      <c r="J17" s="68">
        <f>TRUNC(F17*H17,2)</f>
        <v>7838.72</v>
      </c>
      <c r="P17" s="168">
        <f ca="1">MATCH(O15,$C:$C,0)</f>
        <v>14</v>
      </c>
      <c r="Q17" s="58" t="str">
        <f ca="1">OFFSET($A$1,MATCH(O15,$C:$C,0)-3,2)</f>
        <v>ADMINISTRAÇÃO LOCAL</v>
      </c>
    </row>
    <row r="18" spans="1:17" s="58" customFormat="1" ht="24" x14ac:dyDescent="0.25">
      <c r="A18" s="55"/>
      <c r="B18" s="169">
        <v>90777</v>
      </c>
      <c r="C18" s="298" t="s">
        <v>1361</v>
      </c>
      <c r="D18" s="66" t="str">
        <f>IF($C18="SERVIÇO",VLOOKUP($B18,'SINAPI ABRIL 2024-SERVIÇOS'!$B:$E,2,FALSE),IF($C18="INSUMO",VLOOKUP($B18,'SINAPI ABRIL 2024-INSUMOS'!$A:$D,2,FALSE),IF($C18="COMPOSIÇÃO",VLOOKUP($B18,COMPOSIÇÕES!$A:$D,2,FALSE))))</f>
        <v>ENGENHEIRO CIVIL DE OBRA JUNIOR COM ENCARGOS COMPLEMENTARES</v>
      </c>
      <c r="E18" s="67" t="str">
        <f>IF($C18="SERVIÇO",VLOOKUP($B18,'SINAPI ABRIL 2024-SERVIÇOS'!$B:$E,3,FALSE),IF($C18="INSUMO",VLOOKUP($B18,'SINAPI ABRIL 2024-INSUMOS'!$A:$D,3,FALSE),IF($C18="COMPOSIÇÃO",VLOOKUP($B18,COMPOSIÇÕES!$A:$D,3,FALSE))))</f>
        <v>H</v>
      </c>
      <c r="F18" s="1148">
        <f>2*1*4*2</f>
        <v>16</v>
      </c>
      <c r="G18" s="1148"/>
      <c r="H18" s="1134">
        <f>IF($C18="SERVIÇO",VLOOKUP($B18,'SINAPI ABRIL 2024-SERVIÇOS'!$B:$E,4,FALSE),IF($C18="INSUMO",VLOOKUP($B18,'SINAPI ABRIL 2024-INSUMOS'!$A:$D,4,FALSE),IF($C18="COMPOSIÇÃO",VLOOKUP($B18,COMPOSIÇÕES!$A:$D,4,FALSE))))</f>
        <v>116.87</v>
      </c>
      <c r="I18" s="1134" t="b">
        <v>0</v>
      </c>
      <c r="J18" s="68">
        <f>TRUNC(F18*H18,2)</f>
        <v>1869.92</v>
      </c>
    </row>
    <row r="19" spans="1:17" s="58" customFormat="1" ht="13.5" thickBot="1" x14ac:dyDescent="0.3">
      <c r="A19" s="55"/>
      <c r="B19" s="1149" t="s">
        <v>1424</v>
      </c>
      <c r="C19" s="1150"/>
      <c r="D19" s="1150"/>
      <c r="E19" s="1150"/>
      <c r="F19" s="1150"/>
      <c r="G19" s="1150"/>
      <c r="H19" s="1150"/>
      <c r="I19" s="1150"/>
      <c r="J19" s="306">
        <f ca="1">SUM(OFFSET($A$1,MATCH($K$1,$J$2:J18,1)+1,9):OFFSET(J19,-1,0))</f>
        <v>9708.64</v>
      </c>
    </row>
    <row r="20" spans="1:17" ht="13.5" thickBot="1" x14ac:dyDescent="0.3"/>
    <row r="21" spans="1:17" x14ac:dyDescent="0.25">
      <c r="D21" s="1140" t="s">
        <v>1419</v>
      </c>
      <c r="E21" s="1142" t="s">
        <v>1348</v>
      </c>
      <c r="F21" s="1144" t="s">
        <v>4005</v>
      </c>
      <c r="G21" s="1144"/>
      <c r="H21" s="1144"/>
      <c r="I21" s="1144"/>
      <c r="J21" s="1145"/>
    </row>
    <row r="22" spans="1:17" ht="13.5" thickBot="1" x14ac:dyDescent="0.3">
      <c r="D22" s="1141"/>
      <c r="E22" s="1143"/>
      <c r="F22" s="1146"/>
      <c r="G22" s="1146"/>
      <c r="H22" s="1146"/>
      <c r="I22" s="1146"/>
      <c r="J22" s="1147"/>
    </row>
    <row r="23" spans="1:17" x14ac:dyDescent="0.25">
      <c r="D23" s="302" t="str">
        <f>D17</f>
        <v>MESTRE DE OBRAS COM ENCARGOS COMPLEMENTARES</v>
      </c>
      <c r="E23" s="303" t="str">
        <f>E17</f>
        <v>H</v>
      </c>
      <c r="F23" s="1151" t="s">
        <v>23984</v>
      </c>
      <c r="G23" s="1151"/>
      <c r="H23" s="1151"/>
      <c r="I23" s="1151"/>
      <c r="J23" s="1152"/>
    </row>
    <row r="24" spans="1:17" ht="28.5" customHeight="1" thickBot="1" x14ac:dyDescent="0.3">
      <c r="D24" s="304" t="str">
        <f>D18</f>
        <v>ENGENHEIRO CIVIL DE OBRA JUNIOR COM ENCARGOS COMPLEMENTARES</v>
      </c>
      <c r="E24" s="305" t="str">
        <f>E18</f>
        <v>H</v>
      </c>
      <c r="F24" s="1138" t="s">
        <v>23985</v>
      </c>
      <c r="G24" s="1138"/>
      <c r="H24" s="1138"/>
      <c r="I24" s="1138"/>
      <c r="J24" s="1139"/>
    </row>
    <row r="25" spans="1:17" s="58" customFormat="1" ht="15.75" x14ac:dyDescent="0.25">
      <c r="A25" s="55"/>
      <c r="B25" s="60"/>
      <c r="C25" s="60"/>
      <c r="D25" s="60"/>
      <c r="E25" s="60"/>
      <c r="F25" s="60"/>
      <c r="G25" s="60"/>
      <c r="H25" s="60"/>
      <c r="I25" s="60"/>
      <c r="J25" s="60"/>
    </row>
    <row r="26" spans="1:17" ht="13.5" thickBot="1" x14ac:dyDescent="0.3">
      <c r="A26" s="55"/>
      <c r="K26" s="167">
        <f>COLUMN(J221)</f>
        <v>10</v>
      </c>
    </row>
    <row r="27" spans="1:17" s="58" customFormat="1" ht="12.75" customHeight="1" x14ac:dyDescent="0.25">
      <c r="A27" s="55"/>
      <c r="B27" s="1122" t="s">
        <v>1415</v>
      </c>
      <c r="C27" s="1124" t="s">
        <v>66</v>
      </c>
      <c r="D27" s="1124"/>
      <c r="E27" s="1124"/>
      <c r="F27" s="1124"/>
      <c r="G27" s="1124"/>
      <c r="H27" s="1124"/>
      <c r="I27" s="1126" t="s">
        <v>1416</v>
      </c>
      <c r="J27" s="1127"/>
    </row>
    <row r="28" spans="1:17" s="58" customFormat="1" x14ac:dyDescent="0.25">
      <c r="A28" s="55"/>
      <c r="B28" s="1123"/>
      <c r="C28" s="1125"/>
      <c r="D28" s="1125"/>
      <c r="E28" s="1125"/>
      <c r="F28" s="1125"/>
      <c r="G28" s="1125"/>
      <c r="H28" s="1125"/>
      <c r="I28" s="1128" t="s">
        <v>64</v>
      </c>
      <c r="J28" s="1129"/>
    </row>
    <row r="29" spans="1:17" s="58" customFormat="1" ht="15" x14ac:dyDescent="0.25">
      <c r="A29" s="55"/>
      <c r="B29" s="61" t="s">
        <v>1417</v>
      </c>
      <c r="C29" s="1130" t="str">
        <f>IF(COUNTIF($F$15:$F31,"COEFICIENTE")&lt;10,"COMP DREN 00"&amp;COUNTIF($F$15:$F31,"COEFICIENTE"),"COMP DREN 0"&amp;COUNTIF($F$15:$F31,"COEFICIENTE"))</f>
        <v>COMP DREN 002</v>
      </c>
      <c r="D29" s="1130"/>
      <c r="E29" s="1130"/>
      <c r="F29" s="1130"/>
      <c r="G29" s="1131" t="s">
        <v>4227</v>
      </c>
      <c r="H29" s="1131"/>
      <c r="I29" s="1131"/>
      <c r="J29" s="62" t="s">
        <v>65</v>
      </c>
      <c r="K29" s="58" t="str">
        <f>I28</f>
        <v>M2</v>
      </c>
      <c r="L29" s="59">
        <f>J39</f>
        <v>373.47999999999996</v>
      </c>
    </row>
    <row r="30" spans="1:17" s="58" customFormat="1" x14ac:dyDescent="0.25">
      <c r="A30" s="55"/>
      <c r="B30" s="1132" t="s">
        <v>1374</v>
      </c>
      <c r="C30" s="1133" t="s">
        <v>1354</v>
      </c>
      <c r="D30" s="1136" t="s">
        <v>1419</v>
      </c>
      <c r="E30" s="1136" t="s">
        <v>1348</v>
      </c>
      <c r="F30" s="1137" t="s">
        <v>1420</v>
      </c>
      <c r="G30" s="1137"/>
      <c r="H30" s="64" t="s">
        <v>1421</v>
      </c>
      <c r="I30" s="64"/>
      <c r="J30" s="65" t="s">
        <v>1421</v>
      </c>
    </row>
    <row r="31" spans="1:17" s="58" customFormat="1" x14ac:dyDescent="0.25">
      <c r="A31" s="55"/>
      <c r="B31" s="1132"/>
      <c r="C31" s="1133"/>
      <c r="D31" s="1136"/>
      <c r="E31" s="1136"/>
      <c r="F31" s="1137"/>
      <c r="G31" s="1137"/>
      <c r="H31" s="64" t="s">
        <v>1422</v>
      </c>
      <c r="I31" s="64"/>
      <c r="J31" s="65" t="s">
        <v>1423</v>
      </c>
    </row>
    <row r="32" spans="1:17" s="58" customFormat="1" ht="24" customHeight="1" x14ac:dyDescent="0.25">
      <c r="A32" s="55"/>
      <c r="B32" s="169">
        <v>4417</v>
      </c>
      <c r="C32" s="298" t="s">
        <v>1412</v>
      </c>
      <c r="D32" s="66" t="str">
        <f>IF($C32="SERVIÇO",VLOOKUP($B32,'SINAPI ABRIL 2024-SERVIÇOS'!$B:$E,2,FALSE),IF($C32="INSUMO",VLOOKUP($B32,'SINAPI ABRIL 2024-INSUMOS'!$A:$D,2,FALSE),IF($C32="COMPOSIÇÃO",VLOOKUP($B32,COMPOSIÇÕES!$A:$D,2,FALSE))))</f>
        <v xml:space="preserve">SARRAFO NAO APARELHADO *2,5 X 7* CM, EM MACARANDUBA/MASSARANDUBA, ANGELIM, PEROBA-ROSA OU EQUIVALENTE DA REGIAO - BRUTA                                                                                                                                                                                                                                                                                                                                                                                   </v>
      </c>
      <c r="E32" s="67" t="str">
        <f>IF($C32="SERVIÇO",VLOOKUP($B32,'SINAPI ABRIL 2024-SERVIÇOS'!$B:$E,3,FALSE),IF($C32="INSUMO",VLOOKUP($B32,'SINAPI ABRIL 2024-INSUMOS'!$A:$D,3,FALSE),IF($C32="COMPOSIÇÃO",VLOOKUP($B32,COMPOSIÇÕES!$A:$D,3,FALSE))))</f>
        <v xml:space="preserve">M     </v>
      </c>
      <c r="F32" s="1135">
        <v>1</v>
      </c>
      <c r="G32" s="1135"/>
      <c r="H32" s="1134">
        <f>IF($C32="SERVIÇO",VLOOKUP($B32,'SINAPI ABRIL 2024-SERVIÇOS'!$B:$E,4,FALSE),IF($C32="INSUMO",VLOOKUP($B32,'SINAPI ABRIL 2024-INSUMOS'!$A:$D,4,FALSE),IF($C32="COMPOSIÇÃO",VLOOKUP($B32,COMPOSIÇÕES!$A:$D,4,FALSE))))</f>
        <v>6.39</v>
      </c>
      <c r="I32" s="1134" t="s">
        <v>1349</v>
      </c>
      <c r="J32" s="68">
        <f t="shared" ref="J32:J37" si="0">TRUNC(F32*H32,2)</f>
        <v>6.39</v>
      </c>
    </row>
    <row r="33" spans="1:12" s="58" customFormat="1" ht="24" customHeight="1" x14ac:dyDescent="0.25">
      <c r="A33" s="55"/>
      <c r="B33" s="169">
        <v>4491</v>
      </c>
      <c r="C33" s="298" t="s">
        <v>1412</v>
      </c>
      <c r="D33" s="66" t="str">
        <f>IF($C33="SERVIÇO",VLOOKUP($B33,'SINAPI ABRIL 2024-SERVIÇOS'!$B:$E,2,FALSE),IF($C33="INSUMO",VLOOKUP($B33,'SINAPI ABRIL 2024-INSUMOS'!$A:$D,2,FALSE),IF($C33="COMPOSIÇÃO",VLOOKUP($B33,COMPOSIÇÕES!$A:$D,2,FALSE))))</f>
        <v xml:space="preserve">PONTALETE *7,5 X 7,5* CM EM PINUS, MISTA OU EQUIVALENTE DA REGIAO - BRUTA                                                                                                                                                                                                                                                                                                                                                                                                                                 </v>
      </c>
      <c r="E33" s="67" t="str">
        <f>IF($C33="SERVIÇO",VLOOKUP($B33,'SINAPI ABRIL 2024-SERVIÇOS'!$B:$E,3,FALSE),IF($C33="INSUMO",VLOOKUP($B33,'SINAPI ABRIL 2024-INSUMOS'!$A:$D,3,FALSE),IF($C33="COMPOSIÇÃO",VLOOKUP($B33,COMPOSIÇÕES!$A:$D,3,FALSE))))</f>
        <v xml:space="preserve">M     </v>
      </c>
      <c r="F33" s="1135">
        <v>4</v>
      </c>
      <c r="G33" s="1135"/>
      <c r="H33" s="1134">
        <f>IF($C33="SERVIÇO",VLOOKUP($B33,'SINAPI ABRIL 2024-SERVIÇOS'!$B:$E,4,FALSE),IF($C33="INSUMO",VLOOKUP($B33,'SINAPI ABRIL 2024-INSUMOS'!$A:$D,4,FALSE),IF($C33="COMPOSIÇÃO",VLOOKUP($B33,COMPOSIÇÕES!$A:$D,4,FALSE))))</f>
        <v>11.2</v>
      </c>
      <c r="I33" s="1134" t="s">
        <v>1349</v>
      </c>
      <c r="J33" s="68">
        <f t="shared" ref="J33:J36" si="1">TRUNC(F33*H33,2)</f>
        <v>44.8</v>
      </c>
    </row>
    <row r="34" spans="1:12" s="58" customFormat="1" ht="24" customHeight="1" x14ac:dyDescent="0.25">
      <c r="A34" s="55"/>
      <c r="B34" s="169">
        <v>4813</v>
      </c>
      <c r="C34" s="298" t="s">
        <v>1412</v>
      </c>
      <c r="D34" s="66" t="str">
        <f>IF($C34="SERVIÇO",VLOOKUP($B34,'SINAPI ABRIL 2024-SERVIÇOS'!$B:$E,2,FALSE),IF($C34="INSUMO",VLOOKUP($B34,'SINAPI ABRIL 2024-INSUMOS'!$A:$D,2,FALSE),IF($C34="COMPOSIÇÃO",VLOOKUP($B34,COMPOSIÇÕES!$A:$D,2,FALSE))))</f>
        <v xml:space="preserve">PLACA DE OBRA (PARA CONSTRUCAO CIVIL) EM CHAPA GALVANIZADA *N. 22*, ADESIVADA, DE *2,4 X 1,2* M (SEM POSTES PARA FIXACAO)                                                                                                                                                                                                                                                                                                                                                                                 </v>
      </c>
      <c r="E34" s="67" t="str">
        <f>IF($C34="SERVIÇO",VLOOKUP($B34,'SINAPI ABRIL 2024-SERVIÇOS'!$B:$E,3,FALSE),IF($C34="INSUMO",VLOOKUP($B34,'SINAPI ABRIL 2024-INSUMOS'!$A:$D,3,FALSE),IF($C34="COMPOSIÇÃO",VLOOKUP($B34,COMPOSIÇÕES!$A:$D,3,FALSE))))</f>
        <v xml:space="preserve">M2    </v>
      </c>
      <c r="F34" s="1135">
        <v>1</v>
      </c>
      <c r="G34" s="1135"/>
      <c r="H34" s="1134">
        <f>IF($C34="SERVIÇO",VLOOKUP($B34,'SINAPI ABRIL 2024-SERVIÇOS'!$B:$E,4,FALSE),IF($C34="INSUMO",VLOOKUP($B34,'SINAPI ABRIL 2024-INSUMOS'!$A:$D,4,FALSE),IF($C34="COMPOSIÇÃO",VLOOKUP($B34,COMPOSIÇÕES!$A:$D,4,FALSE))))</f>
        <v>250</v>
      </c>
      <c r="I34" s="1134" t="s">
        <v>1349</v>
      </c>
      <c r="J34" s="68">
        <f t="shared" si="1"/>
        <v>250</v>
      </c>
    </row>
    <row r="35" spans="1:12" s="58" customFormat="1" ht="24" customHeight="1" x14ac:dyDescent="0.25">
      <c r="A35" s="55"/>
      <c r="B35" s="169">
        <v>5075</v>
      </c>
      <c r="C35" s="298" t="s">
        <v>1412</v>
      </c>
      <c r="D35" s="66" t="str">
        <f>IF($C35="SERVIÇO",VLOOKUP($B35,'SINAPI ABRIL 2024-SERVIÇOS'!$B:$E,2,FALSE),IF($C35="INSUMO",VLOOKUP($B35,'SINAPI ABRIL 2024-INSUMOS'!$A:$D,2,FALSE),IF($C35="COMPOSIÇÃO",VLOOKUP($B35,COMPOSIÇÕES!$A:$D,2,FALSE))))</f>
        <v xml:space="preserve">PREGO DE ACO POLIDO COM CABECA 18 X 30 (2 3/4 X 10)                                                                                                                                                                                                                                                                                                                                                                                                                                                       </v>
      </c>
      <c r="E35" s="67" t="str">
        <f>IF($C35="SERVIÇO",VLOOKUP($B35,'SINAPI ABRIL 2024-SERVIÇOS'!$B:$E,3,FALSE),IF($C35="INSUMO",VLOOKUP($B35,'SINAPI ABRIL 2024-INSUMOS'!$A:$D,3,FALSE),IF($C35="COMPOSIÇÃO",VLOOKUP($B35,COMPOSIÇÕES!$A:$D,3,FALSE))))</f>
        <v xml:space="preserve">KG    </v>
      </c>
      <c r="F35" s="1135">
        <v>0.11</v>
      </c>
      <c r="G35" s="1135"/>
      <c r="H35" s="1134">
        <f>IF($C35="SERVIÇO",VLOOKUP($B35,'SINAPI ABRIL 2024-SERVIÇOS'!$B:$E,4,FALSE),IF($C35="INSUMO",VLOOKUP($B35,'SINAPI ABRIL 2024-INSUMOS'!$A:$D,4,FALSE),IF($C35="COMPOSIÇÃO",VLOOKUP($B35,COMPOSIÇÕES!$A:$D,4,FALSE))))</f>
        <v>17.190000000000001</v>
      </c>
      <c r="I35" s="1134" t="s">
        <v>1349</v>
      </c>
      <c r="J35" s="68">
        <f t="shared" si="1"/>
        <v>1.89</v>
      </c>
    </row>
    <row r="36" spans="1:12" s="58" customFormat="1" ht="24" customHeight="1" x14ac:dyDescent="0.25">
      <c r="A36" s="55"/>
      <c r="B36" s="169">
        <v>88262</v>
      </c>
      <c r="C36" s="298" t="s">
        <v>1361</v>
      </c>
      <c r="D36" s="66" t="str">
        <f>IF($C36="SERVIÇO",VLOOKUP($B36,'SINAPI ABRIL 2024-SERVIÇOS'!$B:$E,2,FALSE),IF($C36="INSUMO",VLOOKUP($B36,'SINAPI ABRIL 2024-INSUMOS'!$A:$D,2,FALSE),IF($C36="COMPOSIÇÃO",VLOOKUP($B36,COMPOSIÇÕES!$A:$D,2,FALSE))))</f>
        <v>CARPINTEIRO DE FORMAS COM ENCARGOS COMPLEMENTARES</v>
      </c>
      <c r="E36" s="67" t="str">
        <f>IF($C36="SERVIÇO",VLOOKUP($B36,'SINAPI ABRIL 2024-SERVIÇOS'!$B:$E,3,FALSE),IF($C36="INSUMO",VLOOKUP($B36,'SINAPI ABRIL 2024-INSUMOS'!$A:$D,3,FALSE),IF($C36="COMPOSIÇÃO",VLOOKUP($B36,COMPOSIÇÕES!$A:$D,3,FALSE))))</f>
        <v>H</v>
      </c>
      <c r="F36" s="1135">
        <v>1</v>
      </c>
      <c r="G36" s="1135"/>
      <c r="H36" s="1134">
        <f>IF($C36="SERVIÇO",VLOOKUP($B36,'SINAPI ABRIL 2024-SERVIÇOS'!$B:$E,4,FALSE),IF($C36="INSUMO",VLOOKUP($B36,'SINAPI ABRIL 2024-INSUMOS'!$A:$D,4,FALSE),IF($C36="COMPOSIÇÃO",VLOOKUP($B36,COMPOSIÇÕES!$A:$D,4,FALSE))))</f>
        <v>25.26</v>
      </c>
      <c r="I36" s="1134" t="s">
        <v>1349</v>
      </c>
      <c r="J36" s="68">
        <f t="shared" si="1"/>
        <v>25.26</v>
      </c>
    </row>
    <row r="37" spans="1:12" s="58" customFormat="1" ht="24" customHeight="1" x14ac:dyDescent="0.25">
      <c r="A37" s="55"/>
      <c r="B37" s="169">
        <v>88316</v>
      </c>
      <c r="C37" s="298" t="s">
        <v>1361</v>
      </c>
      <c r="D37" s="66" t="str">
        <f>IF($C37="SERVIÇO",VLOOKUP($B37,'SINAPI ABRIL 2024-SERVIÇOS'!$B:$E,2,FALSE),IF($C37="INSUMO",VLOOKUP($B37,'SINAPI ABRIL 2024-INSUMOS'!$A:$D,2,FALSE),IF($C37="COMPOSIÇÃO",VLOOKUP($B37,COMPOSIÇÕES!$A:$D,2,FALSE))))</f>
        <v>SERVENTE COM ENCARGOS COMPLEMENTARES</v>
      </c>
      <c r="E37" s="67" t="str">
        <f>IF($C37="SERVIÇO",VLOOKUP($B37,'SINAPI ABRIL 2024-SERVIÇOS'!$B:$E,3,FALSE),IF($C37="INSUMO",VLOOKUP($B37,'SINAPI ABRIL 2024-INSUMOS'!$A:$D,3,FALSE),IF($C37="COMPOSIÇÃO",VLOOKUP($B37,COMPOSIÇÕES!$A:$D,3,FALSE))))</f>
        <v>H</v>
      </c>
      <c r="F37" s="1135">
        <v>2</v>
      </c>
      <c r="G37" s="1135"/>
      <c r="H37" s="1134">
        <f>IF($C37="SERVIÇO",VLOOKUP($B37,'SINAPI ABRIL 2024-SERVIÇOS'!$B:$E,4,FALSE),IF($C37="INSUMO",VLOOKUP($B37,'SINAPI ABRIL 2024-INSUMOS'!$A:$D,4,FALSE),IF($C37="COMPOSIÇÃO",VLOOKUP($B37,COMPOSIÇÕES!$A:$D,4,FALSE))))</f>
        <v>20.32</v>
      </c>
      <c r="I37" s="1134" t="s">
        <v>1349</v>
      </c>
      <c r="J37" s="68">
        <f t="shared" si="0"/>
        <v>40.64</v>
      </c>
    </row>
    <row r="38" spans="1:12" s="58" customFormat="1" ht="24" customHeight="1" x14ac:dyDescent="0.25">
      <c r="A38" s="55"/>
      <c r="B38" s="169">
        <v>94962</v>
      </c>
      <c r="C38" s="298" t="s">
        <v>1361</v>
      </c>
      <c r="D38" s="66" t="str">
        <f>IF($C38="SERVIÇO",VLOOKUP($B38,'SINAPI ABRIL 2024-SERVIÇOS'!$B:$E,2,FALSE),IF($C38="INSUMO",VLOOKUP($B38,'SINAPI ABRIL 2024-INSUMOS'!$A:$D,2,FALSE),IF($C38="COMPOSIÇÃO",VLOOKUP($B38,COMPOSIÇÕES!$A:$D,2,FALSE))))</f>
        <v>CONCRETO MAGRO PARA LASTRO, TRAÇO 1:4,5:4,5 (EM MASSA SECA DE CIMENTO/ AREIA MÉDIA/ BRITA 1) - PREPARO MECÂNICO COM BETONEIRA 400 L. AF_05/2021</v>
      </c>
      <c r="E38" s="67" t="str">
        <f>IF($C38="SERVIÇO",VLOOKUP($B38,'SINAPI ABRIL 2024-SERVIÇOS'!$B:$E,3,FALSE),IF($C38="INSUMO",VLOOKUP($B38,'SINAPI ABRIL 2024-INSUMOS'!$A:$D,3,FALSE),IF($C38="COMPOSIÇÃO",VLOOKUP($B38,COMPOSIÇÕES!$A:$D,3,FALSE))))</f>
        <v>M3</v>
      </c>
      <c r="F38" s="1135">
        <v>0.01</v>
      </c>
      <c r="G38" s="1135"/>
      <c r="H38" s="1134">
        <f>IF($C38="SERVIÇO",VLOOKUP($B38,'SINAPI ABRIL 2024-SERVIÇOS'!$B:$E,4,FALSE),IF($C38="INSUMO",VLOOKUP($B38,'SINAPI ABRIL 2024-INSUMOS'!$A:$D,4,FALSE),IF($C38="COMPOSIÇÃO",VLOOKUP($B38,COMPOSIÇÕES!$A:$D,4,FALSE))))</f>
        <v>450.14</v>
      </c>
      <c r="I38" s="1134" t="s">
        <v>1349</v>
      </c>
      <c r="J38" s="68">
        <f t="shared" ref="J38" si="2">TRUNC(F38*H38,2)</f>
        <v>4.5</v>
      </c>
    </row>
    <row r="39" spans="1:12" s="58" customFormat="1" ht="13.5" thickBot="1" x14ac:dyDescent="0.3">
      <c r="A39" s="55"/>
      <c r="B39" s="1120" t="s">
        <v>1424</v>
      </c>
      <c r="C39" s="1121"/>
      <c r="D39" s="1121"/>
      <c r="E39" s="1121"/>
      <c r="F39" s="1121"/>
      <c r="G39" s="1121"/>
      <c r="H39" s="1121"/>
      <c r="I39" s="1121"/>
      <c r="J39" s="307">
        <f>SUM(J32:J38)</f>
        <v>373.47999999999996</v>
      </c>
    </row>
    <row r="40" spans="1:12" ht="13.5" thickBot="1" x14ac:dyDescent="0.3">
      <c r="A40" s="55"/>
      <c r="K40" s="167">
        <f>COLUMN(J261)</f>
        <v>10</v>
      </c>
    </row>
    <row r="41" spans="1:12" s="58" customFormat="1" ht="12.75" customHeight="1" x14ac:dyDescent="0.25">
      <c r="A41" s="55"/>
      <c r="B41" s="1122" t="s">
        <v>1415</v>
      </c>
      <c r="C41" s="1124" t="s">
        <v>23987</v>
      </c>
      <c r="D41" s="1124"/>
      <c r="E41" s="1124"/>
      <c r="F41" s="1124"/>
      <c r="G41" s="1124"/>
      <c r="H41" s="1124"/>
      <c r="I41" s="1126" t="s">
        <v>1416</v>
      </c>
      <c r="J41" s="1127"/>
    </row>
    <row r="42" spans="1:12" s="58" customFormat="1" x14ac:dyDescent="0.25">
      <c r="A42" s="55"/>
      <c r="B42" s="1123"/>
      <c r="C42" s="1125"/>
      <c r="D42" s="1125"/>
      <c r="E42" s="1125"/>
      <c r="F42" s="1125"/>
      <c r="G42" s="1125"/>
      <c r="H42" s="1125"/>
      <c r="I42" s="1128" t="s">
        <v>42</v>
      </c>
      <c r="J42" s="1129"/>
    </row>
    <row r="43" spans="1:12" s="58" customFormat="1" ht="25.5" customHeight="1" x14ac:dyDescent="0.25">
      <c r="A43" s="55"/>
      <c r="B43" s="61" t="s">
        <v>1417</v>
      </c>
      <c r="C43" s="1130" t="str">
        <f>IF(COUNTIF($F$15:$F45,"COEFICIENTE")&lt;10,"COMP DREN 00"&amp;COUNTIF($F$15:$F45,"COEFICIENTE"),"COMP DREN 0"&amp;COUNTIF($F$15:$F45,"COEFICIENTE"))</f>
        <v>COMP DREN 003</v>
      </c>
      <c r="D43" s="1130"/>
      <c r="E43" s="1130"/>
      <c r="F43" s="1130"/>
      <c r="G43" s="1131" t="s">
        <v>23988</v>
      </c>
      <c r="H43" s="1131"/>
      <c r="I43" s="1131"/>
      <c r="J43" s="62" t="s">
        <v>23989</v>
      </c>
      <c r="K43" s="58" t="str">
        <f>I42</f>
        <v>UN</v>
      </c>
      <c r="L43" s="59">
        <f>J50</f>
        <v>876.46999999999991</v>
      </c>
    </row>
    <row r="44" spans="1:12" s="58" customFormat="1" x14ac:dyDescent="0.25">
      <c r="A44" s="55"/>
      <c r="B44" s="1132" t="s">
        <v>1374</v>
      </c>
      <c r="C44" s="1133" t="s">
        <v>1354</v>
      </c>
      <c r="D44" s="1136" t="s">
        <v>1419</v>
      </c>
      <c r="E44" s="1136" t="s">
        <v>1348</v>
      </c>
      <c r="F44" s="1137" t="s">
        <v>1420</v>
      </c>
      <c r="G44" s="1137"/>
      <c r="H44" s="64" t="s">
        <v>1421</v>
      </c>
      <c r="I44" s="64"/>
      <c r="J44" s="65" t="s">
        <v>1421</v>
      </c>
    </row>
    <row r="45" spans="1:12" s="58" customFormat="1" x14ac:dyDescent="0.25">
      <c r="A45" s="55"/>
      <c r="B45" s="1132"/>
      <c r="C45" s="1133"/>
      <c r="D45" s="1136"/>
      <c r="E45" s="1136"/>
      <c r="F45" s="1137"/>
      <c r="G45" s="1137"/>
      <c r="H45" s="64" t="s">
        <v>1422</v>
      </c>
      <c r="I45" s="64"/>
      <c r="J45" s="65" t="s">
        <v>1423</v>
      </c>
    </row>
    <row r="46" spans="1:12" s="58" customFormat="1" ht="45" customHeight="1" x14ac:dyDescent="0.25">
      <c r="A46" s="55"/>
      <c r="B46" s="169">
        <v>94970</v>
      </c>
      <c r="C46" s="298" t="s">
        <v>1361</v>
      </c>
      <c r="D46" s="66" t="str">
        <f>IF($C46="SERVIÇO",VLOOKUP($B46,'SINAPI ABRIL 2024-SERVIÇOS'!$B:$E,2,FALSE),IF($C46="INSUMO",VLOOKUP($B46,'SINAPI ABRIL 2024-INSUMOS'!$A:$D,2,FALSE),IF($C46="COMPOSIÇÃO",VLOOKUP($B46,COMPOSIÇÕES!$A:$D,2,FALSE))))</f>
        <v>CONCRETO FCK = 20MPA, TRAÇO 1:2,7:3 (EM MASSA SECA DE CIMENTO/ AREIA MÉDIA/ BRITA 1) - PREPARO MECÂNICO COM BETONEIRA 600 L. AF_05/2021</v>
      </c>
      <c r="E46" s="67" t="str">
        <f>IF($C46="SERVIÇO",VLOOKUP($B46,'SINAPI ABRIL 2024-SERVIÇOS'!$B:$E,3,FALSE),IF($C46="INSUMO",VLOOKUP($B46,'SINAPI ABRIL 2024-INSUMOS'!$A:$D,3,FALSE),IF($C46="COMPOSIÇÃO",VLOOKUP($B46,COMPOSIÇÕES!$A:$D,3,FALSE))))</f>
        <v>M3</v>
      </c>
      <c r="F46" s="1135">
        <v>3.5999999999999997E-2</v>
      </c>
      <c r="G46" s="1135"/>
      <c r="H46" s="1134">
        <f>IF($C46="SERVIÇO",VLOOKUP($B46,'SINAPI ABRIL 2024-SERVIÇOS'!$B:$E,4,FALSE),IF($C46="INSUMO",VLOOKUP($B46,'SINAPI ABRIL 2024-INSUMOS'!$A:$D,4,FALSE),IF($C46="COMPOSIÇÃO",VLOOKUP($B46,COMPOSIÇÕES!$A:$D,4,FALSE))))</f>
        <v>530.61</v>
      </c>
      <c r="I46" s="1134" t="s">
        <v>1349</v>
      </c>
      <c r="J46" s="68">
        <f t="shared" ref="J46:J49" si="3">TRUNC(F46*H46,2)</f>
        <v>19.100000000000001</v>
      </c>
    </row>
    <row r="47" spans="1:12" s="58" customFormat="1" ht="24" customHeight="1" x14ac:dyDescent="0.25">
      <c r="A47" s="55"/>
      <c r="B47" s="169">
        <v>21090</v>
      </c>
      <c r="C47" s="298" t="s">
        <v>1412</v>
      </c>
      <c r="D47" s="66" t="str">
        <f>IF($C47="SERVIÇO",VLOOKUP($B47,'SINAPI ABRIL 2024-SERVIÇOS'!$B:$E,2,FALSE),IF($C47="INSUMO",VLOOKUP($B47,'SINAPI ABRIL 2024-INSUMOS'!$A:$D,2,FALSE),IF($C47="COMPOSIÇÃO",VLOOKUP($B47,COMPOSIÇÕES!$A:$D,2,FALSE))))</f>
        <v xml:space="preserve">TAMPAO FOFO ARTICULADO, COM BASE / REQUADRO, CLASSE D400 CARGA MAX 40 T, REDONDO, TAMPA 600 MM (COM INSCRICAO EM RELEVO DO TIPO DE REDE)                                                                                                                                                                                                                                                                                                                                                                  </v>
      </c>
      <c r="E47" s="67" t="str">
        <f>IF($C47="SERVIÇO",VLOOKUP($B47,'SINAPI ABRIL 2024-SERVIÇOS'!$B:$E,3,FALSE),IF($C47="INSUMO",VLOOKUP($B47,'SINAPI ABRIL 2024-INSUMOS'!$A:$D,3,FALSE),IF($C47="COMPOSIÇÃO",VLOOKUP($B47,COMPOSIÇÕES!$A:$D,3,FALSE))))</f>
        <v xml:space="preserve">UN    </v>
      </c>
      <c r="F47" s="1135">
        <v>1</v>
      </c>
      <c r="G47" s="1135"/>
      <c r="H47" s="1134">
        <f>IF($C47="SERVIÇO",VLOOKUP($B47,'SINAPI ABRIL 2024-SERVIÇOS'!$B:$E,4,FALSE),IF($C47="INSUMO",VLOOKUP($B47,'SINAPI ABRIL 2024-INSUMOS'!$A:$D,4,FALSE),IF($C47="COMPOSIÇÃO",VLOOKUP($B47,COMPOSIÇÕES!$A:$D,4,FALSE))))</f>
        <v>816.04</v>
      </c>
      <c r="I47" s="1134" t="s">
        <v>1349</v>
      </c>
      <c r="J47" s="68">
        <f t="shared" si="3"/>
        <v>816.04</v>
      </c>
    </row>
    <row r="48" spans="1:12" s="58" customFormat="1" ht="24" customHeight="1" x14ac:dyDescent="0.25">
      <c r="A48" s="55"/>
      <c r="B48" s="169">
        <v>88309</v>
      </c>
      <c r="C48" s="298" t="s">
        <v>1361</v>
      </c>
      <c r="D48" s="66" t="str">
        <f>IF($C48="SERVIÇO",VLOOKUP($B48,'SINAPI ABRIL 2024-SERVIÇOS'!$B:$E,2,FALSE),IF($C48="INSUMO",VLOOKUP($B48,'SINAPI ABRIL 2024-INSUMOS'!$A:$D,2,FALSE),IF($C48="COMPOSIÇÃO",VLOOKUP($B48,COMPOSIÇÕES!$A:$D,2,FALSE))))</f>
        <v>PEDREIRO COM ENCARGOS COMPLEMENTARES</v>
      </c>
      <c r="E48" s="67" t="str">
        <f>IF($C48="SERVIÇO",VLOOKUP($B48,'SINAPI ABRIL 2024-SERVIÇOS'!$B:$E,3,FALSE),IF($C48="INSUMO",VLOOKUP($B48,'SINAPI ABRIL 2024-INSUMOS'!$A:$D,3,FALSE),IF($C48="COMPOSIÇÃO",VLOOKUP($B48,COMPOSIÇÕES!$A:$D,3,FALSE))))</f>
        <v>H</v>
      </c>
      <c r="F48" s="1135">
        <v>0.9</v>
      </c>
      <c r="G48" s="1135"/>
      <c r="H48" s="1134">
        <f>IF($C48="SERVIÇO",VLOOKUP($B48,'SINAPI ABRIL 2024-SERVIÇOS'!$B:$E,4,FALSE),IF($C48="INSUMO",VLOOKUP($B48,'SINAPI ABRIL 2024-INSUMOS'!$A:$D,4,FALSE),IF($C48="COMPOSIÇÃO",VLOOKUP($B48,COMPOSIÇÕES!$A:$D,4,FALSE))))</f>
        <v>25.62</v>
      </c>
      <c r="I48" s="1134" t="s">
        <v>1349</v>
      </c>
      <c r="J48" s="68">
        <f t="shared" si="3"/>
        <v>23.05</v>
      </c>
    </row>
    <row r="49" spans="1:12" s="58" customFormat="1" ht="24" customHeight="1" x14ac:dyDescent="0.25">
      <c r="A49" s="55"/>
      <c r="B49" s="169">
        <v>88316</v>
      </c>
      <c r="C49" s="298" t="s">
        <v>1361</v>
      </c>
      <c r="D49" s="66" t="str">
        <f>IF($C49="SERVIÇO",VLOOKUP($B49,'SINAPI ABRIL 2024-SERVIÇOS'!$B:$E,2,FALSE),IF($C49="INSUMO",VLOOKUP($B49,'SINAPI ABRIL 2024-INSUMOS'!$A:$D,2,FALSE),IF($C49="COMPOSIÇÃO",VLOOKUP($B49,COMPOSIÇÕES!$A:$D,2,FALSE))))</f>
        <v>SERVENTE COM ENCARGOS COMPLEMENTARES</v>
      </c>
      <c r="E49" s="67" t="str">
        <f>IF($C49="SERVIÇO",VLOOKUP($B49,'SINAPI ABRIL 2024-SERVIÇOS'!$B:$E,3,FALSE),IF($C49="INSUMO",VLOOKUP($B49,'SINAPI ABRIL 2024-INSUMOS'!$A:$D,3,FALSE),IF($C49="COMPOSIÇÃO",VLOOKUP($B49,COMPOSIÇÕES!$A:$D,3,FALSE))))</f>
        <v>H</v>
      </c>
      <c r="F49" s="1135">
        <v>0.9</v>
      </c>
      <c r="G49" s="1135"/>
      <c r="H49" s="1134">
        <f>IF($C49="SERVIÇO",VLOOKUP($B49,'SINAPI ABRIL 2024-SERVIÇOS'!$B:$E,4,FALSE),IF($C49="INSUMO",VLOOKUP($B49,'SINAPI ABRIL 2024-INSUMOS'!$A:$D,4,FALSE),IF($C49="COMPOSIÇÃO",VLOOKUP($B49,COMPOSIÇÕES!$A:$D,4,FALSE))))</f>
        <v>20.32</v>
      </c>
      <c r="I49" s="1134" t="s">
        <v>1349</v>
      </c>
      <c r="J49" s="68">
        <f t="shared" si="3"/>
        <v>18.28</v>
      </c>
    </row>
    <row r="50" spans="1:12" s="58" customFormat="1" ht="13.5" thickBot="1" x14ac:dyDescent="0.3">
      <c r="A50" s="55"/>
      <c r="B50" s="1120" t="s">
        <v>1424</v>
      </c>
      <c r="C50" s="1121"/>
      <c r="D50" s="1121"/>
      <c r="E50" s="1121"/>
      <c r="F50" s="1121"/>
      <c r="G50" s="1121"/>
      <c r="H50" s="1121"/>
      <c r="I50" s="1121"/>
      <c r="J50" s="307">
        <f>SUM(J46:J49)</f>
        <v>876.46999999999991</v>
      </c>
    </row>
    <row r="51" spans="1:12" s="58" customFormat="1" ht="12.75" customHeight="1" x14ac:dyDescent="0.25">
      <c r="A51" s="55"/>
      <c r="B51" s="1122" t="s">
        <v>1415</v>
      </c>
      <c r="C51" s="1124" t="s">
        <v>23994</v>
      </c>
      <c r="D51" s="1124"/>
      <c r="E51" s="1124"/>
      <c r="F51" s="1124"/>
      <c r="G51" s="1124"/>
      <c r="H51" s="1124"/>
      <c r="I51" s="1126" t="s">
        <v>1416</v>
      </c>
      <c r="J51" s="1127"/>
    </row>
    <row r="52" spans="1:12" s="58" customFormat="1" x14ac:dyDescent="0.25">
      <c r="A52" s="55"/>
      <c r="B52" s="1123"/>
      <c r="C52" s="1125"/>
      <c r="D52" s="1125"/>
      <c r="E52" s="1125"/>
      <c r="F52" s="1125"/>
      <c r="G52" s="1125"/>
      <c r="H52" s="1125"/>
      <c r="I52" s="1128" t="s">
        <v>64</v>
      </c>
      <c r="J52" s="1129"/>
    </row>
    <row r="53" spans="1:12" s="58" customFormat="1" ht="25.5" customHeight="1" x14ac:dyDescent="0.25">
      <c r="A53" s="55"/>
      <c r="B53" s="61" t="s">
        <v>1417</v>
      </c>
      <c r="C53" s="1130" t="str">
        <f>IF(COUNTIF($F$15:$F55,"COEFICIENTE")&lt;10,"COMP DREN 00"&amp;COUNTIF($F$15:$F55,"COEFICIENTE"),"COMP DREN 0"&amp;COUNTIF($F$15:$F55,"COEFICIENTE"))</f>
        <v>COMP DREN 004</v>
      </c>
      <c r="D53" s="1130"/>
      <c r="E53" s="1130"/>
      <c r="F53" s="1130"/>
      <c r="G53" s="1131" t="s">
        <v>23993</v>
      </c>
      <c r="H53" s="1131"/>
      <c r="I53" s="1131"/>
      <c r="J53" s="62">
        <v>102470</v>
      </c>
      <c r="K53" s="58" t="str">
        <f>I52</f>
        <v>M2</v>
      </c>
      <c r="L53" s="59">
        <f>J64</f>
        <v>8.5300000000000011</v>
      </c>
    </row>
    <row r="54" spans="1:12" s="58" customFormat="1" x14ac:dyDescent="0.25">
      <c r="A54" s="55"/>
      <c r="B54" s="1132" t="s">
        <v>1374</v>
      </c>
      <c r="C54" s="1133" t="s">
        <v>1354</v>
      </c>
      <c r="D54" s="1136" t="s">
        <v>1419</v>
      </c>
      <c r="E54" s="1136" t="s">
        <v>1348</v>
      </c>
      <c r="F54" s="1137" t="s">
        <v>1420</v>
      </c>
      <c r="G54" s="1137"/>
      <c r="H54" s="64" t="s">
        <v>1421</v>
      </c>
      <c r="I54" s="64"/>
      <c r="J54" s="65" t="s">
        <v>1421</v>
      </c>
    </row>
    <row r="55" spans="1:12" s="58" customFormat="1" x14ac:dyDescent="0.25">
      <c r="A55" s="55"/>
      <c r="B55" s="1132"/>
      <c r="C55" s="1133"/>
      <c r="D55" s="1136"/>
      <c r="E55" s="1136"/>
      <c r="F55" s="1137"/>
      <c r="G55" s="1137"/>
      <c r="H55" s="64" t="s">
        <v>1422</v>
      </c>
      <c r="I55" s="64"/>
      <c r="J55" s="65" t="s">
        <v>1423</v>
      </c>
    </row>
    <row r="56" spans="1:12" s="58" customFormat="1" ht="45" customHeight="1" x14ac:dyDescent="0.25">
      <c r="A56" s="55"/>
      <c r="B56" s="169">
        <v>5839</v>
      </c>
      <c r="C56" s="298" t="s">
        <v>1361</v>
      </c>
      <c r="D56" s="66" t="str">
        <f>IF($C56="SERVIÇO",VLOOKUP($B56,'SINAPI ABRIL 2024-SERVIÇOS'!$B:$E,2,FALSE),IF($C56="INSUMO",VLOOKUP($B56,'SINAPI ABRIL 2024-INSUMOS'!$A:$D,2,FALSE),IF($C56="COMPOSIÇÃO",VLOOKUP($B56,COMPOSIÇÕES!$A:$D,2,FALSE))))</f>
        <v>VASSOURA MECÂNICA REBOCÁVEL COM ESCOVA CILÍNDRICA, LARGURA ÚTIL DE VARRIMENTO DE 2,44 M - CHP DIURNO. AF_06/2014</v>
      </c>
      <c r="E56" s="67" t="s">
        <v>68</v>
      </c>
      <c r="F56" s="1135">
        <v>2E-3</v>
      </c>
      <c r="G56" s="1135"/>
      <c r="H56" s="1134">
        <f>IF($C56="SERVIÇO",VLOOKUP($B56,'SINAPI ABRIL 2024-SERVIÇOS'!$B:$E,4,FALSE),IF($C56="INSUMO",VLOOKUP($B56,'SINAPI ABRIL 2024-INSUMOS'!$A:$D,4,FALSE),IF($C56="COMPOSIÇÃO",VLOOKUP($B56,COMPOSIÇÕES!$A:$D,4,FALSE))))</f>
        <v>9.31</v>
      </c>
      <c r="I56" s="1134" t="s">
        <v>1349</v>
      </c>
      <c r="J56" s="68">
        <f t="shared" ref="J56:J59" si="4">TRUNC(F56*H56,2)</f>
        <v>0.01</v>
      </c>
    </row>
    <row r="57" spans="1:12" s="58" customFormat="1" ht="24" customHeight="1" x14ac:dyDescent="0.25">
      <c r="A57" s="55"/>
      <c r="B57" s="169">
        <v>5841</v>
      </c>
      <c r="C57" s="298" t="s">
        <v>1361</v>
      </c>
      <c r="D57" s="66" t="str">
        <f>IF($C57="SERVIÇO",VLOOKUP($B57,'SINAPI ABRIL 2024-SERVIÇOS'!$B:$E,2,FALSE),IF($C57="INSUMO",VLOOKUP($B57,'SINAPI ABRIL 2024-INSUMOS'!$A:$D,2,FALSE),IF($C57="COMPOSIÇÃO",VLOOKUP($B57,COMPOSIÇÕES!$A:$D,2,FALSE))))</f>
        <v>VASSOURA MECÂNICA REBOCÁVEL COM ESCOVA CILÍNDRICA, LARGURA ÚTIL DE VARRIMENTO DE 2,44 M - CHI DIURNO. AF_06/2014</v>
      </c>
      <c r="E57" s="67" t="s">
        <v>183</v>
      </c>
      <c r="F57" s="1135">
        <v>4.0000000000000001E-3</v>
      </c>
      <c r="G57" s="1135"/>
      <c r="H57" s="1134">
        <f>IF($C57="SERVIÇO",VLOOKUP($B57,'SINAPI ABRIL 2024-SERVIÇOS'!$B:$E,4,FALSE),IF($C57="INSUMO",VLOOKUP($B57,'SINAPI ABRIL 2024-INSUMOS'!$A:$D,4,FALSE),IF($C57="COMPOSIÇÃO",VLOOKUP($B57,COMPOSIÇÕES!$A:$D,4,FALSE))))</f>
        <v>4.68</v>
      </c>
      <c r="I57" s="1134" t="s">
        <v>1349</v>
      </c>
      <c r="J57" s="68">
        <f t="shared" si="4"/>
        <v>0.01</v>
      </c>
    </row>
    <row r="58" spans="1:12" s="58" customFormat="1" ht="24" customHeight="1" x14ac:dyDescent="0.25">
      <c r="A58" s="55"/>
      <c r="B58" s="169" t="s">
        <v>23992</v>
      </c>
      <c r="C58" s="298" t="s">
        <v>1360</v>
      </c>
      <c r="D58" s="66" t="b">
        <f>IF($C58="SERVIÇO",VLOOKUP($B58,'SINAPI ABRIL 2024-SERVIÇOS'!$B:$E,2,FALSE),IF($C58="INSUMO",VLOOKUP($B58,'SINAPI ABRIL 2024-INSUMOS'!$A:$D,2,FALSE),IF($C58="COMPOSIÇÃO",VLOOKUP($B58,COMPOSIÇÕES!$A:$D,2,FALSE))))</f>
        <v>0</v>
      </c>
      <c r="E58" s="67" t="s">
        <v>49</v>
      </c>
      <c r="F58" s="1135">
        <v>1.2</v>
      </c>
      <c r="G58" s="1135"/>
      <c r="H58" s="1160">
        <v>6.2</v>
      </c>
      <c r="I58" s="1160" t="s">
        <v>1349</v>
      </c>
      <c r="J58" s="68">
        <f t="shared" si="4"/>
        <v>7.44</v>
      </c>
    </row>
    <row r="59" spans="1:12" s="58" customFormat="1" ht="51" customHeight="1" x14ac:dyDescent="0.25">
      <c r="A59" s="55"/>
      <c r="B59" s="169">
        <v>83362</v>
      </c>
      <c r="C59" s="298" t="s">
        <v>1361</v>
      </c>
      <c r="D59" s="66" t="str">
        <f>IF($C59="SERVIÇO",VLOOKUP($B59,'SINAPI ABRIL 2024-SERVIÇOS'!$B:$E,2,FALSE),IF($C59="INSUMO",VLOOKUP($B59,'SINAPI ABRIL 2024-INSUMOS'!$A:$D,2,FALSE),IF($C59="COMPOSIÇÃO",VLOOKUP($B59,COMPOSIÇÕES!$A:$D,2,FALSE))))</f>
        <v>ESPARGIDOR DE ASFALTO PRESSURIZADO, TANQUE 6 M3 COM ISOLAÇÃO TÉRMICA, AQUECIDO COM 2 MAÇARICOS, COM BARRA ESPARGIDORA 3,60 M, MONTADO SOBRE CAMINHÃO  TOCO, PBT 14.300 KG, POTÊNCIA 185 CV - CHP DIURNO. AF_05/2023</v>
      </c>
      <c r="E59" s="67" t="s">
        <v>68</v>
      </c>
      <c r="F59" s="1135">
        <v>1E-3</v>
      </c>
      <c r="G59" s="1135"/>
      <c r="H59" s="1134">
        <f>IF($C59="SERVIÇO",VLOOKUP($B59,'SINAPI ABRIL 2024-SERVIÇOS'!$B:$E,4,FALSE),IF($C59="INSUMO",VLOOKUP($B59,'SINAPI ABRIL 2024-INSUMOS'!$A:$D,4,FALSE),IF($C59="COMPOSIÇÃO",VLOOKUP($B59,COMPOSIÇÕES!$A:$D,4,FALSE))))</f>
        <v>277.43</v>
      </c>
      <c r="I59" s="1134" t="s">
        <v>1349</v>
      </c>
      <c r="J59" s="68">
        <f t="shared" si="4"/>
        <v>0.27</v>
      </c>
    </row>
    <row r="60" spans="1:12" s="58" customFormat="1" ht="14.25" customHeight="1" x14ac:dyDescent="0.25">
      <c r="A60" s="55"/>
      <c r="B60" s="169">
        <v>88316</v>
      </c>
      <c r="C60" s="298" t="s">
        <v>1361</v>
      </c>
      <c r="D60" s="66" t="str">
        <f>IF($C60="SERVIÇO",VLOOKUP($B60,'SINAPI ABRIL 2024-SERVIÇOS'!$B:$E,2,FALSE),IF($C60="INSUMO",VLOOKUP($B60,'SINAPI ABRIL 2024-INSUMOS'!$A:$D,2,FALSE),IF($C60="COMPOSIÇÃO",VLOOKUP($B60,COMPOSIÇÕES!$A:$D,2,FALSE))))</f>
        <v>SERVENTE COM ENCARGOS COMPLEMENTARES</v>
      </c>
      <c r="E60" s="67" t="s">
        <v>297</v>
      </c>
      <c r="F60" s="1135">
        <v>5.7999999999999996E-3</v>
      </c>
      <c r="G60" s="1135"/>
      <c r="H60" s="1134">
        <f>IF($C60="SERVIÇO",VLOOKUP($B60,'SINAPI ABRIL 2024-SERVIÇOS'!$B:$E,4,FALSE),IF($C60="INSUMO",VLOOKUP($B60,'SINAPI ABRIL 2024-INSUMOS'!$A:$D,4,FALSE),IF($C60="COMPOSIÇÃO",VLOOKUP($B60,COMPOSIÇÕES!$A:$D,4,FALSE))))</f>
        <v>20.32</v>
      </c>
      <c r="I60" s="1134" t="s">
        <v>1349</v>
      </c>
      <c r="J60" s="68">
        <f t="shared" ref="J60:J62" si="5">TRUNC(F60*H60,2)</f>
        <v>0.11</v>
      </c>
    </row>
    <row r="61" spans="1:12" s="58" customFormat="1" ht="24" customHeight="1" x14ac:dyDescent="0.25">
      <c r="A61" s="55"/>
      <c r="B61" s="169">
        <v>89035</v>
      </c>
      <c r="C61" s="298" t="s">
        <v>1361</v>
      </c>
      <c r="D61" s="66" t="str">
        <f>IF($C61="SERVIÇO",VLOOKUP($B61,'SINAPI ABRIL 2024-SERVIÇOS'!$B:$E,2,FALSE),IF($C61="INSUMO",VLOOKUP($B61,'SINAPI ABRIL 2024-INSUMOS'!$A:$D,2,FALSE),IF($C61="COMPOSIÇÃO",VLOOKUP($B61,COMPOSIÇÕES!$A:$D,2,FALSE))))</f>
        <v>TRATOR DE PNEUS, POTÊNCIA 85 CV, TRAÇÃO 4X4, PESO COM LASTRO DE 4.675 KG - CHP DIURNO. AF_06/2014</v>
      </c>
      <c r="E61" s="67" t="s">
        <v>68</v>
      </c>
      <c r="F61" s="1135">
        <v>1.6999999999999999E-3</v>
      </c>
      <c r="G61" s="1135"/>
      <c r="H61" s="1134">
        <f>IF($C61="SERVIÇO",VLOOKUP($B61,'SINAPI ABRIL 2024-SERVIÇOS'!$B:$E,4,FALSE),IF($C61="INSUMO",VLOOKUP($B61,'SINAPI ABRIL 2024-INSUMOS'!$A:$D,4,FALSE),IF($C61="COMPOSIÇÃO",VLOOKUP($B61,COMPOSIÇÕES!$A:$D,4,FALSE))))</f>
        <v>120.83</v>
      </c>
      <c r="I61" s="1134" t="s">
        <v>1349</v>
      </c>
      <c r="J61" s="68">
        <f t="shared" si="5"/>
        <v>0.2</v>
      </c>
    </row>
    <row r="62" spans="1:12" s="58" customFormat="1" ht="24" customHeight="1" x14ac:dyDescent="0.25">
      <c r="A62" s="55"/>
      <c r="B62" s="169">
        <v>89036</v>
      </c>
      <c r="C62" s="298" t="s">
        <v>1361</v>
      </c>
      <c r="D62" s="66" t="str">
        <f>IF($C62="SERVIÇO",VLOOKUP($B62,'SINAPI ABRIL 2024-SERVIÇOS'!$B:$E,2,FALSE),IF($C62="INSUMO",VLOOKUP($B62,'SINAPI ABRIL 2024-INSUMOS'!$A:$D,2,FALSE),IF($C62="COMPOSIÇÃO",VLOOKUP($B62,COMPOSIÇÕES!$A:$D,2,FALSE))))</f>
        <v>TRATOR DE PNEUS, POTÊNCIA 85 CV, TRAÇÃO 4X4, PESO COM LASTRO DE 4.675 KG - CHI DIURNO. AF_06/2014</v>
      </c>
      <c r="E62" s="67" t="s">
        <v>183</v>
      </c>
      <c r="F62" s="1135">
        <v>4.1000000000000003E-3</v>
      </c>
      <c r="G62" s="1135"/>
      <c r="H62" s="1134">
        <f>IF($C62="SERVIÇO",VLOOKUP($B62,'SINAPI ABRIL 2024-SERVIÇOS'!$B:$E,4,FALSE),IF($C62="INSUMO",VLOOKUP($B62,'SINAPI ABRIL 2024-INSUMOS'!$A:$D,4,FALSE),IF($C62="COMPOSIÇÃO",VLOOKUP($B62,COMPOSIÇÕES!$A:$D,4,FALSE))))</f>
        <v>38.479999999999997</v>
      </c>
      <c r="I62" s="1134" t="s">
        <v>1349</v>
      </c>
      <c r="J62" s="68">
        <f t="shared" si="5"/>
        <v>0.15</v>
      </c>
    </row>
    <row r="63" spans="1:12" s="58" customFormat="1" ht="45" customHeight="1" x14ac:dyDescent="0.25">
      <c r="A63" s="55"/>
      <c r="B63" s="169">
        <v>91486</v>
      </c>
      <c r="C63" s="298" t="s">
        <v>1361</v>
      </c>
      <c r="D63" s="66" t="str">
        <f>IF($C63="SERVIÇO",VLOOKUP($B63,'SINAPI ABRIL 2024-SERVIÇOS'!$B:$E,2,FALSE),IF($C63="INSUMO",VLOOKUP($B63,'SINAPI ABRIL 2024-INSUMOS'!$A:$D,2,FALSE),IF($C63="COMPOSIÇÃO",VLOOKUP($B63,COMPOSIÇÕES!$A:$D,2,FALSE))))</f>
        <v>ESPARGIDOR DE ASFALTO PRESSURIZADO, TANQUE 6 M3 COM ISOLAÇÃO TÉRMICA, AQUECIDO COM 2 MAÇARICOS, COM BARRA ESPARGIDORA 3,60 M, MONTADO SOBRE CAMINHÃO  TOCO, PBT 14.300 KG, POTÊNCIA 185 CV - CHI DIURNO. AF_05/2023</v>
      </c>
      <c r="E63" s="67" t="s">
        <v>183</v>
      </c>
      <c r="F63" s="1135">
        <v>4.8999999999999998E-3</v>
      </c>
      <c r="G63" s="1135"/>
      <c r="H63" s="1134">
        <f>IF($C63="SERVIÇO",VLOOKUP($B63,'SINAPI ABRIL 2024-SERVIÇOS'!$B:$E,4,FALSE),IF($C63="INSUMO",VLOOKUP($B63,'SINAPI ABRIL 2024-INSUMOS'!$A:$D,4,FALSE),IF($C63="COMPOSIÇÃO",VLOOKUP($B63,COMPOSIÇÕES!$A:$D,4,FALSE))))</f>
        <v>70.19</v>
      </c>
      <c r="I63" s="1134" t="s">
        <v>1349</v>
      </c>
      <c r="J63" s="68">
        <f t="shared" ref="J63" si="6">TRUNC(F63*H63,2)</f>
        <v>0.34</v>
      </c>
    </row>
    <row r="64" spans="1:12" s="58" customFormat="1" ht="13.5" thickBot="1" x14ac:dyDescent="0.3">
      <c r="A64" s="55"/>
      <c r="B64" s="1120" t="s">
        <v>1424</v>
      </c>
      <c r="C64" s="1121"/>
      <c r="D64" s="1121"/>
      <c r="E64" s="1121"/>
      <c r="F64" s="1121"/>
      <c r="G64" s="1121"/>
      <c r="H64" s="1121"/>
      <c r="I64" s="1121"/>
      <c r="J64" s="307">
        <f>SUM(J56:J63)</f>
        <v>8.5300000000000011</v>
      </c>
    </row>
    <row r="65" spans="1:12" s="58" customFormat="1" ht="13.5" thickBot="1" x14ac:dyDescent="0.3">
      <c r="A65" s="55"/>
      <c r="B65" s="828"/>
      <c r="C65" s="829"/>
      <c r="D65" s="829"/>
      <c r="E65" s="829"/>
      <c r="F65" s="829"/>
      <c r="G65" s="829"/>
      <c r="H65" s="829"/>
      <c r="I65" s="829"/>
      <c r="J65" s="830"/>
    </row>
    <row r="66" spans="1:12" s="58" customFormat="1" ht="12.75" customHeight="1" x14ac:dyDescent="0.25">
      <c r="A66" s="55"/>
      <c r="B66" s="1122" t="s">
        <v>1415</v>
      </c>
      <c r="C66" s="1124" t="s">
        <v>23995</v>
      </c>
      <c r="D66" s="1124"/>
      <c r="E66" s="1124"/>
      <c r="F66" s="1124"/>
      <c r="G66" s="1124"/>
      <c r="H66" s="1124"/>
      <c r="I66" s="1126" t="s">
        <v>1416</v>
      </c>
      <c r="J66" s="1127"/>
    </row>
    <row r="67" spans="1:12" s="58" customFormat="1" x14ac:dyDescent="0.25">
      <c r="A67" s="55"/>
      <c r="B67" s="1123"/>
      <c r="C67" s="1125"/>
      <c r="D67" s="1125"/>
      <c r="E67" s="1125"/>
      <c r="F67" s="1125"/>
      <c r="G67" s="1125"/>
      <c r="H67" s="1125"/>
      <c r="I67" s="1128" t="s">
        <v>64</v>
      </c>
      <c r="J67" s="1129"/>
    </row>
    <row r="68" spans="1:12" s="58" customFormat="1" ht="25.5" customHeight="1" x14ac:dyDescent="0.25">
      <c r="A68" s="55"/>
      <c r="B68" s="61" t="s">
        <v>1417</v>
      </c>
      <c r="C68" s="1130" t="str">
        <f>IF(COUNTIF($F$15:$F70,"COEFICIENTE")&lt;10,"COMP DREN 00"&amp;COUNTIF($F$15:$F70,"COEFICIENTE"),"COMP DREN 0"&amp;COUNTIF($F$15:$F70,"COEFICIENTE"))</f>
        <v>COMP DREN 005</v>
      </c>
      <c r="D68" s="1130"/>
      <c r="E68" s="1130"/>
      <c r="F68" s="1130"/>
      <c r="G68" s="1131" t="s">
        <v>23993</v>
      </c>
      <c r="H68" s="1131"/>
      <c r="I68" s="1131"/>
      <c r="J68" s="62">
        <v>97806</v>
      </c>
      <c r="K68" s="58" t="str">
        <f>I67</f>
        <v>M2</v>
      </c>
      <c r="L68" s="59">
        <f>J83</f>
        <v>20.509999999999994</v>
      </c>
    </row>
    <row r="69" spans="1:12" s="58" customFormat="1" x14ac:dyDescent="0.25">
      <c r="A69" s="55"/>
      <c r="B69" s="1132" t="s">
        <v>1374</v>
      </c>
      <c r="C69" s="1133" t="s">
        <v>1354</v>
      </c>
      <c r="D69" s="1136" t="s">
        <v>1419</v>
      </c>
      <c r="E69" s="1136" t="s">
        <v>1348</v>
      </c>
      <c r="F69" s="1137" t="s">
        <v>1420</v>
      </c>
      <c r="G69" s="1137"/>
      <c r="H69" s="64" t="s">
        <v>1421</v>
      </c>
      <c r="I69" s="64"/>
      <c r="J69" s="65" t="s">
        <v>1421</v>
      </c>
    </row>
    <row r="70" spans="1:12" s="58" customFormat="1" x14ac:dyDescent="0.25">
      <c r="A70" s="55"/>
      <c r="B70" s="1132"/>
      <c r="C70" s="1133"/>
      <c r="D70" s="1136"/>
      <c r="E70" s="1136"/>
      <c r="F70" s="1137"/>
      <c r="G70" s="1137"/>
      <c r="H70" s="64" t="s">
        <v>1422</v>
      </c>
      <c r="I70" s="64"/>
      <c r="J70" s="65" t="s">
        <v>1423</v>
      </c>
    </row>
    <row r="71" spans="1:12" s="58" customFormat="1" ht="33" customHeight="1" x14ac:dyDescent="0.25">
      <c r="A71" s="55"/>
      <c r="B71" s="169">
        <v>4720</v>
      </c>
      <c r="C71" s="298" t="s">
        <v>1412</v>
      </c>
      <c r="D71" s="66" t="str">
        <f>IF($C71="SERVIÇO",VLOOKUP($B71,'SINAPI ABRIL 2024-SERVIÇOS'!$B:$E,2,FALSE),IF($C71="INSUMO",VLOOKUP($B71,'SINAPI ABRIL 2024-INSUMOS'!$A:$D,2,FALSE),IF($C71="COMPOSIÇÃO",VLOOKUP($B71,COMPOSIÇÕES!$A:$D,2,FALSE))))</f>
        <v xml:space="preserve">PEDRA BRITADA N. 0, OU PEDRISCO (4,8 A 9,5 MM) POSTO PEDREIRA/FORNECEDOR, SEM FRETE                                                                                                                                                                                                                                                                                                                                                                                                                       </v>
      </c>
      <c r="E71" s="67" t="s">
        <v>1350</v>
      </c>
      <c r="F71" s="1135">
        <v>7.3000000000000001E-3</v>
      </c>
      <c r="G71" s="1135"/>
      <c r="H71" s="1134">
        <f>IF($C71="SERVIÇO",VLOOKUP($B71,'SINAPI ABRIL 2024-SERVIÇOS'!$B:$E,4,FALSE),IF($C71="INSUMO",VLOOKUP($B71,'SINAPI ABRIL 2024-INSUMOS'!$A:$D,4,FALSE),IF($C71="COMPOSIÇÃO",VLOOKUP($B71,COMPOSIÇÕES!$A:$D,4,FALSE))))</f>
        <v>163.66</v>
      </c>
      <c r="I71" s="1134" t="s">
        <v>1349</v>
      </c>
      <c r="J71" s="68">
        <f t="shared" ref="J71:J78" si="7">TRUNC(F71*H71,2)</f>
        <v>1.19</v>
      </c>
    </row>
    <row r="72" spans="1:12" s="58" customFormat="1" ht="24.75" customHeight="1" x14ac:dyDescent="0.25">
      <c r="A72" s="55"/>
      <c r="B72" s="169">
        <v>4721</v>
      </c>
      <c r="C72" s="298" t="s">
        <v>1412</v>
      </c>
      <c r="D72" s="66" t="str">
        <f>IF($C72="SERVIÇO",VLOOKUP($B72,'SINAPI ABRIL 2024-SERVIÇOS'!$B:$E,2,FALSE),IF($C72="INSUMO",VLOOKUP($B72,'SINAPI ABRIL 2024-INSUMOS'!$A:$D,2,FALSE),IF($C72="COMPOSIÇÃO",VLOOKUP($B72,COMPOSIÇÕES!$A:$D,2,FALSE))))</f>
        <v xml:space="preserve">PEDRA BRITADA N. 1 (9,5 a 19 MM) POSTO PEDREIRA/FORNECEDOR, SEM FRETE                                                                                                                                                                                                                                                                                                                                                                                                                                     </v>
      </c>
      <c r="E72" s="67" t="s">
        <v>1350</v>
      </c>
      <c r="F72" s="1135">
        <v>1.4999999999999999E-2</v>
      </c>
      <c r="G72" s="1135"/>
      <c r="H72" s="1134">
        <f>IF($C72="SERVIÇO",VLOOKUP($B72,'SINAPI ABRIL 2024-SERVIÇOS'!$B:$E,4,FALSE),IF($C72="INSUMO",VLOOKUP($B72,'SINAPI ABRIL 2024-INSUMOS'!$A:$D,4,FALSE),IF($C72="COMPOSIÇÃO",VLOOKUP($B72,COMPOSIÇÕES!$A:$D,4,FALSE))))</f>
        <v>141.75</v>
      </c>
      <c r="I72" s="1134" t="s">
        <v>1349</v>
      </c>
      <c r="J72" s="68">
        <f t="shared" si="7"/>
        <v>2.12</v>
      </c>
    </row>
    <row r="73" spans="1:12" s="58" customFormat="1" ht="44.25" customHeight="1" x14ac:dyDescent="0.25">
      <c r="A73" s="55"/>
      <c r="B73" s="169">
        <v>6879</v>
      </c>
      <c r="C73" s="298" t="s">
        <v>1361</v>
      </c>
      <c r="D73" s="66" t="str">
        <f>IF($C73="SERVIÇO",VLOOKUP($B73,'SINAPI ABRIL 2024-SERVIÇOS'!$B:$E,2,FALSE),IF($C73="INSUMO",VLOOKUP($B73,'SINAPI ABRIL 2024-INSUMOS'!$A:$D,2,FALSE),IF($C73="COMPOSIÇÃO",VLOOKUP($B73,COMPOSIÇÕES!$A:$D,2,FALSE))))</f>
        <v>ROLO COMPACTADOR DE PNEUS ESTÁTICO, PRESSÃO VARIÁVEL, POTÊNCIA 111 HP, PESO SEM/COM LASTRO 9,5 / 26 T, LARGURA DE TRABALHO 1,90 M - CHP DIURNO. AF_07/2014</v>
      </c>
      <c r="E73" s="67" t="s">
        <v>68</v>
      </c>
      <c r="F73" s="1135">
        <v>8.0000000000000004E-4</v>
      </c>
      <c r="G73" s="1135"/>
      <c r="H73" s="1134">
        <f>IF($C73="SERVIÇO",VLOOKUP($B73,'SINAPI ABRIL 2024-SERVIÇOS'!$B:$E,4,FALSE),IF($C73="INSUMO",VLOOKUP($B73,'SINAPI ABRIL 2024-INSUMOS'!$A:$D,4,FALSE),IF($C73="COMPOSIÇÃO",VLOOKUP($B73,COMPOSIÇÕES!$A:$D,4,FALSE))))</f>
        <v>206.74</v>
      </c>
      <c r="I73" s="1134" t="s">
        <v>1349</v>
      </c>
      <c r="J73" s="68">
        <f t="shared" si="7"/>
        <v>0.16</v>
      </c>
    </row>
    <row r="74" spans="1:12" s="58" customFormat="1" ht="45.75" customHeight="1" x14ac:dyDescent="0.25">
      <c r="A74" s="55"/>
      <c r="B74" s="169">
        <v>6880</v>
      </c>
      <c r="C74" s="298" t="s">
        <v>1361</v>
      </c>
      <c r="D74" s="66" t="str">
        <f>IF($C74="SERVIÇO",VLOOKUP($B74,'SINAPI ABRIL 2024-SERVIÇOS'!$B:$E,2,FALSE),IF($C74="INSUMO",VLOOKUP($B74,'SINAPI ABRIL 2024-INSUMOS'!$A:$D,2,FALSE),IF($C74="COMPOSIÇÃO",VLOOKUP($B74,COMPOSIÇÕES!$A:$D,2,FALSE))))</f>
        <v>ROLO COMPACTADOR DE PNEUS ESTÁTICO, PRESSÃO VARIÁVEL, POTÊNCIA 111 HP, PESO SEM/COM LASTRO 9,5 / 26 T, LARGURA DE TRABALHO 1,90 M - CHI DIURNO. AF_07/2014</v>
      </c>
      <c r="E74" s="67" t="s">
        <v>183</v>
      </c>
      <c r="F74" s="1135">
        <v>3.3E-3</v>
      </c>
      <c r="G74" s="1135"/>
      <c r="H74" s="1134">
        <f>IF($C74="SERVIÇO",VLOOKUP($B74,'SINAPI ABRIL 2024-SERVIÇOS'!$B:$E,4,FALSE),IF($C74="INSUMO",VLOOKUP($B74,'SINAPI ABRIL 2024-INSUMOS'!$A:$D,4,FALSE),IF($C74="COMPOSIÇÃO",VLOOKUP($B74,COMPOSIÇÕES!$A:$D,4,FALSE))))</f>
        <v>81.91</v>
      </c>
      <c r="I74" s="1134" t="s">
        <v>1349</v>
      </c>
      <c r="J74" s="68">
        <f t="shared" si="7"/>
        <v>0.27</v>
      </c>
    </row>
    <row r="75" spans="1:12" s="58" customFormat="1" ht="28.5" customHeight="1" x14ac:dyDescent="0.25">
      <c r="A75" s="55"/>
      <c r="B75" s="169">
        <v>7030</v>
      </c>
      <c r="C75" s="298" t="s">
        <v>1361</v>
      </c>
      <c r="D75" s="66" t="str">
        <f>IF($C75="SERVIÇO",VLOOKUP($B75,'SINAPI ABRIL 2024-SERVIÇOS'!$B:$E,2,FALSE),IF($C75="INSUMO",VLOOKUP($B75,'SINAPI ABRIL 2024-INSUMOS'!$A:$D,2,FALSE),IF($C75="COMPOSIÇÃO",VLOOKUP($B75,COMPOSIÇÕES!$A:$D,2,FALSE))))</f>
        <v>TANQUE DE ASFALTO ESTACIONÁRIO COM SERPENTINA, CAPACIDADE 30.000 L - CHP DIURNO. AF_05/2023</v>
      </c>
      <c r="E75" s="67" t="s">
        <v>68</v>
      </c>
      <c r="F75" s="1135">
        <v>4.0000000000000001E-3</v>
      </c>
      <c r="G75" s="1135"/>
      <c r="H75" s="1134">
        <f>IF($C75="SERVIÇO",VLOOKUP($B75,'SINAPI ABRIL 2024-SERVIÇOS'!$B:$E,4,FALSE),IF($C75="INSUMO",VLOOKUP($B75,'SINAPI ABRIL 2024-INSUMOS'!$A:$D,4,FALSE),IF($C75="COMPOSIÇÃO",VLOOKUP($B75,COMPOSIÇÕES!$A:$D,4,FALSE))))</f>
        <v>269.94</v>
      </c>
      <c r="I75" s="1134" t="s">
        <v>1349</v>
      </c>
      <c r="J75" s="68">
        <f t="shared" si="7"/>
        <v>1.07</v>
      </c>
    </row>
    <row r="76" spans="1:12" s="58" customFormat="1" ht="24" customHeight="1" x14ac:dyDescent="0.25">
      <c r="A76" s="55"/>
      <c r="B76" s="169" t="s">
        <v>23992</v>
      </c>
      <c r="C76" s="298" t="s">
        <v>1360</v>
      </c>
      <c r="D76" s="66" t="s">
        <v>23996</v>
      </c>
      <c r="E76" s="67" t="s">
        <v>49</v>
      </c>
      <c r="F76" s="1135">
        <v>4.2</v>
      </c>
      <c r="G76" s="1135"/>
      <c r="H76" s="1160">
        <v>3.38</v>
      </c>
      <c r="I76" s="1160" t="s">
        <v>1349</v>
      </c>
      <c r="J76" s="68">
        <f t="shared" si="7"/>
        <v>14.19</v>
      </c>
    </row>
    <row r="77" spans="1:12" s="58" customFormat="1" ht="24" customHeight="1" x14ac:dyDescent="0.25">
      <c r="A77" s="55"/>
      <c r="B77" s="169">
        <v>83362</v>
      </c>
      <c r="C77" s="298" t="s">
        <v>1361</v>
      </c>
      <c r="D77" s="66" t="str">
        <f>IF($C77="SERVIÇO",VLOOKUP($B77,'SINAPI ABRIL 2024-SERVIÇOS'!$B:$E,2,FALSE),IF($C77="INSUMO",VLOOKUP($B77,'SINAPI ABRIL 2024-INSUMOS'!$A:$D,2,FALSE),IF($C77="COMPOSIÇÃO",VLOOKUP($B77,COMPOSIÇÕES!$A:$D,2,FALSE))))</f>
        <v>ESPARGIDOR DE ASFALTO PRESSURIZADO, TANQUE 6 M3 COM ISOLAÇÃO TÉRMICA, AQUECIDO COM 2 MAÇARICOS, COM BARRA ESPARGIDORA 3,60 M, MONTADO SOBRE CAMINHÃO  TOCO, PBT 14.300 KG, POTÊNCIA 185 CV - CHP DIURNO. AF_05/2023</v>
      </c>
      <c r="E77" s="67" t="s">
        <v>68</v>
      </c>
      <c r="F77" s="1135">
        <v>1.2999999999999999E-3</v>
      </c>
      <c r="G77" s="1135"/>
      <c r="H77" s="1134">
        <f>IF($C77="SERVIÇO",VLOOKUP($B77,'SINAPI ABRIL 2024-SERVIÇOS'!$B:$E,4,FALSE),IF($C77="INSUMO",VLOOKUP($B77,'SINAPI ABRIL 2024-INSUMOS'!$A:$D,4,FALSE),IF($C77="COMPOSIÇÃO",VLOOKUP($B77,COMPOSIÇÕES!$A:$D,4,FALSE))))</f>
        <v>277.43</v>
      </c>
      <c r="I77" s="1134" t="s">
        <v>1349</v>
      </c>
      <c r="J77" s="68">
        <f t="shared" si="7"/>
        <v>0.36</v>
      </c>
    </row>
    <row r="78" spans="1:12" s="58" customFormat="1" ht="14.25" customHeight="1" x14ac:dyDescent="0.25">
      <c r="A78" s="55"/>
      <c r="B78" s="169">
        <v>88316</v>
      </c>
      <c r="C78" s="298" t="s">
        <v>1361</v>
      </c>
      <c r="D78" s="66" t="str">
        <f>IF($C78="SERVIÇO",VLOOKUP($B78,'SINAPI ABRIL 2024-SERVIÇOS'!$B:$E,2,FALSE),IF($C78="INSUMO",VLOOKUP($B78,'SINAPI ABRIL 2024-INSUMOS'!$A:$D,2,FALSE),IF($C78="COMPOSIÇÃO",VLOOKUP($B78,COMPOSIÇÕES!$A:$D,2,FALSE))))</f>
        <v>SERVENTE COM ENCARGOS COMPLEMENTARES</v>
      </c>
      <c r="E78" s="67" t="s">
        <v>297</v>
      </c>
      <c r="F78" s="1135">
        <v>3.2199999999999999E-2</v>
      </c>
      <c r="G78" s="1135"/>
      <c r="H78" s="1134">
        <f>IF($C78="SERVIÇO",VLOOKUP($B78,'SINAPI ABRIL 2024-SERVIÇOS'!$B:$E,4,FALSE),IF($C78="INSUMO",VLOOKUP($B78,'SINAPI ABRIL 2024-INSUMOS'!$A:$D,4,FALSE),IF($C78="COMPOSIÇÃO",VLOOKUP($B78,COMPOSIÇÕES!$A:$D,4,FALSE))))</f>
        <v>20.32</v>
      </c>
      <c r="I78" s="1134" t="s">
        <v>1349</v>
      </c>
      <c r="J78" s="68">
        <f t="shared" si="7"/>
        <v>0.65</v>
      </c>
    </row>
    <row r="79" spans="1:12" s="58" customFormat="1" ht="28.5" customHeight="1" x14ac:dyDescent="0.25">
      <c r="A79" s="55"/>
      <c r="B79" s="169">
        <v>89035</v>
      </c>
      <c r="C79" s="298" t="s">
        <v>1361</v>
      </c>
      <c r="D79" s="66" t="str">
        <f>IF($C79="SERVIÇO",VLOOKUP($B79,'SINAPI ABRIL 2024-SERVIÇOS'!$B:$E,2,FALSE),IF($C79="INSUMO",VLOOKUP($B79,'SINAPI ABRIL 2024-INSUMOS'!$A:$D,2,FALSE),IF($C79="COMPOSIÇÃO",VLOOKUP($B79,COMPOSIÇÕES!$A:$D,2,FALSE))))</f>
        <v>TRATOR DE PNEUS, POTÊNCIA 85 CV, TRAÇÃO 4X4, PESO COM LASTRO DE 4.675 KG - CHP DIURNO. AF_06/2014</v>
      </c>
      <c r="E79" s="67" t="s">
        <v>68</v>
      </c>
      <c r="F79" s="1135">
        <v>5.0000000000000001E-4</v>
      </c>
      <c r="G79" s="1135"/>
      <c r="H79" s="1134">
        <f>IF($C79="SERVIÇO",VLOOKUP($B79,'SINAPI ABRIL 2024-SERVIÇOS'!$B:$E,4,FALSE),IF($C79="INSUMO",VLOOKUP($B79,'SINAPI ABRIL 2024-INSUMOS'!$A:$D,4,FALSE),IF($C79="COMPOSIÇÃO",VLOOKUP($B79,COMPOSIÇÕES!$A:$D,4,FALSE))))</f>
        <v>120.83</v>
      </c>
      <c r="I79" s="1134" t="s">
        <v>1349</v>
      </c>
      <c r="J79" s="68">
        <f t="shared" ref="J79:J82" si="8">TRUNC(F79*H79,2)</f>
        <v>0.06</v>
      </c>
    </row>
    <row r="80" spans="1:12" s="58" customFormat="1" ht="24.75" customHeight="1" x14ac:dyDescent="0.25">
      <c r="A80" s="55"/>
      <c r="B80" s="169">
        <v>89036</v>
      </c>
      <c r="C80" s="298" t="s">
        <v>1361</v>
      </c>
      <c r="D80" s="66" t="str">
        <f>IF($C80="SERVIÇO",VLOOKUP($B80,'SINAPI ABRIL 2024-SERVIÇOS'!$B:$E,2,FALSE),IF($C80="INSUMO",VLOOKUP($B80,'SINAPI ABRIL 2024-INSUMOS'!$A:$D,2,FALSE),IF($C80="COMPOSIÇÃO",VLOOKUP($B80,COMPOSIÇÕES!$A:$D,2,FALSE))))</f>
        <v>TRATOR DE PNEUS, POTÊNCIA 85 CV, TRAÇÃO 4X4, PESO COM LASTRO DE 4.675 KG - CHI DIURNO. AF_06/2014</v>
      </c>
      <c r="E80" s="67" t="s">
        <v>183</v>
      </c>
      <c r="F80" s="1135">
        <v>3.5000000000000001E-3</v>
      </c>
      <c r="G80" s="1135"/>
      <c r="H80" s="1134">
        <f>IF($C80="SERVIÇO",VLOOKUP($B80,'SINAPI ABRIL 2024-SERVIÇOS'!$B:$E,4,FALSE),IF($C80="INSUMO",VLOOKUP($B80,'SINAPI ABRIL 2024-INSUMOS'!$A:$D,4,FALSE),IF($C80="COMPOSIÇÃO",VLOOKUP($B80,COMPOSIÇÕES!$A:$D,4,FALSE))))</f>
        <v>38.479999999999997</v>
      </c>
      <c r="I80" s="1134" t="s">
        <v>1349</v>
      </c>
      <c r="J80" s="68">
        <f t="shared" si="8"/>
        <v>0.13</v>
      </c>
    </row>
    <row r="81" spans="1:11" s="58" customFormat="1" ht="47.25" customHeight="1" x14ac:dyDescent="0.25">
      <c r="A81" s="55"/>
      <c r="B81" s="169">
        <v>91386</v>
      </c>
      <c r="C81" s="298" t="s">
        <v>1361</v>
      </c>
      <c r="D81" s="66" t="str">
        <f>IF($C81="SERVIÇO",VLOOKUP($B81,'SINAPI ABRIL 2024-SERVIÇOS'!$B:$E,2,FALSE),IF($C81="INSUMO",VLOOKUP($B81,'SINAPI ABRIL 2024-INSUMOS'!$A:$D,2,FALSE),IF($C81="COMPOSIÇÃO",VLOOKUP($B81,COMPOSIÇÕES!$A:$D,2,FALSE))))</f>
        <v>CAMINHÃO BASCULANTE 10 M3, TRUCADO CABINE SIMPLES, PESO BRUTO TOTAL 23.000 KG, CARGA ÚTIL MÁXIMA 15.935 KG, DISTÂNCIA ENTRE EIXOS 4,80 M, POTÊNCIA 230 CV INCLUSIVE CAÇAMBA METÁLICA - CHP DIURNO. AF_06/2014</v>
      </c>
      <c r="E81" s="67" t="s">
        <v>68</v>
      </c>
      <c r="F81" s="1135">
        <v>5.0000000000000001E-4</v>
      </c>
      <c r="G81" s="1135"/>
      <c r="H81" s="1134">
        <f>IF($C81="SERVIÇO",VLOOKUP($B81,'SINAPI ABRIL 2024-SERVIÇOS'!$B:$E,4,FALSE),IF($C81="INSUMO",VLOOKUP($B81,'SINAPI ABRIL 2024-INSUMOS'!$A:$D,4,FALSE),IF($C81="COMPOSIÇÃO",VLOOKUP($B81,COMPOSIÇÕES!$A:$D,4,FALSE))))</f>
        <v>270.05</v>
      </c>
      <c r="I81" s="1134" t="s">
        <v>1349</v>
      </c>
      <c r="J81" s="68">
        <f t="shared" si="8"/>
        <v>0.13</v>
      </c>
    </row>
    <row r="82" spans="1:11" s="58" customFormat="1" ht="51.75" customHeight="1" x14ac:dyDescent="0.25">
      <c r="A82" s="55"/>
      <c r="B82" s="169">
        <v>91486</v>
      </c>
      <c r="C82" s="298" t="s">
        <v>1361</v>
      </c>
      <c r="D82" s="66" t="str">
        <f>IF($C82="SERVIÇO",VLOOKUP($B82,'SINAPI ABRIL 2024-SERVIÇOS'!$B:$E,2,FALSE),IF($C82="INSUMO",VLOOKUP($B82,'SINAPI ABRIL 2024-INSUMOS'!$A:$D,2,FALSE),IF($C82="COMPOSIÇÃO",VLOOKUP($B82,COMPOSIÇÕES!$A:$D,2,FALSE))))</f>
        <v>ESPARGIDOR DE ASFALTO PRESSURIZADO, TANQUE 6 M3 COM ISOLAÇÃO TÉRMICA, AQUECIDO COM 2 MAÇARICOS, COM BARRA ESPARGIDORA 3,60 M, MONTADO SOBRE CAMINHÃO  TOCO, PBT 14.300 KG, POTÊNCIA 185 CV - CHI DIURNO. AF_05/2023</v>
      </c>
      <c r="E82" s="67" t="s">
        <v>183</v>
      </c>
      <c r="F82" s="1135">
        <v>2.7000000000000001E-3</v>
      </c>
      <c r="G82" s="1135"/>
      <c r="H82" s="1134">
        <f>IF($C82="SERVIÇO",VLOOKUP($B82,'SINAPI ABRIL 2024-SERVIÇOS'!$B:$E,4,FALSE),IF($C82="INSUMO",VLOOKUP($B82,'SINAPI ABRIL 2024-INSUMOS'!$A:$D,4,FALSE),IF($C82="COMPOSIÇÃO",VLOOKUP($B82,COMPOSIÇÕES!$A:$D,4,FALSE))))</f>
        <v>70.19</v>
      </c>
      <c r="I82" s="1134" t="s">
        <v>1349</v>
      </c>
      <c r="J82" s="68">
        <f t="shared" si="8"/>
        <v>0.18</v>
      </c>
    </row>
    <row r="83" spans="1:11" s="58" customFormat="1" ht="13.5" thickBot="1" x14ac:dyDescent="0.3">
      <c r="A83" s="55"/>
      <c r="B83" s="1120" t="s">
        <v>1424</v>
      </c>
      <c r="C83" s="1121"/>
      <c r="D83" s="1121"/>
      <c r="E83" s="1121"/>
      <c r="F83" s="1121"/>
      <c r="G83" s="1121"/>
      <c r="H83" s="1121"/>
      <c r="I83" s="1121"/>
      <c r="J83" s="307">
        <f>SUM(J71:J82)</f>
        <v>20.509999999999994</v>
      </c>
    </row>
    <row r="84" spans="1:11" x14ac:dyDescent="0.25">
      <c r="A84" s="55"/>
      <c r="K84" s="167">
        <f>COLUMN(J113)</f>
        <v>10</v>
      </c>
    </row>
    <row r="85" spans="1:11" x14ac:dyDescent="0.25">
      <c r="A85" s="55"/>
      <c r="K85" s="69">
        <f ca="1">OFFSET(A1,MATCH($K$1,$J$2:J25,1)+1,9)</f>
        <v>7838.72</v>
      </c>
    </row>
    <row r="86" spans="1:11" ht="30.75" customHeight="1" x14ac:dyDescent="0.25">
      <c r="A86" s="55"/>
      <c r="J86" s="70">
        <f ca="1">OFFSET($A$1,MATCH($K$1,$J$2:J25,1)+1,9)</f>
        <v>7838.72</v>
      </c>
    </row>
  </sheetData>
  <mergeCells count="137">
    <mergeCell ref="F59:G59"/>
    <mergeCell ref="H59:I59"/>
    <mergeCell ref="F71:G71"/>
    <mergeCell ref="H71:I71"/>
    <mergeCell ref="F72:G72"/>
    <mergeCell ref="H72:I72"/>
    <mergeCell ref="B64:I64"/>
    <mergeCell ref="B66:B67"/>
    <mergeCell ref="C66:H67"/>
    <mergeCell ref="I66:J66"/>
    <mergeCell ref="I67:J67"/>
    <mergeCell ref="F63:G63"/>
    <mergeCell ref="H63:I63"/>
    <mergeCell ref="F56:G56"/>
    <mergeCell ref="H56:I56"/>
    <mergeCell ref="F57:G57"/>
    <mergeCell ref="H57:I57"/>
    <mergeCell ref="F58:G58"/>
    <mergeCell ref="H58:I58"/>
    <mergeCell ref="F82:G82"/>
    <mergeCell ref="H82:I82"/>
    <mergeCell ref="B83:I83"/>
    <mergeCell ref="F60:G60"/>
    <mergeCell ref="H60:I60"/>
    <mergeCell ref="F61:G61"/>
    <mergeCell ref="H61:I61"/>
    <mergeCell ref="F62:G62"/>
    <mergeCell ref="H62:I62"/>
    <mergeCell ref="F73:G73"/>
    <mergeCell ref="H73:I73"/>
    <mergeCell ref="F74:G74"/>
    <mergeCell ref="H74:I74"/>
    <mergeCell ref="F75:G75"/>
    <mergeCell ref="H75:I75"/>
    <mergeCell ref="F76:G76"/>
    <mergeCell ref="F79:G79"/>
    <mergeCell ref="H79:I79"/>
    <mergeCell ref="F80:G80"/>
    <mergeCell ref="H80:I80"/>
    <mergeCell ref="F81:G81"/>
    <mergeCell ref="H81:I81"/>
    <mergeCell ref="C68:F68"/>
    <mergeCell ref="G68:I68"/>
    <mergeCell ref="B69:B70"/>
    <mergeCell ref="C69:C70"/>
    <mergeCell ref="D69:D70"/>
    <mergeCell ref="E69:E70"/>
    <mergeCell ref="F69:G70"/>
    <mergeCell ref="H76:I76"/>
    <mergeCell ref="F77:G77"/>
    <mergeCell ref="H77:I77"/>
    <mergeCell ref="F78:G78"/>
    <mergeCell ref="H78:I78"/>
    <mergeCell ref="B54:B55"/>
    <mergeCell ref="C54:C55"/>
    <mergeCell ref="D54:D55"/>
    <mergeCell ref="E54:E55"/>
    <mergeCell ref="F54:G55"/>
    <mergeCell ref="B51:B52"/>
    <mergeCell ref="C51:H52"/>
    <mergeCell ref="I51:J51"/>
    <mergeCell ref="I52:J52"/>
    <mergeCell ref="C53:F53"/>
    <mergeCell ref="G53:I53"/>
    <mergeCell ref="B1:J1"/>
    <mergeCell ref="B2:J2"/>
    <mergeCell ref="B3:J3"/>
    <mergeCell ref="B4:J4"/>
    <mergeCell ref="B5:J5"/>
    <mergeCell ref="B10:J10"/>
    <mergeCell ref="B15:B16"/>
    <mergeCell ref="C15:C16"/>
    <mergeCell ref="D15:D16"/>
    <mergeCell ref="E15:E16"/>
    <mergeCell ref="F15:G16"/>
    <mergeCell ref="B12:B13"/>
    <mergeCell ref="C12:H13"/>
    <mergeCell ref="I12:J12"/>
    <mergeCell ref="I13:J13"/>
    <mergeCell ref="C14:F14"/>
    <mergeCell ref="G14:I14"/>
    <mergeCell ref="F17:G17"/>
    <mergeCell ref="D21:D22"/>
    <mergeCell ref="E21:E22"/>
    <mergeCell ref="F21:J22"/>
    <mergeCell ref="H17:I17"/>
    <mergeCell ref="F18:G18"/>
    <mergeCell ref="H18:I18"/>
    <mergeCell ref="B19:I19"/>
    <mergeCell ref="F23:J23"/>
    <mergeCell ref="F24:J24"/>
    <mergeCell ref="B27:B28"/>
    <mergeCell ref="C27:H28"/>
    <mergeCell ref="I27:J27"/>
    <mergeCell ref="I28:J28"/>
    <mergeCell ref="B30:B31"/>
    <mergeCell ref="C30:C31"/>
    <mergeCell ref="D30:D31"/>
    <mergeCell ref="E30:E31"/>
    <mergeCell ref="F30:G31"/>
    <mergeCell ref="H35:I35"/>
    <mergeCell ref="F36:G36"/>
    <mergeCell ref="H36:I36"/>
    <mergeCell ref="C29:F29"/>
    <mergeCell ref="G29:I29"/>
    <mergeCell ref="E44:E45"/>
    <mergeCell ref="F44:G45"/>
    <mergeCell ref="F46:G46"/>
    <mergeCell ref="H46:I46"/>
    <mergeCell ref="F32:G32"/>
    <mergeCell ref="H32:I32"/>
    <mergeCell ref="B39:I39"/>
    <mergeCell ref="F37:G37"/>
    <mergeCell ref="H37:I37"/>
    <mergeCell ref="F38:G38"/>
    <mergeCell ref="H38:I38"/>
    <mergeCell ref="F33:G33"/>
    <mergeCell ref="H33:I33"/>
    <mergeCell ref="F34:G34"/>
    <mergeCell ref="H34:I34"/>
    <mergeCell ref="F35:G35"/>
    <mergeCell ref="B50:I50"/>
    <mergeCell ref="B41:B42"/>
    <mergeCell ref="C41:H42"/>
    <mergeCell ref="I41:J41"/>
    <mergeCell ref="I42:J42"/>
    <mergeCell ref="C43:F43"/>
    <mergeCell ref="G43:I43"/>
    <mergeCell ref="B44:B45"/>
    <mergeCell ref="C44:C45"/>
    <mergeCell ref="H48:I48"/>
    <mergeCell ref="F47:G47"/>
    <mergeCell ref="H47:I47"/>
    <mergeCell ref="F48:G48"/>
    <mergeCell ref="F49:G49"/>
    <mergeCell ref="H49:I49"/>
    <mergeCell ref="D44:D45"/>
  </mergeCells>
  <dataValidations disablePrompts="1" count="2">
    <dataValidation type="list" allowBlank="1" showInputMessage="1" showErrorMessage="1" sqref="K17:K18 K32:K38 K46:K49 K56:K63 K71:K82" xr:uid="{00000000-0002-0000-1100-000000000000}">
      <formula1>$L$1:$L$2</formula1>
    </dataValidation>
    <dataValidation type="list" allowBlank="1" showInputMessage="1" showErrorMessage="1" sqref="C17:C18 C32:C38 C46:C49 C56:C63 C71:C82" xr:uid="{00000000-0002-0000-1100-000001000000}">
      <formula1>$L$1:$L$4</formula1>
    </dataValidation>
  </dataValidations>
  <printOptions horizontalCentered="1"/>
  <pageMargins left="0.78740157480314965" right="0.19685039370078741" top="0.39370078740157483" bottom="0.78740157480314965" header="0.23622047244094491" footer="0.51181102362204722"/>
  <pageSetup paperSize="9" scale="55" fitToHeight="100" orientation="portrait" blackAndWhite="1" r:id="rId1"/>
  <headerFooter scaleWithDoc="0" alignWithMargins="0">
    <oddHeader>&amp;RPágina &amp;P de &amp;N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4">
    <tabColor theme="5" tint="0.39997558519241921"/>
    <pageSetUpPr fitToPage="1"/>
  </sheetPr>
  <dimension ref="B2:IW26"/>
  <sheetViews>
    <sheetView view="pageBreakPreview" topLeftCell="C4" zoomScale="70" zoomScaleNormal="100" zoomScaleSheetLayoutView="70" workbookViewId="0">
      <selection activeCell="D17" sqref="D17"/>
    </sheetView>
  </sheetViews>
  <sheetFormatPr defaultRowHeight="12.75" x14ac:dyDescent="0.2"/>
  <cols>
    <col min="1" max="1" width="9.140625" style="327"/>
    <col min="2" max="2" width="4" style="327" customWidth="1"/>
    <col min="3" max="3" width="11" style="327" customWidth="1"/>
    <col min="4" max="4" width="41.85546875" style="327" customWidth="1"/>
    <col min="5" max="5" width="13.28515625" style="327" customWidth="1"/>
    <col min="6" max="6" width="12.7109375" style="327" customWidth="1"/>
    <col min="7" max="7" width="13.85546875" style="327" bestFit="1" customWidth="1"/>
    <col min="8" max="8" width="14.85546875" style="327" customWidth="1"/>
    <col min="9" max="9" width="13.85546875" style="327" bestFit="1" customWidth="1"/>
    <col min="10" max="10" width="10.5703125" style="327" customWidth="1"/>
    <col min="11" max="11" width="13.5703125" style="327" bestFit="1" customWidth="1"/>
    <col min="12" max="12" width="10.42578125" style="327" customWidth="1"/>
    <col min="13" max="13" width="13.5703125" style="327" bestFit="1" customWidth="1"/>
    <col min="14" max="14" width="10.28515625" style="327" customWidth="1"/>
    <col min="15" max="15" width="14" style="327" bestFit="1" customWidth="1"/>
    <col min="16" max="16" width="10.7109375" style="327" bestFit="1" customWidth="1"/>
    <col min="17" max="17" width="14" style="327" bestFit="1" customWidth="1"/>
    <col min="18" max="18" width="10.7109375" style="327" bestFit="1" customWidth="1"/>
    <col min="19" max="19" width="14" style="327" bestFit="1" customWidth="1"/>
    <col min="20" max="20" width="10.7109375" style="327" bestFit="1" customWidth="1"/>
    <col min="21" max="21" width="14" style="327" bestFit="1" customWidth="1"/>
    <col min="22" max="22" width="10.7109375" style="327" bestFit="1" customWidth="1"/>
    <col min="23" max="23" width="14" style="327" bestFit="1" customWidth="1"/>
    <col min="24" max="24" width="10.7109375" style="327" bestFit="1" customWidth="1"/>
    <col min="25" max="25" width="14" style="327" bestFit="1" customWidth="1"/>
    <col min="26" max="26" width="13.42578125" style="327" bestFit="1" customWidth="1"/>
    <col min="27" max="27" width="14" style="327" bestFit="1" customWidth="1"/>
    <col min="28" max="28" width="10.7109375" style="327" bestFit="1" customWidth="1"/>
    <col min="29" max="29" width="17.85546875" style="327" bestFit="1" customWidth="1"/>
    <col min="30" max="30" width="11.42578125" style="327" customWidth="1"/>
    <col min="31" max="31" width="9.140625" style="327"/>
    <col min="32" max="32" width="10" style="327" bestFit="1" customWidth="1"/>
    <col min="33" max="258" width="9.140625" style="327"/>
    <col min="259" max="259" width="4" style="327" customWidth="1"/>
    <col min="260" max="260" width="34.5703125" style="327" customWidth="1"/>
    <col min="261" max="261" width="11.85546875" style="327" bestFit="1" customWidth="1"/>
    <col min="262" max="262" width="8.140625" style="327" customWidth="1"/>
    <col min="263" max="263" width="13.85546875" style="327" bestFit="1" customWidth="1"/>
    <col min="264" max="264" width="8.140625" style="327" customWidth="1"/>
    <col min="265" max="265" width="13.85546875" style="327" bestFit="1" customWidth="1"/>
    <col min="266" max="266" width="8.7109375" style="327" customWidth="1"/>
    <col min="267" max="267" width="13.5703125" style="327" bestFit="1" customWidth="1"/>
    <col min="268" max="268" width="9" style="327" customWidth="1"/>
    <col min="269" max="269" width="13.5703125" style="327" bestFit="1" customWidth="1"/>
    <col min="270" max="270" width="9" style="327" bestFit="1" customWidth="1"/>
    <col min="271" max="271" width="13.5703125" style="327" bestFit="1" customWidth="1"/>
    <col min="272" max="272" width="9" style="327" bestFit="1" customWidth="1"/>
    <col min="273" max="273" width="13.85546875" style="327" bestFit="1" customWidth="1"/>
    <col min="274" max="274" width="8.7109375" style="327" bestFit="1" customWidth="1"/>
    <col min="275" max="275" width="13.85546875" style="327" bestFit="1" customWidth="1"/>
    <col min="276" max="276" width="8.7109375" style="327" bestFit="1" customWidth="1"/>
    <col min="277" max="277" width="13.85546875" style="327" bestFit="1" customWidth="1"/>
    <col min="278" max="278" width="8.7109375" style="327" bestFit="1" customWidth="1"/>
    <col min="279" max="279" width="13.85546875" style="327" bestFit="1" customWidth="1"/>
    <col min="280" max="280" width="8.7109375" style="327" bestFit="1" customWidth="1"/>
    <col min="281" max="281" width="13.85546875" style="327" bestFit="1" customWidth="1"/>
    <col min="282" max="282" width="8.7109375" style="327" bestFit="1" customWidth="1"/>
    <col min="283" max="283" width="13.85546875" style="327" bestFit="1" customWidth="1"/>
    <col min="284" max="284" width="8.7109375" style="327" bestFit="1" customWidth="1"/>
    <col min="285" max="285" width="17.85546875" style="327" bestFit="1" customWidth="1"/>
    <col min="286" max="287" width="9.140625" style="327"/>
    <col min="288" max="288" width="10" style="327" bestFit="1" customWidth="1"/>
    <col min="289" max="514" width="9.140625" style="327"/>
    <col min="515" max="515" width="4" style="327" customWidth="1"/>
    <col min="516" max="516" width="34.5703125" style="327" customWidth="1"/>
    <col min="517" max="517" width="11.85546875" style="327" bestFit="1" customWidth="1"/>
    <col min="518" max="518" width="8.140625" style="327" customWidth="1"/>
    <col min="519" max="519" width="13.85546875" style="327" bestFit="1" customWidth="1"/>
    <col min="520" max="520" width="8.140625" style="327" customWidth="1"/>
    <col min="521" max="521" width="13.85546875" style="327" bestFit="1" customWidth="1"/>
    <col min="522" max="522" width="8.7109375" style="327" customWidth="1"/>
    <col min="523" max="523" width="13.5703125" style="327" bestFit="1" customWidth="1"/>
    <col min="524" max="524" width="9" style="327" customWidth="1"/>
    <col min="525" max="525" width="13.5703125" style="327" bestFit="1" customWidth="1"/>
    <col min="526" max="526" width="9" style="327" bestFit="1" customWidth="1"/>
    <col min="527" max="527" width="13.5703125" style="327" bestFit="1" customWidth="1"/>
    <col min="528" max="528" width="9" style="327" bestFit="1" customWidth="1"/>
    <col min="529" max="529" width="13.85546875" style="327" bestFit="1" customWidth="1"/>
    <col min="530" max="530" width="8.7109375" style="327" bestFit="1" customWidth="1"/>
    <col min="531" max="531" width="13.85546875" style="327" bestFit="1" customWidth="1"/>
    <col min="532" max="532" width="8.7109375" style="327" bestFit="1" customWidth="1"/>
    <col min="533" max="533" width="13.85546875" style="327" bestFit="1" customWidth="1"/>
    <col min="534" max="534" width="8.7109375" style="327" bestFit="1" customWidth="1"/>
    <col min="535" max="535" width="13.85546875" style="327" bestFit="1" customWidth="1"/>
    <col min="536" max="536" width="8.7109375" style="327" bestFit="1" customWidth="1"/>
    <col min="537" max="537" width="13.85546875" style="327" bestFit="1" customWidth="1"/>
    <col min="538" max="538" width="8.7109375" style="327" bestFit="1" customWidth="1"/>
    <col min="539" max="539" width="13.85546875" style="327" bestFit="1" customWidth="1"/>
    <col min="540" max="540" width="8.7109375" style="327" bestFit="1" customWidth="1"/>
    <col min="541" max="541" width="17.85546875" style="327" bestFit="1" customWidth="1"/>
    <col min="542" max="543" width="9.140625" style="327"/>
    <col min="544" max="544" width="10" style="327" bestFit="1" customWidth="1"/>
    <col min="545" max="770" width="9.140625" style="327"/>
    <col min="771" max="771" width="4" style="327" customWidth="1"/>
    <col min="772" max="772" width="34.5703125" style="327" customWidth="1"/>
    <col min="773" max="773" width="11.85546875" style="327" bestFit="1" customWidth="1"/>
    <col min="774" max="774" width="8.140625" style="327" customWidth="1"/>
    <col min="775" max="775" width="13.85546875" style="327" bestFit="1" customWidth="1"/>
    <col min="776" max="776" width="8.140625" style="327" customWidth="1"/>
    <col min="777" max="777" width="13.85546875" style="327" bestFit="1" customWidth="1"/>
    <col min="778" max="778" width="8.7109375" style="327" customWidth="1"/>
    <col min="779" max="779" width="13.5703125" style="327" bestFit="1" customWidth="1"/>
    <col min="780" max="780" width="9" style="327" customWidth="1"/>
    <col min="781" max="781" width="13.5703125" style="327" bestFit="1" customWidth="1"/>
    <col min="782" max="782" width="9" style="327" bestFit="1" customWidth="1"/>
    <col min="783" max="783" width="13.5703125" style="327" bestFit="1" customWidth="1"/>
    <col min="784" max="784" width="9" style="327" bestFit="1" customWidth="1"/>
    <col min="785" max="785" width="13.85546875" style="327" bestFit="1" customWidth="1"/>
    <col min="786" max="786" width="8.7109375" style="327" bestFit="1" customWidth="1"/>
    <col min="787" max="787" width="13.85546875" style="327" bestFit="1" customWidth="1"/>
    <col min="788" max="788" width="8.7109375" style="327" bestFit="1" customWidth="1"/>
    <col min="789" max="789" width="13.85546875" style="327" bestFit="1" customWidth="1"/>
    <col min="790" max="790" width="8.7109375" style="327" bestFit="1" customWidth="1"/>
    <col min="791" max="791" width="13.85546875" style="327" bestFit="1" customWidth="1"/>
    <col min="792" max="792" width="8.7109375" style="327" bestFit="1" customWidth="1"/>
    <col min="793" max="793" width="13.85546875" style="327" bestFit="1" customWidth="1"/>
    <col min="794" max="794" width="8.7109375" style="327" bestFit="1" customWidth="1"/>
    <col min="795" max="795" width="13.85546875" style="327" bestFit="1" customWidth="1"/>
    <col min="796" max="796" width="8.7109375" style="327" bestFit="1" customWidth="1"/>
    <col min="797" max="797" width="17.85546875" style="327" bestFit="1" customWidth="1"/>
    <col min="798" max="799" width="9.140625" style="327"/>
    <col min="800" max="800" width="10" style="327" bestFit="1" customWidth="1"/>
    <col min="801" max="1026" width="9.140625" style="327"/>
    <col min="1027" max="1027" width="4" style="327" customWidth="1"/>
    <col min="1028" max="1028" width="34.5703125" style="327" customWidth="1"/>
    <col min="1029" max="1029" width="11.85546875" style="327" bestFit="1" customWidth="1"/>
    <col min="1030" max="1030" width="8.140625" style="327" customWidth="1"/>
    <col min="1031" max="1031" width="13.85546875" style="327" bestFit="1" customWidth="1"/>
    <col min="1032" max="1032" width="8.140625" style="327" customWidth="1"/>
    <col min="1033" max="1033" width="13.85546875" style="327" bestFit="1" customWidth="1"/>
    <col min="1034" max="1034" width="8.7109375" style="327" customWidth="1"/>
    <col min="1035" max="1035" width="13.5703125" style="327" bestFit="1" customWidth="1"/>
    <col min="1036" max="1036" width="9" style="327" customWidth="1"/>
    <col min="1037" max="1037" width="13.5703125" style="327" bestFit="1" customWidth="1"/>
    <col min="1038" max="1038" width="9" style="327" bestFit="1" customWidth="1"/>
    <col min="1039" max="1039" width="13.5703125" style="327" bestFit="1" customWidth="1"/>
    <col min="1040" max="1040" width="9" style="327" bestFit="1" customWidth="1"/>
    <col min="1041" max="1041" width="13.85546875" style="327" bestFit="1" customWidth="1"/>
    <col min="1042" max="1042" width="8.7109375" style="327" bestFit="1" customWidth="1"/>
    <col min="1043" max="1043" width="13.85546875" style="327" bestFit="1" customWidth="1"/>
    <col min="1044" max="1044" width="8.7109375" style="327" bestFit="1" customWidth="1"/>
    <col min="1045" max="1045" width="13.85546875" style="327" bestFit="1" customWidth="1"/>
    <col min="1046" max="1046" width="8.7109375" style="327" bestFit="1" customWidth="1"/>
    <col min="1047" max="1047" width="13.85546875" style="327" bestFit="1" customWidth="1"/>
    <col min="1048" max="1048" width="8.7109375" style="327" bestFit="1" customWidth="1"/>
    <col min="1049" max="1049" width="13.85546875" style="327" bestFit="1" customWidth="1"/>
    <col min="1050" max="1050" width="8.7109375" style="327" bestFit="1" customWidth="1"/>
    <col min="1051" max="1051" width="13.85546875" style="327" bestFit="1" customWidth="1"/>
    <col min="1052" max="1052" width="8.7109375" style="327" bestFit="1" customWidth="1"/>
    <col min="1053" max="1053" width="17.85546875" style="327" bestFit="1" customWidth="1"/>
    <col min="1054" max="1055" width="9.140625" style="327"/>
    <col min="1056" max="1056" width="10" style="327" bestFit="1" customWidth="1"/>
    <col min="1057" max="1282" width="9.140625" style="327"/>
    <col min="1283" max="1283" width="4" style="327" customWidth="1"/>
    <col min="1284" max="1284" width="34.5703125" style="327" customWidth="1"/>
    <col min="1285" max="1285" width="11.85546875" style="327" bestFit="1" customWidth="1"/>
    <col min="1286" max="1286" width="8.140625" style="327" customWidth="1"/>
    <col min="1287" max="1287" width="13.85546875" style="327" bestFit="1" customWidth="1"/>
    <col min="1288" max="1288" width="8.140625" style="327" customWidth="1"/>
    <col min="1289" max="1289" width="13.85546875" style="327" bestFit="1" customWidth="1"/>
    <col min="1290" max="1290" width="8.7109375" style="327" customWidth="1"/>
    <col min="1291" max="1291" width="13.5703125" style="327" bestFit="1" customWidth="1"/>
    <col min="1292" max="1292" width="9" style="327" customWidth="1"/>
    <col min="1293" max="1293" width="13.5703125" style="327" bestFit="1" customWidth="1"/>
    <col min="1294" max="1294" width="9" style="327" bestFit="1" customWidth="1"/>
    <col min="1295" max="1295" width="13.5703125" style="327" bestFit="1" customWidth="1"/>
    <col min="1296" max="1296" width="9" style="327" bestFit="1" customWidth="1"/>
    <col min="1297" max="1297" width="13.85546875" style="327" bestFit="1" customWidth="1"/>
    <col min="1298" max="1298" width="8.7109375" style="327" bestFit="1" customWidth="1"/>
    <col min="1299" max="1299" width="13.85546875" style="327" bestFit="1" customWidth="1"/>
    <col min="1300" max="1300" width="8.7109375" style="327" bestFit="1" customWidth="1"/>
    <col min="1301" max="1301" width="13.85546875" style="327" bestFit="1" customWidth="1"/>
    <col min="1302" max="1302" width="8.7109375" style="327" bestFit="1" customWidth="1"/>
    <col min="1303" max="1303" width="13.85546875" style="327" bestFit="1" customWidth="1"/>
    <col min="1304" max="1304" width="8.7109375" style="327" bestFit="1" customWidth="1"/>
    <col min="1305" max="1305" width="13.85546875" style="327" bestFit="1" customWidth="1"/>
    <col min="1306" max="1306" width="8.7109375" style="327" bestFit="1" customWidth="1"/>
    <col min="1307" max="1307" width="13.85546875" style="327" bestFit="1" customWidth="1"/>
    <col min="1308" max="1308" width="8.7109375" style="327" bestFit="1" customWidth="1"/>
    <col min="1309" max="1309" width="17.85546875" style="327" bestFit="1" customWidth="1"/>
    <col min="1310" max="1311" width="9.140625" style="327"/>
    <col min="1312" max="1312" width="10" style="327" bestFit="1" customWidth="1"/>
    <col min="1313" max="1538" width="9.140625" style="327"/>
    <col min="1539" max="1539" width="4" style="327" customWidth="1"/>
    <col min="1540" max="1540" width="34.5703125" style="327" customWidth="1"/>
    <col min="1541" max="1541" width="11.85546875" style="327" bestFit="1" customWidth="1"/>
    <col min="1542" max="1542" width="8.140625" style="327" customWidth="1"/>
    <col min="1543" max="1543" width="13.85546875" style="327" bestFit="1" customWidth="1"/>
    <col min="1544" max="1544" width="8.140625" style="327" customWidth="1"/>
    <col min="1545" max="1545" width="13.85546875" style="327" bestFit="1" customWidth="1"/>
    <col min="1546" max="1546" width="8.7109375" style="327" customWidth="1"/>
    <col min="1547" max="1547" width="13.5703125" style="327" bestFit="1" customWidth="1"/>
    <col min="1548" max="1548" width="9" style="327" customWidth="1"/>
    <col min="1549" max="1549" width="13.5703125" style="327" bestFit="1" customWidth="1"/>
    <col min="1550" max="1550" width="9" style="327" bestFit="1" customWidth="1"/>
    <col min="1551" max="1551" width="13.5703125" style="327" bestFit="1" customWidth="1"/>
    <col min="1552" max="1552" width="9" style="327" bestFit="1" customWidth="1"/>
    <col min="1553" max="1553" width="13.85546875" style="327" bestFit="1" customWidth="1"/>
    <col min="1554" max="1554" width="8.7109375" style="327" bestFit="1" customWidth="1"/>
    <col min="1555" max="1555" width="13.85546875" style="327" bestFit="1" customWidth="1"/>
    <col min="1556" max="1556" width="8.7109375" style="327" bestFit="1" customWidth="1"/>
    <col min="1557" max="1557" width="13.85546875" style="327" bestFit="1" customWidth="1"/>
    <col min="1558" max="1558" width="8.7109375" style="327" bestFit="1" customWidth="1"/>
    <col min="1559" max="1559" width="13.85546875" style="327" bestFit="1" customWidth="1"/>
    <col min="1560" max="1560" width="8.7109375" style="327" bestFit="1" customWidth="1"/>
    <col min="1561" max="1561" width="13.85546875" style="327" bestFit="1" customWidth="1"/>
    <col min="1562" max="1562" width="8.7109375" style="327" bestFit="1" customWidth="1"/>
    <col min="1563" max="1563" width="13.85546875" style="327" bestFit="1" customWidth="1"/>
    <col min="1564" max="1564" width="8.7109375" style="327" bestFit="1" customWidth="1"/>
    <col min="1565" max="1565" width="17.85546875" style="327" bestFit="1" customWidth="1"/>
    <col min="1566" max="1567" width="9.140625" style="327"/>
    <col min="1568" max="1568" width="10" style="327" bestFit="1" customWidth="1"/>
    <col min="1569" max="1794" width="9.140625" style="327"/>
    <col min="1795" max="1795" width="4" style="327" customWidth="1"/>
    <col min="1796" max="1796" width="34.5703125" style="327" customWidth="1"/>
    <col min="1797" max="1797" width="11.85546875" style="327" bestFit="1" customWidth="1"/>
    <col min="1798" max="1798" width="8.140625" style="327" customWidth="1"/>
    <col min="1799" max="1799" width="13.85546875" style="327" bestFit="1" customWidth="1"/>
    <col min="1800" max="1800" width="8.140625" style="327" customWidth="1"/>
    <col min="1801" max="1801" width="13.85546875" style="327" bestFit="1" customWidth="1"/>
    <col min="1802" max="1802" width="8.7109375" style="327" customWidth="1"/>
    <col min="1803" max="1803" width="13.5703125" style="327" bestFit="1" customWidth="1"/>
    <col min="1804" max="1804" width="9" style="327" customWidth="1"/>
    <col min="1805" max="1805" width="13.5703125" style="327" bestFit="1" customWidth="1"/>
    <col min="1806" max="1806" width="9" style="327" bestFit="1" customWidth="1"/>
    <col min="1807" max="1807" width="13.5703125" style="327" bestFit="1" customWidth="1"/>
    <col min="1808" max="1808" width="9" style="327" bestFit="1" customWidth="1"/>
    <col min="1809" max="1809" width="13.85546875" style="327" bestFit="1" customWidth="1"/>
    <col min="1810" max="1810" width="8.7109375" style="327" bestFit="1" customWidth="1"/>
    <col min="1811" max="1811" width="13.85546875" style="327" bestFit="1" customWidth="1"/>
    <col min="1812" max="1812" width="8.7109375" style="327" bestFit="1" customWidth="1"/>
    <col min="1813" max="1813" width="13.85546875" style="327" bestFit="1" customWidth="1"/>
    <col min="1814" max="1814" width="8.7109375" style="327" bestFit="1" customWidth="1"/>
    <col min="1815" max="1815" width="13.85546875" style="327" bestFit="1" customWidth="1"/>
    <col min="1816" max="1816" width="8.7109375" style="327" bestFit="1" customWidth="1"/>
    <col min="1817" max="1817" width="13.85546875" style="327" bestFit="1" customWidth="1"/>
    <col min="1818" max="1818" width="8.7109375" style="327" bestFit="1" customWidth="1"/>
    <col min="1819" max="1819" width="13.85546875" style="327" bestFit="1" customWidth="1"/>
    <col min="1820" max="1820" width="8.7109375" style="327" bestFit="1" customWidth="1"/>
    <col min="1821" max="1821" width="17.85546875" style="327" bestFit="1" customWidth="1"/>
    <col min="1822" max="1823" width="9.140625" style="327"/>
    <col min="1824" max="1824" width="10" style="327" bestFit="1" customWidth="1"/>
    <col min="1825" max="2050" width="9.140625" style="327"/>
    <col min="2051" max="2051" width="4" style="327" customWidth="1"/>
    <col min="2052" max="2052" width="34.5703125" style="327" customWidth="1"/>
    <col min="2053" max="2053" width="11.85546875" style="327" bestFit="1" customWidth="1"/>
    <col min="2054" max="2054" width="8.140625" style="327" customWidth="1"/>
    <col min="2055" max="2055" width="13.85546875" style="327" bestFit="1" customWidth="1"/>
    <col min="2056" max="2056" width="8.140625" style="327" customWidth="1"/>
    <col min="2057" max="2057" width="13.85546875" style="327" bestFit="1" customWidth="1"/>
    <col min="2058" max="2058" width="8.7109375" style="327" customWidth="1"/>
    <col min="2059" max="2059" width="13.5703125" style="327" bestFit="1" customWidth="1"/>
    <col min="2060" max="2060" width="9" style="327" customWidth="1"/>
    <col min="2061" max="2061" width="13.5703125" style="327" bestFit="1" customWidth="1"/>
    <col min="2062" max="2062" width="9" style="327" bestFit="1" customWidth="1"/>
    <col min="2063" max="2063" width="13.5703125" style="327" bestFit="1" customWidth="1"/>
    <col min="2064" max="2064" width="9" style="327" bestFit="1" customWidth="1"/>
    <col min="2065" max="2065" width="13.85546875" style="327" bestFit="1" customWidth="1"/>
    <col min="2066" max="2066" width="8.7109375" style="327" bestFit="1" customWidth="1"/>
    <col min="2067" max="2067" width="13.85546875" style="327" bestFit="1" customWidth="1"/>
    <col min="2068" max="2068" width="8.7109375" style="327" bestFit="1" customWidth="1"/>
    <col min="2069" max="2069" width="13.85546875" style="327" bestFit="1" customWidth="1"/>
    <col min="2070" max="2070" width="8.7109375" style="327" bestFit="1" customWidth="1"/>
    <col min="2071" max="2071" width="13.85546875" style="327" bestFit="1" customWidth="1"/>
    <col min="2072" max="2072" width="8.7109375" style="327" bestFit="1" customWidth="1"/>
    <col min="2073" max="2073" width="13.85546875" style="327" bestFit="1" customWidth="1"/>
    <col min="2074" max="2074" width="8.7109375" style="327" bestFit="1" customWidth="1"/>
    <col min="2075" max="2075" width="13.85546875" style="327" bestFit="1" customWidth="1"/>
    <col min="2076" max="2076" width="8.7109375" style="327" bestFit="1" customWidth="1"/>
    <col min="2077" max="2077" width="17.85546875" style="327" bestFit="1" customWidth="1"/>
    <col min="2078" max="2079" width="9.140625" style="327"/>
    <col min="2080" max="2080" width="10" style="327" bestFit="1" customWidth="1"/>
    <col min="2081" max="2306" width="9.140625" style="327"/>
    <col min="2307" max="2307" width="4" style="327" customWidth="1"/>
    <col min="2308" max="2308" width="34.5703125" style="327" customWidth="1"/>
    <col min="2309" max="2309" width="11.85546875" style="327" bestFit="1" customWidth="1"/>
    <col min="2310" max="2310" width="8.140625" style="327" customWidth="1"/>
    <col min="2311" max="2311" width="13.85546875" style="327" bestFit="1" customWidth="1"/>
    <col min="2312" max="2312" width="8.140625" style="327" customWidth="1"/>
    <col min="2313" max="2313" width="13.85546875" style="327" bestFit="1" customWidth="1"/>
    <col min="2314" max="2314" width="8.7109375" style="327" customWidth="1"/>
    <col min="2315" max="2315" width="13.5703125" style="327" bestFit="1" customWidth="1"/>
    <col min="2316" max="2316" width="9" style="327" customWidth="1"/>
    <col min="2317" max="2317" width="13.5703125" style="327" bestFit="1" customWidth="1"/>
    <col min="2318" max="2318" width="9" style="327" bestFit="1" customWidth="1"/>
    <col min="2319" max="2319" width="13.5703125" style="327" bestFit="1" customWidth="1"/>
    <col min="2320" max="2320" width="9" style="327" bestFit="1" customWidth="1"/>
    <col min="2321" max="2321" width="13.85546875" style="327" bestFit="1" customWidth="1"/>
    <col min="2322" max="2322" width="8.7109375" style="327" bestFit="1" customWidth="1"/>
    <col min="2323" max="2323" width="13.85546875" style="327" bestFit="1" customWidth="1"/>
    <col min="2324" max="2324" width="8.7109375" style="327" bestFit="1" customWidth="1"/>
    <col min="2325" max="2325" width="13.85546875" style="327" bestFit="1" customWidth="1"/>
    <col min="2326" max="2326" width="8.7109375" style="327" bestFit="1" customWidth="1"/>
    <col min="2327" max="2327" width="13.85546875" style="327" bestFit="1" customWidth="1"/>
    <col min="2328" max="2328" width="8.7109375" style="327" bestFit="1" customWidth="1"/>
    <col min="2329" max="2329" width="13.85546875" style="327" bestFit="1" customWidth="1"/>
    <col min="2330" max="2330" width="8.7109375" style="327" bestFit="1" customWidth="1"/>
    <col min="2331" max="2331" width="13.85546875" style="327" bestFit="1" customWidth="1"/>
    <col min="2332" max="2332" width="8.7109375" style="327" bestFit="1" customWidth="1"/>
    <col min="2333" max="2333" width="17.85546875" style="327" bestFit="1" customWidth="1"/>
    <col min="2334" max="2335" width="9.140625" style="327"/>
    <col min="2336" max="2336" width="10" style="327" bestFit="1" customWidth="1"/>
    <col min="2337" max="2562" width="9.140625" style="327"/>
    <col min="2563" max="2563" width="4" style="327" customWidth="1"/>
    <col min="2564" max="2564" width="34.5703125" style="327" customWidth="1"/>
    <col min="2565" max="2565" width="11.85546875" style="327" bestFit="1" customWidth="1"/>
    <col min="2566" max="2566" width="8.140625" style="327" customWidth="1"/>
    <col min="2567" max="2567" width="13.85546875" style="327" bestFit="1" customWidth="1"/>
    <col min="2568" max="2568" width="8.140625" style="327" customWidth="1"/>
    <col min="2569" max="2569" width="13.85546875" style="327" bestFit="1" customWidth="1"/>
    <col min="2570" max="2570" width="8.7109375" style="327" customWidth="1"/>
    <col min="2571" max="2571" width="13.5703125" style="327" bestFit="1" customWidth="1"/>
    <col min="2572" max="2572" width="9" style="327" customWidth="1"/>
    <col min="2573" max="2573" width="13.5703125" style="327" bestFit="1" customWidth="1"/>
    <col min="2574" max="2574" width="9" style="327" bestFit="1" customWidth="1"/>
    <col min="2575" max="2575" width="13.5703125" style="327" bestFit="1" customWidth="1"/>
    <col min="2576" max="2576" width="9" style="327" bestFit="1" customWidth="1"/>
    <col min="2577" max="2577" width="13.85546875" style="327" bestFit="1" customWidth="1"/>
    <col min="2578" max="2578" width="8.7109375" style="327" bestFit="1" customWidth="1"/>
    <col min="2579" max="2579" width="13.85546875" style="327" bestFit="1" customWidth="1"/>
    <col min="2580" max="2580" width="8.7109375" style="327" bestFit="1" customWidth="1"/>
    <col min="2581" max="2581" width="13.85546875" style="327" bestFit="1" customWidth="1"/>
    <col min="2582" max="2582" width="8.7109375" style="327" bestFit="1" customWidth="1"/>
    <col min="2583" max="2583" width="13.85546875" style="327" bestFit="1" customWidth="1"/>
    <col min="2584" max="2584" width="8.7109375" style="327" bestFit="1" customWidth="1"/>
    <col min="2585" max="2585" width="13.85546875" style="327" bestFit="1" customWidth="1"/>
    <col min="2586" max="2586" width="8.7109375" style="327" bestFit="1" customWidth="1"/>
    <col min="2587" max="2587" width="13.85546875" style="327" bestFit="1" customWidth="1"/>
    <col min="2588" max="2588" width="8.7109375" style="327" bestFit="1" customWidth="1"/>
    <col min="2589" max="2589" width="17.85546875" style="327" bestFit="1" customWidth="1"/>
    <col min="2590" max="2591" width="9.140625" style="327"/>
    <col min="2592" max="2592" width="10" style="327" bestFit="1" customWidth="1"/>
    <col min="2593" max="2818" width="9.140625" style="327"/>
    <col min="2819" max="2819" width="4" style="327" customWidth="1"/>
    <col min="2820" max="2820" width="34.5703125" style="327" customWidth="1"/>
    <col min="2821" max="2821" width="11.85546875" style="327" bestFit="1" customWidth="1"/>
    <col min="2822" max="2822" width="8.140625" style="327" customWidth="1"/>
    <col min="2823" max="2823" width="13.85546875" style="327" bestFit="1" customWidth="1"/>
    <col min="2824" max="2824" width="8.140625" style="327" customWidth="1"/>
    <col min="2825" max="2825" width="13.85546875" style="327" bestFit="1" customWidth="1"/>
    <col min="2826" max="2826" width="8.7109375" style="327" customWidth="1"/>
    <col min="2827" max="2827" width="13.5703125" style="327" bestFit="1" customWidth="1"/>
    <col min="2828" max="2828" width="9" style="327" customWidth="1"/>
    <col min="2829" max="2829" width="13.5703125" style="327" bestFit="1" customWidth="1"/>
    <col min="2830" max="2830" width="9" style="327" bestFit="1" customWidth="1"/>
    <col min="2831" max="2831" width="13.5703125" style="327" bestFit="1" customWidth="1"/>
    <col min="2832" max="2832" width="9" style="327" bestFit="1" customWidth="1"/>
    <col min="2833" max="2833" width="13.85546875" style="327" bestFit="1" customWidth="1"/>
    <col min="2834" max="2834" width="8.7109375" style="327" bestFit="1" customWidth="1"/>
    <col min="2835" max="2835" width="13.85546875" style="327" bestFit="1" customWidth="1"/>
    <col min="2836" max="2836" width="8.7109375" style="327" bestFit="1" customWidth="1"/>
    <col min="2837" max="2837" width="13.85546875" style="327" bestFit="1" customWidth="1"/>
    <col min="2838" max="2838" width="8.7109375" style="327" bestFit="1" customWidth="1"/>
    <col min="2839" max="2839" width="13.85546875" style="327" bestFit="1" customWidth="1"/>
    <col min="2840" max="2840" width="8.7109375" style="327" bestFit="1" customWidth="1"/>
    <col min="2841" max="2841" width="13.85546875" style="327" bestFit="1" customWidth="1"/>
    <col min="2842" max="2842" width="8.7109375" style="327" bestFit="1" customWidth="1"/>
    <col min="2843" max="2843" width="13.85546875" style="327" bestFit="1" customWidth="1"/>
    <col min="2844" max="2844" width="8.7109375" style="327" bestFit="1" customWidth="1"/>
    <col min="2845" max="2845" width="17.85546875" style="327" bestFit="1" customWidth="1"/>
    <col min="2846" max="2847" width="9.140625" style="327"/>
    <col min="2848" max="2848" width="10" style="327" bestFit="1" customWidth="1"/>
    <col min="2849" max="3074" width="9.140625" style="327"/>
    <col min="3075" max="3075" width="4" style="327" customWidth="1"/>
    <col min="3076" max="3076" width="34.5703125" style="327" customWidth="1"/>
    <col min="3077" max="3077" width="11.85546875" style="327" bestFit="1" customWidth="1"/>
    <col min="3078" max="3078" width="8.140625" style="327" customWidth="1"/>
    <col min="3079" max="3079" width="13.85546875" style="327" bestFit="1" customWidth="1"/>
    <col min="3080" max="3080" width="8.140625" style="327" customWidth="1"/>
    <col min="3081" max="3081" width="13.85546875" style="327" bestFit="1" customWidth="1"/>
    <col min="3082" max="3082" width="8.7109375" style="327" customWidth="1"/>
    <col min="3083" max="3083" width="13.5703125" style="327" bestFit="1" customWidth="1"/>
    <col min="3084" max="3084" width="9" style="327" customWidth="1"/>
    <col min="3085" max="3085" width="13.5703125" style="327" bestFit="1" customWidth="1"/>
    <col min="3086" max="3086" width="9" style="327" bestFit="1" customWidth="1"/>
    <col min="3087" max="3087" width="13.5703125" style="327" bestFit="1" customWidth="1"/>
    <col min="3088" max="3088" width="9" style="327" bestFit="1" customWidth="1"/>
    <col min="3089" max="3089" width="13.85546875" style="327" bestFit="1" customWidth="1"/>
    <col min="3090" max="3090" width="8.7109375" style="327" bestFit="1" customWidth="1"/>
    <col min="3091" max="3091" width="13.85546875" style="327" bestFit="1" customWidth="1"/>
    <col min="3092" max="3092" width="8.7109375" style="327" bestFit="1" customWidth="1"/>
    <col min="3093" max="3093" width="13.85546875" style="327" bestFit="1" customWidth="1"/>
    <col min="3094" max="3094" width="8.7109375" style="327" bestFit="1" customWidth="1"/>
    <col min="3095" max="3095" width="13.85546875" style="327" bestFit="1" customWidth="1"/>
    <col min="3096" max="3096" width="8.7109375" style="327" bestFit="1" customWidth="1"/>
    <col min="3097" max="3097" width="13.85546875" style="327" bestFit="1" customWidth="1"/>
    <col min="3098" max="3098" width="8.7109375" style="327" bestFit="1" customWidth="1"/>
    <col min="3099" max="3099" width="13.85546875" style="327" bestFit="1" customWidth="1"/>
    <col min="3100" max="3100" width="8.7109375" style="327" bestFit="1" customWidth="1"/>
    <col min="3101" max="3101" width="17.85546875" style="327" bestFit="1" customWidth="1"/>
    <col min="3102" max="3103" width="9.140625" style="327"/>
    <col min="3104" max="3104" width="10" style="327" bestFit="1" customWidth="1"/>
    <col min="3105" max="3330" width="9.140625" style="327"/>
    <col min="3331" max="3331" width="4" style="327" customWidth="1"/>
    <col min="3332" max="3332" width="34.5703125" style="327" customWidth="1"/>
    <col min="3333" max="3333" width="11.85546875" style="327" bestFit="1" customWidth="1"/>
    <col min="3334" max="3334" width="8.140625" style="327" customWidth="1"/>
    <col min="3335" max="3335" width="13.85546875" style="327" bestFit="1" customWidth="1"/>
    <col min="3336" max="3336" width="8.140625" style="327" customWidth="1"/>
    <col min="3337" max="3337" width="13.85546875" style="327" bestFit="1" customWidth="1"/>
    <col min="3338" max="3338" width="8.7109375" style="327" customWidth="1"/>
    <col min="3339" max="3339" width="13.5703125" style="327" bestFit="1" customWidth="1"/>
    <col min="3340" max="3340" width="9" style="327" customWidth="1"/>
    <col min="3341" max="3341" width="13.5703125" style="327" bestFit="1" customWidth="1"/>
    <col min="3342" max="3342" width="9" style="327" bestFit="1" customWidth="1"/>
    <col min="3343" max="3343" width="13.5703125" style="327" bestFit="1" customWidth="1"/>
    <col min="3344" max="3344" width="9" style="327" bestFit="1" customWidth="1"/>
    <col min="3345" max="3345" width="13.85546875" style="327" bestFit="1" customWidth="1"/>
    <col min="3346" max="3346" width="8.7109375" style="327" bestFit="1" customWidth="1"/>
    <col min="3347" max="3347" width="13.85546875" style="327" bestFit="1" customWidth="1"/>
    <col min="3348" max="3348" width="8.7109375" style="327" bestFit="1" customWidth="1"/>
    <col min="3349" max="3349" width="13.85546875" style="327" bestFit="1" customWidth="1"/>
    <col min="3350" max="3350" width="8.7109375" style="327" bestFit="1" customWidth="1"/>
    <col min="3351" max="3351" width="13.85546875" style="327" bestFit="1" customWidth="1"/>
    <col min="3352" max="3352" width="8.7109375" style="327" bestFit="1" customWidth="1"/>
    <col min="3353" max="3353" width="13.85546875" style="327" bestFit="1" customWidth="1"/>
    <col min="3354" max="3354" width="8.7109375" style="327" bestFit="1" customWidth="1"/>
    <col min="3355" max="3355" width="13.85546875" style="327" bestFit="1" customWidth="1"/>
    <col min="3356" max="3356" width="8.7109375" style="327" bestFit="1" customWidth="1"/>
    <col min="3357" max="3357" width="17.85546875" style="327" bestFit="1" customWidth="1"/>
    <col min="3358" max="3359" width="9.140625" style="327"/>
    <col min="3360" max="3360" width="10" style="327" bestFit="1" customWidth="1"/>
    <col min="3361" max="3586" width="9.140625" style="327"/>
    <col min="3587" max="3587" width="4" style="327" customWidth="1"/>
    <col min="3588" max="3588" width="34.5703125" style="327" customWidth="1"/>
    <col min="3589" max="3589" width="11.85546875" style="327" bestFit="1" customWidth="1"/>
    <col min="3590" max="3590" width="8.140625" style="327" customWidth="1"/>
    <col min="3591" max="3591" width="13.85546875" style="327" bestFit="1" customWidth="1"/>
    <col min="3592" max="3592" width="8.140625" style="327" customWidth="1"/>
    <col min="3593" max="3593" width="13.85546875" style="327" bestFit="1" customWidth="1"/>
    <col min="3594" max="3594" width="8.7109375" style="327" customWidth="1"/>
    <col min="3595" max="3595" width="13.5703125" style="327" bestFit="1" customWidth="1"/>
    <col min="3596" max="3596" width="9" style="327" customWidth="1"/>
    <col min="3597" max="3597" width="13.5703125" style="327" bestFit="1" customWidth="1"/>
    <col min="3598" max="3598" width="9" style="327" bestFit="1" customWidth="1"/>
    <col min="3599" max="3599" width="13.5703125" style="327" bestFit="1" customWidth="1"/>
    <col min="3600" max="3600" width="9" style="327" bestFit="1" customWidth="1"/>
    <col min="3601" max="3601" width="13.85546875" style="327" bestFit="1" customWidth="1"/>
    <col min="3602" max="3602" width="8.7109375" style="327" bestFit="1" customWidth="1"/>
    <col min="3603" max="3603" width="13.85546875" style="327" bestFit="1" customWidth="1"/>
    <col min="3604" max="3604" width="8.7109375" style="327" bestFit="1" customWidth="1"/>
    <col min="3605" max="3605" width="13.85546875" style="327" bestFit="1" customWidth="1"/>
    <col min="3606" max="3606" width="8.7109375" style="327" bestFit="1" customWidth="1"/>
    <col min="3607" max="3607" width="13.85546875" style="327" bestFit="1" customWidth="1"/>
    <col min="3608" max="3608" width="8.7109375" style="327" bestFit="1" customWidth="1"/>
    <col min="3609" max="3609" width="13.85546875" style="327" bestFit="1" customWidth="1"/>
    <col min="3610" max="3610" width="8.7109375" style="327" bestFit="1" customWidth="1"/>
    <col min="3611" max="3611" width="13.85546875" style="327" bestFit="1" customWidth="1"/>
    <col min="3612" max="3612" width="8.7109375" style="327" bestFit="1" customWidth="1"/>
    <col min="3613" max="3613" width="17.85546875" style="327" bestFit="1" customWidth="1"/>
    <col min="3614" max="3615" width="9.140625" style="327"/>
    <col min="3616" max="3616" width="10" style="327" bestFit="1" customWidth="1"/>
    <col min="3617" max="3842" width="9.140625" style="327"/>
    <col min="3843" max="3843" width="4" style="327" customWidth="1"/>
    <col min="3844" max="3844" width="34.5703125" style="327" customWidth="1"/>
    <col min="3845" max="3845" width="11.85546875" style="327" bestFit="1" customWidth="1"/>
    <col min="3846" max="3846" width="8.140625" style="327" customWidth="1"/>
    <col min="3847" max="3847" width="13.85546875" style="327" bestFit="1" customWidth="1"/>
    <col min="3848" max="3848" width="8.140625" style="327" customWidth="1"/>
    <col min="3849" max="3849" width="13.85546875" style="327" bestFit="1" customWidth="1"/>
    <col min="3850" max="3850" width="8.7109375" style="327" customWidth="1"/>
    <col min="3851" max="3851" width="13.5703125" style="327" bestFit="1" customWidth="1"/>
    <col min="3852" max="3852" width="9" style="327" customWidth="1"/>
    <col min="3853" max="3853" width="13.5703125" style="327" bestFit="1" customWidth="1"/>
    <col min="3854" max="3854" width="9" style="327" bestFit="1" customWidth="1"/>
    <col min="3855" max="3855" width="13.5703125" style="327" bestFit="1" customWidth="1"/>
    <col min="3856" max="3856" width="9" style="327" bestFit="1" customWidth="1"/>
    <col min="3857" max="3857" width="13.85546875" style="327" bestFit="1" customWidth="1"/>
    <col min="3858" max="3858" width="8.7109375" style="327" bestFit="1" customWidth="1"/>
    <col min="3859" max="3859" width="13.85546875" style="327" bestFit="1" customWidth="1"/>
    <col min="3860" max="3860" width="8.7109375" style="327" bestFit="1" customWidth="1"/>
    <col min="3861" max="3861" width="13.85546875" style="327" bestFit="1" customWidth="1"/>
    <col min="3862" max="3862" width="8.7109375" style="327" bestFit="1" customWidth="1"/>
    <col min="3863" max="3863" width="13.85546875" style="327" bestFit="1" customWidth="1"/>
    <col min="3864" max="3864" width="8.7109375" style="327" bestFit="1" customWidth="1"/>
    <col min="3865" max="3865" width="13.85546875" style="327" bestFit="1" customWidth="1"/>
    <col min="3866" max="3866" width="8.7109375" style="327" bestFit="1" customWidth="1"/>
    <col min="3867" max="3867" width="13.85546875" style="327" bestFit="1" customWidth="1"/>
    <col min="3868" max="3868" width="8.7109375" style="327" bestFit="1" customWidth="1"/>
    <col min="3869" max="3869" width="17.85546875" style="327" bestFit="1" customWidth="1"/>
    <col min="3870" max="3871" width="9.140625" style="327"/>
    <col min="3872" max="3872" width="10" style="327" bestFit="1" customWidth="1"/>
    <col min="3873" max="4098" width="9.140625" style="327"/>
    <col min="4099" max="4099" width="4" style="327" customWidth="1"/>
    <col min="4100" max="4100" width="34.5703125" style="327" customWidth="1"/>
    <col min="4101" max="4101" width="11.85546875" style="327" bestFit="1" customWidth="1"/>
    <col min="4102" max="4102" width="8.140625" style="327" customWidth="1"/>
    <col min="4103" max="4103" width="13.85546875" style="327" bestFit="1" customWidth="1"/>
    <col min="4104" max="4104" width="8.140625" style="327" customWidth="1"/>
    <col min="4105" max="4105" width="13.85546875" style="327" bestFit="1" customWidth="1"/>
    <col min="4106" max="4106" width="8.7109375" style="327" customWidth="1"/>
    <col min="4107" max="4107" width="13.5703125" style="327" bestFit="1" customWidth="1"/>
    <col min="4108" max="4108" width="9" style="327" customWidth="1"/>
    <col min="4109" max="4109" width="13.5703125" style="327" bestFit="1" customWidth="1"/>
    <col min="4110" max="4110" width="9" style="327" bestFit="1" customWidth="1"/>
    <col min="4111" max="4111" width="13.5703125" style="327" bestFit="1" customWidth="1"/>
    <col min="4112" max="4112" width="9" style="327" bestFit="1" customWidth="1"/>
    <col min="4113" max="4113" width="13.85546875" style="327" bestFit="1" customWidth="1"/>
    <col min="4114" max="4114" width="8.7109375" style="327" bestFit="1" customWidth="1"/>
    <col min="4115" max="4115" width="13.85546875" style="327" bestFit="1" customWidth="1"/>
    <col min="4116" max="4116" width="8.7109375" style="327" bestFit="1" customWidth="1"/>
    <col min="4117" max="4117" width="13.85546875" style="327" bestFit="1" customWidth="1"/>
    <col min="4118" max="4118" width="8.7109375" style="327" bestFit="1" customWidth="1"/>
    <col min="4119" max="4119" width="13.85546875" style="327" bestFit="1" customWidth="1"/>
    <col min="4120" max="4120" width="8.7109375" style="327" bestFit="1" customWidth="1"/>
    <col min="4121" max="4121" width="13.85546875" style="327" bestFit="1" customWidth="1"/>
    <col min="4122" max="4122" width="8.7109375" style="327" bestFit="1" customWidth="1"/>
    <col min="4123" max="4123" width="13.85546875" style="327" bestFit="1" customWidth="1"/>
    <col min="4124" max="4124" width="8.7109375" style="327" bestFit="1" customWidth="1"/>
    <col min="4125" max="4125" width="17.85546875" style="327" bestFit="1" customWidth="1"/>
    <col min="4126" max="4127" width="9.140625" style="327"/>
    <col min="4128" max="4128" width="10" style="327" bestFit="1" customWidth="1"/>
    <col min="4129" max="4354" width="9.140625" style="327"/>
    <col min="4355" max="4355" width="4" style="327" customWidth="1"/>
    <col min="4356" max="4356" width="34.5703125" style="327" customWidth="1"/>
    <col min="4357" max="4357" width="11.85546875" style="327" bestFit="1" customWidth="1"/>
    <col min="4358" max="4358" width="8.140625" style="327" customWidth="1"/>
    <col min="4359" max="4359" width="13.85546875" style="327" bestFit="1" customWidth="1"/>
    <col min="4360" max="4360" width="8.140625" style="327" customWidth="1"/>
    <col min="4361" max="4361" width="13.85546875" style="327" bestFit="1" customWidth="1"/>
    <col min="4362" max="4362" width="8.7109375" style="327" customWidth="1"/>
    <col min="4363" max="4363" width="13.5703125" style="327" bestFit="1" customWidth="1"/>
    <col min="4364" max="4364" width="9" style="327" customWidth="1"/>
    <col min="4365" max="4365" width="13.5703125" style="327" bestFit="1" customWidth="1"/>
    <col min="4366" max="4366" width="9" style="327" bestFit="1" customWidth="1"/>
    <col min="4367" max="4367" width="13.5703125" style="327" bestFit="1" customWidth="1"/>
    <col min="4368" max="4368" width="9" style="327" bestFit="1" customWidth="1"/>
    <col min="4369" max="4369" width="13.85546875" style="327" bestFit="1" customWidth="1"/>
    <col min="4370" max="4370" width="8.7109375" style="327" bestFit="1" customWidth="1"/>
    <col min="4371" max="4371" width="13.85546875" style="327" bestFit="1" customWidth="1"/>
    <col min="4372" max="4372" width="8.7109375" style="327" bestFit="1" customWidth="1"/>
    <col min="4373" max="4373" width="13.85546875" style="327" bestFit="1" customWidth="1"/>
    <col min="4374" max="4374" width="8.7109375" style="327" bestFit="1" customWidth="1"/>
    <col min="4375" max="4375" width="13.85546875" style="327" bestFit="1" customWidth="1"/>
    <col min="4376" max="4376" width="8.7109375" style="327" bestFit="1" customWidth="1"/>
    <col min="4377" max="4377" width="13.85546875" style="327" bestFit="1" customWidth="1"/>
    <col min="4378" max="4378" width="8.7109375" style="327" bestFit="1" customWidth="1"/>
    <col min="4379" max="4379" width="13.85546875" style="327" bestFit="1" customWidth="1"/>
    <col min="4380" max="4380" width="8.7109375" style="327" bestFit="1" customWidth="1"/>
    <col min="4381" max="4381" width="17.85546875" style="327" bestFit="1" customWidth="1"/>
    <col min="4382" max="4383" width="9.140625" style="327"/>
    <col min="4384" max="4384" width="10" style="327" bestFit="1" customWidth="1"/>
    <col min="4385" max="4610" width="9.140625" style="327"/>
    <col min="4611" max="4611" width="4" style="327" customWidth="1"/>
    <col min="4612" max="4612" width="34.5703125" style="327" customWidth="1"/>
    <col min="4613" max="4613" width="11.85546875" style="327" bestFit="1" customWidth="1"/>
    <col min="4614" max="4614" width="8.140625" style="327" customWidth="1"/>
    <col min="4615" max="4615" width="13.85546875" style="327" bestFit="1" customWidth="1"/>
    <col min="4616" max="4616" width="8.140625" style="327" customWidth="1"/>
    <col min="4617" max="4617" width="13.85546875" style="327" bestFit="1" customWidth="1"/>
    <col min="4618" max="4618" width="8.7109375" style="327" customWidth="1"/>
    <col min="4619" max="4619" width="13.5703125" style="327" bestFit="1" customWidth="1"/>
    <col min="4620" max="4620" width="9" style="327" customWidth="1"/>
    <col min="4621" max="4621" width="13.5703125" style="327" bestFit="1" customWidth="1"/>
    <col min="4622" max="4622" width="9" style="327" bestFit="1" customWidth="1"/>
    <col min="4623" max="4623" width="13.5703125" style="327" bestFit="1" customWidth="1"/>
    <col min="4624" max="4624" width="9" style="327" bestFit="1" customWidth="1"/>
    <col min="4625" max="4625" width="13.85546875" style="327" bestFit="1" customWidth="1"/>
    <col min="4626" max="4626" width="8.7109375" style="327" bestFit="1" customWidth="1"/>
    <col min="4627" max="4627" width="13.85546875" style="327" bestFit="1" customWidth="1"/>
    <col min="4628" max="4628" width="8.7109375" style="327" bestFit="1" customWidth="1"/>
    <col min="4629" max="4629" width="13.85546875" style="327" bestFit="1" customWidth="1"/>
    <col min="4630" max="4630" width="8.7109375" style="327" bestFit="1" customWidth="1"/>
    <col min="4631" max="4631" width="13.85546875" style="327" bestFit="1" customWidth="1"/>
    <col min="4632" max="4632" width="8.7109375" style="327" bestFit="1" customWidth="1"/>
    <col min="4633" max="4633" width="13.85546875" style="327" bestFit="1" customWidth="1"/>
    <col min="4634" max="4634" width="8.7109375" style="327" bestFit="1" customWidth="1"/>
    <col min="4635" max="4635" width="13.85546875" style="327" bestFit="1" customWidth="1"/>
    <col min="4636" max="4636" width="8.7109375" style="327" bestFit="1" customWidth="1"/>
    <col min="4637" max="4637" width="17.85546875" style="327" bestFit="1" customWidth="1"/>
    <col min="4638" max="4639" width="9.140625" style="327"/>
    <col min="4640" max="4640" width="10" style="327" bestFit="1" customWidth="1"/>
    <col min="4641" max="4866" width="9.140625" style="327"/>
    <col min="4867" max="4867" width="4" style="327" customWidth="1"/>
    <col min="4868" max="4868" width="34.5703125" style="327" customWidth="1"/>
    <col min="4869" max="4869" width="11.85546875" style="327" bestFit="1" customWidth="1"/>
    <col min="4870" max="4870" width="8.140625" style="327" customWidth="1"/>
    <col min="4871" max="4871" width="13.85546875" style="327" bestFit="1" customWidth="1"/>
    <col min="4872" max="4872" width="8.140625" style="327" customWidth="1"/>
    <col min="4873" max="4873" width="13.85546875" style="327" bestFit="1" customWidth="1"/>
    <col min="4874" max="4874" width="8.7109375" style="327" customWidth="1"/>
    <col min="4875" max="4875" width="13.5703125" style="327" bestFit="1" customWidth="1"/>
    <col min="4876" max="4876" width="9" style="327" customWidth="1"/>
    <col min="4877" max="4877" width="13.5703125" style="327" bestFit="1" customWidth="1"/>
    <col min="4878" max="4878" width="9" style="327" bestFit="1" customWidth="1"/>
    <col min="4879" max="4879" width="13.5703125" style="327" bestFit="1" customWidth="1"/>
    <col min="4880" max="4880" width="9" style="327" bestFit="1" customWidth="1"/>
    <col min="4881" max="4881" width="13.85546875" style="327" bestFit="1" customWidth="1"/>
    <col min="4882" max="4882" width="8.7109375" style="327" bestFit="1" customWidth="1"/>
    <col min="4883" max="4883" width="13.85546875" style="327" bestFit="1" customWidth="1"/>
    <col min="4884" max="4884" width="8.7109375" style="327" bestFit="1" customWidth="1"/>
    <col min="4885" max="4885" width="13.85546875" style="327" bestFit="1" customWidth="1"/>
    <col min="4886" max="4886" width="8.7109375" style="327" bestFit="1" customWidth="1"/>
    <col min="4887" max="4887" width="13.85546875" style="327" bestFit="1" customWidth="1"/>
    <col min="4888" max="4888" width="8.7109375" style="327" bestFit="1" customWidth="1"/>
    <col min="4889" max="4889" width="13.85546875" style="327" bestFit="1" customWidth="1"/>
    <col min="4890" max="4890" width="8.7109375" style="327" bestFit="1" customWidth="1"/>
    <col min="4891" max="4891" width="13.85546875" style="327" bestFit="1" customWidth="1"/>
    <col min="4892" max="4892" width="8.7109375" style="327" bestFit="1" customWidth="1"/>
    <col min="4893" max="4893" width="17.85546875" style="327" bestFit="1" customWidth="1"/>
    <col min="4894" max="4895" width="9.140625" style="327"/>
    <col min="4896" max="4896" width="10" style="327" bestFit="1" customWidth="1"/>
    <col min="4897" max="5122" width="9.140625" style="327"/>
    <col min="5123" max="5123" width="4" style="327" customWidth="1"/>
    <col min="5124" max="5124" width="34.5703125" style="327" customWidth="1"/>
    <col min="5125" max="5125" width="11.85546875" style="327" bestFit="1" customWidth="1"/>
    <col min="5126" max="5126" width="8.140625" style="327" customWidth="1"/>
    <col min="5127" max="5127" width="13.85546875" style="327" bestFit="1" customWidth="1"/>
    <col min="5128" max="5128" width="8.140625" style="327" customWidth="1"/>
    <col min="5129" max="5129" width="13.85546875" style="327" bestFit="1" customWidth="1"/>
    <col min="5130" max="5130" width="8.7109375" style="327" customWidth="1"/>
    <col min="5131" max="5131" width="13.5703125" style="327" bestFit="1" customWidth="1"/>
    <col min="5132" max="5132" width="9" style="327" customWidth="1"/>
    <col min="5133" max="5133" width="13.5703125" style="327" bestFit="1" customWidth="1"/>
    <col min="5134" max="5134" width="9" style="327" bestFit="1" customWidth="1"/>
    <col min="5135" max="5135" width="13.5703125" style="327" bestFit="1" customWidth="1"/>
    <col min="5136" max="5136" width="9" style="327" bestFit="1" customWidth="1"/>
    <col min="5137" max="5137" width="13.85546875" style="327" bestFit="1" customWidth="1"/>
    <col min="5138" max="5138" width="8.7109375" style="327" bestFit="1" customWidth="1"/>
    <col min="5139" max="5139" width="13.85546875" style="327" bestFit="1" customWidth="1"/>
    <col min="5140" max="5140" width="8.7109375" style="327" bestFit="1" customWidth="1"/>
    <col min="5141" max="5141" width="13.85546875" style="327" bestFit="1" customWidth="1"/>
    <col min="5142" max="5142" width="8.7109375" style="327" bestFit="1" customWidth="1"/>
    <col min="5143" max="5143" width="13.85546875" style="327" bestFit="1" customWidth="1"/>
    <col min="5144" max="5144" width="8.7109375" style="327" bestFit="1" customWidth="1"/>
    <col min="5145" max="5145" width="13.85546875" style="327" bestFit="1" customWidth="1"/>
    <col min="5146" max="5146" width="8.7109375" style="327" bestFit="1" customWidth="1"/>
    <col min="5147" max="5147" width="13.85546875" style="327" bestFit="1" customWidth="1"/>
    <col min="5148" max="5148" width="8.7109375" style="327" bestFit="1" customWidth="1"/>
    <col min="5149" max="5149" width="17.85546875" style="327" bestFit="1" customWidth="1"/>
    <col min="5150" max="5151" width="9.140625" style="327"/>
    <col min="5152" max="5152" width="10" style="327" bestFit="1" customWidth="1"/>
    <col min="5153" max="5378" width="9.140625" style="327"/>
    <col min="5379" max="5379" width="4" style="327" customWidth="1"/>
    <col min="5380" max="5380" width="34.5703125" style="327" customWidth="1"/>
    <col min="5381" max="5381" width="11.85546875" style="327" bestFit="1" customWidth="1"/>
    <col min="5382" max="5382" width="8.140625" style="327" customWidth="1"/>
    <col min="5383" max="5383" width="13.85546875" style="327" bestFit="1" customWidth="1"/>
    <col min="5384" max="5384" width="8.140625" style="327" customWidth="1"/>
    <col min="5385" max="5385" width="13.85546875" style="327" bestFit="1" customWidth="1"/>
    <col min="5386" max="5386" width="8.7109375" style="327" customWidth="1"/>
    <col min="5387" max="5387" width="13.5703125" style="327" bestFit="1" customWidth="1"/>
    <col min="5388" max="5388" width="9" style="327" customWidth="1"/>
    <col min="5389" max="5389" width="13.5703125" style="327" bestFit="1" customWidth="1"/>
    <col min="5390" max="5390" width="9" style="327" bestFit="1" customWidth="1"/>
    <col min="5391" max="5391" width="13.5703125" style="327" bestFit="1" customWidth="1"/>
    <col min="5392" max="5392" width="9" style="327" bestFit="1" customWidth="1"/>
    <col min="5393" max="5393" width="13.85546875" style="327" bestFit="1" customWidth="1"/>
    <col min="5394" max="5394" width="8.7109375" style="327" bestFit="1" customWidth="1"/>
    <col min="5395" max="5395" width="13.85546875" style="327" bestFit="1" customWidth="1"/>
    <col min="5396" max="5396" width="8.7109375" style="327" bestFit="1" customWidth="1"/>
    <col min="5397" max="5397" width="13.85546875" style="327" bestFit="1" customWidth="1"/>
    <col min="5398" max="5398" width="8.7109375" style="327" bestFit="1" customWidth="1"/>
    <col min="5399" max="5399" width="13.85546875" style="327" bestFit="1" customWidth="1"/>
    <col min="5400" max="5400" width="8.7109375" style="327" bestFit="1" customWidth="1"/>
    <col min="5401" max="5401" width="13.85546875" style="327" bestFit="1" customWidth="1"/>
    <col min="5402" max="5402" width="8.7109375" style="327" bestFit="1" customWidth="1"/>
    <col min="5403" max="5403" width="13.85546875" style="327" bestFit="1" customWidth="1"/>
    <col min="5404" max="5404" width="8.7109375" style="327" bestFit="1" customWidth="1"/>
    <col min="5405" max="5405" width="17.85546875" style="327" bestFit="1" customWidth="1"/>
    <col min="5406" max="5407" width="9.140625" style="327"/>
    <col min="5408" max="5408" width="10" style="327" bestFit="1" customWidth="1"/>
    <col min="5409" max="5634" width="9.140625" style="327"/>
    <col min="5635" max="5635" width="4" style="327" customWidth="1"/>
    <col min="5636" max="5636" width="34.5703125" style="327" customWidth="1"/>
    <col min="5637" max="5637" width="11.85546875" style="327" bestFit="1" customWidth="1"/>
    <col min="5638" max="5638" width="8.140625" style="327" customWidth="1"/>
    <col min="5639" max="5639" width="13.85546875" style="327" bestFit="1" customWidth="1"/>
    <col min="5640" max="5640" width="8.140625" style="327" customWidth="1"/>
    <col min="5641" max="5641" width="13.85546875" style="327" bestFit="1" customWidth="1"/>
    <col min="5642" max="5642" width="8.7109375" style="327" customWidth="1"/>
    <col min="5643" max="5643" width="13.5703125" style="327" bestFit="1" customWidth="1"/>
    <col min="5644" max="5644" width="9" style="327" customWidth="1"/>
    <col min="5645" max="5645" width="13.5703125" style="327" bestFit="1" customWidth="1"/>
    <col min="5646" max="5646" width="9" style="327" bestFit="1" customWidth="1"/>
    <col min="5647" max="5647" width="13.5703125" style="327" bestFit="1" customWidth="1"/>
    <col min="5648" max="5648" width="9" style="327" bestFit="1" customWidth="1"/>
    <col min="5649" max="5649" width="13.85546875" style="327" bestFit="1" customWidth="1"/>
    <col min="5650" max="5650" width="8.7109375" style="327" bestFit="1" customWidth="1"/>
    <col min="5651" max="5651" width="13.85546875" style="327" bestFit="1" customWidth="1"/>
    <col min="5652" max="5652" width="8.7109375" style="327" bestFit="1" customWidth="1"/>
    <col min="5653" max="5653" width="13.85546875" style="327" bestFit="1" customWidth="1"/>
    <col min="5654" max="5654" width="8.7109375" style="327" bestFit="1" customWidth="1"/>
    <col min="5655" max="5655" width="13.85546875" style="327" bestFit="1" customWidth="1"/>
    <col min="5656" max="5656" width="8.7109375" style="327" bestFit="1" customWidth="1"/>
    <col min="5657" max="5657" width="13.85546875" style="327" bestFit="1" customWidth="1"/>
    <col min="5658" max="5658" width="8.7109375" style="327" bestFit="1" customWidth="1"/>
    <col min="5659" max="5659" width="13.85546875" style="327" bestFit="1" customWidth="1"/>
    <col min="5660" max="5660" width="8.7109375" style="327" bestFit="1" customWidth="1"/>
    <col min="5661" max="5661" width="17.85546875" style="327" bestFit="1" customWidth="1"/>
    <col min="5662" max="5663" width="9.140625" style="327"/>
    <col min="5664" max="5664" width="10" style="327" bestFit="1" customWidth="1"/>
    <col min="5665" max="5890" width="9.140625" style="327"/>
    <col min="5891" max="5891" width="4" style="327" customWidth="1"/>
    <col min="5892" max="5892" width="34.5703125" style="327" customWidth="1"/>
    <col min="5893" max="5893" width="11.85546875" style="327" bestFit="1" customWidth="1"/>
    <col min="5894" max="5894" width="8.140625" style="327" customWidth="1"/>
    <col min="5895" max="5895" width="13.85546875" style="327" bestFit="1" customWidth="1"/>
    <col min="5896" max="5896" width="8.140625" style="327" customWidth="1"/>
    <col min="5897" max="5897" width="13.85546875" style="327" bestFit="1" customWidth="1"/>
    <col min="5898" max="5898" width="8.7109375" style="327" customWidth="1"/>
    <col min="5899" max="5899" width="13.5703125" style="327" bestFit="1" customWidth="1"/>
    <col min="5900" max="5900" width="9" style="327" customWidth="1"/>
    <col min="5901" max="5901" width="13.5703125" style="327" bestFit="1" customWidth="1"/>
    <col min="5902" max="5902" width="9" style="327" bestFit="1" customWidth="1"/>
    <col min="5903" max="5903" width="13.5703125" style="327" bestFit="1" customWidth="1"/>
    <col min="5904" max="5904" width="9" style="327" bestFit="1" customWidth="1"/>
    <col min="5905" max="5905" width="13.85546875" style="327" bestFit="1" customWidth="1"/>
    <col min="5906" max="5906" width="8.7109375" style="327" bestFit="1" customWidth="1"/>
    <col min="5907" max="5907" width="13.85546875" style="327" bestFit="1" customWidth="1"/>
    <col min="5908" max="5908" width="8.7109375" style="327" bestFit="1" customWidth="1"/>
    <col min="5909" max="5909" width="13.85546875" style="327" bestFit="1" customWidth="1"/>
    <col min="5910" max="5910" width="8.7109375" style="327" bestFit="1" customWidth="1"/>
    <col min="5911" max="5911" width="13.85546875" style="327" bestFit="1" customWidth="1"/>
    <col min="5912" max="5912" width="8.7109375" style="327" bestFit="1" customWidth="1"/>
    <col min="5913" max="5913" width="13.85546875" style="327" bestFit="1" customWidth="1"/>
    <col min="5914" max="5914" width="8.7109375" style="327" bestFit="1" customWidth="1"/>
    <col min="5915" max="5915" width="13.85546875" style="327" bestFit="1" customWidth="1"/>
    <col min="5916" max="5916" width="8.7109375" style="327" bestFit="1" customWidth="1"/>
    <col min="5917" max="5917" width="17.85546875" style="327" bestFit="1" customWidth="1"/>
    <col min="5918" max="5919" width="9.140625" style="327"/>
    <col min="5920" max="5920" width="10" style="327" bestFit="1" customWidth="1"/>
    <col min="5921" max="6146" width="9.140625" style="327"/>
    <col min="6147" max="6147" width="4" style="327" customWidth="1"/>
    <col min="6148" max="6148" width="34.5703125" style="327" customWidth="1"/>
    <col min="6149" max="6149" width="11.85546875" style="327" bestFit="1" customWidth="1"/>
    <col min="6150" max="6150" width="8.140625" style="327" customWidth="1"/>
    <col min="6151" max="6151" width="13.85546875" style="327" bestFit="1" customWidth="1"/>
    <col min="6152" max="6152" width="8.140625" style="327" customWidth="1"/>
    <col min="6153" max="6153" width="13.85546875" style="327" bestFit="1" customWidth="1"/>
    <col min="6154" max="6154" width="8.7109375" style="327" customWidth="1"/>
    <col min="6155" max="6155" width="13.5703125" style="327" bestFit="1" customWidth="1"/>
    <col min="6156" max="6156" width="9" style="327" customWidth="1"/>
    <col min="6157" max="6157" width="13.5703125" style="327" bestFit="1" customWidth="1"/>
    <col min="6158" max="6158" width="9" style="327" bestFit="1" customWidth="1"/>
    <col min="6159" max="6159" width="13.5703125" style="327" bestFit="1" customWidth="1"/>
    <col min="6160" max="6160" width="9" style="327" bestFit="1" customWidth="1"/>
    <col min="6161" max="6161" width="13.85546875" style="327" bestFit="1" customWidth="1"/>
    <col min="6162" max="6162" width="8.7109375" style="327" bestFit="1" customWidth="1"/>
    <col min="6163" max="6163" width="13.85546875" style="327" bestFit="1" customWidth="1"/>
    <col min="6164" max="6164" width="8.7109375" style="327" bestFit="1" customWidth="1"/>
    <col min="6165" max="6165" width="13.85546875" style="327" bestFit="1" customWidth="1"/>
    <col min="6166" max="6166" width="8.7109375" style="327" bestFit="1" customWidth="1"/>
    <col min="6167" max="6167" width="13.85546875" style="327" bestFit="1" customWidth="1"/>
    <col min="6168" max="6168" width="8.7109375" style="327" bestFit="1" customWidth="1"/>
    <col min="6169" max="6169" width="13.85546875" style="327" bestFit="1" customWidth="1"/>
    <col min="6170" max="6170" width="8.7109375" style="327" bestFit="1" customWidth="1"/>
    <col min="6171" max="6171" width="13.85546875" style="327" bestFit="1" customWidth="1"/>
    <col min="6172" max="6172" width="8.7109375" style="327" bestFit="1" customWidth="1"/>
    <col min="6173" max="6173" width="17.85546875" style="327" bestFit="1" customWidth="1"/>
    <col min="6174" max="6175" width="9.140625" style="327"/>
    <col min="6176" max="6176" width="10" style="327" bestFit="1" customWidth="1"/>
    <col min="6177" max="6402" width="9.140625" style="327"/>
    <col min="6403" max="6403" width="4" style="327" customWidth="1"/>
    <col min="6404" max="6404" width="34.5703125" style="327" customWidth="1"/>
    <col min="6405" max="6405" width="11.85546875" style="327" bestFit="1" customWidth="1"/>
    <col min="6406" max="6406" width="8.140625" style="327" customWidth="1"/>
    <col min="6407" max="6407" width="13.85546875" style="327" bestFit="1" customWidth="1"/>
    <col min="6408" max="6408" width="8.140625" style="327" customWidth="1"/>
    <col min="6409" max="6409" width="13.85546875" style="327" bestFit="1" customWidth="1"/>
    <col min="6410" max="6410" width="8.7109375" style="327" customWidth="1"/>
    <col min="6411" max="6411" width="13.5703125" style="327" bestFit="1" customWidth="1"/>
    <col min="6412" max="6412" width="9" style="327" customWidth="1"/>
    <col min="6413" max="6413" width="13.5703125" style="327" bestFit="1" customWidth="1"/>
    <col min="6414" max="6414" width="9" style="327" bestFit="1" customWidth="1"/>
    <col min="6415" max="6415" width="13.5703125" style="327" bestFit="1" customWidth="1"/>
    <col min="6416" max="6416" width="9" style="327" bestFit="1" customWidth="1"/>
    <col min="6417" max="6417" width="13.85546875" style="327" bestFit="1" customWidth="1"/>
    <col min="6418" max="6418" width="8.7109375" style="327" bestFit="1" customWidth="1"/>
    <col min="6419" max="6419" width="13.85546875" style="327" bestFit="1" customWidth="1"/>
    <col min="6420" max="6420" width="8.7109375" style="327" bestFit="1" customWidth="1"/>
    <col min="6421" max="6421" width="13.85546875" style="327" bestFit="1" customWidth="1"/>
    <col min="6422" max="6422" width="8.7109375" style="327" bestFit="1" customWidth="1"/>
    <col min="6423" max="6423" width="13.85546875" style="327" bestFit="1" customWidth="1"/>
    <col min="6424" max="6424" width="8.7109375" style="327" bestFit="1" customWidth="1"/>
    <col min="6425" max="6425" width="13.85546875" style="327" bestFit="1" customWidth="1"/>
    <col min="6426" max="6426" width="8.7109375" style="327" bestFit="1" customWidth="1"/>
    <col min="6427" max="6427" width="13.85546875" style="327" bestFit="1" customWidth="1"/>
    <col min="6428" max="6428" width="8.7109375" style="327" bestFit="1" customWidth="1"/>
    <col min="6429" max="6429" width="17.85546875" style="327" bestFit="1" customWidth="1"/>
    <col min="6430" max="6431" width="9.140625" style="327"/>
    <col min="6432" max="6432" width="10" style="327" bestFit="1" customWidth="1"/>
    <col min="6433" max="6658" width="9.140625" style="327"/>
    <col min="6659" max="6659" width="4" style="327" customWidth="1"/>
    <col min="6660" max="6660" width="34.5703125" style="327" customWidth="1"/>
    <col min="6661" max="6661" width="11.85546875" style="327" bestFit="1" customWidth="1"/>
    <col min="6662" max="6662" width="8.140625" style="327" customWidth="1"/>
    <col min="6663" max="6663" width="13.85546875" style="327" bestFit="1" customWidth="1"/>
    <col min="6664" max="6664" width="8.140625" style="327" customWidth="1"/>
    <col min="6665" max="6665" width="13.85546875" style="327" bestFit="1" customWidth="1"/>
    <col min="6666" max="6666" width="8.7109375" style="327" customWidth="1"/>
    <col min="6667" max="6667" width="13.5703125" style="327" bestFit="1" customWidth="1"/>
    <col min="6668" max="6668" width="9" style="327" customWidth="1"/>
    <col min="6669" max="6669" width="13.5703125" style="327" bestFit="1" customWidth="1"/>
    <col min="6670" max="6670" width="9" style="327" bestFit="1" customWidth="1"/>
    <col min="6671" max="6671" width="13.5703125" style="327" bestFit="1" customWidth="1"/>
    <col min="6672" max="6672" width="9" style="327" bestFit="1" customWidth="1"/>
    <col min="6673" max="6673" width="13.85546875" style="327" bestFit="1" customWidth="1"/>
    <col min="6674" max="6674" width="8.7109375" style="327" bestFit="1" customWidth="1"/>
    <col min="6675" max="6675" width="13.85546875" style="327" bestFit="1" customWidth="1"/>
    <col min="6676" max="6676" width="8.7109375" style="327" bestFit="1" customWidth="1"/>
    <col min="6677" max="6677" width="13.85546875" style="327" bestFit="1" customWidth="1"/>
    <col min="6678" max="6678" width="8.7109375" style="327" bestFit="1" customWidth="1"/>
    <col min="6679" max="6679" width="13.85546875" style="327" bestFit="1" customWidth="1"/>
    <col min="6680" max="6680" width="8.7109375" style="327" bestFit="1" customWidth="1"/>
    <col min="6681" max="6681" width="13.85546875" style="327" bestFit="1" customWidth="1"/>
    <col min="6682" max="6682" width="8.7109375" style="327" bestFit="1" customWidth="1"/>
    <col min="6683" max="6683" width="13.85546875" style="327" bestFit="1" customWidth="1"/>
    <col min="6684" max="6684" width="8.7109375" style="327" bestFit="1" customWidth="1"/>
    <col min="6685" max="6685" width="17.85546875" style="327" bestFit="1" customWidth="1"/>
    <col min="6686" max="6687" width="9.140625" style="327"/>
    <col min="6688" max="6688" width="10" style="327" bestFit="1" customWidth="1"/>
    <col min="6689" max="6914" width="9.140625" style="327"/>
    <col min="6915" max="6915" width="4" style="327" customWidth="1"/>
    <col min="6916" max="6916" width="34.5703125" style="327" customWidth="1"/>
    <col min="6917" max="6917" width="11.85546875" style="327" bestFit="1" customWidth="1"/>
    <col min="6918" max="6918" width="8.140625" style="327" customWidth="1"/>
    <col min="6919" max="6919" width="13.85546875" style="327" bestFit="1" customWidth="1"/>
    <col min="6920" max="6920" width="8.140625" style="327" customWidth="1"/>
    <col min="6921" max="6921" width="13.85546875" style="327" bestFit="1" customWidth="1"/>
    <col min="6922" max="6922" width="8.7109375" style="327" customWidth="1"/>
    <col min="6923" max="6923" width="13.5703125" style="327" bestFit="1" customWidth="1"/>
    <col min="6924" max="6924" width="9" style="327" customWidth="1"/>
    <col min="6925" max="6925" width="13.5703125" style="327" bestFit="1" customWidth="1"/>
    <col min="6926" max="6926" width="9" style="327" bestFit="1" customWidth="1"/>
    <col min="6927" max="6927" width="13.5703125" style="327" bestFit="1" customWidth="1"/>
    <col min="6928" max="6928" width="9" style="327" bestFit="1" customWidth="1"/>
    <col min="6929" max="6929" width="13.85546875" style="327" bestFit="1" customWidth="1"/>
    <col min="6930" max="6930" width="8.7109375" style="327" bestFit="1" customWidth="1"/>
    <col min="6931" max="6931" width="13.85546875" style="327" bestFit="1" customWidth="1"/>
    <col min="6932" max="6932" width="8.7109375" style="327" bestFit="1" customWidth="1"/>
    <col min="6933" max="6933" width="13.85546875" style="327" bestFit="1" customWidth="1"/>
    <col min="6934" max="6934" width="8.7109375" style="327" bestFit="1" customWidth="1"/>
    <col min="6935" max="6935" width="13.85546875" style="327" bestFit="1" customWidth="1"/>
    <col min="6936" max="6936" width="8.7109375" style="327" bestFit="1" customWidth="1"/>
    <col min="6937" max="6937" width="13.85546875" style="327" bestFit="1" customWidth="1"/>
    <col min="6938" max="6938" width="8.7109375" style="327" bestFit="1" customWidth="1"/>
    <col min="6939" max="6939" width="13.85546875" style="327" bestFit="1" customWidth="1"/>
    <col min="6940" max="6940" width="8.7109375" style="327" bestFit="1" customWidth="1"/>
    <col min="6941" max="6941" width="17.85546875" style="327" bestFit="1" customWidth="1"/>
    <col min="6942" max="6943" width="9.140625" style="327"/>
    <col min="6944" max="6944" width="10" style="327" bestFit="1" customWidth="1"/>
    <col min="6945" max="7170" width="9.140625" style="327"/>
    <col min="7171" max="7171" width="4" style="327" customWidth="1"/>
    <col min="7172" max="7172" width="34.5703125" style="327" customWidth="1"/>
    <col min="7173" max="7173" width="11.85546875" style="327" bestFit="1" customWidth="1"/>
    <col min="7174" max="7174" width="8.140625" style="327" customWidth="1"/>
    <col min="7175" max="7175" width="13.85546875" style="327" bestFit="1" customWidth="1"/>
    <col min="7176" max="7176" width="8.140625" style="327" customWidth="1"/>
    <col min="7177" max="7177" width="13.85546875" style="327" bestFit="1" customWidth="1"/>
    <col min="7178" max="7178" width="8.7109375" style="327" customWidth="1"/>
    <col min="7179" max="7179" width="13.5703125" style="327" bestFit="1" customWidth="1"/>
    <col min="7180" max="7180" width="9" style="327" customWidth="1"/>
    <col min="7181" max="7181" width="13.5703125" style="327" bestFit="1" customWidth="1"/>
    <col min="7182" max="7182" width="9" style="327" bestFit="1" customWidth="1"/>
    <col min="7183" max="7183" width="13.5703125" style="327" bestFit="1" customWidth="1"/>
    <col min="7184" max="7184" width="9" style="327" bestFit="1" customWidth="1"/>
    <col min="7185" max="7185" width="13.85546875" style="327" bestFit="1" customWidth="1"/>
    <col min="7186" max="7186" width="8.7109375" style="327" bestFit="1" customWidth="1"/>
    <col min="7187" max="7187" width="13.85546875" style="327" bestFit="1" customWidth="1"/>
    <col min="7188" max="7188" width="8.7109375" style="327" bestFit="1" customWidth="1"/>
    <col min="7189" max="7189" width="13.85546875" style="327" bestFit="1" customWidth="1"/>
    <col min="7190" max="7190" width="8.7109375" style="327" bestFit="1" customWidth="1"/>
    <col min="7191" max="7191" width="13.85546875" style="327" bestFit="1" customWidth="1"/>
    <col min="7192" max="7192" width="8.7109375" style="327" bestFit="1" customWidth="1"/>
    <col min="7193" max="7193" width="13.85546875" style="327" bestFit="1" customWidth="1"/>
    <col min="7194" max="7194" width="8.7109375" style="327" bestFit="1" customWidth="1"/>
    <col min="7195" max="7195" width="13.85546875" style="327" bestFit="1" customWidth="1"/>
    <col min="7196" max="7196" width="8.7109375" style="327" bestFit="1" customWidth="1"/>
    <col min="7197" max="7197" width="17.85546875" style="327" bestFit="1" customWidth="1"/>
    <col min="7198" max="7199" width="9.140625" style="327"/>
    <col min="7200" max="7200" width="10" style="327" bestFit="1" customWidth="1"/>
    <col min="7201" max="7426" width="9.140625" style="327"/>
    <col min="7427" max="7427" width="4" style="327" customWidth="1"/>
    <col min="7428" max="7428" width="34.5703125" style="327" customWidth="1"/>
    <col min="7429" max="7429" width="11.85546875" style="327" bestFit="1" customWidth="1"/>
    <col min="7430" max="7430" width="8.140625" style="327" customWidth="1"/>
    <col min="7431" max="7431" width="13.85546875" style="327" bestFit="1" customWidth="1"/>
    <col min="7432" max="7432" width="8.140625" style="327" customWidth="1"/>
    <col min="7433" max="7433" width="13.85546875" style="327" bestFit="1" customWidth="1"/>
    <col min="7434" max="7434" width="8.7109375" style="327" customWidth="1"/>
    <col min="7435" max="7435" width="13.5703125" style="327" bestFit="1" customWidth="1"/>
    <col min="7436" max="7436" width="9" style="327" customWidth="1"/>
    <col min="7437" max="7437" width="13.5703125" style="327" bestFit="1" customWidth="1"/>
    <col min="7438" max="7438" width="9" style="327" bestFit="1" customWidth="1"/>
    <col min="7439" max="7439" width="13.5703125" style="327" bestFit="1" customWidth="1"/>
    <col min="7440" max="7440" width="9" style="327" bestFit="1" customWidth="1"/>
    <col min="7441" max="7441" width="13.85546875" style="327" bestFit="1" customWidth="1"/>
    <col min="7442" max="7442" width="8.7109375" style="327" bestFit="1" customWidth="1"/>
    <col min="7443" max="7443" width="13.85546875" style="327" bestFit="1" customWidth="1"/>
    <col min="7444" max="7444" width="8.7109375" style="327" bestFit="1" customWidth="1"/>
    <col min="7445" max="7445" width="13.85546875" style="327" bestFit="1" customWidth="1"/>
    <col min="7446" max="7446" width="8.7109375" style="327" bestFit="1" customWidth="1"/>
    <col min="7447" max="7447" width="13.85546875" style="327" bestFit="1" customWidth="1"/>
    <col min="7448" max="7448" width="8.7109375" style="327" bestFit="1" customWidth="1"/>
    <col min="7449" max="7449" width="13.85546875" style="327" bestFit="1" customWidth="1"/>
    <col min="7450" max="7450" width="8.7109375" style="327" bestFit="1" customWidth="1"/>
    <col min="7451" max="7451" width="13.85546875" style="327" bestFit="1" customWidth="1"/>
    <col min="7452" max="7452" width="8.7109375" style="327" bestFit="1" customWidth="1"/>
    <col min="7453" max="7453" width="17.85546875" style="327" bestFit="1" customWidth="1"/>
    <col min="7454" max="7455" width="9.140625" style="327"/>
    <col min="7456" max="7456" width="10" style="327" bestFit="1" customWidth="1"/>
    <col min="7457" max="7682" width="9.140625" style="327"/>
    <col min="7683" max="7683" width="4" style="327" customWidth="1"/>
    <col min="7684" max="7684" width="34.5703125" style="327" customWidth="1"/>
    <col min="7685" max="7685" width="11.85546875" style="327" bestFit="1" customWidth="1"/>
    <col min="7686" max="7686" width="8.140625" style="327" customWidth="1"/>
    <col min="7687" max="7687" width="13.85546875" style="327" bestFit="1" customWidth="1"/>
    <col min="7688" max="7688" width="8.140625" style="327" customWidth="1"/>
    <col min="7689" max="7689" width="13.85546875" style="327" bestFit="1" customWidth="1"/>
    <col min="7690" max="7690" width="8.7109375" style="327" customWidth="1"/>
    <col min="7691" max="7691" width="13.5703125" style="327" bestFit="1" customWidth="1"/>
    <col min="7692" max="7692" width="9" style="327" customWidth="1"/>
    <col min="7693" max="7693" width="13.5703125" style="327" bestFit="1" customWidth="1"/>
    <col min="7694" max="7694" width="9" style="327" bestFit="1" customWidth="1"/>
    <col min="7695" max="7695" width="13.5703125" style="327" bestFit="1" customWidth="1"/>
    <col min="7696" max="7696" width="9" style="327" bestFit="1" customWidth="1"/>
    <col min="7697" max="7697" width="13.85546875" style="327" bestFit="1" customWidth="1"/>
    <col min="7698" max="7698" width="8.7109375" style="327" bestFit="1" customWidth="1"/>
    <col min="7699" max="7699" width="13.85546875" style="327" bestFit="1" customWidth="1"/>
    <col min="7700" max="7700" width="8.7109375" style="327" bestFit="1" customWidth="1"/>
    <col min="7701" max="7701" width="13.85546875" style="327" bestFit="1" customWidth="1"/>
    <col min="7702" max="7702" width="8.7109375" style="327" bestFit="1" customWidth="1"/>
    <col min="7703" max="7703" width="13.85546875" style="327" bestFit="1" customWidth="1"/>
    <col min="7704" max="7704" width="8.7109375" style="327" bestFit="1" customWidth="1"/>
    <col min="7705" max="7705" width="13.85546875" style="327" bestFit="1" customWidth="1"/>
    <col min="7706" max="7706" width="8.7109375" style="327" bestFit="1" customWidth="1"/>
    <col min="7707" max="7707" width="13.85546875" style="327" bestFit="1" customWidth="1"/>
    <col min="7708" max="7708" width="8.7109375" style="327" bestFit="1" customWidth="1"/>
    <col min="7709" max="7709" width="17.85546875" style="327" bestFit="1" customWidth="1"/>
    <col min="7710" max="7711" width="9.140625" style="327"/>
    <col min="7712" max="7712" width="10" style="327" bestFit="1" customWidth="1"/>
    <col min="7713" max="7938" width="9.140625" style="327"/>
    <col min="7939" max="7939" width="4" style="327" customWidth="1"/>
    <col min="7940" max="7940" width="34.5703125" style="327" customWidth="1"/>
    <col min="7941" max="7941" width="11.85546875" style="327" bestFit="1" customWidth="1"/>
    <col min="7942" max="7942" width="8.140625" style="327" customWidth="1"/>
    <col min="7943" max="7943" width="13.85546875" style="327" bestFit="1" customWidth="1"/>
    <col min="7944" max="7944" width="8.140625" style="327" customWidth="1"/>
    <col min="7945" max="7945" width="13.85546875" style="327" bestFit="1" customWidth="1"/>
    <col min="7946" max="7946" width="8.7109375" style="327" customWidth="1"/>
    <col min="7947" max="7947" width="13.5703125" style="327" bestFit="1" customWidth="1"/>
    <col min="7948" max="7948" width="9" style="327" customWidth="1"/>
    <col min="7949" max="7949" width="13.5703125" style="327" bestFit="1" customWidth="1"/>
    <col min="7950" max="7950" width="9" style="327" bestFit="1" customWidth="1"/>
    <col min="7951" max="7951" width="13.5703125" style="327" bestFit="1" customWidth="1"/>
    <col min="7952" max="7952" width="9" style="327" bestFit="1" customWidth="1"/>
    <col min="7953" max="7953" width="13.85546875" style="327" bestFit="1" customWidth="1"/>
    <col min="7954" max="7954" width="8.7109375" style="327" bestFit="1" customWidth="1"/>
    <col min="7955" max="7955" width="13.85546875" style="327" bestFit="1" customWidth="1"/>
    <col min="7956" max="7956" width="8.7109375" style="327" bestFit="1" customWidth="1"/>
    <col min="7957" max="7957" width="13.85546875" style="327" bestFit="1" customWidth="1"/>
    <col min="7958" max="7958" width="8.7109375" style="327" bestFit="1" customWidth="1"/>
    <col min="7959" max="7959" width="13.85546875" style="327" bestFit="1" customWidth="1"/>
    <col min="7960" max="7960" width="8.7109375" style="327" bestFit="1" customWidth="1"/>
    <col min="7961" max="7961" width="13.85546875" style="327" bestFit="1" customWidth="1"/>
    <col min="7962" max="7962" width="8.7109375" style="327" bestFit="1" customWidth="1"/>
    <col min="7963" max="7963" width="13.85546875" style="327" bestFit="1" customWidth="1"/>
    <col min="7964" max="7964" width="8.7109375" style="327" bestFit="1" customWidth="1"/>
    <col min="7965" max="7965" width="17.85546875" style="327" bestFit="1" customWidth="1"/>
    <col min="7966" max="7967" width="9.140625" style="327"/>
    <col min="7968" max="7968" width="10" style="327" bestFit="1" customWidth="1"/>
    <col min="7969" max="8194" width="9.140625" style="327"/>
    <col min="8195" max="8195" width="4" style="327" customWidth="1"/>
    <col min="8196" max="8196" width="34.5703125" style="327" customWidth="1"/>
    <col min="8197" max="8197" width="11.85546875" style="327" bestFit="1" customWidth="1"/>
    <col min="8198" max="8198" width="8.140625" style="327" customWidth="1"/>
    <col min="8199" max="8199" width="13.85546875" style="327" bestFit="1" customWidth="1"/>
    <col min="8200" max="8200" width="8.140625" style="327" customWidth="1"/>
    <col min="8201" max="8201" width="13.85546875" style="327" bestFit="1" customWidth="1"/>
    <col min="8202" max="8202" width="8.7109375" style="327" customWidth="1"/>
    <col min="8203" max="8203" width="13.5703125" style="327" bestFit="1" customWidth="1"/>
    <col min="8204" max="8204" width="9" style="327" customWidth="1"/>
    <col min="8205" max="8205" width="13.5703125" style="327" bestFit="1" customWidth="1"/>
    <col min="8206" max="8206" width="9" style="327" bestFit="1" customWidth="1"/>
    <col min="8207" max="8207" width="13.5703125" style="327" bestFit="1" customWidth="1"/>
    <col min="8208" max="8208" width="9" style="327" bestFit="1" customWidth="1"/>
    <col min="8209" max="8209" width="13.85546875" style="327" bestFit="1" customWidth="1"/>
    <col min="8210" max="8210" width="8.7109375" style="327" bestFit="1" customWidth="1"/>
    <col min="8211" max="8211" width="13.85546875" style="327" bestFit="1" customWidth="1"/>
    <col min="8212" max="8212" width="8.7109375" style="327" bestFit="1" customWidth="1"/>
    <col min="8213" max="8213" width="13.85546875" style="327" bestFit="1" customWidth="1"/>
    <col min="8214" max="8214" width="8.7109375" style="327" bestFit="1" customWidth="1"/>
    <col min="8215" max="8215" width="13.85546875" style="327" bestFit="1" customWidth="1"/>
    <col min="8216" max="8216" width="8.7109375" style="327" bestFit="1" customWidth="1"/>
    <col min="8217" max="8217" width="13.85546875" style="327" bestFit="1" customWidth="1"/>
    <col min="8218" max="8218" width="8.7109375" style="327" bestFit="1" customWidth="1"/>
    <col min="8219" max="8219" width="13.85546875" style="327" bestFit="1" customWidth="1"/>
    <col min="8220" max="8220" width="8.7109375" style="327" bestFit="1" customWidth="1"/>
    <col min="8221" max="8221" width="17.85546875" style="327" bestFit="1" customWidth="1"/>
    <col min="8222" max="8223" width="9.140625" style="327"/>
    <col min="8224" max="8224" width="10" style="327" bestFit="1" customWidth="1"/>
    <col min="8225" max="8450" width="9.140625" style="327"/>
    <col min="8451" max="8451" width="4" style="327" customWidth="1"/>
    <col min="8452" max="8452" width="34.5703125" style="327" customWidth="1"/>
    <col min="8453" max="8453" width="11.85546875" style="327" bestFit="1" customWidth="1"/>
    <col min="8454" max="8454" width="8.140625" style="327" customWidth="1"/>
    <col min="8455" max="8455" width="13.85546875" style="327" bestFit="1" customWidth="1"/>
    <col min="8456" max="8456" width="8.140625" style="327" customWidth="1"/>
    <col min="8457" max="8457" width="13.85546875" style="327" bestFit="1" customWidth="1"/>
    <col min="8458" max="8458" width="8.7109375" style="327" customWidth="1"/>
    <col min="8459" max="8459" width="13.5703125" style="327" bestFit="1" customWidth="1"/>
    <col min="8460" max="8460" width="9" style="327" customWidth="1"/>
    <col min="8461" max="8461" width="13.5703125" style="327" bestFit="1" customWidth="1"/>
    <col min="8462" max="8462" width="9" style="327" bestFit="1" customWidth="1"/>
    <col min="8463" max="8463" width="13.5703125" style="327" bestFit="1" customWidth="1"/>
    <col min="8464" max="8464" width="9" style="327" bestFit="1" customWidth="1"/>
    <col min="8465" max="8465" width="13.85546875" style="327" bestFit="1" customWidth="1"/>
    <col min="8466" max="8466" width="8.7109375" style="327" bestFit="1" customWidth="1"/>
    <col min="8467" max="8467" width="13.85546875" style="327" bestFit="1" customWidth="1"/>
    <col min="8468" max="8468" width="8.7109375" style="327" bestFit="1" customWidth="1"/>
    <col min="8469" max="8469" width="13.85546875" style="327" bestFit="1" customWidth="1"/>
    <col min="8470" max="8470" width="8.7109375" style="327" bestFit="1" customWidth="1"/>
    <col min="8471" max="8471" width="13.85546875" style="327" bestFit="1" customWidth="1"/>
    <col min="8472" max="8472" width="8.7109375" style="327" bestFit="1" customWidth="1"/>
    <col min="8473" max="8473" width="13.85546875" style="327" bestFit="1" customWidth="1"/>
    <col min="8474" max="8474" width="8.7109375" style="327" bestFit="1" customWidth="1"/>
    <col min="8475" max="8475" width="13.85546875" style="327" bestFit="1" customWidth="1"/>
    <col min="8476" max="8476" width="8.7109375" style="327" bestFit="1" customWidth="1"/>
    <col min="8477" max="8477" width="17.85546875" style="327" bestFit="1" customWidth="1"/>
    <col min="8478" max="8479" width="9.140625" style="327"/>
    <col min="8480" max="8480" width="10" style="327" bestFit="1" customWidth="1"/>
    <col min="8481" max="8706" width="9.140625" style="327"/>
    <col min="8707" max="8707" width="4" style="327" customWidth="1"/>
    <col min="8708" max="8708" width="34.5703125" style="327" customWidth="1"/>
    <col min="8709" max="8709" width="11.85546875" style="327" bestFit="1" customWidth="1"/>
    <col min="8710" max="8710" width="8.140625" style="327" customWidth="1"/>
    <col min="8711" max="8711" width="13.85546875" style="327" bestFit="1" customWidth="1"/>
    <col min="8712" max="8712" width="8.140625" style="327" customWidth="1"/>
    <col min="8713" max="8713" width="13.85546875" style="327" bestFit="1" customWidth="1"/>
    <col min="8714" max="8714" width="8.7109375" style="327" customWidth="1"/>
    <col min="8715" max="8715" width="13.5703125" style="327" bestFit="1" customWidth="1"/>
    <col min="8716" max="8716" width="9" style="327" customWidth="1"/>
    <col min="8717" max="8717" width="13.5703125" style="327" bestFit="1" customWidth="1"/>
    <col min="8718" max="8718" width="9" style="327" bestFit="1" customWidth="1"/>
    <col min="8719" max="8719" width="13.5703125" style="327" bestFit="1" customWidth="1"/>
    <col min="8720" max="8720" width="9" style="327" bestFit="1" customWidth="1"/>
    <col min="8721" max="8721" width="13.85546875" style="327" bestFit="1" customWidth="1"/>
    <col min="8722" max="8722" width="8.7109375" style="327" bestFit="1" customWidth="1"/>
    <col min="8723" max="8723" width="13.85546875" style="327" bestFit="1" customWidth="1"/>
    <col min="8724" max="8724" width="8.7109375" style="327" bestFit="1" customWidth="1"/>
    <col min="8725" max="8725" width="13.85546875" style="327" bestFit="1" customWidth="1"/>
    <col min="8726" max="8726" width="8.7109375" style="327" bestFit="1" customWidth="1"/>
    <col min="8727" max="8727" width="13.85546875" style="327" bestFit="1" customWidth="1"/>
    <col min="8728" max="8728" width="8.7109375" style="327" bestFit="1" customWidth="1"/>
    <col min="8729" max="8729" width="13.85546875" style="327" bestFit="1" customWidth="1"/>
    <col min="8730" max="8730" width="8.7109375" style="327" bestFit="1" customWidth="1"/>
    <col min="8731" max="8731" width="13.85546875" style="327" bestFit="1" customWidth="1"/>
    <col min="8732" max="8732" width="8.7109375" style="327" bestFit="1" customWidth="1"/>
    <col min="8733" max="8733" width="17.85546875" style="327" bestFit="1" customWidth="1"/>
    <col min="8734" max="8735" width="9.140625" style="327"/>
    <col min="8736" max="8736" width="10" style="327" bestFit="1" customWidth="1"/>
    <col min="8737" max="8962" width="9.140625" style="327"/>
    <col min="8963" max="8963" width="4" style="327" customWidth="1"/>
    <col min="8964" max="8964" width="34.5703125" style="327" customWidth="1"/>
    <col min="8965" max="8965" width="11.85546875" style="327" bestFit="1" customWidth="1"/>
    <col min="8966" max="8966" width="8.140625" style="327" customWidth="1"/>
    <col min="8967" max="8967" width="13.85546875" style="327" bestFit="1" customWidth="1"/>
    <col min="8968" max="8968" width="8.140625" style="327" customWidth="1"/>
    <col min="8969" max="8969" width="13.85546875" style="327" bestFit="1" customWidth="1"/>
    <col min="8970" max="8970" width="8.7109375" style="327" customWidth="1"/>
    <col min="8971" max="8971" width="13.5703125" style="327" bestFit="1" customWidth="1"/>
    <col min="8972" max="8972" width="9" style="327" customWidth="1"/>
    <col min="8973" max="8973" width="13.5703125" style="327" bestFit="1" customWidth="1"/>
    <col min="8974" max="8974" width="9" style="327" bestFit="1" customWidth="1"/>
    <col min="8975" max="8975" width="13.5703125" style="327" bestFit="1" customWidth="1"/>
    <col min="8976" max="8976" width="9" style="327" bestFit="1" customWidth="1"/>
    <col min="8977" max="8977" width="13.85546875" style="327" bestFit="1" customWidth="1"/>
    <col min="8978" max="8978" width="8.7109375" style="327" bestFit="1" customWidth="1"/>
    <col min="8979" max="8979" width="13.85546875" style="327" bestFit="1" customWidth="1"/>
    <col min="8980" max="8980" width="8.7109375" style="327" bestFit="1" customWidth="1"/>
    <col min="8981" max="8981" width="13.85546875" style="327" bestFit="1" customWidth="1"/>
    <col min="8982" max="8982" width="8.7109375" style="327" bestFit="1" customWidth="1"/>
    <col min="8983" max="8983" width="13.85546875" style="327" bestFit="1" customWidth="1"/>
    <col min="8984" max="8984" width="8.7109375" style="327" bestFit="1" customWidth="1"/>
    <col min="8985" max="8985" width="13.85546875" style="327" bestFit="1" customWidth="1"/>
    <col min="8986" max="8986" width="8.7109375" style="327" bestFit="1" customWidth="1"/>
    <col min="8987" max="8987" width="13.85546875" style="327" bestFit="1" customWidth="1"/>
    <col min="8988" max="8988" width="8.7109375" style="327" bestFit="1" customWidth="1"/>
    <col min="8989" max="8989" width="17.85546875" style="327" bestFit="1" customWidth="1"/>
    <col min="8990" max="8991" width="9.140625" style="327"/>
    <col min="8992" max="8992" width="10" style="327" bestFit="1" customWidth="1"/>
    <col min="8993" max="9218" width="9.140625" style="327"/>
    <col min="9219" max="9219" width="4" style="327" customWidth="1"/>
    <col min="9220" max="9220" width="34.5703125" style="327" customWidth="1"/>
    <col min="9221" max="9221" width="11.85546875" style="327" bestFit="1" customWidth="1"/>
    <col min="9222" max="9222" width="8.140625" style="327" customWidth="1"/>
    <col min="9223" max="9223" width="13.85546875" style="327" bestFit="1" customWidth="1"/>
    <col min="9224" max="9224" width="8.140625" style="327" customWidth="1"/>
    <col min="9225" max="9225" width="13.85546875" style="327" bestFit="1" customWidth="1"/>
    <col min="9226" max="9226" width="8.7109375" style="327" customWidth="1"/>
    <col min="9227" max="9227" width="13.5703125" style="327" bestFit="1" customWidth="1"/>
    <col min="9228" max="9228" width="9" style="327" customWidth="1"/>
    <col min="9229" max="9229" width="13.5703125" style="327" bestFit="1" customWidth="1"/>
    <col min="9230" max="9230" width="9" style="327" bestFit="1" customWidth="1"/>
    <col min="9231" max="9231" width="13.5703125" style="327" bestFit="1" customWidth="1"/>
    <col min="9232" max="9232" width="9" style="327" bestFit="1" customWidth="1"/>
    <col min="9233" max="9233" width="13.85546875" style="327" bestFit="1" customWidth="1"/>
    <col min="9234" max="9234" width="8.7109375" style="327" bestFit="1" customWidth="1"/>
    <col min="9235" max="9235" width="13.85546875" style="327" bestFit="1" customWidth="1"/>
    <col min="9236" max="9236" width="8.7109375" style="327" bestFit="1" customWidth="1"/>
    <col min="9237" max="9237" width="13.85546875" style="327" bestFit="1" customWidth="1"/>
    <col min="9238" max="9238" width="8.7109375" style="327" bestFit="1" customWidth="1"/>
    <col min="9239" max="9239" width="13.85546875" style="327" bestFit="1" customWidth="1"/>
    <col min="9240" max="9240" width="8.7109375" style="327" bestFit="1" customWidth="1"/>
    <col min="9241" max="9241" width="13.85546875" style="327" bestFit="1" customWidth="1"/>
    <col min="9242" max="9242" width="8.7109375" style="327" bestFit="1" customWidth="1"/>
    <col min="9243" max="9243" width="13.85546875" style="327" bestFit="1" customWidth="1"/>
    <col min="9244" max="9244" width="8.7109375" style="327" bestFit="1" customWidth="1"/>
    <col min="9245" max="9245" width="17.85546875" style="327" bestFit="1" customWidth="1"/>
    <col min="9246" max="9247" width="9.140625" style="327"/>
    <col min="9248" max="9248" width="10" style="327" bestFit="1" customWidth="1"/>
    <col min="9249" max="9474" width="9.140625" style="327"/>
    <col min="9475" max="9475" width="4" style="327" customWidth="1"/>
    <col min="9476" max="9476" width="34.5703125" style="327" customWidth="1"/>
    <col min="9477" max="9477" width="11.85546875" style="327" bestFit="1" customWidth="1"/>
    <col min="9478" max="9478" width="8.140625" style="327" customWidth="1"/>
    <col min="9479" max="9479" width="13.85546875" style="327" bestFit="1" customWidth="1"/>
    <col min="9480" max="9480" width="8.140625" style="327" customWidth="1"/>
    <col min="9481" max="9481" width="13.85546875" style="327" bestFit="1" customWidth="1"/>
    <col min="9482" max="9482" width="8.7109375" style="327" customWidth="1"/>
    <col min="9483" max="9483" width="13.5703125" style="327" bestFit="1" customWidth="1"/>
    <col min="9484" max="9484" width="9" style="327" customWidth="1"/>
    <col min="9485" max="9485" width="13.5703125" style="327" bestFit="1" customWidth="1"/>
    <col min="9486" max="9486" width="9" style="327" bestFit="1" customWidth="1"/>
    <col min="9487" max="9487" width="13.5703125" style="327" bestFit="1" customWidth="1"/>
    <col min="9488" max="9488" width="9" style="327" bestFit="1" customWidth="1"/>
    <col min="9489" max="9489" width="13.85546875" style="327" bestFit="1" customWidth="1"/>
    <col min="9490" max="9490" width="8.7109375" style="327" bestFit="1" customWidth="1"/>
    <col min="9491" max="9491" width="13.85546875" style="327" bestFit="1" customWidth="1"/>
    <col min="9492" max="9492" width="8.7109375" style="327" bestFit="1" customWidth="1"/>
    <col min="9493" max="9493" width="13.85546875" style="327" bestFit="1" customWidth="1"/>
    <col min="9494" max="9494" width="8.7109375" style="327" bestFit="1" customWidth="1"/>
    <col min="9495" max="9495" width="13.85546875" style="327" bestFit="1" customWidth="1"/>
    <col min="9496" max="9496" width="8.7109375" style="327" bestFit="1" customWidth="1"/>
    <col min="9497" max="9497" width="13.85546875" style="327" bestFit="1" customWidth="1"/>
    <col min="9498" max="9498" width="8.7109375" style="327" bestFit="1" customWidth="1"/>
    <col min="9499" max="9499" width="13.85546875" style="327" bestFit="1" customWidth="1"/>
    <col min="9500" max="9500" width="8.7109375" style="327" bestFit="1" customWidth="1"/>
    <col min="9501" max="9501" width="17.85546875" style="327" bestFit="1" customWidth="1"/>
    <col min="9502" max="9503" width="9.140625" style="327"/>
    <col min="9504" max="9504" width="10" style="327" bestFit="1" customWidth="1"/>
    <col min="9505" max="9730" width="9.140625" style="327"/>
    <col min="9731" max="9731" width="4" style="327" customWidth="1"/>
    <col min="9732" max="9732" width="34.5703125" style="327" customWidth="1"/>
    <col min="9733" max="9733" width="11.85546875" style="327" bestFit="1" customWidth="1"/>
    <col min="9734" max="9734" width="8.140625" style="327" customWidth="1"/>
    <col min="9735" max="9735" width="13.85546875" style="327" bestFit="1" customWidth="1"/>
    <col min="9736" max="9736" width="8.140625" style="327" customWidth="1"/>
    <col min="9737" max="9737" width="13.85546875" style="327" bestFit="1" customWidth="1"/>
    <col min="9738" max="9738" width="8.7109375" style="327" customWidth="1"/>
    <col min="9739" max="9739" width="13.5703125" style="327" bestFit="1" customWidth="1"/>
    <col min="9740" max="9740" width="9" style="327" customWidth="1"/>
    <col min="9741" max="9741" width="13.5703125" style="327" bestFit="1" customWidth="1"/>
    <col min="9742" max="9742" width="9" style="327" bestFit="1" customWidth="1"/>
    <col min="9743" max="9743" width="13.5703125" style="327" bestFit="1" customWidth="1"/>
    <col min="9744" max="9744" width="9" style="327" bestFit="1" customWidth="1"/>
    <col min="9745" max="9745" width="13.85546875" style="327" bestFit="1" customWidth="1"/>
    <col min="9746" max="9746" width="8.7109375" style="327" bestFit="1" customWidth="1"/>
    <col min="9747" max="9747" width="13.85546875" style="327" bestFit="1" customWidth="1"/>
    <col min="9748" max="9748" width="8.7109375" style="327" bestFit="1" customWidth="1"/>
    <col min="9749" max="9749" width="13.85546875" style="327" bestFit="1" customWidth="1"/>
    <col min="9750" max="9750" width="8.7109375" style="327" bestFit="1" customWidth="1"/>
    <col min="9751" max="9751" width="13.85546875" style="327" bestFit="1" customWidth="1"/>
    <col min="9752" max="9752" width="8.7109375" style="327" bestFit="1" customWidth="1"/>
    <col min="9753" max="9753" width="13.85546875" style="327" bestFit="1" customWidth="1"/>
    <col min="9754" max="9754" width="8.7109375" style="327" bestFit="1" customWidth="1"/>
    <col min="9755" max="9755" width="13.85546875" style="327" bestFit="1" customWidth="1"/>
    <col min="9756" max="9756" width="8.7109375" style="327" bestFit="1" customWidth="1"/>
    <col min="9757" max="9757" width="17.85546875" style="327" bestFit="1" customWidth="1"/>
    <col min="9758" max="9759" width="9.140625" style="327"/>
    <col min="9760" max="9760" width="10" style="327" bestFit="1" customWidth="1"/>
    <col min="9761" max="9986" width="9.140625" style="327"/>
    <col min="9987" max="9987" width="4" style="327" customWidth="1"/>
    <col min="9988" max="9988" width="34.5703125" style="327" customWidth="1"/>
    <col min="9989" max="9989" width="11.85546875" style="327" bestFit="1" customWidth="1"/>
    <col min="9990" max="9990" width="8.140625" style="327" customWidth="1"/>
    <col min="9991" max="9991" width="13.85546875" style="327" bestFit="1" customWidth="1"/>
    <col min="9992" max="9992" width="8.140625" style="327" customWidth="1"/>
    <col min="9993" max="9993" width="13.85546875" style="327" bestFit="1" customWidth="1"/>
    <col min="9994" max="9994" width="8.7109375" style="327" customWidth="1"/>
    <col min="9995" max="9995" width="13.5703125" style="327" bestFit="1" customWidth="1"/>
    <col min="9996" max="9996" width="9" style="327" customWidth="1"/>
    <col min="9997" max="9997" width="13.5703125" style="327" bestFit="1" customWidth="1"/>
    <col min="9998" max="9998" width="9" style="327" bestFit="1" customWidth="1"/>
    <col min="9999" max="9999" width="13.5703125" style="327" bestFit="1" customWidth="1"/>
    <col min="10000" max="10000" width="9" style="327" bestFit="1" customWidth="1"/>
    <col min="10001" max="10001" width="13.85546875" style="327" bestFit="1" customWidth="1"/>
    <col min="10002" max="10002" width="8.7109375" style="327" bestFit="1" customWidth="1"/>
    <col min="10003" max="10003" width="13.85546875" style="327" bestFit="1" customWidth="1"/>
    <col min="10004" max="10004" width="8.7109375" style="327" bestFit="1" customWidth="1"/>
    <col min="10005" max="10005" width="13.85546875" style="327" bestFit="1" customWidth="1"/>
    <col min="10006" max="10006" width="8.7109375" style="327" bestFit="1" customWidth="1"/>
    <col min="10007" max="10007" width="13.85546875" style="327" bestFit="1" customWidth="1"/>
    <col min="10008" max="10008" width="8.7109375" style="327" bestFit="1" customWidth="1"/>
    <col min="10009" max="10009" width="13.85546875" style="327" bestFit="1" customWidth="1"/>
    <col min="10010" max="10010" width="8.7109375" style="327" bestFit="1" customWidth="1"/>
    <col min="10011" max="10011" width="13.85546875" style="327" bestFit="1" customWidth="1"/>
    <col min="10012" max="10012" width="8.7109375" style="327" bestFit="1" customWidth="1"/>
    <col min="10013" max="10013" width="17.85546875" style="327" bestFit="1" customWidth="1"/>
    <col min="10014" max="10015" width="9.140625" style="327"/>
    <col min="10016" max="10016" width="10" style="327" bestFit="1" customWidth="1"/>
    <col min="10017" max="10242" width="9.140625" style="327"/>
    <col min="10243" max="10243" width="4" style="327" customWidth="1"/>
    <col min="10244" max="10244" width="34.5703125" style="327" customWidth="1"/>
    <col min="10245" max="10245" width="11.85546875" style="327" bestFit="1" customWidth="1"/>
    <col min="10246" max="10246" width="8.140625" style="327" customWidth="1"/>
    <col min="10247" max="10247" width="13.85546875" style="327" bestFit="1" customWidth="1"/>
    <col min="10248" max="10248" width="8.140625" style="327" customWidth="1"/>
    <col min="10249" max="10249" width="13.85546875" style="327" bestFit="1" customWidth="1"/>
    <col min="10250" max="10250" width="8.7109375" style="327" customWidth="1"/>
    <col min="10251" max="10251" width="13.5703125" style="327" bestFit="1" customWidth="1"/>
    <col min="10252" max="10252" width="9" style="327" customWidth="1"/>
    <col min="10253" max="10253" width="13.5703125" style="327" bestFit="1" customWidth="1"/>
    <col min="10254" max="10254" width="9" style="327" bestFit="1" customWidth="1"/>
    <col min="10255" max="10255" width="13.5703125" style="327" bestFit="1" customWidth="1"/>
    <col min="10256" max="10256" width="9" style="327" bestFit="1" customWidth="1"/>
    <col min="10257" max="10257" width="13.85546875" style="327" bestFit="1" customWidth="1"/>
    <col min="10258" max="10258" width="8.7109375" style="327" bestFit="1" customWidth="1"/>
    <col min="10259" max="10259" width="13.85546875" style="327" bestFit="1" customWidth="1"/>
    <col min="10260" max="10260" width="8.7109375" style="327" bestFit="1" customWidth="1"/>
    <col min="10261" max="10261" width="13.85546875" style="327" bestFit="1" customWidth="1"/>
    <col min="10262" max="10262" width="8.7109375" style="327" bestFit="1" customWidth="1"/>
    <col min="10263" max="10263" width="13.85546875" style="327" bestFit="1" customWidth="1"/>
    <col min="10264" max="10264" width="8.7109375" style="327" bestFit="1" customWidth="1"/>
    <col min="10265" max="10265" width="13.85546875" style="327" bestFit="1" customWidth="1"/>
    <col min="10266" max="10266" width="8.7109375" style="327" bestFit="1" customWidth="1"/>
    <col min="10267" max="10267" width="13.85546875" style="327" bestFit="1" customWidth="1"/>
    <col min="10268" max="10268" width="8.7109375" style="327" bestFit="1" customWidth="1"/>
    <col min="10269" max="10269" width="17.85546875" style="327" bestFit="1" customWidth="1"/>
    <col min="10270" max="10271" width="9.140625" style="327"/>
    <col min="10272" max="10272" width="10" style="327" bestFit="1" customWidth="1"/>
    <col min="10273" max="10498" width="9.140625" style="327"/>
    <col min="10499" max="10499" width="4" style="327" customWidth="1"/>
    <col min="10500" max="10500" width="34.5703125" style="327" customWidth="1"/>
    <col min="10501" max="10501" width="11.85546875" style="327" bestFit="1" customWidth="1"/>
    <col min="10502" max="10502" width="8.140625" style="327" customWidth="1"/>
    <col min="10503" max="10503" width="13.85546875" style="327" bestFit="1" customWidth="1"/>
    <col min="10504" max="10504" width="8.140625" style="327" customWidth="1"/>
    <col min="10505" max="10505" width="13.85546875" style="327" bestFit="1" customWidth="1"/>
    <col min="10506" max="10506" width="8.7109375" style="327" customWidth="1"/>
    <col min="10507" max="10507" width="13.5703125" style="327" bestFit="1" customWidth="1"/>
    <col min="10508" max="10508" width="9" style="327" customWidth="1"/>
    <col min="10509" max="10509" width="13.5703125" style="327" bestFit="1" customWidth="1"/>
    <col min="10510" max="10510" width="9" style="327" bestFit="1" customWidth="1"/>
    <col min="10511" max="10511" width="13.5703125" style="327" bestFit="1" customWidth="1"/>
    <col min="10512" max="10512" width="9" style="327" bestFit="1" customWidth="1"/>
    <col min="10513" max="10513" width="13.85546875" style="327" bestFit="1" customWidth="1"/>
    <col min="10514" max="10514" width="8.7109375" style="327" bestFit="1" customWidth="1"/>
    <col min="10515" max="10515" width="13.85546875" style="327" bestFit="1" customWidth="1"/>
    <col min="10516" max="10516" width="8.7109375" style="327" bestFit="1" customWidth="1"/>
    <col min="10517" max="10517" width="13.85546875" style="327" bestFit="1" customWidth="1"/>
    <col min="10518" max="10518" width="8.7109375" style="327" bestFit="1" customWidth="1"/>
    <col min="10519" max="10519" width="13.85546875" style="327" bestFit="1" customWidth="1"/>
    <col min="10520" max="10520" width="8.7109375" style="327" bestFit="1" customWidth="1"/>
    <col min="10521" max="10521" width="13.85546875" style="327" bestFit="1" customWidth="1"/>
    <col min="10522" max="10522" width="8.7109375" style="327" bestFit="1" customWidth="1"/>
    <col min="10523" max="10523" width="13.85546875" style="327" bestFit="1" customWidth="1"/>
    <col min="10524" max="10524" width="8.7109375" style="327" bestFit="1" customWidth="1"/>
    <col min="10525" max="10525" width="17.85546875" style="327" bestFit="1" customWidth="1"/>
    <col min="10526" max="10527" width="9.140625" style="327"/>
    <col min="10528" max="10528" width="10" style="327" bestFit="1" customWidth="1"/>
    <col min="10529" max="10754" width="9.140625" style="327"/>
    <col min="10755" max="10755" width="4" style="327" customWidth="1"/>
    <col min="10756" max="10756" width="34.5703125" style="327" customWidth="1"/>
    <col min="10757" max="10757" width="11.85546875" style="327" bestFit="1" customWidth="1"/>
    <col min="10758" max="10758" width="8.140625" style="327" customWidth="1"/>
    <col min="10759" max="10759" width="13.85546875" style="327" bestFit="1" customWidth="1"/>
    <col min="10760" max="10760" width="8.140625" style="327" customWidth="1"/>
    <col min="10761" max="10761" width="13.85546875" style="327" bestFit="1" customWidth="1"/>
    <col min="10762" max="10762" width="8.7109375" style="327" customWidth="1"/>
    <col min="10763" max="10763" width="13.5703125" style="327" bestFit="1" customWidth="1"/>
    <col min="10764" max="10764" width="9" style="327" customWidth="1"/>
    <col min="10765" max="10765" width="13.5703125" style="327" bestFit="1" customWidth="1"/>
    <col min="10766" max="10766" width="9" style="327" bestFit="1" customWidth="1"/>
    <col min="10767" max="10767" width="13.5703125" style="327" bestFit="1" customWidth="1"/>
    <col min="10768" max="10768" width="9" style="327" bestFit="1" customWidth="1"/>
    <col min="10769" max="10769" width="13.85546875" style="327" bestFit="1" customWidth="1"/>
    <col min="10770" max="10770" width="8.7109375" style="327" bestFit="1" customWidth="1"/>
    <col min="10771" max="10771" width="13.85546875" style="327" bestFit="1" customWidth="1"/>
    <col min="10772" max="10772" width="8.7109375" style="327" bestFit="1" customWidth="1"/>
    <col min="10773" max="10773" width="13.85546875" style="327" bestFit="1" customWidth="1"/>
    <col min="10774" max="10774" width="8.7109375" style="327" bestFit="1" customWidth="1"/>
    <col min="10775" max="10775" width="13.85546875" style="327" bestFit="1" customWidth="1"/>
    <col min="10776" max="10776" width="8.7109375" style="327" bestFit="1" customWidth="1"/>
    <col min="10777" max="10777" width="13.85546875" style="327" bestFit="1" customWidth="1"/>
    <col min="10778" max="10778" width="8.7109375" style="327" bestFit="1" customWidth="1"/>
    <col min="10779" max="10779" width="13.85546875" style="327" bestFit="1" customWidth="1"/>
    <col min="10780" max="10780" width="8.7109375" style="327" bestFit="1" customWidth="1"/>
    <col min="10781" max="10781" width="17.85546875" style="327" bestFit="1" customWidth="1"/>
    <col min="10782" max="10783" width="9.140625" style="327"/>
    <col min="10784" max="10784" width="10" style="327" bestFit="1" customWidth="1"/>
    <col min="10785" max="11010" width="9.140625" style="327"/>
    <col min="11011" max="11011" width="4" style="327" customWidth="1"/>
    <col min="11012" max="11012" width="34.5703125" style="327" customWidth="1"/>
    <col min="11013" max="11013" width="11.85546875" style="327" bestFit="1" customWidth="1"/>
    <col min="11014" max="11014" width="8.140625" style="327" customWidth="1"/>
    <col min="11015" max="11015" width="13.85546875" style="327" bestFit="1" customWidth="1"/>
    <col min="11016" max="11016" width="8.140625" style="327" customWidth="1"/>
    <col min="11017" max="11017" width="13.85546875" style="327" bestFit="1" customWidth="1"/>
    <col min="11018" max="11018" width="8.7109375" style="327" customWidth="1"/>
    <col min="11019" max="11019" width="13.5703125" style="327" bestFit="1" customWidth="1"/>
    <col min="11020" max="11020" width="9" style="327" customWidth="1"/>
    <col min="11021" max="11021" width="13.5703125" style="327" bestFit="1" customWidth="1"/>
    <col min="11022" max="11022" width="9" style="327" bestFit="1" customWidth="1"/>
    <col min="11023" max="11023" width="13.5703125" style="327" bestFit="1" customWidth="1"/>
    <col min="11024" max="11024" width="9" style="327" bestFit="1" customWidth="1"/>
    <col min="11025" max="11025" width="13.85546875" style="327" bestFit="1" customWidth="1"/>
    <col min="11026" max="11026" width="8.7109375" style="327" bestFit="1" customWidth="1"/>
    <col min="11027" max="11027" width="13.85546875" style="327" bestFit="1" customWidth="1"/>
    <col min="11028" max="11028" width="8.7109375" style="327" bestFit="1" customWidth="1"/>
    <col min="11029" max="11029" width="13.85546875" style="327" bestFit="1" customWidth="1"/>
    <col min="11030" max="11030" width="8.7109375" style="327" bestFit="1" customWidth="1"/>
    <col min="11031" max="11031" width="13.85546875" style="327" bestFit="1" customWidth="1"/>
    <col min="11032" max="11032" width="8.7109375" style="327" bestFit="1" customWidth="1"/>
    <col min="11033" max="11033" width="13.85546875" style="327" bestFit="1" customWidth="1"/>
    <col min="11034" max="11034" width="8.7109375" style="327" bestFit="1" customWidth="1"/>
    <col min="11035" max="11035" width="13.85546875" style="327" bestFit="1" customWidth="1"/>
    <col min="11036" max="11036" width="8.7109375" style="327" bestFit="1" customWidth="1"/>
    <col min="11037" max="11037" width="17.85546875" style="327" bestFit="1" customWidth="1"/>
    <col min="11038" max="11039" width="9.140625" style="327"/>
    <col min="11040" max="11040" width="10" style="327" bestFit="1" customWidth="1"/>
    <col min="11041" max="11266" width="9.140625" style="327"/>
    <col min="11267" max="11267" width="4" style="327" customWidth="1"/>
    <col min="11268" max="11268" width="34.5703125" style="327" customWidth="1"/>
    <col min="11269" max="11269" width="11.85546875" style="327" bestFit="1" customWidth="1"/>
    <col min="11270" max="11270" width="8.140625" style="327" customWidth="1"/>
    <col min="11271" max="11271" width="13.85546875" style="327" bestFit="1" customWidth="1"/>
    <col min="11272" max="11272" width="8.140625" style="327" customWidth="1"/>
    <col min="11273" max="11273" width="13.85546875" style="327" bestFit="1" customWidth="1"/>
    <col min="11274" max="11274" width="8.7109375" style="327" customWidth="1"/>
    <col min="11275" max="11275" width="13.5703125" style="327" bestFit="1" customWidth="1"/>
    <col min="11276" max="11276" width="9" style="327" customWidth="1"/>
    <col min="11277" max="11277" width="13.5703125" style="327" bestFit="1" customWidth="1"/>
    <col min="11278" max="11278" width="9" style="327" bestFit="1" customWidth="1"/>
    <col min="11279" max="11279" width="13.5703125" style="327" bestFit="1" customWidth="1"/>
    <col min="11280" max="11280" width="9" style="327" bestFit="1" customWidth="1"/>
    <col min="11281" max="11281" width="13.85546875" style="327" bestFit="1" customWidth="1"/>
    <col min="11282" max="11282" width="8.7109375" style="327" bestFit="1" customWidth="1"/>
    <col min="11283" max="11283" width="13.85546875" style="327" bestFit="1" customWidth="1"/>
    <col min="11284" max="11284" width="8.7109375" style="327" bestFit="1" customWidth="1"/>
    <col min="11285" max="11285" width="13.85546875" style="327" bestFit="1" customWidth="1"/>
    <col min="11286" max="11286" width="8.7109375" style="327" bestFit="1" customWidth="1"/>
    <col min="11287" max="11287" width="13.85546875" style="327" bestFit="1" customWidth="1"/>
    <col min="11288" max="11288" width="8.7109375" style="327" bestFit="1" customWidth="1"/>
    <col min="11289" max="11289" width="13.85546875" style="327" bestFit="1" customWidth="1"/>
    <col min="11290" max="11290" width="8.7109375" style="327" bestFit="1" customWidth="1"/>
    <col min="11291" max="11291" width="13.85546875" style="327" bestFit="1" customWidth="1"/>
    <col min="11292" max="11292" width="8.7109375" style="327" bestFit="1" customWidth="1"/>
    <col min="11293" max="11293" width="17.85546875" style="327" bestFit="1" customWidth="1"/>
    <col min="11294" max="11295" width="9.140625" style="327"/>
    <col min="11296" max="11296" width="10" style="327" bestFit="1" customWidth="1"/>
    <col min="11297" max="11522" width="9.140625" style="327"/>
    <col min="11523" max="11523" width="4" style="327" customWidth="1"/>
    <col min="11524" max="11524" width="34.5703125" style="327" customWidth="1"/>
    <col min="11525" max="11525" width="11.85546875" style="327" bestFit="1" customWidth="1"/>
    <col min="11526" max="11526" width="8.140625" style="327" customWidth="1"/>
    <col min="11527" max="11527" width="13.85546875" style="327" bestFit="1" customWidth="1"/>
    <col min="11528" max="11528" width="8.140625" style="327" customWidth="1"/>
    <col min="11529" max="11529" width="13.85546875" style="327" bestFit="1" customWidth="1"/>
    <col min="11530" max="11530" width="8.7109375" style="327" customWidth="1"/>
    <col min="11531" max="11531" width="13.5703125" style="327" bestFit="1" customWidth="1"/>
    <col min="11532" max="11532" width="9" style="327" customWidth="1"/>
    <col min="11533" max="11533" width="13.5703125" style="327" bestFit="1" customWidth="1"/>
    <col min="11534" max="11534" width="9" style="327" bestFit="1" customWidth="1"/>
    <col min="11535" max="11535" width="13.5703125" style="327" bestFit="1" customWidth="1"/>
    <col min="11536" max="11536" width="9" style="327" bestFit="1" customWidth="1"/>
    <col min="11537" max="11537" width="13.85546875" style="327" bestFit="1" customWidth="1"/>
    <col min="11538" max="11538" width="8.7109375" style="327" bestFit="1" customWidth="1"/>
    <col min="11539" max="11539" width="13.85546875" style="327" bestFit="1" customWidth="1"/>
    <col min="11540" max="11540" width="8.7109375" style="327" bestFit="1" customWidth="1"/>
    <col min="11541" max="11541" width="13.85546875" style="327" bestFit="1" customWidth="1"/>
    <col min="11542" max="11542" width="8.7109375" style="327" bestFit="1" customWidth="1"/>
    <col min="11543" max="11543" width="13.85546875" style="327" bestFit="1" customWidth="1"/>
    <col min="11544" max="11544" width="8.7109375" style="327" bestFit="1" customWidth="1"/>
    <col min="11545" max="11545" width="13.85546875" style="327" bestFit="1" customWidth="1"/>
    <col min="11546" max="11546" width="8.7109375" style="327" bestFit="1" customWidth="1"/>
    <col min="11547" max="11547" width="13.85546875" style="327" bestFit="1" customWidth="1"/>
    <col min="11548" max="11548" width="8.7109375" style="327" bestFit="1" customWidth="1"/>
    <col min="11549" max="11549" width="17.85546875" style="327" bestFit="1" customWidth="1"/>
    <col min="11550" max="11551" width="9.140625" style="327"/>
    <col min="11552" max="11552" width="10" style="327" bestFit="1" customWidth="1"/>
    <col min="11553" max="11778" width="9.140625" style="327"/>
    <col min="11779" max="11779" width="4" style="327" customWidth="1"/>
    <col min="11780" max="11780" width="34.5703125" style="327" customWidth="1"/>
    <col min="11781" max="11781" width="11.85546875" style="327" bestFit="1" customWidth="1"/>
    <col min="11782" max="11782" width="8.140625" style="327" customWidth="1"/>
    <col min="11783" max="11783" width="13.85546875" style="327" bestFit="1" customWidth="1"/>
    <col min="11784" max="11784" width="8.140625" style="327" customWidth="1"/>
    <col min="11785" max="11785" width="13.85546875" style="327" bestFit="1" customWidth="1"/>
    <col min="11786" max="11786" width="8.7109375" style="327" customWidth="1"/>
    <col min="11787" max="11787" width="13.5703125" style="327" bestFit="1" customWidth="1"/>
    <col min="11788" max="11788" width="9" style="327" customWidth="1"/>
    <col min="11789" max="11789" width="13.5703125" style="327" bestFit="1" customWidth="1"/>
    <col min="11790" max="11790" width="9" style="327" bestFit="1" customWidth="1"/>
    <col min="11791" max="11791" width="13.5703125" style="327" bestFit="1" customWidth="1"/>
    <col min="11792" max="11792" width="9" style="327" bestFit="1" customWidth="1"/>
    <col min="11793" max="11793" width="13.85546875" style="327" bestFit="1" customWidth="1"/>
    <col min="11794" max="11794" width="8.7109375" style="327" bestFit="1" customWidth="1"/>
    <col min="11795" max="11795" width="13.85546875" style="327" bestFit="1" customWidth="1"/>
    <col min="11796" max="11796" width="8.7109375" style="327" bestFit="1" customWidth="1"/>
    <col min="11797" max="11797" width="13.85546875" style="327" bestFit="1" customWidth="1"/>
    <col min="11798" max="11798" width="8.7109375" style="327" bestFit="1" customWidth="1"/>
    <col min="11799" max="11799" width="13.85546875" style="327" bestFit="1" customWidth="1"/>
    <col min="11800" max="11800" width="8.7109375" style="327" bestFit="1" customWidth="1"/>
    <col min="11801" max="11801" width="13.85546875" style="327" bestFit="1" customWidth="1"/>
    <col min="11802" max="11802" width="8.7109375" style="327" bestFit="1" customWidth="1"/>
    <col min="11803" max="11803" width="13.85546875" style="327" bestFit="1" customWidth="1"/>
    <col min="11804" max="11804" width="8.7109375" style="327" bestFit="1" customWidth="1"/>
    <col min="11805" max="11805" width="17.85546875" style="327" bestFit="1" customWidth="1"/>
    <col min="11806" max="11807" width="9.140625" style="327"/>
    <col min="11808" max="11808" width="10" style="327" bestFit="1" customWidth="1"/>
    <col min="11809" max="12034" width="9.140625" style="327"/>
    <col min="12035" max="12035" width="4" style="327" customWidth="1"/>
    <col min="12036" max="12036" width="34.5703125" style="327" customWidth="1"/>
    <col min="12037" max="12037" width="11.85546875" style="327" bestFit="1" customWidth="1"/>
    <col min="12038" max="12038" width="8.140625" style="327" customWidth="1"/>
    <col min="12039" max="12039" width="13.85546875" style="327" bestFit="1" customWidth="1"/>
    <col min="12040" max="12040" width="8.140625" style="327" customWidth="1"/>
    <col min="12041" max="12041" width="13.85546875" style="327" bestFit="1" customWidth="1"/>
    <col min="12042" max="12042" width="8.7109375" style="327" customWidth="1"/>
    <col min="12043" max="12043" width="13.5703125" style="327" bestFit="1" customWidth="1"/>
    <col min="12044" max="12044" width="9" style="327" customWidth="1"/>
    <col min="12045" max="12045" width="13.5703125" style="327" bestFit="1" customWidth="1"/>
    <col min="12046" max="12046" width="9" style="327" bestFit="1" customWidth="1"/>
    <col min="12047" max="12047" width="13.5703125" style="327" bestFit="1" customWidth="1"/>
    <col min="12048" max="12048" width="9" style="327" bestFit="1" customWidth="1"/>
    <col min="12049" max="12049" width="13.85546875" style="327" bestFit="1" customWidth="1"/>
    <col min="12050" max="12050" width="8.7109375" style="327" bestFit="1" customWidth="1"/>
    <col min="12051" max="12051" width="13.85546875" style="327" bestFit="1" customWidth="1"/>
    <col min="12052" max="12052" width="8.7109375" style="327" bestFit="1" customWidth="1"/>
    <col min="12053" max="12053" width="13.85546875" style="327" bestFit="1" customWidth="1"/>
    <col min="12054" max="12054" width="8.7109375" style="327" bestFit="1" customWidth="1"/>
    <col min="12055" max="12055" width="13.85546875" style="327" bestFit="1" customWidth="1"/>
    <col min="12056" max="12056" width="8.7109375" style="327" bestFit="1" customWidth="1"/>
    <col min="12057" max="12057" width="13.85546875" style="327" bestFit="1" customWidth="1"/>
    <col min="12058" max="12058" width="8.7109375" style="327" bestFit="1" customWidth="1"/>
    <col min="12059" max="12059" width="13.85546875" style="327" bestFit="1" customWidth="1"/>
    <col min="12060" max="12060" width="8.7109375" style="327" bestFit="1" customWidth="1"/>
    <col min="12061" max="12061" width="17.85546875" style="327" bestFit="1" customWidth="1"/>
    <col min="12062" max="12063" width="9.140625" style="327"/>
    <col min="12064" max="12064" width="10" style="327" bestFit="1" customWidth="1"/>
    <col min="12065" max="12290" width="9.140625" style="327"/>
    <col min="12291" max="12291" width="4" style="327" customWidth="1"/>
    <col min="12292" max="12292" width="34.5703125" style="327" customWidth="1"/>
    <col min="12293" max="12293" width="11.85546875" style="327" bestFit="1" customWidth="1"/>
    <col min="12294" max="12294" width="8.140625" style="327" customWidth="1"/>
    <col min="12295" max="12295" width="13.85546875" style="327" bestFit="1" customWidth="1"/>
    <col min="12296" max="12296" width="8.140625" style="327" customWidth="1"/>
    <col min="12297" max="12297" width="13.85546875" style="327" bestFit="1" customWidth="1"/>
    <col min="12298" max="12298" width="8.7109375" style="327" customWidth="1"/>
    <col min="12299" max="12299" width="13.5703125" style="327" bestFit="1" customWidth="1"/>
    <col min="12300" max="12300" width="9" style="327" customWidth="1"/>
    <col min="12301" max="12301" width="13.5703125" style="327" bestFit="1" customWidth="1"/>
    <col min="12302" max="12302" width="9" style="327" bestFit="1" customWidth="1"/>
    <col min="12303" max="12303" width="13.5703125" style="327" bestFit="1" customWidth="1"/>
    <col min="12304" max="12304" width="9" style="327" bestFit="1" customWidth="1"/>
    <col min="12305" max="12305" width="13.85546875" style="327" bestFit="1" customWidth="1"/>
    <col min="12306" max="12306" width="8.7109375" style="327" bestFit="1" customWidth="1"/>
    <col min="12307" max="12307" width="13.85546875" style="327" bestFit="1" customWidth="1"/>
    <col min="12308" max="12308" width="8.7109375" style="327" bestFit="1" customWidth="1"/>
    <col min="12309" max="12309" width="13.85546875" style="327" bestFit="1" customWidth="1"/>
    <col min="12310" max="12310" width="8.7109375" style="327" bestFit="1" customWidth="1"/>
    <col min="12311" max="12311" width="13.85546875" style="327" bestFit="1" customWidth="1"/>
    <col min="12312" max="12312" width="8.7109375" style="327" bestFit="1" customWidth="1"/>
    <col min="12313" max="12313" width="13.85546875" style="327" bestFit="1" customWidth="1"/>
    <col min="12314" max="12314" width="8.7109375" style="327" bestFit="1" customWidth="1"/>
    <col min="12315" max="12315" width="13.85546875" style="327" bestFit="1" customWidth="1"/>
    <col min="12316" max="12316" width="8.7109375" style="327" bestFit="1" customWidth="1"/>
    <col min="12317" max="12317" width="17.85546875" style="327" bestFit="1" customWidth="1"/>
    <col min="12318" max="12319" width="9.140625" style="327"/>
    <col min="12320" max="12320" width="10" style="327" bestFit="1" customWidth="1"/>
    <col min="12321" max="12546" width="9.140625" style="327"/>
    <col min="12547" max="12547" width="4" style="327" customWidth="1"/>
    <col min="12548" max="12548" width="34.5703125" style="327" customWidth="1"/>
    <col min="12549" max="12549" width="11.85546875" style="327" bestFit="1" customWidth="1"/>
    <col min="12550" max="12550" width="8.140625" style="327" customWidth="1"/>
    <col min="12551" max="12551" width="13.85546875" style="327" bestFit="1" customWidth="1"/>
    <col min="12552" max="12552" width="8.140625" style="327" customWidth="1"/>
    <col min="12553" max="12553" width="13.85546875" style="327" bestFit="1" customWidth="1"/>
    <col min="12554" max="12554" width="8.7109375" style="327" customWidth="1"/>
    <col min="12555" max="12555" width="13.5703125" style="327" bestFit="1" customWidth="1"/>
    <col min="12556" max="12556" width="9" style="327" customWidth="1"/>
    <col min="12557" max="12557" width="13.5703125" style="327" bestFit="1" customWidth="1"/>
    <col min="12558" max="12558" width="9" style="327" bestFit="1" customWidth="1"/>
    <col min="12559" max="12559" width="13.5703125" style="327" bestFit="1" customWidth="1"/>
    <col min="12560" max="12560" width="9" style="327" bestFit="1" customWidth="1"/>
    <col min="12561" max="12561" width="13.85546875" style="327" bestFit="1" customWidth="1"/>
    <col min="12562" max="12562" width="8.7109375" style="327" bestFit="1" customWidth="1"/>
    <col min="12563" max="12563" width="13.85546875" style="327" bestFit="1" customWidth="1"/>
    <col min="12564" max="12564" width="8.7109375" style="327" bestFit="1" customWidth="1"/>
    <col min="12565" max="12565" width="13.85546875" style="327" bestFit="1" customWidth="1"/>
    <col min="12566" max="12566" width="8.7109375" style="327" bestFit="1" customWidth="1"/>
    <col min="12567" max="12567" width="13.85546875" style="327" bestFit="1" customWidth="1"/>
    <col min="12568" max="12568" width="8.7109375" style="327" bestFit="1" customWidth="1"/>
    <col min="12569" max="12569" width="13.85546875" style="327" bestFit="1" customWidth="1"/>
    <col min="12570" max="12570" width="8.7109375" style="327" bestFit="1" customWidth="1"/>
    <col min="12571" max="12571" width="13.85546875" style="327" bestFit="1" customWidth="1"/>
    <col min="12572" max="12572" width="8.7109375" style="327" bestFit="1" customWidth="1"/>
    <col min="12573" max="12573" width="17.85546875" style="327" bestFit="1" customWidth="1"/>
    <col min="12574" max="12575" width="9.140625" style="327"/>
    <col min="12576" max="12576" width="10" style="327" bestFit="1" customWidth="1"/>
    <col min="12577" max="12802" width="9.140625" style="327"/>
    <col min="12803" max="12803" width="4" style="327" customWidth="1"/>
    <col min="12804" max="12804" width="34.5703125" style="327" customWidth="1"/>
    <col min="12805" max="12805" width="11.85546875" style="327" bestFit="1" customWidth="1"/>
    <col min="12806" max="12806" width="8.140625" style="327" customWidth="1"/>
    <col min="12807" max="12807" width="13.85546875" style="327" bestFit="1" customWidth="1"/>
    <col min="12808" max="12808" width="8.140625" style="327" customWidth="1"/>
    <col min="12809" max="12809" width="13.85546875" style="327" bestFit="1" customWidth="1"/>
    <col min="12810" max="12810" width="8.7109375" style="327" customWidth="1"/>
    <col min="12811" max="12811" width="13.5703125" style="327" bestFit="1" customWidth="1"/>
    <col min="12812" max="12812" width="9" style="327" customWidth="1"/>
    <col min="12813" max="12813" width="13.5703125" style="327" bestFit="1" customWidth="1"/>
    <col min="12814" max="12814" width="9" style="327" bestFit="1" customWidth="1"/>
    <col min="12815" max="12815" width="13.5703125" style="327" bestFit="1" customWidth="1"/>
    <col min="12816" max="12816" width="9" style="327" bestFit="1" customWidth="1"/>
    <col min="12817" max="12817" width="13.85546875" style="327" bestFit="1" customWidth="1"/>
    <col min="12818" max="12818" width="8.7109375" style="327" bestFit="1" customWidth="1"/>
    <col min="12819" max="12819" width="13.85546875" style="327" bestFit="1" customWidth="1"/>
    <col min="12820" max="12820" width="8.7109375" style="327" bestFit="1" customWidth="1"/>
    <col min="12821" max="12821" width="13.85546875" style="327" bestFit="1" customWidth="1"/>
    <col min="12822" max="12822" width="8.7109375" style="327" bestFit="1" customWidth="1"/>
    <col min="12823" max="12823" width="13.85546875" style="327" bestFit="1" customWidth="1"/>
    <col min="12824" max="12824" width="8.7109375" style="327" bestFit="1" customWidth="1"/>
    <col min="12825" max="12825" width="13.85546875" style="327" bestFit="1" customWidth="1"/>
    <col min="12826" max="12826" width="8.7109375" style="327" bestFit="1" customWidth="1"/>
    <col min="12827" max="12827" width="13.85546875" style="327" bestFit="1" customWidth="1"/>
    <col min="12828" max="12828" width="8.7109375" style="327" bestFit="1" customWidth="1"/>
    <col min="12829" max="12829" width="17.85546875" style="327" bestFit="1" customWidth="1"/>
    <col min="12830" max="12831" width="9.140625" style="327"/>
    <col min="12832" max="12832" width="10" style="327" bestFit="1" customWidth="1"/>
    <col min="12833" max="13058" width="9.140625" style="327"/>
    <col min="13059" max="13059" width="4" style="327" customWidth="1"/>
    <col min="13060" max="13060" width="34.5703125" style="327" customWidth="1"/>
    <col min="13061" max="13061" width="11.85546875" style="327" bestFit="1" customWidth="1"/>
    <col min="13062" max="13062" width="8.140625" style="327" customWidth="1"/>
    <col min="13063" max="13063" width="13.85546875" style="327" bestFit="1" customWidth="1"/>
    <col min="13064" max="13064" width="8.140625" style="327" customWidth="1"/>
    <col min="13065" max="13065" width="13.85546875" style="327" bestFit="1" customWidth="1"/>
    <col min="13066" max="13066" width="8.7109375" style="327" customWidth="1"/>
    <col min="13067" max="13067" width="13.5703125" style="327" bestFit="1" customWidth="1"/>
    <col min="13068" max="13068" width="9" style="327" customWidth="1"/>
    <col min="13069" max="13069" width="13.5703125" style="327" bestFit="1" customWidth="1"/>
    <col min="13070" max="13070" width="9" style="327" bestFit="1" customWidth="1"/>
    <col min="13071" max="13071" width="13.5703125" style="327" bestFit="1" customWidth="1"/>
    <col min="13072" max="13072" width="9" style="327" bestFit="1" customWidth="1"/>
    <col min="13073" max="13073" width="13.85546875" style="327" bestFit="1" customWidth="1"/>
    <col min="13074" max="13074" width="8.7109375" style="327" bestFit="1" customWidth="1"/>
    <col min="13075" max="13075" width="13.85546875" style="327" bestFit="1" customWidth="1"/>
    <col min="13076" max="13076" width="8.7109375" style="327" bestFit="1" customWidth="1"/>
    <col min="13077" max="13077" width="13.85546875" style="327" bestFit="1" customWidth="1"/>
    <col min="13078" max="13078" width="8.7109375" style="327" bestFit="1" customWidth="1"/>
    <col min="13079" max="13079" width="13.85546875" style="327" bestFit="1" customWidth="1"/>
    <col min="13080" max="13080" width="8.7109375" style="327" bestFit="1" customWidth="1"/>
    <col min="13081" max="13081" width="13.85546875" style="327" bestFit="1" customWidth="1"/>
    <col min="13082" max="13082" width="8.7109375" style="327" bestFit="1" customWidth="1"/>
    <col min="13083" max="13083" width="13.85546875" style="327" bestFit="1" customWidth="1"/>
    <col min="13084" max="13084" width="8.7109375" style="327" bestFit="1" customWidth="1"/>
    <col min="13085" max="13085" width="17.85546875" style="327" bestFit="1" customWidth="1"/>
    <col min="13086" max="13087" width="9.140625" style="327"/>
    <col min="13088" max="13088" width="10" style="327" bestFit="1" customWidth="1"/>
    <col min="13089" max="13314" width="9.140625" style="327"/>
    <col min="13315" max="13315" width="4" style="327" customWidth="1"/>
    <col min="13316" max="13316" width="34.5703125" style="327" customWidth="1"/>
    <col min="13317" max="13317" width="11.85546875" style="327" bestFit="1" customWidth="1"/>
    <col min="13318" max="13318" width="8.140625" style="327" customWidth="1"/>
    <col min="13319" max="13319" width="13.85546875" style="327" bestFit="1" customWidth="1"/>
    <col min="13320" max="13320" width="8.140625" style="327" customWidth="1"/>
    <col min="13321" max="13321" width="13.85546875" style="327" bestFit="1" customWidth="1"/>
    <col min="13322" max="13322" width="8.7109375" style="327" customWidth="1"/>
    <col min="13323" max="13323" width="13.5703125" style="327" bestFit="1" customWidth="1"/>
    <col min="13324" max="13324" width="9" style="327" customWidth="1"/>
    <col min="13325" max="13325" width="13.5703125" style="327" bestFit="1" customWidth="1"/>
    <col min="13326" max="13326" width="9" style="327" bestFit="1" customWidth="1"/>
    <col min="13327" max="13327" width="13.5703125" style="327" bestFit="1" customWidth="1"/>
    <col min="13328" max="13328" width="9" style="327" bestFit="1" customWidth="1"/>
    <col min="13329" max="13329" width="13.85546875" style="327" bestFit="1" customWidth="1"/>
    <col min="13330" max="13330" width="8.7109375" style="327" bestFit="1" customWidth="1"/>
    <col min="13331" max="13331" width="13.85546875" style="327" bestFit="1" customWidth="1"/>
    <col min="13332" max="13332" width="8.7109375" style="327" bestFit="1" customWidth="1"/>
    <col min="13333" max="13333" width="13.85546875" style="327" bestFit="1" customWidth="1"/>
    <col min="13334" max="13334" width="8.7109375" style="327" bestFit="1" customWidth="1"/>
    <col min="13335" max="13335" width="13.85546875" style="327" bestFit="1" customWidth="1"/>
    <col min="13336" max="13336" width="8.7109375" style="327" bestFit="1" customWidth="1"/>
    <col min="13337" max="13337" width="13.85546875" style="327" bestFit="1" customWidth="1"/>
    <col min="13338" max="13338" width="8.7109375" style="327" bestFit="1" customWidth="1"/>
    <col min="13339" max="13339" width="13.85546875" style="327" bestFit="1" customWidth="1"/>
    <col min="13340" max="13340" width="8.7109375" style="327" bestFit="1" customWidth="1"/>
    <col min="13341" max="13341" width="17.85546875" style="327" bestFit="1" customWidth="1"/>
    <col min="13342" max="13343" width="9.140625" style="327"/>
    <col min="13344" max="13344" width="10" style="327" bestFit="1" customWidth="1"/>
    <col min="13345" max="13570" width="9.140625" style="327"/>
    <col min="13571" max="13571" width="4" style="327" customWidth="1"/>
    <col min="13572" max="13572" width="34.5703125" style="327" customWidth="1"/>
    <col min="13573" max="13573" width="11.85546875" style="327" bestFit="1" customWidth="1"/>
    <col min="13574" max="13574" width="8.140625" style="327" customWidth="1"/>
    <col min="13575" max="13575" width="13.85546875" style="327" bestFit="1" customWidth="1"/>
    <col min="13576" max="13576" width="8.140625" style="327" customWidth="1"/>
    <col min="13577" max="13577" width="13.85546875" style="327" bestFit="1" customWidth="1"/>
    <col min="13578" max="13578" width="8.7109375" style="327" customWidth="1"/>
    <col min="13579" max="13579" width="13.5703125" style="327" bestFit="1" customWidth="1"/>
    <col min="13580" max="13580" width="9" style="327" customWidth="1"/>
    <col min="13581" max="13581" width="13.5703125" style="327" bestFit="1" customWidth="1"/>
    <col min="13582" max="13582" width="9" style="327" bestFit="1" customWidth="1"/>
    <col min="13583" max="13583" width="13.5703125" style="327" bestFit="1" customWidth="1"/>
    <col min="13584" max="13584" width="9" style="327" bestFit="1" customWidth="1"/>
    <col min="13585" max="13585" width="13.85546875" style="327" bestFit="1" customWidth="1"/>
    <col min="13586" max="13586" width="8.7109375" style="327" bestFit="1" customWidth="1"/>
    <col min="13587" max="13587" width="13.85546875" style="327" bestFit="1" customWidth="1"/>
    <col min="13588" max="13588" width="8.7109375" style="327" bestFit="1" customWidth="1"/>
    <col min="13589" max="13589" width="13.85546875" style="327" bestFit="1" customWidth="1"/>
    <col min="13590" max="13590" width="8.7109375" style="327" bestFit="1" customWidth="1"/>
    <col min="13591" max="13591" width="13.85546875" style="327" bestFit="1" customWidth="1"/>
    <col min="13592" max="13592" width="8.7109375" style="327" bestFit="1" customWidth="1"/>
    <col min="13593" max="13593" width="13.85546875" style="327" bestFit="1" customWidth="1"/>
    <col min="13594" max="13594" width="8.7109375" style="327" bestFit="1" customWidth="1"/>
    <col min="13595" max="13595" width="13.85546875" style="327" bestFit="1" customWidth="1"/>
    <col min="13596" max="13596" width="8.7109375" style="327" bestFit="1" customWidth="1"/>
    <col min="13597" max="13597" width="17.85546875" style="327" bestFit="1" customWidth="1"/>
    <col min="13598" max="13599" width="9.140625" style="327"/>
    <col min="13600" max="13600" width="10" style="327" bestFit="1" customWidth="1"/>
    <col min="13601" max="13826" width="9.140625" style="327"/>
    <col min="13827" max="13827" width="4" style="327" customWidth="1"/>
    <col min="13828" max="13828" width="34.5703125" style="327" customWidth="1"/>
    <col min="13829" max="13829" width="11.85546875" style="327" bestFit="1" customWidth="1"/>
    <col min="13830" max="13830" width="8.140625" style="327" customWidth="1"/>
    <col min="13831" max="13831" width="13.85546875" style="327" bestFit="1" customWidth="1"/>
    <col min="13832" max="13832" width="8.140625" style="327" customWidth="1"/>
    <col min="13833" max="13833" width="13.85546875" style="327" bestFit="1" customWidth="1"/>
    <col min="13834" max="13834" width="8.7109375" style="327" customWidth="1"/>
    <col min="13835" max="13835" width="13.5703125" style="327" bestFit="1" customWidth="1"/>
    <col min="13836" max="13836" width="9" style="327" customWidth="1"/>
    <col min="13837" max="13837" width="13.5703125" style="327" bestFit="1" customWidth="1"/>
    <col min="13838" max="13838" width="9" style="327" bestFit="1" customWidth="1"/>
    <col min="13839" max="13839" width="13.5703125" style="327" bestFit="1" customWidth="1"/>
    <col min="13840" max="13840" width="9" style="327" bestFit="1" customWidth="1"/>
    <col min="13841" max="13841" width="13.85546875" style="327" bestFit="1" customWidth="1"/>
    <col min="13842" max="13842" width="8.7109375" style="327" bestFit="1" customWidth="1"/>
    <col min="13843" max="13843" width="13.85546875" style="327" bestFit="1" customWidth="1"/>
    <col min="13844" max="13844" width="8.7109375" style="327" bestFit="1" customWidth="1"/>
    <col min="13845" max="13845" width="13.85546875" style="327" bestFit="1" customWidth="1"/>
    <col min="13846" max="13846" width="8.7109375" style="327" bestFit="1" customWidth="1"/>
    <col min="13847" max="13847" width="13.85546875" style="327" bestFit="1" customWidth="1"/>
    <col min="13848" max="13848" width="8.7109375" style="327" bestFit="1" customWidth="1"/>
    <col min="13849" max="13849" width="13.85546875" style="327" bestFit="1" customWidth="1"/>
    <col min="13850" max="13850" width="8.7109375" style="327" bestFit="1" customWidth="1"/>
    <col min="13851" max="13851" width="13.85546875" style="327" bestFit="1" customWidth="1"/>
    <col min="13852" max="13852" width="8.7109375" style="327" bestFit="1" customWidth="1"/>
    <col min="13853" max="13853" width="17.85546875" style="327" bestFit="1" customWidth="1"/>
    <col min="13854" max="13855" width="9.140625" style="327"/>
    <col min="13856" max="13856" width="10" style="327" bestFit="1" customWidth="1"/>
    <col min="13857" max="14082" width="9.140625" style="327"/>
    <col min="14083" max="14083" width="4" style="327" customWidth="1"/>
    <col min="14084" max="14084" width="34.5703125" style="327" customWidth="1"/>
    <col min="14085" max="14085" width="11.85546875" style="327" bestFit="1" customWidth="1"/>
    <col min="14086" max="14086" width="8.140625" style="327" customWidth="1"/>
    <col min="14087" max="14087" width="13.85546875" style="327" bestFit="1" customWidth="1"/>
    <col min="14088" max="14088" width="8.140625" style="327" customWidth="1"/>
    <col min="14089" max="14089" width="13.85546875" style="327" bestFit="1" customWidth="1"/>
    <col min="14090" max="14090" width="8.7109375" style="327" customWidth="1"/>
    <col min="14091" max="14091" width="13.5703125" style="327" bestFit="1" customWidth="1"/>
    <col min="14092" max="14092" width="9" style="327" customWidth="1"/>
    <col min="14093" max="14093" width="13.5703125" style="327" bestFit="1" customWidth="1"/>
    <col min="14094" max="14094" width="9" style="327" bestFit="1" customWidth="1"/>
    <col min="14095" max="14095" width="13.5703125" style="327" bestFit="1" customWidth="1"/>
    <col min="14096" max="14096" width="9" style="327" bestFit="1" customWidth="1"/>
    <col min="14097" max="14097" width="13.85546875" style="327" bestFit="1" customWidth="1"/>
    <col min="14098" max="14098" width="8.7109375" style="327" bestFit="1" customWidth="1"/>
    <col min="14099" max="14099" width="13.85546875" style="327" bestFit="1" customWidth="1"/>
    <col min="14100" max="14100" width="8.7109375" style="327" bestFit="1" customWidth="1"/>
    <col min="14101" max="14101" width="13.85546875" style="327" bestFit="1" customWidth="1"/>
    <col min="14102" max="14102" width="8.7109375" style="327" bestFit="1" customWidth="1"/>
    <col min="14103" max="14103" width="13.85546875" style="327" bestFit="1" customWidth="1"/>
    <col min="14104" max="14104" width="8.7109375" style="327" bestFit="1" customWidth="1"/>
    <col min="14105" max="14105" width="13.85546875" style="327" bestFit="1" customWidth="1"/>
    <col min="14106" max="14106" width="8.7109375" style="327" bestFit="1" customWidth="1"/>
    <col min="14107" max="14107" width="13.85546875" style="327" bestFit="1" customWidth="1"/>
    <col min="14108" max="14108" width="8.7109375" style="327" bestFit="1" customWidth="1"/>
    <col min="14109" max="14109" width="17.85546875" style="327" bestFit="1" customWidth="1"/>
    <col min="14110" max="14111" width="9.140625" style="327"/>
    <col min="14112" max="14112" width="10" style="327" bestFit="1" customWidth="1"/>
    <col min="14113" max="14338" width="9.140625" style="327"/>
    <col min="14339" max="14339" width="4" style="327" customWidth="1"/>
    <col min="14340" max="14340" width="34.5703125" style="327" customWidth="1"/>
    <col min="14341" max="14341" width="11.85546875" style="327" bestFit="1" customWidth="1"/>
    <col min="14342" max="14342" width="8.140625" style="327" customWidth="1"/>
    <col min="14343" max="14343" width="13.85546875" style="327" bestFit="1" customWidth="1"/>
    <col min="14344" max="14344" width="8.140625" style="327" customWidth="1"/>
    <col min="14345" max="14345" width="13.85546875" style="327" bestFit="1" customWidth="1"/>
    <col min="14346" max="14346" width="8.7109375" style="327" customWidth="1"/>
    <col min="14347" max="14347" width="13.5703125" style="327" bestFit="1" customWidth="1"/>
    <col min="14348" max="14348" width="9" style="327" customWidth="1"/>
    <col min="14349" max="14349" width="13.5703125" style="327" bestFit="1" customWidth="1"/>
    <col min="14350" max="14350" width="9" style="327" bestFit="1" customWidth="1"/>
    <col min="14351" max="14351" width="13.5703125" style="327" bestFit="1" customWidth="1"/>
    <col min="14352" max="14352" width="9" style="327" bestFit="1" customWidth="1"/>
    <col min="14353" max="14353" width="13.85546875" style="327" bestFit="1" customWidth="1"/>
    <col min="14354" max="14354" width="8.7109375" style="327" bestFit="1" customWidth="1"/>
    <col min="14355" max="14355" width="13.85546875" style="327" bestFit="1" customWidth="1"/>
    <col min="14356" max="14356" width="8.7109375" style="327" bestFit="1" customWidth="1"/>
    <col min="14357" max="14357" width="13.85546875" style="327" bestFit="1" customWidth="1"/>
    <col min="14358" max="14358" width="8.7109375" style="327" bestFit="1" customWidth="1"/>
    <col min="14359" max="14359" width="13.85546875" style="327" bestFit="1" customWidth="1"/>
    <col min="14360" max="14360" width="8.7109375" style="327" bestFit="1" customWidth="1"/>
    <col min="14361" max="14361" width="13.85546875" style="327" bestFit="1" customWidth="1"/>
    <col min="14362" max="14362" width="8.7109375" style="327" bestFit="1" customWidth="1"/>
    <col min="14363" max="14363" width="13.85546875" style="327" bestFit="1" customWidth="1"/>
    <col min="14364" max="14364" width="8.7109375" style="327" bestFit="1" customWidth="1"/>
    <col min="14365" max="14365" width="17.85546875" style="327" bestFit="1" customWidth="1"/>
    <col min="14366" max="14367" width="9.140625" style="327"/>
    <col min="14368" max="14368" width="10" style="327" bestFit="1" customWidth="1"/>
    <col min="14369" max="14594" width="9.140625" style="327"/>
    <col min="14595" max="14595" width="4" style="327" customWidth="1"/>
    <col min="14596" max="14596" width="34.5703125" style="327" customWidth="1"/>
    <col min="14597" max="14597" width="11.85546875" style="327" bestFit="1" customWidth="1"/>
    <col min="14598" max="14598" width="8.140625" style="327" customWidth="1"/>
    <col min="14599" max="14599" width="13.85546875" style="327" bestFit="1" customWidth="1"/>
    <col min="14600" max="14600" width="8.140625" style="327" customWidth="1"/>
    <col min="14601" max="14601" width="13.85546875" style="327" bestFit="1" customWidth="1"/>
    <col min="14602" max="14602" width="8.7109375" style="327" customWidth="1"/>
    <col min="14603" max="14603" width="13.5703125" style="327" bestFit="1" customWidth="1"/>
    <col min="14604" max="14604" width="9" style="327" customWidth="1"/>
    <col min="14605" max="14605" width="13.5703125" style="327" bestFit="1" customWidth="1"/>
    <col min="14606" max="14606" width="9" style="327" bestFit="1" customWidth="1"/>
    <col min="14607" max="14607" width="13.5703125" style="327" bestFit="1" customWidth="1"/>
    <col min="14608" max="14608" width="9" style="327" bestFit="1" customWidth="1"/>
    <col min="14609" max="14609" width="13.85546875" style="327" bestFit="1" customWidth="1"/>
    <col min="14610" max="14610" width="8.7109375" style="327" bestFit="1" customWidth="1"/>
    <col min="14611" max="14611" width="13.85546875" style="327" bestFit="1" customWidth="1"/>
    <col min="14612" max="14612" width="8.7109375" style="327" bestFit="1" customWidth="1"/>
    <col min="14613" max="14613" width="13.85546875" style="327" bestFit="1" customWidth="1"/>
    <col min="14614" max="14614" width="8.7109375" style="327" bestFit="1" customWidth="1"/>
    <col min="14615" max="14615" width="13.85546875" style="327" bestFit="1" customWidth="1"/>
    <col min="14616" max="14616" width="8.7109375" style="327" bestFit="1" customWidth="1"/>
    <col min="14617" max="14617" width="13.85546875" style="327" bestFit="1" customWidth="1"/>
    <col min="14618" max="14618" width="8.7109375" style="327" bestFit="1" customWidth="1"/>
    <col min="14619" max="14619" width="13.85546875" style="327" bestFit="1" customWidth="1"/>
    <col min="14620" max="14620" width="8.7109375" style="327" bestFit="1" customWidth="1"/>
    <col min="14621" max="14621" width="17.85546875" style="327" bestFit="1" customWidth="1"/>
    <col min="14622" max="14623" width="9.140625" style="327"/>
    <col min="14624" max="14624" width="10" style="327" bestFit="1" customWidth="1"/>
    <col min="14625" max="14850" width="9.140625" style="327"/>
    <col min="14851" max="14851" width="4" style="327" customWidth="1"/>
    <col min="14852" max="14852" width="34.5703125" style="327" customWidth="1"/>
    <col min="14853" max="14853" width="11.85546875" style="327" bestFit="1" customWidth="1"/>
    <col min="14854" max="14854" width="8.140625" style="327" customWidth="1"/>
    <col min="14855" max="14855" width="13.85546875" style="327" bestFit="1" customWidth="1"/>
    <col min="14856" max="14856" width="8.140625" style="327" customWidth="1"/>
    <col min="14857" max="14857" width="13.85546875" style="327" bestFit="1" customWidth="1"/>
    <col min="14858" max="14858" width="8.7109375" style="327" customWidth="1"/>
    <col min="14859" max="14859" width="13.5703125" style="327" bestFit="1" customWidth="1"/>
    <col min="14860" max="14860" width="9" style="327" customWidth="1"/>
    <col min="14861" max="14861" width="13.5703125" style="327" bestFit="1" customWidth="1"/>
    <col min="14862" max="14862" width="9" style="327" bestFit="1" customWidth="1"/>
    <col min="14863" max="14863" width="13.5703125" style="327" bestFit="1" customWidth="1"/>
    <col min="14864" max="14864" width="9" style="327" bestFit="1" customWidth="1"/>
    <col min="14865" max="14865" width="13.85546875" style="327" bestFit="1" customWidth="1"/>
    <col min="14866" max="14866" width="8.7109375" style="327" bestFit="1" customWidth="1"/>
    <col min="14867" max="14867" width="13.85546875" style="327" bestFit="1" customWidth="1"/>
    <col min="14868" max="14868" width="8.7109375" style="327" bestFit="1" customWidth="1"/>
    <col min="14869" max="14869" width="13.85546875" style="327" bestFit="1" customWidth="1"/>
    <col min="14870" max="14870" width="8.7109375" style="327" bestFit="1" customWidth="1"/>
    <col min="14871" max="14871" width="13.85546875" style="327" bestFit="1" customWidth="1"/>
    <col min="14872" max="14872" width="8.7109375" style="327" bestFit="1" customWidth="1"/>
    <col min="14873" max="14873" width="13.85546875" style="327" bestFit="1" customWidth="1"/>
    <col min="14874" max="14874" width="8.7109375" style="327" bestFit="1" customWidth="1"/>
    <col min="14875" max="14875" width="13.85546875" style="327" bestFit="1" customWidth="1"/>
    <col min="14876" max="14876" width="8.7109375" style="327" bestFit="1" customWidth="1"/>
    <col min="14877" max="14877" width="17.85546875" style="327" bestFit="1" customWidth="1"/>
    <col min="14878" max="14879" width="9.140625" style="327"/>
    <col min="14880" max="14880" width="10" style="327" bestFit="1" customWidth="1"/>
    <col min="14881" max="15106" width="9.140625" style="327"/>
    <col min="15107" max="15107" width="4" style="327" customWidth="1"/>
    <col min="15108" max="15108" width="34.5703125" style="327" customWidth="1"/>
    <col min="15109" max="15109" width="11.85546875" style="327" bestFit="1" customWidth="1"/>
    <col min="15110" max="15110" width="8.140625" style="327" customWidth="1"/>
    <col min="15111" max="15111" width="13.85546875" style="327" bestFit="1" customWidth="1"/>
    <col min="15112" max="15112" width="8.140625" style="327" customWidth="1"/>
    <col min="15113" max="15113" width="13.85546875" style="327" bestFit="1" customWidth="1"/>
    <col min="15114" max="15114" width="8.7109375" style="327" customWidth="1"/>
    <col min="15115" max="15115" width="13.5703125" style="327" bestFit="1" customWidth="1"/>
    <col min="15116" max="15116" width="9" style="327" customWidth="1"/>
    <col min="15117" max="15117" width="13.5703125" style="327" bestFit="1" customWidth="1"/>
    <col min="15118" max="15118" width="9" style="327" bestFit="1" customWidth="1"/>
    <col min="15119" max="15119" width="13.5703125" style="327" bestFit="1" customWidth="1"/>
    <col min="15120" max="15120" width="9" style="327" bestFit="1" customWidth="1"/>
    <col min="15121" max="15121" width="13.85546875" style="327" bestFit="1" customWidth="1"/>
    <col min="15122" max="15122" width="8.7109375" style="327" bestFit="1" customWidth="1"/>
    <col min="15123" max="15123" width="13.85546875" style="327" bestFit="1" customWidth="1"/>
    <col min="15124" max="15124" width="8.7109375" style="327" bestFit="1" customWidth="1"/>
    <col min="15125" max="15125" width="13.85546875" style="327" bestFit="1" customWidth="1"/>
    <col min="15126" max="15126" width="8.7109375" style="327" bestFit="1" customWidth="1"/>
    <col min="15127" max="15127" width="13.85546875" style="327" bestFit="1" customWidth="1"/>
    <col min="15128" max="15128" width="8.7109375" style="327" bestFit="1" customWidth="1"/>
    <col min="15129" max="15129" width="13.85546875" style="327" bestFit="1" customWidth="1"/>
    <col min="15130" max="15130" width="8.7109375" style="327" bestFit="1" customWidth="1"/>
    <col min="15131" max="15131" width="13.85546875" style="327" bestFit="1" customWidth="1"/>
    <col min="15132" max="15132" width="8.7109375" style="327" bestFit="1" customWidth="1"/>
    <col min="15133" max="15133" width="17.85546875" style="327" bestFit="1" customWidth="1"/>
    <col min="15134" max="15135" width="9.140625" style="327"/>
    <col min="15136" max="15136" width="10" style="327" bestFit="1" customWidth="1"/>
    <col min="15137" max="15362" width="9.140625" style="327"/>
    <col min="15363" max="15363" width="4" style="327" customWidth="1"/>
    <col min="15364" max="15364" width="34.5703125" style="327" customWidth="1"/>
    <col min="15365" max="15365" width="11.85546875" style="327" bestFit="1" customWidth="1"/>
    <col min="15366" max="15366" width="8.140625" style="327" customWidth="1"/>
    <col min="15367" max="15367" width="13.85546875" style="327" bestFit="1" customWidth="1"/>
    <col min="15368" max="15368" width="8.140625" style="327" customWidth="1"/>
    <col min="15369" max="15369" width="13.85546875" style="327" bestFit="1" customWidth="1"/>
    <col min="15370" max="15370" width="8.7109375" style="327" customWidth="1"/>
    <col min="15371" max="15371" width="13.5703125" style="327" bestFit="1" customWidth="1"/>
    <col min="15372" max="15372" width="9" style="327" customWidth="1"/>
    <col min="15373" max="15373" width="13.5703125" style="327" bestFit="1" customWidth="1"/>
    <col min="15374" max="15374" width="9" style="327" bestFit="1" customWidth="1"/>
    <col min="15375" max="15375" width="13.5703125" style="327" bestFit="1" customWidth="1"/>
    <col min="15376" max="15376" width="9" style="327" bestFit="1" customWidth="1"/>
    <col min="15377" max="15377" width="13.85546875" style="327" bestFit="1" customWidth="1"/>
    <col min="15378" max="15378" width="8.7109375" style="327" bestFit="1" customWidth="1"/>
    <col min="15379" max="15379" width="13.85546875" style="327" bestFit="1" customWidth="1"/>
    <col min="15380" max="15380" width="8.7109375" style="327" bestFit="1" customWidth="1"/>
    <col min="15381" max="15381" width="13.85546875" style="327" bestFit="1" customWidth="1"/>
    <col min="15382" max="15382" width="8.7109375" style="327" bestFit="1" customWidth="1"/>
    <col min="15383" max="15383" width="13.85546875" style="327" bestFit="1" customWidth="1"/>
    <col min="15384" max="15384" width="8.7109375" style="327" bestFit="1" customWidth="1"/>
    <col min="15385" max="15385" width="13.85546875" style="327" bestFit="1" customWidth="1"/>
    <col min="15386" max="15386" width="8.7109375" style="327" bestFit="1" customWidth="1"/>
    <col min="15387" max="15387" width="13.85546875" style="327" bestFit="1" customWidth="1"/>
    <col min="15388" max="15388" width="8.7109375" style="327" bestFit="1" customWidth="1"/>
    <col min="15389" max="15389" width="17.85546875" style="327" bestFit="1" customWidth="1"/>
    <col min="15390" max="15391" width="9.140625" style="327"/>
    <col min="15392" max="15392" width="10" style="327" bestFit="1" customWidth="1"/>
    <col min="15393" max="15618" width="9.140625" style="327"/>
    <col min="15619" max="15619" width="4" style="327" customWidth="1"/>
    <col min="15620" max="15620" width="34.5703125" style="327" customWidth="1"/>
    <col min="15621" max="15621" width="11.85546875" style="327" bestFit="1" customWidth="1"/>
    <col min="15622" max="15622" width="8.140625" style="327" customWidth="1"/>
    <col min="15623" max="15623" width="13.85546875" style="327" bestFit="1" customWidth="1"/>
    <col min="15624" max="15624" width="8.140625" style="327" customWidth="1"/>
    <col min="15625" max="15625" width="13.85546875" style="327" bestFit="1" customWidth="1"/>
    <col min="15626" max="15626" width="8.7109375" style="327" customWidth="1"/>
    <col min="15627" max="15627" width="13.5703125" style="327" bestFit="1" customWidth="1"/>
    <col min="15628" max="15628" width="9" style="327" customWidth="1"/>
    <col min="15629" max="15629" width="13.5703125" style="327" bestFit="1" customWidth="1"/>
    <col min="15630" max="15630" width="9" style="327" bestFit="1" customWidth="1"/>
    <col min="15631" max="15631" width="13.5703125" style="327" bestFit="1" customWidth="1"/>
    <col min="15632" max="15632" width="9" style="327" bestFit="1" customWidth="1"/>
    <col min="15633" max="15633" width="13.85546875" style="327" bestFit="1" customWidth="1"/>
    <col min="15634" max="15634" width="8.7109375" style="327" bestFit="1" customWidth="1"/>
    <col min="15635" max="15635" width="13.85546875" style="327" bestFit="1" customWidth="1"/>
    <col min="15636" max="15636" width="8.7109375" style="327" bestFit="1" customWidth="1"/>
    <col min="15637" max="15637" width="13.85546875" style="327" bestFit="1" customWidth="1"/>
    <col min="15638" max="15638" width="8.7109375" style="327" bestFit="1" customWidth="1"/>
    <col min="15639" max="15639" width="13.85546875" style="327" bestFit="1" customWidth="1"/>
    <col min="15640" max="15640" width="8.7109375" style="327" bestFit="1" customWidth="1"/>
    <col min="15641" max="15641" width="13.85546875" style="327" bestFit="1" customWidth="1"/>
    <col min="15642" max="15642" width="8.7109375" style="327" bestFit="1" customWidth="1"/>
    <col min="15643" max="15643" width="13.85546875" style="327" bestFit="1" customWidth="1"/>
    <col min="15644" max="15644" width="8.7109375" style="327" bestFit="1" customWidth="1"/>
    <col min="15645" max="15645" width="17.85546875" style="327" bestFit="1" customWidth="1"/>
    <col min="15646" max="15647" width="9.140625" style="327"/>
    <col min="15648" max="15648" width="10" style="327" bestFit="1" customWidth="1"/>
    <col min="15649" max="15874" width="9.140625" style="327"/>
    <col min="15875" max="15875" width="4" style="327" customWidth="1"/>
    <col min="15876" max="15876" width="34.5703125" style="327" customWidth="1"/>
    <col min="15877" max="15877" width="11.85546875" style="327" bestFit="1" customWidth="1"/>
    <col min="15878" max="15878" width="8.140625" style="327" customWidth="1"/>
    <col min="15879" max="15879" width="13.85546875" style="327" bestFit="1" customWidth="1"/>
    <col min="15880" max="15880" width="8.140625" style="327" customWidth="1"/>
    <col min="15881" max="15881" width="13.85546875" style="327" bestFit="1" customWidth="1"/>
    <col min="15882" max="15882" width="8.7109375" style="327" customWidth="1"/>
    <col min="15883" max="15883" width="13.5703125" style="327" bestFit="1" customWidth="1"/>
    <col min="15884" max="15884" width="9" style="327" customWidth="1"/>
    <col min="15885" max="15885" width="13.5703125" style="327" bestFit="1" customWidth="1"/>
    <col min="15886" max="15886" width="9" style="327" bestFit="1" customWidth="1"/>
    <col min="15887" max="15887" width="13.5703125" style="327" bestFit="1" customWidth="1"/>
    <col min="15888" max="15888" width="9" style="327" bestFit="1" customWidth="1"/>
    <col min="15889" max="15889" width="13.85546875" style="327" bestFit="1" customWidth="1"/>
    <col min="15890" max="15890" width="8.7109375" style="327" bestFit="1" customWidth="1"/>
    <col min="15891" max="15891" width="13.85546875" style="327" bestFit="1" customWidth="1"/>
    <col min="15892" max="15892" width="8.7109375" style="327" bestFit="1" customWidth="1"/>
    <col min="15893" max="15893" width="13.85546875" style="327" bestFit="1" customWidth="1"/>
    <col min="15894" max="15894" width="8.7109375" style="327" bestFit="1" customWidth="1"/>
    <col min="15895" max="15895" width="13.85546875" style="327" bestFit="1" customWidth="1"/>
    <col min="15896" max="15896" width="8.7109375" style="327" bestFit="1" customWidth="1"/>
    <col min="15897" max="15897" width="13.85546875" style="327" bestFit="1" customWidth="1"/>
    <col min="15898" max="15898" width="8.7109375" style="327" bestFit="1" customWidth="1"/>
    <col min="15899" max="15899" width="13.85546875" style="327" bestFit="1" customWidth="1"/>
    <col min="15900" max="15900" width="8.7109375" style="327" bestFit="1" customWidth="1"/>
    <col min="15901" max="15901" width="17.85546875" style="327" bestFit="1" customWidth="1"/>
    <col min="15902" max="15903" width="9.140625" style="327"/>
    <col min="15904" max="15904" width="10" style="327" bestFit="1" customWidth="1"/>
    <col min="15905" max="16130" width="9.140625" style="327"/>
    <col min="16131" max="16131" width="4" style="327" customWidth="1"/>
    <col min="16132" max="16132" width="34.5703125" style="327" customWidth="1"/>
    <col min="16133" max="16133" width="11.85546875" style="327" bestFit="1" customWidth="1"/>
    <col min="16134" max="16134" width="8.140625" style="327" customWidth="1"/>
    <col min="16135" max="16135" width="13.85546875" style="327" bestFit="1" customWidth="1"/>
    <col min="16136" max="16136" width="8.140625" style="327" customWidth="1"/>
    <col min="16137" max="16137" width="13.85546875" style="327" bestFit="1" customWidth="1"/>
    <col min="16138" max="16138" width="8.7109375" style="327" customWidth="1"/>
    <col min="16139" max="16139" width="13.5703125" style="327" bestFit="1" customWidth="1"/>
    <col min="16140" max="16140" width="9" style="327" customWidth="1"/>
    <col min="16141" max="16141" width="13.5703125" style="327" bestFit="1" customWidth="1"/>
    <col min="16142" max="16142" width="9" style="327" bestFit="1" customWidth="1"/>
    <col min="16143" max="16143" width="13.5703125" style="327" bestFit="1" customWidth="1"/>
    <col min="16144" max="16144" width="9" style="327" bestFit="1" customWidth="1"/>
    <col min="16145" max="16145" width="13.85546875" style="327" bestFit="1" customWidth="1"/>
    <col min="16146" max="16146" width="8.7109375" style="327" bestFit="1" customWidth="1"/>
    <col min="16147" max="16147" width="13.85546875" style="327" bestFit="1" customWidth="1"/>
    <col min="16148" max="16148" width="8.7109375" style="327" bestFit="1" customWidth="1"/>
    <col min="16149" max="16149" width="13.85546875" style="327" bestFit="1" customWidth="1"/>
    <col min="16150" max="16150" width="8.7109375" style="327" bestFit="1" customWidth="1"/>
    <col min="16151" max="16151" width="13.85546875" style="327" bestFit="1" customWidth="1"/>
    <col min="16152" max="16152" width="8.7109375" style="327" bestFit="1" customWidth="1"/>
    <col min="16153" max="16153" width="13.85546875" style="327" bestFit="1" customWidth="1"/>
    <col min="16154" max="16154" width="8.7109375" style="327" bestFit="1" customWidth="1"/>
    <col min="16155" max="16155" width="13.85546875" style="327" bestFit="1" customWidth="1"/>
    <col min="16156" max="16156" width="8.7109375" style="327" bestFit="1" customWidth="1"/>
    <col min="16157" max="16157" width="17.85546875" style="327" bestFit="1" customWidth="1"/>
    <col min="16158" max="16159" width="9.140625" style="327"/>
    <col min="16160" max="16160" width="10" style="327" bestFit="1" customWidth="1"/>
    <col min="16161" max="16384" width="9.140625" style="327"/>
  </cols>
  <sheetData>
    <row r="2" spans="2:257" s="326" customFormat="1" ht="6.75" thickBot="1" x14ac:dyDescent="0.3">
      <c r="B2" s="322"/>
      <c r="C2" s="323"/>
      <c r="D2" s="323"/>
      <c r="E2" s="323"/>
      <c r="F2" s="324"/>
      <c r="G2" s="323"/>
      <c r="H2" s="325"/>
      <c r="I2" s="325"/>
      <c r="J2" s="325"/>
      <c r="K2" s="325"/>
      <c r="L2" s="325"/>
      <c r="M2" s="325"/>
      <c r="N2" s="325"/>
      <c r="O2" s="325"/>
      <c r="P2" s="325"/>
      <c r="Q2" s="325"/>
      <c r="R2" s="325"/>
      <c r="S2" s="325"/>
      <c r="T2" s="325"/>
      <c r="U2" s="325"/>
      <c r="V2" s="325"/>
      <c r="W2" s="325"/>
      <c r="X2" s="325"/>
      <c r="Y2" s="325"/>
      <c r="Z2" s="325"/>
      <c r="AA2" s="325"/>
      <c r="AB2" s="325"/>
      <c r="AC2" s="325"/>
      <c r="AD2" s="325"/>
    </row>
    <row r="3" spans="2:257" ht="23.25" x14ac:dyDescent="0.2">
      <c r="C3" s="1169" t="s">
        <v>4050</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1"/>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264"/>
      <c r="IA3" s="264"/>
      <c r="IB3" s="264"/>
      <c r="IC3" s="264"/>
      <c r="ID3" s="264"/>
      <c r="IE3" s="264"/>
      <c r="IF3" s="264"/>
      <c r="IG3" s="264"/>
      <c r="IH3" s="264"/>
      <c r="II3" s="264"/>
      <c r="IJ3" s="264"/>
      <c r="IK3" s="264"/>
      <c r="IL3" s="264"/>
      <c r="IM3" s="264"/>
      <c r="IN3" s="264"/>
      <c r="IO3" s="264"/>
      <c r="IP3" s="264"/>
      <c r="IQ3" s="264"/>
      <c r="IR3" s="264"/>
      <c r="IS3" s="264"/>
      <c r="IT3" s="264"/>
      <c r="IU3" s="264"/>
      <c r="IV3" s="264"/>
      <c r="IW3" s="264"/>
    </row>
    <row r="4" spans="2:257" ht="23.25" x14ac:dyDescent="0.2">
      <c r="C4" s="1172" t="s">
        <v>1355</v>
      </c>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4"/>
      <c r="CZ4" s="264"/>
      <c r="DA4" s="264"/>
      <c r="DB4" s="264"/>
      <c r="DC4" s="264"/>
      <c r="DD4" s="264"/>
      <c r="DE4" s="264"/>
      <c r="DF4" s="264"/>
      <c r="DG4" s="264"/>
      <c r="DH4" s="264"/>
      <c r="DI4" s="264"/>
      <c r="DJ4" s="264"/>
      <c r="DK4" s="264"/>
      <c r="DL4" s="264"/>
      <c r="DM4" s="264"/>
      <c r="DN4" s="264"/>
      <c r="DO4" s="264"/>
      <c r="DP4" s="264"/>
      <c r="DQ4" s="264"/>
      <c r="DR4" s="264"/>
      <c r="DS4" s="264"/>
      <c r="DT4" s="264"/>
      <c r="DU4" s="264"/>
      <c r="DV4" s="264"/>
      <c r="DW4" s="264"/>
      <c r="DX4" s="264"/>
      <c r="DY4" s="264"/>
      <c r="DZ4" s="264"/>
      <c r="EA4" s="264"/>
      <c r="EB4" s="264"/>
      <c r="EC4" s="264"/>
      <c r="ED4" s="264"/>
      <c r="EE4" s="264"/>
      <c r="EF4" s="264"/>
      <c r="EG4" s="264"/>
      <c r="EH4" s="264"/>
      <c r="EI4" s="264"/>
      <c r="EJ4" s="264"/>
      <c r="EK4" s="264"/>
      <c r="EL4" s="264"/>
      <c r="EM4" s="264"/>
      <c r="EN4" s="264"/>
      <c r="EO4" s="264"/>
      <c r="EP4" s="264"/>
      <c r="EQ4" s="264"/>
      <c r="ER4" s="264"/>
      <c r="ES4" s="264"/>
      <c r="ET4" s="264"/>
      <c r="EU4" s="264"/>
      <c r="EV4" s="264"/>
      <c r="EW4" s="264"/>
      <c r="EX4" s="264"/>
      <c r="EY4" s="264"/>
      <c r="EZ4" s="264"/>
      <c r="FA4" s="264"/>
      <c r="FB4" s="264"/>
      <c r="FC4" s="264"/>
      <c r="FD4" s="264"/>
      <c r="FE4" s="264"/>
      <c r="FF4" s="264"/>
      <c r="FG4" s="264"/>
      <c r="FH4" s="264"/>
      <c r="FI4" s="264"/>
      <c r="FJ4" s="264"/>
      <c r="FK4" s="264"/>
      <c r="FL4" s="264"/>
      <c r="FM4" s="264"/>
      <c r="FN4" s="264"/>
      <c r="FO4" s="264"/>
      <c r="FP4" s="264"/>
      <c r="FQ4" s="264"/>
      <c r="FR4" s="264"/>
      <c r="FS4" s="264"/>
      <c r="FT4" s="264"/>
      <c r="FU4" s="264"/>
      <c r="FV4" s="264"/>
      <c r="FW4" s="264"/>
      <c r="FX4" s="264"/>
      <c r="FY4" s="264"/>
      <c r="FZ4" s="264"/>
      <c r="GA4" s="264"/>
      <c r="GB4" s="264"/>
      <c r="GC4" s="264"/>
      <c r="GD4" s="264"/>
      <c r="GE4" s="264"/>
      <c r="GF4" s="264"/>
      <c r="GG4" s="264"/>
      <c r="GH4" s="264"/>
      <c r="GI4" s="264"/>
      <c r="GJ4" s="264"/>
      <c r="GK4" s="264"/>
      <c r="GL4" s="264"/>
      <c r="GM4" s="264"/>
      <c r="GN4" s="264"/>
      <c r="GO4" s="264"/>
      <c r="GP4" s="264"/>
      <c r="GQ4" s="264"/>
      <c r="GR4" s="264"/>
      <c r="GS4" s="264"/>
      <c r="GT4" s="264"/>
      <c r="GU4" s="264"/>
      <c r="GV4" s="264"/>
      <c r="GW4" s="264"/>
      <c r="GX4" s="264"/>
      <c r="GY4" s="264"/>
      <c r="GZ4" s="264"/>
      <c r="HA4" s="264"/>
      <c r="HB4" s="264"/>
      <c r="HC4" s="264"/>
      <c r="HD4" s="264"/>
      <c r="HE4" s="264"/>
      <c r="HF4" s="264"/>
      <c r="HG4" s="264"/>
      <c r="HH4" s="264"/>
      <c r="HI4" s="264"/>
      <c r="HJ4" s="264"/>
      <c r="HK4" s="264"/>
      <c r="HL4" s="264"/>
      <c r="HM4" s="264"/>
      <c r="HN4" s="264"/>
      <c r="HO4" s="264"/>
      <c r="HP4" s="264"/>
      <c r="HQ4" s="264"/>
      <c r="HR4" s="264"/>
      <c r="HS4" s="264"/>
      <c r="HT4" s="264"/>
      <c r="HU4" s="264"/>
      <c r="HV4" s="264"/>
      <c r="HW4" s="264"/>
      <c r="HX4" s="264"/>
      <c r="HY4" s="264"/>
      <c r="HZ4" s="264"/>
      <c r="IA4" s="264"/>
      <c r="IB4" s="264"/>
      <c r="IC4" s="264"/>
      <c r="ID4" s="264"/>
      <c r="IE4" s="264"/>
      <c r="IF4" s="264"/>
      <c r="IG4" s="264"/>
      <c r="IH4" s="264"/>
      <c r="II4" s="264"/>
      <c r="IJ4" s="264"/>
      <c r="IK4" s="264"/>
      <c r="IL4" s="264"/>
      <c r="IM4" s="264"/>
      <c r="IN4" s="264"/>
      <c r="IO4" s="264"/>
      <c r="IP4" s="264"/>
      <c r="IQ4" s="264"/>
      <c r="IR4" s="264"/>
      <c r="IS4" s="264"/>
      <c r="IT4" s="264"/>
      <c r="IU4" s="264"/>
      <c r="IV4" s="264"/>
      <c r="IW4" s="264"/>
    </row>
    <row r="5" spans="2:257" ht="23.25" x14ac:dyDescent="0.2">
      <c r="C5" s="1172" t="s">
        <v>1357</v>
      </c>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c r="DK5" s="264"/>
      <c r="DL5" s="264"/>
      <c r="DM5" s="264"/>
      <c r="DN5" s="264"/>
      <c r="DO5" s="264"/>
      <c r="DP5" s="264"/>
      <c r="DQ5" s="264"/>
      <c r="DR5" s="264"/>
      <c r="DS5" s="264"/>
      <c r="DT5" s="264"/>
      <c r="DU5" s="264"/>
      <c r="DV5" s="264"/>
      <c r="DW5" s="264"/>
      <c r="DX5" s="264"/>
      <c r="DY5" s="264"/>
      <c r="DZ5" s="264"/>
      <c r="EA5" s="264"/>
      <c r="EB5" s="264"/>
      <c r="EC5" s="264"/>
      <c r="ED5" s="264"/>
      <c r="EE5" s="264"/>
      <c r="EF5" s="264"/>
      <c r="EG5" s="264"/>
      <c r="EH5" s="264"/>
      <c r="EI5" s="264"/>
      <c r="EJ5" s="264"/>
      <c r="EK5" s="264"/>
      <c r="EL5" s="264"/>
      <c r="EM5" s="264"/>
      <c r="EN5" s="264"/>
      <c r="EO5" s="264"/>
      <c r="EP5" s="264"/>
      <c r="EQ5" s="264"/>
      <c r="ER5" s="264"/>
      <c r="ES5" s="264"/>
      <c r="ET5" s="264"/>
      <c r="EU5" s="264"/>
      <c r="EV5" s="264"/>
      <c r="EW5" s="264"/>
      <c r="EX5" s="264"/>
      <c r="EY5" s="264"/>
      <c r="EZ5" s="264"/>
      <c r="FA5" s="264"/>
      <c r="FB5" s="264"/>
      <c r="FC5" s="264"/>
      <c r="FD5" s="264"/>
      <c r="FE5" s="264"/>
      <c r="FF5" s="264"/>
      <c r="FG5" s="264"/>
      <c r="FH5" s="264"/>
      <c r="FI5" s="264"/>
      <c r="FJ5" s="264"/>
      <c r="FK5" s="264"/>
      <c r="FL5" s="264"/>
      <c r="FM5" s="264"/>
      <c r="FN5" s="264"/>
      <c r="FO5" s="264"/>
      <c r="FP5" s="264"/>
      <c r="FQ5" s="264"/>
      <c r="FR5" s="264"/>
      <c r="FS5" s="264"/>
      <c r="FT5" s="264"/>
      <c r="FU5" s="264"/>
      <c r="FV5" s="264"/>
      <c r="FW5" s="264"/>
      <c r="FX5" s="264"/>
      <c r="FY5" s="264"/>
      <c r="FZ5" s="264"/>
      <c r="GA5" s="264"/>
      <c r="GB5" s="264"/>
      <c r="GC5" s="264"/>
      <c r="GD5" s="264"/>
      <c r="GE5" s="264"/>
      <c r="GF5" s="264"/>
      <c r="GG5" s="264"/>
      <c r="GH5" s="264"/>
      <c r="GI5" s="264"/>
      <c r="GJ5" s="264"/>
      <c r="GK5" s="264"/>
      <c r="GL5" s="264"/>
      <c r="GM5" s="264"/>
      <c r="GN5" s="264"/>
      <c r="GO5" s="264"/>
      <c r="GP5" s="264"/>
      <c r="GQ5" s="264"/>
      <c r="GR5" s="264"/>
      <c r="GS5" s="264"/>
      <c r="GT5" s="264"/>
      <c r="GU5" s="264"/>
      <c r="GV5" s="264"/>
      <c r="GW5" s="264"/>
      <c r="GX5" s="264"/>
      <c r="GY5" s="264"/>
      <c r="GZ5" s="264"/>
      <c r="HA5" s="264"/>
      <c r="HB5" s="264"/>
      <c r="HC5" s="264"/>
      <c r="HD5" s="264"/>
      <c r="HE5" s="264"/>
      <c r="HF5" s="264"/>
      <c r="HG5" s="264"/>
      <c r="HH5" s="264"/>
      <c r="HI5" s="264"/>
      <c r="HJ5" s="264"/>
      <c r="HK5" s="264"/>
      <c r="HL5" s="264"/>
      <c r="HM5" s="264"/>
      <c r="HN5" s="264"/>
      <c r="HO5" s="264"/>
      <c r="HP5" s="264"/>
      <c r="HQ5" s="264"/>
      <c r="HR5" s="264"/>
      <c r="HS5" s="264"/>
      <c r="HT5" s="264"/>
      <c r="HU5" s="264"/>
      <c r="HV5" s="264"/>
      <c r="HW5" s="264"/>
      <c r="HX5" s="264"/>
      <c r="HY5" s="264"/>
      <c r="HZ5" s="264"/>
      <c r="IA5" s="264"/>
      <c r="IB5" s="264"/>
      <c r="IC5" s="264"/>
      <c r="ID5" s="264"/>
      <c r="IE5" s="264"/>
      <c r="IF5" s="264"/>
      <c r="IG5" s="264"/>
      <c r="IH5" s="264"/>
      <c r="II5" s="264"/>
      <c r="IJ5" s="264"/>
      <c r="IK5" s="264"/>
      <c r="IL5" s="264"/>
      <c r="IM5" s="264"/>
      <c r="IN5" s="264"/>
      <c r="IO5" s="264"/>
      <c r="IP5" s="264"/>
      <c r="IQ5" s="264"/>
      <c r="IR5" s="264"/>
      <c r="IS5" s="264"/>
      <c r="IT5" s="264"/>
      <c r="IU5" s="264"/>
      <c r="IV5" s="264"/>
      <c r="IW5" s="264"/>
    </row>
    <row r="6" spans="2:257" ht="23.25" x14ac:dyDescent="0.2">
      <c r="C6" s="1172" t="s">
        <v>4051</v>
      </c>
      <c r="D6" s="1173"/>
      <c r="E6" s="1173"/>
      <c r="F6" s="1173"/>
      <c r="G6" s="1173"/>
      <c r="H6" s="1173"/>
      <c r="I6" s="1173"/>
      <c r="J6" s="1173"/>
      <c r="K6" s="1173"/>
      <c r="L6" s="1173"/>
      <c r="M6" s="1173"/>
      <c r="N6" s="1173"/>
      <c r="O6" s="1173"/>
      <c r="P6" s="1173"/>
      <c r="Q6" s="1173"/>
      <c r="R6" s="1173"/>
      <c r="S6" s="1173"/>
      <c r="T6" s="1173"/>
      <c r="U6" s="1173"/>
      <c r="V6" s="1173"/>
      <c r="W6" s="1173"/>
      <c r="X6" s="1173"/>
      <c r="Y6" s="1173"/>
      <c r="Z6" s="1173"/>
      <c r="AA6" s="1173"/>
      <c r="AB6" s="1173"/>
      <c r="AC6" s="1173"/>
      <c r="AD6" s="1174"/>
      <c r="AE6" s="264"/>
      <c r="AF6" s="264"/>
      <c r="AG6" s="264"/>
      <c r="AH6" s="264"/>
      <c r="AI6" s="264"/>
      <c r="AJ6" s="264"/>
      <c r="AK6" s="264"/>
      <c r="AL6" s="264"/>
      <c r="AM6" s="264"/>
      <c r="AN6" s="264"/>
      <c r="AO6" s="264"/>
      <c r="AP6" s="264"/>
      <c r="AQ6" s="264"/>
      <c r="AR6" s="264"/>
      <c r="AS6" s="264"/>
      <c r="AT6" s="264"/>
      <c r="AU6" s="264"/>
      <c r="AV6" s="264"/>
      <c r="AW6" s="264"/>
      <c r="AX6" s="264"/>
      <c r="AY6" s="264"/>
      <c r="AZ6" s="264"/>
      <c r="BA6" s="264"/>
      <c r="BB6" s="264"/>
      <c r="BC6" s="264"/>
      <c r="BD6" s="264"/>
      <c r="BE6" s="264"/>
      <c r="BF6" s="264"/>
      <c r="BG6" s="264"/>
      <c r="BH6" s="264"/>
      <c r="BI6" s="264"/>
      <c r="BJ6" s="264"/>
      <c r="BK6" s="264"/>
      <c r="BL6" s="264"/>
      <c r="BM6" s="264"/>
      <c r="BN6" s="264"/>
      <c r="BO6" s="264"/>
      <c r="BP6" s="264"/>
      <c r="BQ6" s="264"/>
      <c r="BR6" s="264"/>
      <c r="BS6" s="264"/>
      <c r="BT6" s="264"/>
      <c r="BU6" s="264"/>
      <c r="BV6" s="264"/>
      <c r="BW6" s="264"/>
      <c r="BX6" s="264"/>
      <c r="BY6" s="264"/>
      <c r="BZ6" s="264"/>
      <c r="CA6" s="264"/>
      <c r="CB6" s="264"/>
      <c r="CC6" s="264"/>
      <c r="CD6" s="264"/>
      <c r="CE6" s="264"/>
      <c r="CF6" s="264"/>
      <c r="CG6" s="264"/>
      <c r="CH6" s="264"/>
      <c r="CI6" s="264"/>
      <c r="CJ6" s="264"/>
      <c r="CK6" s="264"/>
      <c r="CL6" s="264"/>
      <c r="CM6" s="264"/>
      <c r="CN6" s="264"/>
      <c r="CO6" s="264"/>
      <c r="CP6" s="264"/>
      <c r="CQ6" s="264"/>
      <c r="CR6" s="264"/>
      <c r="CS6" s="264"/>
      <c r="CT6" s="264"/>
      <c r="CU6" s="264"/>
      <c r="CV6" s="264"/>
      <c r="CW6" s="264"/>
      <c r="CX6" s="264"/>
      <c r="CY6" s="264"/>
      <c r="CZ6" s="264"/>
      <c r="DA6" s="264"/>
      <c r="DB6" s="264"/>
      <c r="DC6" s="264"/>
      <c r="DD6" s="264"/>
      <c r="DE6" s="264"/>
      <c r="DF6" s="264"/>
      <c r="DG6" s="264"/>
      <c r="DH6" s="264"/>
      <c r="DI6" s="264"/>
      <c r="DJ6" s="264"/>
      <c r="DK6" s="264"/>
      <c r="DL6" s="264"/>
      <c r="DM6" s="264"/>
      <c r="DN6" s="264"/>
      <c r="DO6" s="264"/>
      <c r="DP6" s="264"/>
      <c r="DQ6" s="264"/>
      <c r="DR6" s="264"/>
      <c r="DS6" s="264"/>
      <c r="DT6" s="264"/>
      <c r="DU6" s="264"/>
      <c r="DV6" s="264"/>
      <c r="DW6" s="264"/>
      <c r="DX6" s="264"/>
      <c r="DY6" s="264"/>
      <c r="DZ6" s="264"/>
      <c r="EA6" s="264"/>
      <c r="EB6" s="264"/>
      <c r="EC6" s="264"/>
      <c r="ED6" s="264"/>
      <c r="EE6" s="264"/>
      <c r="EF6" s="264"/>
      <c r="EG6" s="264"/>
      <c r="EH6" s="264"/>
      <c r="EI6" s="264"/>
      <c r="EJ6" s="264"/>
      <c r="EK6" s="264"/>
      <c r="EL6" s="264"/>
      <c r="EM6" s="264"/>
      <c r="EN6" s="264"/>
      <c r="EO6" s="264"/>
      <c r="EP6" s="264"/>
      <c r="EQ6" s="264"/>
      <c r="ER6" s="264"/>
      <c r="ES6" s="264"/>
      <c r="ET6" s="264"/>
      <c r="EU6" s="264"/>
      <c r="EV6" s="264"/>
      <c r="EW6" s="264"/>
      <c r="EX6" s="264"/>
      <c r="EY6" s="264"/>
      <c r="EZ6" s="264"/>
      <c r="FA6" s="264"/>
      <c r="FB6" s="264"/>
      <c r="FC6" s="264"/>
      <c r="FD6" s="264"/>
      <c r="FE6" s="264"/>
      <c r="FF6" s="264"/>
      <c r="FG6" s="264"/>
      <c r="FH6" s="264"/>
      <c r="FI6" s="264"/>
      <c r="FJ6" s="264"/>
      <c r="FK6" s="264"/>
      <c r="FL6" s="264"/>
      <c r="FM6" s="264"/>
      <c r="FN6" s="264"/>
      <c r="FO6" s="264"/>
      <c r="FP6" s="264"/>
      <c r="FQ6" s="264"/>
      <c r="FR6" s="264"/>
      <c r="FS6" s="264"/>
      <c r="FT6" s="264"/>
      <c r="FU6" s="264"/>
      <c r="FV6" s="264"/>
      <c r="FW6" s="264"/>
      <c r="FX6" s="264"/>
      <c r="FY6" s="264"/>
      <c r="FZ6" s="264"/>
      <c r="GA6" s="264"/>
      <c r="GB6" s="264"/>
      <c r="GC6" s="264"/>
      <c r="GD6" s="264"/>
      <c r="GE6" s="264"/>
      <c r="GF6" s="264"/>
      <c r="GG6" s="264"/>
      <c r="GH6" s="264"/>
      <c r="GI6" s="264"/>
      <c r="GJ6" s="264"/>
      <c r="GK6" s="264"/>
      <c r="GL6" s="264"/>
      <c r="GM6" s="264"/>
      <c r="GN6" s="264"/>
      <c r="GO6" s="264"/>
      <c r="GP6" s="264"/>
      <c r="GQ6" s="264"/>
      <c r="GR6" s="264"/>
      <c r="GS6" s="264"/>
      <c r="GT6" s="264"/>
      <c r="GU6" s="264"/>
      <c r="GV6" s="264"/>
      <c r="GW6" s="264"/>
      <c r="GX6" s="264"/>
      <c r="GY6" s="264"/>
      <c r="GZ6" s="264"/>
      <c r="HA6" s="264"/>
      <c r="HB6" s="264"/>
      <c r="HC6" s="264"/>
      <c r="HD6" s="264"/>
      <c r="HE6" s="264"/>
      <c r="HF6" s="264"/>
      <c r="HG6" s="264"/>
      <c r="HH6" s="264"/>
      <c r="HI6" s="264"/>
      <c r="HJ6" s="264"/>
      <c r="HK6" s="264"/>
      <c r="HL6" s="264"/>
      <c r="HM6" s="264"/>
      <c r="HN6" s="264"/>
      <c r="HO6" s="264"/>
      <c r="HP6" s="264"/>
      <c r="HQ6" s="264"/>
      <c r="HR6" s="264"/>
      <c r="HS6" s="264"/>
      <c r="HT6" s="264"/>
      <c r="HU6" s="264"/>
      <c r="HV6" s="264"/>
      <c r="HW6" s="264"/>
      <c r="HX6" s="264"/>
      <c r="HY6" s="264"/>
      <c r="HZ6" s="264"/>
      <c r="IA6" s="264"/>
      <c r="IB6" s="264"/>
      <c r="IC6" s="264"/>
      <c r="ID6" s="264"/>
      <c r="IE6" s="264"/>
      <c r="IF6" s="264"/>
      <c r="IG6" s="264"/>
      <c r="IH6" s="264"/>
      <c r="II6" s="264"/>
      <c r="IJ6" s="264"/>
      <c r="IK6" s="264"/>
      <c r="IL6" s="264"/>
      <c r="IM6" s="264"/>
      <c r="IN6" s="264"/>
      <c r="IO6" s="264"/>
      <c r="IP6" s="264"/>
      <c r="IQ6" s="264"/>
      <c r="IR6" s="264"/>
      <c r="IS6" s="264"/>
      <c r="IT6" s="264"/>
      <c r="IU6" s="264"/>
      <c r="IV6" s="264"/>
      <c r="IW6" s="264"/>
    </row>
    <row r="7" spans="2:257" ht="23.25" x14ac:dyDescent="0.2">
      <c r="C7" s="1172" t="s">
        <v>1362</v>
      </c>
      <c r="D7" s="1173"/>
      <c r="E7" s="1173"/>
      <c r="F7" s="1173"/>
      <c r="G7" s="1173"/>
      <c r="H7" s="1173"/>
      <c r="I7" s="1173"/>
      <c r="J7" s="1173"/>
      <c r="K7" s="1173"/>
      <c r="L7" s="1173"/>
      <c r="M7" s="1173"/>
      <c r="N7" s="1173"/>
      <c r="O7" s="1173"/>
      <c r="P7" s="1173"/>
      <c r="Q7" s="1173"/>
      <c r="R7" s="1173"/>
      <c r="S7" s="1173"/>
      <c r="T7" s="1173"/>
      <c r="U7" s="1173"/>
      <c r="V7" s="1173"/>
      <c r="W7" s="1173"/>
      <c r="X7" s="1173"/>
      <c r="Y7" s="1173"/>
      <c r="Z7" s="1173"/>
      <c r="AA7" s="1173"/>
      <c r="AB7" s="1173"/>
      <c r="AC7" s="1173"/>
      <c r="AD7" s="117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c r="FL7" s="264"/>
      <c r="FM7" s="264"/>
      <c r="FN7" s="264"/>
      <c r="FO7" s="264"/>
      <c r="FP7" s="264"/>
      <c r="FQ7" s="264"/>
      <c r="FR7" s="264"/>
      <c r="FS7" s="264"/>
      <c r="FT7" s="264"/>
      <c r="FU7" s="264"/>
      <c r="FV7" s="264"/>
      <c r="FW7" s="264"/>
      <c r="FX7" s="264"/>
      <c r="FY7" s="264"/>
      <c r="FZ7" s="264"/>
      <c r="GA7" s="264"/>
      <c r="GB7" s="264"/>
      <c r="GC7" s="264"/>
      <c r="GD7" s="264"/>
      <c r="GE7" s="264"/>
      <c r="GF7" s="264"/>
      <c r="GG7" s="264"/>
      <c r="GH7" s="264"/>
      <c r="GI7" s="264"/>
      <c r="GJ7" s="264"/>
      <c r="GK7" s="264"/>
      <c r="GL7" s="264"/>
      <c r="GM7" s="264"/>
      <c r="GN7" s="264"/>
      <c r="GO7" s="264"/>
      <c r="GP7" s="264"/>
      <c r="GQ7" s="264"/>
      <c r="GR7" s="264"/>
      <c r="GS7" s="264"/>
      <c r="GT7" s="264"/>
      <c r="GU7" s="264"/>
      <c r="GV7" s="264"/>
      <c r="GW7" s="264"/>
      <c r="GX7" s="264"/>
      <c r="GY7" s="264"/>
      <c r="GZ7" s="264"/>
      <c r="HA7" s="264"/>
      <c r="HB7" s="264"/>
      <c r="HC7" s="264"/>
      <c r="HD7" s="264"/>
      <c r="HE7" s="264"/>
      <c r="HF7" s="264"/>
      <c r="HG7" s="264"/>
      <c r="HH7" s="264"/>
      <c r="HI7" s="264"/>
      <c r="HJ7" s="264"/>
      <c r="HK7" s="264"/>
      <c r="HL7" s="264"/>
      <c r="HM7" s="264"/>
      <c r="HN7" s="264"/>
      <c r="HO7" s="264"/>
      <c r="HP7" s="264"/>
      <c r="HQ7" s="264"/>
      <c r="HR7" s="264"/>
      <c r="HS7" s="264"/>
      <c r="HT7" s="264"/>
      <c r="HU7" s="264"/>
      <c r="HV7" s="264"/>
      <c r="HW7" s="264"/>
      <c r="HX7" s="264"/>
      <c r="HY7" s="264"/>
      <c r="HZ7" s="264"/>
      <c r="IA7" s="264"/>
      <c r="IB7" s="264"/>
      <c r="IC7" s="264"/>
      <c r="ID7" s="264"/>
      <c r="IE7" s="264"/>
      <c r="IF7" s="264"/>
      <c r="IG7" s="264"/>
      <c r="IH7" s="264"/>
      <c r="II7" s="264"/>
      <c r="IJ7" s="264"/>
      <c r="IK7" s="264"/>
      <c r="IL7" s="264"/>
      <c r="IM7" s="264"/>
      <c r="IN7" s="264"/>
      <c r="IO7" s="264"/>
      <c r="IP7" s="264"/>
      <c r="IQ7" s="264"/>
      <c r="IR7" s="264"/>
      <c r="IS7" s="264"/>
      <c r="IT7" s="264"/>
      <c r="IU7" s="264"/>
      <c r="IV7" s="264"/>
      <c r="IW7" s="264"/>
    </row>
    <row r="8" spans="2:257" ht="22.5" customHeight="1" x14ac:dyDescent="0.2">
      <c r="C8" s="328" t="s">
        <v>1427</v>
      </c>
      <c r="D8" s="1161" t="str">
        <f>ORÇAMENTO!G6</f>
        <v>DRENAGEM DE AGUAS PLUVIAIS</v>
      </c>
      <c r="E8" s="1161"/>
      <c r="F8" s="1161"/>
      <c r="G8" s="1161"/>
      <c r="H8" s="1161"/>
      <c r="I8" s="1161"/>
      <c r="J8" s="1161"/>
      <c r="K8" s="1161"/>
      <c r="L8" s="1161"/>
      <c r="M8" s="1161"/>
      <c r="N8" s="1161"/>
      <c r="O8" s="1161"/>
      <c r="P8" s="1161"/>
      <c r="Q8" s="1161"/>
      <c r="R8" s="1161"/>
      <c r="S8" s="1161"/>
      <c r="T8" s="1161"/>
      <c r="U8" s="1161"/>
      <c r="V8" s="1161"/>
      <c r="W8" s="1161"/>
      <c r="X8" s="1161"/>
      <c r="Y8" s="1161"/>
      <c r="Z8" s="1161"/>
      <c r="AA8" s="1161"/>
      <c r="AB8" s="1161"/>
      <c r="AC8" s="1161"/>
      <c r="AD8" s="1162"/>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4"/>
      <c r="BK8" s="264"/>
      <c r="BL8" s="264"/>
      <c r="BM8" s="264"/>
      <c r="BN8" s="264"/>
      <c r="BO8" s="264"/>
      <c r="BP8" s="264"/>
      <c r="BQ8" s="264"/>
      <c r="BR8" s="264"/>
      <c r="BS8" s="264"/>
      <c r="BT8" s="264"/>
      <c r="BU8" s="264"/>
      <c r="BV8" s="264"/>
      <c r="BW8" s="264"/>
      <c r="BX8" s="264"/>
      <c r="BY8" s="264"/>
      <c r="BZ8" s="264"/>
      <c r="CA8" s="264"/>
      <c r="CB8" s="264"/>
      <c r="CC8" s="264"/>
      <c r="CD8" s="264"/>
      <c r="CE8" s="264"/>
      <c r="CF8" s="264"/>
      <c r="CG8" s="264"/>
      <c r="CH8" s="264"/>
      <c r="CI8" s="264"/>
      <c r="CJ8" s="264"/>
      <c r="CK8" s="264"/>
      <c r="CL8" s="264"/>
      <c r="CM8" s="264"/>
      <c r="CN8" s="264"/>
      <c r="CO8" s="264"/>
      <c r="CP8" s="264"/>
      <c r="CQ8" s="264"/>
      <c r="CR8" s="264"/>
      <c r="CS8" s="264"/>
      <c r="CT8" s="264"/>
      <c r="CU8" s="264"/>
      <c r="CV8" s="264"/>
      <c r="CW8" s="264"/>
      <c r="CX8" s="264"/>
      <c r="CY8" s="264"/>
      <c r="CZ8" s="264"/>
      <c r="DA8" s="264"/>
      <c r="DB8" s="264"/>
      <c r="DC8" s="264"/>
      <c r="DD8" s="264"/>
      <c r="DE8" s="264"/>
      <c r="DF8" s="264"/>
      <c r="DG8" s="264"/>
      <c r="DH8" s="264"/>
      <c r="DI8" s="264"/>
      <c r="DJ8" s="264"/>
      <c r="DK8" s="264"/>
      <c r="DL8" s="264"/>
      <c r="DM8" s="264"/>
      <c r="DN8" s="264"/>
      <c r="DO8" s="264"/>
      <c r="DP8" s="264"/>
      <c r="DQ8" s="264"/>
      <c r="DR8" s="264"/>
      <c r="DS8" s="264"/>
      <c r="DT8" s="264"/>
      <c r="DU8" s="264"/>
      <c r="DV8" s="264"/>
      <c r="DW8" s="264"/>
      <c r="DX8" s="264"/>
      <c r="DY8" s="264"/>
      <c r="DZ8" s="264"/>
      <c r="EA8" s="264"/>
      <c r="EB8" s="264"/>
      <c r="EC8" s="264"/>
      <c r="ED8" s="264"/>
      <c r="EE8" s="264"/>
      <c r="EF8" s="264"/>
      <c r="EG8" s="264"/>
      <c r="EH8" s="264"/>
      <c r="EI8" s="264"/>
      <c r="EJ8" s="264"/>
      <c r="EK8" s="264"/>
      <c r="EL8" s="264"/>
      <c r="EM8" s="264"/>
      <c r="EN8" s="264"/>
      <c r="EO8" s="264"/>
      <c r="EP8" s="264"/>
      <c r="EQ8" s="264"/>
      <c r="ER8" s="264"/>
      <c r="ES8" s="264"/>
      <c r="ET8" s="264"/>
      <c r="EU8" s="264"/>
      <c r="EV8" s="264"/>
      <c r="EW8" s="264"/>
      <c r="EX8" s="264"/>
      <c r="EY8" s="264"/>
      <c r="EZ8" s="264"/>
      <c r="FA8" s="264"/>
      <c r="FB8" s="264"/>
      <c r="FC8" s="264"/>
      <c r="FD8" s="264"/>
      <c r="FE8" s="264"/>
      <c r="FF8" s="264"/>
      <c r="FG8" s="264"/>
      <c r="FH8" s="264"/>
      <c r="FI8" s="264"/>
      <c r="FJ8" s="264"/>
      <c r="FK8" s="264"/>
      <c r="FL8" s="264"/>
      <c r="FM8" s="264"/>
      <c r="FN8" s="264"/>
      <c r="FO8" s="264"/>
      <c r="FP8" s="264"/>
      <c r="FQ8" s="264"/>
      <c r="FR8" s="264"/>
      <c r="FS8" s="264"/>
      <c r="FT8" s="264"/>
      <c r="FU8" s="264"/>
      <c r="FV8" s="264"/>
      <c r="FW8" s="264"/>
      <c r="FX8" s="264"/>
      <c r="FY8" s="264"/>
      <c r="FZ8" s="264"/>
      <c r="GA8" s="264"/>
      <c r="GB8" s="264"/>
      <c r="GC8" s="264"/>
      <c r="GD8" s="264"/>
      <c r="GE8" s="264"/>
      <c r="GF8" s="264"/>
      <c r="GG8" s="264"/>
      <c r="GH8" s="264"/>
      <c r="GI8" s="264"/>
      <c r="GJ8" s="264"/>
      <c r="GK8" s="264"/>
      <c r="GL8" s="264"/>
      <c r="GM8" s="264"/>
      <c r="GN8" s="264"/>
      <c r="GO8" s="264"/>
      <c r="GP8" s="264"/>
      <c r="GQ8" s="264"/>
      <c r="GR8" s="264"/>
      <c r="GS8" s="264"/>
      <c r="GT8" s="264"/>
      <c r="GU8" s="264"/>
      <c r="GV8" s="264"/>
      <c r="GW8" s="264"/>
      <c r="GX8" s="264"/>
      <c r="GY8" s="264"/>
      <c r="GZ8" s="264"/>
      <c r="HA8" s="264"/>
      <c r="HB8" s="264"/>
      <c r="HC8" s="264"/>
      <c r="HD8" s="264"/>
      <c r="HE8" s="264"/>
      <c r="HF8" s="264"/>
      <c r="HG8" s="264"/>
      <c r="HH8" s="264"/>
      <c r="HI8" s="264"/>
      <c r="HJ8" s="264"/>
      <c r="HK8" s="264"/>
      <c r="HL8" s="264"/>
      <c r="HM8" s="264"/>
      <c r="HN8" s="264"/>
      <c r="HO8" s="264"/>
      <c r="HP8" s="264"/>
      <c r="HQ8" s="264"/>
      <c r="HR8" s="264"/>
      <c r="HS8" s="264"/>
      <c r="HT8" s="264"/>
      <c r="HU8" s="264"/>
      <c r="HV8" s="264"/>
      <c r="HW8" s="264"/>
      <c r="HX8" s="264"/>
      <c r="HY8" s="264"/>
      <c r="HZ8" s="264"/>
      <c r="IA8" s="264"/>
      <c r="IB8" s="264"/>
      <c r="IC8" s="264"/>
      <c r="ID8" s="264"/>
      <c r="IE8" s="264"/>
      <c r="IF8" s="264"/>
      <c r="IG8" s="264"/>
      <c r="IH8" s="264"/>
      <c r="II8" s="264"/>
      <c r="IJ8" s="264"/>
      <c r="IK8" s="264"/>
      <c r="IL8" s="264"/>
      <c r="IM8" s="264"/>
      <c r="IN8" s="264"/>
      <c r="IO8" s="264"/>
      <c r="IP8" s="264"/>
      <c r="IQ8" s="264"/>
      <c r="IR8" s="264"/>
      <c r="IS8" s="264"/>
      <c r="IT8" s="264"/>
      <c r="IU8" s="264"/>
      <c r="IV8" s="264"/>
      <c r="IW8" s="264"/>
    </row>
    <row r="9" spans="2:257" ht="16.5" customHeight="1" x14ac:dyDescent="0.2">
      <c r="C9" s="328" t="s">
        <v>1413</v>
      </c>
      <c r="D9" s="1161" t="str">
        <f>ORÇAMENTO!G7</f>
        <v>APIACÁS - MT</v>
      </c>
      <c r="E9" s="1161"/>
      <c r="F9" s="1161"/>
      <c r="G9" s="1161"/>
      <c r="H9" s="1161"/>
      <c r="I9" s="1161"/>
      <c r="J9" s="1161"/>
      <c r="K9" s="1161"/>
      <c r="L9" s="1161"/>
      <c r="M9" s="1161"/>
      <c r="N9" s="1161"/>
      <c r="O9" s="1161"/>
      <c r="P9" s="1161"/>
      <c r="Q9" s="1161"/>
      <c r="R9" s="1161"/>
      <c r="S9" s="1161"/>
      <c r="T9" s="1161"/>
      <c r="U9" s="1161"/>
      <c r="V9" s="1161"/>
      <c r="W9" s="1161"/>
      <c r="X9" s="1161"/>
      <c r="Y9" s="1161"/>
      <c r="Z9" s="1161"/>
      <c r="AA9" s="1161"/>
      <c r="AB9" s="1161"/>
      <c r="AC9" s="1161"/>
      <c r="AD9" s="1162"/>
      <c r="AE9" s="264"/>
      <c r="AF9" s="264"/>
      <c r="AG9" s="264"/>
      <c r="AH9" s="264"/>
      <c r="AI9" s="264"/>
      <c r="AJ9" s="26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4"/>
      <c r="BK9" s="264"/>
      <c r="BL9" s="264"/>
      <c r="BM9" s="264"/>
      <c r="BN9" s="264"/>
      <c r="BO9" s="264"/>
      <c r="BP9" s="264"/>
      <c r="BQ9" s="264"/>
      <c r="BR9" s="264"/>
      <c r="BS9" s="264"/>
      <c r="BT9" s="264"/>
      <c r="BU9" s="264"/>
      <c r="BV9" s="264"/>
      <c r="BW9" s="264"/>
      <c r="BX9" s="264"/>
      <c r="BY9" s="264"/>
      <c r="BZ9" s="264"/>
      <c r="CA9" s="264"/>
      <c r="CB9" s="264"/>
      <c r="CC9" s="264"/>
      <c r="CD9" s="264"/>
      <c r="CE9" s="264"/>
      <c r="CF9" s="264"/>
      <c r="CG9" s="264"/>
      <c r="CH9" s="264"/>
      <c r="CI9" s="264"/>
      <c r="CJ9" s="264"/>
      <c r="CK9" s="264"/>
      <c r="CL9" s="264"/>
      <c r="CM9" s="264"/>
      <c r="CN9" s="264"/>
      <c r="CO9" s="264"/>
      <c r="CP9" s="264"/>
      <c r="CQ9" s="264"/>
      <c r="CR9" s="264"/>
      <c r="CS9" s="264"/>
      <c r="CT9" s="264"/>
      <c r="CU9" s="264"/>
      <c r="CV9" s="264"/>
      <c r="CW9" s="264"/>
      <c r="CX9" s="264"/>
      <c r="CY9" s="264"/>
      <c r="CZ9" s="264"/>
      <c r="DA9" s="264"/>
      <c r="DB9" s="264"/>
      <c r="DC9" s="264"/>
      <c r="DD9" s="264"/>
      <c r="DE9" s="264"/>
      <c r="DF9" s="264"/>
      <c r="DG9" s="264"/>
      <c r="DH9" s="264"/>
      <c r="DI9" s="264"/>
      <c r="DJ9" s="264"/>
      <c r="DK9" s="264"/>
      <c r="DL9" s="264"/>
      <c r="DM9" s="264"/>
      <c r="DN9" s="264"/>
      <c r="DO9" s="264"/>
      <c r="DP9" s="264"/>
      <c r="DQ9" s="264"/>
      <c r="DR9" s="264"/>
      <c r="DS9" s="264"/>
      <c r="DT9" s="264"/>
      <c r="DU9" s="264"/>
      <c r="DV9" s="264"/>
      <c r="DW9" s="264"/>
      <c r="DX9" s="264"/>
      <c r="DY9" s="264"/>
      <c r="DZ9" s="264"/>
      <c r="EA9" s="264"/>
      <c r="EB9" s="264"/>
      <c r="EC9" s="264"/>
      <c r="ED9" s="264"/>
      <c r="EE9" s="264"/>
      <c r="EF9" s="264"/>
      <c r="EG9" s="264"/>
      <c r="EH9" s="264"/>
      <c r="EI9" s="264"/>
      <c r="EJ9" s="264"/>
      <c r="EK9" s="264"/>
      <c r="EL9" s="264"/>
      <c r="EM9" s="264"/>
      <c r="EN9" s="264"/>
      <c r="EO9" s="264"/>
      <c r="EP9" s="264"/>
      <c r="EQ9" s="264"/>
      <c r="ER9" s="264"/>
      <c r="ES9" s="264"/>
      <c r="ET9" s="264"/>
      <c r="EU9" s="264"/>
      <c r="EV9" s="264"/>
      <c r="EW9" s="264"/>
      <c r="EX9" s="264"/>
      <c r="EY9" s="264"/>
      <c r="EZ9" s="264"/>
      <c r="FA9" s="264"/>
      <c r="FB9" s="264"/>
      <c r="FC9" s="264"/>
      <c r="FD9" s="264"/>
      <c r="FE9" s="264"/>
      <c r="FF9" s="264"/>
      <c r="FG9" s="264"/>
      <c r="FH9" s="264"/>
      <c r="FI9" s="264"/>
      <c r="FJ9" s="264"/>
      <c r="FK9" s="264"/>
      <c r="FL9" s="264"/>
      <c r="FM9" s="264"/>
      <c r="FN9" s="264"/>
      <c r="FO9" s="264"/>
      <c r="FP9" s="264"/>
      <c r="FQ9" s="264"/>
      <c r="FR9" s="264"/>
      <c r="FS9" s="264"/>
      <c r="FT9" s="264"/>
      <c r="FU9" s="264"/>
      <c r="FV9" s="264"/>
      <c r="FW9" s="264"/>
      <c r="FX9" s="264"/>
      <c r="FY9" s="264"/>
      <c r="FZ9" s="264"/>
      <c r="GA9" s="264"/>
      <c r="GB9" s="264"/>
      <c r="GC9" s="264"/>
      <c r="GD9" s="264"/>
      <c r="GE9" s="264"/>
      <c r="GF9" s="264"/>
      <c r="GG9" s="264"/>
      <c r="GH9" s="264"/>
      <c r="GI9" s="264"/>
      <c r="GJ9" s="264"/>
      <c r="GK9" s="264"/>
      <c r="GL9" s="264"/>
      <c r="GM9" s="264"/>
      <c r="GN9" s="264"/>
      <c r="GO9" s="264"/>
      <c r="GP9" s="264"/>
      <c r="GQ9" s="264"/>
      <c r="GR9" s="264"/>
      <c r="GS9" s="264"/>
      <c r="GT9" s="264"/>
      <c r="GU9" s="264"/>
      <c r="GV9" s="264"/>
      <c r="GW9" s="264"/>
      <c r="GX9" s="264"/>
      <c r="GY9" s="264"/>
      <c r="GZ9" s="264"/>
      <c r="HA9" s="264"/>
      <c r="HB9" s="264"/>
      <c r="HC9" s="264"/>
      <c r="HD9" s="264"/>
      <c r="HE9" s="264"/>
      <c r="HF9" s="264"/>
      <c r="HG9" s="264"/>
      <c r="HH9" s="264"/>
      <c r="HI9" s="264"/>
      <c r="HJ9" s="264"/>
      <c r="HK9" s="264"/>
      <c r="HL9" s="264"/>
      <c r="HM9" s="264"/>
      <c r="HN9" s="264"/>
      <c r="HO9" s="264"/>
      <c r="HP9" s="264"/>
      <c r="HQ9" s="264"/>
      <c r="HR9" s="264"/>
      <c r="HS9" s="264"/>
      <c r="HT9" s="264"/>
      <c r="HU9" s="264"/>
      <c r="HV9" s="264"/>
      <c r="HW9" s="264"/>
      <c r="HX9" s="264"/>
      <c r="HY9" s="264"/>
      <c r="HZ9" s="264"/>
      <c r="IA9" s="264"/>
      <c r="IB9" s="264"/>
      <c r="IC9" s="264"/>
      <c r="ID9" s="264"/>
      <c r="IE9" s="264"/>
      <c r="IF9" s="264"/>
      <c r="IG9" s="264"/>
      <c r="IH9" s="264"/>
      <c r="II9" s="264"/>
      <c r="IJ9" s="264"/>
      <c r="IK9" s="264"/>
      <c r="IL9" s="264"/>
      <c r="IM9" s="264"/>
      <c r="IN9" s="264"/>
      <c r="IO9" s="264"/>
      <c r="IP9" s="264"/>
      <c r="IQ9" s="264"/>
      <c r="IR9" s="264"/>
      <c r="IS9" s="264"/>
      <c r="IT9" s="264"/>
      <c r="IU9" s="264"/>
      <c r="IV9" s="264"/>
      <c r="IW9" s="264"/>
    </row>
    <row r="10" spans="2:257" ht="15.75" customHeight="1" thickBot="1" x14ac:dyDescent="0.25">
      <c r="C10" s="329" t="s">
        <v>1370</v>
      </c>
      <c r="D10" s="1163">
        <f ca="1">ORÇAMENTO!G9</f>
        <v>45499</v>
      </c>
      <c r="E10" s="1163"/>
      <c r="F10" s="1163"/>
      <c r="G10" s="1163"/>
      <c r="H10" s="1163"/>
      <c r="I10" s="1163"/>
      <c r="J10" s="1163"/>
      <c r="K10" s="1163"/>
      <c r="L10" s="1163"/>
      <c r="M10" s="1163"/>
      <c r="N10" s="1163"/>
      <c r="O10" s="1163"/>
      <c r="P10" s="1163"/>
      <c r="Q10" s="1163"/>
      <c r="R10" s="1163"/>
      <c r="S10" s="1163"/>
      <c r="T10" s="1163"/>
      <c r="U10" s="1163"/>
      <c r="V10" s="1163"/>
      <c r="W10" s="1163"/>
      <c r="X10" s="1163"/>
      <c r="Y10" s="1163"/>
      <c r="Z10" s="1163"/>
      <c r="AA10" s="1163"/>
      <c r="AB10" s="1163"/>
      <c r="AC10" s="1163"/>
      <c r="AD10" s="11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c r="BM10" s="264"/>
      <c r="BN10" s="264"/>
      <c r="BO10" s="264"/>
      <c r="BP10" s="264"/>
      <c r="BQ10" s="264"/>
      <c r="BR10" s="264"/>
      <c r="BS10" s="264"/>
      <c r="BT10" s="264"/>
      <c r="BU10" s="264"/>
      <c r="BV10" s="264"/>
      <c r="BW10" s="264"/>
      <c r="BX10" s="264"/>
      <c r="BY10" s="264"/>
      <c r="BZ10" s="264"/>
      <c r="CA10" s="264"/>
      <c r="CB10" s="264"/>
      <c r="CC10" s="264"/>
      <c r="CD10" s="264"/>
      <c r="CE10" s="264"/>
      <c r="CF10" s="264"/>
      <c r="CG10" s="264"/>
      <c r="CH10" s="264"/>
      <c r="CI10" s="264"/>
      <c r="CJ10" s="264"/>
      <c r="CK10" s="264"/>
      <c r="CL10" s="264"/>
      <c r="CM10" s="264"/>
      <c r="CN10" s="264"/>
      <c r="CO10" s="264"/>
      <c r="CP10" s="264"/>
      <c r="CQ10" s="264"/>
      <c r="CR10" s="264"/>
      <c r="CS10" s="264"/>
      <c r="CT10" s="264"/>
      <c r="CU10" s="264"/>
      <c r="CV10" s="264"/>
      <c r="CW10" s="264"/>
      <c r="CX10" s="264"/>
      <c r="CY10" s="264"/>
      <c r="CZ10" s="264"/>
      <c r="DA10" s="264"/>
      <c r="DB10" s="264"/>
      <c r="DC10" s="264"/>
      <c r="DD10" s="264"/>
      <c r="DE10" s="264"/>
      <c r="DF10" s="264"/>
      <c r="DG10" s="264"/>
      <c r="DH10" s="264"/>
      <c r="DI10" s="264"/>
      <c r="DJ10" s="264"/>
      <c r="DK10" s="264"/>
      <c r="DL10" s="264"/>
      <c r="DM10" s="264"/>
      <c r="DN10" s="264"/>
      <c r="DO10" s="264"/>
      <c r="DP10" s="264"/>
      <c r="DQ10" s="264"/>
      <c r="DR10" s="264"/>
      <c r="DS10" s="264"/>
      <c r="DT10" s="264"/>
      <c r="DU10" s="264"/>
      <c r="DV10" s="264"/>
      <c r="DW10" s="264"/>
      <c r="DX10" s="264"/>
      <c r="DY10" s="264"/>
      <c r="DZ10" s="264"/>
      <c r="EA10" s="264"/>
      <c r="EB10" s="264"/>
      <c r="EC10" s="264"/>
      <c r="ED10" s="264"/>
      <c r="EE10" s="264"/>
      <c r="EF10" s="264"/>
      <c r="EG10" s="264"/>
      <c r="EH10" s="264"/>
      <c r="EI10" s="264"/>
      <c r="EJ10" s="264"/>
      <c r="EK10" s="264"/>
      <c r="EL10" s="264"/>
      <c r="EM10" s="264"/>
      <c r="EN10" s="264"/>
      <c r="EO10" s="264"/>
      <c r="EP10" s="264"/>
      <c r="EQ10" s="264"/>
      <c r="ER10" s="264"/>
      <c r="ES10" s="264"/>
      <c r="ET10" s="264"/>
      <c r="EU10" s="264"/>
      <c r="EV10" s="264"/>
      <c r="EW10" s="264"/>
      <c r="EX10" s="264"/>
      <c r="EY10" s="264"/>
      <c r="EZ10" s="264"/>
      <c r="FA10" s="264"/>
      <c r="FB10" s="264"/>
      <c r="FC10" s="264"/>
      <c r="FD10" s="264"/>
      <c r="FE10" s="264"/>
      <c r="FF10" s="264"/>
      <c r="FG10" s="264"/>
      <c r="FH10" s="264"/>
      <c r="FI10" s="264"/>
      <c r="FJ10" s="264"/>
      <c r="FK10" s="264"/>
      <c r="FL10" s="264"/>
      <c r="FM10" s="264"/>
      <c r="FN10" s="264"/>
      <c r="FO10" s="264"/>
      <c r="FP10" s="264"/>
      <c r="FQ10" s="264"/>
      <c r="FR10" s="264"/>
      <c r="FS10" s="264"/>
      <c r="FT10" s="264"/>
      <c r="FU10" s="264"/>
      <c r="FV10" s="264"/>
      <c r="FW10" s="264"/>
      <c r="FX10" s="264"/>
      <c r="FY10" s="264"/>
      <c r="FZ10" s="264"/>
      <c r="GA10" s="264"/>
      <c r="GB10" s="264"/>
      <c r="GC10" s="264"/>
      <c r="GD10" s="264"/>
      <c r="GE10" s="264"/>
      <c r="GF10" s="264"/>
      <c r="GG10" s="264"/>
      <c r="GH10" s="264"/>
      <c r="GI10" s="264"/>
      <c r="GJ10" s="264"/>
      <c r="GK10" s="264"/>
      <c r="GL10" s="264"/>
      <c r="GM10" s="264"/>
      <c r="GN10" s="264"/>
      <c r="GO10" s="264"/>
      <c r="GP10" s="264"/>
      <c r="GQ10" s="264"/>
      <c r="GR10" s="264"/>
      <c r="GS10" s="264"/>
      <c r="GT10" s="264"/>
      <c r="GU10" s="264"/>
      <c r="GV10" s="264"/>
      <c r="GW10" s="264"/>
      <c r="GX10" s="264"/>
      <c r="GY10" s="264"/>
      <c r="GZ10" s="264"/>
      <c r="HA10" s="264"/>
      <c r="HB10" s="264"/>
      <c r="HC10" s="264"/>
      <c r="HD10" s="264"/>
      <c r="HE10" s="264"/>
      <c r="HF10" s="264"/>
      <c r="HG10" s="264"/>
      <c r="HH10" s="264"/>
      <c r="HI10" s="264"/>
      <c r="HJ10" s="264"/>
      <c r="HK10" s="264"/>
      <c r="HL10" s="264"/>
      <c r="HM10" s="264"/>
      <c r="HN10" s="264"/>
      <c r="HO10" s="264"/>
      <c r="HP10" s="264"/>
      <c r="HQ10" s="264"/>
      <c r="HR10" s="264"/>
      <c r="HS10" s="264"/>
      <c r="HT10" s="264"/>
      <c r="HU10" s="264"/>
      <c r="HV10" s="264"/>
      <c r="HW10" s="264"/>
      <c r="HX10" s="264"/>
      <c r="HY10" s="264"/>
      <c r="HZ10" s="264"/>
      <c r="IA10" s="264"/>
      <c r="IB10" s="264"/>
      <c r="IC10" s="264"/>
      <c r="ID10" s="264"/>
      <c r="IE10" s="264"/>
      <c r="IF10" s="264"/>
      <c r="IG10" s="264"/>
      <c r="IH10" s="264"/>
      <c r="II10" s="264"/>
      <c r="IJ10" s="264"/>
      <c r="IK10" s="264"/>
      <c r="IL10" s="264"/>
      <c r="IM10" s="264"/>
      <c r="IN10" s="264"/>
      <c r="IO10" s="264"/>
      <c r="IP10" s="264"/>
      <c r="IQ10" s="264"/>
      <c r="IR10" s="264"/>
      <c r="IS10" s="264"/>
      <c r="IT10" s="264"/>
      <c r="IU10" s="264"/>
      <c r="IV10" s="264"/>
      <c r="IW10" s="264"/>
    </row>
    <row r="11" spans="2:257" s="331" customFormat="1" ht="24" thickBot="1" x14ac:dyDescent="0.3">
      <c r="B11" s="330"/>
      <c r="C11" s="1165" t="s">
        <v>4052</v>
      </c>
      <c r="D11" s="1166"/>
      <c r="E11" s="1166"/>
      <c r="F11" s="1166"/>
      <c r="G11" s="1166"/>
      <c r="H11" s="1166"/>
      <c r="I11" s="1166"/>
      <c r="J11" s="1166"/>
      <c r="K11" s="1166"/>
      <c r="L11" s="1166"/>
      <c r="M11" s="1166"/>
      <c r="N11" s="1166"/>
      <c r="O11" s="1166"/>
      <c r="P11" s="1166"/>
      <c r="Q11" s="1166"/>
      <c r="R11" s="1166"/>
      <c r="S11" s="1166"/>
      <c r="T11" s="1166"/>
      <c r="U11" s="1166"/>
      <c r="V11" s="1166"/>
      <c r="W11" s="1166"/>
      <c r="X11" s="1166"/>
      <c r="Y11" s="1166"/>
      <c r="Z11" s="1166"/>
      <c r="AA11" s="1166"/>
      <c r="AB11" s="1166"/>
      <c r="AC11" s="1166"/>
      <c r="AD11" s="1167"/>
    </row>
    <row r="12" spans="2:257" s="338" customFormat="1" ht="5.25" x14ac:dyDescent="0.25">
      <c r="B12" s="332"/>
      <c r="C12" s="333"/>
      <c r="D12" s="334"/>
      <c r="E12" s="334"/>
      <c r="F12" s="334"/>
      <c r="G12" s="334"/>
      <c r="H12" s="334"/>
      <c r="I12" s="334"/>
      <c r="J12" s="334"/>
      <c r="K12" s="334"/>
      <c r="L12" s="335"/>
      <c r="M12" s="336"/>
      <c r="N12" s="336"/>
      <c r="O12" s="336"/>
      <c r="P12" s="336"/>
      <c r="Q12" s="336"/>
      <c r="R12" s="336"/>
      <c r="S12" s="336"/>
      <c r="T12" s="336"/>
      <c r="U12" s="336"/>
      <c r="V12" s="336"/>
      <c r="W12" s="336"/>
      <c r="X12" s="336"/>
      <c r="Y12" s="336"/>
      <c r="Z12" s="336"/>
      <c r="AA12" s="336"/>
      <c r="AB12" s="336"/>
      <c r="AC12" s="336"/>
      <c r="AD12" s="337"/>
    </row>
    <row r="13" spans="2:257" ht="15.75" x14ac:dyDescent="0.25">
      <c r="C13" s="339" t="s">
        <v>1376</v>
      </c>
      <c r="D13" s="340" t="s">
        <v>1377</v>
      </c>
      <c r="E13" s="340" t="s">
        <v>4053</v>
      </c>
      <c r="F13" s="340" t="s">
        <v>1384</v>
      </c>
      <c r="G13" s="340" t="s">
        <v>4054</v>
      </c>
      <c r="H13" s="340" t="s">
        <v>1384</v>
      </c>
      <c r="I13" s="340" t="s">
        <v>4055</v>
      </c>
      <c r="J13" s="340" t="s">
        <v>1384</v>
      </c>
      <c r="K13" s="340" t="s">
        <v>4056</v>
      </c>
      <c r="L13" s="340" t="s">
        <v>1384</v>
      </c>
      <c r="M13" s="340" t="s">
        <v>4057</v>
      </c>
      <c r="N13" s="340" t="s">
        <v>1384</v>
      </c>
      <c r="O13" s="340" t="s">
        <v>4058</v>
      </c>
      <c r="P13" s="340" t="s">
        <v>1384</v>
      </c>
      <c r="Q13" s="340" t="s">
        <v>4059</v>
      </c>
      <c r="R13" s="340" t="s">
        <v>1384</v>
      </c>
      <c r="S13" s="340" t="s">
        <v>4060</v>
      </c>
      <c r="T13" s="340" t="s">
        <v>1384</v>
      </c>
      <c r="U13" s="340" t="s">
        <v>4061</v>
      </c>
      <c r="V13" s="340" t="s">
        <v>1384</v>
      </c>
      <c r="W13" s="340" t="s">
        <v>4062</v>
      </c>
      <c r="X13" s="340" t="s">
        <v>1384</v>
      </c>
      <c r="Y13" s="340" t="s">
        <v>4063</v>
      </c>
      <c r="Z13" s="340" t="s">
        <v>1384</v>
      </c>
      <c r="AA13" s="340" t="s">
        <v>4064</v>
      </c>
      <c r="AB13" s="340" t="s">
        <v>1384</v>
      </c>
      <c r="AC13" s="340" t="s">
        <v>3687</v>
      </c>
      <c r="AD13" s="340" t="s">
        <v>1384</v>
      </c>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c r="BC13" s="264"/>
      <c r="BD13" s="264"/>
      <c r="BE13" s="264"/>
      <c r="BF13" s="264"/>
      <c r="BG13" s="264"/>
      <c r="BH13" s="264"/>
      <c r="BI13" s="264"/>
      <c r="BJ13" s="264"/>
      <c r="BK13" s="264"/>
      <c r="BL13" s="264"/>
      <c r="BM13" s="264"/>
      <c r="BN13" s="264"/>
      <c r="BO13" s="264"/>
      <c r="BP13" s="264"/>
      <c r="BQ13" s="264"/>
      <c r="BR13" s="264"/>
      <c r="BS13" s="264"/>
      <c r="BT13" s="264"/>
      <c r="BU13" s="264"/>
      <c r="BV13" s="264"/>
      <c r="BW13" s="264"/>
      <c r="BX13" s="264"/>
      <c r="BY13" s="264"/>
      <c r="BZ13" s="264"/>
      <c r="CA13" s="264"/>
      <c r="CB13" s="264"/>
      <c r="CC13" s="264"/>
      <c r="CD13" s="264"/>
      <c r="CE13" s="264"/>
      <c r="CF13" s="264"/>
      <c r="CG13" s="264"/>
      <c r="CH13" s="264"/>
      <c r="CI13" s="264"/>
      <c r="CJ13" s="264"/>
      <c r="CK13" s="264"/>
      <c r="CL13" s="264"/>
      <c r="CM13" s="264"/>
      <c r="CN13" s="264"/>
      <c r="CO13" s="264"/>
      <c r="CP13" s="264"/>
      <c r="CQ13" s="264"/>
      <c r="CR13" s="264"/>
      <c r="CS13" s="264"/>
      <c r="CT13" s="264"/>
      <c r="CU13" s="264"/>
      <c r="CV13" s="264"/>
      <c r="CW13" s="264"/>
      <c r="CX13" s="264"/>
      <c r="CY13" s="264"/>
      <c r="CZ13" s="264"/>
      <c r="DA13" s="264"/>
      <c r="DB13" s="264"/>
      <c r="DC13" s="264"/>
      <c r="DD13" s="264"/>
      <c r="DE13" s="264"/>
      <c r="DF13" s="264"/>
      <c r="DG13" s="264"/>
      <c r="DH13" s="264"/>
      <c r="DI13" s="264"/>
      <c r="DJ13" s="264"/>
      <c r="DK13" s="264"/>
      <c r="DL13" s="264"/>
      <c r="DM13" s="264"/>
      <c r="DN13" s="264"/>
      <c r="DO13" s="264"/>
      <c r="DP13" s="264"/>
      <c r="DQ13" s="264"/>
      <c r="DR13" s="264"/>
      <c r="DS13" s="264"/>
      <c r="DT13" s="264"/>
      <c r="DU13" s="264"/>
      <c r="DV13" s="264"/>
      <c r="DW13" s="264"/>
      <c r="DX13" s="264"/>
      <c r="DY13" s="264"/>
      <c r="DZ13" s="264"/>
      <c r="EA13" s="264"/>
      <c r="EB13" s="264"/>
      <c r="EC13" s="264"/>
      <c r="ED13" s="264"/>
      <c r="EE13" s="264"/>
      <c r="EF13" s="264"/>
      <c r="EG13" s="264"/>
      <c r="EH13" s="264"/>
      <c r="EI13" s="264"/>
      <c r="EJ13" s="264"/>
      <c r="EK13" s="264"/>
      <c r="EL13" s="264"/>
      <c r="EM13" s="264"/>
      <c r="EN13" s="264"/>
      <c r="EO13" s="264"/>
      <c r="EP13" s="264"/>
      <c r="EQ13" s="264"/>
      <c r="ER13" s="264"/>
      <c r="ES13" s="264"/>
      <c r="ET13" s="264"/>
      <c r="EU13" s="264"/>
      <c r="EV13" s="264"/>
      <c r="EW13" s="264"/>
      <c r="EX13" s="264"/>
      <c r="EY13" s="264"/>
      <c r="EZ13" s="264"/>
      <c r="FA13" s="264"/>
      <c r="FB13" s="264"/>
      <c r="FC13" s="264"/>
      <c r="FD13" s="264"/>
      <c r="FE13" s="264"/>
      <c r="FF13" s="264"/>
      <c r="FG13" s="264"/>
      <c r="FH13" s="264"/>
      <c r="FI13" s="264"/>
      <c r="FJ13" s="264"/>
      <c r="FK13" s="264"/>
      <c r="FL13" s="264"/>
      <c r="FM13" s="264"/>
      <c r="FN13" s="264"/>
      <c r="FO13" s="264"/>
      <c r="FP13" s="264"/>
      <c r="FQ13" s="264"/>
      <c r="FR13" s="264"/>
      <c r="FS13" s="264"/>
      <c r="FT13" s="264"/>
      <c r="FU13" s="264"/>
      <c r="FV13" s="264"/>
      <c r="FW13" s="264"/>
      <c r="FX13" s="264"/>
      <c r="FY13" s="264"/>
      <c r="FZ13" s="264"/>
      <c r="GA13" s="264"/>
      <c r="GB13" s="264"/>
      <c r="GC13" s="264"/>
      <c r="GD13" s="264"/>
      <c r="GE13" s="264"/>
      <c r="GF13" s="264"/>
      <c r="GG13" s="264"/>
      <c r="GH13" s="264"/>
      <c r="GI13" s="264"/>
      <c r="GJ13" s="264"/>
      <c r="GK13" s="264"/>
      <c r="GL13" s="264"/>
      <c r="GM13" s="264"/>
      <c r="GN13" s="264"/>
      <c r="GO13" s="264"/>
      <c r="GP13" s="264"/>
      <c r="GQ13" s="264"/>
      <c r="GR13" s="264"/>
      <c r="GS13" s="264"/>
      <c r="GT13" s="264"/>
      <c r="GU13" s="264"/>
      <c r="GV13" s="264"/>
      <c r="GW13" s="264"/>
      <c r="GX13" s="264"/>
      <c r="GY13" s="264"/>
      <c r="GZ13" s="264"/>
      <c r="HA13" s="264"/>
      <c r="HB13" s="264"/>
      <c r="HC13" s="264"/>
      <c r="HD13" s="264"/>
      <c r="HE13" s="264"/>
      <c r="HF13" s="264"/>
      <c r="HG13" s="264"/>
      <c r="HH13" s="264"/>
      <c r="HI13" s="264"/>
      <c r="HJ13" s="264"/>
      <c r="HK13" s="264"/>
      <c r="HL13" s="264"/>
      <c r="HM13" s="264"/>
      <c r="HN13" s="264"/>
      <c r="HO13" s="264"/>
      <c r="HP13" s="264"/>
      <c r="HQ13" s="264"/>
      <c r="HR13" s="264"/>
      <c r="HS13" s="264"/>
      <c r="HT13" s="264"/>
      <c r="HU13" s="264"/>
      <c r="HV13" s="264"/>
      <c r="HW13" s="264"/>
      <c r="HX13" s="264"/>
      <c r="HY13" s="264"/>
      <c r="HZ13" s="264"/>
      <c r="IA13" s="264"/>
      <c r="IB13" s="264"/>
      <c r="IC13" s="264"/>
      <c r="ID13" s="264"/>
      <c r="IE13" s="264"/>
      <c r="IF13" s="264"/>
      <c r="IG13" s="264"/>
      <c r="IH13" s="264"/>
      <c r="II13" s="264"/>
      <c r="IJ13" s="264"/>
      <c r="IK13" s="264"/>
      <c r="IL13" s="264"/>
      <c r="IM13" s="264"/>
      <c r="IN13" s="264"/>
      <c r="IO13" s="264"/>
      <c r="IP13" s="264"/>
      <c r="IQ13" s="264"/>
      <c r="IR13" s="264"/>
      <c r="IS13" s="264"/>
      <c r="IT13" s="264"/>
      <c r="IU13" s="264"/>
      <c r="IV13" s="264"/>
      <c r="IW13" s="264"/>
    </row>
    <row r="14" spans="2:257" ht="15.75" x14ac:dyDescent="0.25">
      <c r="B14" s="346">
        <v>1</v>
      </c>
      <c r="C14" s="347" t="str">
        <f>SUM($A$14:B14)&amp;".0"</f>
        <v>1.0</v>
      </c>
      <c r="D14" s="348" t="str">
        <f ca="1">VLOOKUP(C14,ORÇAMENTO!$I$14:$O$81,2,0)</f>
        <v>ADMINISTRAÇÃO LOCAL</v>
      </c>
      <c r="E14" s="349" t="e">
        <f t="shared" ref="E14:E23" ca="1" si="0">($AC14*F14/100)</f>
        <v>#N/A</v>
      </c>
      <c r="F14" s="350" t="e">
        <f ca="1">ROUND(SUM(E15:E24)/SUM($AC$15:$AC$24)*100,3)</f>
        <v>#N/A</v>
      </c>
      <c r="G14" s="349" t="e">
        <f t="shared" ref="G14:G23" ca="1" si="1">($AC14*H14/100)</f>
        <v>#N/A</v>
      </c>
      <c r="H14" s="350" t="e">
        <f ca="1">ROUND(SUM(G15:G24)/SUM($AC$15:$AC$24)*100,3)</f>
        <v>#N/A</v>
      </c>
      <c r="I14" s="349" t="e">
        <f t="shared" ref="I14:I23" ca="1" si="2">($AC14*J14/100)</f>
        <v>#N/A</v>
      </c>
      <c r="J14" s="350" t="e">
        <f ca="1">ROUND(SUM(I15:I24)/SUM($AC$15:$AC$24)*100,3)</f>
        <v>#N/A</v>
      </c>
      <c r="K14" s="349" t="e">
        <f t="shared" ref="K14:K23" ca="1" si="3">($AC14*L14/100)</f>
        <v>#N/A</v>
      </c>
      <c r="L14" s="350" t="e">
        <f ca="1">ROUND(SUM(K15:K24)/SUM($AC$15:$AC$24)*100,3)</f>
        <v>#N/A</v>
      </c>
      <c r="M14" s="349" t="e">
        <f t="shared" ref="M14:M23" ca="1" si="4">($AC14*N14/100)</f>
        <v>#N/A</v>
      </c>
      <c r="N14" s="350" t="e">
        <f ca="1">ROUND(SUM(M15:M24)/SUM($AC$15:$AC$24)*100,3)</f>
        <v>#N/A</v>
      </c>
      <c r="O14" s="349" t="e">
        <f t="shared" ref="O14:O23" ca="1" si="5">($AC14*P14/100)</f>
        <v>#N/A</v>
      </c>
      <c r="P14" s="350" t="e">
        <f ca="1">ROUND(SUM(O15:O24)/SUM($AC$15:$AC$24)*100,3)</f>
        <v>#N/A</v>
      </c>
      <c r="Q14" s="349" t="e">
        <f t="shared" ref="Q14:Q23" ca="1" si="6">($AC14*R14/100)</f>
        <v>#N/A</v>
      </c>
      <c r="R14" s="350" t="e">
        <f ca="1">ROUND(SUM(Q15:Q24)/SUM($AC$15:$AC$24)*100,3)</f>
        <v>#N/A</v>
      </c>
      <c r="S14" s="349" t="e">
        <f t="shared" ref="S14:S23" ca="1" si="7">($AC14*T14/100)</f>
        <v>#N/A</v>
      </c>
      <c r="T14" s="350" t="e">
        <f ca="1">ROUND(SUM(S15:S24)/SUM($AC$15:$AC$24)*100,3)</f>
        <v>#N/A</v>
      </c>
      <c r="U14" s="349" t="e">
        <f t="shared" ref="U14:U23" ca="1" si="8">($AC14*V14/100)</f>
        <v>#N/A</v>
      </c>
      <c r="V14" s="350" t="e">
        <f ca="1">ROUND(SUM(U15:U24)/SUM($AC$15:$AC$24)*100,3)</f>
        <v>#N/A</v>
      </c>
      <c r="W14" s="349" t="e">
        <f t="shared" ref="W14:W23" ca="1" si="9">($AC14*X14/100)</f>
        <v>#N/A</v>
      </c>
      <c r="X14" s="350" t="e">
        <f ca="1">ROUND(SUM(W15:W24)/SUM($AC$15:$AC$24)*100,3)</f>
        <v>#N/A</v>
      </c>
      <c r="Y14" s="349" t="e">
        <f t="shared" ref="Y14:Y23" ca="1" si="10">($AC14*Z14/100)</f>
        <v>#N/A</v>
      </c>
      <c r="Z14" s="350" t="e">
        <f ca="1">ROUND(SUM(Y15:Y24)/SUM($AC$15:$AC$24)*100,3)</f>
        <v>#N/A</v>
      </c>
      <c r="AA14" s="349" t="e">
        <f t="shared" ref="AA14:AA23" ca="1" si="11">($AC14*AB14/100)</f>
        <v>#N/A</v>
      </c>
      <c r="AB14" s="350" t="e">
        <f ca="1">ROUND(SUM(AA15:AA24)/SUM($AC$15:$AC$24)*100,3)</f>
        <v>#N/A</v>
      </c>
      <c r="AC14" s="349">
        <f ca="1">VLOOKUP(C14,ORÇAMENTO!$I$14:$O$81,7,0)</f>
        <v>11746.48</v>
      </c>
      <c r="AD14" s="350" t="e">
        <f t="shared" ref="AD14:AD23" ca="1" si="12">AC14/$AC$25*100</f>
        <v>#REF!</v>
      </c>
      <c r="AE14" s="264"/>
      <c r="AF14" s="351" t="e">
        <f t="shared" ref="AF14:AF23" ca="1" si="13">F14+H14+J14+P14+L14+N14+R14+T14+V14+X14+Z14+AB14</f>
        <v>#N/A</v>
      </c>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4"/>
      <c r="BS14" s="264"/>
      <c r="BT14" s="264"/>
      <c r="BU14" s="264"/>
      <c r="BV14" s="264"/>
      <c r="BW14" s="264"/>
      <c r="BX14" s="264"/>
      <c r="BY14" s="264"/>
      <c r="BZ14" s="264"/>
      <c r="CA14" s="264"/>
      <c r="CB14" s="264"/>
      <c r="CC14" s="264"/>
      <c r="CD14" s="264"/>
      <c r="CE14" s="264"/>
      <c r="CF14" s="264"/>
      <c r="CG14" s="264"/>
      <c r="CH14" s="264"/>
      <c r="CI14" s="264"/>
      <c r="CJ14" s="264"/>
      <c r="CK14" s="264"/>
      <c r="CL14" s="264"/>
      <c r="CM14" s="264"/>
      <c r="CN14" s="264"/>
      <c r="CO14" s="264"/>
      <c r="CP14" s="264"/>
      <c r="CQ14" s="264"/>
      <c r="CR14" s="264"/>
      <c r="CS14" s="264"/>
      <c r="CT14" s="264"/>
      <c r="CU14" s="264"/>
      <c r="CV14" s="264"/>
      <c r="CW14" s="264"/>
      <c r="CX14" s="264"/>
      <c r="CY14" s="264"/>
      <c r="CZ14" s="264"/>
      <c r="DA14" s="264"/>
      <c r="DB14" s="264"/>
      <c r="DC14" s="264"/>
      <c r="DD14" s="264"/>
      <c r="DE14" s="264"/>
      <c r="DF14" s="264"/>
      <c r="DG14" s="264"/>
      <c r="DH14" s="264"/>
      <c r="DI14" s="264"/>
      <c r="DJ14" s="264"/>
      <c r="DK14" s="264"/>
      <c r="DL14" s="264"/>
      <c r="DM14" s="264"/>
      <c r="DN14" s="264"/>
      <c r="DO14" s="264"/>
      <c r="DP14" s="264"/>
      <c r="DQ14" s="264"/>
      <c r="DR14" s="264"/>
      <c r="DS14" s="264"/>
      <c r="DT14" s="264"/>
      <c r="DU14" s="264"/>
      <c r="DV14" s="264"/>
      <c r="DW14" s="264"/>
      <c r="DX14" s="264"/>
      <c r="DY14" s="264"/>
      <c r="DZ14" s="264"/>
      <c r="EA14" s="264"/>
      <c r="EB14" s="264"/>
      <c r="EC14" s="264"/>
      <c r="ED14" s="264"/>
      <c r="EE14" s="264"/>
      <c r="EF14" s="264"/>
      <c r="EG14" s="264"/>
      <c r="EH14" s="264"/>
      <c r="EI14" s="264"/>
      <c r="EJ14" s="264"/>
      <c r="EK14" s="264"/>
      <c r="EL14" s="264"/>
      <c r="EM14" s="264"/>
      <c r="EN14" s="264"/>
      <c r="EO14" s="264"/>
      <c r="EP14" s="264"/>
      <c r="EQ14" s="264"/>
      <c r="ER14" s="264"/>
      <c r="ES14" s="264"/>
      <c r="ET14" s="264"/>
      <c r="EU14" s="264"/>
      <c r="EV14" s="264"/>
      <c r="EW14" s="264"/>
      <c r="EX14" s="264"/>
      <c r="EY14" s="264"/>
      <c r="EZ14" s="264"/>
      <c r="FA14" s="264"/>
      <c r="FB14" s="264"/>
      <c r="FC14" s="264"/>
      <c r="FD14" s="264"/>
      <c r="FE14" s="264"/>
      <c r="FF14" s="264"/>
      <c r="FG14" s="264"/>
      <c r="FH14" s="264"/>
      <c r="FI14" s="264"/>
      <c r="FJ14" s="264"/>
      <c r="FK14" s="264"/>
      <c r="FL14" s="264"/>
      <c r="FM14" s="264"/>
      <c r="FN14" s="264"/>
      <c r="FO14" s="264"/>
      <c r="FP14" s="264"/>
      <c r="FQ14" s="264"/>
      <c r="FR14" s="264"/>
      <c r="FS14" s="264"/>
      <c r="FT14" s="264"/>
      <c r="FU14" s="264"/>
      <c r="FV14" s="264"/>
      <c r="FW14" s="264"/>
      <c r="FX14" s="264"/>
      <c r="FY14" s="264"/>
      <c r="FZ14" s="264"/>
      <c r="GA14" s="264"/>
      <c r="GB14" s="264"/>
      <c r="GC14" s="264"/>
      <c r="GD14" s="264"/>
      <c r="GE14" s="264"/>
      <c r="GF14" s="264"/>
      <c r="GG14" s="264"/>
      <c r="GH14" s="264"/>
      <c r="GI14" s="264"/>
      <c r="GJ14" s="264"/>
      <c r="GK14" s="264"/>
      <c r="GL14" s="264"/>
      <c r="GM14" s="264"/>
      <c r="GN14" s="264"/>
      <c r="GO14" s="264"/>
      <c r="GP14" s="264"/>
      <c r="GQ14" s="264"/>
      <c r="GR14" s="264"/>
      <c r="GS14" s="264"/>
      <c r="GT14" s="264"/>
      <c r="GU14" s="264"/>
      <c r="GV14" s="264"/>
      <c r="GW14" s="264"/>
      <c r="GX14" s="264"/>
      <c r="GY14" s="264"/>
      <c r="GZ14" s="264"/>
      <c r="HA14" s="264"/>
      <c r="HB14" s="264"/>
      <c r="HC14" s="264"/>
      <c r="HD14" s="264"/>
      <c r="HE14" s="264"/>
      <c r="HF14" s="264"/>
      <c r="HG14" s="264"/>
      <c r="HH14" s="264"/>
      <c r="HI14" s="264"/>
      <c r="HJ14" s="264"/>
      <c r="HK14" s="264"/>
      <c r="HL14" s="264"/>
      <c r="HM14" s="264"/>
      <c r="HN14" s="264"/>
      <c r="HO14" s="264"/>
      <c r="HP14" s="264"/>
      <c r="HQ14" s="264"/>
      <c r="HR14" s="264"/>
      <c r="HS14" s="264"/>
      <c r="HT14" s="264"/>
      <c r="HU14" s="264"/>
      <c r="HV14" s="264"/>
      <c r="HW14" s="264"/>
      <c r="HX14" s="264"/>
      <c r="HY14" s="264"/>
      <c r="HZ14" s="264"/>
      <c r="IA14" s="264"/>
      <c r="IB14" s="264"/>
      <c r="IC14" s="264"/>
      <c r="ID14" s="264"/>
      <c r="IE14" s="264"/>
      <c r="IF14" s="264"/>
      <c r="IG14" s="264"/>
      <c r="IH14" s="264"/>
      <c r="II14" s="264"/>
      <c r="IJ14" s="264"/>
      <c r="IK14" s="264"/>
      <c r="IL14" s="264"/>
      <c r="IM14" s="264"/>
      <c r="IN14" s="264"/>
      <c r="IO14" s="264"/>
      <c r="IP14" s="264"/>
      <c r="IQ14" s="264"/>
      <c r="IR14" s="264"/>
      <c r="IS14" s="264"/>
      <c r="IT14" s="264"/>
      <c r="IU14" s="264"/>
      <c r="IV14" s="264"/>
      <c r="IW14" s="264"/>
    </row>
    <row r="15" spans="2:257" ht="15.75" x14ac:dyDescent="0.25">
      <c r="B15" s="346">
        <v>1</v>
      </c>
      <c r="C15" s="347" t="str">
        <f>SUM($A$14:B15)&amp;".0"</f>
        <v>2.0</v>
      </c>
      <c r="D15" s="348" t="str">
        <f ca="1">VLOOKUP(C15,ORÇAMENTO!$I$14:$O$81,2,0)</f>
        <v>SERVIÇOS PRELIMINARES</v>
      </c>
      <c r="E15" s="349">
        <f t="shared" ca="1" si="0"/>
        <v>1409.83</v>
      </c>
      <c r="F15" s="350">
        <v>100</v>
      </c>
      <c r="G15" s="349">
        <f t="shared" ca="1" si="1"/>
        <v>0</v>
      </c>
      <c r="H15" s="350"/>
      <c r="I15" s="349">
        <f t="shared" ca="1" si="2"/>
        <v>0</v>
      </c>
      <c r="J15" s="350"/>
      <c r="K15" s="349">
        <f t="shared" ca="1" si="3"/>
        <v>0</v>
      </c>
      <c r="L15" s="350"/>
      <c r="M15" s="349">
        <f t="shared" ca="1" si="4"/>
        <v>0</v>
      </c>
      <c r="N15" s="350"/>
      <c r="O15" s="349">
        <f t="shared" ca="1" si="5"/>
        <v>0</v>
      </c>
      <c r="P15" s="350"/>
      <c r="Q15" s="349">
        <f t="shared" ca="1" si="6"/>
        <v>0</v>
      </c>
      <c r="R15" s="350"/>
      <c r="S15" s="349">
        <f t="shared" ca="1" si="7"/>
        <v>0</v>
      </c>
      <c r="T15" s="350"/>
      <c r="U15" s="349">
        <f t="shared" ca="1" si="8"/>
        <v>0</v>
      </c>
      <c r="V15" s="350"/>
      <c r="W15" s="349">
        <f t="shared" ca="1" si="9"/>
        <v>0</v>
      </c>
      <c r="X15" s="350"/>
      <c r="Y15" s="349">
        <f t="shared" ca="1" si="10"/>
        <v>0</v>
      </c>
      <c r="Z15" s="350"/>
      <c r="AA15" s="349">
        <f t="shared" ca="1" si="11"/>
        <v>0</v>
      </c>
      <c r="AB15" s="350"/>
      <c r="AC15" s="349">
        <f ca="1">VLOOKUP(C15,ORÇAMENTO!$I$14:$O$81,7,0)</f>
        <v>1409.83</v>
      </c>
      <c r="AD15" s="350" t="e">
        <f t="shared" ca="1" si="12"/>
        <v>#REF!</v>
      </c>
      <c r="AE15" s="264"/>
      <c r="AF15" s="351">
        <f t="shared" si="13"/>
        <v>100</v>
      </c>
      <c r="AG15" s="264"/>
      <c r="AH15" s="264"/>
      <c r="AI15" s="264"/>
      <c r="AJ15" s="264"/>
      <c r="AK15" s="264"/>
      <c r="AL15" s="264"/>
      <c r="AM15" s="264"/>
      <c r="AN15" s="264"/>
      <c r="AO15" s="264"/>
      <c r="AP15" s="264"/>
      <c r="AQ15" s="264"/>
      <c r="AR15" s="264"/>
      <c r="AS15" s="264"/>
      <c r="AT15" s="264"/>
      <c r="AU15" s="264"/>
      <c r="AV15" s="264"/>
      <c r="AW15" s="264"/>
      <c r="AX15" s="264"/>
      <c r="AY15" s="264"/>
      <c r="AZ15" s="264"/>
      <c r="BA15" s="264"/>
      <c r="BB15" s="264"/>
      <c r="BC15" s="264"/>
      <c r="BD15" s="264"/>
      <c r="BE15" s="264"/>
      <c r="BF15" s="264"/>
      <c r="BG15" s="264"/>
      <c r="BH15" s="264"/>
      <c r="BI15" s="264"/>
      <c r="BJ15" s="264"/>
      <c r="BK15" s="264"/>
      <c r="BL15" s="264"/>
      <c r="BM15" s="264"/>
      <c r="BN15" s="264"/>
      <c r="BO15" s="264"/>
      <c r="BP15" s="264"/>
      <c r="BQ15" s="264"/>
      <c r="BR15" s="264"/>
      <c r="BS15" s="264"/>
      <c r="BT15" s="264"/>
      <c r="BU15" s="264"/>
      <c r="BV15" s="264"/>
      <c r="BW15" s="264"/>
      <c r="BX15" s="264"/>
      <c r="BY15" s="264"/>
      <c r="BZ15" s="264"/>
      <c r="CA15" s="264"/>
      <c r="CB15" s="264"/>
      <c r="CC15" s="264"/>
      <c r="CD15" s="264"/>
      <c r="CE15" s="264"/>
      <c r="CF15" s="264"/>
      <c r="CG15" s="264"/>
      <c r="CH15" s="264"/>
      <c r="CI15" s="264"/>
      <c r="CJ15" s="264"/>
      <c r="CK15" s="264"/>
      <c r="CL15" s="264"/>
      <c r="CM15" s="264"/>
      <c r="CN15" s="264"/>
      <c r="CO15" s="264"/>
      <c r="CP15" s="264"/>
      <c r="CQ15" s="264"/>
      <c r="CR15" s="264"/>
      <c r="CS15" s="264"/>
      <c r="CT15" s="264"/>
      <c r="CU15" s="264"/>
      <c r="CV15" s="264"/>
      <c r="CW15" s="264"/>
      <c r="CX15" s="264"/>
      <c r="CY15" s="264"/>
      <c r="CZ15" s="264"/>
      <c r="DA15" s="264"/>
      <c r="DB15" s="264"/>
      <c r="DC15" s="264"/>
      <c r="DD15" s="264"/>
      <c r="DE15" s="264"/>
      <c r="DF15" s="264"/>
      <c r="DG15" s="264"/>
      <c r="DH15" s="264"/>
      <c r="DI15" s="264"/>
      <c r="DJ15" s="264"/>
      <c r="DK15" s="264"/>
      <c r="DL15" s="264"/>
      <c r="DM15" s="264"/>
      <c r="DN15" s="264"/>
      <c r="DO15" s="264"/>
      <c r="DP15" s="264"/>
      <c r="DQ15" s="264"/>
      <c r="DR15" s="264"/>
      <c r="DS15" s="264"/>
      <c r="DT15" s="264"/>
      <c r="DU15" s="264"/>
      <c r="DV15" s="264"/>
      <c r="DW15" s="264"/>
      <c r="DX15" s="264"/>
      <c r="DY15" s="264"/>
      <c r="DZ15" s="264"/>
      <c r="EA15" s="264"/>
      <c r="EB15" s="264"/>
      <c r="EC15" s="264"/>
      <c r="ED15" s="264"/>
      <c r="EE15" s="264"/>
      <c r="EF15" s="264"/>
      <c r="EG15" s="264"/>
      <c r="EH15" s="264"/>
      <c r="EI15" s="264"/>
      <c r="EJ15" s="264"/>
      <c r="EK15" s="264"/>
      <c r="EL15" s="264"/>
      <c r="EM15" s="264"/>
      <c r="EN15" s="264"/>
      <c r="EO15" s="264"/>
      <c r="EP15" s="264"/>
      <c r="EQ15" s="264"/>
      <c r="ER15" s="264"/>
      <c r="ES15" s="264"/>
      <c r="ET15" s="264"/>
      <c r="EU15" s="264"/>
      <c r="EV15" s="264"/>
      <c r="EW15" s="264"/>
      <c r="EX15" s="264"/>
      <c r="EY15" s="264"/>
      <c r="EZ15" s="264"/>
      <c r="FA15" s="264"/>
      <c r="FB15" s="264"/>
      <c r="FC15" s="264"/>
      <c r="FD15" s="264"/>
      <c r="FE15" s="264"/>
      <c r="FF15" s="264"/>
      <c r="FG15" s="264"/>
      <c r="FH15" s="264"/>
      <c r="FI15" s="264"/>
      <c r="FJ15" s="264"/>
      <c r="FK15" s="264"/>
      <c r="FL15" s="264"/>
      <c r="FM15" s="264"/>
      <c r="FN15" s="264"/>
      <c r="FO15" s="264"/>
      <c r="FP15" s="264"/>
      <c r="FQ15" s="264"/>
      <c r="FR15" s="264"/>
      <c r="FS15" s="264"/>
      <c r="FT15" s="264"/>
      <c r="FU15" s="264"/>
      <c r="FV15" s="264"/>
      <c r="FW15" s="264"/>
      <c r="FX15" s="264"/>
      <c r="FY15" s="264"/>
      <c r="FZ15" s="264"/>
      <c r="GA15" s="264"/>
      <c r="GB15" s="264"/>
      <c r="GC15" s="264"/>
      <c r="GD15" s="264"/>
      <c r="GE15" s="264"/>
      <c r="GF15" s="264"/>
      <c r="GG15" s="264"/>
      <c r="GH15" s="264"/>
      <c r="GI15" s="264"/>
      <c r="GJ15" s="264"/>
      <c r="GK15" s="264"/>
      <c r="GL15" s="264"/>
      <c r="GM15" s="264"/>
      <c r="GN15" s="264"/>
      <c r="GO15" s="264"/>
      <c r="GP15" s="264"/>
      <c r="GQ15" s="264"/>
      <c r="GR15" s="264"/>
      <c r="GS15" s="264"/>
      <c r="GT15" s="264"/>
      <c r="GU15" s="264"/>
      <c r="GV15" s="264"/>
      <c r="GW15" s="264"/>
      <c r="GX15" s="264"/>
      <c r="GY15" s="264"/>
      <c r="GZ15" s="264"/>
      <c r="HA15" s="264"/>
      <c r="HB15" s="264"/>
      <c r="HC15" s="264"/>
      <c r="HD15" s="264"/>
      <c r="HE15" s="264"/>
      <c r="HF15" s="264"/>
      <c r="HG15" s="264"/>
      <c r="HH15" s="264"/>
      <c r="HI15" s="264"/>
      <c r="HJ15" s="264"/>
      <c r="HK15" s="264"/>
      <c r="HL15" s="264"/>
      <c r="HM15" s="264"/>
      <c r="HN15" s="264"/>
      <c r="HO15" s="264"/>
      <c r="HP15" s="264"/>
      <c r="HQ15" s="264"/>
      <c r="HR15" s="264"/>
      <c r="HS15" s="264"/>
      <c r="HT15" s="264"/>
      <c r="HU15" s="264"/>
      <c r="HV15" s="264"/>
      <c r="HW15" s="264"/>
      <c r="HX15" s="264"/>
      <c r="HY15" s="264"/>
      <c r="HZ15" s="264"/>
      <c r="IA15" s="264"/>
      <c r="IB15" s="264"/>
      <c r="IC15" s="264"/>
      <c r="ID15" s="264"/>
      <c r="IE15" s="264"/>
      <c r="IF15" s="264"/>
      <c r="IG15" s="264"/>
      <c r="IH15" s="264"/>
      <c r="II15" s="264"/>
      <c r="IJ15" s="264"/>
      <c r="IK15" s="264"/>
      <c r="IL15" s="264"/>
      <c r="IM15" s="264"/>
      <c r="IN15" s="264"/>
      <c r="IO15" s="264"/>
      <c r="IP15" s="264"/>
      <c r="IQ15" s="264"/>
      <c r="IR15" s="264"/>
      <c r="IS15" s="264"/>
      <c r="IT15" s="264"/>
      <c r="IU15" s="264"/>
      <c r="IV15" s="264"/>
      <c r="IW15" s="264"/>
    </row>
    <row r="16" spans="2:257" ht="15.75" x14ac:dyDescent="0.25">
      <c r="B16" s="346">
        <v>1</v>
      </c>
      <c r="C16" s="347" t="str">
        <f>SUM($A$14:B16)&amp;".0"</f>
        <v>3.0</v>
      </c>
      <c r="D16" s="348" t="str">
        <f ca="1">VLOOKUP(C16,ORÇAMENTO!$I$14:$O$81,2,0)</f>
        <v>DRENAGEM PROFUNDA</v>
      </c>
      <c r="E16" s="349">
        <f t="shared" ca="1" si="0"/>
        <v>0</v>
      </c>
      <c r="F16" s="350"/>
      <c r="G16" s="349">
        <f t="shared" ca="1" si="1"/>
        <v>0</v>
      </c>
      <c r="H16" s="350"/>
      <c r="I16" s="349">
        <f t="shared" ca="1" si="2"/>
        <v>0</v>
      </c>
      <c r="J16" s="350"/>
      <c r="K16" s="349">
        <f t="shared" ca="1" si="3"/>
        <v>0</v>
      </c>
      <c r="L16" s="350"/>
      <c r="M16" s="349">
        <f t="shared" ca="1" si="4"/>
        <v>0</v>
      </c>
      <c r="N16" s="350"/>
      <c r="O16" s="349">
        <f t="shared" ca="1" si="5"/>
        <v>0</v>
      </c>
      <c r="P16" s="350"/>
      <c r="Q16" s="349">
        <f t="shared" ca="1" si="6"/>
        <v>0</v>
      </c>
      <c r="R16" s="350"/>
      <c r="S16" s="349">
        <f t="shared" ca="1" si="7"/>
        <v>0</v>
      </c>
      <c r="T16" s="350"/>
      <c r="U16" s="349">
        <f t="shared" ca="1" si="8"/>
        <v>0</v>
      </c>
      <c r="V16" s="350"/>
      <c r="W16" s="349">
        <f t="shared" ca="1" si="9"/>
        <v>0</v>
      </c>
      <c r="X16" s="350"/>
      <c r="Y16" s="349">
        <f t="shared" ca="1" si="10"/>
        <v>0</v>
      </c>
      <c r="Z16" s="350"/>
      <c r="AA16" s="349">
        <f t="shared" ca="1" si="11"/>
        <v>0</v>
      </c>
      <c r="AB16" s="350"/>
      <c r="AC16" s="349">
        <f ca="1">VLOOKUP(C16,ORÇAMENTO!$I$14:$O$81,7,0)</f>
        <v>1081.5</v>
      </c>
      <c r="AD16" s="350" t="e">
        <f t="shared" ca="1" si="12"/>
        <v>#REF!</v>
      </c>
      <c r="AE16" s="264"/>
      <c r="AF16" s="351">
        <f t="shared" si="13"/>
        <v>0</v>
      </c>
      <c r="AG16" s="264"/>
      <c r="AH16" s="264"/>
      <c r="AI16" s="264"/>
      <c r="AJ16" s="264"/>
      <c r="AK16" s="264"/>
      <c r="AL16" s="264"/>
      <c r="AM16" s="264"/>
      <c r="AN16" s="264"/>
      <c r="AO16" s="264"/>
      <c r="AP16" s="264"/>
      <c r="AQ16" s="264"/>
      <c r="AR16" s="264"/>
      <c r="AS16" s="264"/>
      <c r="AT16" s="264"/>
      <c r="AU16" s="264"/>
      <c r="AV16" s="264"/>
      <c r="AW16" s="264"/>
      <c r="AX16" s="264"/>
      <c r="AY16" s="264"/>
      <c r="AZ16" s="264"/>
      <c r="BA16" s="264"/>
      <c r="BB16" s="264"/>
      <c r="BC16" s="264"/>
      <c r="BD16" s="264"/>
      <c r="BE16" s="264"/>
      <c r="BF16" s="264"/>
      <c r="BG16" s="264"/>
      <c r="BH16" s="264"/>
      <c r="BI16" s="264"/>
      <c r="BJ16" s="264"/>
      <c r="BK16" s="264"/>
      <c r="BL16" s="264"/>
      <c r="BM16" s="264"/>
      <c r="BN16" s="264"/>
      <c r="BO16" s="264"/>
      <c r="BP16" s="264"/>
      <c r="BQ16" s="264"/>
      <c r="BR16" s="264"/>
      <c r="BS16" s="264"/>
      <c r="BT16" s="264"/>
      <c r="BU16" s="264"/>
      <c r="BV16" s="264"/>
      <c r="BW16" s="264"/>
      <c r="BX16" s="264"/>
      <c r="BY16" s="264"/>
      <c r="BZ16" s="264"/>
      <c r="CA16" s="264"/>
      <c r="CB16" s="264"/>
      <c r="CC16" s="264"/>
      <c r="CD16" s="264"/>
      <c r="CE16" s="264"/>
      <c r="CF16" s="264"/>
      <c r="CG16" s="264"/>
      <c r="CH16" s="264"/>
      <c r="CI16" s="264"/>
      <c r="CJ16" s="264"/>
      <c r="CK16" s="264"/>
      <c r="CL16" s="264"/>
      <c r="CM16" s="264"/>
      <c r="CN16" s="264"/>
      <c r="CO16" s="264"/>
      <c r="CP16" s="264"/>
      <c r="CQ16" s="264"/>
      <c r="CR16" s="264"/>
      <c r="CS16" s="264"/>
      <c r="CT16" s="264"/>
      <c r="CU16" s="264"/>
      <c r="CV16" s="264"/>
      <c r="CW16" s="264"/>
      <c r="CX16" s="264"/>
      <c r="CY16" s="264"/>
      <c r="CZ16" s="264"/>
      <c r="DA16" s="264"/>
      <c r="DB16" s="264"/>
      <c r="DC16" s="264"/>
      <c r="DD16" s="264"/>
      <c r="DE16" s="264"/>
      <c r="DF16" s="264"/>
      <c r="DG16" s="264"/>
      <c r="DH16" s="264"/>
      <c r="DI16" s="264"/>
      <c r="DJ16" s="264"/>
      <c r="DK16" s="264"/>
      <c r="DL16" s="264"/>
      <c r="DM16" s="264"/>
      <c r="DN16" s="264"/>
      <c r="DO16" s="264"/>
      <c r="DP16" s="264"/>
      <c r="DQ16" s="264"/>
      <c r="DR16" s="264"/>
      <c r="DS16" s="264"/>
      <c r="DT16" s="264"/>
      <c r="DU16" s="264"/>
      <c r="DV16" s="264"/>
      <c r="DW16" s="264"/>
      <c r="DX16" s="264"/>
      <c r="DY16" s="264"/>
      <c r="DZ16" s="264"/>
      <c r="EA16" s="264"/>
      <c r="EB16" s="264"/>
      <c r="EC16" s="264"/>
      <c r="ED16" s="264"/>
      <c r="EE16" s="264"/>
      <c r="EF16" s="264"/>
      <c r="EG16" s="264"/>
      <c r="EH16" s="264"/>
      <c r="EI16" s="264"/>
      <c r="EJ16" s="264"/>
      <c r="EK16" s="264"/>
      <c r="EL16" s="264"/>
      <c r="EM16" s="264"/>
      <c r="EN16" s="264"/>
      <c r="EO16" s="264"/>
      <c r="EP16" s="264"/>
      <c r="EQ16" s="264"/>
      <c r="ER16" s="264"/>
      <c r="ES16" s="264"/>
      <c r="ET16" s="264"/>
      <c r="EU16" s="264"/>
      <c r="EV16" s="264"/>
      <c r="EW16" s="264"/>
      <c r="EX16" s="264"/>
      <c r="EY16" s="264"/>
      <c r="EZ16" s="264"/>
      <c r="FA16" s="264"/>
      <c r="FB16" s="264"/>
      <c r="FC16" s="264"/>
      <c r="FD16" s="264"/>
      <c r="FE16" s="264"/>
      <c r="FF16" s="264"/>
      <c r="FG16" s="264"/>
      <c r="FH16" s="264"/>
      <c r="FI16" s="264"/>
      <c r="FJ16" s="264"/>
      <c r="FK16" s="264"/>
      <c r="FL16" s="264"/>
      <c r="FM16" s="264"/>
      <c r="FN16" s="264"/>
      <c r="FO16" s="264"/>
      <c r="FP16" s="264"/>
      <c r="FQ16" s="264"/>
      <c r="FR16" s="264"/>
      <c r="FS16" s="264"/>
      <c r="FT16" s="264"/>
      <c r="FU16" s="264"/>
      <c r="FV16" s="264"/>
      <c r="FW16" s="264"/>
      <c r="FX16" s="264"/>
      <c r="FY16" s="264"/>
      <c r="FZ16" s="264"/>
      <c r="GA16" s="264"/>
      <c r="GB16" s="264"/>
      <c r="GC16" s="264"/>
      <c r="GD16" s="264"/>
      <c r="GE16" s="264"/>
      <c r="GF16" s="264"/>
      <c r="GG16" s="264"/>
      <c r="GH16" s="264"/>
      <c r="GI16" s="264"/>
      <c r="GJ16" s="264"/>
      <c r="GK16" s="264"/>
      <c r="GL16" s="264"/>
      <c r="GM16" s="264"/>
      <c r="GN16" s="264"/>
      <c r="GO16" s="264"/>
      <c r="GP16" s="264"/>
      <c r="GQ16" s="264"/>
      <c r="GR16" s="264"/>
      <c r="GS16" s="264"/>
      <c r="GT16" s="264"/>
      <c r="GU16" s="264"/>
      <c r="GV16" s="264"/>
      <c r="GW16" s="264"/>
      <c r="GX16" s="264"/>
      <c r="GY16" s="264"/>
      <c r="GZ16" s="264"/>
      <c r="HA16" s="264"/>
      <c r="HB16" s="264"/>
      <c r="HC16" s="264"/>
      <c r="HD16" s="264"/>
      <c r="HE16" s="264"/>
      <c r="HF16" s="264"/>
      <c r="HG16" s="264"/>
      <c r="HH16" s="264"/>
      <c r="HI16" s="264"/>
      <c r="HJ16" s="264"/>
      <c r="HK16" s="264"/>
      <c r="HL16" s="264"/>
      <c r="HM16" s="264"/>
      <c r="HN16" s="264"/>
      <c r="HO16" s="264"/>
      <c r="HP16" s="264"/>
      <c r="HQ16" s="264"/>
      <c r="HR16" s="264"/>
      <c r="HS16" s="264"/>
      <c r="HT16" s="264"/>
      <c r="HU16" s="264"/>
      <c r="HV16" s="264"/>
      <c r="HW16" s="264"/>
      <c r="HX16" s="264"/>
      <c r="HY16" s="264"/>
      <c r="HZ16" s="264"/>
      <c r="IA16" s="264"/>
      <c r="IB16" s="264"/>
      <c r="IC16" s="264"/>
      <c r="ID16" s="264"/>
      <c r="IE16" s="264"/>
      <c r="IF16" s="264"/>
      <c r="IG16" s="264"/>
      <c r="IH16" s="264"/>
      <c r="II16" s="264"/>
      <c r="IJ16" s="264"/>
      <c r="IK16" s="264"/>
      <c r="IL16" s="264"/>
      <c r="IM16" s="264"/>
      <c r="IN16" s="264"/>
      <c r="IO16" s="264"/>
      <c r="IP16" s="264"/>
      <c r="IQ16" s="264"/>
      <c r="IR16" s="264"/>
      <c r="IS16" s="264"/>
      <c r="IT16" s="264"/>
      <c r="IU16" s="264"/>
      <c r="IV16" s="264"/>
      <c r="IW16" s="264"/>
    </row>
    <row r="17" spans="2:257" ht="15.75" x14ac:dyDescent="0.25">
      <c r="B17" s="346">
        <v>1</v>
      </c>
      <c r="C17" s="347" t="str">
        <f>SUM($A$14:B17)&amp;".0"</f>
        <v>4.0</v>
      </c>
      <c r="D17" s="348" t="str">
        <f ca="1">VLOOKUP(C17,ORÇAMENTO!$I$14:$O$81,2,0)</f>
        <v>MOVIMENTO DE TERRA</v>
      </c>
      <c r="E17" s="349">
        <f t="shared" ca="1" si="0"/>
        <v>0</v>
      </c>
      <c r="F17" s="350"/>
      <c r="G17" s="349">
        <f t="shared" ca="1" si="1"/>
        <v>0</v>
      </c>
      <c r="H17" s="350"/>
      <c r="I17" s="349">
        <f t="shared" ca="1" si="2"/>
        <v>0</v>
      </c>
      <c r="J17" s="350"/>
      <c r="K17" s="349">
        <f t="shared" ca="1" si="3"/>
        <v>0</v>
      </c>
      <c r="L17" s="350"/>
      <c r="M17" s="349">
        <f t="shared" ca="1" si="4"/>
        <v>0</v>
      </c>
      <c r="N17" s="350"/>
      <c r="O17" s="349">
        <f t="shared" ca="1" si="5"/>
        <v>0</v>
      </c>
      <c r="P17" s="350"/>
      <c r="Q17" s="349">
        <f t="shared" ca="1" si="6"/>
        <v>0</v>
      </c>
      <c r="R17" s="350"/>
      <c r="S17" s="349">
        <f t="shared" ca="1" si="7"/>
        <v>0</v>
      </c>
      <c r="T17" s="350"/>
      <c r="U17" s="349">
        <f t="shared" ca="1" si="8"/>
        <v>0</v>
      </c>
      <c r="V17" s="350"/>
      <c r="W17" s="349">
        <f t="shared" ca="1" si="9"/>
        <v>0</v>
      </c>
      <c r="X17" s="350"/>
      <c r="Y17" s="349">
        <f t="shared" ca="1" si="10"/>
        <v>0</v>
      </c>
      <c r="Z17" s="350"/>
      <c r="AA17" s="349">
        <f t="shared" ca="1" si="11"/>
        <v>0</v>
      </c>
      <c r="AB17" s="350"/>
      <c r="AC17" s="349">
        <f ca="1">VLOOKUP(C17,ORÇAMENTO!$I$14:$O$81,7,0)</f>
        <v>29343.010000000002</v>
      </c>
      <c r="AD17" s="350" t="e">
        <f t="shared" ca="1" si="12"/>
        <v>#REF!</v>
      </c>
      <c r="AE17" s="264"/>
      <c r="AF17" s="351">
        <f t="shared" si="13"/>
        <v>0</v>
      </c>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row>
    <row r="18" spans="2:257" ht="15.75" x14ac:dyDescent="0.25">
      <c r="B18" s="346">
        <v>1</v>
      </c>
      <c r="C18" s="347" t="str">
        <f>SUM($A$14:B18)&amp;".0"</f>
        <v>5.0</v>
      </c>
      <c r="D18" s="348" t="str">
        <f ca="1">VLOOKUP(C18,ORÇAMENTO!$I$14:$O$81,2,0)</f>
        <v>POÇO DE VISITA</v>
      </c>
      <c r="E18" s="349">
        <f t="shared" ca="1" si="0"/>
        <v>0</v>
      </c>
      <c r="F18" s="350"/>
      <c r="G18" s="349">
        <f t="shared" ca="1" si="1"/>
        <v>0</v>
      </c>
      <c r="H18" s="350"/>
      <c r="I18" s="349">
        <f t="shared" ca="1" si="2"/>
        <v>0</v>
      </c>
      <c r="J18" s="350"/>
      <c r="K18" s="349">
        <f t="shared" ca="1" si="3"/>
        <v>0</v>
      </c>
      <c r="L18" s="350"/>
      <c r="M18" s="349">
        <f t="shared" ca="1" si="4"/>
        <v>0</v>
      </c>
      <c r="N18" s="350"/>
      <c r="O18" s="349">
        <f t="shared" ca="1" si="5"/>
        <v>0</v>
      </c>
      <c r="P18" s="350"/>
      <c r="Q18" s="349">
        <f t="shared" ca="1" si="6"/>
        <v>0</v>
      </c>
      <c r="R18" s="350"/>
      <c r="S18" s="349">
        <f t="shared" ca="1" si="7"/>
        <v>0</v>
      </c>
      <c r="T18" s="350"/>
      <c r="U18" s="349">
        <f t="shared" ca="1" si="8"/>
        <v>0</v>
      </c>
      <c r="V18" s="350"/>
      <c r="W18" s="349">
        <f t="shared" ca="1" si="9"/>
        <v>0</v>
      </c>
      <c r="X18" s="350"/>
      <c r="Y18" s="349">
        <f t="shared" ca="1" si="10"/>
        <v>0</v>
      </c>
      <c r="Z18" s="350"/>
      <c r="AA18" s="349">
        <f t="shared" ca="1" si="11"/>
        <v>0</v>
      </c>
      <c r="AB18" s="350"/>
      <c r="AC18" s="349">
        <f ca="1">VLOOKUP(C18,ORÇAMENTO!$I$14:$O$81,7,0)</f>
        <v>22769.47</v>
      </c>
      <c r="AD18" s="350" t="e">
        <f t="shared" ca="1" si="12"/>
        <v>#REF!</v>
      </c>
      <c r="AE18" s="264"/>
      <c r="AF18" s="351">
        <f t="shared" si="13"/>
        <v>0</v>
      </c>
      <c r="AG18" s="264"/>
      <c r="AH18" s="264"/>
      <c r="AI18" s="264"/>
      <c r="AJ18" s="264"/>
      <c r="AK18" s="264"/>
      <c r="AL18" s="264"/>
      <c r="AM18" s="264"/>
      <c r="AN18" s="264"/>
      <c r="AO18" s="264"/>
      <c r="AP18" s="264"/>
      <c r="AQ18" s="264"/>
      <c r="AR18" s="264"/>
      <c r="AS18" s="264"/>
      <c r="AT18" s="264"/>
      <c r="AU18" s="264"/>
      <c r="AV18" s="264"/>
      <c r="AW18" s="264"/>
      <c r="AX18" s="264"/>
      <c r="AY18" s="264"/>
      <c r="AZ18" s="264"/>
      <c r="BA18" s="264"/>
      <c r="BB18" s="264"/>
      <c r="BC18" s="264"/>
      <c r="BD18" s="264"/>
      <c r="BE18" s="264"/>
      <c r="BF18" s="264"/>
      <c r="BG18" s="264"/>
      <c r="BH18" s="264"/>
      <c r="BI18" s="264"/>
      <c r="BJ18" s="264"/>
      <c r="BK18" s="264"/>
      <c r="BL18" s="264"/>
      <c r="BM18" s="264"/>
      <c r="BN18" s="264"/>
      <c r="BO18" s="264"/>
      <c r="BP18" s="264"/>
      <c r="BQ18" s="264"/>
      <c r="BR18" s="264"/>
      <c r="BS18" s="264"/>
      <c r="BT18" s="264"/>
      <c r="BU18" s="264"/>
      <c r="BV18" s="264"/>
      <c r="BW18" s="264"/>
      <c r="BX18" s="264"/>
      <c r="BY18" s="264"/>
      <c r="BZ18" s="264"/>
      <c r="CA18" s="264"/>
      <c r="CB18" s="264"/>
      <c r="CC18" s="264"/>
      <c r="CD18" s="264"/>
      <c r="CE18" s="264"/>
      <c r="CF18" s="264"/>
      <c r="CG18" s="264"/>
      <c r="CH18" s="264"/>
      <c r="CI18" s="264"/>
      <c r="CJ18" s="264"/>
      <c r="CK18" s="264"/>
      <c r="CL18" s="264"/>
      <c r="CM18" s="264"/>
      <c r="CN18" s="264"/>
      <c r="CO18" s="264"/>
      <c r="CP18" s="264"/>
      <c r="CQ18" s="264"/>
      <c r="CR18" s="264"/>
      <c r="CS18" s="264"/>
      <c r="CT18" s="264"/>
      <c r="CU18" s="264"/>
      <c r="CV18" s="264"/>
      <c r="CW18" s="264"/>
      <c r="CX18" s="264"/>
      <c r="CY18" s="264"/>
      <c r="CZ18" s="264"/>
      <c r="DA18" s="264"/>
      <c r="DB18" s="264"/>
      <c r="DC18" s="264"/>
      <c r="DD18" s="264"/>
      <c r="DE18" s="264"/>
      <c r="DF18" s="264"/>
      <c r="DG18" s="264"/>
      <c r="DH18" s="264"/>
      <c r="DI18" s="264"/>
      <c r="DJ18" s="264"/>
      <c r="DK18" s="264"/>
      <c r="DL18" s="264"/>
      <c r="DM18" s="264"/>
      <c r="DN18" s="264"/>
      <c r="DO18" s="264"/>
      <c r="DP18" s="264"/>
      <c r="DQ18" s="264"/>
      <c r="DR18" s="264"/>
      <c r="DS18" s="264"/>
      <c r="DT18" s="264"/>
      <c r="DU18" s="264"/>
      <c r="DV18" s="264"/>
      <c r="DW18" s="264"/>
      <c r="DX18" s="264"/>
      <c r="DY18" s="264"/>
      <c r="DZ18" s="264"/>
      <c r="EA18" s="264"/>
      <c r="EB18" s="264"/>
      <c r="EC18" s="264"/>
      <c r="ED18" s="264"/>
      <c r="EE18" s="264"/>
      <c r="EF18" s="264"/>
      <c r="EG18" s="264"/>
      <c r="EH18" s="264"/>
      <c r="EI18" s="264"/>
      <c r="EJ18" s="264"/>
      <c r="EK18" s="264"/>
      <c r="EL18" s="264"/>
      <c r="EM18" s="264"/>
      <c r="EN18" s="264"/>
      <c r="EO18" s="264"/>
      <c r="EP18" s="264"/>
      <c r="EQ18" s="264"/>
      <c r="ER18" s="264"/>
      <c r="ES18" s="264"/>
      <c r="ET18" s="264"/>
      <c r="EU18" s="264"/>
      <c r="EV18" s="264"/>
      <c r="EW18" s="264"/>
      <c r="EX18" s="264"/>
      <c r="EY18" s="264"/>
      <c r="EZ18" s="264"/>
      <c r="FA18" s="264"/>
      <c r="FB18" s="264"/>
      <c r="FC18" s="264"/>
      <c r="FD18" s="264"/>
      <c r="FE18" s="264"/>
      <c r="FF18" s="264"/>
      <c r="FG18" s="264"/>
      <c r="FH18" s="264"/>
      <c r="FI18" s="264"/>
      <c r="FJ18" s="264"/>
      <c r="FK18" s="264"/>
      <c r="FL18" s="264"/>
      <c r="FM18" s="264"/>
      <c r="FN18" s="264"/>
      <c r="FO18" s="264"/>
      <c r="FP18" s="264"/>
      <c r="FQ18" s="264"/>
      <c r="FR18" s="264"/>
      <c r="FS18" s="264"/>
      <c r="FT18" s="264"/>
      <c r="FU18" s="264"/>
      <c r="FV18" s="264"/>
      <c r="FW18" s="264"/>
      <c r="FX18" s="264"/>
      <c r="FY18" s="264"/>
      <c r="FZ18" s="264"/>
      <c r="GA18" s="264"/>
      <c r="GB18" s="264"/>
      <c r="GC18" s="264"/>
      <c r="GD18" s="264"/>
      <c r="GE18" s="264"/>
      <c r="GF18" s="264"/>
      <c r="GG18" s="264"/>
      <c r="GH18" s="264"/>
      <c r="GI18" s="264"/>
      <c r="GJ18" s="264"/>
      <c r="GK18" s="264"/>
      <c r="GL18" s="264"/>
      <c r="GM18" s="264"/>
      <c r="GN18" s="264"/>
      <c r="GO18" s="264"/>
      <c r="GP18" s="264"/>
      <c r="GQ18" s="264"/>
      <c r="GR18" s="264"/>
      <c r="GS18" s="264"/>
      <c r="GT18" s="264"/>
      <c r="GU18" s="264"/>
      <c r="GV18" s="264"/>
      <c r="GW18" s="264"/>
      <c r="GX18" s="264"/>
      <c r="GY18" s="264"/>
      <c r="GZ18" s="264"/>
      <c r="HA18" s="264"/>
      <c r="HB18" s="264"/>
      <c r="HC18" s="264"/>
      <c r="HD18" s="264"/>
      <c r="HE18" s="264"/>
      <c r="HF18" s="264"/>
      <c r="HG18" s="264"/>
      <c r="HH18" s="264"/>
      <c r="HI18" s="264"/>
      <c r="HJ18" s="264"/>
      <c r="HK18" s="264"/>
      <c r="HL18" s="264"/>
      <c r="HM18" s="264"/>
      <c r="HN18" s="264"/>
      <c r="HO18" s="264"/>
      <c r="HP18" s="264"/>
      <c r="HQ18" s="264"/>
      <c r="HR18" s="264"/>
      <c r="HS18" s="264"/>
      <c r="HT18" s="264"/>
      <c r="HU18" s="264"/>
      <c r="HV18" s="264"/>
      <c r="HW18" s="264"/>
      <c r="HX18" s="264"/>
      <c r="HY18" s="264"/>
      <c r="HZ18" s="264"/>
      <c r="IA18" s="264"/>
      <c r="IB18" s="264"/>
      <c r="IC18" s="264"/>
      <c r="ID18" s="264"/>
      <c r="IE18" s="264"/>
      <c r="IF18" s="264"/>
      <c r="IG18" s="264"/>
      <c r="IH18" s="264"/>
      <c r="II18" s="264"/>
      <c r="IJ18" s="264"/>
      <c r="IK18" s="264"/>
      <c r="IL18" s="264"/>
      <c r="IM18" s="264"/>
      <c r="IN18" s="264"/>
      <c r="IO18" s="264"/>
      <c r="IP18" s="264"/>
      <c r="IQ18" s="264"/>
      <c r="IR18" s="264"/>
      <c r="IS18" s="264"/>
      <c r="IT18" s="264"/>
      <c r="IU18" s="264"/>
      <c r="IV18" s="264"/>
      <c r="IW18" s="264"/>
    </row>
    <row r="19" spans="2:257" ht="15.75" x14ac:dyDescent="0.25">
      <c r="B19" s="346">
        <v>1</v>
      </c>
      <c r="C19" s="347" t="str">
        <f>SUM($A$14:B19)&amp;".0"</f>
        <v>6.0</v>
      </c>
      <c r="D19" s="348" t="str">
        <f ca="1">VLOOKUP(C19,ORÇAMENTO!$I$14:$O$81,2,0)</f>
        <v>REDE DE AGUAS PLUVIAIS</v>
      </c>
      <c r="E19" s="349">
        <f t="shared" ca="1" si="0"/>
        <v>0</v>
      </c>
      <c r="F19" s="350"/>
      <c r="G19" s="349">
        <f t="shared" ca="1" si="1"/>
        <v>0</v>
      </c>
      <c r="H19" s="350"/>
      <c r="I19" s="349">
        <f t="shared" ca="1" si="2"/>
        <v>0</v>
      </c>
      <c r="J19" s="350"/>
      <c r="K19" s="349">
        <f t="shared" ca="1" si="3"/>
        <v>0</v>
      </c>
      <c r="L19" s="350"/>
      <c r="M19" s="349">
        <f t="shared" ca="1" si="4"/>
        <v>0</v>
      </c>
      <c r="N19" s="350"/>
      <c r="O19" s="349">
        <f t="shared" ca="1" si="5"/>
        <v>0</v>
      </c>
      <c r="P19" s="350"/>
      <c r="Q19" s="349">
        <f t="shared" ca="1" si="6"/>
        <v>0</v>
      </c>
      <c r="R19" s="350"/>
      <c r="S19" s="349">
        <f t="shared" ca="1" si="7"/>
        <v>0</v>
      </c>
      <c r="T19" s="350"/>
      <c r="U19" s="349">
        <f t="shared" ca="1" si="8"/>
        <v>0</v>
      </c>
      <c r="V19" s="350"/>
      <c r="W19" s="349">
        <f t="shared" ca="1" si="9"/>
        <v>0</v>
      </c>
      <c r="X19" s="350"/>
      <c r="Y19" s="349">
        <f t="shared" ca="1" si="10"/>
        <v>0</v>
      </c>
      <c r="Z19" s="350"/>
      <c r="AA19" s="349">
        <f t="shared" ca="1" si="11"/>
        <v>0</v>
      </c>
      <c r="AB19" s="350"/>
      <c r="AC19" s="349">
        <f ca="1">VLOOKUP(C19,ORÇAMENTO!$I$14:$O$81,7,0)</f>
        <v>69202.659999999989</v>
      </c>
      <c r="AD19" s="350" t="e">
        <f t="shared" ca="1" si="12"/>
        <v>#REF!</v>
      </c>
      <c r="AE19" s="264"/>
      <c r="AF19" s="351">
        <f t="shared" si="13"/>
        <v>0</v>
      </c>
      <c r="AG19" s="264"/>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4"/>
      <c r="BK19" s="264"/>
      <c r="BL19" s="264"/>
      <c r="BM19" s="264"/>
      <c r="BN19" s="264"/>
      <c r="BO19" s="264"/>
      <c r="BP19" s="264"/>
      <c r="BQ19" s="264"/>
      <c r="BR19" s="264"/>
      <c r="BS19" s="264"/>
      <c r="BT19" s="264"/>
      <c r="BU19" s="264"/>
      <c r="BV19" s="264"/>
      <c r="BW19" s="264"/>
      <c r="BX19" s="264"/>
      <c r="BY19" s="264"/>
      <c r="BZ19" s="264"/>
      <c r="CA19" s="264"/>
      <c r="CB19" s="264"/>
      <c r="CC19" s="264"/>
      <c r="CD19" s="264"/>
      <c r="CE19" s="264"/>
      <c r="CF19" s="264"/>
      <c r="CG19" s="264"/>
      <c r="CH19" s="264"/>
      <c r="CI19" s="264"/>
      <c r="CJ19" s="264"/>
      <c r="CK19" s="264"/>
      <c r="CL19" s="264"/>
      <c r="CM19" s="264"/>
      <c r="CN19" s="264"/>
      <c r="CO19" s="264"/>
      <c r="CP19" s="264"/>
      <c r="CQ19" s="264"/>
      <c r="CR19" s="264"/>
      <c r="CS19" s="264"/>
      <c r="CT19" s="264"/>
      <c r="CU19" s="264"/>
      <c r="CV19" s="264"/>
      <c r="CW19" s="264"/>
      <c r="CX19" s="264"/>
      <c r="CY19" s="264"/>
      <c r="CZ19" s="264"/>
      <c r="DA19" s="264"/>
      <c r="DB19" s="264"/>
      <c r="DC19" s="264"/>
      <c r="DD19" s="264"/>
      <c r="DE19" s="264"/>
      <c r="DF19" s="264"/>
      <c r="DG19" s="264"/>
      <c r="DH19" s="264"/>
      <c r="DI19" s="264"/>
      <c r="DJ19" s="264"/>
      <c r="DK19" s="264"/>
      <c r="DL19" s="264"/>
      <c r="DM19" s="264"/>
      <c r="DN19" s="264"/>
      <c r="DO19" s="264"/>
      <c r="DP19" s="264"/>
      <c r="DQ19" s="264"/>
      <c r="DR19" s="264"/>
      <c r="DS19" s="264"/>
      <c r="DT19" s="264"/>
      <c r="DU19" s="264"/>
      <c r="DV19" s="264"/>
      <c r="DW19" s="264"/>
      <c r="DX19" s="264"/>
      <c r="DY19" s="264"/>
      <c r="DZ19" s="264"/>
      <c r="EA19" s="264"/>
      <c r="EB19" s="264"/>
      <c r="EC19" s="264"/>
      <c r="ED19" s="264"/>
      <c r="EE19" s="264"/>
      <c r="EF19" s="264"/>
      <c r="EG19" s="264"/>
      <c r="EH19" s="264"/>
      <c r="EI19" s="264"/>
      <c r="EJ19" s="264"/>
      <c r="EK19" s="264"/>
      <c r="EL19" s="264"/>
      <c r="EM19" s="264"/>
      <c r="EN19" s="264"/>
      <c r="EO19" s="264"/>
      <c r="EP19" s="264"/>
      <c r="EQ19" s="264"/>
      <c r="ER19" s="264"/>
      <c r="ES19" s="264"/>
      <c r="ET19" s="264"/>
      <c r="EU19" s="264"/>
      <c r="EV19" s="264"/>
      <c r="EW19" s="264"/>
      <c r="EX19" s="264"/>
      <c r="EY19" s="264"/>
      <c r="EZ19" s="264"/>
      <c r="FA19" s="264"/>
      <c r="FB19" s="264"/>
      <c r="FC19" s="264"/>
      <c r="FD19" s="264"/>
      <c r="FE19" s="264"/>
      <c r="FF19" s="264"/>
      <c r="FG19" s="264"/>
      <c r="FH19" s="264"/>
      <c r="FI19" s="264"/>
      <c r="FJ19" s="264"/>
      <c r="FK19" s="264"/>
      <c r="FL19" s="264"/>
      <c r="FM19" s="264"/>
      <c r="FN19" s="264"/>
      <c r="FO19" s="264"/>
      <c r="FP19" s="264"/>
      <c r="FQ19" s="264"/>
      <c r="FR19" s="264"/>
      <c r="FS19" s="264"/>
      <c r="FT19" s="264"/>
      <c r="FU19" s="264"/>
      <c r="FV19" s="264"/>
      <c r="FW19" s="264"/>
      <c r="FX19" s="264"/>
      <c r="FY19" s="264"/>
      <c r="FZ19" s="264"/>
      <c r="GA19" s="264"/>
      <c r="GB19" s="264"/>
      <c r="GC19" s="264"/>
      <c r="GD19" s="264"/>
      <c r="GE19" s="264"/>
      <c r="GF19" s="264"/>
      <c r="GG19" s="264"/>
      <c r="GH19" s="264"/>
      <c r="GI19" s="264"/>
      <c r="GJ19" s="264"/>
      <c r="GK19" s="264"/>
      <c r="GL19" s="264"/>
      <c r="GM19" s="264"/>
      <c r="GN19" s="264"/>
      <c r="GO19" s="264"/>
      <c r="GP19" s="264"/>
      <c r="GQ19" s="264"/>
      <c r="GR19" s="264"/>
      <c r="GS19" s="264"/>
      <c r="GT19" s="264"/>
      <c r="GU19" s="264"/>
      <c r="GV19" s="264"/>
      <c r="GW19" s="264"/>
      <c r="GX19" s="264"/>
      <c r="GY19" s="264"/>
      <c r="GZ19" s="264"/>
      <c r="HA19" s="264"/>
      <c r="HB19" s="264"/>
      <c r="HC19" s="264"/>
      <c r="HD19" s="264"/>
      <c r="HE19" s="264"/>
      <c r="HF19" s="264"/>
      <c r="HG19" s="264"/>
      <c r="HH19" s="264"/>
      <c r="HI19" s="264"/>
      <c r="HJ19" s="264"/>
      <c r="HK19" s="264"/>
      <c r="HL19" s="264"/>
      <c r="HM19" s="264"/>
      <c r="HN19" s="264"/>
      <c r="HO19" s="264"/>
      <c r="HP19" s="264"/>
      <c r="HQ19" s="264"/>
      <c r="HR19" s="264"/>
      <c r="HS19" s="264"/>
      <c r="HT19" s="264"/>
      <c r="HU19" s="264"/>
      <c r="HV19" s="264"/>
      <c r="HW19" s="264"/>
      <c r="HX19" s="264"/>
      <c r="HY19" s="264"/>
      <c r="HZ19" s="264"/>
      <c r="IA19" s="264"/>
      <c r="IB19" s="264"/>
      <c r="IC19" s="264"/>
      <c r="ID19" s="264"/>
      <c r="IE19" s="264"/>
      <c r="IF19" s="264"/>
      <c r="IG19" s="264"/>
      <c r="IH19" s="264"/>
      <c r="II19" s="264"/>
      <c r="IJ19" s="264"/>
      <c r="IK19" s="264"/>
      <c r="IL19" s="264"/>
      <c r="IM19" s="264"/>
      <c r="IN19" s="264"/>
      <c r="IO19" s="264"/>
      <c r="IP19" s="264"/>
      <c r="IQ19" s="264"/>
      <c r="IR19" s="264"/>
      <c r="IS19" s="264"/>
      <c r="IT19" s="264"/>
      <c r="IU19" s="264"/>
      <c r="IV19" s="264"/>
      <c r="IW19" s="264"/>
    </row>
    <row r="20" spans="2:257" ht="15.75" x14ac:dyDescent="0.25">
      <c r="B20" s="346">
        <v>1</v>
      </c>
      <c r="C20" s="347" t="str">
        <f>SUM($A$14:B20)&amp;".0"</f>
        <v>7.0</v>
      </c>
      <c r="D20" s="348" t="str">
        <f ca="1">VLOOKUP(C20,ORÇAMENTO!$I$14:$O$81,2,0)</f>
        <v>BOCA DE LOBO</v>
      </c>
      <c r="E20" s="349">
        <f t="shared" ca="1" si="0"/>
        <v>0</v>
      </c>
      <c r="F20" s="350"/>
      <c r="G20" s="349">
        <f t="shared" ca="1" si="1"/>
        <v>0</v>
      </c>
      <c r="H20" s="350"/>
      <c r="I20" s="349">
        <f t="shared" ca="1" si="2"/>
        <v>0</v>
      </c>
      <c r="J20" s="350"/>
      <c r="K20" s="349">
        <f t="shared" ca="1" si="3"/>
        <v>0</v>
      </c>
      <c r="L20" s="350"/>
      <c r="M20" s="349">
        <f t="shared" ca="1" si="4"/>
        <v>0</v>
      </c>
      <c r="N20" s="350"/>
      <c r="O20" s="349">
        <f t="shared" ca="1" si="5"/>
        <v>0</v>
      </c>
      <c r="P20" s="350"/>
      <c r="Q20" s="349">
        <f t="shared" ca="1" si="6"/>
        <v>0</v>
      </c>
      <c r="R20" s="350"/>
      <c r="S20" s="349">
        <f t="shared" ca="1" si="7"/>
        <v>0</v>
      </c>
      <c r="T20" s="350"/>
      <c r="U20" s="349">
        <f t="shared" ca="1" si="8"/>
        <v>0</v>
      </c>
      <c r="V20" s="350"/>
      <c r="W20" s="349">
        <f t="shared" ca="1" si="9"/>
        <v>0</v>
      </c>
      <c r="X20" s="350"/>
      <c r="Y20" s="349">
        <f t="shared" ca="1" si="10"/>
        <v>0</v>
      </c>
      <c r="Z20" s="350"/>
      <c r="AA20" s="349">
        <f t="shared" ca="1" si="11"/>
        <v>0</v>
      </c>
      <c r="AB20" s="350"/>
      <c r="AC20" s="349">
        <f ca="1">VLOOKUP(C20,ORÇAMENTO!$I$14:$O$81,7,0)</f>
        <v>60954.03</v>
      </c>
      <c r="AD20" s="350" t="e">
        <f t="shared" ca="1" si="12"/>
        <v>#REF!</v>
      </c>
      <c r="AE20" s="264"/>
      <c r="AF20" s="351">
        <f t="shared" si="13"/>
        <v>0</v>
      </c>
      <c r="AG20" s="264"/>
      <c r="AH20" s="264"/>
      <c r="AI20" s="264"/>
      <c r="AJ20" s="264"/>
      <c r="AK20" s="264"/>
      <c r="AL20" s="264"/>
      <c r="AM20" s="264"/>
      <c r="AN20" s="264"/>
      <c r="AO20" s="264"/>
      <c r="AP20" s="264"/>
      <c r="AQ20" s="264"/>
      <c r="AR20" s="264"/>
      <c r="AS20" s="264"/>
      <c r="AT20" s="264"/>
      <c r="AU20" s="264"/>
      <c r="AV20" s="264"/>
      <c r="AW20" s="264"/>
      <c r="AX20" s="264"/>
      <c r="AY20" s="264"/>
      <c r="AZ20" s="264"/>
      <c r="BA20" s="264"/>
      <c r="BB20" s="264"/>
      <c r="BC20" s="264"/>
      <c r="BD20" s="264"/>
      <c r="BE20" s="264"/>
      <c r="BF20" s="264"/>
      <c r="BG20" s="264"/>
      <c r="BH20" s="264"/>
      <c r="BI20" s="264"/>
      <c r="BJ20" s="264"/>
      <c r="BK20" s="264"/>
      <c r="BL20" s="264"/>
      <c r="BM20" s="264"/>
      <c r="BN20" s="264"/>
      <c r="BO20" s="264"/>
      <c r="BP20" s="264"/>
      <c r="BQ20" s="264"/>
      <c r="BR20" s="264"/>
      <c r="BS20" s="264"/>
      <c r="BT20" s="264"/>
      <c r="BU20" s="264"/>
      <c r="BV20" s="264"/>
      <c r="BW20" s="264"/>
      <c r="BX20" s="264"/>
      <c r="BY20" s="264"/>
      <c r="BZ20" s="264"/>
      <c r="CA20" s="264"/>
      <c r="CB20" s="264"/>
      <c r="CC20" s="264"/>
      <c r="CD20" s="264"/>
      <c r="CE20" s="264"/>
      <c r="CF20" s="264"/>
      <c r="CG20" s="264"/>
      <c r="CH20" s="264"/>
      <c r="CI20" s="264"/>
      <c r="CJ20" s="264"/>
      <c r="CK20" s="264"/>
      <c r="CL20" s="264"/>
      <c r="CM20" s="264"/>
      <c r="CN20" s="264"/>
      <c r="CO20" s="264"/>
      <c r="CP20" s="264"/>
      <c r="CQ20" s="264"/>
      <c r="CR20" s="264"/>
      <c r="CS20" s="264"/>
      <c r="CT20" s="264"/>
      <c r="CU20" s="264"/>
      <c r="CV20" s="264"/>
      <c r="CW20" s="264"/>
      <c r="CX20" s="264"/>
      <c r="CY20" s="264"/>
      <c r="CZ20" s="264"/>
      <c r="DA20" s="264"/>
      <c r="DB20" s="264"/>
      <c r="DC20" s="264"/>
      <c r="DD20" s="264"/>
      <c r="DE20" s="264"/>
      <c r="DF20" s="264"/>
      <c r="DG20" s="264"/>
      <c r="DH20" s="264"/>
      <c r="DI20" s="264"/>
      <c r="DJ20" s="264"/>
      <c r="DK20" s="264"/>
      <c r="DL20" s="264"/>
      <c r="DM20" s="264"/>
      <c r="DN20" s="264"/>
      <c r="DO20" s="264"/>
      <c r="DP20" s="264"/>
      <c r="DQ20" s="264"/>
      <c r="DR20" s="264"/>
      <c r="DS20" s="264"/>
      <c r="DT20" s="264"/>
      <c r="DU20" s="264"/>
      <c r="DV20" s="264"/>
      <c r="DW20" s="264"/>
      <c r="DX20" s="264"/>
      <c r="DY20" s="264"/>
      <c r="DZ20" s="264"/>
      <c r="EA20" s="264"/>
      <c r="EB20" s="264"/>
      <c r="EC20" s="264"/>
      <c r="ED20" s="264"/>
      <c r="EE20" s="264"/>
      <c r="EF20" s="264"/>
      <c r="EG20" s="264"/>
      <c r="EH20" s="264"/>
      <c r="EI20" s="264"/>
      <c r="EJ20" s="264"/>
      <c r="EK20" s="264"/>
      <c r="EL20" s="264"/>
      <c r="EM20" s="264"/>
      <c r="EN20" s="264"/>
      <c r="EO20" s="264"/>
      <c r="EP20" s="264"/>
      <c r="EQ20" s="264"/>
      <c r="ER20" s="264"/>
      <c r="ES20" s="264"/>
      <c r="ET20" s="264"/>
      <c r="EU20" s="264"/>
      <c r="EV20" s="264"/>
      <c r="EW20" s="264"/>
      <c r="EX20" s="264"/>
      <c r="EY20" s="264"/>
      <c r="EZ20" s="264"/>
      <c r="FA20" s="264"/>
      <c r="FB20" s="264"/>
      <c r="FC20" s="264"/>
      <c r="FD20" s="264"/>
      <c r="FE20" s="264"/>
      <c r="FF20" s="264"/>
      <c r="FG20" s="264"/>
      <c r="FH20" s="264"/>
      <c r="FI20" s="264"/>
      <c r="FJ20" s="264"/>
      <c r="FK20" s="264"/>
      <c r="FL20" s="264"/>
      <c r="FM20" s="264"/>
      <c r="FN20" s="264"/>
      <c r="FO20" s="264"/>
      <c r="FP20" s="264"/>
      <c r="FQ20" s="264"/>
      <c r="FR20" s="264"/>
      <c r="FS20" s="264"/>
      <c r="FT20" s="264"/>
      <c r="FU20" s="264"/>
      <c r="FV20" s="264"/>
      <c r="FW20" s="264"/>
      <c r="FX20" s="264"/>
      <c r="FY20" s="264"/>
      <c r="FZ20" s="264"/>
      <c r="GA20" s="264"/>
      <c r="GB20" s="264"/>
      <c r="GC20" s="264"/>
      <c r="GD20" s="264"/>
      <c r="GE20" s="264"/>
      <c r="GF20" s="264"/>
      <c r="GG20" s="264"/>
      <c r="GH20" s="264"/>
      <c r="GI20" s="264"/>
      <c r="GJ20" s="264"/>
      <c r="GK20" s="264"/>
      <c r="GL20" s="264"/>
      <c r="GM20" s="264"/>
      <c r="GN20" s="264"/>
      <c r="GO20" s="264"/>
      <c r="GP20" s="264"/>
      <c r="GQ20" s="264"/>
      <c r="GR20" s="264"/>
      <c r="GS20" s="264"/>
      <c r="GT20" s="264"/>
      <c r="GU20" s="264"/>
      <c r="GV20" s="264"/>
      <c r="GW20" s="264"/>
      <c r="GX20" s="264"/>
      <c r="GY20" s="264"/>
      <c r="GZ20" s="264"/>
      <c r="HA20" s="264"/>
      <c r="HB20" s="264"/>
      <c r="HC20" s="264"/>
      <c r="HD20" s="264"/>
      <c r="HE20" s="264"/>
      <c r="HF20" s="264"/>
      <c r="HG20" s="264"/>
      <c r="HH20" s="264"/>
      <c r="HI20" s="264"/>
      <c r="HJ20" s="264"/>
      <c r="HK20" s="264"/>
      <c r="HL20" s="264"/>
      <c r="HM20" s="264"/>
      <c r="HN20" s="264"/>
      <c r="HO20" s="264"/>
      <c r="HP20" s="264"/>
      <c r="HQ20" s="264"/>
      <c r="HR20" s="264"/>
      <c r="HS20" s="264"/>
      <c r="HT20" s="264"/>
      <c r="HU20" s="264"/>
      <c r="HV20" s="264"/>
      <c r="HW20" s="264"/>
      <c r="HX20" s="264"/>
      <c r="HY20" s="264"/>
      <c r="HZ20" s="264"/>
      <c r="IA20" s="264"/>
      <c r="IB20" s="264"/>
      <c r="IC20" s="264"/>
      <c r="ID20" s="264"/>
      <c r="IE20" s="264"/>
      <c r="IF20" s="264"/>
      <c r="IG20" s="264"/>
      <c r="IH20" s="264"/>
      <c r="II20" s="264"/>
      <c r="IJ20" s="264"/>
      <c r="IK20" s="264"/>
      <c r="IL20" s="264"/>
      <c r="IM20" s="264"/>
      <c r="IN20" s="264"/>
      <c r="IO20" s="264"/>
      <c r="IP20" s="264"/>
      <c r="IQ20" s="264"/>
      <c r="IR20" s="264"/>
      <c r="IS20" s="264"/>
      <c r="IT20" s="264"/>
      <c r="IU20" s="264"/>
      <c r="IV20" s="264"/>
      <c r="IW20" s="264"/>
    </row>
    <row r="21" spans="2:257" ht="15.75" x14ac:dyDescent="0.25">
      <c r="B21" s="346">
        <v>1</v>
      </c>
      <c r="C21" s="347" t="str">
        <f>SUM($A$14:B21)&amp;".0"</f>
        <v>8.0</v>
      </c>
      <c r="D21" s="348" t="e">
        <f ca="1">VLOOKUP(C21,ORÇAMENTO!$I$14:$O$81,2,0)</f>
        <v>#N/A</v>
      </c>
      <c r="E21" s="349" t="e">
        <f t="shared" ca="1" si="0"/>
        <v>#N/A</v>
      </c>
      <c r="F21" s="350"/>
      <c r="G21" s="349" t="e">
        <f t="shared" ca="1" si="1"/>
        <v>#N/A</v>
      </c>
      <c r="H21" s="350"/>
      <c r="I21" s="349" t="e">
        <f t="shared" ca="1" si="2"/>
        <v>#N/A</v>
      </c>
      <c r="J21" s="350"/>
      <c r="K21" s="349" t="e">
        <f t="shared" ca="1" si="3"/>
        <v>#N/A</v>
      </c>
      <c r="L21" s="350"/>
      <c r="M21" s="349" t="e">
        <f t="shared" ca="1" si="4"/>
        <v>#N/A</v>
      </c>
      <c r="N21" s="350"/>
      <c r="O21" s="349" t="e">
        <f t="shared" ca="1" si="5"/>
        <v>#N/A</v>
      </c>
      <c r="P21" s="350"/>
      <c r="Q21" s="349" t="e">
        <f t="shared" ca="1" si="6"/>
        <v>#N/A</v>
      </c>
      <c r="R21" s="350"/>
      <c r="S21" s="349" t="e">
        <f t="shared" ca="1" si="7"/>
        <v>#N/A</v>
      </c>
      <c r="T21" s="350"/>
      <c r="U21" s="349" t="e">
        <f t="shared" ca="1" si="8"/>
        <v>#N/A</v>
      </c>
      <c r="V21" s="350"/>
      <c r="W21" s="349" t="e">
        <f t="shared" ca="1" si="9"/>
        <v>#N/A</v>
      </c>
      <c r="X21" s="350"/>
      <c r="Y21" s="349" t="e">
        <f t="shared" ca="1" si="10"/>
        <v>#N/A</v>
      </c>
      <c r="Z21" s="350"/>
      <c r="AA21" s="349" t="e">
        <f t="shared" ca="1" si="11"/>
        <v>#N/A</v>
      </c>
      <c r="AB21" s="350"/>
      <c r="AC21" s="349" t="e">
        <f ca="1">VLOOKUP(C21,ORÇAMENTO!$I$14:$O$81,7,0)</f>
        <v>#N/A</v>
      </c>
      <c r="AD21" s="350" t="e">
        <f t="shared" ca="1" si="12"/>
        <v>#N/A</v>
      </c>
      <c r="AE21" s="264"/>
      <c r="AF21" s="351">
        <f t="shared" si="13"/>
        <v>0</v>
      </c>
      <c r="AG21" s="264"/>
      <c r="AH21" s="264"/>
      <c r="AI21" s="264"/>
      <c r="AJ21" s="264"/>
      <c r="AK21" s="264"/>
      <c r="AL21" s="264"/>
      <c r="AM21" s="264"/>
      <c r="AN21" s="264"/>
      <c r="AO21" s="264"/>
      <c r="AP21" s="264"/>
      <c r="AQ21" s="264"/>
      <c r="AR21" s="264"/>
      <c r="AS21" s="264"/>
      <c r="AT21" s="264"/>
      <c r="AU21" s="264"/>
      <c r="AV21" s="264"/>
      <c r="AW21" s="264"/>
      <c r="AX21" s="264"/>
      <c r="AY21" s="264"/>
      <c r="AZ21" s="264"/>
      <c r="BA21" s="264"/>
      <c r="BB21" s="264"/>
      <c r="BC21" s="264"/>
      <c r="BD21" s="264"/>
      <c r="BE21" s="264"/>
      <c r="BF21" s="264"/>
      <c r="BG21" s="264"/>
      <c r="BH21" s="264"/>
      <c r="BI21" s="264"/>
      <c r="BJ21" s="264"/>
      <c r="BK21" s="264"/>
      <c r="BL21" s="264"/>
      <c r="BM21" s="264"/>
      <c r="BN21" s="264"/>
      <c r="BO21" s="264"/>
      <c r="BP21" s="264"/>
      <c r="BQ21" s="264"/>
      <c r="BR21" s="264"/>
      <c r="BS21" s="264"/>
      <c r="BT21" s="264"/>
      <c r="BU21" s="264"/>
      <c r="BV21" s="264"/>
      <c r="BW21" s="264"/>
      <c r="BX21" s="264"/>
      <c r="BY21" s="264"/>
      <c r="BZ21" s="264"/>
      <c r="CA21" s="264"/>
      <c r="CB21" s="264"/>
      <c r="CC21" s="264"/>
      <c r="CD21" s="264"/>
      <c r="CE21" s="264"/>
      <c r="CF21" s="264"/>
      <c r="CG21" s="264"/>
      <c r="CH21" s="264"/>
      <c r="CI21" s="264"/>
      <c r="CJ21" s="264"/>
      <c r="CK21" s="264"/>
      <c r="CL21" s="264"/>
      <c r="CM21" s="264"/>
      <c r="CN21" s="264"/>
      <c r="CO21" s="264"/>
      <c r="CP21" s="264"/>
      <c r="CQ21" s="264"/>
      <c r="CR21" s="264"/>
      <c r="CS21" s="264"/>
      <c r="CT21" s="264"/>
      <c r="CU21" s="264"/>
      <c r="CV21" s="264"/>
      <c r="CW21" s="264"/>
      <c r="CX21" s="264"/>
      <c r="CY21" s="264"/>
      <c r="CZ21" s="264"/>
      <c r="DA21" s="264"/>
      <c r="DB21" s="264"/>
      <c r="DC21" s="264"/>
      <c r="DD21" s="264"/>
      <c r="DE21" s="264"/>
      <c r="DF21" s="264"/>
      <c r="DG21" s="264"/>
      <c r="DH21" s="264"/>
      <c r="DI21" s="264"/>
      <c r="DJ21" s="264"/>
      <c r="DK21" s="264"/>
      <c r="DL21" s="264"/>
      <c r="DM21" s="264"/>
      <c r="DN21" s="264"/>
      <c r="DO21" s="264"/>
      <c r="DP21" s="264"/>
      <c r="DQ21" s="264"/>
      <c r="DR21" s="264"/>
      <c r="DS21" s="264"/>
      <c r="DT21" s="264"/>
      <c r="DU21" s="264"/>
      <c r="DV21" s="264"/>
      <c r="DW21" s="264"/>
      <c r="DX21" s="264"/>
      <c r="DY21" s="264"/>
      <c r="DZ21" s="264"/>
      <c r="EA21" s="264"/>
      <c r="EB21" s="264"/>
      <c r="EC21" s="264"/>
      <c r="ED21" s="264"/>
      <c r="EE21" s="264"/>
      <c r="EF21" s="264"/>
      <c r="EG21" s="264"/>
      <c r="EH21" s="264"/>
      <c r="EI21" s="264"/>
      <c r="EJ21" s="264"/>
      <c r="EK21" s="264"/>
      <c r="EL21" s="264"/>
      <c r="EM21" s="264"/>
      <c r="EN21" s="264"/>
      <c r="EO21" s="264"/>
      <c r="EP21" s="264"/>
      <c r="EQ21" s="264"/>
      <c r="ER21" s="264"/>
      <c r="ES21" s="264"/>
      <c r="ET21" s="264"/>
      <c r="EU21" s="264"/>
      <c r="EV21" s="264"/>
      <c r="EW21" s="264"/>
      <c r="EX21" s="264"/>
      <c r="EY21" s="264"/>
      <c r="EZ21" s="264"/>
      <c r="FA21" s="264"/>
      <c r="FB21" s="264"/>
      <c r="FC21" s="264"/>
      <c r="FD21" s="264"/>
      <c r="FE21" s="264"/>
      <c r="FF21" s="264"/>
      <c r="FG21" s="264"/>
      <c r="FH21" s="264"/>
      <c r="FI21" s="264"/>
      <c r="FJ21" s="264"/>
      <c r="FK21" s="264"/>
      <c r="FL21" s="264"/>
      <c r="FM21" s="264"/>
      <c r="FN21" s="264"/>
      <c r="FO21" s="264"/>
      <c r="FP21" s="264"/>
      <c r="FQ21" s="264"/>
      <c r="FR21" s="264"/>
      <c r="FS21" s="264"/>
      <c r="FT21" s="264"/>
      <c r="FU21" s="264"/>
      <c r="FV21" s="264"/>
      <c r="FW21" s="264"/>
      <c r="FX21" s="264"/>
      <c r="FY21" s="264"/>
      <c r="FZ21" s="264"/>
      <c r="GA21" s="264"/>
      <c r="GB21" s="264"/>
      <c r="GC21" s="264"/>
      <c r="GD21" s="264"/>
      <c r="GE21" s="264"/>
      <c r="GF21" s="264"/>
      <c r="GG21" s="264"/>
      <c r="GH21" s="264"/>
      <c r="GI21" s="264"/>
      <c r="GJ21" s="264"/>
      <c r="GK21" s="264"/>
      <c r="GL21" s="264"/>
      <c r="GM21" s="264"/>
      <c r="GN21" s="264"/>
      <c r="GO21" s="264"/>
      <c r="GP21" s="264"/>
      <c r="GQ21" s="264"/>
      <c r="GR21" s="264"/>
      <c r="GS21" s="264"/>
      <c r="GT21" s="264"/>
      <c r="GU21" s="264"/>
      <c r="GV21" s="264"/>
      <c r="GW21" s="264"/>
      <c r="GX21" s="264"/>
      <c r="GY21" s="264"/>
      <c r="GZ21" s="264"/>
      <c r="HA21" s="264"/>
      <c r="HB21" s="264"/>
      <c r="HC21" s="264"/>
      <c r="HD21" s="264"/>
      <c r="HE21" s="264"/>
      <c r="HF21" s="264"/>
      <c r="HG21" s="264"/>
      <c r="HH21" s="264"/>
      <c r="HI21" s="264"/>
      <c r="HJ21" s="264"/>
      <c r="HK21" s="264"/>
      <c r="HL21" s="264"/>
      <c r="HM21" s="264"/>
      <c r="HN21" s="264"/>
      <c r="HO21" s="264"/>
      <c r="HP21" s="264"/>
      <c r="HQ21" s="264"/>
      <c r="HR21" s="264"/>
      <c r="HS21" s="264"/>
      <c r="HT21" s="264"/>
      <c r="HU21" s="264"/>
      <c r="HV21" s="264"/>
      <c r="HW21" s="264"/>
      <c r="HX21" s="264"/>
      <c r="HY21" s="264"/>
      <c r="HZ21" s="264"/>
      <c r="IA21" s="264"/>
      <c r="IB21" s="264"/>
      <c r="IC21" s="264"/>
      <c r="ID21" s="264"/>
      <c r="IE21" s="264"/>
      <c r="IF21" s="264"/>
      <c r="IG21" s="264"/>
      <c r="IH21" s="264"/>
      <c r="II21" s="264"/>
      <c r="IJ21" s="264"/>
      <c r="IK21" s="264"/>
      <c r="IL21" s="264"/>
      <c r="IM21" s="264"/>
      <c r="IN21" s="264"/>
      <c r="IO21" s="264"/>
      <c r="IP21" s="264"/>
      <c r="IQ21" s="264"/>
      <c r="IR21" s="264"/>
      <c r="IS21" s="264"/>
      <c r="IT21" s="264"/>
      <c r="IU21" s="264"/>
      <c r="IV21" s="264"/>
      <c r="IW21" s="264"/>
    </row>
    <row r="22" spans="2:257" ht="31.5" x14ac:dyDescent="0.25">
      <c r="B22" s="346">
        <v>1</v>
      </c>
      <c r="C22" s="347" t="str">
        <f>SUM($A$14:B22)&amp;".0"</f>
        <v>9.0</v>
      </c>
      <c r="D22" s="348" t="str">
        <f ca="1">VLOOKUP(C22,ORÇAMENTO!$I$14:$O$81,2,0)</f>
        <v>TRANSPORTE DE MATERIAIS DE DRENAGEM</v>
      </c>
      <c r="E22" s="349">
        <f t="shared" ca="1" si="0"/>
        <v>0</v>
      </c>
      <c r="F22" s="350"/>
      <c r="G22" s="349">
        <f t="shared" ca="1" si="1"/>
        <v>0</v>
      </c>
      <c r="H22" s="350"/>
      <c r="I22" s="349">
        <f t="shared" ca="1" si="2"/>
        <v>0</v>
      </c>
      <c r="J22" s="350"/>
      <c r="K22" s="349">
        <f t="shared" ca="1" si="3"/>
        <v>0</v>
      </c>
      <c r="L22" s="350"/>
      <c r="M22" s="349">
        <f t="shared" ca="1" si="4"/>
        <v>0</v>
      </c>
      <c r="N22" s="350"/>
      <c r="O22" s="349">
        <f t="shared" ca="1" si="5"/>
        <v>0</v>
      </c>
      <c r="P22" s="350"/>
      <c r="Q22" s="349">
        <f t="shared" ca="1" si="6"/>
        <v>0</v>
      </c>
      <c r="R22" s="350"/>
      <c r="S22" s="349">
        <f t="shared" ca="1" si="7"/>
        <v>0</v>
      </c>
      <c r="T22" s="350"/>
      <c r="U22" s="349">
        <f t="shared" ca="1" si="8"/>
        <v>0</v>
      </c>
      <c r="V22" s="350"/>
      <c r="W22" s="349">
        <f t="shared" ca="1" si="9"/>
        <v>0</v>
      </c>
      <c r="X22" s="350"/>
      <c r="Y22" s="349">
        <f t="shared" ca="1" si="10"/>
        <v>0</v>
      </c>
      <c r="Z22" s="350"/>
      <c r="AA22" s="349">
        <f t="shared" ca="1" si="11"/>
        <v>0</v>
      </c>
      <c r="AB22" s="350"/>
      <c r="AC22" s="349">
        <f ca="1">VLOOKUP(C22,ORÇAMENTO!$I$14:$O$81,7,0)</f>
        <v>41387.780000000006</v>
      </c>
      <c r="AD22" s="350" t="e">
        <f t="shared" ca="1" si="12"/>
        <v>#REF!</v>
      </c>
      <c r="AE22" s="264"/>
      <c r="AF22" s="351">
        <f t="shared" si="13"/>
        <v>0</v>
      </c>
      <c r="AG22" s="264"/>
      <c r="AH22" s="264"/>
      <c r="AI22" s="264"/>
      <c r="AJ22" s="264"/>
      <c r="AK22" s="264"/>
      <c r="AL22" s="264"/>
      <c r="AM22" s="264"/>
      <c r="AN22" s="264"/>
      <c r="AO22" s="264"/>
      <c r="AP22" s="264"/>
      <c r="AQ22" s="264"/>
      <c r="AR22" s="264"/>
      <c r="AS22" s="264"/>
      <c r="AT22" s="264"/>
      <c r="AU22" s="264"/>
      <c r="AV22" s="264"/>
      <c r="AW22" s="264"/>
      <c r="AX22" s="264"/>
      <c r="AY22" s="264"/>
      <c r="AZ22" s="264"/>
      <c r="BA22" s="264"/>
      <c r="BB22" s="264"/>
      <c r="BC22" s="264"/>
      <c r="BD22" s="264"/>
      <c r="BE22" s="264"/>
      <c r="BF22" s="264"/>
      <c r="BG22" s="264"/>
      <c r="BH22" s="264"/>
      <c r="BI22" s="264"/>
      <c r="BJ22" s="264"/>
      <c r="BK22" s="264"/>
      <c r="BL22" s="264"/>
      <c r="BM22" s="264"/>
      <c r="BN22" s="264"/>
      <c r="BO22" s="264"/>
      <c r="BP22" s="264"/>
      <c r="BQ22" s="264"/>
      <c r="BR22" s="264"/>
      <c r="BS22" s="264"/>
      <c r="BT22" s="264"/>
      <c r="BU22" s="264"/>
      <c r="BV22" s="264"/>
      <c r="BW22" s="264"/>
      <c r="BX22" s="264"/>
      <c r="BY22" s="264"/>
      <c r="BZ22" s="264"/>
      <c r="CA22" s="264"/>
      <c r="CB22" s="264"/>
      <c r="CC22" s="264"/>
      <c r="CD22" s="264"/>
      <c r="CE22" s="264"/>
      <c r="CF22" s="264"/>
      <c r="CG22" s="264"/>
      <c r="CH22" s="264"/>
      <c r="CI22" s="264"/>
      <c r="CJ22" s="264"/>
      <c r="CK22" s="264"/>
      <c r="CL22" s="264"/>
      <c r="CM22" s="264"/>
      <c r="CN22" s="264"/>
      <c r="CO22" s="264"/>
      <c r="CP22" s="264"/>
      <c r="CQ22" s="264"/>
      <c r="CR22" s="264"/>
      <c r="CS22" s="264"/>
      <c r="CT22" s="264"/>
      <c r="CU22" s="264"/>
      <c r="CV22" s="264"/>
      <c r="CW22" s="264"/>
      <c r="CX22" s="264"/>
      <c r="CY22" s="264"/>
      <c r="CZ22" s="264"/>
      <c r="DA22" s="264"/>
      <c r="DB22" s="264"/>
      <c r="DC22" s="264"/>
      <c r="DD22" s="264"/>
      <c r="DE22" s="264"/>
      <c r="DF22" s="264"/>
      <c r="DG22" s="264"/>
      <c r="DH22" s="264"/>
      <c r="DI22" s="264"/>
      <c r="DJ22" s="264"/>
      <c r="DK22" s="264"/>
      <c r="DL22" s="264"/>
      <c r="DM22" s="264"/>
      <c r="DN22" s="264"/>
      <c r="DO22" s="264"/>
      <c r="DP22" s="264"/>
      <c r="DQ22" s="264"/>
      <c r="DR22" s="264"/>
      <c r="DS22" s="264"/>
      <c r="DT22" s="264"/>
      <c r="DU22" s="264"/>
      <c r="DV22" s="264"/>
      <c r="DW22" s="264"/>
      <c r="DX22" s="264"/>
      <c r="DY22" s="264"/>
      <c r="DZ22" s="264"/>
      <c r="EA22" s="264"/>
      <c r="EB22" s="264"/>
      <c r="EC22" s="264"/>
      <c r="ED22" s="264"/>
      <c r="EE22" s="264"/>
      <c r="EF22" s="264"/>
      <c r="EG22" s="264"/>
      <c r="EH22" s="264"/>
      <c r="EI22" s="264"/>
      <c r="EJ22" s="264"/>
      <c r="EK22" s="264"/>
      <c r="EL22" s="264"/>
      <c r="EM22" s="264"/>
      <c r="EN22" s="264"/>
      <c r="EO22" s="264"/>
      <c r="EP22" s="264"/>
      <c r="EQ22" s="264"/>
      <c r="ER22" s="264"/>
      <c r="ES22" s="264"/>
      <c r="ET22" s="264"/>
      <c r="EU22" s="264"/>
      <c r="EV22" s="264"/>
      <c r="EW22" s="264"/>
      <c r="EX22" s="264"/>
      <c r="EY22" s="264"/>
      <c r="EZ22" s="264"/>
      <c r="FA22" s="264"/>
      <c r="FB22" s="264"/>
      <c r="FC22" s="264"/>
      <c r="FD22" s="264"/>
      <c r="FE22" s="264"/>
      <c r="FF22" s="264"/>
      <c r="FG22" s="264"/>
      <c r="FH22" s="264"/>
      <c r="FI22" s="264"/>
      <c r="FJ22" s="264"/>
      <c r="FK22" s="264"/>
      <c r="FL22" s="264"/>
      <c r="FM22" s="264"/>
      <c r="FN22" s="264"/>
      <c r="FO22" s="264"/>
      <c r="FP22" s="264"/>
      <c r="FQ22" s="264"/>
      <c r="FR22" s="264"/>
      <c r="FS22" s="264"/>
      <c r="FT22" s="264"/>
      <c r="FU22" s="264"/>
      <c r="FV22" s="264"/>
      <c r="FW22" s="264"/>
      <c r="FX22" s="264"/>
      <c r="FY22" s="264"/>
      <c r="FZ22" s="264"/>
      <c r="GA22" s="264"/>
      <c r="GB22" s="264"/>
      <c r="GC22" s="264"/>
      <c r="GD22" s="264"/>
      <c r="GE22" s="264"/>
      <c r="GF22" s="264"/>
      <c r="GG22" s="264"/>
      <c r="GH22" s="264"/>
      <c r="GI22" s="264"/>
      <c r="GJ22" s="264"/>
      <c r="GK22" s="264"/>
      <c r="GL22" s="264"/>
      <c r="GM22" s="264"/>
      <c r="GN22" s="264"/>
      <c r="GO22" s="264"/>
      <c r="GP22" s="264"/>
      <c r="GQ22" s="264"/>
      <c r="GR22" s="264"/>
      <c r="GS22" s="264"/>
      <c r="GT22" s="264"/>
      <c r="GU22" s="264"/>
      <c r="GV22" s="264"/>
      <c r="GW22" s="264"/>
      <c r="GX22" s="264"/>
      <c r="GY22" s="264"/>
      <c r="GZ22" s="264"/>
      <c r="HA22" s="264"/>
      <c r="HB22" s="264"/>
      <c r="HC22" s="264"/>
      <c r="HD22" s="264"/>
      <c r="HE22" s="264"/>
      <c r="HF22" s="264"/>
      <c r="HG22" s="264"/>
      <c r="HH22" s="264"/>
      <c r="HI22" s="264"/>
      <c r="HJ22" s="264"/>
      <c r="HK22" s="264"/>
      <c r="HL22" s="264"/>
      <c r="HM22" s="264"/>
      <c r="HN22" s="264"/>
      <c r="HO22" s="264"/>
      <c r="HP22" s="264"/>
      <c r="HQ22" s="264"/>
      <c r="HR22" s="264"/>
      <c r="HS22" s="264"/>
      <c r="HT22" s="264"/>
      <c r="HU22" s="264"/>
      <c r="HV22" s="264"/>
      <c r="HW22" s="264"/>
      <c r="HX22" s="264"/>
      <c r="HY22" s="264"/>
      <c r="HZ22" s="264"/>
      <c r="IA22" s="264"/>
      <c r="IB22" s="264"/>
      <c r="IC22" s="264"/>
      <c r="ID22" s="264"/>
      <c r="IE22" s="264"/>
      <c r="IF22" s="264"/>
      <c r="IG22" s="264"/>
      <c r="IH22" s="264"/>
      <c r="II22" s="264"/>
      <c r="IJ22" s="264"/>
      <c r="IK22" s="264"/>
      <c r="IL22" s="264"/>
      <c r="IM22" s="264"/>
      <c r="IN22" s="264"/>
      <c r="IO22" s="264"/>
      <c r="IP22" s="264"/>
      <c r="IQ22" s="264"/>
      <c r="IR22" s="264"/>
      <c r="IS22" s="264"/>
      <c r="IT22" s="264"/>
      <c r="IU22" s="264"/>
      <c r="IV22" s="264"/>
      <c r="IW22" s="264"/>
    </row>
    <row r="23" spans="2:257" ht="15.75" x14ac:dyDescent="0.25">
      <c r="B23" s="346">
        <v>1</v>
      </c>
      <c r="C23" s="347" t="str">
        <f>SUM($A$14:B23)&amp;".0"</f>
        <v>10.0</v>
      </c>
      <c r="D23" s="348" t="e">
        <f ca="1">VLOOKUP(C23,ORÇAMENTO!$I$14:$O$81,2,0)</f>
        <v>#N/A</v>
      </c>
      <c r="E23" s="349" t="e">
        <f t="shared" ca="1" si="0"/>
        <v>#N/A</v>
      </c>
      <c r="F23" s="350"/>
      <c r="G23" s="349" t="e">
        <f t="shared" ca="1" si="1"/>
        <v>#N/A</v>
      </c>
      <c r="H23" s="350"/>
      <c r="I23" s="349" t="e">
        <f t="shared" ca="1" si="2"/>
        <v>#N/A</v>
      </c>
      <c r="J23" s="350"/>
      <c r="K23" s="349" t="e">
        <f t="shared" ca="1" si="3"/>
        <v>#N/A</v>
      </c>
      <c r="L23" s="350"/>
      <c r="M23" s="349" t="e">
        <f t="shared" ca="1" si="4"/>
        <v>#N/A</v>
      </c>
      <c r="N23" s="350"/>
      <c r="O23" s="349" t="e">
        <f t="shared" ca="1" si="5"/>
        <v>#N/A</v>
      </c>
      <c r="P23" s="350"/>
      <c r="Q23" s="349" t="e">
        <f t="shared" ca="1" si="6"/>
        <v>#N/A</v>
      </c>
      <c r="R23" s="350"/>
      <c r="S23" s="349" t="e">
        <f t="shared" ca="1" si="7"/>
        <v>#N/A</v>
      </c>
      <c r="T23" s="350"/>
      <c r="U23" s="349" t="e">
        <f t="shared" ca="1" si="8"/>
        <v>#N/A</v>
      </c>
      <c r="V23" s="350"/>
      <c r="W23" s="349" t="e">
        <f t="shared" ca="1" si="9"/>
        <v>#N/A</v>
      </c>
      <c r="X23" s="350"/>
      <c r="Y23" s="349" t="e">
        <f t="shared" ca="1" si="10"/>
        <v>#N/A</v>
      </c>
      <c r="Z23" s="350"/>
      <c r="AA23" s="349" t="e">
        <f t="shared" ca="1" si="11"/>
        <v>#N/A</v>
      </c>
      <c r="AB23" s="350"/>
      <c r="AC23" s="349" t="e">
        <f ca="1">VLOOKUP(C23,ORÇAMENTO!$I$14:$O$81,7,0)</f>
        <v>#N/A</v>
      </c>
      <c r="AD23" s="350" t="e">
        <f t="shared" ca="1" si="12"/>
        <v>#N/A</v>
      </c>
      <c r="AE23" s="264"/>
      <c r="AF23" s="351">
        <f t="shared" si="13"/>
        <v>0</v>
      </c>
      <c r="AG23" s="264"/>
      <c r="AH23" s="264"/>
      <c r="AI23" s="264"/>
      <c r="AJ23" s="264"/>
      <c r="AK23" s="264"/>
      <c r="AL23" s="264"/>
      <c r="AM23" s="264"/>
      <c r="AN23" s="264"/>
      <c r="AO23" s="264"/>
      <c r="AP23" s="264"/>
      <c r="AQ23" s="264"/>
      <c r="AR23" s="264"/>
      <c r="AS23" s="264"/>
      <c r="AT23" s="264"/>
      <c r="AU23" s="264"/>
      <c r="AV23" s="264"/>
      <c r="AW23" s="264"/>
      <c r="AX23" s="264"/>
      <c r="AY23" s="264"/>
      <c r="AZ23" s="264"/>
      <c r="BA23" s="264"/>
      <c r="BB23" s="264"/>
      <c r="BC23" s="264"/>
      <c r="BD23" s="264"/>
      <c r="BE23" s="264"/>
      <c r="BF23" s="264"/>
      <c r="BG23" s="264"/>
      <c r="BH23" s="264"/>
      <c r="BI23" s="264"/>
      <c r="BJ23" s="264"/>
      <c r="BK23" s="264"/>
      <c r="BL23" s="264"/>
      <c r="BM23" s="264"/>
      <c r="BN23" s="264"/>
      <c r="BO23" s="264"/>
      <c r="BP23" s="264"/>
      <c r="BQ23" s="264"/>
      <c r="BR23" s="264"/>
      <c r="BS23" s="264"/>
      <c r="BT23" s="264"/>
      <c r="BU23" s="264"/>
      <c r="BV23" s="264"/>
      <c r="BW23" s="264"/>
      <c r="BX23" s="264"/>
      <c r="BY23" s="264"/>
      <c r="BZ23" s="264"/>
      <c r="CA23" s="264"/>
      <c r="CB23" s="264"/>
      <c r="CC23" s="264"/>
      <c r="CD23" s="264"/>
      <c r="CE23" s="264"/>
      <c r="CF23" s="264"/>
      <c r="CG23" s="264"/>
      <c r="CH23" s="264"/>
      <c r="CI23" s="264"/>
      <c r="CJ23" s="264"/>
      <c r="CK23" s="264"/>
      <c r="CL23" s="264"/>
      <c r="CM23" s="264"/>
      <c r="CN23" s="264"/>
      <c r="CO23" s="264"/>
      <c r="CP23" s="264"/>
      <c r="CQ23" s="264"/>
      <c r="CR23" s="264"/>
      <c r="CS23" s="264"/>
      <c r="CT23" s="264"/>
      <c r="CU23" s="264"/>
      <c r="CV23" s="264"/>
      <c r="CW23" s="264"/>
      <c r="CX23" s="264"/>
      <c r="CY23" s="264"/>
      <c r="CZ23" s="264"/>
      <c r="DA23" s="264"/>
      <c r="DB23" s="264"/>
      <c r="DC23" s="264"/>
      <c r="DD23" s="264"/>
      <c r="DE23" s="264"/>
      <c r="DF23" s="264"/>
      <c r="DG23" s="264"/>
      <c r="DH23" s="264"/>
      <c r="DI23" s="264"/>
      <c r="DJ23" s="264"/>
      <c r="DK23" s="264"/>
      <c r="DL23" s="264"/>
      <c r="DM23" s="264"/>
      <c r="DN23" s="264"/>
      <c r="DO23" s="264"/>
      <c r="DP23" s="264"/>
      <c r="DQ23" s="264"/>
      <c r="DR23" s="264"/>
      <c r="DS23" s="264"/>
      <c r="DT23" s="264"/>
      <c r="DU23" s="264"/>
      <c r="DV23" s="264"/>
      <c r="DW23" s="264"/>
      <c r="DX23" s="264"/>
      <c r="DY23" s="264"/>
      <c r="DZ23" s="264"/>
      <c r="EA23" s="264"/>
      <c r="EB23" s="264"/>
      <c r="EC23" s="264"/>
      <c r="ED23" s="264"/>
      <c r="EE23" s="264"/>
      <c r="EF23" s="264"/>
      <c r="EG23" s="264"/>
      <c r="EH23" s="264"/>
      <c r="EI23" s="264"/>
      <c r="EJ23" s="264"/>
      <c r="EK23" s="264"/>
      <c r="EL23" s="264"/>
      <c r="EM23" s="264"/>
      <c r="EN23" s="264"/>
      <c r="EO23" s="264"/>
      <c r="EP23" s="264"/>
      <c r="EQ23" s="264"/>
      <c r="ER23" s="264"/>
      <c r="ES23" s="264"/>
      <c r="ET23" s="264"/>
      <c r="EU23" s="264"/>
      <c r="EV23" s="264"/>
      <c r="EW23" s="264"/>
      <c r="EX23" s="264"/>
      <c r="EY23" s="264"/>
      <c r="EZ23" s="264"/>
      <c r="FA23" s="264"/>
      <c r="FB23" s="264"/>
      <c r="FC23" s="264"/>
      <c r="FD23" s="264"/>
      <c r="FE23" s="264"/>
      <c r="FF23" s="264"/>
      <c r="FG23" s="264"/>
      <c r="FH23" s="264"/>
      <c r="FI23" s="264"/>
      <c r="FJ23" s="264"/>
      <c r="FK23" s="264"/>
      <c r="FL23" s="264"/>
      <c r="FM23" s="264"/>
      <c r="FN23" s="264"/>
      <c r="FO23" s="264"/>
      <c r="FP23" s="264"/>
      <c r="FQ23" s="264"/>
      <c r="FR23" s="264"/>
      <c r="FS23" s="264"/>
      <c r="FT23" s="264"/>
      <c r="FU23" s="264"/>
      <c r="FV23" s="264"/>
      <c r="FW23" s="264"/>
      <c r="FX23" s="264"/>
      <c r="FY23" s="264"/>
      <c r="FZ23" s="264"/>
      <c r="GA23" s="264"/>
      <c r="GB23" s="264"/>
      <c r="GC23" s="264"/>
      <c r="GD23" s="264"/>
      <c r="GE23" s="264"/>
      <c r="GF23" s="264"/>
      <c r="GG23" s="264"/>
      <c r="GH23" s="264"/>
      <c r="GI23" s="264"/>
      <c r="GJ23" s="264"/>
      <c r="GK23" s="264"/>
      <c r="GL23" s="264"/>
      <c r="GM23" s="264"/>
      <c r="GN23" s="264"/>
      <c r="GO23" s="264"/>
      <c r="GP23" s="264"/>
      <c r="GQ23" s="264"/>
      <c r="GR23" s="264"/>
      <c r="GS23" s="264"/>
      <c r="GT23" s="264"/>
      <c r="GU23" s="264"/>
      <c r="GV23" s="264"/>
      <c r="GW23" s="264"/>
      <c r="GX23" s="264"/>
      <c r="GY23" s="264"/>
      <c r="GZ23" s="264"/>
      <c r="HA23" s="264"/>
      <c r="HB23" s="264"/>
      <c r="HC23" s="264"/>
      <c r="HD23" s="264"/>
      <c r="HE23" s="264"/>
      <c r="HF23" s="264"/>
      <c r="HG23" s="264"/>
      <c r="HH23" s="264"/>
      <c r="HI23" s="264"/>
      <c r="HJ23" s="264"/>
      <c r="HK23" s="264"/>
      <c r="HL23" s="264"/>
      <c r="HM23" s="264"/>
      <c r="HN23" s="264"/>
      <c r="HO23" s="264"/>
      <c r="HP23" s="264"/>
      <c r="HQ23" s="264"/>
      <c r="HR23" s="264"/>
      <c r="HS23" s="264"/>
      <c r="HT23" s="264"/>
      <c r="HU23" s="264"/>
      <c r="HV23" s="264"/>
      <c r="HW23" s="264"/>
      <c r="HX23" s="264"/>
      <c r="HY23" s="264"/>
      <c r="HZ23" s="264"/>
      <c r="IA23" s="264"/>
      <c r="IB23" s="264"/>
      <c r="IC23" s="264"/>
      <c r="ID23" s="264"/>
      <c r="IE23" s="264"/>
      <c r="IF23" s="264"/>
      <c r="IG23" s="264"/>
      <c r="IH23" s="264"/>
      <c r="II23" s="264"/>
      <c r="IJ23" s="264"/>
      <c r="IK23" s="264"/>
      <c r="IL23" s="264"/>
      <c r="IM23" s="264"/>
      <c r="IN23" s="264"/>
      <c r="IO23" s="264"/>
      <c r="IP23" s="264"/>
      <c r="IQ23" s="264"/>
      <c r="IR23" s="264"/>
      <c r="IS23" s="264"/>
      <c r="IT23" s="264"/>
      <c r="IU23" s="264"/>
      <c r="IV23" s="264"/>
      <c r="IW23" s="264"/>
    </row>
    <row r="24" spans="2:257" s="341" customFormat="1" ht="6" customHeight="1" x14ac:dyDescent="0.2">
      <c r="C24" s="352"/>
      <c r="D24" s="342"/>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4"/>
      <c r="AE24" s="345"/>
      <c r="AF24" s="351"/>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c r="CW24" s="345"/>
      <c r="CX24" s="345"/>
      <c r="CY24" s="345"/>
      <c r="CZ24" s="345"/>
      <c r="DA24" s="345"/>
      <c r="DB24" s="345"/>
      <c r="DC24" s="345"/>
      <c r="DD24" s="345"/>
      <c r="DE24" s="345"/>
      <c r="DF24" s="345"/>
      <c r="DG24" s="345"/>
      <c r="DH24" s="345"/>
      <c r="DI24" s="345"/>
      <c r="DJ24" s="345"/>
      <c r="DK24" s="345"/>
      <c r="DL24" s="345"/>
      <c r="DM24" s="345"/>
      <c r="DN24" s="345"/>
      <c r="DO24" s="345"/>
      <c r="DP24" s="345"/>
      <c r="DQ24" s="345"/>
      <c r="DR24" s="345"/>
      <c r="DS24" s="345"/>
      <c r="DT24" s="345"/>
      <c r="DU24" s="345"/>
      <c r="DV24" s="345"/>
      <c r="DW24" s="345"/>
      <c r="DX24" s="345"/>
      <c r="DY24" s="345"/>
      <c r="DZ24" s="345"/>
      <c r="EA24" s="345"/>
      <c r="EB24" s="345"/>
      <c r="EC24" s="345"/>
      <c r="ED24" s="345"/>
      <c r="EE24" s="345"/>
      <c r="EF24" s="345"/>
      <c r="EG24" s="345"/>
      <c r="EH24" s="345"/>
      <c r="EI24" s="345"/>
      <c r="EJ24" s="345"/>
      <c r="EK24" s="345"/>
      <c r="EL24" s="345"/>
      <c r="EM24" s="345"/>
      <c r="EN24" s="345"/>
      <c r="EO24" s="345"/>
      <c r="EP24" s="345"/>
      <c r="EQ24" s="345"/>
      <c r="ER24" s="345"/>
      <c r="ES24" s="345"/>
      <c r="ET24" s="345"/>
      <c r="EU24" s="345"/>
      <c r="EV24" s="345"/>
      <c r="EW24" s="345"/>
      <c r="EX24" s="345"/>
      <c r="EY24" s="345"/>
      <c r="EZ24" s="345"/>
      <c r="FA24" s="345"/>
      <c r="FB24" s="345"/>
      <c r="FC24" s="345"/>
      <c r="FD24" s="345"/>
      <c r="FE24" s="345"/>
      <c r="FF24" s="345"/>
      <c r="FG24" s="345"/>
      <c r="FH24" s="345"/>
      <c r="FI24" s="345"/>
      <c r="FJ24" s="345"/>
      <c r="FK24" s="345"/>
      <c r="FL24" s="345"/>
      <c r="FM24" s="345"/>
      <c r="FN24" s="345"/>
      <c r="FO24" s="345"/>
      <c r="FP24" s="345"/>
      <c r="FQ24" s="345"/>
      <c r="FR24" s="345"/>
      <c r="FS24" s="345"/>
      <c r="FT24" s="345"/>
      <c r="FU24" s="345"/>
      <c r="FV24" s="345"/>
      <c r="FW24" s="345"/>
      <c r="FX24" s="345"/>
      <c r="FY24" s="345"/>
      <c r="FZ24" s="345"/>
      <c r="GA24" s="345"/>
      <c r="GB24" s="345"/>
      <c r="GC24" s="345"/>
      <c r="GD24" s="345"/>
      <c r="GE24" s="345"/>
      <c r="GF24" s="345"/>
      <c r="GG24" s="345"/>
      <c r="GH24" s="345"/>
      <c r="GI24" s="345"/>
      <c r="GJ24" s="345"/>
      <c r="GK24" s="345"/>
      <c r="GL24" s="345"/>
      <c r="GM24" s="345"/>
      <c r="GN24" s="345"/>
      <c r="GO24" s="345"/>
      <c r="GP24" s="345"/>
      <c r="GQ24" s="345"/>
      <c r="GR24" s="345"/>
      <c r="GS24" s="345"/>
      <c r="GT24" s="345"/>
      <c r="GU24" s="345"/>
      <c r="GV24" s="345"/>
      <c r="GW24" s="345"/>
      <c r="GX24" s="345"/>
      <c r="GY24" s="345"/>
      <c r="GZ24" s="345"/>
      <c r="HA24" s="345"/>
      <c r="HB24" s="345"/>
      <c r="HC24" s="345"/>
      <c r="HD24" s="345"/>
      <c r="HE24" s="345"/>
      <c r="HF24" s="345"/>
      <c r="HG24" s="345"/>
      <c r="HH24" s="345"/>
      <c r="HI24" s="345"/>
      <c r="HJ24" s="345"/>
      <c r="HK24" s="345"/>
      <c r="HL24" s="345"/>
      <c r="HM24" s="345"/>
      <c r="HN24" s="345"/>
      <c r="HO24" s="345"/>
      <c r="HP24" s="345"/>
      <c r="HQ24" s="345"/>
      <c r="HR24" s="345"/>
      <c r="HS24" s="345"/>
      <c r="HT24" s="345"/>
      <c r="HU24" s="345"/>
      <c r="HV24" s="345"/>
      <c r="HW24" s="345"/>
      <c r="HX24" s="345"/>
      <c r="HY24" s="345"/>
      <c r="HZ24" s="345"/>
      <c r="IA24" s="345"/>
      <c r="IB24" s="345"/>
      <c r="IC24" s="345"/>
      <c r="ID24" s="345"/>
      <c r="IE24" s="345"/>
      <c r="IF24" s="345"/>
      <c r="IG24" s="345"/>
      <c r="IH24" s="345"/>
      <c r="II24" s="345"/>
      <c r="IJ24" s="345"/>
      <c r="IK24" s="345"/>
      <c r="IL24" s="345"/>
      <c r="IM24" s="345"/>
      <c r="IN24" s="345"/>
      <c r="IO24" s="345"/>
      <c r="IP24" s="345"/>
      <c r="IQ24" s="345"/>
      <c r="IR24" s="345"/>
      <c r="IS24" s="345"/>
      <c r="IT24" s="345"/>
      <c r="IU24" s="345"/>
      <c r="IV24" s="345"/>
      <c r="IW24" s="345"/>
    </row>
    <row r="25" spans="2:257" ht="15.75" x14ac:dyDescent="0.25">
      <c r="C25" s="1168" t="s">
        <v>4065</v>
      </c>
      <c r="D25" s="1168"/>
      <c r="E25" s="353" t="e">
        <f ca="1">SUM(#REF!:OFFSET(E25,-1,0))</f>
        <v>#REF!</v>
      </c>
      <c r="F25" s="353" t="e">
        <f ca="1">E25/AC25*100</f>
        <v>#REF!</v>
      </c>
      <c r="G25" s="353" t="e">
        <f ca="1">SUM(#REF!:OFFSET(G25,-1,0))</f>
        <v>#REF!</v>
      </c>
      <c r="H25" s="353" t="e">
        <f ca="1">G25/AC25*100</f>
        <v>#REF!</v>
      </c>
      <c r="I25" s="353" t="e">
        <f ca="1">SUM(#REF!:OFFSET(I25,-1,0))</f>
        <v>#REF!</v>
      </c>
      <c r="J25" s="353" t="e">
        <f ca="1">I25/AC25*100</f>
        <v>#REF!</v>
      </c>
      <c r="K25" s="353" t="e">
        <f ca="1">SUM(#REF!:OFFSET(K25,-1,0))</f>
        <v>#REF!</v>
      </c>
      <c r="L25" s="353" t="e">
        <f ca="1">K25/AC25*100</f>
        <v>#REF!</v>
      </c>
      <c r="M25" s="353" t="e">
        <f ca="1">SUM(#REF!:OFFSET(M25,-1,0))</f>
        <v>#REF!</v>
      </c>
      <c r="N25" s="353" t="e">
        <f ca="1">M25/AC25*100</f>
        <v>#REF!</v>
      </c>
      <c r="O25" s="353" t="e">
        <f ca="1">SUM(#REF!:OFFSET(O25,-1,0))</f>
        <v>#REF!</v>
      </c>
      <c r="P25" s="353" t="e">
        <f ca="1">O25/AC25*100</f>
        <v>#REF!</v>
      </c>
      <c r="Q25" s="353" t="e">
        <f ca="1">SUM(#REF!:OFFSET(Q25,-1,0))</f>
        <v>#REF!</v>
      </c>
      <c r="R25" s="353" t="e">
        <f ca="1">Q25/AC25*100</f>
        <v>#REF!</v>
      </c>
      <c r="S25" s="353" t="e">
        <f ca="1">SUM(#REF!:OFFSET(S25,-1,0))</f>
        <v>#REF!</v>
      </c>
      <c r="T25" s="353" t="e">
        <f ca="1">S25/AC25*100</f>
        <v>#REF!</v>
      </c>
      <c r="U25" s="353" t="e">
        <f ca="1">SUM(#REF!:OFFSET(U25,-1,0))</f>
        <v>#REF!</v>
      </c>
      <c r="V25" s="353" t="e">
        <f ca="1">U25/AC25*100</f>
        <v>#REF!</v>
      </c>
      <c r="W25" s="353" t="e">
        <f ca="1">SUM(#REF!:OFFSET(W25,-1,0))</f>
        <v>#REF!</v>
      </c>
      <c r="X25" s="353" t="e">
        <f ca="1">W25/AC25*100</f>
        <v>#REF!</v>
      </c>
      <c r="Y25" s="353" t="e">
        <f ca="1">SUM(#REF!:OFFSET(Y25,-1,0))</f>
        <v>#REF!</v>
      </c>
      <c r="Z25" s="353" t="e">
        <f ca="1">Y25/AC25*100</f>
        <v>#REF!</v>
      </c>
      <c r="AA25" s="353" t="e">
        <f ca="1">SUM(#REF!:OFFSET(AA25,-1,0))</f>
        <v>#REF!</v>
      </c>
      <c r="AB25" s="353" t="e">
        <f ca="1">AA25/AC25*100</f>
        <v>#REF!</v>
      </c>
      <c r="AC25" s="353" t="e">
        <f ca="1">SUM(#REF!:OFFSET(AC25,-1,0))</f>
        <v>#REF!</v>
      </c>
      <c r="AD25" s="353" t="e">
        <f ca="1">SUM(AD14:AD24)</f>
        <v>#REF!</v>
      </c>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264"/>
      <c r="BZ25" s="264"/>
      <c r="CA25" s="264"/>
      <c r="CB25" s="264"/>
      <c r="CC25" s="264"/>
      <c r="CD25" s="264"/>
      <c r="CE25" s="264"/>
      <c r="CF25" s="264"/>
      <c r="CG25" s="264"/>
      <c r="CH25" s="264"/>
      <c r="CI25" s="264"/>
      <c r="CJ25" s="264"/>
      <c r="CK25" s="264"/>
      <c r="CL25" s="264"/>
      <c r="CM25" s="264"/>
      <c r="CN25" s="264"/>
      <c r="CO25" s="264"/>
      <c r="CP25" s="264"/>
      <c r="CQ25" s="264"/>
      <c r="CR25" s="264"/>
      <c r="CS25" s="264"/>
      <c r="CT25" s="264"/>
      <c r="CU25" s="264"/>
      <c r="CV25" s="264"/>
      <c r="CW25" s="264"/>
      <c r="CX25" s="264"/>
      <c r="CY25" s="264"/>
      <c r="CZ25" s="264"/>
      <c r="DA25" s="264"/>
      <c r="DB25" s="264"/>
      <c r="DC25" s="264"/>
      <c r="DD25" s="264"/>
      <c r="DE25" s="264"/>
      <c r="DF25" s="264"/>
      <c r="DG25" s="264"/>
      <c r="DH25" s="264"/>
      <c r="DI25" s="264"/>
      <c r="DJ25" s="264"/>
      <c r="DK25" s="264"/>
      <c r="DL25" s="264"/>
      <c r="DM25" s="264"/>
      <c r="DN25" s="264"/>
      <c r="DO25" s="264"/>
      <c r="DP25" s="264"/>
      <c r="DQ25" s="264"/>
      <c r="DR25" s="264"/>
      <c r="DS25" s="264"/>
      <c r="DT25" s="264"/>
      <c r="DU25" s="264"/>
      <c r="DV25" s="264"/>
      <c r="DW25" s="264"/>
      <c r="DX25" s="264"/>
      <c r="DY25" s="264"/>
      <c r="DZ25" s="264"/>
      <c r="EA25" s="264"/>
      <c r="EB25" s="264"/>
      <c r="EC25" s="264"/>
      <c r="ED25" s="264"/>
      <c r="EE25" s="264"/>
      <c r="EF25" s="264"/>
      <c r="EG25" s="264"/>
      <c r="EH25" s="264"/>
      <c r="EI25" s="264"/>
      <c r="EJ25" s="264"/>
      <c r="EK25" s="264"/>
      <c r="EL25" s="264"/>
      <c r="EM25" s="264"/>
      <c r="EN25" s="264"/>
      <c r="EO25" s="264"/>
      <c r="EP25" s="264"/>
      <c r="EQ25" s="264"/>
      <c r="ER25" s="264"/>
      <c r="ES25" s="264"/>
      <c r="ET25" s="264"/>
      <c r="EU25" s="264"/>
      <c r="EV25" s="264"/>
      <c r="EW25" s="264"/>
      <c r="EX25" s="264"/>
      <c r="EY25" s="264"/>
      <c r="EZ25" s="264"/>
      <c r="FA25" s="264"/>
      <c r="FB25" s="264"/>
      <c r="FC25" s="264"/>
      <c r="FD25" s="264"/>
      <c r="FE25" s="264"/>
      <c r="FF25" s="264"/>
      <c r="FG25" s="264"/>
      <c r="FH25" s="264"/>
      <c r="FI25" s="264"/>
      <c r="FJ25" s="264"/>
      <c r="FK25" s="264"/>
      <c r="FL25" s="264"/>
      <c r="FM25" s="264"/>
      <c r="FN25" s="264"/>
      <c r="FO25" s="264"/>
      <c r="FP25" s="264"/>
      <c r="FQ25" s="264"/>
      <c r="FR25" s="264"/>
      <c r="FS25" s="264"/>
      <c r="FT25" s="264"/>
      <c r="FU25" s="264"/>
      <c r="FV25" s="264"/>
      <c r="FW25" s="264"/>
      <c r="FX25" s="264"/>
      <c r="FY25" s="264"/>
      <c r="FZ25" s="264"/>
      <c r="GA25" s="264"/>
      <c r="GB25" s="264"/>
      <c r="GC25" s="264"/>
      <c r="GD25" s="264"/>
      <c r="GE25" s="264"/>
      <c r="GF25" s="264"/>
      <c r="GG25" s="264"/>
      <c r="GH25" s="264"/>
      <c r="GI25" s="264"/>
      <c r="GJ25" s="264"/>
      <c r="GK25" s="264"/>
      <c r="GL25" s="264"/>
      <c r="GM25" s="264"/>
      <c r="GN25" s="264"/>
      <c r="GO25" s="264"/>
      <c r="GP25" s="264"/>
      <c r="GQ25" s="264"/>
      <c r="GR25" s="264"/>
      <c r="GS25" s="264"/>
      <c r="GT25" s="264"/>
      <c r="GU25" s="264"/>
      <c r="GV25" s="264"/>
      <c r="GW25" s="264"/>
      <c r="GX25" s="264"/>
      <c r="GY25" s="264"/>
      <c r="GZ25" s="264"/>
      <c r="HA25" s="264"/>
      <c r="HB25" s="264"/>
      <c r="HC25" s="264"/>
      <c r="HD25" s="264"/>
      <c r="HE25" s="264"/>
      <c r="HF25" s="264"/>
      <c r="HG25" s="264"/>
      <c r="HH25" s="264"/>
      <c r="HI25" s="264"/>
      <c r="HJ25" s="264"/>
      <c r="HK25" s="264"/>
      <c r="HL25" s="264"/>
      <c r="HM25" s="264"/>
      <c r="HN25" s="264"/>
      <c r="HO25" s="264"/>
      <c r="HP25" s="264"/>
      <c r="HQ25" s="264"/>
      <c r="HR25" s="264"/>
      <c r="HS25" s="264"/>
      <c r="HT25" s="264"/>
      <c r="HU25" s="264"/>
      <c r="HV25" s="264"/>
      <c r="HW25" s="264"/>
      <c r="HX25" s="264"/>
      <c r="HY25" s="264"/>
      <c r="HZ25" s="264"/>
      <c r="IA25" s="264"/>
      <c r="IB25" s="264"/>
      <c r="IC25" s="264"/>
      <c r="ID25" s="264"/>
      <c r="IE25" s="264"/>
      <c r="IF25" s="264"/>
      <c r="IG25" s="264"/>
      <c r="IH25" s="264"/>
      <c r="II25" s="264"/>
      <c r="IJ25" s="264"/>
      <c r="IK25" s="264"/>
      <c r="IL25" s="264"/>
      <c r="IM25" s="264"/>
      <c r="IN25" s="264"/>
      <c r="IO25" s="264"/>
      <c r="IP25" s="264"/>
      <c r="IQ25" s="264"/>
      <c r="IR25" s="264"/>
      <c r="IS25" s="264"/>
      <c r="IT25" s="264"/>
      <c r="IU25" s="264"/>
      <c r="IV25" s="264"/>
      <c r="IW25" s="264"/>
    </row>
    <row r="26" spans="2:257" ht="15.75" x14ac:dyDescent="0.25">
      <c r="C26" s="1168" t="s">
        <v>4066</v>
      </c>
      <c r="D26" s="1168"/>
      <c r="E26" s="353" t="e">
        <f ca="1">E25</f>
        <v>#REF!</v>
      </c>
      <c r="F26" s="353" t="e">
        <f ca="1">F25</f>
        <v>#REF!</v>
      </c>
      <c r="G26" s="353" t="e">
        <f ca="1">E25+G25</f>
        <v>#REF!</v>
      </c>
      <c r="H26" s="353" t="e">
        <f ca="1">G26/AC25*100</f>
        <v>#REF!</v>
      </c>
      <c r="I26" s="353" t="e">
        <f ca="1">I25+G26</f>
        <v>#REF!</v>
      </c>
      <c r="J26" s="353" t="e">
        <f ca="1">I26/AC25*100</f>
        <v>#REF!</v>
      </c>
      <c r="K26" s="353" t="e">
        <f ca="1">K25+I26</f>
        <v>#REF!</v>
      </c>
      <c r="L26" s="353" t="e">
        <f ca="1">K26/AC25*100</f>
        <v>#REF!</v>
      </c>
      <c r="M26" s="353" t="e">
        <f ca="1">K26+M25</f>
        <v>#REF!</v>
      </c>
      <c r="N26" s="353" t="e">
        <f ca="1">M26/AC25*100</f>
        <v>#REF!</v>
      </c>
      <c r="O26" s="353" t="e">
        <f ca="1">O25+M26</f>
        <v>#REF!</v>
      </c>
      <c r="P26" s="353" t="e">
        <f ca="1">O26/AC25*100</f>
        <v>#REF!</v>
      </c>
      <c r="Q26" s="353" t="e">
        <f ca="1">Q25+O26</f>
        <v>#REF!</v>
      </c>
      <c r="R26" s="353" t="e">
        <f ca="1">Q26/AC25*100</f>
        <v>#REF!</v>
      </c>
      <c r="S26" s="353" t="e">
        <f ca="1">S25+Q26</f>
        <v>#REF!</v>
      </c>
      <c r="T26" s="353" t="e">
        <f ca="1">S26/AC25*100</f>
        <v>#REF!</v>
      </c>
      <c r="U26" s="353" t="e">
        <f ca="1">U25+S26</f>
        <v>#REF!</v>
      </c>
      <c r="V26" s="353" t="e">
        <f ca="1">U26/AC25*100</f>
        <v>#REF!</v>
      </c>
      <c r="W26" s="353" t="e">
        <f ca="1">W25+U26</f>
        <v>#REF!</v>
      </c>
      <c r="X26" s="353" t="e">
        <f ca="1">W26/AC25*100</f>
        <v>#REF!</v>
      </c>
      <c r="Y26" s="353" t="e">
        <f ca="1">Y25+W26</f>
        <v>#REF!</v>
      </c>
      <c r="Z26" s="353" t="e">
        <f ca="1">Y26/AC25*100</f>
        <v>#REF!</v>
      </c>
      <c r="AA26" s="353" t="e">
        <f ca="1">AA25+Y26</f>
        <v>#REF!</v>
      </c>
      <c r="AB26" s="353" t="e">
        <f ca="1">AA26/AC25*100</f>
        <v>#REF!</v>
      </c>
      <c r="AC26" s="353" t="e">
        <f ca="1">AC25</f>
        <v>#REF!</v>
      </c>
      <c r="AD26" s="353" t="e">
        <f ca="1">AD25</f>
        <v>#REF!</v>
      </c>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c r="CM26" s="264"/>
      <c r="CN26" s="264"/>
      <c r="CO26" s="264"/>
      <c r="CP26" s="264"/>
      <c r="CQ26" s="264"/>
      <c r="CR26" s="264"/>
      <c r="CS26" s="264"/>
      <c r="CT26" s="264"/>
      <c r="CU26" s="264"/>
      <c r="CV26" s="264"/>
      <c r="CW26" s="264"/>
      <c r="CX26" s="264"/>
      <c r="CY26" s="264"/>
      <c r="CZ26" s="264"/>
      <c r="DA26" s="264"/>
      <c r="DB26" s="264"/>
      <c r="DC26" s="264"/>
      <c r="DD26" s="264"/>
      <c r="DE26" s="264"/>
      <c r="DF26" s="264"/>
      <c r="DG26" s="264"/>
      <c r="DH26" s="264"/>
      <c r="DI26" s="264"/>
      <c r="DJ26" s="264"/>
      <c r="DK26" s="264"/>
      <c r="DL26" s="264"/>
      <c r="DM26" s="264"/>
      <c r="DN26" s="264"/>
      <c r="DO26" s="264"/>
      <c r="DP26" s="264"/>
      <c r="DQ26" s="264"/>
      <c r="DR26" s="264"/>
      <c r="DS26" s="264"/>
      <c r="DT26" s="264"/>
      <c r="DU26" s="264"/>
      <c r="DV26" s="264"/>
      <c r="DW26" s="264"/>
      <c r="DX26" s="264"/>
      <c r="DY26" s="264"/>
      <c r="DZ26" s="264"/>
      <c r="EA26" s="264"/>
      <c r="EB26" s="264"/>
      <c r="EC26" s="264"/>
      <c r="ED26" s="264"/>
      <c r="EE26" s="264"/>
      <c r="EF26" s="264"/>
      <c r="EG26" s="264"/>
      <c r="EH26" s="264"/>
      <c r="EI26" s="264"/>
      <c r="EJ26" s="264"/>
      <c r="EK26" s="264"/>
      <c r="EL26" s="264"/>
      <c r="EM26" s="264"/>
      <c r="EN26" s="264"/>
      <c r="EO26" s="264"/>
      <c r="EP26" s="264"/>
      <c r="EQ26" s="264"/>
      <c r="ER26" s="264"/>
      <c r="ES26" s="264"/>
      <c r="ET26" s="264"/>
      <c r="EU26" s="264"/>
      <c r="EV26" s="264"/>
      <c r="EW26" s="264"/>
      <c r="EX26" s="264"/>
      <c r="EY26" s="264"/>
      <c r="EZ26" s="264"/>
      <c r="FA26" s="264"/>
      <c r="FB26" s="264"/>
      <c r="FC26" s="264"/>
      <c r="FD26" s="264"/>
      <c r="FE26" s="264"/>
      <c r="FF26" s="264"/>
      <c r="FG26" s="264"/>
      <c r="FH26" s="264"/>
      <c r="FI26" s="264"/>
      <c r="FJ26" s="264"/>
      <c r="FK26" s="264"/>
      <c r="FL26" s="264"/>
      <c r="FM26" s="264"/>
      <c r="FN26" s="264"/>
      <c r="FO26" s="264"/>
      <c r="FP26" s="264"/>
      <c r="FQ26" s="264"/>
      <c r="FR26" s="264"/>
      <c r="FS26" s="264"/>
      <c r="FT26" s="264"/>
      <c r="FU26" s="264"/>
      <c r="FV26" s="264"/>
      <c r="FW26" s="264"/>
      <c r="FX26" s="264"/>
      <c r="FY26" s="264"/>
      <c r="FZ26" s="264"/>
      <c r="GA26" s="264"/>
      <c r="GB26" s="264"/>
      <c r="GC26" s="264"/>
      <c r="GD26" s="264"/>
      <c r="GE26" s="264"/>
      <c r="GF26" s="264"/>
      <c r="GG26" s="264"/>
      <c r="GH26" s="264"/>
      <c r="GI26" s="264"/>
      <c r="GJ26" s="264"/>
      <c r="GK26" s="264"/>
      <c r="GL26" s="264"/>
      <c r="GM26" s="264"/>
      <c r="GN26" s="264"/>
      <c r="GO26" s="264"/>
      <c r="GP26" s="264"/>
      <c r="GQ26" s="264"/>
      <c r="GR26" s="264"/>
      <c r="GS26" s="264"/>
      <c r="GT26" s="264"/>
      <c r="GU26" s="264"/>
      <c r="GV26" s="264"/>
      <c r="GW26" s="264"/>
      <c r="GX26" s="264"/>
      <c r="GY26" s="264"/>
      <c r="GZ26" s="264"/>
      <c r="HA26" s="264"/>
      <c r="HB26" s="264"/>
      <c r="HC26" s="264"/>
      <c r="HD26" s="264"/>
      <c r="HE26" s="264"/>
      <c r="HF26" s="264"/>
      <c r="HG26" s="264"/>
      <c r="HH26" s="264"/>
      <c r="HI26" s="264"/>
      <c r="HJ26" s="264"/>
      <c r="HK26" s="264"/>
      <c r="HL26" s="264"/>
      <c r="HM26" s="264"/>
      <c r="HN26" s="264"/>
      <c r="HO26" s="264"/>
      <c r="HP26" s="264"/>
      <c r="HQ26" s="264"/>
      <c r="HR26" s="264"/>
      <c r="HS26" s="264"/>
      <c r="HT26" s="264"/>
      <c r="HU26" s="264"/>
      <c r="HV26" s="264"/>
      <c r="HW26" s="264"/>
      <c r="HX26" s="264"/>
      <c r="HY26" s="264"/>
      <c r="HZ26" s="264"/>
      <c r="IA26" s="264"/>
      <c r="IB26" s="264"/>
      <c r="IC26" s="264"/>
      <c r="ID26" s="264"/>
      <c r="IE26" s="264"/>
      <c r="IF26" s="264"/>
      <c r="IG26" s="264"/>
      <c r="IH26" s="264"/>
      <c r="II26" s="264"/>
      <c r="IJ26" s="264"/>
      <c r="IK26" s="264"/>
      <c r="IL26" s="264"/>
      <c r="IM26" s="264"/>
      <c r="IN26" s="264"/>
      <c r="IO26" s="264"/>
      <c r="IP26" s="264"/>
      <c r="IQ26" s="264"/>
      <c r="IR26" s="264"/>
      <c r="IS26" s="264"/>
      <c r="IT26" s="264"/>
      <c r="IU26" s="264"/>
      <c r="IV26" s="264"/>
      <c r="IW26" s="264"/>
    </row>
  </sheetData>
  <mergeCells count="11">
    <mergeCell ref="D8:AD8"/>
    <mergeCell ref="C3:AD3"/>
    <mergeCell ref="C4:AD4"/>
    <mergeCell ref="C5:AD5"/>
    <mergeCell ref="C6:AD6"/>
    <mergeCell ref="C7:AD7"/>
    <mergeCell ref="D9:AD9"/>
    <mergeCell ref="D10:AD10"/>
    <mergeCell ref="C11:AD11"/>
    <mergeCell ref="C25:D25"/>
    <mergeCell ref="C26:D26"/>
  </mergeCells>
  <printOptions horizontalCentered="1"/>
  <pageMargins left="0.19685039370078741" right="0.19685039370078741" top="0.78740157480314965" bottom="0.78740157480314965" header="0.19685039370078741" footer="0.19685039370078741"/>
  <pageSetup paperSize="9" scale="37" fitToHeight="100" orientation="landscape" r:id="rId1"/>
  <headerFooter scaleWithDoc="0" alignWithMargins="0">
    <oddHeader>&amp;RPágina &amp;P de &amp;N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dimension ref="A1:D5292"/>
  <sheetViews>
    <sheetView zoomScale="70" zoomScaleNormal="70" workbookViewId="0">
      <selection activeCell="B53" sqref="B53"/>
    </sheetView>
  </sheetViews>
  <sheetFormatPr defaultRowHeight="15" x14ac:dyDescent="0.25"/>
  <cols>
    <col min="1" max="1" width="17.85546875" style="6" customWidth="1"/>
    <col min="2" max="2" width="160.28515625" style="9" customWidth="1"/>
    <col min="3" max="3" width="10.7109375" style="6" customWidth="1"/>
    <col min="4" max="4" width="12.7109375" style="7" customWidth="1"/>
  </cols>
  <sheetData>
    <row r="1" spans="1:4" ht="16.5" thickBot="1" x14ac:dyDescent="0.3">
      <c r="A1" s="1" t="s">
        <v>0</v>
      </c>
      <c r="B1" s="2" t="s">
        <v>1</v>
      </c>
      <c r="C1" s="1" t="s">
        <v>2</v>
      </c>
      <c r="D1" s="3" t="s">
        <v>3</v>
      </c>
    </row>
    <row r="2" spans="1:4" x14ac:dyDescent="0.25">
      <c r="A2" s="4" t="s">
        <v>3446</v>
      </c>
      <c r="B2" s="8" t="str">
        <f ca="1">OFFSET('COMP. DREN'!$A$1,MATCH(A2,'COMP. DREN'!$C:$C,0)-3,2)</f>
        <v>ADMINISTRAÇÃO LOCAL</v>
      </c>
      <c r="C2" s="4" t="str">
        <f ca="1">OFFSET('COMP. DREN'!$A$1,MATCH(A2,'COMP. DREN'!$C:$C,0)-1,10)</f>
        <v>UN</v>
      </c>
      <c r="D2" s="5">
        <f ca="1">OFFSET('COMP. DREN'!$A$1,MATCH(A2,'COMP. DREN'!$C:$C,0)-1,11)</f>
        <v>9708.64</v>
      </c>
    </row>
    <row r="3" spans="1:4" x14ac:dyDescent="0.25">
      <c r="A3" s="6" t="s">
        <v>3447</v>
      </c>
      <c r="B3" s="9" t="str">
        <f ca="1">OFFSET('COMP. DREN'!$A$1,MATCH(A3,'COMP. DREN'!$C:$C,0)-3,2)</f>
        <v>PLACA DE OBRA EM CHAPA DE ACO GALVANIZADO</v>
      </c>
      <c r="C3" s="6" t="str">
        <f ca="1">OFFSET('COMP. DREN'!$A$1,MATCH(A3,'COMP. DREN'!$C:$C,0)-1,10)</f>
        <v>M2</v>
      </c>
      <c r="D3" s="7">
        <f ca="1">OFFSET('COMP. DREN'!$A$1,MATCH(A3,'COMP. DREN'!$C:$C,0)-1,11)</f>
        <v>373.47999999999996</v>
      </c>
    </row>
    <row r="4" spans="1:4" x14ac:dyDescent="0.25">
      <c r="A4" s="4" t="s">
        <v>3448</v>
      </c>
      <c r="B4" s="8" t="str">
        <f ca="1">OFFSET('COMP. DREN'!$A$1,MATCH(A4,'COMP. DREN'!$C:$C,0)-3,2)</f>
        <v>FORNEC. E ASSENT. DE TAMPÃO ARTICULADO EM FoFo P/PV's, DN=600mm, CARGA 12,5 TON., DIMENS. CONF. NBR 10158</v>
      </c>
      <c r="C4" s="4" t="str">
        <f ca="1">OFFSET('COMP. DREN'!$A$1,MATCH(A4,'COMP. DREN'!$C:$C,0)-1,10)</f>
        <v>UN</v>
      </c>
      <c r="D4" s="5">
        <f ca="1">OFFSET('COMP. DREN'!$A$1,MATCH(A4,'COMP. DREN'!$C:$C,0)-1,11)</f>
        <v>876.46999999999991</v>
      </c>
    </row>
    <row r="5" spans="1:4" x14ac:dyDescent="0.25">
      <c r="A5" s="6" t="s">
        <v>3449</v>
      </c>
      <c r="B5" s="9" t="str">
        <f ca="1">OFFSET('COMP. DREN'!$A$1,MATCH(A5,'COMP. DREN'!$C:$C,0)-3,2)</f>
        <v>EXECUÇÃO DE IMPRIMAÇÃO COM ASFALTO DILUÍDO CM-30. AF_11/2019</v>
      </c>
      <c r="C5" s="6" t="str">
        <f ca="1">OFFSET('COMP. DREN'!$A$1,MATCH(A5,'COMP. DREN'!$C:$C,0)-1,10)</f>
        <v>M2</v>
      </c>
      <c r="D5" s="7">
        <f ca="1">OFFSET('COMP. DREN'!$A$1,MATCH(A5,'COMP. DREN'!$C:$C,0)-1,11)</f>
        <v>8.5300000000000011</v>
      </c>
    </row>
    <row r="6" spans="1:4" x14ac:dyDescent="0.25">
      <c r="A6" s="4" t="s">
        <v>3450</v>
      </c>
      <c r="B6" s="8" t="str">
        <f ca="1">OFFSET('COMP. DREN'!$A$1,MATCH(A6,'COMP. DREN'!$C:$C,0)-3,2)</f>
        <v>PAVIMENTO COM TRATAMENTO SUPERFICIAL DUPLO, COM EMULSÃO ASFÁLTICA RR-2C, COM BANHO DILUÍDO. AF_01/2020</v>
      </c>
      <c r="C6" s="4" t="str">
        <f ca="1">OFFSET('COMP. DREN'!$A$1,MATCH(A6,'COMP. DREN'!$C:$C,0)-1,10)</f>
        <v>M2</v>
      </c>
      <c r="D6" s="5">
        <f ca="1">OFFSET('COMP. DREN'!$A$1,MATCH(A6,'COMP. DREN'!$C:$C,0)-1,11)</f>
        <v>20.509999999999994</v>
      </c>
    </row>
    <row r="7" spans="1:4" x14ac:dyDescent="0.25">
      <c r="A7" s="6" t="s">
        <v>3451</v>
      </c>
      <c r="B7" s="9" t="e">
        <f ca="1">OFFSET('COMP. DREN'!$A$1,MATCH(A7,'COMP. DREN'!$C:$C,0)-3,2)</f>
        <v>#N/A</v>
      </c>
      <c r="C7" s="6" t="e">
        <f ca="1">OFFSET('COMP. DREN'!$A$1,MATCH(A7,'COMP. DREN'!$C:$C,0)-1,10)</f>
        <v>#N/A</v>
      </c>
      <c r="D7" s="7" t="e">
        <f ca="1">OFFSET('COMP. DREN'!$A$1,MATCH(A7,'COMP. DREN'!$C:$C,0)-1,11)</f>
        <v>#N/A</v>
      </c>
    </row>
    <row r="8" spans="1:4" x14ac:dyDescent="0.25">
      <c r="A8" s="4" t="s">
        <v>3452</v>
      </c>
      <c r="B8" s="8" t="e">
        <f ca="1">OFFSET('COMP. DREN'!$A$1,MATCH(A8,'COMP. DREN'!$C:$C,0)-3,2)</f>
        <v>#N/A</v>
      </c>
      <c r="C8" s="4" t="e">
        <f ca="1">OFFSET('COMP. DREN'!$A$1,MATCH(A8,'COMP. DREN'!$C:$C,0)-1,10)</f>
        <v>#N/A</v>
      </c>
      <c r="D8" s="5" t="e">
        <f ca="1">OFFSET('COMP. DREN'!$A$1,MATCH(A8,'COMP. DREN'!$C:$C,0)-1,11)</f>
        <v>#N/A</v>
      </c>
    </row>
    <row r="9" spans="1:4" x14ac:dyDescent="0.25">
      <c r="A9" s="6" t="s">
        <v>3453</v>
      </c>
      <c r="B9" s="9" t="e">
        <f ca="1">OFFSET('COMP. DREN'!$A$1,MATCH(A9,'COMP. DREN'!$C:$C,0)-3,2)</f>
        <v>#N/A</v>
      </c>
      <c r="C9" s="6" t="e">
        <f ca="1">OFFSET('COMP. DREN'!$A$1,MATCH(A9,'COMP. DREN'!$C:$C,0)-1,10)</f>
        <v>#N/A</v>
      </c>
      <c r="D9" s="7" t="e">
        <f ca="1">OFFSET('COMP. DREN'!$A$1,MATCH(A9,'COMP. DREN'!$C:$C,0)-1,11)</f>
        <v>#N/A</v>
      </c>
    </row>
    <row r="10" spans="1:4" x14ac:dyDescent="0.25">
      <c r="A10" s="4" t="s">
        <v>3454</v>
      </c>
      <c r="B10" s="8" t="e">
        <f ca="1">OFFSET('COMP. DREN'!$A$1,MATCH(A10,'COMP. DREN'!$C:$C,0)-3,2)</f>
        <v>#N/A</v>
      </c>
      <c r="C10" s="4" t="e">
        <f ca="1">OFFSET('COMP. DREN'!$A$1,MATCH(A10,'COMP. DREN'!$C:$C,0)-1,10)</f>
        <v>#N/A</v>
      </c>
      <c r="D10" s="5" t="e">
        <f ca="1">OFFSET('COMP. DREN'!$A$1,MATCH(A10,'COMP. DREN'!$C:$C,0)-1,11)</f>
        <v>#N/A</v>
      </c>
    </row>
    <row r="11" spans="1:4" x14ac:dyDescent="0.25">
      <c r="A11" s="6" t="s">
        <v>3455</v>
      </c>
      <c r="B11" s="9" t="e">
        <f ca="1">OFFSET('COMP. DREN'!$A$1,MATCH(A11,'COMP. DREN'!$C:$C,0)-3,2)</f>
        <v>#N/A</v>
      </c>
      <c r="C11" s="6" t="e">
        <f ca="1">OFFSET('COMP. DREN'!$A$1,MATCH(A11,'COMP. DREN'!$C:$C,0)-1,10)</f>
        <v>#N/A</v>
      </c>
      <c r="D11" s="7" t="e">
        <f ca="1">OFFSET('COMP. DREN'!$A$1,MATCH(A11,'COMP. DREN'!$C:$C,0)-1,11)</f>
        <v>#N/A</v>
      </c>
    </row>
    <row r="12" spans="1:4" x14ac:dyDescent="0.25">
      <c r="A12" s="4" t="s">
        <v>3456</v>
      </c>
      <c r="B12" s="8" t="e">
        <f ca="1">OFFSET('COMP. DREN'!$A$1,MATCH(A12,'COMP. DREN'!$C:$C,0)-3,2)</f>
        <v>#N/A</v>
      </c>
      <c r="C12" s="4" t="e">
        <f ca="1">OFFSET('COMP. DREN'!$A$1,MATCH(A12,'COMP. DREN'!$C:$C,0)-1,10)</f>
        <v>#N/A</v>
      </c>
      <c r="D12" s="5" t="e">
        <f ca="1">OFFSET('COMP. DREN'!$A$1,MATCH(A12,'COMP. DREN'!$C:$C,0)-1,11)</f>
        <v>#N/A</v>
      </c>
    </row>
    <row r="13" spans="1:4" x14ac:dyDescent="0.25">
      <c r="A13" s="6" t="s">
        <v>3457</v>
      </c>
      <c r="B13" s="9" t="e">
        <f ca="1">OFFSET('COMP. DREN'!$A$1,MATCH(A13,'COMP. DREN'!$C:$C,0)-3,2)</f>
        <v>#N/A</v>
      </c>
      <c r="C13" s="6" t="e">
        <f ca="1">OFFSET('COMP. DREN'!$A$1,MATCH(A13,'COMP. DREN'!$C:$C,0)-1,10)</f>
        <v>#N/A</v>
      </c>
      <c r="D13" s="7" t="e">
        <f ca="1">OFFSET('COMP. DREN'!$A$1,MATCH(A13,'COMP. DREN'!$C:$C,0)-1,11)</f>
        <v>#N/A</v>
      </c>
    </row>
    <row r="14" spans="1:4" x14ac:dyDescent="0.25">
      <c r="A14" s="4" t="s">
        <v>3458</v>
      </c>
      <c r="B14" s="8" t="e">
        <f ca="1">OFFSET('COMP. DREN'!$A$1,MATCH(A14,'COMP. DREN'!$C:$C,0)-3,2)</f>
        <v>#N/A</v>
      </c>
      <c r="C14" s="4" t="e">
        <f ca="1">OFFSET('COMP. DREN'!$A$1,MATCH(A14,'COMP. DREN'!$C:$C,0)-1,10)</f>
        <v>#N/A</v>
      </c>
      <c r="D14" s="5" t="e">
        <f ca="1">OFFSET('COMP. DREN'!$A$1,MATCH(A14,'COMP. DREN'!$C:$C,0)-1,11)</f>
        <v>#N/A</v>
      </c>
    </row>
    <row r="15" spans="1:4" x14ac:dyDescent="0.25">
      <c r="A15" s="6" t="s">
        <v>3459</v>
      </c>
      <c r="B15" s="9" t="e">
        <f ca="1">OFFSET('COMP. DREN'!$A$1,MATCH(A15,'COMP. DREN'!$C:$C,0)-3,2)</f>
        <v>#N/A</v>
      </c>
      <c r="C15" s="6" t="e">
        <f ca="1">OFFSET('COMP. DREN'!$A$1,MATCH(A15,'COMP. DREN'!$C:$C,0)-1,10)</f>
        <v>#N/A</v>
      </c>
      <c r="D15" s="7" t="e">
        <f ca="1">OFFSET('COMP. DREN'!$A$1,MATCH(A15,'COMP. DREN'!$C:$C,0)-1,11)</f>
        <v>#N/A</v>
      </c>
    </row>
    <row r="16" spans="1:4" x14ac:dyDescent="0.25">
      <c r="A16" s="4" t="s">
        <v>3460</v>
      </c>
      <c r="B16" s="8" t="e">
        <f ca="1">OFFSET('COMP. DREN'!$A$1,MATCH(A16,'COMP. DREN'!$C:$C,0)-3,2)</f>
        <v>#N/A</v>
      </c>
      <c r="C16" s="4" t="e">
        <f ca="1">OFFSET('COMP. DREN'!$A$1,MATCH(A16,'COMP. DREN'!$C:$C,0)-1,10)</f>
        <v>#N/A</v>
      </c>
      <c r="D16" s="5" t="e">
        <f ca="1">OFFSET('COMP. DREN'!$A$1,MATCH(A16,'COMP. DREN'!$C:$C,0)-1,11)</f>
        <v>#N/A</v>
      </c>
    </row>
    <row r="17" spans="1:4" x14ac:dyDescent="0.25">
      <c r="A17" s="6" t="s">
        <v>3461</v>
      </c>
      <c r="B17" s="9" t="e">
        <f ca="1">OFFSET('COMP. DREN'!$A$1,MATCH(A17,'COMP. DREN'!$C:$C,0)-3,2)</f>
        <v>#N/A</v>
      </c>
      <c r="C17" s="6" t="e">
        <f ca="1">OFFSET('COMP. DREN'!$A$1,MATCH(A17,'COMP. DREN'!$C:$C,0)-1,10)</f>
        <v>#N/A</v>
      </c>
      <c r="D17" s="7" t="e">
        <f ca="1">OFFSET('COMP. DREN'!$A$1,MATCH(A17,'COMP. DREN'!$C:$C,0)-1,11)</f>
        <v>#N/A</v>
      </c>
    </row>
    <row r="18" spans="1:4" x14ac:dyDescent="0.25">
      <c r="A18" s="4" t="s">
        <v>3462</v>
      </c>
      <c r="B18" s="8" t="e">
        <f ca="1">OFFSET('COMP. DREN'!$A$1,MATCH(A18,'COMP. DREN'!$C:$C,0)-3,2)</f>
        <v>#N/A</v>
      </c>
      <c r="C18" s="4" t="e">
        <f ca="1">OFFSET('COMP. DREN'!$A$1,MATCH(A18,'COMP. DREN'!$C:$C,0)-1,10)</f>
        <v>#N/A</v>
      </c>
      <c r="D18" s="5" t="e">
        <f ca="1">OFFSET('COMP. DREN'!$A$1,MATCH(A18,'COMP. DREN'!$C:$C,0)-1,11)</f>
        <v>#N/A</v>
      </c>
    </row>
    <row r="19" spans="1:4" x14ac:dyDescent="0.25">
      <c r="A19" s="6" t="s">
        <v>3463</v>
      </c>
      <c r="B19" s="9" t="e">
        <f ca="1">OFFSET('COMP. DREN'!$A$1,MATCH(A19,'COMP. DREN'!$C:$C,0)-3,2)</f>
        <v>#N/A</v>
      </c>
      <c r="C19" s="6" t="e">
        <f ca="1">OFFSET('COMP. DREN'!$A$1,MATCH(A19,'COMP. DREN'!$C:$C,0)-1,10)</f>
        <v>#N/A</v>
      </c>
      <c r="D19" s="7" t="e">
        <f ca="1">OFFSET('COMP. DREN'!$A$1,MATCH(A19,'COMP. DREN'!$C:$C,0)-1,11)</f>
        <v>#N/A</v>
      </c>
    </row>
    <row r="20" spans="1:4" x14ac:dyDescent="0.25">
      <c r="A20" s="4" t="s">
        <v>3464</v>
      </c>
      <c r="B20" s="8" t="e">
        <f ca="1">OFFSET('COMP. DREN'!$A$1,MATCH(A20,'COMP. DREN'!$C:$C,0)-3,2)</f>
        <v>#N/A</v>
      </c>
      <c r="C20" s="4" t="e">
        <f ca="1">OFFSET('COMP. DREN'!$A$1,MATCH(A20,'COMP. DREN'!$C:$C,0)-1,10)</f>
        <v>#N/A</v>
      </c>
      <c r="D20" s="5" t="e">
        <f ca="1">OFFSET('COMP. DREN'!$A$1,MATCH(A20,'COMP. DREN'!$C:$C,0)-1,11)</f>
        <v>#N/A</v>
      </c>
    </row>
    <row r="21" spans="1:4" x14ac:dyDescent="0.25">
      <c r="A21" s="6" t="s">
        <v>3465</v>
      </c>
      <c r="B21" s="9" t="e">
        <f ca="1">OFFSET('COMP. DREN'!$A$1,MATCH(A21,'COMP. DREN'!$C:$C,0)-3,2)</f>
        <v>#N/A</v>
      </c>
      <c r="C21" s="6" t="e">
        <f ca="1">OFFSET('COMP. DREN'!$A$1,MATCH(A21,'COMP. DREN'!$C:$C,0)-1,10)</f>
        <v>#N/A</v>
      </c>
      <c r="D21" s="7" t="e">
        <f ca="1">OFFSET('COMP. DREN'!$A$1,MATCH(A21,'COMP. DREN'!$C:$C,0)-1,11)</f>
        <v>#N/A</v>
      </c>
    </row>
    <row r="22" spans="1:4" x14ac:dyDescent="0.25">
      <c r="A22" s="4" t="s">
        <v>3466</v>
      </c>
      <c r="B22" s="8" t="e">
        <f ca="1">OFFSET('COMP. DREN'!$A$1,MATCH(A22,'COMP. DREN'!$C:$C,0)-3,2)</f>
        <v>#N/A</v>
      </c>
      <c r="C22" s="4" t="e">
        <f ca="1">OFFSET('COMP. DREN'!$A$1,MATCH(A22,'COMP. DREN'!$C:$C,0)-1,10)</f>
        <v>#N/A</v>
      </c>
      <c r="D22" s="5" t="e">
        <f ca="1">OFFSET('COMP. DREN'!$A$1,MATCH(A22,'COMP. DREN'!$C:$C,0)-1,11)</f>
        <v>#N/A</v>
      </c>
    </row>
    <row r="23" spans="1:4" x14ac:dyDescent="0.25">
      <c r="A23" s="6" t="s">
        <v>3467</v>
      </c>
      <c r="B23" s="9" t="e">
        <f ca="1">OFFSET('COMP. DREN'!$A$1,MATCH(A23,'COMP. DREN'!$C:$C,0)-3,2)</f>
        <v>#N/A</v>
      </c>
      <c r="C23" s="6" t="e">
        <f ca="1">OFFSET('COMP. DREN'!$A$1,MATCH(A23,'COMP. DREN'!$C:$C,0)-1,10)</f>
        <v>#N/A</v>
      </c>
      <c r="D23" s="7" t="e">
        <f ca="1">OFFSET('COMP. DREN'!$A$1,MATCH(A23,'COMP. DREN'!$C:$C,0)-1,11)</f>
        <v>#N/A</v>
      </c>
    </row>
    <row r="24" spans="1:4" x14ac:dyDescent="0.25">
      <c r="A24" s="4" t="s">
        <v>3468</v>
      </c>
      <c r="B24" s="8" t="e">
        <f ca="1">OFFSET('COMP. DREN'!$A$1,MATCH(A24,'COMP. DREN'!$C:$C,0)-3,2)</f>
        <v>#N/A</v>
      </c>
      <c r="C24" s="4" t="e">
        <f ca="1">OFFSET('COMP. DREN'!$A$1,MATCH(A24,'COMP. DREN'!$C:$C,0)-1,10)</f>
        <v>#N/A</v>
      </c>
      <c r="D24" s="5" t="e">
        <f ca="1">OFFSET('COMP. DREN'!$A$1,MATCH(A24,'COMP. DREN'!$C:$C,0)-1,11)</f>
        <v>#N/A</v>
      </c>
    </row>
    <row r="25" spans="1:4" x14ac:dyDescent="0.25">
      <c r="A25" s="6" t="s">
        <v>3469</v>
      </c>
      <c r="B25" s="9" t="e">
        <f ca="1">OFFSET('COMP. DREN'!$A$1,MATCH(A25,'COMP. DREN'!$C:$C,0)-3,2)</f>
        <v>#N/A</v>
      </c>
      <c r="C25" s="6" t="e">
        <f ca="1">OFFSET('COMP. DREN'!$A$1,MATCH(A25,'COMP. DREN'!$C:$C,0)-1,10)</f>
        <v>#N/A</v>
      </c>
      <c r="D25" s="7" t="e">
        <f ca="1">OFFSET('COMP. DREN'!$A$1,MATCH(A25,'COMP. DREN'!$C:$C,0)-1,11)</f>
        <v>#N/A</v>
      </c>
    </row>
    <row r="26" spans="1:4" x14ac:dyDescent="0.25">
      <c r="A26" s="4" t="s">
        <v>4070</v>
      </c>
      <c r="B26" s="8" t="e">
        <f ca="1">OFFSET('COMP. DREN'!$A$1,MATCH(A26,'COMP. DREN'!$C:$C,0)-3,2)</f>
        <v>#N/A</v>
      </c>
      <c r="C26" s="4" t="e">
        <f ca="1">OFFSET('COMP. DREN'!$A$1,MATCH(A26,'COMP. DREN'!$C:$C,0)-1,10)</f>
        <v>#N/A</v>
      </c>
      <c r="D26" s="5" t="e">
        <f ca="1">OFFSET('COMP. DREN'!$A$1,MATCH(A26,'COMP. DREN'!$C:$C,0)-1,11)</f>
        <v>#N/A</v>
      </c>
    </row>
    <row r="27" spans="1:4" x14ac:dyDescent="0.25">
      <c r="A27" s="6" t="s">
        <v>4071</v>
      </c>
      <c r="B27" s="9" t="e">
        <f ca="1">OFFSET('COMP. DREN'!$A$1,MATCH(A27,'COMP. DREN'!$C:$C,0)-3,2)</f>
        <v>#N/A</v>
      </c>
      <c r="C27" s="6" t="e">
        <f ca="1">OFFSET('COMP. DREN'!$A$1,MATCH(A27,'COMP. DREN'!$C:$C,0)-1,10)</f>
        <v>#N/A</v>
      </c>
      <c r="D27" s="7" t="e">
        <f ca="1">OFFSET('COMP. DREN'!$A$1,MATCH(A27,'COMP. DREN'!$C:$C,0)-1,11)</f>
        <v>#N/A</v>
      </c>
    </row>
    <row r="28" spans="1:4" x14ac:dyDescent="0.25">
      <c r="A28" s="4" t="s">
        <v>4072</v>
      </c>
      <c r="B28" s="8" t="e">
        <f ca="1">OFFSET('COMP. DREN'!$A$1,MATCH(A28,'COMP. DREN'!$C:$C,0)-3,2)</f>
        <v>#N/A</v>
      </c>
      <c r="C28" s="4" t="e">
        <f ca="1">OFFSET('COMP. DREN'!$A$1,MATCH(A28,'COMP. DREN'!$C:$C,0)-1,10)</f>
        <v>#N/A</v>
      </c>
      <c r="D28" s="5" t="e">
        <f ca="1">OFFSET('COMP. DREN'!$A$1,MATCH(A28,'COMP. DREN'!$C:$C,0)-1,11)</f>
        <v>#N/A</v>
      </c>
    </row>
    <row r="29" spans="1:4" x14ac:dyDescent="0.25">
      <c r="A29" s="6" t="s">
        <v>4073</v>
      </c>
      <c r="B29" s="9" t="e">
        <f ca="1">OFFSET('COMP. DREN'!$A$1,MATCH(A29,'COMP. DREN'!$C:$C,0)-3,2)</f>
        <v>#N/A</v>
      </c>
      <c r="C29" s="6" t="e">
        <f ca="1">OFFSET('COMP. DREN'!$A$1,MATCH(A29,'COMP. DREN'!$C:$C,0)-1,10)</f>
        <v>#N/A</v>
      </c>
      <c r="D29" s="7" t="e">
        <f ca="1">OFFSET('COMP. DREN'!$A$1,MATCH(A29,'COMP. DREN'!$C:$C,0)-1,11)</f>
        <v>#N/A</v>
      </c>
    </row>
    <row r="30" spans="1:4" x14ac:dyDescent="0.25">
      <c r="A30" s="4" t="s">
        <v>4074</v>
      </c>
      <c r="B30" s="8" t="e">
        <f ca="1">OFFSET('COMP. DREN'!$A$1,MATCH(A30,'COMP. DREN'!$C:$C,0)-3,2)</f>
        <v>#N/A</v>
      </c>
      <c r="C30" s="4" t="e">
        <f ca="1">OFFSET('COMP. DREN'!$A$1,MATCH(A30,'COMP. DREN'!$C:$C,0)-1,10)</f>
        <v>#N/A</v>
      </c>
      <c r="D30" s="5" t="e">
        <f ca="1">OFFSET('COMP. DREN'!$A$1,MATCH(A30,'COMP. DREN'!$C:$C,0)-1,11)</f>
        <v>#N/A</v>
      </c>
    </row>
    <row r="31" spans="1:4" x14ac:dyDescent="0.25">
      <c r="A31" s="6" t="s">
        <v>4075</v>
      </c>
      <c r="B31" s="9" t="e">
        <f ca="1">OFFSET('COMP. DREN'!$A$1,MATCH(A31,'COMP. DREN'!$C:$C,0)-3,2)</f>
        <v>#N/A</v>
      </c>
      <c r="C31" s="6" t="e">
        <f ca="1">OFFSET('COMP. DREN'!$A$1,MATCH(A31,'COMP. DREN'!$C:$C,0)-1,10)</f>
        <v>#N/A</v>
      </c>
      <c r="D31" s="7" t="e">
        <f ca="1">OFFSET('COMP. DREN'!$A$1,MATCH(A31,'COMP. DREN'!$C:$C,0)-1,11)</f>
        <v>#N/A</v>
      </c>
    </row>
    <row r="32" spans="1:4" x14ac:dyDescent="0.25">
      <c r="A32" s="4" t="s">
        <v>4076</v>
      </c>
      <c r="B32" s="8" t="e">
        <f ca="1">OFFSET('COMP. DREN'!$A$1,MATCH(A32,'COMP. DREN'!$C:$C,0)-3,2)</f>
        <v>#N/A</v>
      </c>
      <c r="C32" s="4" t="e">
        <f ca="1">OFFSET('COMP. DREN'!$A$1,MATCH(A32,'COMP. DREN'!$C:$C,0)-1,10)</f>
        <v>#N/A</v>
      </c>
      <c r="D32" s="5" t="e">
        <f ca="1">OFFSET('COMP. DREN'!$A$1,MATCH(A32,'COMP. DREN'!$C:$C,0)-1,11)</f>
        <v>#N/A</v>
      </c>
    </row>
    <row r="33" spans="1:4" x14ac:dyDescent="0.25">
      <c r="A33" s="6" t="s">
        <v>4077</v>
      </c>
      <c r="B33" s="9" t="e">
        <f ca="1">OFFSET('COMP. DREN'!$A$1,MATCH(A33,'COMP. DREN'!$C:$C,0)-3,2)</f>
        <v>#N/A</v>
      </c>
      <c r="C33" s="6" t="e">
        <f ca="1">OFFSET('COMP. DREN'!$A$1,MATCH(A33,'COMP. DREN'!$C:$C,0)-1,10)</f>
        <v>#N/A</v>
      </c>
      <c r="D33" s="7" t="e">
        <f ca="1">OFFSET('COMP. DREN'!$A$1,MATCH(A33,'COMP. DREN'!$C:$C,0)-1,11)</f>
        <v>#N/A</v>
      </c>
    </row>
    <row r="34" spans="1:4" x14ac:dyDescent="0.25">
      <c r="A34" s="4" t="s">
        <v>4078</v>
      </c>
      <c r="B34" s="8" t="e">
        <f ca="1">OFFSET('COMP. DREN'!$A$1,MATCH(A34,'COMP. DREN'!$C:$C,0)-3,2)</f>
        <v>#N/A</v>
      </c>
      <c r="C34" s="4" t="e">
        <f ca="1">OFFSET('COMP. DREN'!$A$1,MATCH(A34,'COMP. DREN'!$C:$C,0)-1,10)</f>
        <v>#N/A</v>
      </c>
      <c r="D34" s="5" t="e">
        <f ca="1">OFFSET('COMP. DREN'!$A$1,MATCH(A34,'COMP. DREN'!$C:$C,0)-1,11)</f>
        <v>#N/A</v>
      </c>
    </row>
    <row r="35" spans="1:4" x14ac:dyDescent="0.25">
      <c r="A35" s="6" t="s">
        <v>4079</v>
      </c>
      <c r="B35" s="9" t="e">
        <f ca="1">OFFSET('COMP. DREN'!$A$1,MATCH(A35,'COMP. DREN'!$C:$C,0)-3,2)</f>
        <v>#N/A</v>
      </c>
      <c r="C35" s="6" t="e">
        <f ca="1">OFFSET('COMP. DREN'!$A$1,MATCH(A35,'COMP. DREN'!$C:$C,0)-1,10)</f>
        <v>#N/A</v>
      </c>
      <c r="D35" s="7" t="e">
        <f ca="1">OFFSET('COMP. DREN'!$A$1,MATCH(A35,'COMP. DREN'!$C:$C,0)-1,11)</f>
        <v>#N/A</v>
      </c>
    </row>
    <row r="36" spans="1:4" x14ac:dyDescent="0.25">
      <c r="A36" s="4" t="s">
        <v>4080</v>
      </c>
      <c r="B36" s="8" t="e">
        <f ca="1">OFFSET('COMP. DREN'!$A$1,MATCH(A36,'COMP. DREN'!$C:$C,0)-3,2)</f>
        <v>#N/A</v>
      </c>
      <c r="C36" s="4" t="e">
        <f ca="1">OFFSET('COMP. DREN'!$A$1,MATCH(A36,'COMP. DREN'!$C:$C,0)-1,10)</f>
        <v>#N/A</v>
      </c>
      <c r="D36" s="5" t="e">
        <f ca="1">OFFSET('COMP. DREN'!$A$1,MATCH(A36,'COMP. DREN'!$C:$C,0)-1,11)</f>
        <v>#N/A</v>
      </c>
    </row>
    <row r="37" spans="1:4" x14ac:dyDescent="0.25">
      <c r="A37" s="6" t="s">
        <v>4081</v>
      </c>
      <c r="B37" s="9" t="e">
        <f ca="1">OFFSET('COMP. DREN'!$A$1,MATCH(A37,'COMP. DREN'!$C:$C,0)-3,2)</f>
        <v>#N/A</v>
      </c>
      <c r="C37" s="6" t="e">
        <f ca="1">OFFSET('COMP. DREN'!$A$1,MATCH(A37,'COMP. DREN'!$C:$C,0)-1,10)</f>
        <v>#N/A</v>
      </c>
      <c r="D37" s="7" t="e">
        <f ca="1">OFFSET('COMP. DREN'!$A$1,MATCH(A37,'COMP. DREN'!$C:$C,0)-1,11)</f>
        <v>#N/A</v>
      </c>
    </row>
    <row r="38" spans="1:4" x14ac:dyDescent="0.25">
      <c r="A38" s="4" t="s">
        <v>4082</v>
      </c>
      <c r="B38" s="8" t="e">
        <f ca="1">OFFSET('COMP. DREN'!$A$1,MATCH(A38,'COMP. DREN'!$C:$C,0)-3,2)</f>
        <v>#N/A</v>
      </c>
      <c r="C38" s="4" t="e">
        <f ca="1">OFFSET('COMP. DREN'!$A$1,MATCH(A38,'COMP. DREN'!$C:$C,0)-1,10)</f>
        <v>#N/A</v>
      </c>
      <c r="D38" s="5" t="e">
        <f ca="1">OFFSET('COMP. DREN'!$A$1,MATCH(A38,'COMP. DREN'!$C:$C,0)-1,11)</f>
        <v>#N/A</v>
      </c>
    </row>
    <row r="39" spans="1:4" x14ac:dyDescent="0.25">
      <c r="A39" s="6" t="s">
        <v>4083</v>
      </c>
      <c r="B39" s="9" t="e">
        <f ca="1">OFFSET('COMP. DREN'!$A$1,MATCH(A39,'COMP. DREN'!$C:$C,0)-3,2)</f>
        <v>#N/A</v>
      </c>
      <c r="C39" s="6" t="e">
        <f ca="1">OFFSET('COMP. DREN'!$A$1,MATCH(A39,'COMP. DREN'!$C:$C,0)-1,10)</f>
        <v>#N/A</v>
      </c>
      <c r="D39" s="7" t="e">
        <f ca="1">OFFSET('COMP. DREN'!$A$1,MATCH(A39,'COMP. DREN'!$C:$C,0)-1,11)</f>
        <v>#N/A</v>
      </c>
    </row>
    <row r="40" spans="1:4" x14ac:dyDescent="0.25">
      <c r="A40" s="4" t="s">
        <v>4084</v>
      </c>
      <c r="B40" s="8" t="e">
        <f ca="1">OFFSET('COMP. DREN'!$A$1,MATCH(A40,'COMP. DREN'!$C:$C,0)-3,2)</f>
        <v>#N/A</v>
      </c>
      <c r="C40" s="4" t="e">
        <f ca="1">OFFSET('COMP. DREN'!$A$1,MATCH(A40,'COMP. DREN'!$C:$C,0)-1,10)</f>
        <v>#N/A</v>
      </c>
      <c r="D40" s="5" t="e">
        <f ca="1">OFFSET('COMP. DREN'!$A$1,MATCH(A40,'COMP. DREN'!$C:$C,0)-1,11)</f>
        <v>#N/A</v>
      </c>
    </row>
    <row r="41" spans="1:4" x14ac:dyDescent="0.25">
      <c r="A41" s="6" t="s">
        <v>4085</v>
      </c>
      <c r="B41" s="9" t="e">
        <f ca="1">OFFSET('COMP. DREN'!$A$1,MATCH(A41,'COMP. DREN'!$C:$C,0)-3,2)</f>
        <v>#N/A</v>
      </c>
      <c r="C41" s="6" t="e">
        <f ca="1">OFFSET('COMP. DREN'!$A$1,MATCH(A41,'COMP. DREN'!$C:$C,0)-1,10)</f>
        <v>#N/A</v>
      </c>
      <c r="D41" s="7" t="e">
        <f ca="1">OFFSET('COMP. DREN'!$A$1,MATCH(A41,'COMP. DREN'!$C:$C,0)-1,11)</f>
        <v>#N/A</v>
      </c>
    </row>
    <row r="42" spans="1:4" x14ac:dyDescent="0.25">
      <c r="A42" s="4" t="s">
        <v>4086</v>
      </c>
      <c r="B42" s="8" t="e">
        <f ca="1">OFFSET('COMP. DREN'!$A$1,MATCH(A42,'COMP. DREN'!$C:$C,0)-3,2)</f>
        <v>#N/A</v>
      </c>
      <c r="C42" s="4" t="e">
        <f ca="1">OFFSET('COMP. DREN'!$A$1,MATCH(A42,'COMP. DREN'!$C:$C,0)-1,10)</f>
        <v>#N/A</v>
      </c>
      <c r="D42" s="5" t="e">
        <f ca="1">OFFSET('COMP. DREN'!$A$1,MATCH(A42,'COMP. DREN'!$C:$C,0)-1,11)</f>
        <v>#N/A</v>
      </c>
    </row>
    <row r="43" spans="1:4" x14ac:dyDescent="0.25">
      <c r="A43" s="6" t="s">
        <v>4087</v>
      </c>
      <c r="B43" s="9" t="e">
        <f ca="1">OFFSET('COMP. DREN'!$A$1,MATCH(A43,'COMP. DREN'!$C:$C,0)-3,2)</f>
        <v>#N/A</v>
      </c>
      <c r="C43" s="6" t="e">
        <f ca="1">OFFSET('COMP. DREN'!$A$1,MATCH(A43,'COMP. DREN'!$C:$C,0)-1,10)</f>
        <v>#N/A</v>
      </c>
      <c r="D43" s="7" t="e">
        <f ca="1">OFFSET('COMP. DREN'!$A$1,MATCH(A43,'COMP. DREN'!$C:$C,0)-1,11)</f>
        <v>#N/A</v>
      </c>
    </row>
    <row r="44" spans="1:4" x14ac:dyDescent="0.25">
      <c r="A44" s="4" t="s">
        <v>4088</v>
      </c>
      <c r="B44" s="8" t="e">
        <f ca="1">OFFSET('COMP. DREN'!$A$1,MATCH(A44,'COMP. DREN'!$C:$C,0)-3,2)</f>
        <v>#N/A</v>
      </c>
      <c r="C44" s="4" t="e">
        <f ca="1">OFFSET('COMP. DREN'!$A$1,MATCH(A44,'COMP. DREN'!$C:$C,0)-1,10)</f>
        <v>#N/A</v>
      </c>
      <c r="D44" s="5" t="e">
        <f ca="1">OFFSET('COMP. DREN'!$A$1,MATCH(A44,'COMP. DREN'!$C:$C,0)-1,11)</f>
        <v>#N/A</v>
      </c>
    </row>
    <row r="45" spans="1:4" x14ac:dyDescent="0.25">
      <c r="A45" s="6" t="s">
        <v>4089</v>
      </c>
      <c r="B45" s="9" t="e">
        <f ca="1">OFFSET('COMP. DREN'!$A$1,MATCH(A45,'COMP. DREN'!$C:$C,0)-3,2)</f>
        <v>#N/A</v>
      </c>
      <c r="C45" s="6" t="e">
        <f ca="1">OFFSET('COMP. DREN'!$A$1,MATCH(A45,'COMP. DREN'!$C:$C,0)-1,10)</f>
        <v>#N/A</v>
      </c>
      <c r="D45" s="7" t="e">
        <f ca="1">OFFSET('COMP. DREN'!$A$1,MATCH(A45,'COMP. DREN'!$C:$C,0)-1,11)</f>
        <v>#N/A</v>
      </c>
    </row>
    <row r="46" spans="1:4" x14ac:dyDescent="0.25">
      <c r="A46" s="4" t="s">
        <v>4090</v>
      </c>
      <c r="B46" s="8" t="e">
        <f ca="1">OFFSET('COMP. DREN'!$A$1,MATCH(A46,'COMP. DREN'!$C:$C,0)-3,2)</f>
        <v>#N/A</v>
      </c>
      <c r="C46" s="4" t="e">
        <f ca="1">OFFSET('COMP. DREN'!$A$1,MATCH(A46,'COMP. DREN'!$C:$C,0)-1,10)</f>
        <v>#N/A</v>
      </c>
      <c r="D46" s="5" t="e">
        <f ca="1">OFFSET('COMP. DREN'!$A$1,MATCH(A46,'COMP. DREN'!$C:$C,0)-1,11)</f>
        <v>#N/A</v>
      </c>
    </row>
    <row r="47" spans="1:4" x14ac:dyDescent="0.25">
      <c r="A47" s="6" t="s">
        <v>4091</v>
      </c>
      <c r="B47" s="9" t="e">
        <f ca="1">OFFSET('COMP. DREN'!$A$1,MATCH(A47,'COMP. DREN'!$C:$C,0)-3,2)</f>
        <v>#N/A</v>
      </c>
      <c r="C47" s="6" t="e">
        <f ca="1">OFFSET('COMP. DREN'!$A$1,MATCH(A47,'COMP. DREN'!$C:$C,0)-1,10)</f>
        <v>#N/A</v>
      </c>
      <c r="D47" s="7" t="e">
        <f ca="1">OFFSET('COMP. DREN'!$A$1,MATCH(A47,'COMP. DREN'!$C:$C,0)-1,11)</f>
        <v>#N/A</v>
      </c>
    </row>
    <row r="48" spans="1:4" x14ac:dyDescent="0.25">
      <c r="A48" s="4" t="s">
        <v>4092</v>
      </c>
      <c r="B48" s="8" t="e">
        <f ca="1">OFFSET('COMP. DREN'!$A$1,MATCH(A48,'COMP. DREN'!$C:$C,0)-3,2)</f>
        <v>#N/A</v>
      </c>
      <c r="C48" s="4" t="e">
        <f ca="1">OFFSET('COMP. DREN'!$A$1,MATCH(A48,'COMP. DREN'!$C:$C,0)-1,10)</f>
        <v>#N/A</v>
      </c>
      <c r="D48" s="5" t="e">
        <f ca="1">OFFSET('COMP. DREN'!$A$1,MATCH(A48,'COMP. DREN'!$C:$C,0)-1,11)</f>
        <v>#N/A</v>
      </c>
    </row>
    <row r="49" spans="1:4" x14ac:dyDescent="0.25">
      <c r="A49" s="6" t="s">
        <v>4093</v>
      </c>
      <c r="B49" s="9" t="e">
        <f ca="1">OFFSET('COMP. DREN'!$A$1,MATCH(A49,'COMP. DREN'!$C:$C,0)-3,2)</f>
        <v>#N/A</v>
      </c>
      <c r="C49" s="6" t="e">
        <f ca="1">OFFSET('COMP. DREN'!$A$1,MATCH(A49,'COMP. DREN'!$C:$C,0)-1,10)</f>
        <v>#N/A</v>
      </c>
      <c r="D49" s="7" t="e">
        <f ca="1">OFFSET('COMP. DREN'!$A$1,MATCH(A49,'COMP. DREN'!$C:$C,0)-1,11)</f>
        <v>#N/A</v>
      </c>
    </row>
    <row r="50" spans="1:4" x14ac:dyDescent="0.25">
      <c r="A50" s="4" t="s">
        <v>4094</v>
      </c>
      <c r="B50" s="8" t="e">
        <f ca="1">OFFSET('COMP. DREN'!$A$1,MATCH(A50,'COMP. DREN'!$C:$C,0)-3,2)</f>
        <v>#N/A</v>
      </c>
      <c r="C50" s="4" t="e">
        <f ca="1">OFFSET('COMP. DREN'!$A$1,MATCH(A50,'COMP. DREN'!$C:$C,0)-1,10)</f>
        <v>#N/A</v>
      </c>
      <c r="D50" s="5" t="e">
        <f ca="1">OFFSET('COMP. DREN'!$A$1,MATCH(A50,'COMP. DREN'!$C:$C,0)-1,11)</f>
        <v>#N/A</v>
      </c>
    </row>
    <row r="51" spans="1:4" x14ac:dyDescent="0.25">
      <c r="A51" s="6" t="s">
        <v>4095</v>
      </c>
      <c r="B51" s="9" t="e">
        <f ca="1">OFFSET('COMP. DREN'!$A$1,MATCH(A51,'COMP. DREN'!$C:$C,0)-3,2)</f>
        <v>#N/A</v>
      </c>
      <c r="C51" s="6" t="e">
        <f ca="1">OFFSET('COMP. DREN'!$A$1,MATCH(A51,'COMP. DREN'!$C:$C,0)-1,10)</f>
        <v>#N/A</v>
      </c>
      <c r="D51" s="7" t="e">
        <f ca="1">OFFSET('COMP. DREN'!$A$1,MATCH(A51,'COMP. DREN'!$C:$C,0)-1,11)</f>
        <v>#N/A</v>
      </c>
    </row>
    <row r="52" spans="1:4" x14ac:dyDescent="0.25">
      <c r="A52" s="4" t="s">
        <v>4096</v>
      </c>
      <c r="B52" s="8" t="e">
        <f ca="1">OFFSET('COMP. DREN'!$A$1,MATCH(A52,'COMP. DREN'!$C:$C,0)-3,2)</f>
        <v>#N/A</v>
      </c>
      <c r="C52" s="4" t="e">
        <f ca="1">OFFSET('COMP. DREN'!$A$1,MATCH(A52,'COMP. DREN'!$C:$C,0)-1,10)</f>
        <v>#N/A</v>
      </c>
      <c r="D52" s="5" t="e">
        <f ca="1">OFFSET('COMP. DREN'!$A$1,MATCH(A52,'COMP. DREN'!$C:$C,0)-1,11)</f>
        <v>#N/A</v>
      </c>
    </row>
    <row r="53" spans="1:4" x14ac:dyDescent="0.25">
      <c r="A53" s="6" t="s">
        <v>4097</v>
      </c>
      <c r="B53" s="9" t="e">
        <f ca="1">OFFSET('COMP. DREN'!$A$1,MATCH(A53,'COMP. DREN'!$C:$C,0)-3,2)</f>
        <v>#N/A</v>
      </c>
      <c r="C53" s="6" t="e">
        <f ca="1">OFFSET('COMP. DREN'!$A$1,MATCH(A53,'COMP. DREN'!$C:$C,0)-1,10)</f>
        <v>#N/A</v>
      </c>
      <c r="D53" s="7" t="e">
        <f ca="1">OFFSET('COMP. DREN'!$A$1,MATCH(A53,'COMP. DREN'!$C:$C,0)-1,11)</f>
        <v>#N/A</v>
      </c>
    </row>
    <row r="54" spans="1:4" x14ac:dyDescent="0.25">
      <c r="A54" s="4" t="s">
        <v>4098</v>
      </c>
      <c r="B54" s="8" t="e">
        <f ca="1">OFFSET('COMP. DREN'!$A$1,MATCH(A54,'COMP. DREN'!$C:$C,0)-3,2)</f>
        <v>#N/A</v>
      </c>
      <c r="C54" s="4" t="e">
        <f ca="1">OFFSET('COMP. DREN'!$A$1,MATCH(A54,'COMP. DREN'!$C:$C,0)-1,10)</f>
        <v>#N/A</v>
      </c>
      <c r="D54" s="5" t="e">
        <f ca="1">OFFSET('COMP. DREN'!$A$1,MATCH(A54,'COMP. DREN'!$C:$C,0)-1,11)</f>
        <v>#N/A</v>
      </c>
    </row>
    <row r="55" spans="1:4" x14ac:dyDescent="0.25">
      <c r="A55" s="6" t="s">
        <v>4099</v>
      </c>
      <c r="B55" s="9" t="e">
        <f ca="1">OFFSET('COMP. DREN'!$A$1,MATCH(A55,'COMP. DREN'!$C:$C,0)-3,2)</f>
        <v>#N/A</v>
      </c>
      <c r="C55" s="6" t="e">
        <f ca="1">OFFSET('COMP. DREN'!$A$1,MATCH(A55,'COMP. DREN'!$C:$C,0)-1,10)</f>
        <v>#N/A</v>
      </c>
      <c r="D55" s="7" t="e">
        <f ca="1">OFFSET('COMP. DREN'!$A$1,MATCH(A55,'COMP. DREN'!$C:$C,0)-1,11)</f>
        <v>#N/A</v>
      </c>
    </row>
    <row r="56" spans="1:4" x14ac:dyDescent="0.25">
      <c r="A56" s="4" t="s">
        <v>4100</v>
      </c>
      <c r="B56" s="8" t="e">
        <f ca="1">OFFSET('COMP. DREN'!$A$1,MATCH(A56,'COMP. DREN'!$C:$C,0)-3,2)</f>
        <v>#N/A</v>
      </c>
      <c r="C56" s="4" t="e">
        <f ca="1">OFFSET('COMP. DREN'!$A$1,MATCH(A56,'COMP. DREN'!$C:$C,0)-1,10)</f>
        <v>#N/A</v>
      </c>
      <c r="D56" s="5" t="e">
        <f ca="1">OFFSET('COMP. DREN'!$A$1,MATCH(A56,'COMP. DREN'!$C:$C,0)-1,11)</f>
        <v>#N/A</v>
      </c>
    </row>
    <row r="57" spans="1:4" x14ac:dyDescent="0.25">
      <c r="A57" s="6" t="s">
        <v>4101</v>
      </c>
      <c r="B57" s="9" t="e">
        <f ca="1">OFFSET('COMP. DREN'!$A$1,MATCH(A57,'COMP. DREN'!$C:$C,0)-3,2)</f>
        <v>#N/A</v>
      </c>
      <c r="C57" s="6" t="e">
        <f ca="1">OFFSET('COMP. DREN'!$A$1,MATCH(A57,'COMP. DREN'!$C:$C,0)-1,10)</f>
        <v>#N/A</v>
      </c>
      <c r="D57" s="7" t="e">
        <f ca="1">OFFSET('COMP. DREN'!$A$1,MATCH(A57,'COMP. DREN'!$C:$C,0)-1,11)</f>
        <v>#N/A</v>
      </c>
    </row>
    <row r="58" spans="1:4" x14ac:dyDescent="0.25">
      <c r="A58" s="4" t="s">
        <v>4102</v>
      </c>
      <c r="B58" s="8" t="e">
        <f ca="1">OFFSET('COMP. DREN'!$A$1,MATCH(A58,'COMP. DREN'!$C:$C,0)-3,2)</f>
        <v>#N/A</v>
      </c>
      <c r="C58" s="4" t="e">
        <f ca="1">OFFSET('COMP. DREN'!$A$1,MATCH(A58,'COMP. DREN'!$C:$C,0)-1,10)</f>
        <v>#N/A</v>
      </c>
      <c r="D58" s="5" t="e">
        <f ca="1">OFFSET('COMP. DREN'!$A$1,MATCH(A58,'COMP. DREN'!$C:$C,0)-1,11)</f>
        <v>#N/A</v>
      </c>
    </row>
    <row r="59" spans="1:4" x14ac:dyDescent="0.25">
      <c r="A59" s="6" t="s">
        <v>4103</v>
      </c>
      <c r="B59" s="9" t="e">
        <f ca="1">OFFSET('COMP. DREN'!$A$1,MATCH(A59,'COMP. DREN'!$C:$C,0)-3,2)</f>
        <v>#N/A</v>
      </c>
      <c r="C59" s="6" t="e">
        <f ca="1">OFFSET('COMP. DREN'!$A$1,MATCH(A59,'COMP. DREN'!$C:$C,0)-1,10)</f>
        <v>#N/A</v>
      </c>
      <c r="D59" s="7" t="e">
        <f ca="1">OFFSET('COMP. DREN'!$A$1,MATCH(A59,'COMP. DREN'!$C:$C,0)-1,11)</f>
        <v>#N/A</v>
      </c>
    </row>
    <row r="60" spans="1:4" x14ac:dyDescent="0.25">
      <c r="A60" s="4" t="s">
        <v>4104</v>
      </c>
      <c r="B60" s="8" t="e">
        <f ca="1">OFFSET('COMP. DREN'!$A$1,MATCH(A60,'COMP. DREN'!$C:$C,0)-3,2)</f>
        <v>#N/A</v>
      </c>
      <c r="C60" s="4" t="e">
        <f ca="1">OFFSET('COMP. DREN'!$A$1,MATCH(A60,'COMP. DREN'!$C:$C,0)-1,10)</f>
        <v>#N/A</v>
      </c>
      <c r="D60" s="5" t="e">
        <f ca="1">OFFSET('COMP. DREN'!$A$1,MATCH(A60,'COMP. DREN'!$C:$C,0)-1,11)</f>
        <v>#N/A</v>
      </c>
    </row>
    <row r="61" spans="1:4" x14ac:dyDescent="0.25">
      <c r="A61" s="6" t="s">
        <v>4105</v>
      </c>
      <c r="B61" s="9" t="e">
        <f ca="1">OFFSET('COMP. DREN'!$A$1,MATCH(A61,'COMP. DREN'!$C:$C,0)-3,2)</f>
        <v>#N/A</v>
      </c>
      <c r="C61" s="6" t="e">
        <f ca="1">OFFSET('COMP. DREN'!$A$1,MATCH(A61,'COMP. DREN'!$C:$C,0)-1,10)</f>
        <v>#N/A</v>
      </c>
      <c r="D61" s="7" t="e">
        <f ca="1">OFFSET('COMP. DREN'!$A$1,MATCH(A61,'COMP. DREN'!$C:$C,0)-1,11)</f>
        <v>#N/A</v>
      </c>
    </row>
    <row r="62" spans="1:4" x14ac:dyDescent="0.25">
      <c r="A62" s="4" t="s">
        <v>4106</v>
      </c>
      <c r="B62" s="8" t="e">
        <f ca="1">OFFSET('COMP. DREN'!$A$1,MATCH(A62,'COMP. DREN'!$C:$C,0)-3,2)</f>
        <v>#N/A</v>
      </c>
      <c r="C62" s="4" t="e">
        <f ca="1">OFFSET('COMP. DREN'!$A$1,MATCH(A62,'COMP. DREN'!$C:$C,0)-1,10)</f>
        <v>#N/A</v>
      </c>
      <c r="D62" s="5" t="e">
        <f ca="1">OFFSET('COMP. DREN'!$A$1,MATCH(A62,'COMP. DREN'!$C:$C,0)-1,11)</f>
        <v>#N/A</v>
      </c>
    </row>
    <row r="63" spans="1:4" x14ac:dyDescent="0.25">
      <c r="A63" s="6" t="s">
        <v>4107</v>
      </c>
      <c r="B63" s="9" t="e">
        <f ca="1">OFFSET('COMP. DREN'!$A$1,MATCH(A63,'COMP. DREN'!$C:$C,0)-3,2)</f>
        <v>#N/A</v>
      </c>
      <c r="C63" s="6" t="e">
        <f ca="1">OFFSET('COMP. DREN'!$A$1,MATCH(A63,'COMP. DREN'!$C:$C,0)-1,10)</f>
        <v>#N/A</v>
      </c>
      <c r="D63" s="7" t="e">
        <f ca="1">OFFSET('COMP. DREN'!$A$1,MATCH(A63,'COMP. DREN'!$C:$C,0)-1,11)</f>
        <v>#N/A</v>
      </c>
    </row>
    <row r="64" spans="1:4" x14ac:dyDescent="0.25">
      <c r="A64" s="4" t="s">
        <v>4108</v>
      </c>
      <c r="B64" s="8" t="e">
        <f ca="1">OFFSET('COMP. DREN'!$A$1,MATCH(A64,'COMP. DREN'!$C:$C,0)-3,2)</f>
        <v>#N/A</v>
      </c>
      <c r="C64" s="4" t="e">
        <f ca="1">OFFSET('COMP. DREN'!$A$1,MATCH(A64,'COMP. DREN'!$C:$C,0)-1,10)</f>
        <v>#N/A</v>
      </c>
      <c r="D64" s="5" t="e">
        <f ca="1">OFFSET('COMP. DREN'!$A$1,MATCH(A64,'COMP. DREN'!$C:$C,0)-1,11)</f>
        <v>#N/A</v>
      </c>
    </row>
    <row r="65" spans="1:4" x14ac:dyDescent="0.25">
      <c r="A65" s="6" t="s">
        <v>4109</v>
      </c>
      <c r="B65" s="9" t="e">
        <f ca="1">OFFSET('COMP. DREN'!$A$1,MATCH(A65,'COMP. DREN'!$C:$C,0)-3,2)</f>
        <v>#N/A</v>
      </c>
      <c r="C65" s="6" t="e">
        <f ca="1">OFFSET('COMP. DREN'!$A$1,MATCH(A65,'COMP. DREN'!$C:$C,0)-1,10)</f>
        <v>#N/A</v>
      </c>
      <c r="D65" s="7" t="e">
        <f ca="1">OFFSET('COMP. DREN'!$A$1,MATCH(A65,'COMP. DREN'!$C:$C,0)-1,11)</f>
        <v>#N/A</v>
      </c>
    </row>
    <row r="66" spans="1:4" x14ac:dyDescent="0.25">
      <c r="A66" s="4"/>
      <c r="B66" s="8"/>
      <c r="C66" s="4"/>
      <c r="D66" s="5"/>
    </row>
    <row r="68" spans="1:4" x14ac:dyDescent="0.25">
      <c r="A68" s="4"/>
      <c r="B68" s="8"/>
      <c r="C68" s="4"/>
      <c r="D68" s="5"/>
    </row>
    <row r="70" spans="1:4" x14ac:dyDescent="0.25">
      <c r="A70" s="4"/>
      <c r="B70" s="8"/>
      <c r="C70" s="4"/>
      <c r="D70" s="5"/>
    </row>
    <row r="72" spans="1:4" x14ac:dyDescent="0.25">
      <c r="A72" s="4"/>
      <c r="B72" s="8"/>
      <c r="C72" s="4"/>
      <c r="D72" s="5"/>
    </row>
    <row r="74" spans="1:4" x14ac:dyDescent="0.25">
      <c r="A74" s="4"/>
      <c r="B74" s="8"/>
      <c r="C74" s="4"/>
      <c r="D74" s="5"/>
    </row>
    <row r="76" spans="1:4" x14ac:dyDescent="0.25">
      <c r="A76" s="4"/>
      <c r="B76" s="8"/>
      <c r="C76" s="4"/>
      <c r="D76" s="5"/>
    </row>
    <row r="78" spans="1:4" x14ac:dyDescent="0.25">
      <c r="A78" s="4"/>
      <c r="B78" s="8"/>
      <c r="C78" s="4"/>
      <c r="D78" s="5"/>
    </row>
    <row r="80" spans="1:4" x14ac:dyDescent="0.25">
      <c r="A80" s="4"/>
      <c r="B80" s="8"/>
      <c r="C80" s="4"/>
      <c r="D80" s="5"/>
    </row>
    <row r="82" spans="1:4" x14ac:dyDescent="0.25">
      <c r="A82" s="4"/>
      <c r="B82" s="8"/>
      <c r="C82" s="4"/>
      <c r="D82" s="5"/>
    </row>
    <row r="84" spans="1:4" x14ac:dyDescent="0.25">
      <c r="A84" s="4"/>
      <c r="B84" s="8"/>
      <c r="C84" s="4"/>
      <c r="D84" s="5"/>
    </row>
    <row r="86" spans="1:4" x14ac:dyDescent="0.25">
      <c r="A86" s="4"/>
      <c r="B86" s="8"/>
      <c r="C86" s="4"/>
      <c r="D86" s="5"/>
    </row>
    <row r="88" spans="1:4" x14ac:dyDescent="0.25">
      <c r="A88" s="4"/>
      <c r="B88" s="8"/>
      <c r="C88" s="4"/>
      <c r="D88" s="5"/>
    </row>
    <row r="90" spans="1:4" x14ac:dyDescent="0.25">
      <c r="A90" s="4"/>
      <c r="B90" s="8"/>
      <c r="C90" s="4"/>
      <c r="D90" s="5"/>
    </row>
    <row r="92" spans="1:4" x14ac:dyDescent="0.25">
      <c r="A92" s="4"/>
      <c r="B92" s="8"/>
      <c r="C92" s="4"/>
      <c r="D92" s="5"/>
    </row>
    <row r="94" spans="1:4" x14ac:dyDescent="0.25">
      <c r="A94" s="4"/>
      <c r="B94" s="8"/>
      <c r="C94" s="4"/>
      <c r="D94" s="5"/>
    </row>
    <row r="96" spans="1:4" x14ac:dyDescent="0.25">
      <c r="A96" s="4"/>
      <c r="B96" s="8"/>
      <c r="C96" s="4"/>
      <c r="D96" s="5"/>
    </row>
    <row r="98" spans="1:4" x14ac:dyDescent="0.25">
      <c r="A98" s="4"/>
      <c r="B98" s="8"/>
      <c r="C98" s="4"/>
      <c r="D98" s="5"/>
    </row>
    <row r="100" spans="1:4" x14ac:dyDescent="0.25">
      <c r="A100" s="4"/>
      <c r="B100" s="8"/>
      <c r="C100" s="4"/>
      <c r="D100" s="5"/>
    </row>
    <row r="102" spans="1:4" x14ac:dyDescent="0.25">
      <c r="A102" s="4"/>
      <c r="B102" s="8"/>
      <c r="C102" s="4"/>
      <c r="D102" s="5"/>
    </row>
    <row r="104" spans="1:4" x14ac:dyDescent="0.25">
      <c r="A104" s="4"/>
      <c r="B104" s="8"/>
      <c r="C104" s="4"/>
      <c r="D104" s="5"/>
    </row>
    <row r="106" spans="1:4" x14ac:dyDescent="0.25">
      <c r="A106" s="4"/>
      <c r="B106" s="8"/>
      <c r="C106" s="4"/>
      <c r="D106" s="5"/>
    </row>
    <row r="108" spans="1:4" x14ac:dyDescent="0.25">
      <c r="A108" s="4"/>
      <c r="B108" s="8"/>
      <c r="C108" s="4"/>
      <c r="D108" s="5"/>
    </row>
    <row r="110" spans="1:4" x14ac:dyDescent="0.25">
      <c r="A110" s="4"/>
      <c r="B110" s="8"/>
      <c r="C110" s="4"/>
      <c r="D110" s="5"/>
    </row>
    <row r="112" spans="1:4" x14ac:dyDescent="0.25">
      <c r="A112" s="4"/>
      <c r="B112" s="8"/>
      <c r="C112" s="4"/>
      <c r="D112" s="5"/>
    </row>
    <row r="114" spans="1:4" x14ac:dyDescent="0.25">
      <c r="A114" s="4"/>
      <c r="B114" s="8"/>
      <c r="C114" s="4"/>
      <c r="D114" s="5"/>
    </row>
    <row r="116" spans="1:4" x14ac:dyDescent="0.25">
      <c r="A116" s="4"/>
      <c r="B116" s="8"/>
      <c r="C116" s="4"/>
      <c r="D116" s="5"/>
    </row>
    <row r="118" spans="1:4" x14ac:dyDescent="0.25">
      <c r="A118" s="4"/>
      <c r="B118" s="8"/>
      <c r="C118" s="4"/>
      <c r="D118" s="5"/>
    </row>
    <row r="120" spans="1:4" x14ac:dyDescent="0.25">
      <c r="A120" s="4"/>
      <c r="B120" s="8"/>
      <c r="C120" s="4"/>
      <c r="D120" s="5"/>
    </row>
    <row r="122" spans="1:4" x14ac:dyDescent="0.25">
      <c r="A122" s="4"/>
      <c r="B122" s="8"/>
      <c r="C122" s="4"/>
      <c r="D122" s="5"/>
    </row>
    <row r="124" spans="1:4" x14ac:dyDescent="0.25">
      <c r="A124" s="4"/>
      <c r="B124" s="8"/>
      <c r="C124" s="4"/>
      <c r="D124" s="5"/>
    </row>
    <row r="126" spans="1:4" x14ac:dyDescent="0.25">
      <c r="A126" s="4"/>
      <c r="B126" s="8"/>
      <c r="C126" s="4"/>
      <c r="D126" s="5"/>
    </row>
    <row r="128" spans="1:4" x14ac:dyDescent="0.25">
      <c r="A128" s="4"/>
      <c r="B128" s="8"/>
      <c r="C128" s="4"/>
      <c r="D128" s="5"/>
    </row>
    <row r="130" spans="1:4" x14ac:dyDescent="0.25">
      <c r="A130" s="4"/>
      <c r="B130" s="8"/>
      <c r="C130" s="4"/>
      <c r="D130" s="5"/>
    </row>
    <row r="132" spans="1:4" x14ac:dyDescent="0.25">
      <c r="A132" s="4"/>
      <c r="B132" s="8"/>
      <c r="C132" s="4"/>
      <c r="D132" s="5"/>
    </row>
    <row r="134" spans="1:4" x14ac:dyDescent="0.25">
      <c r="A134" s="4"/>
      <c r="B134" s="8"/>
      <c r="C134" s="4"/>
      <c r="D134" s="5"/>
    </row>
    <row r="136" spans="1:4" x14ac:dyDescent="0.25">
      <c r="A136" s="4"/>
      <c r="B136" s="8"/>
      <c r="C136" s="4"/>
      <c r="D136" s="5"/>
    </row>
    <row r="138" spans="1:4" x14ac:dyDescent="0.25">
      <c r="A138" s="4"/>
      <c r="B138" s="8"/>
      <c r="C138" s="4"/>
      <c r="D138" s="5"/>
    </row>
    <row r="140" spans="1:4" x14ac:dyDescent="0.25">
      <c r="A140" s="4"/>
      <c r="B140" s="8"/>
      <c r="C140" s="4"/>
      <c r="D140" s="5"/>
    </row>
    <row r="142" spans="1:4" x14ac:dyDescent="0.25">
      <c r="A142" s="4"/>
      <c r="B142" s="8"/>
      <c r="C142" s="4"/>
      <c r="D142" s="5"/>
    </row>
    <row r="144" spans="1:4" x14ac:dyDescent="0.25">
      <c r="A144" s="4"/>
      <c r="B144" s="8"/>
      <c r="C144" s="4"/>
      <c r="D144" s="5"/>
    </row>
    <row r="146" spans="1:4" x14ac:dyDescent="0.25">
      <c r="A146" s="4"/>
      <c r="B146" s="8"/>
      <c r="C146" s="4"/>
      <c r="D146" s="5"/>
    </row>
    <row r="148" spans="1:4" x14ac:dyDescent="0.25">
      <c r="A148" s="4"/>
      <c r="B148" s="8"/>
      <c r="C148" s="4"/>
      <c r="D148" s="5"/>
    </row>
    <row r="150" spans="1:4" x14ac:dyDescent="0.25">
      <c r="A150" s="4"/>
      <c r="B150" s="8"/>
      <c r="C150" s="4"/>
      <c r="D150" s="5"/>
    </row>
    <row r="152" spans="1:4" x14ac:dyDescent="0.25">
      <c r="A152" s="4"/>
      <c r="B152" s="8"/>
      <c r="C152" s="4"/>
      <c r="D152" s="5"/>
    </row>
    <row r="154" spans="1:4" x14ac:dyDescent="0.25">
      <c r="A154" s="4"/>
      <c r="B154" s="8"/>
      <c r="C154" s="4"/>
      <c r="D154" s="5"/>
    </row>
    <row r="156" spans="1:4" x14ac:dyDescent="0.25">
      <c r="A156" s="4"/>
      <c r="B156" s="8"/>
      <c r="C156" s="4"/>
      <c r="D156" s="5"/>
    </row>
    <row r="158" spans="1:4" x14ac:dyDescent="0.25">
      <c r="A158" s="4"/>
      <c r="B158" s="8"/>
      <c r="C158" s="4"/>
      <c r="D158" s="5"/>
    </row>
    <row r="160" spans="1:4" x14ac:dyDescent="0.25">
      <c r="A160" s="4"/>
      <c r="B160" s="8"/>
      <c r="C160" s="4"/>
      <c r="D160" s="5"/>
    </row>
    <row r="162" spans="1:4" x14ac:dyDescent="0.25">
      <c r="A162" s="4"/>
      <c r="B162" s="8"/>
      <c r="C162" s="4"/>
      <c r="D162" s="5"/>
    </row>
    <row r="164" spans="1:4" x14ac:dyDescent="0.25">
      <c r="A164" s="4"/>
      <c r="B164" s="8"/>
      <c r="C164" s="4"/>
      <c r="D164" s="5"/>
    </row>
    <row r="166" spans="1:4" x14ac:dyDescent="0.25">
      <c r="A166" s="4"/>
      <c r="B166" s="8"/>
      <c r="C166" s="4"/>
      <c r="D166" s="5"/>
    </row>
    <row r="168" spans="1:4" x14ac:dyDescent="0.25">
      <c r="A168" s="4"/>
      <c r="B168" s="8"/>
      <c r="C168" s="4"/>
      <c r="D168" s="5"/>
    </row>
    <row r="170" spans="1:4" x14ac:dyDescent="0.25">
      <c r="A170" s="4"/>
      <c r="B170" s="8"/>
      <c r="C170" s="4"/>
      <c r="D170" s="5"/>
    </row>
    <row r="172" spans="1:4" x14ac:dyDescent="0.25">
      <c r="A172" s="4"/>
      <c r="B172" s="8"/>
      <c r="C172" s="4"/>
      <c r="D172" s="5"/>
    </row>
    <row r="174" spans="1:4" x14ac:dyDescent="0.25">
      <c r="A174" s="4"/>
      <c r="B174" s="8"/>
      <c r="C174" s="4"/>
      <c r="D174" s="5"/>
    </row>
    <row r="176" spans="1:4" x14ac:dyDescent="0.25">
      <c r="A176" s="4"/>
      <c r="B176" s="8"/>
      <c r="C176" s="4"/>
      <c r="D176" s="5"/>
    </row>
    <row r="178" spans="1:4" x14ac:dyDescent="0.25">
      <c r="A178" s="4"/>
      <c r="B178" s="8"/>
      <c r="C178" s="4"/>
      <c r="D178" s="5"/>
    </row>
    <row r="180" spans="1:4" x14ac:dyDescent="0.25">
      <c r="A180" s="4"/>
      <c r="B180" s="8"/>
      <c r="C180" s="4"/>
      <c r="D180" s="5"/>
    </row>
    <row r="182" spans="1:4" x14ac:dyDescent="0.25">
      <c r="A182" s="4"/>
      <c r="B182" s="8"/>
      <c r="C182" s="4"/>
      <c r="D182" s="5"/>
    </row>
    <row r="184" spans="1:4" x14ac:dyDescent="0.25">
      <c r="A184" s="4"/>
      <c r="B184" s="8"/>
      <c r="C184" s="4"/>
      <c r="D184" s="5"/>
    </row>
    <row r="186" spans="1:4" x14ac:dyDescent="0.25">
      <c r="A186" s="4"/>
      <c r="B186" s="8"/>
      <c r="C186" s="4"/>
      <c r="D186" s="5"/>
    </row>
    <row r="188" spans="1:4" x14ac:dyDescent="0.25">
      <c r="A188" s="4"/>
      <c r="B188" s="8"/>
      <c r="C188" s="4"/>
      <c r="D188" s="5"/>
    </row>
    <row r="190" spans="1:4" x14ac:dyDescent="0.25">
      <c r="A190" s="4"/>
      <c r="B190" s="8"/>
      <c r="C190" s="4"/>
      <c r="D190" s="5"/>
    </row>
    <row r="192" spans="1:4" x14ac:dyDescent="0.25">
      <c r="A192" s="4"/>
      <c r="B192" s="8"/>
      <c r="C192" s="4"/>
      <c r="D192" s="5"/>
    </row>
    <row r="194" spans="1:4" x14ac:dyDescent="0.25">
      <c r="A194" s="4"/>
      <c r="B194" s="8"/>
      <c r="C194" s="4"/>
      <c r="D194" s="5"/>
    </row>
    <row r="196" spans="1:4" x14ac:dyDescent="0.25">
      <c r="A196" s="4"/>
      <c r="B196" s="8"/>
      <c r="C196" s="4"/>
      <c r="D196" s="5"/>
    </row>
    <row r="198" spans="1:4" x14ac:dyDescent="0.25">
      <c r="A198" s="4"/>
      <c r="B198" s="8"/>
      <c r="C198" s="4"/>
      <c r="D198" s="5"/>
    </row>
    <row r="200" spans="1:4" x14ac:dyDescent="0.25">
      <c r="A200" s="4"/>
      <c r="B200" s="8"/>
      <c r="C200" s="4"/>
      <c r="D200" s="5"/>
    </row>
    <row r="202" spans="1:4" x14ac:dyDescent="0.25">
      <c r="A202" s="4"/>
      <c r="B202" s="8"/>
      <c r="C202" s="4"/>
      <c r="D202" s="5"/>
    </row>
    <row r="204" spans="1:4" x14ac:dyDescent="0.25">
      <c r="A204" s="4"/>
      <c r="B204" s="8"/>
      <c r="C204" s="4"/>
      <c r="D204" s="5"/>
    </row>
    <row r="206" spans="1:4" x14ac:dyDescent="0.25">
      <c r="A206" s="4"/>
      <c r="B206" s="8"/>
      <c r="C206" s="4"/>
      <c r="D206" s="5"/>
    </row>
    <row r="208" spans="1:4" x14ac:dyDescent="0.25">
      <c r="A208" s="4"/>
      <c r="B208" s="8"/>
      <c r="C208" s="4"/>
      <c r="D208" s="5"/>
    </row>
    <row r="210" spans="1:4" x14ac:dyDescent="0.25">
      <c r="A210" s="4"/>
      <c r="B210" s="8"/>
      <c r="C210" s="4"/>
      <c r="D210" s="5"/>
    </row>
    <row r="212" spans="1:4" x14ac:dyDescent="0.25">
      <c r="A212" s="4"/>
      <c r="B212" s="8"/>
      <c r="C212" s="4"/>
      <c r="D212" s="5"/>
    </row>
    <row r="214" spans="1:4" x14ac:dyDescent="0.25">
      <c r="A214" s="4"/>
      <c r="B214" s="8"/>
      <c r="C214" s="4"/>
      <c r="D214" s="5"/>
    </row>
    <row r="216" spans="1:4" x14ac:dyDescent="0.25">
      <c r="A216" s="4"/>
      <c r="B216" s="8"/>
      <c r="C216" s="4"/>
      <c r="D216" s="5"/>
    </row>
    <row r="218" spans="1:4" x14ac:dyDescent="0.25">
      <c r="A218" s="4"/>
      <c r="B218" s="8"/>
      <c r="C218" s="4"/>
      <c r="D218" s="5"/>
    </row>
    <row r="220" spans="1:4" x14ac:dyDescent="0.25">
      <c r="A220" s="4"/>
      <c r="B220" s="8"/>
      <c r="C220" s="4"/>
      <c r="D220" s="5"/>
    </row>
    <row r="222" spans="1:4" x14ac:dyDescent="0.25">
      <c r="A222" s="4"/>
      <c r="B222" s="8"/>
      <c r="C222" s="4"/>
      <c r="D222" s="5"/>
    </row>
    <row r="224" spans="1:4" x14ac:dyDescent="0.25">
      <c r="A224" s="4"/>
      <c r="B224" s="8"/>
      <c r="C224" s="4"/>
      <c r="D224" s="5"/>
    </row>
    <row r="226" spans="1:4" x14ac:dyDescent="0.25">
      <c r="A226" s="4"/>
      <c r="B226" s="8"/>
      <c r="C226" s="4"/>
      <c r="D226" s="5"/>
    </row>
    <row r="228" spans="1:4" x14ac:dyDescent="0.25">
      <c r="A228" s="4"/>
      <c r="B228" s="8"/>
      <c r="C228" s="4"/>
      <c r="D228" s="5"/>
    </row>
    <row r="230" spans="1:4" x14ac:dyDescent="0.25">
      <c r="A230" s="4"/>
      <c r="B230" s="8"/>
      <c r="C230" s="4"/>
      <c r="D230" s="5"/>
    </row>
    <row r="232" spans="1:4" x14ac:dyDescent="0.25">
      <c r="A232" s="4"/>
      <c r="B232" s="8"/>
      <c r="C232" s="4"/>
      <c r="D232" s="5"/>
    </row>
    <row r="234" spans="1:4" x14ac:dyDescent="0.25">
      <c r="A234" s="4"/>
      <c r="B234" s="8"/>
      <c r="C234" s="4"/>
      <c r="D234" s="5"/>
    </row>
    <row r="236" spans="1:4" x14ac:dyDescent="0.25">
      <c r="A236" s="4"/>
      <c r="B236" s="8"/>
      <c r="C236" s="4"/>
      <c r="D236" s="5"/>
    </row>
    <row r="238" spans="1:4" x14ac:dyDescent="0.25">
      <c r="A238" s="4"/>
      <c r="B238" s="8"/>
      <c r="C238" s="4"/>
      <c r="D238" s="5"/>
    </row>
    <row r="240" spans="1:4" x14ac:dyDescent="0.25">
      <c r="A240" s="4"/>
      <c r="B240" s="8"/>
      <c r="C240" s="4"/>
      <c r="D240" s="5"/>
    </row>
    <row r="242" spans="1:4" x14ac:dyDescent="0.25">
      <c r="A242" s="4"/>
      <c r="B242" s="8"/>
      <c r="C242" s="4"/>
      <c r="D242" s="5"/>
    </row>
    <row r="244" spans="1:4" x14ac:dyDescent="0.25">
      <c r="A244" s="4"/>
      <c r="B244" s="8"/>
      <c r="C244" s="4"/>
      <c r="D244" s="5"/>
    </row>
    <row r="246" spans="1:4" x14ac:dyDescent="0.25">
      <c r="A246" s="4"/>
      <c r="B246" s="8"/>
      <c r="C246" s="4"/>
      <c r="D246" s="5"/>
    </row>
    <row r="248" spans="1:4" x14ac:dyDescent="0.25">
      <c r="A248" s="4"/>
      <c r="B248" s="8"/>
      <c r="C248" s="4"/>
      <c r="D248" s="5"/>
    </row>
    <row r="250" spans="1:4" x14ac:dyDescent="0.25">
      <c r="A250" s="4"/>
      <c r="B250" s="8"/>
      <c r="C250" s="4"/>
      <c r="D250" s="5"/>
    </row>
    <row r="252" spans="1:4" x14ac:dyDescent="0.25">
      <c r="A252" s="4"/>
      <c r="B252" s="8"/>
      <c r="C252" s="4"/>
      <c r="D252" s="5"/>
    </row>
    <row r="254" spans="1:4" x14ac:dyDescent="0.25">
      <c r="A254" s="4"/>
      <c r="B254" s="8"/>
      <c r="C254" s="4"/>
      <c r="D254" s="5"/>
    </row>
    <row r="256" spans="1:4" x14ac:dyDescent="0.25">
      <c r="A256" s="4"/>
      <c r="B256" s="8"/>
      <c r="C256" s="4"/>
      <c r="D256" s="5"/>
    </row>
    <row r="258" spans="1:4" x14ac:dyDescent="0.25">
      <c r="A258" s="4"/>
      <c r="B258" s="8"/>
      <c r="C258" s="4"/>
      <c r="D258" s="5"/>
    </row>
    <row r="260" spans="1:4" x14ac:dyDescent="0.25">
      <c r="A260" s="4"/>
      <c r="B260" s="8"/>
      <c r="C260" s="4"/>
      <c r="D260" s="5"/>
    </row>
    <row r="262" spans="1:4" x14ac:dyDescent="0.25">
      <c r="A262" s="4"/>
      <c r="B262" s="8"/>
      <c r="C262" s="4"/>
      <c r="D262" s="5"/>
    </row>
    <row r="264" spans="1:4" x14ac:dyDescent="0.25">
      <c r="A264" s="4"/>
      <c r="B264" s="8"/>
      <c r="C264" s="4"/>
      <c r="D264" s="5"/>
    </row>
    <row r="266" spans="1:4" x14ac:dyDescent="0.25">
      <c r="A266" s="4"/>
      <c r="B266" s="8"/>
      <c r="C266" s="4"/>
      <c r="D266" s="5"/>
    </row>
    <row r="268" spans="1:4" x14ac:dyDescent="0.25">
      <c r="A268" s="4"/>
      <c r="B268" s="8"/>
      <c r="C268" s="4"/>
      <c r="D268" s="5"/>
    </row>
    <row r="270" spans="1:4" x14ac:dyDescent="0.25">
      <c r="A270" s="4"/>
      <c r="B270" s="8"/>
      <c r="C270" s="4"/>
      <c r="D270" s="5"/>
    </row>
    <row r="272" spans="1:4" x14ac:dyDescent="0.25">
      <c r="A272" s="4"/>
      <c r="B272" s="8"/>
      <c r="C272" s="4"/>
      <c r="D272" s="5"/>
    </row>
    <row r="274" spans="1:4" x14ac:dyDescent="0.25">
      <c r="A274" s="4"/>
      <c r="B274" s="8"/>
      <c r="C274" s="4"/>
      <c r="D274" s="5"/>
    </row>
    <row r="276" spans="1:4" x14ac:dyDescent="0.25">
      <c r="A276" s="4"/>
      <c r="B276" s="8"/>
      <c r="C276" s="4"/>
      <c r="D276" s="5"/>
    </row>
    <row r="278" spans="1:4" x14ac:dyDescent="0.25">
      <c r="A278" s="4"/>
      <c r="B278" s="8"/>
      <c r="C278" s="4"/>
      <c r="D278" s="5"/>
    </row>
    <row r="280" spans="1:4" x14ac:dyDescent="0.25">
      <c r="A280" s="4"/>
      <c r="B280" s="8"/>
      <c r="C280" s="4"/>
      <c r="D280" s="5"/>
    </row>
    <row r="282" spans="1:4" x14ac:dyDescent="0.25">
      <c r="A282" s="4"/>
      <c r="B282" s="8"/>
      <c r="C282" s="4"/>
      <c r="D282" s="5"/>
    </row>
    <row r="284" spans="1:4" x14ac:dyDescent="0.25">
      <c r="A284" s="4"/>
      <c r="B284" s="8"/>
      <c r="C284" s="4"/>
      <c r="D284" s="5"/>
    </row>
    <row r="286" spans="1:4" x14ac:dyDescent="0.25">
      <c r="A286" s="4"/>
      <c r="B286" s="8"/>
      <c r="C286" s="4"/>
      <c r="D286" s="5"/>
    </row>
    <row r="288" spans="1:4" x14ac:dyDescent="0.25">
      <c r="A288" s="4"/>
      <c r="B288" s="8"/>
      <c r="C288" s="4"/>
      <c r="D288" s="5"/>
    </row>
    <row r="290" spans="1:4" x14ac:dyDescent="0.25">
      <c r="A290" s="4"/>
      <c r="B290" s="8"/>
      <c r="C290" s="4"/>
      <c r="D290" s="5"/>
    </row>
    <row r="292" spans="1:4" x14ac:dyDescent="0.25">
      <c r="A292" s="4"/>
      <c r="B292" s="8"/>
      <c r="C292" s="4"/>
      <c r="D292" s="5"/>
    </row>
    <row r="294" spans="1:4" x14ac:dyDescent="0.25">
      <c r="A294" s="4"/>
      <c r="B294" s="8"/>
      <c r="C294" s="4"/>
      <c r="D294" s="5"/>
    </row>
    <row r="296" spans="1:4" x14ac:dyDescent="0.25">
      <c r="A296" s="4"/>
      <c r="B296" s="8"/>
      <c r="C296" s="4"/>
      <c r="D296" s="5"/>
    </row>
    <row r="298" spans="1:4" x14ac:dyDescent="0.25">
      <c r="A298" s="4"/>
      <c r="B298" s="8"/>
      <c r="C298" s="4"/>
      <c r="D298" s="5"/>
    </row>
    <row r="300" spans="1:4" x14ac:dyDescent="0.25">
      <c r="A300" s="4"/>
      <c r="B300" s="8"/>
      <c r="C300" s="4"/>
      <c r="D300" s="5"/>
    </row>
    <row r="302" spans="1:4" x14ac:dyDescent="0.25">
      <c r="A302" s="4"/>
      <c r="B302" s="8"/>
      <c r="C302" s="4"/>
      <c r="D302" s="5"/>
    </row>
    <row r="304" spans="1:4" x14ac:dyDescent="0.25">
      <c r="A304" s="4"/>
      <c r="B304" s="8"/>
      <c r="C304" s="4"/>
      <c r="D304" s="5"/>
    </row>
    <row r="306" spans="1:4" x14ac:dyDescent="0.25">
      <c r="A306" s="4"/>
      <c r="B306" s="8"/>
      <c r="C306" s="4"/>
      <c r="D306" s="5"/>
    </row>
    <row r="308" spans="1:4" x14ac:dyDescent="0.25">
      <c r="A308" s="4"/>
      <c r="B308" s="8"/>
      <c r="C308" s="4"/>
      <c r="D308" s="5"/>
    </row>
    <row r="310" spans="1:4" x14ac:dyDescent="0.25">
      <c r="A310" s="4"/>
      <c r="B310" s="8"/>
      <c r="C310" s="4"/>
      <c r="D310" s="5"/>
    </row>
    <row r="312" spans="1:4" x14ac:dyDescent="0.25">
      <c r="A312" s="4"/>
      <c r="B312" s="8"/>
      <c r="C312" s="4"/>
      <c r="D312" s="5"/>
    </row>
    <row r="314" spans="1:4" x14ac:dyDescent="0.25">
      <c r="A314" s="4"/>
      <c r="B314" s="8"/>
      <c r="C314" s="4"/>
      <c r="D314" s="5"/>
    </row>
    <row r="316" spans="1:4" x14ac:dyDescent="0.25">
      <c r="A316" s="4"/>
      <c r="B316" s="8"/>
      <c r="C316" s="4"/>
      <c r="D316" s="5"/>
    </row>
    <row r="318" spans="1:4" x14ac:dyDescent="0.25">
      <c r="A318" s="4"/>
      <c r="B318" s="8"/>
      <c r="C318" s="4"/>
      <c r="D318" s="5"/>
    </row>
    <row r="320" spans="1:4" x14ac:dyDescent="0.25">
      <c r="A320" s="4"/>
      <c r="B320" s="8"/>
      <c r="C320" s="4"/>
      <c r="D320" s="5"/>
    </row>
    <row r="322" spans="1:4" x14ac:dyDescent="0.25">
      <c r="A322" s="4"/>
      <c r="B322" s="8"/>
      <c r="C322" s="4"/>
      <c r="D322" s="5"/>
    </row>
    <row r="324" spans="1:4" x14ac:dyDescent="0.25">
      <c r="A324" s="4"/>
      <c r="B324" s="8"/>
      <c r="C324" s="4"/>
      <c r="D324" s="5"/>
    </row>
    <row r="326" spans="1:4" x14ac:dyDescent="0.25">
      <c r="A326" s="4"/>
      <c r="B326" s="8"/>
      <c r="C326" s="4"/>
      <c r="D326" s="5"/>
    </row>
    <row r="328" spans="1:4" x14ac:dyDescent="0.25">
      <c r="A328" s="4"/>
      <c r="B328" s="8"/>
      <c r="C328" s="4"/>
      <c r="D328" s="5"/>
    </row>
    <row r="330" spans="1:4" x14ac:dyDescent="0.25">
      <c r="A330" s="4"/>
      <c r="B330" s="8"/>
      <c r="C330" s="4"/>
      <c r="D330" s="5"/>
    </row>
    <row r="332" spans="1:4" x14ac:dyDescent="0.25">
      <c r="A332" s="4"/>
      <c r="B332" s="8"/>
      <c r="C332" s="4"/>
      <c r="D332" s="5"/>
    </row>
    <row r="334" spans="1:4" x14ac:dyDescent="0.25">
      <c r="A334" s="4"/>
      <c r="B334" s="8"/>
      <c r="C334" s="4"/>
      <c r="D334" s="5"/>
    </row>
    <row r="336" spans="1:4" x14ac:dyDescent="0.25">
      <c r="A336" s="4"/>
      <c r="B336" s="8"/>
      <c r="C336" s="4"/>
      <c r="D336" s="5"/>
    </row>
    <row r="338" spans="1:4" x14ac:dyDescent="0.25">
      <c r="A338" s="4"/>
      <c r="B338" s="8"/>
      <c r="C338" s="4"/>
      <c r="D338" s="5"/>
    </row>
    <row r="340" spans="1:4" x14ac:dyDescent="0.25">
      <c r="A340" s="4"/>
      <c r="B340" s="8"/>
      <c r="C340" s="4"/>
      <c r="D340" s="5"/>
    </row>
    <row r="342" spans="1:4" x14ac:dyDescent="0.25">
      <c r="A342" s="4"/>
      <c r="B342" s="8"/>
      <c r="C342" s="4"/>
      <c r="D342" s="5"/>
    </row>
    <row r="344" spans="1:4" x14ac:dyDescent="0.25">
      <c r="A344" s="4"/>
      <c r="B344" s="8"/>
      <c r="C344" s="4"/>
      <c r="D344" s="5"/>
    </row>
    <row r="346" spans="1:4" x14ac:dyDescent="0.25">
      <c r="A346" s="4"/>
      <c r="B346" s="8"/>
      <c r="C346" s="4"/>
      <c r="D346" s="5"/>
    </row>
    <row r="348" spans="1:4" x14ac:dyDescent="0.25">
      <c r="A348" s="4"/>
      <c r="B348" s="8"/>
      <c r="C348" s="4"/>
      <c r="D348" s="5"/>
    </row>
    <row r="350" spans="1:4" x14ac:dyDescent="0.25">
      <c r="A350" s="4"/>
      <c r="B350" s="8"/>
      <c r="C350" s="4"/>
      <c r="D350" s="5"/>
    </row>
    <row r="352" spans="1:4" x14ac:dyDescent="0.25">
      <c r="A352" s="4"/>
      <c r="B352" s="8"/>
      <c r="C352" s="4"/>
      <c r="D352" s="5"/>
    </row>
    <row r="354" spans="1:4" x14ac:dyDescent="0.25">
      <c r="A354" s="4"/>
      <c r="B354" s="8"/>
      <c r="C354" s="4"/>
      <c r="D354" s="5"/>
    </row>
    <row r="356" spans="1:4" x14ac:dyDescent="0.25">
      <c r="A356" s="4"/>
      <c r="B356" s="8"/>
      <c r="C356" s="4"/>
      <c r="D356" s="5"/>
    </row>
    <row r="358" spans="1:4" x14ac:dyDescent="0.25">
      <c r="A358" s="4"/>
      <c r="B358" s="8"/>
      <c r="C358" s="4"/>
      <c r="D358" s="5"/>
    </row>
    <row r="360" spans="1:4" x14ac:dyDescent="0.25">
      <c r="A360" s="4"/>
      <c r="B360" s="8"/>
      <c r="C360" s="4"/>
      <c r="D360" s="5"/>
    </row>
    <row r="362" spans="1:4" x14ac:dyDescent="0.25">
      <c r="A362" s="4"/>
      <c r="B362" s="8"/>
      <c r="C362" s="4"/>
      <c r="D362" s="5"/>
    </row>
    <row r="364" spans="1:4" x14ac:dyDescent="0.25">
      <c r="A364" s="4"/>
      <c r="B364" s="8"/>
      <c r="C364" s="4"/>
      <c r="D364" s="5"/>
    </row>
    <row r="366" spans="1:4" x14ac:dyDescent="0.25">
      <c r="A366" s="4"/>
      <c r="B366" s="8"/>
      <c r="C366" s="4"/>
      <c r="D366" s="5"/>
    </row>
    <row r="368" spans="1:4" x14ac:dyDescent="0.25">
      <c r="A368" s="4"/>
      <c r="B368" s="8"/>
      <c r="C368" s="4"/>
      <c r="D368" s="5"/>
    </row>
    <row r="370" spans="1:4" x14ac:dyDescent="0.25">
      <c r="A370" s="4"/>
      <c r="B370" s="8"/>
      <c r="C370" s="4"/>
      <c r="D370" s="5"/>
    </row>
    <row r="372" spans="1:4" x14ac:dyDescent="0.25">
      <c r="A372" s="4"/>
      <c r="B372" s="8"/>
      <c r="C372" s="4"/>
      <c r="D372" s="5"/>
    </row>
    <row r="374" spans="1:4" x14ac:dyDescent="0.25">
      <c r="A374" s="4"/>
      <c r="B374" s="8"/>
      <c r="C374" s="4"/>
      <c r="D374" s="5"/>
    </row>
    <row r="376" spans="1:4" x14ac:dyDescent="0.25">
      <c r="A376" s="4"/>
      <c r="B376" s="8"/>
      <c r="C376" s="4"/>
      <c r="D376" s="5"/>
    </row>
    <row r="378" spans="1:4" x14ac:dyDescent="0.25">
      <c r="A378" s="4"/>
      <c r="B378" s="8"/>
      <c r="C378" s="4"/>
      <c r="D378" s="5"/>
    </row>
    <row r="380" spans="1:4" x14ac:dyDescent="0.25">
      <c r="A380" s="4"/>
      <c r="B380" s="8"/>
      <c r="C380" s="4"/>
      <c r="D380" s="5"/>
    </row>
    <row r="382" spans="1:4" x14ac:dyDescent="0.25">
      <c r="A382" s="4"/>
      <c r="B382" s="8"/>
      <c r="C382" s="4"/>
      <c r="D382" s="5"/>
    </row>
    <row r="384" spans="1:4" x14ac:dyDescent="0.25">
      <c r="A384" s="4"/>
      <c r="B384" s="8"/>
      <c r="C384" s="4"/>
      <c r="D384" s="5"/>
    </row>
    <row r="386" spans="1:4" x14ac:dyDescent="0.25">
      <c r="A386" s="4"/>
      <c r="B386" s="8"/>
      <c r="C386" s="4"/>
      <c r="D386" s="5"/>
    </row>
    <row r="388" spans="1:4" x14ac:dyDescent="0.25">
      <c r="A388" s="4"/>
      <c r="B388" s="8"/>
      <c r="C388" s="4"/>
      <c r="D388" s="5"/>
    </row>
    <row r="390" spans="1:4" x14ac:dyDescent="0.25">
      <c r="A390" s="4"/>
      <c r="B390" s="8"/>
      <c r="C390" s="4"/>
      <c r="D390" s="5"/>
    </row>
    <row r="392" spans="1:4" x14ac:dyDescent="0.25">
      <c r="A392" s="4"/>
      <c r="B392" s="8"/>
      <c r="C392" s="4"/>
      <c r="D392" s="5"/>
    </row>
    <row r="394" spans="1:4" x14ac:dyDescent="0.25">
      <c r="A394" s="4"/>
      <c r="B394" s="8"/>
      <c r="C394" s="4"/>
      <c r="D394" s="5"/>
    </row>
    <row r="396" spans="1:4" x14ac:dyDescent="0.25">
      <c r="A396" s="4"/>
      <c r="B396" s="8"/>
      <c r="C396" s="4"/>
      <c r="D396" s="5"/>
    </row>
    <row r="398" spans="1:4" x14ac:dyDescent="0.25">
      <c r="A398" s="4"/>
      <c r="B398" s="8"/>
      <c r="C398" s="4"/>
      <c r="D398" s="5"/>
    </row>
    <row r="400" spans="1:4" x14ac:dyDescent="0.25">
      <c r="A400" s="4"/>
      <c r="B400" s="8"/>
      <c r="C400" s="4"/>
      <c r="D400" s="5"/>
    </row>
    <row r="402" spans="1:4" x14ac:dyDescent="0.25">
      <c r="A402" s="4"/>
      <c r="B402" s="8"/>
      <c r="C402" s="4"/>
      <c r="D402" s="5"/>
    </row>
    <row r="404" spans="1:4" x14ac:dyDescent="0.25">
      <c r="A404" s="4"/>
      <c r="B404" s="8"/>
      <c r="C404" s="4"/>
      <c r="D404" s="5"/>
    </row>
    <row r="406" spans="1:4" x14ac:dyDescent="0.25">
      <c r="A406" s="4"/>
      <c r="B406" s="8"/>
      <c r="C406" s="4"/>
      <c r="D406" s="5"/>
    </row>
    <row r="408" spans="1:4" x14ac:dyDescent="0.25">
      <c r="A408" s="4"/>
      <c r="B408" s="8"/>
      <c r="C408" s="4"/>
      <c r="D408" s="5"/>
    </row>
    <row r="410" spans="1:4" x14ac:dyDescent="0.25">
      <c r="A410" s="4"/>
      <c r="B410" s="8"/>
      <c r="C410" s="4"/>
      <c r="D410" s="5"/>
    </row>
    <row r="412" spans="1:4" x14ac:dyDescent="0.25">
      <c r="A412" s="4"/>
      <c r="B412" s="8"/>
      <c r="C412" s="4"/>
      <c r="D412" s="5"/>
    </row>
    <row r="414" spans="1:4" x14ac:dyDescent="0.25">
      <c r="A414" s="4"/>
      <c r="B414" s="8"/>
      <c r="C414" s="4"/>
      <c r="D414" s="5"/>
    </row>
    <row r="416" spans="1:4" x14ac:dyDescent="0.25">
      <c r="A416" s="4"/>
      <c r="B416" s="8"/>
      <c r="C416" s="4"/>
      <c r="D416" s="5"/>
    </row>
    <row r="418" spans="1:4" x14ac:dyDescent="0.25">
      <c r="A418" s="4"/>
      <c r="B418" s="8"/>
      <c r="C418" s="4"/>
      <c r="D418" s="5"/>
    </row>
    <row r="420" spans="1:4" x14ac:dyDescent="0.25">
      <c r="A420" s="4"/>
      <c r="B420" s="8"/>
      <c r="C420" s="4"/>
      <c r="D420" s="5"/>
    </row>
    <row r="422" spans="1:4" x14ac:dyDescent="0.25">
      <c r="A422" s="4"/>
      <c r="B422" s="8"/>
      <c r="C422" s="4"/>
      <c r="D422" s="5"/>
    </row>
    <row r="424" spans="1:4" x14ac:dyDescent="0.25">
      <c r="A424" s="4"/>
      <c r="B424" s="8"/>
      <c r="C424" s="4"/>
      <c r="D424" s="5"/>
    </row>
    <row r="426" spans="1:4" x14ac:dyDescent="0.25">
      <c r="A426" s="4"/>
      <c r="B426" s="8"/>
      <c r="C426" s="4"/>
      <c r="D426" s="5"/>
    </row>
    <row r="428" spans="1:4" x14ac:dyDescent="0.25">
      <c r="A428" s="4"/>
      <c r="B428" s="8"/>
      <c r="C428" s="4"/>
      <c r="D428" s="5"/>
    </row>
    <row r="430" spans="1:4" x14ac:dyDescent="0.25">
      <c r="A430" s="4"/>
      <c r="B430" s="8"/>
      <c r="C430" s="4"/>
      <c r="D430" s="5"/>
    </row>
    <row r="432" spans="1:4" x14ac:dyDescent="0.25">
      <c r="A432" s="4"/>
      <c r="B432" s="8"/>
      <c r="C432" s="4"/>
      <c r="D432" s="5"/>
    </row>
    <row r="434" spans="1:4" x14ac:dyDescent="0.25">
      <c r="A434" s="4"/>
      <c r="B434" s="8"/>
      <c r="C434" s="4"/>
      <c r="D434" s="5"/>
    </row>
    <row r="436" spans="1:4" x14ac:dyDescent="0.25">
      <c r="A436" s="4"/>
      <c r="B436" s="8"/>
      <c r="C436" s="4"/>
      <c r="D436" s="5"/>
    </row>
    <row r="438" spans="1:4" x14ac:dyDescent="0.25">
      <c r="A438" s="4"/>
      <c r="B438" s="8"/>
      <c r="C438" s="4"/>
      <c r="D438" s="5"/>
    </row>
    <row r="440" spans="1:4" x14ac:dyDescent="0.25">
      <c r="A440" s="4"/>
      <c r="B440" s="8"/>
      <c r="C440" s="4"/>
      <c r="D440" s="5"/>
    </row>
    <row r="442" spans="1:4" x14ac:dyDescent="0.25">
      <c r="A442" s="4"/>
      <c r="B442" s="8"/>
      <c r="C442" s="4"/>
      <c r="D442" s="5"/>
    </row>
    <row r="444" spans="1:4" x14ac:dyDescent="0.25">
      <c r="A444" s="4"/>
      <c r="B444" s="8"/>
      <c r="C444" s="4"/>
      <c r="D444" s="5"/>
    </row>
    <row r="446" spans="1:4" x14ac:dyDescent="0.25">
      <c r="A446" s="4"/>
      <c r="B446" s="8"/>
      <c r="C446" s="4"/>
      <c r="D446" s="5"/>
    </row>
    <row r="448" spans="1:4" x14ac:dyDescent="0.25">
      <c r="A448" s="4"/>
      <c r="B448" s="8"/>
      <c r="C448" s="4"/>
      <c r="D448" s="5"/>
    </row>
    <row r="450" spans="1:4" x14ac:dyDescent="0.25">
      <c r="A450" s="4"/>
      <c r="B450" s="8"/>
      <c r="C450" s="4"/>
      <c r="D450" s="5"/>
    </row>
    <row r="452" spans="1:4" x14ac:dyDescent="0.25">
      <c r="A452" s="4"/>
      <c r="B452" s="8"/>
      <c r="C452" s="4"/>
      <c r="D452" s="5"/>
    </row>
    <row r="454" spans="1:4" x14ac:dyDescent="0.25">
      <c r="A454" s="4"/>
      <c r="B454" s="8"/>
      <c r="C454" s="4"/>
      <c r="D454" s="5"/>
    </row>
    <row r="456" spans="1:4" x14ac:dyDescent="0.25">
      <c r="A456" s="4"/>
      <c r="B456" s="8"/>
      <c r="C456" s="4"/>
      <c r="D456" s="5"/>
    </row>
    <row r="458" spans="1:4" x14ac:dyDescent="0.25">
      <c r="A458" s="4"/>
      <c r="B458" s="8"/>
      <c r="C458" s="4"/>
      <c r="D458" s="5"/>
    </row>
    <row r="460" spans="1:4" x14ac:dyDescent="0.25">
      <c r="A460" s="4"/>
      <c r="B460" s="8"/>
      <c r="C460" s="4"/>
      <c r="D460" s="5"/>
    </row>
    <row r="462" spans="1:4" x14ac:dyDescent="0.25">
      <c r="A462" s="4"/>
      <c r="B462" s="8"/>
      <c r="C462" s="4"/>
      <c r="D462" s="5"/>
    </row>
    <row r="464" spans="1:4" x14ac:dyDescent="0.25">
      <c r="A464" s="4"/>
      <c r="B464" s="8"/>
      <c r="C464" s="4"/>
      <c r="D464" s="5"/>
    </row>
    <row r="466" spans="1:4" x14ac:dyDescent="0.25">
      <c r="A466" s="4"/>
      <c r="B466" s="8"/>
      <c r="C466" s="4"/>
      <c r="D466" s="5"/>
    </row>
    <row r="468" spans="1:4" x14ac:dyDescent="0.25">
      <c r="A468" s="4"/>
      <c r="B468" s="8"/>
      <c r="C468" s="4"/>
      <c r="D468" s="5"/>
    </row>
    <row r="470" spans="1:4" x14ac:dyDescent="0.25">
      <c r="A470" s="4"/>
      <c r="B470" s="8"/>
      <c r="C470" s="4"/>
      <c r="D470" s="5"/>
    </row>
    <row r="472" spans="1:4" x14ac:dyDescent="0.25">
      <c r="A472" s="4"/>
      <c r="B472" s="8"/>
      <c r="C472" s="4"/>
      <c r="D472" s="5"/>
    </row>
    <row r="474" spans="1:4" x14ac:dyDescent="0.25">
      <c r="A474" s="4"/>
      <c r="B474" s="8"/>
      <c r="C474" s="4"/>
      <c r="D474" s="5"/>
    </row>
    <row r="476" spans="1:4" x14ac:dyDescent="0.25">
      <c r="A476" s="4"/>
      <c r="B476" s="8"/>
      <c r="C476" s="4"/>
      <c r="D476" s="5"/>
    </row>
    <row r="478" spans="1:4" x14ac:dyDescent="0.25">
      <c r="A478" s="4"/>
      <c r="B478" s="8"/>
      <c r="C478" s="4"/>
      <c r="D478" s="5"/>
    </row>
    <row r="480" spans="1:4" x14ac:dyDescent="0.25">
      <c r="A480" s="4"/>
      <c r="B480" s="8"/>
      <c r="C480" s="4"/>
      <c r="D480" s="5"/>
    </row>
    <row r="482" spans="1:4" x14ac:dyDescent="0.25">
      <c r="A482" s="4"/>
      <c r="B482" s="8"/>
      <c r="C482" s="4"/>
      <c r="D482" s="5"/>
    </row>
    <row r="484" spans="1:4" x14ac:dyDescent="0.25">
      <c r="A484" s="4"/>
      <c r="B484" s="8"/>
      <c r="C484" s="4"/>
      <c r="D484" s="5"/>
    </row>
    <row r="486" spans="1:4" x14ac:dyDescent="0.25">
      <c r="A486" s="4"/>
      <c r="B486" s="8"/>
      <c r="C486" s="4"/>
      <c r="D486" s="5"/>
    </row>
    <row r="488" spans="1:4" x14ac:dyDescent="0.25">
      <c r="A488" s="4"/>
      <c r="B488" s="8"/>
      <c r="C488" s="4"/>
      <c r="D488" s="5"/>
    </row>
    <row r="490" spans="1:4" x14ac:dyDescent="0.25">
      <c r="A490" s="4"/>
      <c r="B490" s="8"/>
      <c r="C490" s="4"/>
      <c r="D490" s="5"/>
    </row>
    <row r="492" spans="1:4" x14ac:dyDescent="0.25">
      <c r="A492" s="4"/>
      <c r="B492" s="8"/>
      <c r="C492" s="4"/>
      <c r="D492" s="5"/>
    </row>
    <row r="494" spans="1:4" x14ac:dyDescent="0.25">
      <c r="A494" s="4"/>
      <c r="B494" s="8"/>
      <c r="C494" s="4"/>
      <c r="D494" s="5"/>
    </row>
    <row r="496" spans="1:4" x14ac:dyDescent="0.25">
      <c r="A496" s="4"/>
      <c r="B496" s="8"/>
      <c r="C496" s="4"/>
      <c r="D496" s="5"/>
    </row>
    <row r="498" spans="1:4" x14ac:dyDescent="0.25">
      <c r="A498" s="4"/>
      <c r="B498" s="8"/>
      <c r="C498" s="4"/>
      <c r="D498" s="5"/>
    </row>
    <row r="500" spans="1:4" x14ac:dyDescent="0.25">
      <c r="A500" s="4"/>
      <c r="B500" s="8"/>
      <c r="C500" s="4"/>
      <c r="D500" s="5"/>
    </row>
    <row r="502" spans="1:4" x14ac:dyDescent="0.25">
      <c r="A502" s="4"/>
      <c r="B502" s="8"/>
      <c r="C502" s="4"/>
      <c r="D502" s="5"/>
    </row>
    <row r="504" spans="1:4" x14ac:dyDescent="0.25">
      <c r="A504" s="4"/>
      <c r="B504" s="8"/>
      <c r="C504" s="4"/>
      <c r="D504" s="5"/>
    </row>
    <row r="506" spans="1:4" x14ac:dyDescent="0.25">
      <c r="A506" s="4"/>
      <c r="B506" s="8"/>
      <c r="C506" s="4"/>
      <c r="D506" s="5"/>
    </row>
    <row r="508" spans="1:4" x14ac:dyDescent="0.25">
      <c r="A508" s="4"/>
      <c r="B508" s="8"/>
      <c r="C508" s="4"/>
      <c r="D508" s="5"/>
    </row>
    <row r="510" spans="1:4" x14ac:dyDescent="0.25">
      <c r="A510" s="4"/>
      <c r="B510" s="8"/>
      <c r="C510" s="4"/>
      <c r="D510" s="5"/>
    </row>
    <row r="512" spans="1:4" x14ac:dyDescent="0.25">
      <c r="A512" s="4"/>
      <c r="B512" s="8"/>
      <c r="C512" s="4"/>
      <c r="D512" s="5"/>
    </row>
    <row r="514" spans="1:4" x14ac:dyDescent="0.25">
      <c r="A514" s="4"/>
      <c r="B514" s="8"/>
      <c r="C514" s="4"/>
      <c r="D514" s="5"/>
    </row>
    <row r="516" spans="1:4" x14ac:dyDescent="0.25">
      <c r="A516" s="4"/>
      <c r="B516" s="8"/>
      <c r="C516" s="4"/>
      <c r="D516" s="5"/>
    </row>
    <row r="518" spans="1:4" x14ac:dyDescent="0.25">
      <c r="A518" s="4"/>
      <c r="B518" s="8"/>
      <c r="C518" s="4"/>
      <c r="D518" s="5"/>
    </row>
    <row r="520" spans="1:4" x14ac:dyDescent="0.25">
      <c r="A520" s="4"/>
      <c r="B520" s="8"/>
      <c r="C520" s="4"/>
      <c r="D520" s="5"/>
    </row>
    <row r="522" spans="1:4" x14ac:dyDescent="0.25">
      <c r="A522" s="4"/>
      <c r="B522" s="8"/>
      <c r="C522" s="4"/>
      <c r="D522" s="5"/>
    </row>
    <row r="524" spans="1:4" x14ac:dyDescent="0.25">
      <c r="A524" s="4"/>
      <c r="B524" s="8"/>
      <c r="C524" s="4"/>
      <c r="D524" s="5"/>
    </row>
    <row r="526" spans="1:4" x14ac:dyDescent="0.25">
      <c r="A526" s="4"/>
      <c r="B526" s="8"/>
      <c r="C526" s="4"/>
      <c r="D526" s="5"/>
    </row>
    <row r="528" spans="1:4" x14ac:dyDescent="0.25">
      <c r="A528" s="4"/>
      <c r="B528" s="8"/>
      <c r="C528" s="4"/>
      <c r="D528" s="5"/>
    </row>
    <row r="530" spans="1:4" x14ac:dyDescent="0.25">
      <c r="A530" s="4"/>
      <c r="B530" s="8"/>
      <c r="C530" s="4"/>
      <c r="D530" s="5"/>
    </row>
    <row r="532" spans="1:4" x14ac:dyDescent="0.25">
      <c r="A532" s="4"/>
      <c r="B532" s="8"/>
      <c r="C532" s="4"/>
      <c r="D532" s="5"/>
    </row>
    <row r="534" spans="1:4" x14ac:dyDescent="0.25">
      <c r="A534" s="4"/>
      <c r="B534" s="8"/>
      <c r="C534" s="4"/>
      <c r="D534" s="5"/>
    </row>
    <row r="536" spans="1:4" x14ac:dyDescent="0.25">
      <c r="A536" s="4"/>
      <c r="B536" s="8"/>
      <c r="C536" s="4"/>
      <c r="D536" s="5"/>
    </row>
    <row r="538" spans="1:4" x14ac:dyDescent="0.25">
      <c r="A538" s="4"/>
      <c r="B538" s="8"/>
      <c r="C538" s="4"/>
      <c r="D538" s="5"/>
    </row>
    <row r="540" spans="1:4" x14ac:dyDescent="0.25">
      <c r="A540" s="4"/>
      <c r="B540" s="8"/>
      <c r="C540" s="4"/>
      <c r="D540" s="5"/>
    </row>
    <row r="542" spans="1:4" x14ac:dyDescent="0.25">
      <c r="A542" s="4"/>
      <c r="B542" s="8"/>
      <c r="C542" s="4"/>
      <c r="D542" s="5"/>
    </row>
    <row r="544" spans="1:4" x14ac:dyDescent="0.25">
      <c r="A544" s="4"/>
      <c r="B544" s="8"/>
      <c r="C544" s="4"/>
      <c r="D544" s="5"/>
    </row>
    <row r="546" spans="1:4" x14ac:dyDescent="0.25">
      <c r="A546" s="4"/>
      <c r="B546" s="8"/>
      <c r="C546" s="4"/>
      <c r="D546" s="5"/>
    </row>
    <row r="548" spans="1:4" x14ac:dyDescent="0.25">
      <c r="A548" s="4"/>
      <c r="B548" s="8"/>
      <c r="C548" s="4"/>
      <c r="D548" s="5"/>
    </row>
    <row r="550" spans="1:4" x14ac:dyDescent="0.25">
      <c r="A550" s="4"/>
      <c r="B550" s="8"/>
      <c r="C550" s="4"/>
      <c r="D550" s="5"/>
    </row>
    <row r="552" spans="1:4" x14ac:dyDescent="0.25">
      <c r="A552" s="4"/>
      <c r="B552" s="8"/>
      <c r="C552" s="4"/>
      <c r="D552" s="5"/>
    </row>
    <row r="554" spans="1:4" x14ac:dyDescent="0.25">
      <c r="A554" s="4"/>
      <c r="B554" s="8"/>
      <c r="C554" s="4"/>
      <c r="D554" s="5"/>
    </row>
    <row r="556" spans="1:4" x14ac:dyDescent="0.25">
      <c r="A556" s="4"/>
      <c r="B556" s="8"/>
      <c r="C556" s="4"/>
      <c r="D556" s="5"/>
    </row>
    <row r="558" spans="1:4" x14ac:dyDescent="0.25">
      <c r="A558" s="4"/>
      <c r="B558" s="8"/>
      <c r="C558" s="4"/>
      <c r="D558" s="5"/>
    </row>
    <row r="560" spans="1:4" x14ac:dyDescent="0.25">
      <c r="A560" s="4"/>
      <c r="B560" s="8"/>
      <c r="C560" s="4"/>
      <c r="D560" s="5"/>
    </row>
    <row r="562" spans="1:4" x14ac:dyDescent="0.25">
      <c r="A562" s="4"/>
      <c r="B562" s="8"/>
      <c r="C562" s="4"/>
      <c r="D562" s="5"/>
    </row>
    <row r="564" spans="1:4" x14ac:dyDescent="0.25">
      <c r="A564" s="4"/>
      <c r="B564" s="8"/>
      <c r="C564" s="4"/>
      <c r="D564" s="5"/>
    </row>
    <row r="566" spans="1:4" x14ac:dyDescent="0.25">
      <c r="A566" s="4"/>
      <c r="B566" s="8"/>
      <c r="C566" s="4"/>
      <c r="D566" s="5"/>
    </row>
    <row r="568" spans="1:4" x14ac:dyDescent="0.25">
      <c r="A568" s="4"/>
      <c r="B568" s="8"/>
      <c r="C568" s="4"/>
      <c r="D568" s="5"/>
    </row>
    <row r="570" spans="1:4" x14ac:dyDescent="0.25">
      <c r="A570" s="4"/>
      <c r="B570" s="8"/>
      <c r="C570" s="4"/>
      <c r="D570" s="5"/>
    </row>
    <row r="572" spans="1:4" x14ac:dyDescent="0.25">
      <c r="A572" s="4"/>
      <c r="B572" s="8"/>
      <c r="C572" s="4"/>
      <c r="D572" s="5"/>
    </row>
    <row r="574" spans="1:4" x14ac:dyDescent="0.25">
      <c r="A574" s="4"/>
      <c r="B574" s="8"/>
      <c r="C574" s="4"/>
      <c r="D574" s="5"/>
    </row>
    <row r="576" spans="1:4" x14ac:dyDescent="0.25">
      <c r="A576" s="4"/>
      <c r="B576" s="8"/>
      <c r="C576" s="4"/>
      <c r="D576" s="5"/>
    </row>
    <row r="578" spans="1:4" x14ac:dyDescent="0.25">
      <c r="A578" s="4"/>
      <c r="B578" s="8"/>
      <c r="C578" s="4"/>
      <c r="D578" s="5"/>
    </row>
    <row r="580" spans="1:4" x14ac:dyDescent="0.25">
      <c r="A580" s="4"/>
      <c r="B580" s="8"/>
      <c r="C580" s="4"/>
      <c r="D580" s="5"/>
    </row>
    <row r="582" spans="1:4" x14ac:dyDescent="0.25">
      <c r="A582" s="4"/>
      <c r="B582" s="8"/>
      <c r="C582" s="4"/>
      <c r="D582" s="5"/>
    </row>
    <row r="584" spans="1:4" x14ac:dyDescent="0.25">
      <c r="A584" s="4"/>
      <c r="B584" s="8"/>
      <c r="C584" s="4"/>
      <c r="D584" s="5"/>
    </row>
    <row r="586" spans="1:4" x14ac:dyDescent="0.25">
      <c r="A586" s="4"/>
      <c r="B586" s="8"/>
      <c r="C586" s="4"/>
      <c r="D586" s="5"/>
    </row>
    <row r="588" spans="1:4" x14ac:dyDescent="0.25">
      <c r="A588" s="4"/>
      <c r="B588" s="8"/>
      <c r="C588" s="4"/>
      <c r="D588" s="5"/>
    </row>
    <row r="590" spans="1:4" x14ac:dyDescent="0.25">
      <c r="A590" s="4"/>
      <c r="B590" s="8"/>
      <c r="C590" s="4"/>
      <c r="D590" s="5"/>
    </row>
    <row r="592" spans="1:4" x14ac:dyDescent="0.25">
      <c r="A592" s="4"/>
      <c r="B592" s="8"/>
      <c r="C592" s="4"/>
      <c r="D592" s="5"/>
    </row>
    <row r="594" spans="1:4" x14ac:dyDescent="0.25">
      <c r="A594" s="4"/>
      <c r="B594" s="8"/>
      <c r="C594" s="4"/>
      <c r="D594" s="5"/>
    </row>
    <row r="596" spans="1:4" x14ac:dyDescent="0.25">
      <c r="A596" s="4"/>
      <c r="B596" s="8"/>
      <c r="C596" s="4"/>
      <c r="D596" s="5"/>
    </row>
    <row r="598" spans="1:4" x14ac:dyDescent="0.25">
      <c r="A598" s="4"/>
      <c r="B598" s="8"/>
      <c r="C598" s="4"/>
      <c r="D598" s="5"/>
    </row>
    <row r="600" spans="1:4" x14ac:dyDescent="0.25">
      <c r="A600" s="4"/>
      <c r="B600" s="8"/>
      <c r="C600" s="4"/>
      <c r="D600" s="5"/>
    </row>
    <row r="602" spans="1:4" x14ac:dyDescent="0.25">
      <c r="A602" s="4"/>
      <c r="B602" s="8"/>
      <c r="C602" s="4"/>
      <c r="D602" s="5"/>
    </row>
    <row r="604" spans="1:4" x14ac:dyDescent="0.25">
      <c r="A604" s="4"/>
      <c r="B604" s="8"/>
      <c r="C604" s="4"/>
      <c r="D604" s="5"/>
    </row>
    <row r="606" spans="1:4" x14ac:dyDescent="0.25">
      <c r="A606" s="4"/>
      <c r="B606" s="8"/>
      <c r="C606" s="4"/>
      <c r="D606" s="5"/>
    </row>
    <row r="608" spans="1:4" x14ac:dyDescent="0.25">
      <c r="A608" s="4"/>
      <c r="B608" s="8"/>
      <c r="C608" s="4"/>
      <c r="D608" s="5"/>
    </row>
    <row r="610" spans="1:4" x14ac:dyDescent="0.25">
      <c r="A610" s="4"/>
      <c r="B610" s="8"/>
      <c r="C610" s="4"/>
      <c r="D610" s="5"/>
    </row>
    <row r="612" spans="1:4" x14ac:dyDescent="0.25">
      <c r="A612" s="4"/>
      <c r="B612" s="8"/>
      <c r="C612" s="4"/>
      <c r="D612" s="5"/>
    </row>
    <row r="614" spans="1:4" x14ac:dyDescent="0.25">
      <c r="A614" s="4"/>
      <c r="B614" s="8"/>
      <c r="C614" s="4"/>
      <c r="D614" s="5"/>
    </row>
    <row r="616" spans="1:4" x14ac:dyDescent="0.25">
      <c r="A616" s="4"/>
      <c r="B616" s="8"/>
      <c r="C616" s="4"/>
      <c r="D616" s="5"/>
    </row>
    <row r="618" spans="1:4" x14ac:dyDescent="0.25">
      <c r="A618" s="4"/>
      <c r="B618" s="8"/>
      <c r="C618" s="4"/>
      <c r="D618" s="5"/>
    </row>
    <row r="620" spans="1:4" x14ac:dyDescent="0.25">
      <c r="A620" s="4"/>
      <c r="B620" s="8"/>
      <c r="C620" s="4"/>
      <c r="D620" s="5"/>
    </row>
    <row r="622" spans="1:4" x14ac:dyDescent="0.25">
      <c r="A622" s="4"/>
      <c r="B622" s="8"/>
      <c r="C622" s="4"/>
      <c r="D622" s="5"/>
    </row>
    <row r="624" spans="1:4" x14ac:dyDescent="0.25">
      <c r="A624" s="4"/>
      <c r="B624" s="8"/>
      <c r="C624" s="4"/>
      <c r="D624" s="5"/>
    </row>
    <row r="626" spans="1:4" x14ac:dyDescent="0.25">
      <c r="A626" s="4"/>
      <c r="B626" s="8"/>
      <c r="C626" s="4"/>
      <c r="D626" s="5"/>
    </row>
    <row r="628" spans="1:4" x14ac:dyDescent="0.25">
      <c r="A628" s="4"/>
      <c r="B628" s="8"/>
      <c r="C628" s="4"/>
      <c r="D628" s="5"/>
    </row>
    <row r="630" spans="1:4" x14ac:dyDescent="0.25">
      <c r="A630" s="4"/>
      <c r="B630" s="8"/>
      <c r="C630" s="4"/>
      <c r="D630" s="5"/>
    </row>
    <row r="632" spans="1:4" x14ac:dyDescent="0.25">
      <c r="A632" s="4"/>
      <c r="B632" s="8"/>
      <c r="C632" s="4"/>
      <c r="D632" s="5"/>
    </row>
    <row r="634" spans="1:4" x14ac:dyDescent="0.25">
      <c r="A634" s="4"/>
      <c r="B634" s="8"/>
      <c r="C634" s="4"/>
      <c r="D634" s="5"/>
    </row>
    <row r="636" spans="1:4" x14ac:dyDescent="0.25">
      <c r="A636" s="4"/>
      <c r="B636" s="8"/>
      <c r="C636" s="4"/>
      <c r="D636" s="5"/>
    </row>
    <row r="638" spans="1:4" x14ac:dyDescent="0.25">
      <c r="A638" s="4"/>
      <c r="B638" s="8"/>
      <c r="C638" s="4"/>
      <c r="D638" s="5"/>
    </row>
    <row r="640" spans="1:4" x14ac:dyDescent="0.25">
      <c r="A640" s="4"/>
      <c r="B640" s="8"/>
      <c r="C640" s="4"/>
      <c r="D640" s="5"/>
    </row>
    <row r="642" spans="1:4" x14ac:dyDescent="0.25">
      <c r="A642" s="4"/>
      <c r="B642" s="8"/>
      <c r="C642" s="4"/>
      <c r="D642" s="5"/>
    </row>
    <row r="644" spans="1:4" x14ac:dyDescent="0.25">
      <c r="A644" s="4"/>
      <c r="B644" s="8"/>
      <c r="C644" s="4"/>
      <c r="D644" s="5"/>
    </row>
    <row r="646" spans="1:4" x14ac:dyDescent="0.25">
      <c r="A646" s="4"/>
      <c r="B646" s="8"/>
      <c r="C646" s="4"/>
      <c r="D646" s="5"/>
    </row>
    <row r="648" spans="1:4" x14ac:dyDescent="0.25">
      <c r="A648" s="4"/>
      <c r="B648" s="8"/>
      <c r="C648" s="4"/>
      <c r="D648" s="5"/>
    </row>
    <row r="650" spans="1:4" x14ac:dyDescent="0.25">
      <c r="A650" s="4"/>
      <c r="B650" s="8"/>
      <c r="C650" s="4"/>
      <c r="D650" s="5"/>
    </row>
    <row r="652" spans="1:4" x14ac:dyDescent="0.25">
      <c r="A652" s="4"/>
      <c r="B652" s="8"/>
      <c r="C652" s="4"/>
      <c r="D652" s="5"/>
    </row>
    <row r="654" spans="1:4" x14ac:dyDescent="0.25">
      <c r="A654" s="4"/>
      <c r="B654" s="8"/>
      <c r="C654" s="4"/>
      <c r="D654" s="5"/>
    </row>
    <row r="656" spans="1:4" x14ac:dyDescent="0.25">
      <c r="A656" s="4"/>
      <c r="B656" s="8"/>
      <c r="C656" s="4"/>
      <c r="D656" s="5"/>
    </row>
    <row r="658" spans="1:4" x14ac:dyDescent="0.25">
      <c r="A658" s="4"/>
      <c r="B658" s="8"/>
      <c r="C658" s="4"/>
      <c r="D658" s="5"/>
    </row>
    <row r="660" spans="1:4" x14ac:dyDescent="0.25">
      <c r="A660" s="4"/>
      <c r="B660" s="8"/>
      <c r="C660" s="4"/>
      <c r="D660" s="5"/>
    </row>
    <row r="662" spans="1:4" x14ac:dyDescent="0.25">
      <c r="A662" s="4"/>
      <c r="B662" s="8"/>
      <c r="C662" s="4"/>
      <c r="D662" s="5"/>
    </row>
    <row r="664" spans="1:4" x14ac:dyDescent="0.25">
      <c r="A664" s="4"/>
      <c r="B664" s="8"/>
      <c r="C664" s="4"/>
      <c r="D664" s="5"/>
    </row>
    <row r="666" spans="1:4" x14ac:dyDescent="0.25">
      <c r="A666" s="4"/>
      <c r="B666" s="8"/>
      <c r="C666" s="4"/>
      <c r="D666" s="5"/>
    </row>
    <row r="668" spans="1:4" x14ac:dyDescent="0.25">
      <c r="A668" s="4"/>
      <c r="B668" s="8"/>
      <c r="C668" s="4"/>
      <c r="D668" s="5"/>
    </row>
    <row r="670" spans="1:4" x14ac:dyDescent="0.25">
      <c r="A670" s="4"/>
      <c r="B670" s="8"/>
      <c r="C670" s="4"/>
      <c r="D670" s="5"/>
    </row>
    <row r="672" spans="1:4" x14ac:dyDescent="0.25">
      <c r="A672" s="4"/>
      <c r="B672" s="8"/>
      <c r="C672" s="4"/>
      <c r="D672" s="5"/>
    </row>
    <row r="674" spans="1:4" x14ac:dyDescent="0.25">
      <c r="A674" s="4"/>
      <c r="B674" s="8"/>
      <c r="C674" s="4"/>
      <c r="D674" s="5"/>
    </row>
    <row r="676" spans="1:4" x14ac:dyDescent="0.25">
      <c r="A676" s="4"/>
      <c r="B676" s="8"/>
      <c r="C676" s="4"/>
      <c r="D676" s="5"/>
    </row>
    <row r="678" spans="1:4" x14ac:dyDescent="0.25">
      <c r="A678" s="4"/>
      <c r="B678" s="8"/>
      <c r="C678" s="4"/>
      <c r="D678" s="5"/>
    </row>
    <row r="680" spans="1:4" x14ac:dyDescent="0.25">
      <c r="A680" s="4"/>
      <c r="B680" s="8"/>
      <c r="C680" s="4"/>
      <c r="D680" s="5"/>
    </row>
    <row r="682" spans="1:4" x14ac:dyDescent="0.25">
      <c r="A682" s="4"/>
      <c r="B682" s="8"/>
      <c r="C682" s="4"/>
      <c r="D682" s="5"/>
    </row>
    <row r="684" spans="1:4" x14ac:dyDescent="0.25">
      <c r="A684" s="4"/>
      <c r="B684" s="8"/>
      <c r="C684" s="4"/>
      <c r="D684" s="5"/>
    </row>
    <row r="686" spans="1:4" x14ac:dyDescent="0.25">
      <c r="A686" s="4"/>
      <c r="B686" s="8"/>
      <c r="C686" s="4"/>
      <c r="D686" s="5"/>
    </row>
    <row r="688" spans="1:4" x14ac:dyDescent="0.25">
      <c r="A688" s="4"/>
      <c r="B688" s="8"/>
      <c r="C688" s="4"/>
      <c r="D688" s="5"/>
    </row>
    <row r="690" spans="1:4" x14ac:dyDescent="0.25">
      <c r="A690" s="4"/>
      <c r="B690" s="8"/>
      <c r="C690" s="4"/>
      <c r="D690" s="5"/>
    </row>
    <row r="692" spans="1:4" x14ac:dyDescent="0.25">
      <c r="A692" s="4"/>
      <c r="B692" s="8"/>
      <c r="C692" s="4"/>
      <c r="D692" s="5"/>
    </row>
    <row r="694" spans="1:4" x14ac:dyDescent="0.25">
      <c r="A694" s="4"/>
      <c r="B694" s="8"/>
      <c r="C694" s="4"/>
      <c r="D694" s="5"/>
    </row>
    <row r="696" spans="1:4" x14ac:dyDescent="0.25">
      <c r="A696" s="4"/>
      <c r="B696" s="8"/>
      <c r="C696" s="4"/>
      <c r="D696" s="5"/>
    </row>
    <row r="698" spans="1:4" x14ac:dyDescent="0.25">
      <c r="A698" s="4"/>
      <c r="B698" s="8"/>
      <c r="C698" s="4"/>
      <c r="D698" s="5"/>
    </row>
    <row r="700" spans="1:4" x14ac:dyDescent="0.25">
      <c r="A700" s="4"/>
      <c r="B700" s="8"/>
      <c r="C700" s="4"/>
      <c r="D700" s="5"/>
    </row>
    <row r="702" spans="1:4" x14ac:dyDescent="0.25">
      <c r="A702" s="4"/>
      <c r="B702" s="8"/>
      <c r="C702" s="4"/>
      <c r="D702" s="5"/>
    </row>
    <row r="704" spans="1:4" x14ac:dyDescent="0.25">
      <c r="A704" s="4"/>
      <c r="B704" s="8"/>
      <c r="C704" s="4"/>
      <c r="D704" s="5"/>
    </row>
    <row r="706" spans="1:4" x14ac:dyDescent="0.25">
      <c r="A706" s="4"/>
      <c r="B706" s="8"/>
      <c r="C706" s="4"/>
      <c r="D706" s="5"/>
    </row>
    <row r="708" spans="1:4" x14ac:dyDescent="0.25">
      <c r="A708" s="4"/>
      <c r="B708" s="8"/>
      <c r="C708" s="4"/>
      <c r="D708" s="5"/>
    </row>
    <row r="710" spans="1:4" x14ac:dyDescent="0.25">
      <c r="A710" s="4"/>
      <c r="B710" s="8"/>
      <c r="C710" s="4"/>
      <c r="D710" s="5"/>
    </row>
    <row r="712" spans="1:4" x14ac:dyDescent="0.25">
      <c r="A712" s="4"/>
      <c r="B712" s="8"/>
      <c r="C712" s="4"/>
      <c r="D712" s="5"/>
    </row>
    <row r="714" spans="1:4" x14ac:dyDescent="0.25">
      <c r="A714" s="4"/>
      <c r="B714" s="8"/>
      <c r="C714" s="4"/>
      <c r="D714" s="5"/>
    </row>
    <row r="716" spans="1:4" x14ac:dyDescent="0.25">
      <c r="A716" s="4"/>
      <c r="B716" s="8"/>
      <c r="C716" s="4"/>
      <c r="D716" s="5"/>
    </row>
    <row r="718" spans="1:4" x14ac:dyDescent="0.25">
      <c r="A718" s="4"/>
      <c r="B718" s="8"/>
      <c r="C718" s="4"/>
      <c r="D718" s="5"/>
    </row>
    <row r="720" spans="1:4" x14ac:dyDescent="0.25">
      <c r="A720" s="4"/>
      <c r="B720" s="8"/>
      <c r="C720" s="4"/>
      <c r="D720" s="5"/>
    </row>
    <row r="722" spans="1:4" x14ac:dyDescent="0.25">
      <c r="A722" s="4"/>
      <c r="B722" s="8"/>
      <c r="C722" s="4"/>
      <c r="D722" s="5"/>
    </row>
    <row r="724" spans="1:4" x14ac:dyDescent="0.25">
      <c r="A724" s="4"/>
      <c r="B724" s="8"/>
      <c r="C724" s="4"/>
      <c r="D724" s="5"/>
    </row>
    <row r="726" spans="1:4" x14ac:dyDescent="0.25">
      <c r="A726" s="4"/>
      <c r="B726" s="8"/>
      <c r="C726" s="4"/>
      <c r="D726" s="5"/>
    </row>
    <row r="728" spans="1:4" x14ac:dyDescent="0.25">
      <c r="A728" s="4"/>
      <c r="B728" s="8"/>
      <c r="C728" s="4"/>
      <c r="D728" s="5"/>
    </row>
    <row r="730" spans="1:4" x14ac:dyDescent="0.25">
      <c r="A730" s="4"/>
      <c r="B730" s="8"/>
      <c r="C730" s="4"/>
      <c r="D730" s="5"/>
    </row>
    <row r="732" spans="1:4" x14ac:dyDescent="0.25">
      <c r="A732" s="4"/>
      <c r="B732" s="8"/>
      <c r="C732" s="4"/>
      <c r="D732" s="5"/>
    </row>
    <row r="734" spans="1:4" x14ac:dyDescent="0.25">
      <c r="A734" s="4"/>
      <c r="B734" s="8"/>
      <c r="C734" s="4"/>
      <c r="D734" s="5"/>
    </row>
    <row r="736" spans="1:4" x14ac:dyDescent="0.25">
      <c r="A736" s="4"/>
      <c r="B736" s="8"/>
      <c r="C736" s="4"/>
      <c r="D736" s="5"/>
    </row>
    <row r="738" spans="1:4" x14ac:dyDescent="0.25">
      <c r="A738" s="4"/>
      <c r="B738" s="8"/>
      <c r="C738" s="4"/>
      <c r="D738" s="5"/>
    </row>
    <row r="740" spans="1:4" x14ac:dyDescent="0.25">
      <c r="A740" s="4"/>
      <c r="B740" s="8"/>
      <c r="C740" s="4"/>
      <c r="D740" s="5"/>
    </row>
    <row r="742" spans="1:4" x14ac:dyDescent="0.25">
      <c r="A742" s="4"/>
      <c r="B742" s="8"/>
      <c r="C742" s="4"/>
      <c r="D742" s="5"/>
    </row>
    <row r="744" spans="1:4" x14ac:dyDescent="0.25">
      <c r="A744" s="4"/>
      <c r="B744" s="8"/>
      <c r="C744" s="4"/>
      <c r="D744" s="5"/>
    </row>
    <row r="746" spans="1:4" x14ac:dyDescent="0.25">
      <c r="A746" s="4"/>
      <c r="B746" s="8"/>
      <c r="C746" s="4"/>
      <c r="D746" s="5"/>
    </row>
    <row r="748" spans="1:4" x14ac:dyDescent="0.25">
      <c r="A748" s="4"/>
      <c r="B748" s="8"/>
      <c r="C748" s="4"/>
      <c r="D748" s="5"/>
    </row>
    <row r="750" spans="1:4" x14ac:dyDescent="0.25">
      <c r="A750" s="4"/>
      <c r="B750" s="8"/>
      <c r="C750" s="4"/>
      <c r="D750" s="5"/>
    </row>
    <row r="752" spans="1:4" x14ac:dyDescent="0.25">
      <c r="A752" s="4"/>
      <c r="B752" s="8"/>
      <c r="C752" s="4"/>
      <c r="D752" s="5"/>
    </row>
    <row r="754" spans="1:4" x14ac:dyDescent="0.25">
      <c r="A754" s="4"/>
      <c r="B754" s="8"/>
      <c r="C754" s="4"/>
      <c r="D754" s="5"/>
    </row>
    <row r="756" spans="1:4" x14ac:dyDescent="0.25">
      <c r="A756" s="4"/>
      <c r="B756" s="8"/>
      <c r="C756" s="4"/>
      <c r="D756" s="5"/>
    </row>
    <row r="758" spans="1:4" x14ac:dyDescent="0.25">
      <c r="A758" s="4"/>
      <c r="B758" s="8"/>
      <c r="C758" s="4"/>
      <c r="D758" s="5"/>
    </row>
    <row r="760" spans="1:4" x14ac:dyDescent="0.25">
      <c r="A760" s="4"/>
      <c r="B760" s="8"/>
      <c r="C760" s="4"/>
      <c r="D760" s="5"/>
    </row>
    <row r="762" spans="1:4" x14ac:dyDescent="0.25">
      <c r="A762" s="4"/>
      <c r="B762" s="8"/>
      <c r="C762" s="4"/>
      <c r="D762" s="5"/>
    </row>
    <row r="764" spans="1:4" x14ac:dyDescent="0.25">
      <c r="A764" s="4"/>
      <c r="B764" s="8"/>
      <c r="C764" s="4"/>
      <c r="D764" s="5"/>
    </row>
    <row r="766" spans="1:4" x14ac:dyDescent="0.25">
      <c r="A766" s="4"/>
      <c r="B766" s="8"/>
      <c r="C766" s="4"/>
      <c r="D766" s="5"/>
    </row>
    <row r="768" spans="1:4" x14ac:dyDescent="0.25">
      <c r="A768" s="4"/>
      <c r="B768" s="8"/>
      <c r="C768" s="4"/>
      <c r="D768" s="5"/>
    </row>
    <row r="770" spans="1:4" x14ac:dyDescent="0.25">
      <c r="A770" s="4"/>
      <c r="B770" s="8"/>
      <c r="C770" s="4"/>
      <c r="D770" s="5"/>
    </row>
    <row r="772" spans="1:4" x14ac:dyDescent="0.25">
      <c r="A772" s="4"/>
      <c r="B772" s="8"/>
      <c r="C772" s="4"/>
      <c r="D772" s="5"/>
    </row>
    <row r="774" spans="1:4" x14ac:dyDescent="0.25">
      <c r="A774" s="4"/>
      <c r="B774" s="8"/>
      <c r="C774" s="4"/>
      <c r="D774" s="5"/>
    </row>
    <row r="776" spans="1:4" x14ac:dyDescent="0.25">
      <c r="A776" s="4"/>
      <c r="B776" s="8"/>
      <c r="C776" s="4"/>
      <c r="D776" s="5"/>
    </row>
    <row r="778" spans="1:4" x14ac:dyDescent="0.25">
      <c r="A778" s="4"/>
      <c r="B778" s="8"/>
      <c r="C778" s="4"/>
      <c r="D778" s="5"/>
    </row>
    <row r="780" spans="1:4" x14ac:dyDescent="0.25">
      <c r="A780" s="4"/>
      <c r="B780" s="8"/>
      <c r="C780" s="4"/>
      <c r="D780" s="5"/>
    </row>
    <row r="782" spans="1:4" x14ac:dyDescent="0.25">
      <c r="A782" s="4"/>
      <c r="B782" s="8"/>
      <c r="C782" s="4"/>
      <c r="D782" s="5"/>
    </row>
    <row r="784" spans="1:4" x14ac:dyDescent="0.25">
      <c r="A784" s="4"/>
      <c r="B784" s="8"/>
      <c r="C784" s="4"/>
      <c r="D784" s="5"/>
    </row>
    <row r="786" spans="1:4" x14ac:dyDescent="0.25">
      <c r="A786" s="4"/>
      <c r="B786" s="8"/>
      <c r="C786" s="4"/>
      <c r="D786" s="5"/>
    </row>
    <row r="788" spans="1:4" x14ac:dyDescent="0.25">
      <c r="A788" s="4"/>
      <c r="B788" s="8"/>
      <c r="C788" s="4"/>
      <c r="D788" s="5"/>
    </row>
    <row r="790" spans="1:4" x14ac:dyDescent="0.25">
      <c r="A790" s="4"/>
      <c r="B790" s="8"/>
      <c r="C790" s="4"/>
      <c r="D790" s="5"/>
    </row>
    <row r="792" spans="1:4" x14ac:dyDescent="0.25">
      <c r="A792" s="4"/>
      <c r="B792" s="8"/>
      <c r="C792" s="4"/>
      <c r="D792" s="5"/>
    </row>
    <row r="794" spans="1:4" x14ac:dyDescent="0.25">
      <c r="A794" s="4"/>
      <c r="B794" s="8"/>
      <c r="C794" s="4"/>
      <c r="D794" s="5"/>
    </row>
    <row r="796" spans="1:4" x14ac:dyDescent="0.25">
      <c r="A796" s="4"/>
      <c r="B796" s="8"/>
      <c r="C796" s="4"/>
      <c r="D796" s="5"/>
    </row>
    <row r="798" spans="1:4" x14ac:dyDescent="0.25">
      <c r="A798" s="4"/>
      <c r="B798" s="8"/>
      <c r="C798" s="4"/>
      <c r="D798" s="5"/>
    </row>
    <row r="800" spans="1:4" x14ac:dyDescent="0.25">
      <c r="A800" s="4"/>
      <c r="B800" s="8"/>
      <c r="C800" s="4"/>
      <c r="D800" s="5"/>
    </row>
    <row r="802" spans="1:4" x14ac:dyDescent="0.25">
      <c r="A802" s="4"/>
      <c r="B802" s="8"/>
      <c r="C802" s="4"/>
      <c r="D802" s="5"/>
    </row>
    <row r="804" spans="1:4" x14ac:dyDescent="0.25">
      <c r="A804" s="4"/>
      <c r="B804" s="8"/>
      <c r="C804" s="4"/>
      <c r="D804" s="5"/>
    </row>
    <row r="806" spans="1:4" x14ac:dyDescent="0.25">
      <c r="A806" s="4"/>
      <c r="B806" s="8"/>
      <c r="C806" s="4"/>
      <c r="D806" s="5"/>
    </row>
    <row r="808" spans="1:4" x14ac:dyDescent="0.25">
      <c r="A808" s="4"/>
      <c r="B808" s="8"/>
      <c r="C808" s="4"/>
      <c r="D808" s="5"/>
    </row>
    <row r="810" spans="1:4" x14ac:dyDescent="0.25">
      <c r="A810" s="4"/>
      <c r="B810" s="8"/>
      <c r="C810" s="4"/>
      <c r="D810" s="5"/>
    </row>
    <row r="812" spans="1:4" x14ac:dyDescent="0.25">
      <c r="A812" s="4"/>
      <c r="B812" s="8"/>
      <c r="C812" s="4"/>
      <c r="D812" s="5"/>
    </row>
    <row r="814" spans="1:4" x14ac:dyDescent="0.25">
      <c r="A814" s="4"/>
      <c r="B814" s="8"/>
      <c r="C814" s="4"/>
      <c r="D814" s="5"/>
    </row>
    <row r="816" spans="1:4" x14ac:dyDescent="0.25">
      <c r="A816" s="4"/>
      <c r="B816" s="8"/>
      <c r="C816" s="4"/>
      <c r="D816" s="5"/>
    </row>
    <row r="818" spans="1:4" x14ac:dyDescent="0.25">
      <c r="A818" s="4"/>
      <c r="B818" s="8"/>
      <c r="C818" s="4"/>
      <c r="D818" s="5"/>
    </row>
    <row r="820" spans="1:4" x14ac:dyDescent="0.25">
      <c r="A820" s="4"/>
      <c r="B820" s="8"/>
      <c r="C820" s="4"/>
      <c r="D820" s="5"/>
    </row>
    <row r="822" spans="1:4" x14ac:dyDescent="0.25">
      <c r="A822" s="4"/>
      <c r="B822" s="8"/>
      <c r="C822" s="4"/>
      <c r="D822" s="5"/>
    </row>
    <row r="824" spans="1:4" x14ac:dyDescent="0.25">
      <c r="A824" s="4"/>
      <c r="B824" s="8"/>
      <c r="C824" s="4"/>
      <c r="D824" s="5"/>
    </row>
    <row r="826" spans="1:4" x14ac:dyDescent="0.25">
      <c r="A826" s="4"/>
      <c r="B826" s="8"/>
      <c r="C826" s="4"/>
      <c r="D826" s="5"/>
    </row>
    <row r="828" spans="1:4" x14ac:dyDescent="0.25">
      <c r="A828" s="4"/>
      <c r="B828" s="8"/>
      <c r="C828" s="4"/>
      <c r="D828" s="5"/>
    </row>
    <row r="830" spans="1:4" x14ac:dyDescent="0.25">
      <c r="A830" s="4"/>
      <c r="B830" s="8"/>
      <c r="C830" s="4"/>
      <c r="D830" s="5"/>
    </row>
    <row r="832" spans="1:4" x14ac:dyDescent="0.25">
      <c r="A832" s="4"/>
      <c r="B832" s="8"/>
      <c r="C832" s="4"/>
      <c r="D832" s="5"/>
    </row>
    <row r="834" spans="1:4" x14ac:dyDescent="0.25">
      <c r="A834" s="4"/>
      <c r="B834" s="8"/>
      <c r="C834" s="4"/>
      <c r="D834" s="5"/>
    </row>
    <row r="836" spans="1:4" x14ac:dyDescent="0.25">
      <c r="A836" s="4"/>
      <c r="B836" s="8"/>
      <c r="C836" s="4"/>
      <c r="D836" s="5"/>
    </row>
    <row r="838" spans="1:4" x14ac:dyDescent="0.25">
      <c r="A838" s="4"/>
      <c r="B838" s="8"/>
      <c r="C838" s="4"/>
      <c r="D838" s="5"/>
    </row>
    <row r="840" spans="1:4" x14ac:dyDescent="0.25">
      <c r="A840" s="4"/>
      <c r="B840" s="8"/>
      <c r="C840" s="4"/>
      <c r="D840" s="5"/>
    </row>
    <row r="842" spans="1:4" x14ac:dyDescent="0.25">
      <c r="A842" s="4"/>
      <c r="B842" s="8"/>
      <c r="C842" s="4"/>
      <c r="D842" s="5"/>
    </row>
    <row r="844" spans="1:4" x14ac:dyDescent="0.25">
      <c r="A844" s="4"/>
      <c r="B844" s="8"/>
      <c r="C844" s="4"/>
      <c r="D844" s="5"/>
    </row>
    <row r="846" spans="1:4" x14ac:dyDescent="0.25">
      <c r="A846" s="4"/>
      <c r="B846" s="8"/>
      <c r="C846" s="4"/>
      <c r="D846" s="5"/>
    </row>
    <row r="848" spans="1:4" x14ac:dyDescent="0.25">
      <c r="A848" s="4"/>
      <c r="B848" s="8"/>
      <c r="C848" s="4"/>
      <c r="D848" s="5"/>
    </row>
    <row r="850" spans="1:4" x14ac:dyDescent="0.25">
      <c r="A850" s="4"/>
      <c r="B850" s="8"/>
      <c r="C850" s="4"/>
      <c r="D850" s="5"/>
    </row>
    <row r="852" spans="1:4" x14ac:dyDescent="0.25">
      <c r="A852" s="4"/>
      <c r="B852" s="8"/>
      <c r="C852" s="4"/>
      <c r="D852" s="5"/>
    </row>
    <row r="854" spans="1:4" x14ac:dyDescent="0.25">
      <c r="A854" s="4"/>
      <c r="B854" s="8"/>
      <c r="C854" s="4"/>
      <c r="D854" s="5"/>
    </row>
    <row r="856" spans="1:4" x14ac:dyDescent="0.25">
      <c r="A856" s="4"/>
      <c r="B856" s="8"/>
      <c r="C856" s="4"/>
      <c r="D856" s="5"/>
    </row>
    <row r="858" spans="1:4" x14ac:dyDescent="0.25">
      <c r="A858" s="4"/>
      <c r="B858" s="8"/>
      <c r="C858" s="4"/>
      <c r="D858" s="5"/>
    </row>
    <row r="860" spans="1:4" x14ac:dyDescent="0.25">
      <c r="A860" s="4"/>
      <c r="B860" s="8"/>
      <c r="C860" s="4"/>
      <c r="D860" s="5"/>
    </row>
    <row r="862" spans="1:4" x14ac:dyDescent="0.25">
      <c r="A862" s="4"/>
      <c r="B862" s="8"/>
      <c r="C862" s="4"/>
      <c r="D862" s="5"/>
    </row>
    <row r="864" spans="1:4" x14ac:dyDescent="0.25">
      <c r="A864" s="4"/>
      <c r="B864" s="8"/>
      <c r="C864" s="4"/>
      <c r="D864" s="5"/>
    </row>
    <row r="866" spans="1:4" x14ac:dyDescent="0.25">
      <c r="A866" s="4"/>
      <c r="B866" s="8"/>
      <c r="C866" s="4"/>
      <c r="D866" s="5"/>
    </row>
    <row r="868" spans="1:4" x14ac:dyDescent="0.25">
      <c r="A868" s="4"/>
      <c r="B868" s="8"/>
      <c r="C868" s="4"/>
      <c r="D868" s="5"/>
    </row>
    <row r="870" spans="1:4" x14ac:dyDescent="0.25">
      <c r="A870" s="4"/>
      <c r="B870" s="8"/>
      <c r="C870" s="4"/>
      <c r="D870" s="5"/>
    </row>
    <row r="872" spans="1:4" x14ac:dyDescent="0.25">
      <c r="A872" s="4"/>
      <c r="B872" s="8"/>
      <c r="C872" s="4"/>
      <c r="D872" s="5"/>
    </row>
    <row r="874" spans="1:4" x14ac:dyDescent="0.25">
      <c r="A874" s="4"/>
      <c r="B874" s="8"/>
      <c r="C874" s="4"/>
      <c r="D874" s="5"/>
    </row>
    <row r="876" spans="1:4" x14ac:dyDescent="0.25">
      <c r="A876" s="4"/>
      <c r="B876" s="8"/>
      <c r="C876" s="4"/>
      <c r="D876" s="5"/>
    </row>
    <row r="878" spans="1:4" x14ac:dyDescent="0.25">
      <c r="A878" s="4"/>
      <c r="B878" s="8"/>
      <c r="C878" s="4"/>
      <c r="D878" s="5"/>
    </row>
    <row r="880" spans="1:4" x14ac:dyDescent="0.25">
      <c r="A880" s="4"/>
      <c r="B880" s="8"/>
      <c r="C880" s="4"/>
      <c r="D880" s="5"/>
    </row>
    <row r="882" spans="1:4" x14ac:dyDescent="0.25">
      <c r="A882" s="4"/>
      <c r="B882" s="8"/>
      <c r="C882" s="4"/>
      <c r="D882" s="5"/>
    </row>
    <row r="884" spans="1:4" x14ac:dyDescent="0.25">
      <c r="A884" s="4"/>
      <c r="B884" s="8"/>
      <c r="C884" s="4"/>
      <c r="D884" s="5"/>
    </row>
    <row r="886" spans="1:4" x14ac:dyDescent="0.25">
      <c r="A886" s="4"/>
      <c r="B886" s="8"/>
      <c r="C886" s="4"/>
      <c r="D886" s="5"/>
    </row>
    <row r="888" spans="1:4" x14ac:dyDescent="0.25">
      <c r="A888" s="4"/>
      <c r="B888" s="8"/>
      <c r="C888" s="4"/>
      <c r="D888" s="5"/>
    </row>
    <row r="890" spans="1:4" x14ac:dyDescent="0.25">
      <c r="A890" s="4"/>
      <c r="B890" s="8"/>
      <c r="C890" s="4"/>
      <c r="D890" s="5"/>
    </row>
    <row r="892" spans="1:4" x14ac:dyDescent="0.25">
      <c r="A892" s="4"/>
      <c r="B892" s="8"/>
      <c r="C892" s="4"/>
      <c r="D892" s="5"/>
    </row>
    <row r="894" spans="1:4" x14ac:dyDescent="0.25">
      <c r="A894" s="4"/>
      <c r="B894" s="8"/>
      <c r="C894" s="4"/>
      <c r="D894" s="5"/>
    </row>
    <row r="896" spans="1:4" x14ac:dyDescent="0.25">
      <c r="A896" s="4"/>
      <c r="B896" s="8"/>
      <c r="C896" s="4"/>
      <c r="D896" s="5"/>
    </row>
    <row r="898" spans="1:4" x14ac:dyDescent="0.25">
      <c r="A898" s="4"/>
      <c r="B898" s="8"/>
      <c r="C898" s="4"/>
      <c r="D898" s="5"/>
    </row>
    <row r="900" spans="1:4" x14ac:dyDescent="0.25">
      <c r="A900" s="4"/>
      <c r="B900" s="8"/>
      <c r="C900" s="4"/>
      <c r="D900" s="5"/>
    </row>
    <row r="902" spans="1:4" x14ac:dyDescent="0.25">
      <c r="A902" s="4"/>
      <c r="B902" s="8"/>
      <c r="C902" s="4"/>
      <c r="D902" s="5"/>
    </row>
    <row r="904" spans="1:4" x14ac:dyDescent="0.25">
      <c r="A904" s="4"/>
      <c r="B904" s="8"/>
      <c r="C904" s="4"/>
      <c r="D904" s="5"/>
    </row>
    <row r="906" spans="1:4" x14ac:dyDescent="0.25">
      <c r="A906" s="4"/>
      <c r="B906" s="8"/>
      <c r="C906" s="4"/>
      <c r="D906" s="5"/>
    </row>
    <row r="908" spans="1:4" x14ac:dyDescent="0.25">
      <c r="A908" s="4"/>
      <c r="B908" s="8"/>
      <c r="C908" s="4"/>
      <c r="D908" s="5"/>
    </row>
    <row r="910" spans="1:4" x14ac:dyDescent="0.25">
      <c r="A910" s="4"/>
      <c r="B910" s="8"/>
      <c r="C910" s="4"/>
      <c r="D910" s="5"/>
    </row>
    <row r="912" spans="1:4" x14ac:dyDescent="0.25">
      <c r="A912" s="4"/>
      <c r="B912" s="8"/>
      <c r="C912" s="4"/>
      <c r="D912" s="5"/>
    </row>
    <row r="914" spans="1:4" x14ac:dyDescent="0.25">
      <c r="A914" s="4"/>
      <c r="B914" s="8"/>
      <c r="C914" s="4"/>
      <c r="D914" s="5"/>
    </row>
    <row r="916" spans="1:4" x14ac:dyDescent="0.25">
      <c r="A916" s="4"/>
      <c r="B916" s="8"/>
      <c r="C916" s="4"/>
      <c r="D916" s="5"/>
    </row>
    <row r="918" spans="1:4" x14ac:dyDescent="0.25">
      <c r="A918" s="4"/>
      <c r="B918" s="8"/>
      <c r="C918" s="4"/>
      <c r="D918" s="5"/>
    </row>
    <row r="920" spans="1:4" x14ac:dyDescent="0.25">
      <c r="A920" s="4"/>
      <c r="B920" s="8"/>
      <c r="C920" s="4"/>
      <c r="D920" s="5"/>
    </row>
    <row r="922" spans="1:4" x14ac:dyDescent="0.25">
      <c r="A922" s="4"/>
      <c r="B922" s="8"/>
      <c r="C922" s="4"/>
      <c r="D922" s="5"/>
    </row>
    <row r="924" spans="1:4" x14ac:dyDescent="0.25">
      <c r="A924" s="4"/>
      <c r="B924" s="8"/>
      <c r="C924" s="4"/>
      <c r="D924" s="5"/>
    </row>
    <row r="926" spans="1:4" x14ac:dyDescent="0.25">
      <c r="A926" s="4"/>
      <c r="B926" s="8"/>
      <c r="C926" s="4"/>
      <c r="D926" s="5"/>
    </row>
    <row r="928" spans="1:4" x14ac:dyDescent="0.25">
      <c r="A928" s="4"/>
      <c r="B928" s="8"/>
      <c r="C928" s="4"/>
      <c r="D928" s="5"/>
    </row>
    <row r="930" spans="1:4" x14ac:dyDescent="0.25">
      <c r="A930" s="4"/>
      <c r="B930" s="8"/>
      <c r="C930" s="4"/>
      <c r="D930" s="5"/>
    </row>
    <row r="932" spans="1:4" x14ac:dyDescent="0.25">
      <c r="A932" s="4"/>
      <c r="B932" s="8"/>
      <c r="C932" s="4"/>
      <c r="D932" s="5"/>
    </row>
    <row r="934" spans="1:4" x14ac:dyDescent="0.25">
      <c r="A934" s="4"/>
      <c r="B934" s="8"/>
      <c r="C934" s="4"/>
      <c r="D934" s="5"/>
    </row>
    <row r="936" spans="1:4" x14ac:dyDescent="0.25">
      <c r="A936" s="4"/>
      <c r="B936" s="8"/>
      <c r="C936" s="4"/>
      <c r="D936" s="5"/>
    </row>
    <row r="938" spans="1:4" x14ac:dyDescent="0.25">
      <c r="A938" s="4"/>
      <c r="B938" s="8"/>
      <c r="C938" s="4"/>
      <c r="D938" s="5"/>
    </row>
    <row r="940" spans="1:4" x14ac:dyDescent="0.25">
      <c r="A940" s="4"/>
      <c r="B940" s="8"/>
      <c r="C940" s="4"/>
      <c r="D940" s="5"/>
    </row>
    <row r="942" spans="1:4" x14ac:dyDescent="0.25">
      <c r="A942" s="4"/>
      <c r="B942" s="8"/>
      <c r="C942" s="4"/>
      <c r="D942" s="5"/>
    </row>
    <row r="944" spans="1:4" x14ac:dyDescent="0.25">
      <c r="A944" s="4"/>
      <c r="B944" s="8"/>
      <c r="C944" s="4"/>
      <c r="D944" s="5"/>
    </row>
    <row r="946" spans="1:4" x14ac:dyDescent="0.25">
      <c r="A946" s="4"/>
      <c r="B946" s="8"/>
      <c r="C946" s="4"/>
      <c r="D946" s="5"/>
    </row>
    <row r="948" spans="1:4" x14ac:dyDescent="0.25">
      <c r="A948" s="4"/>
      <c r="B948" s="8"/>
      <c r="C948" s="4"/>
      <c r="D948" s="5"/>
    </row>
    <row r="950" spans="1:4" x14ac:dyDescent="0.25">
      <c r="A950" s="4"/>
      <c r="B950" s="8"/>
      <c r="C950" s="4"/>
      <c r="D950" s="5"/>
    </row>
    <row r="952" spans="1:4" x14ac:dyDescent="0.25">
      <c r="A952" s="4"/>
      <c r="B952" s="8"/>
      <c r="C952" s="4"/>
      <c r="D952" s="5"/>
    </row>
    <row r="954" spans="1:4" x14ac:dyDescent="0.25">
      <c r="A954" s="4"/>
      <c r="B954" s="8"/>
      <c r="C954" s="4"/>
      <c r="D954" s="5"/>
    </row>
    <row r="956" spans="1:4" x14ac:dyDescent="0.25">
      <c r="A956" s="4"/>
      <c r="B956" s="8"/>
      <c r="C956" s="4"/>
      <c r="D956" s="5"/>
    </row>
    <row r="958" spans="1:4" x14ac:dyDescent="0.25">
      <c r="A958" s="4"/>
      <c r="B958" s="8"/>
      <c r="C958" s="4"/>
      <c r="D958" s="5"/>
    </row>
    <row r="960" spans="1:4" x14ac:dyDescent="0.25">
      <c r="A960" s="4"/>
      <c r="B960" s="8"/>
      <c r="C960" s="4"/>
      <c r="D960" s="5"/>
    </row>
    <row r="962" spans="1:4" x14ac:dyDescent="0.25">
      <c r="A962" s="4"/>
      <c r="B962" s="8"/>
      <c r="C962" s="4"/>
      <c r="D962" s="5"/>
    </row>
    <row r="964" spans="1:4" x14ac:dyDescent="0.25">
      <c r="A964" s="4"/>
      <c r="B964" s="8"/>
      <c r="C964" s="4"/>
      <c r="D964" s="5"/>
    </row>
    <row r="966" spans="1:4" x14ac:dyDescent="0.25">
      <c r="A966" s="4"/>
      <c r="B966" s="8"/>
      <c r="C966" s="4"/>
      <c r="D966" s="5"/>
    </row>
    <row r="968" spans="1:4" x14ac:dyDescent="0.25">
      <c r="A968" s="4"/>
      <c r="B968" s="8"/>
      <c r="C968" s="4"/>
      <c r="D968" s="5"/>
    </row>
    <row r="970" spans="1:4" x14ac:dyDescent="0.25">
      <c r="A970" s="4"/>
      <c r="B970" s="8"/>
      <c r="C970" s="4"/>
      <c r="D970" s="5"/>
    </row>
    <row r="972" spans="1:4" x14ac:dyDescent="0.25">
      <c r="A972" s="4"/>
      <c r="B972" s="8"/>
      <c r="C972" s="4"/>
      <c r="D972" s="5"/>
    </row>
    <row r="974" spans="1:4" x14ac:dyDescent="0.25">
      <c r="A974" s="4"/>
      <c r="B974" s="8"/>
      <c r="C974" s="4"/>
      <c r="D974" s="5"/>
    </row>
    <row r="976" spans="1:4" x14ac:dyDescent="0.25">
      <c r="A976" s="4"/>
      <c r="B976" s="8"/>
      <c r="C976" s="4"/>
      <c r="D976" s="5"/>
    </row>
    <row r="978" spans="1:4" x14ac:dyDescent="0.25">
      <c r="A978" s="4"/>
      <c r="B978" s="8"/>
      <c r="C978" s="4"/>
      <c r="D978" s="5"/>
    </row>
    <row r="980" spans="1:4" x14ac:dyDescent="0.25">
      <c r="A980" s="4"/>
      <c r="B980" s="8"/>
      <c r="C980" s="4"/>
      <c r="D980" s="5"/>
    </row>
    <row r="982" spans="1:4" x14ac:dyDescent="0.25">
      <c r="A982" s="4"/>
      <c r="B982" s="8"/>
      <c r="C982" s="4"/>
      <c r="D982" s="5"/>
    </row>
    <row r="984" spans="1:4" x14ac:dyDescent="0.25">
      <c r="A984" s="4"/>
      <c r="B984" s="8"/>
      <c r="C984" s="4"/>
      <c r="D984" s="5"/>
    </row>
    <row r="986" spans="1:4" x14ac:dyDescent="0.25">
      <c r="A986" s="4"/>
      <c r="B986" s="8"/>
      <c r="C986" s="4"/>
      <c r="D986" s="5"/>
    </row>
    <row r="988" spans="1:4" x14ac:dyDescent="0.25">
      <c r="A988" s="4"/>
      <c r="B988" s="8"/>
      <c r="C988" s="4"/>
      <c r="D988" s="5"/>
    </row>
    <row r="990" spans="1:4" x14ac:dyDescent="0.25">
      <c r="A990" s="4"/>
      <c r="B990" s="8"/>
      <c r="C990" s="4"/>
      <c r="D990" s="5"/>
    </row>
    <row r="992" spans="1:4" x14ac:dyDescent="0.25">
      <c r="A992" s="4"/>
      <c r="B992" s="8"/>
      <c r="C992" s="4"/>
      <c r="D992" s="5"/>
    </row>
    <row r="994" spans="1:4" x14ac:dyDescent="0.25">
      <c r="A994" s="4"/>
      <c r="B994" s="8"/>
      <c r="C994" s="4"/>
      <c r="D994" s="5"/>
    </row>
    <row r="996" spans="1:4" x14ac:dyDescent="0.25">
      <c r="A996" s="4"/>
      <c r="B996" s="8"/>
      <c r="C996" s="4"/>
      <c r="D996" s="5"/>
    </row>
    <row r="998" spans="1:4" x14ac:dyDescent="0.25">
      <c r="A998" s="4"/>
      <c r="B998" s="8"/>
      <c r="C998" s="4"/>
      <c r="D998" s="5"/>
    </row>
    <row r="1000" spans="1:4" x14ac:dyDescent="0.25">
      <c r="A1000" s="4"/>
      <c r="B1000" s="8"/>
      <c r="C1000" s="4"/>
      <c r="D1000" s="5"/>
    </row>
    <row r="1002" spans="1:4" x14ac:dyDescent="0.25">
      <c r="A1002" s="4"/>
      <c r="B1002" s="8"/>
      <c r="C1002" s="4"/>
      <c r="D1002" s="5"/>
    </row>
    <row r="1004" spans="1:4" x14ac:dyDescent="0.25">
      <c r="A1004" s="4"/>
      <c r="B1004" s="8"/>
      <c r="C1004" s="4"/>
      <c r="D1004" s="5"/>
    </row>
    <row r="1006" spans="1:4" x14ac:dyDescent="0.25">
      <c r="A1006" s="4"/>
      <c r="B1006" s="8"/>
      <c r="C1006" s="4"/>
      <c r="D1006" s="5"/>
    </row>
    <row r="1008" spans="1:4" x14ac:dyDescent="0.25">
      <c r="A1008" s="4"/>
      <c r="B1008" s="8"/>
      <c r="C1008" s="4"/>
      <c r="D1008" s="5"/>
    </row>
    <row r="1010" spans="1:4" x14ac:dyDescent="0.25">
      <c r="A1010" s="4"/>
      <c r="B1010" s="8"/>
      <c r="C1010" s="4"/>
      <c r="D1010" s="5"/>
    </row>
    <row r="1012" spans="1:4" x14ac:dyDescent="0.25">
      <c r="A1012" s="4"/>
      <c r="B1012" s="8"/>
      <c r="C1012" s="4"/>
      <c r="D1012" s="5"/>
    </row>
    <row r="1014" spans="1:4" x14ac:dyDescent="0.25">
      <c r="A1014" s="4"/>
      <c r="B1014" s="8"/>
      <c r="C1014" s="4"/>
      <c r="D1014" s="5"/>
    </row>
    <row r="1016" spans="1:4" x14ac:dyDescent="0.25">
      <c r="A1016" s="4"/>
      <c r="B1016" s="8"/>
      <c r="C1016" s="4"/>
      <c r="D1016" s="5"/>
    </row>
    <row r="1018" spans="1:4" x14ac:dyDescent="0.25">
      <c r="A1018" s="4"/>
      <c r="B1018" s="8"/>
      <c r="C1018" s="4"/>
      <c r="D1018" s="5"/>
    </row>
    <row r="1020" spans="1:4" x14ac:dyDescent="0.25">
      <c r="A1020" s="4"/>
      <c r="B1020" s="8"/>
      <c r="C1020" s="4"/>
      <c r="D1020" s="5"/>
    </row>
    <row r="1022" spans="1:4" x14ac:dyDescent="0.25">
      <c r="A1022" s="4"/>
      <c r="B1022" s="8"/>
      <c r="C1022" s="4"/>
      <c r="D1022" s="5"/>
    </row>
    <row r="1024" spans="1:4" x14ac:dyDescent="0.25">
      <c r="A1024" s="4"/>
      <c r="B1024" s="8"/>
      <c r="C1024" s="4"/>
      <c r="D1024" s="5"/>
    </row>
    <row r="1026" spans="1:4" x14ac:dyDescent="0.25">
      <c r="A1026" s="4"/>
      <c r="B1026" s="8"/>
      <c r="C1026" s="4"/>
      <c r="D1026" s="5"/>
    </row>
    <row r="1028" spans="1:4" x14ac:dyDescent="0.25">
      <c r="A1028" s="4"/>
      <c r="B1028" s="8"/>
      <c r="C1028" s="4"/>
      <c r="D1028" s="5"/>
    </row>
    <row r="1030" spans="1:4" x14ac:dyDescent="0.25">
      <c r="A1030" s="4"/>
      <c r="B1030" s="8"/>
      <c r="C1030" s="4"/>
      <c r="D1030" s="5"/>
    </row>
    <row r="1032" spans="1:4" x14ac:dyDescent="0.25">
      <c r="A1032" s="4"/>
      <c r="B1032" s="8"/>
      <c r="C1032" s="4"/>
      <c r="D1032" s="5"/>
    </row>
    <row r="1034" spans="1:4" x14ac:dyDescent="0.25">
      <c r="A1034" s="4"/>
      <c r="B1034" s="8"/>
      <c r="C1034" s="4"/>
      <c r="D1034" s="5"/>
    </row>
    <row r="1036" spans="1:4" x14ac:dyDescent="0.25">
      <c r="A1036" s="4"/>
      <c r="B1036" s="8"/>
      <c r="C1036" s="4"/>
      <c r="D1036" s="5"/>
    </row>
    <row r="1038" spans="1:4" x14ac:dyDescent="0.25">
      <c r="A1038" s="4"/>
      <c r="B1038" s="8"/>
      <c r="C1038" s="4"/>
      <c r="D1038" s="5"/>
    </row>
    <row r="1040" spans="1:4" x14ac:dyDescent="0.25">
      <c r="A1040" s="4"/>
      <c r="B1040" s="8"/>
      <c r="C1040" s="4"/>
      <c r="D1040" s="5"/>
    </row>
    <row r="1042" spans="1:4" x14ac:dyDescent="0.25">
      <c r="A1042" s="4"/>
      <c r="B1042" s="8"/>
      <c r="C1042" s="4"/>
      <c r="D1042" s="5"/>
    </row>
    <row r="1044" spans="1:4" x14ac:dyDescent="0.25">
      <c r="A1044" s="4"/>
      <c r="B1044" s="8"/>
      <c r="C1044" s="4"/>
      <c r="D1044" s="5"/>
    </row>
    <row r="1046" spans="1:4" x14ac:dyDescent="0.25">
      <c r="A1046" s="4"/>
      <c r="B1046" s="8"/>
      <c r="C1046" s="4"/>
      <c r="D1046" s="5"/>
    </row>
    <row r="1048" spans="1:4" x14ac:dyDescent="0.25">
      <c r="A1048" s="4"/>
      <c r="B1048" s="8"/>
      <c r="C1048" s="4"/>
      <c r="D1048" s="5"/>
    </row>
    <row r="1050" spans="1:4" x14ac:dyDescent="0.25">
      <c r="A1050" s="4"/>
      <c r="B1050" s="8"/>
      <c r="C1050" s="4"/>
      <c r="D1050" s="5"/>
    </row>
    <row r="1052" spans="1:4" x14ac:dyDescent="0.25">
      <c r="A1052" s="4"/>
      <c r="B1052" s="8"/>
      <c r="C1052" s="4"/>
      <c r="D1052" s="5"/>
    </row>
    <row r="1054" spans="1:4" x14ac:dyDescent="0.25">
      <c r="A1054" s="4"/>
      <c r="B1054" s="8"/>
      <c r="C1054" s="4"/>
      <c r="D1054" s="5"/>
    </row>
    <row r="1056" spans="1:4" x14ac:dyDescent="0.25">
      <c r="A1056" s="4"/>
      <c r="B1056" s="8"/>
      <c r="C1056" s="4"/>
      <c r="D1056" s="5"/>
    </row>
    <row r="1058" spans="1:4" x14ac:dyDescent="0.25">
      <c r="A1058" s="4"/>
      <c r="B1058" s="8"/>
      <c r="C1058" s="4"/>
      <c r="D1058" s="5"/>
    </row>
    <row r="1060" spans="1:4" x14ac:dyDescent="0.25">
      <c r="A1060" s="4"/>
      <c r="B1060" s="8"/>
      <c r="C1060" s="4"/>
      <c r="D1060" s="5"/>
    </row>
    <row r="1062" spans="1:4" x14ac:dyDescent="0.25">
      <c r="A1062" s="4"/>
      <c r="B1062" s="8"/>
      <c r="C1062" s="4"/>
      <c r="D1062" s="5"/>
    </row>
    <row r="1064" spans="1:4" x14ac:dyDescent="0.25">
      <c r="A1064" s="4"/>
      <c r="B1064" s="8"/>
      <c r="C1064" s="4"/>
      <c r="D1064" s="5"/>
    </row>
    <row r="1066" spans="1:4" x14ac:dyDescent="0.25">
      <c r="A1066" s="4"/>
      <c r="B1066" s="8"/>
      <c r="C1066" s="4"/>
      <c r="D1066" s="5"/>
    </row>
    <row r="1068" spans="1:4" x14ac:dyDescent="0.25">
      <c r="A1068" s="4"/>
      <c r="B1068" s="8"/>
      <c r="C1068" s="4"/>
      <c r="D1068" s="5"/>
    </row>
    <row r="1070" spans="1:4" x14ac:dyDescent="0.25">
      <c r="A1070" s="4"/>
      <c r="B1070" s="8"/>
      <c r="C1070" s="4"/>
      <c r="D1070" s="5"/>
    </row>
    <row r="1072" spans="1:4" x14ac:dyDescent="0.25">
      <c r="A1072" s="4"/>
      <c r="B1072" s="8"/>
      <c r="C1072" s="4"/>
      <c r="D1072" s="5"/>
    </row>
    <row r="1074" spans="1:4" x14ac:dyDescent="0.25">
      <c r="A1074" s="4"/>
      <c r="B1074" s="8"/>
      <c r="C1074" s="4"/>
      <c r="D1074" s="5"/>
    </row>
    <row r="1076" spans="1:4" x14ac:dyDescent="0.25">
      <c r="A1076" s="4"/>
      <c r="B1076" s="8"/>
      <c r="C1076" s="4"/>
      <c r="D1076" s="5"/>
    </row>
    <row r="1078" spans="1:4" x14ac:dyDescent="0.25">
      <c r="A1078" s="4"/>
      <c r="B1078" s="8"/>
      <c r="C1078" s="4"/>
      <c r="D1078" s="5"/>
    </row>
    <row r="1080" spans="1:4" x14ac:dyDescent="0.25">
      <c r="A1080" s="4"/>
      <c r="B1080" s="8"/>
      <c r="C1080" s="4"/>
      <c r="D1080" s="5"/>
    </row>
    <row r="1082" spans="1:4" x14ac:dyDescent="0.25">
      <c r="A1082" s="4"/>
      <c r="B1082" s="8"/>
      <c r="C1082" s="4"/>
      <c r="D1082" s="5"/>
    </row>
    <row r="1084" spans="1:4" x14ac:dyDescent="0.25">
      <c r="A1084" s="4"/>
      <c r="B1084" s="8"/>
      <c r="C1084" s="4"/>
      <c r="D1084" s="5"/>
    </row>
    <row r="1086" spans="1:4" x14ac:dyDescent="0.25">
      <c r="A1086" s="4"/>
      <c r="B1086" s="8"/>
      <c r="C1086" s="4"/>
      <c r="D1086" s="5"/>
    </row>
    <row r="1088" spans="1:4" x14ac:dyDescent="0.25">
      <c r="A1088" s="4"/>
      <c r="B1088" s="8"/>
      <c r="C1088" s="4"/>
      <c r="D1088" s="5"/>
    </row>
    <row r="1090" spans="1:4" x14ac:dyDescent="0.25">
      <c r="A1090" s="4"/>
      <c r="B1090" s="8"/>
      <c r="C1090" s="4"/>
      <c r="D1090" s="5"/>
    </row>
    <row r="1092" spans="1:4" x14ac:dyDescent="0.25">
      <c r="A1092" s="4"/>
      <c r="B1092" s="8"/>
      <c r="C1092" s="4"/>
      <c r="D1092" s="5"/>
    </row>
    <row r="1094" spans="1:4" x14ac:dyDescent="0.25">
      <c r="A1094" s="4"/>
      <c r="B1094" s="8"/>
      <c r="C1094" s="4"/>
      <c r="D1094" s="5"/>
    </row>
    <row r="1096" spans="1:4" x14ac:dyDescent="0.25">
      <c r="A1096" s="4"/>
      <c r="B1096" s="8"/>
      <c r="C1096" s="4"/>
      <c r="D1096" s="5"/>
    </row>
    <row r="1098" spans="1:4" x14ac:dyDescent="0.25">
      <c r="A1098" s="4"/>
      <c r="B1098" s="8"/>
      <c r="C1098" s="4"/>
      <c r="D1098" s="5"/>
    </row>
    <row r="1100" spans="1:4" x14ac:dyDescent="0.25">
      <c r="A1100" s="4"/>
      <c r="B1100" s="8"/>
      <c r="C1100" s="4"/>
      <c r="D1100" s="5"/>
    </row>
    <row r="1102" spans="1:4" x14ac:dyDescent="0.25">
      <c r="A1102" s="4"/>
      <c r="B1102" s="8"/>
      <c r="C1102" s="4"/>
      <c r="D1102" s="5"/>
    </row>
    <row r="1104" spans="1:4" x14ac:dyDescent="0.25">
      <c r="A1104" s="4"/>
      <c r="B1104" s="8"/>
      <c r="C1104" s="4"/>
      <c r="D1104" s="5"/>
    </row>
    <row r="1106" spans="1:4" x14ac:dyDescent="0.25">
      <c r="A1106" s="4"/>
      <c r="B1106" s="8"/>
      <c r="C1106" s="4"/>
      <c r="D1106" s="5"/>
    </row>
    <row r="1108" spans="1:4" x14ac:dyDescent="0.25">
      <c r="A1108" s="4"/>
      <c r="B1108" s="8"/>
      <c r="C1108" s="4"/>
      <c r="D1108" s="5"/>
    </row>
    <row r="1110" spans="1:4" x14ac:dyDescent="0.25">
      <c r="A1110" s="4"/>
      <c r="B1110" s="8"/>
      <c r="C1110" s="4"/>
      <c r="D1110" s="5"/>
    </row>
    <row r="1112" spans="1:4" x14ac:dyDescent="0.25">
      <c r="A1112" s="4"/>
      <c r="B1112" s="8"/>
      <c r="C1112" s="4"/>
      <c r="D1112" s="5"/>
    </row>
    <row r="1114" spans="1:4" x14ac:dyDescent="0.25">
      <c r="A1114" s="4"/>
      <c r="B1114" s="8"/>
      <c r="C1114" s="4"/>
      <c r="D1114" s="5"/>
    </row>
    <row r="1116" spans="1:4" x14ac:dyDescent="0.25">
      <c r="A1116" s="4"/>
      <c r="B1116" s="8"/>
      <c r="C1116" s="4"/>
      <c r="D1116" s="5"/>
    </row>
    <row r="1118" spans="1:4" x14ac:dyDescent="0.25">
      <c r="A1118" s="4"/>
      <c r="B1118" s="8"/>
      <c r="C1118" s="4"/>
      <c r="D1118" s="5"/>
    </row>
    <row r="1120" spans="1:4" x14ac:dyDescent="0.25">
      <c r="A1120" s="4"/>
      <c r="B1120" s="8"/>
      <c r="C1120" s="4"/>
      <c r="D1120" s="5"/>
    </row>
    <row r="1122" spans="1:4" x14ac:dyDescent="0.25">
      <c r="A1122" s="4"/>
      <c r="B1122" s="8"/>
      <c r="C1122" s="4"/>
      <c r="D1122" s="5"/>
    </row>
    <row r="1124" spans="1:4" x14ac:dyDescent="0.25">
      <c r="A1124" s="4"/>
      <c r="B1124" s="8"/>
      <c r="C1124" s="4"/>
      <c r="D1124" s="5"/>
    </row>
    <row r="1126" spans="1:4" x14ac:dyDescent="0.25">
      <c r="A1126" s="4"/>
      <c r="B1126" s="8"/>
      <c r="C1126" s="4"/>
      <c r="D1126" s="5"/>
    </row>
    <row r="1128" spans="1:4" x14ac:dyDescent="0.25">
      <c r="A1128" s="4"/>
      <c r="B1128" s="8"/>
      <c r="C1128" s="4"/>
      <c r="D1128" s="5"/>
    </row>
    <row r="1130" spans="1:4" x14ac:dyDescent="0.25">
      <c r="A1130" s="4"/>
      <c r="B1130" s="8"/>
      <c r="C1130" s="4"/>
      <c r="D1130" s="5"/>
    </row>
    <row r="1132" spans="1:4" x14ac:dyDescent="0.25">
      <c r="A1132" s="4"/>
      <c r="B1132" s="8"/>
      <c r="C1132" s="4"/>
      <c r="D1132" s="5"/>
    </row>
    <row r="1134" spans="1:4" x14ac:dyDescent="0.25">
      <c r="A1134" s="4"/>
      <c r="B1134" s="8"/>
      <c r="C1134" s="4"/>
      <c r="D1134" s="5"/>
    </row>
    <row r="1136" spans="1:4" x14ac:dyDescent="0.25">
      <c r="A1136" s="4"/>
      <c r="B1136" s="8"/>
      <c r="C1136" s="4"/>
      <c r="D1136" s="5"/>
    </row>
    <row r="1138" spans="1:4" x14ac:dyDescent="0.25">
      <c r="A1138" s="4"/>
      <c r="B1138" s="8"/>
      <c r="C1138" s="4"/>
      <c r="D1138" s="5"/>
    </row>
    <row r="1140" spans="1:4" x14ac:dyDescent="0.25">
      <c r="A1140" s="4"/>
      <c r="B1140" s="8"/>
      <c r="C1140" s="4"/>
      <c r="D1140" s="5"/>
    </row>
    <row r="1142" spans="1:4" x14ac:dyDescent="0.25">
      <c r="A1142" s="4"/>
      <c r="B1142" s="8"/>
      <c r="C1142" s="4"/>
      <c r="D1142" s="5"/>
    </row>
    <row r="1144" spans="1:4" x14ac:dyDescent="0.25">
      <c r="A1144" s="4"/>
      <c r="B1144" s="8"/>
      <c r="C1144" s="4"/>
      <c r="D1144" s="5"/>
    </row>
    <row r="1146" spans="1:4" x14ac:dyDescent="0.25">
      <c r="A1146" s="4"/>
      <c r="B1146" s="8"/>
      <c r="C1146" s="4"/>
      <c r="D1146" s="5"/>
    </row>
    <row r="1148" spans="1:4" x14ac:dyDescent="0.25">
      <c r="A1148" s="4"/>
      <c r="B1148" s="8"/>
      <c r="C1148" s="4"/>
      <c r="D1148" s="5"/>
    </row>
    <row r="1150" spans="1:4" x14ac:dyDescent="0.25">
      <c r="A1150" s="4"/>
      <c r="B1150" s="8"/>
      <c r="C1150" s="4"/>
      <c r="D1150" s="5"/>
    </row>
    <row r="1152" spans="1:4" x14ac:dyDescent="0.25">
      <c r="A1152" s="4"/>
      <c r="B1152" s="8"/>
      <c r="C1152" s="4"/>
      <c r="D1152" s="5"/>
    </row>
    <row r="1154" spans="1:4" x14ac:dyDescent="0.25">
      <c r="A1154" s="4"/>
      <c r="B1154" s="8"/>
      <c r="C1154" s="4"/>
      <c r="D1154" s="5"/>
    </row>
    <row r="1156" spans="1:4" x14ac:dyDescent="0.25">
      <c r="A1156" s="4"/>
      <c r="B1156" s="8"/>
      <c r="C1156" s="4"/>
      <c r="D1156" s="5"/>
    </row>
    <row r="1158" spans="1:4" x14ac:dyDescent="0.25">
      <c r="A1158" s="4"/>
      <c r="B1158" s="8"/>
      <c r="C1158" s="4"/>
      <c r="D1158" s="5"/>
    </row>
    <row r="1160" spans="1:4" x14ac:dyDescent="0.25">
      <c r="A1160" s="4"/>
      <c r="B1160" s="8"/>
      <c r="C1160" s="4"/>
      <c r="D1160" s="5"/>
    </row>
    <row r="1162" spans="1:4" x14ac:dyDescent="0.25">
      <c r="A1162" s="4"/>
      <c r="B1162" s="8"/>
      <c r="C1162" s="4"/>
      <c r="D1162" s="5"/>
    </row>
    <row r="1164" spans="1:4" x14ac:dyDescent="0.25">
      <c r="A1164" s="4"/>
      <c r="B1164" s="8"/>
      <c r="C1164" s="4"/>
      <c r="D1164" s="5"/>
    </row>
    <row r="1166" spans="1:4" x14ac:dyDescent="0.25">
      <c r="A1166" s="4"/>
      <c r="B1166" s="8"/>
      <c r="C1166" s="4"/>
      <c r="D1166" s="5"/>
    </row>
    <row r="1168" spans="1:4" x14ac:dyDescent="0.25">
      <c r="A1168" s="4"/>
      <c r="B1168" s="8"/>
      <c r="C1168" s="4"/>
      <c r="D1168" s="5"/>
    </row>
    <row r="1170" spans="1:4" x14ac:dyDescent="0.25">
      <c r="A1170" s="4"/>
      <c r="B1170" s="8"/>
      <c r="C1170" s="4"/>
      <c r="D1170" s="5"/>
    </row>
    <row r="1172" spans="1:4" x14ac:dyDescent="0.25">
      <c r="A1172" s="4"/>
      <c r="B1172" s="8"/>
      <c r="C1172" s="4"/>
      <c r="D1172" s="5"/>
    </row>
    <row r="1174" spans="1:4" x14ac:dyDescent="0.25">
      <c r="A1174" s="4"/>
      <c r="B1174" s="8"/>
      <c r="C1174" s="4"/>
      <c r="D1174" s="5"/>
    </row>
    <row r="1176" spans="1:4" x14ac:dyDescent="0.25">
      <c r="A1176" s="4"/>
      <c r="B1176" s="8"/>
      <c r="C1176" s="4"/>
      <c r="D1176" s="5"/>
    </row>
    <row r="1178" spans="1:4" x14ac:dyDescent="0.25">
      <c r="A1178" s="4"/>
      <c r="B1178" s="8"/>
      <c r="C1178" s="4"/>
      <c r="D1178" s="5"/>
    </row>
    <row r="1180" spans="1:4" x14ac:dyDescent="0.25">
      <c r="A1180" s="4"/>
      <c r="B1180" s="8"/>
      <c r="C1180" s="4"/>
      <c r="D1180" s="5"/>
    </row>
    <row r="1182" spans="1:4" x14ac:dyDescent="0.25">
      <c r="A1182" s="4"/>
      <c r="B1182" s="8"/>
      <c r="C1182" s="4"/>
      <c r="D1182" s="5"/>
    </row>
    <row r="1184" spans="1:4" x14ac:dyDescent="0.25">
      <c r="A1184" s="4"/>
      <c r="B1184" s="8"/>
      <c r="C1184" s="4"/>
      <c r="D1184" s="5"/>
    </row>
    <row r="1186" spans="1:4" x14ac:dyDescent="0.25">
      <c r="A1186" s="4"/>
      <c r="B1186" s="8"/>
      <c r="C1186" s="4"/>
      <c r="D1186" s="5"/>
    </row>
    <row r="1188" spans="1:4" x14ac:dyDescent="0.25">
      <c r="A1188" s="4"/>
      <c r="B1188" s="8"/>
      <c r="C1188" s="4"/>
      <c r="D1188" s="5"/>
    </row>
    <row r="1190" spans="1:4" x14ac:dyDescent="0.25">
      <c r="A1190" s="4"/>
      <c r="B1190" s="8"/>
      <c r="C1190" s="4"/>
      <c r="D1190" s="5"/>
    </row>
    <row r="1192" spans="1:4" x14ac:dyDescent="0.25">
      <c r="A1192" s="4"/>
      <c r="B1192" s="8"/>
      <c r="C1192" s="4"/>
      <c r="D1192" s="5"/>
    </row>
    <row r="1194" spans="1:4" x14ac:dyDescent="0.25">
      <c r="A1194" s="4"/>
      <c r="B1194" s="8"/>
      <c r="C1194" s="4"/>
      <c r="D1194" s="5"/>
    </row>
    <row r="1196" spans="1:4" x14ac:dyDescent="0.25">
      <c r="A1196" s="4"/>
      <c r="B1196" s="8"/>
      <c r="C1196" s="4"/>
      <c r="D1196" s="5"/>
    </row>
    <row r="1198" spans="1:4" x14ac:dyDescent="0.25">
      <c r="A1198" s="4"/>
      <c r="B1198" s="8"/>
      <c r="C1198" s="4"/>
      <c r="D1198" s="5"/>
    </row>
    <row r="1200" spans="1:4" x14ac:dyDescent="0.25">
      <c r="A1200" s="4"/>
      <c r="B1200" s="8"/>
      <c r="C1200" s="4"/>
      <c r="D1200" s="5"/>
    </row>
    <row r="1202" spans="1:4" x14ac:dyDescent="0.25">
      <c r="A1202" s="4"/>
      <c r="B1202" s="8"/>
      <c r="C1202" s="4"/>
      <c r="D1202" s="5"/>
    </row>
    <row r="1204" spans="1:4" x14ac:dyDescent="0.25">
      <c r="A1204" s="4"/>
      <c r="B1204" s="8"/>
      <c r="C1204" s="4"/>
      <c r="D1204" s="5"/>
    </row>
    <row r="1206" spans="1:4" x14ac:dyDescent="0.25">
      <c r="A1206" s="4"/>
      <c r="B1206" s="8"/>
      <c r="C1206" s="4"/>
      <c r="D1206" s="5"/>
    </row>
    <row r="1208" spans="1:4" x14ac:dyDescent="0.25">
      <c r="A1208" s="4"/>
      <c r="B1208" s="8"/>
      <c r="C1208" s="4"/>
      <c r="D1208" s="5"/>
    </row>
    <row r="1210" spans="1:4" x14ac:dyDescent="0.25">
      <c r="A1210" s="4"/>
      <c r="B1210" s="8"/>
      <c r="C1210" s="4"/>
      <c r="D1210" s="5"/>
    </row>
    <row r="1212" spans="1:4" x14ac:dyDescent="0.25">
      <c r="A1212" s="4"/>
      <c r="B1212" s="8"/>
      <c r="C1212" s="4"/>
      <c r="D1212" s="5"/>
    </row>
    <row r="1214" spans="1:4" x14ac:dyDescent="0.25">
      <c r="A1214" s="4"/>
      <c r="B1214" s="8"/>
      <c r="C1214" s="4"/>
      <c r="D1214" s="5"/>
    </row>
    <row r="1216" spans="1:4" x14ac:dyDescent="0.25">
      <c r="A1216" s="4"/>
      <c r="B1216" s="8"/>
      <c r="C1216" s="4"/>
      <c r="D1216" s="5"/>
    </row>
    <row r="1218" spans="1:4" x14ac:dyDescent="0.25">
      <c r="A1218" s="4"/>
      <c r="B1218" s="8"/>
      <c r="C1218" s="4"/>
      <c r="D1218" s="5"/>
    </row>
    <row r="1220" spans="1:4" x14ac:dyDescent="0.25">
      <c r="A1220" s="4"/>
      <c r="B1220" s="8"/>
      <c r="C1220" s="4"/>
      <c r="D1220" s="5"/>
    </row>
    <row r="1222" spans="1:4" x14ac:dyDescent="0.25">
      <c r="A1222" s="4"/>
      <c r="B1222" s="8"/>
      <c r="C1222" s="4"/>
      <c r="D1222" s="5"/>
    </row>
    <row r="1224" spans="1:4" x14ac:dyDescent="0.25">
      <c r="A1224" s="4"/>
      <c r="B1224" s="8"/>
      <c r="C1224" s="4"/>
      <c r="D1224" s="5"/>
    </row>
    <row r="1226" spans="1:4" x14ac:dyDescent="0.25">
      <c r="A1226" s="4"/>
      <c r="B1226" s="8"/>
      <c r="C1226" s="4"/>
      <c r="D1226" s="5"/>
    </row>
    <row r="1228" spans="1:4" x14ac:dyDescent="0.25">
      <c r="A1228" s="4"/>
      <c r="B1228" s="8"/>
      <c r="C1228" s="4"/>
      <c r="D1228" s="5"/>
    </row>
    <row r="1230" spans="1:4" x14ac:dyDescent="0.25">
      <c r="A1230" s="4"/>
      <c r="B1230" s="8"/>
      <c r="C1230" s="4"/>
      <c r="D1230" s="5"/>
    </row>
    <row r="1232" spans="1:4" x14ac:dyDescent="0.25">
      <c r="A1232" s="4"/>
      <c r="B1232" s="8"/>
      <c r="C1232" s="4"/>
      <c r="D1232" s="5"/>
    </row>
    <row r="1234" spans="1:4" x14ac:dyDescent="0.25">
      <c r="A1234" s="4"/>
      <c r="B1234" s="8"/>
      <c r="C1234" s="4"/>
      <c r="D1234" s="5"/>
    </row>
    <row r="1236" spans="1:4" x14ac:dyDescent="0.25">
      <c r="A1236" s="4"/>
      <c r="B1236" s="8"/>
      <c r="C1236" s="4"/>
      <c r="D1236" s="5"/>
    </row>
    <row r="1238" spans="1:4" x14ac:dyDescent="0.25">
      <c r="A1238" s="4"/>
      <c r="B1238" s="8"/>
      <c r="C1238" s="4"/>
      <c r="D1238" s="5"/>
    </row>
    <row r="1240" spans="1:4" x14ac:dyDescent="0.25">
      <c r="A1240" s="4"/>
      <c r="B1240" s="8"/>
      <c r="C1240" s="4"/>
      <c r="D1240" s="5"/>
    </row>
    <row r="1242" spans="1:4" x14ac:dyDescent="0.25">
      <c r="A1242" s="4"/>
      <c r="B1242" s="8"/>
      <c r="C1242" s="4"/>
      <c r="D1242" s="5"/>
    </row>
    <row r="1244" spans="1:4" x14ac:dyDescent="0.25">
      <c r="A1244" s="4"/>
      <c r="B1244" s="8"/>
      <c r="C1244" s="4"/>
      <c r="D1244" s="5"/>
    </row>
    <row r="1246" spans="1:4" x14ac:dyDescent="0.25">
      <c r="A1246" s="4"/>
      <c r="B1246" s="8"/>
      <c r="C1246" s="4"/>
      <c r="D1246" s="5"/>
    </row>
    <row r="1248" spans="1:4" x14ac:dyDescent="0.25">
      <c r="A1248" s="4"/>
      <c r="B1248" s="8"/>
      <c r="C1248" s="4"/>
      <c r="D1248" s="5"/>
    </row>
    <row r="1250" spans="1:4" x14ac:dyDescent="0.25">
      <c r="A1250" s="4"/>
      <c r="B1250" s="8"/>
      <c r="C1250" s="4"/>
      <c r="D1250" s="5"/>
    </row>
    <row r="1252" spans="1:4" x14ac:dyDescent="0.25">
      <c r="A1252" s="4"/>
      <c r="B1252" s="8"/>
      <c r="C1252" s="4"/>
      <c r="D1252" s="5"/>
    </row>
    <row r="1254" spans="1:4" x14ac:dyDescent="0.25">
      <c r="A1254" s="4"/>
      <c r="B1254" s="8"/>
      <c r="C1254" s="4"/>
      <c r="D1254" s="5"/>
    </row>
    <row r="1256" spans="1:4" x14ac:dyDescent="0.25">
      <c r="A1256" s="4"/>
      <c r="B1256" s="8"/>
      <c r="C1256" s="4"/>
      <c r="D1256" s="5"/>
    </row>
    <row r="1258" spans="1:4" x14ac:dyDescent="0.25">
      <c r="A1258" s="4"/>
      <c r="B1258" s="8"/>
      <c r="C1258" s="4"/>
      <c r="D1258" s="5"/>
    </row>
    <row r="1260" spans="1:4" x14ac:dyDescent="0.25">
      <c r="A1260" s="4"/>
      <c r="B1260" s="8"/>
      <c r="C1260" s="4"/>
      <c r="D1260" s="5"/>
    </row>
    <row r="1262" spans="1:4" x14ac:dyDescent="0.25">
      <c r="A1262" s="4"/>
      <c r="B1262" s="8"/>
      <c r="C1262" s="4"/>
      <c r="D1262" s="5"/>
    </row>
    <row r="1264" spans="1:4" x14ac:dyDescent="0.25">
      <c r="A1264" s="4"/>
      <c r="B1264" s="8"/>
      <c r="C1264" s="4"/>
      <c r="D1264" s="5"/>
    </row>
    <row r="1266" spans="1:4" x14ac:dyDescent="0.25">
      <c r="A1266" s="4"/>
      <c r="B1266" s="8"/>
      <c r="C1266" s="4"/>
      <c r="D1266" s="5"/>
    </row>
    <row r="1268" spans="1:4" x14ac:dyDescent="0.25">
      <c r="A1268" s="4"/>
      <c r="B1268" s="8"/>
      <c r="C1268" s="4"/>
      <c r="D1268" s="5"/>
    </row>
    <row r="1270" spans="1:4" x14ac:dyDescent="0.25">
      <c r="A1270" s="4"/>
      <c r="B1270" s="8"/>
      <c r="C1270" s="4"/>
      <c r="D1270" s="5"/>
    </row>
    <row r="1272" spans="1:4" x14ac:dyDescent="0.25">
      <c r="A1272" s="4"/>
      <c r="B1272" s="8"/>
      <c r="C1272" s="4"/>
      <c r="D1272" s="5"/>
    </row>
    <row r="1274" spans="1:4" x14ac:dyDescent="0.25">
      <c r="A1274" s="4"/>
      <c r="B1274" s="8"/>
      <c r="C1274" s="4"/>
      <c r="D1274" s="5"/>
    </row>
    <row r="1276" spans="1:4" x14ac:dyDescent="0.25">
      <c r="A1276" s="4"/>
      <c r="B1276" s="8"/>
      <c r="C1276" s="4"/>
      <c r="D1276" s="5"/>
    </row>
    <row r="1278" spans="1:4" x14ac:dyDescent="0.25">
      <c r="A1278" s="4"/>
      <c r="B1278" s="8"/>
      <c r="C1278" s="4"/>
      <c r="D1278" s="5"/>
    </row>
    <row r="1280" spans="1:4" x14ac:dyDescent="0.25">
      <c r="A1280" s="4"/>
      <c r="B1280" s="8"/>
      <c r="C1280" s="4"/>
      <c r="D1280" s="5"/>
    </row>
    <row r="1282" spans="1:4" x14ac:dyDescent="0.25">
      <c r="A1282" s="4"/>
      <c r="B1282" s="8"/>
      <c r="C1282" s="4"/>
      <c r="D1282" s="5"/>
    </row>
    <row r="1284" spans="1:4" x14ac:dyDescent="0.25">
      <c r="A1284" s="4"/>
      <c r="B1284" s="8"/>
      <c r="C1284" s="4"/>
      <c r="D1284" s="5"/>
    </row>
    <row r="1286" spans="1:4" x14ac:dyDescent="0.25">
      <c r="A1286" s="4"/>
      <c r="B1286" s="8"/>
      <c r="C1286" s="4"/>
      <c r="D1286" s="5"/>
    </row>
    <row r="1288" spans="1:4" x14ac:dyDescent="0.25">
      <c r="A1288" s="4"/>
      <c r="B1288" s="8"/>
      <c r="C1288" s="4"/>
      <c r="D1288" s="5"/>
    </row>
    <row r="1290" spans="1:4" x14ac:dyDescent="0.25">
      <c r="A1290" s="4"/>
      <c r="B1290" s="8"/>
      <c r="C1290" s="4"/>
      <c r="D1290" s="5"/>
    </row>
    <row r="1292" spans="1:4" x14ac:dyDescent="0.25">
      <c r="A1292" s="4"/>
      <c r="B1292" s="8"/>
      <c r="C1292" s="4"/>
      <c r="D1292" s="5"/>
    </row>
    <row r="1294" spans="1:4" x14ac:dyDescent="0.25">
      <c r="A1294" s="4"/>
      <c r="B1294" s="8"/>
      <c r="C1294" s="4"/>
      <c r="D1294" s="5"/>
    </row>
    <row r="1296" spans="1:4" x14ac:dyDescent="0.25">
      <c r="A1296" s="4"/>
      <c r="B1296" s="8"/>
      <c r="C1296" s="4"/>
      <c r="D1296" s="5"/>
    </row>
    <row r="1298" spans="1:4" x14ac:dyDescent="0.25">
      <c r="A1298" s="4"/>
      <c r="B1298" s="8"/>
      <c r="C1298" s="4"/>
      <c r="D1298" s="5"/>
    </row>
    <row r="1300" spans="1:4" x14ac:dyDescent="0.25">
      <c r="A1300" s="4"/>
      <c r="B1300" s="8"/>
      <c r="C1300" s="4"/>
      <c r="D1300" s="5"/>
    </row>
    <row r="1302" spans="1:4" x14ac:dyDescent="0.25">
      <c r="A1302" s="4"/>
      <c r="B1302" s="8"/>
      <c r="C1302" s="4"/>
      <c r="D1302" s="5"/>
    </row>
    <row r="1304" spans="1:4" x14ac:dyDescent="0.25">
      <c r="A1304" s="4"/>
      <c r="B1304" s="8"/>
      <c r="C1304" s="4"/>
      <c r="D1304" s="5"/>
    </row>
    <row r="1306" spans="1:4" x14ac:dyDescent="0.25">
      <c r="A1306" s="4"/>
      <c r="B1306" s="8"/>
      <c r="C1306" s="4"/>
      <c r="D1306" s="5"/>
    </row>
    <row r="1308" spans="1:4" x14ac:dyDescent="0.25">
      <c r="A1308" s="4"/>
      <c r="B1308" s="8"/>
      <c r="C1308" s="4"/>
      <c r="D1308" s="5"/>
    </row>
    <row r="1310" spans="1:4" x14ac:dyDescent="0.25">
      <c r="A1310" s="4"/>
      <c r="B1310" s="8"/>
      <c r="C1310" s="4"/>
      <c r="D1310" s="5"/>
    </row>
    <row r="1312" spans="1:4" x14ac:dyDescent="0.25">
      <c r="A1312" s="4"/>
      <c r="B1312" s="8"/>
      <c r="C1312" s="4"/>
      <c r="D1312" s="5"/>
    </row>
    <row r="1314" spans="1:4" x14ac:dyDescent="0.25">
      <c r="A1314" s="4"/>
      <c r="B1314" s="8"/>
      <c r="C1314" s="4"/>
      <c r="D1314" s="5"/>
    </row>
    <row r="1316" spans="1:4" x14ac:dyDescent="0.25">
      <c r="A1316" s="4"/>
      <c r="B1316" s="8"/>
      <c r="C1316" s="4"/>
      <c r="D1316" s="5"/>
    </row>
    <row r="1318" spans="1:4" x14ac:dyDescent="0.25">
      <c r="A1318" s="4"/>
      <c r="B1318" s="8"/>
      <c r="C1318" s="4"/>
      <c r="D1318" s="5"/>
    </row>
    <row r="1320" spans="1:4" x14ac:dyDescent="0.25">
      <c r="A1320" s="4"/>
      <c r="B1320" s="8"/>
      <c r="C1320" s="4"/>
      <c r="D1320" s="5"/>
    </row>
    <row r="1322" spans="1:4" x14ac:dyDescent="0.25">
      <c r="A1322" s="4"/>
      <c r="B1322" s="8"/>
      <c r="C1322" s="4"/>
      <c r="D1322" s="5"/>
    </row>
    <row r="1324" spans="1:4" x14ac:dyDescent="0.25">
      <c r="A1324" s="4"/>
      <c r="B1324" s="8"/>
      <c r="C1324" s="4"/>
      <c r="D1324" s="5"/>
    </row>
    <row r="1326" spans="1:4" x14ac:dyDescent="0.25">
      <c r="A1326" s="4"/>
      <c r="B1326" s="8"/>
      <c r="C1326" s="4"/>
      <c r="D1326" s="5"/>
    </row>
    <row r="1328" spans="1:4" x14ac:dyDescent="0.25">
      <c r="A1328" s="4"/>
      <c r="B1328" s="8"/>
      <c r="C1328" s="4"/>
      <c r="D1328" s="5"/>
    </row>
    <row r="1330" spans="1:4" x14ac:dyDescent="0.25">
      <c r="A1330" s="4"/>
      <c r="B1330" s="8"/>
      <c r="C1330" s="4"/>
      <c r="D1330" s="5"/>
    </row>
    <row r="1332" spans="1:4" x14ac:dyDescent="0.25">
      <c r="A1332" s="4"/>
      <c r="B1332" s="8"/>
      <c r="C1332" s="4"/>
      <c r="D1332" s="5"/>
    </row>
    <row r="1334" spans="1:4" x14ac:dyDescent="0.25">
      <c r="A1334" s="4"/>
      <c r="B1334" s="8"/>
      <c r="C1334" s="4"/>
      <c r="D1334" s="5"/>
    </row>
    <row r="1336" spans="1:4" x14ac:dyDescent="0.25">
      <c r="A1336" s="4"/>
      <c r="B1336" s="8"/>
      <c r="C1336" s="4"/>
      <c r="D1336" s="5"/>
    </row>
    <row r="1338" spans="1:4" x14ac:dyDescent="0.25">
      <c r="A1338" s="4"/>
      <c r="B1338" s="8"/>
      <c r="C1338" s="4"/>
      <c r="D1338" s="5"/>
    </row>
    <row r="1340" spans="1:4" x14ac:dyDescent="0.25">
      <c r="A1340" s="4"/>
      <c r="B1340" s="8"/>
      <c r="C1340" s="4"/>
      <c r="D1340" s="5"/>
    </row>
    <row r="1342" spans="1:4" x14ac:dyDescent="0.25">
      <c r="A1342" s="4"/>
      <c r="B1342" s="8"/>
      <c r="C1342" s="4"/>
      <c r="D1342" s="5"/>
    </row>
    <row r="1344" spans="1:4" x14ac:dyDescent="0.25">
      <c r="A1344" s="4"/>
      <c r="B1344" s="8"/>
      <c r="C1344" s="4"/>
      <c r="D1344" s="5"/>
    </row>
    <row r="1346" spans="1:4" x14ac:dyDescent="0.25">
      <c r="A1346" s="4"/>
      <c r="B1346" s="8"/>
      <c r="C1346" s="4"/>
      <c r="D1346" s="5"/>
    </row>
    <row r="1348" spans="1:4" x14ac:dyDescent="0.25">
      <c r="A1348" s="4"/>
      <c r="B1348" s="8"/>
      <c r="C1348" s="4"/>
      <c r="D1348" s="5"/>
    </row>
    <row r="1350" spans="1:4" x14ac:dyDescent="0.25">
      <c r="A1350" s="4"/>
      <c r="B1350" s="8"/>
      <c r="C1350" s="4"/>
      <c r="D1350" s="5"/>
    </row>
    <row r="1352" spans="1:4" x14ac:dyDescent="0.25">
      <c r="A1352" s="4"/>
      <c r="B1352" s="8"/>
      <c r="C1352" s="4"/>
      <c r="D1352" s="5"/>
    </row>
    <row r="1354" spans="1:4" x14ac:dyDescent="0.25">
      <c r="A1354" s="4"/>
      <c r="B1354" s="8"/>
      <c r="C1354" s="4"/>
      <c r="D1354" s="5"/>
    </row>
    <row r="1356" spans="1:4" x14ac:dyDescent="0.25">
      <c r="A1356" s="4"/>
      <c r="B1356" s="8"/>
      <c r="C1356" s="4"/>
      <c r="D1356" s="5"/>
    </row>
    <row r="1358" spans="1:4" x14ac:dyDescent="0.25">
      <c r="A1358" s="4"/>
      <c r="B1358" s="8"/>
      <c r="C1358" s="4"/>
      <c r="D1358" s="5"/>
    </row>
    <row r="1360" spans="1:4" x14ac:dyDescent="0.25">
      <c r="A1360" s="4"/>
      <c r="B1360" s="8"/>
      <c r="C1360" s="4"/>
      <c r="D1360" s="5"/>
    </row>
    <row r="1362" spans="1:4" x14ac:dyDescent="0.25">
      <c r="A1362" s="4"/>
      <c r="B1362" s="8"/>
      <c r="C1362" s="4"/>
      <c r="D1362" s="5"/>
    </row>
    <row r="1364" spans="1:4" x14ac:dyDescent="0.25">
      <c r="A1364" s="4"/>
      <c r="B1364" s="8"/>
      <c r="C1364" s="4"/>
      <c r="D1364" s="5"/>
    </row>
    <row r="1366" spans="1:4" x14ac:dyDescent="0.25">
      <c r="A1366" s="4"/>
      <c r="B1366" s="8"/>
      <c r="C1366" s="4"/>
      <c r="D1366" s="5"/>
    </row>
    <row r="1368" spans="1:4" x14ac:dyDescent="0.25">
      <c r="A1368" s="4"/>
      <c r="B1368" s="8"/>
      <c r="C1368" s="4"/>
      <c r="D1368" s="5"/>
    </row>
    <row r="1370" spans="1:4" x14ac:dyDescent="0.25">
      <c r="A1370" s="4"/>
      <c r="B1370" s="8"/>
      <c r="C1370" s="4"/>
      <c r="D1370" s="5"/>
    </row>
    <row r="1372" spans="1:4" x14ac:dyDescent="0.25">
      <c r="A1372" s="4"/>
      <c r="B1372" s="8"/>
      <c r="C1372" s="4"/>
      <c r="D1372" s="5"/>
    </row>
    <row r="1374" spans="1:4" x14ac:dyDescent="0.25">
      <c r="A1374" s="4"/>
      <c r="B1374" s="8"/>
      <c r="C1374" s="4"/>
      <c r="D1374" s="5"/>
    </row>
    <row r="1376" spans="1:4" x14ac:dyDescent="0.25">
      <c r="A1376" s="4"/>
      <c r="B1376" s="8"/>
      <c r="C1376" s="4"/>
      <c r="D1376" s="5"/>
    </row>
    <row r="1378" spans="1:4" x14ac:dyDescent="0.25">
      <c r="A1378" s="4"/>
      <c r="B1378" s="8"/>
      <c r="C1378" s="4"/>
      <c r="D1378" s="5"/>
    </row>
    <row r="1380" spans="1:4" x14ac:dyDescent="0.25">
      <c r="A1380" s="4"/>
      <c r="B1380" s="8"/>
      <c r="C1380" s="4"/>
      <c r="D1380" s="5"/>
    </row>
    <row r="1382" spans="1:4" x14ac:dyDescent="0.25">
      <c r="A1382" s="4"/>
      <c r="B1382" s="8"/>
      <c r="C1382" s="4"/>
      <c r="D1382" s="5"/>
    </row>
    <row r="1384" spans="1:4" x14ac:dyDescent="0.25">
      <c r="A1384" s="4"/>
      <c r="B1384" s="8"/>
      <c r="C1384" s="4"/>
      <c r="D1384" s="5"/>
    </row>
    <row r="1386" spans="1:4" x14ac:dyDescent="0.25">
      <c r="A1386" s="4"/>
      <c r="B1386" s="8"/>
      <c r="C1386" s="4"/>
      <c r="D1386" s="5"/>
    </row>
    <row r="1388" spans="1:4" x14ac:dyDescent="0.25">
      <c r="A1388" s="4"/>
      <c r="B1388" s="8"/>
      <c r="C1388" s="4"/>
      <c r="D1388" s="5"/>
    </row>
    <row r="1390" spans="1:4" x14ac:dyDescent="0.25">
      <c r="A1390" s="4"/>
      <c r="B1390" s="8"/>
      <c r="C1390" s="4"/>
      <c r="D1390" s="5"/>
    </row>
    <row r="1392" spans="1:4" x14ac:dyDescent="0.25">
      <c r="A1392" s="4"/>
      <c r="B1392" s="8"/>
      <c r="C1392" s="4"/>
      <c r="D1392" s="5"/>
    </row>
    <row r="1394" spans="1:4" x14ac:dyDescent="0.25">
      <c r="A1394" s="4"/>
      <c r="B1394" s="8"/>
      <c r="C1394" s="4"/>
      <c r="D1394" s="5"/>
    </row>
    <row r="1396" spans="1:4" x14ac:dyDescent="0.25">
      <c r="A1396" s="4"/>
      <c r="B1396" s="8"/>
      <c r="C1396" s="4"/>
      <c r="D1396" s="5"/>
    </row>
    <row r="1398" spans="1:4" x14ac:dyDescent="0.25">
      <c r="A1398" s="4"/>
      <c r="B1398" s="8"/>
      <c r="C1398" s="4"/>
      <c r="D1398" s="5"/>
    </row>
    <row r="1400" spans="1:4" x14ac:dyDescent="0.25">
      <c r="A1400" s="4"/>
      <c r="B1400" s="8"/>
      <c r="C1400" s="4"/>
      <c r="D1400" s="5"/>
    </row>
    <row r="1402" spans="1:4" x14ac:dyDescent="0.25">
      <c r="A1402" s="4"/>
      <c r="B1402" s="8"/>
      <c r="C1402" s="4"/>
      <c r="D1402" s="5"/>
    </row>
    <row r="1404" spans="1:4" x14ac:dyDescent="0.25">
      <c r="A1404" s="4"/>
      <c r="B1404" s="8"/>
      <c r="C1404" s="4"/>
      <c r="D1404" s="5"/>
    </row>
    <row r="1406" spans="1:4" x14ac:dyDescent="0.25">
      <c r="A1406" s="4"/>
      <c r="B1406" s="8"/>
      <c r="C1406" s="4"/>
      <c r="D1406" s="5"/>
    </row>
    <row r="1408" spans="1:4" x14ac:dyDescent="0.25">
      <c r="A1408" s="4"/>
      <c r="B1408" s="8"/>
      <c r="C1408" s="4"/>
      <c r="D1408" s="5"/>
    </row>
    <row r="1410" spans="1:4" x14ac:dyDescent="0.25">
      <c r="A1410" s="4"/>
      <c r="B1410" s="8"/>
      <c r="C1410" s="4"/>
      <c r="D1410" s="5"/>
    </row>
    <row r="1412" spans="1:4" x14ac:dyDescent="0.25">
      <c r="A1412" s="4"/>
      <c r="B1412" s="8"/>
      <c r="C1412" s="4"/>
      <c r="D1412" s="5"/>
    </row>
    <row r="1414" spans="1:4" x14ac:dyDescent="0.25">
      <c r="A1414" s="4"/>
      <c r="B1414" s="8"/>
      <c r="C1414" s="4"/>
      <c r="D1414" s="5"/>
    </row>
    <row r="1416" spans="1:4" x14ac:dyDescent="0.25">
      <c r="A1416" s="4"/>
      <c r="B1416" s="8"/>
      <c r="C1416" s="4"/>
      <c r="D1416" s="5"/>
    </row>
    <row r="1418" spans="1:4" x14ac:dyDescent="0.25">
      <c r="A1418" s="4"/>
      <c r="B1418" s="8"/>
      <c r="C1418" s="4"/>
      <c r="D1418" s="5"/>
    </row>
    <row r="1420" spans="1:4" x14ac:dyDescent="0.25">
      <c r="A1420" s="4"/>
      <c r="B1420" s="8"/>
      <c r="C1420" s="4"/>
      <c r="D1420" s="5"/>
    </row>
    <row r="1422" spans="1:4" x14ac:dyDescent="0.25">
      <c r="A1422" s="4"/>
      <c r="B1422" s="8"/>
      <c r="C1422" s="4"/>
      <c r="D1422" s="5"/>
    </row>
    <row r="1424" spans="1:4" x14ac:dyDescent="0.25">
      <c r="A1424" s="4"/>
      <c r="B1424" s="8"/>
      <c r="C1424" s="4"/>
      <c r="D1424" s="5"/>
    </row>
    <row r="1426" spans="1:4" x14ac:dyDescent="0.25">
      <c r="A1426" s="4"/>
      <c r="B1426" s="8"/>
      <c r="C1426" s="4"/>
      <c r="D1426" s="5"/>
    </row>
    <row r="1428" spans="1:4" x14ac:dyDescent="0.25">
      <c r="A1428" s="4"/>
      <c r="B1428" s="8"/>
      <c r="C1428" s="4"/>
      <c r="D1428" s="5"/>
    </row>
    <row r="1430" spans="1:4" x14ac:dyDescent="0.25">
      <c r="A1430" s="4"/>
      <c r="B1430" s="8"/>
      <c r="C1430" s="4"/>
      <c r="D1430" s="5"/>
    </row>
    <row r="1432" spans="1:4" x14ac:dyDescent="0.25">
      <c r="A1432" s="4"/>
      <c r="B1432" s="8"/>
      <c r="C1432" s="4"/>
      <c r="D1432" s="5"/>
    </row>
    <row r="1434" spans="1:4" x14ac:dyDescent="0.25">
      <c r="A1434" s="4"/>
      <c r="B1434" s="8"/>
      <c r="C1434" s="4"/>
      <c r="D1434" s="5"/>
    </row>
    <row r="1436" spans="1:4" x14ac:dyDescent="0.25">
      <c r="A1436" s="4"/>
      <c r="B1436" s="8"/>
      <c r="C1436" s="4"/>
      <c r="D1436" s="5"/>
    </row>
    <row r="1438" spans="1:4" x14ac:dyDescent="0.25">
      <c r="A1438" s="4"/>
      <c r="B1438" s="8"/>
      <c r="C1438" s="4"/>
      <c r="D1438" s="5"/>
    </row>
    <row r="1440" spans="1:4" x14ac:dyDescent="0.25">
      <c r="A1440" s="4"/>
      <c r="B1440" s="8"/>
      <c r="C1440" s="4"/>
      <c r="D1440" s="5"/>
    </row>
    <row r="1442" spans="1:4" x14ac:dyDescent="0.25">
      <c r="A1442" s="4"/>
      <c r="B1442" s="8"/>
      <c r="C1442" s="4"/>
      <c r="D1442" s="5"/>
    </row>
    <row r="1444" spans="1:4" x14ac:dyDescent="0.25">
      <c r="A1444" s="4"/>
      <c r="B1444" s="8"/>
      <c r="C1444" s="4"/>
      <c r="D1444" s="5"/>
    </row>
    <row r="1446" spans="1:4" x14ac:dyDescent="0.25">
      <c r="A1446" s="4"/>
      <c r="B1446" s="8"/>
      <c r="C1446" s="4"/>
      <c r="D1446" s="5"/>
    </row>
    <row r="1448" spans="1:4" x14ac:dyDescent="0.25">
      <c r="A1448" s="4"/>
      <c r="B1448" s="8"/>
      <c r="C1448" s="4"/>
      <c r="D1448" s="5"/>
    </row>
    <row r="1450" spans="1:4" x14ac:dyDescent="0.25">
      <c r="A1450" s="4"/>
      <c r="B1450" s="8"/>
      <c r="C1450" s="4"/>
      <c r="D1450" s="5"/>
    </row>
    <row r="1452" spans="1:4" x14ac:dyDescent="0.25">
      <c r="A1452" s="4"/>
      <c r="B1452" s="8"/>
      <c r="C1452" s="4"/>
      <c r="D1452" s="5"/>
    </row>
    <row r="1454" spans="1:4" x14ac:dyDescent="0.25">
      <c r="A1454" s="4"/>
      <c r="B1454" s="8"/>
      <c r="C1454" s="4"/>
      <c r="D1454" s="5"/>
    </row>
    <row r="1456" spans="1:4" x14ac:dyDescent="0.25">
      <c r="A1456" s="4"/>
      <c r="B1456" s="8"/>
      <c r="C1456" s="4"/>
      <c r="D1456" s="5"/>
    </row>
    <row r="1458" spans="1:4" x14ac:dyDescent="0.25">
      <c r="A1458" s="4"/>
      <c r="B1458" s="8"/>
      <c r="C1458" s="4"/>
      <c r="D1458" s="5"/>
    </row>
    <row r="1460" spans="1:4" x14ac:dyDescent="0.25">
      <c r="A1460" s="4"/>
      <c r="B1460" s="8"/>
      <c r="C1460" s="4"/>
      <c r="D1460" s="5"/>
    </row>
    <row r="1462" spans="1:4" x14ac:dyDescent="0.25">
      <c r="A1462" s="4"/>
      <c r="B1462" s="8"/>
      <c r="C1462" s="4"/>
      <c r="D1462" s="5"/>
    </row>
    <row r="1464" spans="1:4" x14ac:dyDescent="0.25">
      <c r="A1464" s="4"/>
      <c r="B1464" s="8"/>
      <c r="C1464" s="4"/>
      <c r="D1464" s="5"/>
    </row>
    <row r="1466" spans="1:4" x14ac:dyDescent="0.25">
      <c r="A1466" s="4"/>
      <c r="B1466" s="8"/>
      <c r="C1466" s="4"/>
      <c r="D1466" s="5"/>
    </row>
    <row r="1468" spans="1:4" x14ac:dyDescent="0.25">
      <c r="A1468" s="4"/>
      <c r="B1468" s="8"/>
      <c r="C1468" s="4"/>
      <c r="D1468" s="5"/>
    </row>
    <row r="1470" spans="1:4" x14ac:dyDescent="0.25">
      <c r="A1470" s="4"/>
      <c r="B1470" s="8"/>
      <c r="C1470" s="4"/>
      <c r="D1470" s="5"/>
    </row>
    <row r="1472" spans="1:4" x14ac:dyDescent="0.25">
      <c r="A1472" s="4"/>
      <c r="B1472" s="8"/>
      <c r="C1472" s="4"/>
      <c r="D1472" s="5"/>
    </row>
    <row r="1474" spans="1:4" x14ac:dyDescent="0.25">
      <c r="A1474" s="4"/>
      <c r="B1474" s="8"/>
      <c r="C1474" s="4"/>
      <c r="D1474" s="5"/>
    </row>
    <row r="1476" spans="1:4" x14ac:dyDescent="0.25">
      <c r="A1476" s="4"/>
      <c r="B1476" s="8"/>
      <c r="C1476" s="4"/>
      <c r="D1476" s="5"/>
    </row>
    <row r="1478" spans="1:4" x14ac:dyDescent="0.25">
      <c r="A1478" s="4"/>
      <c r="B1478" s="8"/>
      <c r="C1478" s="4"/>
      <c r="D1478" s="5"/>
    </row>
    <row r="1480" spans="1:4" x14ac:dyDescent="0.25">
      <c r="A1480" s="4"/>
      <c r="B1480" s="8"/>
      <c r="C1480" s="4"/>
      <c r="D1480" s="5"/>
    </row>
    <row r="1482" spans="1:4" x14ac:dyDescent="0.25">
      <c r="A1482" s="4"/>
      <c r="B1482" s="8"/>
      <c r="C1482" s="4"/>
      <c r="D1482" s="5"/>
    </row>
    <row r="1484" spans="1:4" x14ac:dyDescent="0.25">
      <c r="A1484" s="4"/>
      <c r="B1484" s="8"/>
      <c r="C1484" s="4"/>
      <c r="D1484" s="5"/>
    </row>
    <row r="1486" spans="1:4" x14ac:dyDescent="0.25">
      <c r="A1486" s="4"/>
      <c r="B1486" s="8"/>
      <c r="C1486" s="4"/>
      <c r="D1486" s="5"/>
    </row>
    <row r="1488" spans="1:4" x14ac:dyDescent="0.25">
      <c r="A1488" s="4"/>
      <c r="B1488" s="8"/>
      <c r="C1488" s="4"/>
      <c r="D1488" s="5"/>
    </row>
    <row r="1490" spans="1:4" x14ac:dyDescent="0.25">
      <c r="A1490" s="4"/>
      <c r="B1490" s="8"/>
      <c r="C1490" s="4"/>
      <c r="D1490" s="5"/>
    </row>
    <row r="1492" spans="1:4" x14ac:dyDescent="0.25">
      <c r="A1492" s="4"/>
      <c r="B1492" s="8"/>
      <c r="C1492" s="4"/>
      <c r="D1492" s="5"/>
    </row>
    <row r="1494" spans="1:4" x14ac:dyDescent="0.25">
      <c r="A1494" s="4"/>
      <c r="B1494" s="8"/>
      <c r="C1494" s="4"/>
      <c r="D1494" s="5"/>
    </row>
    <row r="1496" spans="1:4" x14ac:dyDescent="0.25">
      <c r="A1496" s="4"/>
      <c r="B1496" s="8"/>
      <c r="C1496" s="4"/>
      <c r="D1496" s="5"/>
    </row>
    <row r="1498" spans="1:4" x14ac:dyDescent="0.25">
      <c r="A1498" s="4"/>
      <c r="B1498" s="8"/>
      <c r="C1498" s="4"/>
      <c r="D1498" s="5"/>
    </row>
    <row r="1500" spans="1:4" x14ac:dyDescent="0.25">
      <c r="A1500" s="4"/>
      <c r="B1500" s="8"/>
      <c r="C1500" s="4"/>
      <c r="D1500" s="5"/>
    </row>
    <row r="1502" spans="1:4" x14ac:dyDescent="0.25">
      <c r="A1502" s="4"/>
      <c r="B1502" s="8"/>
      <c r="C1502" s="4"/>
      <c r="D1502" s="5"/>
    </row>
    <row r="1504" spans="1:4" x14ac:dyDescent="0.25">
      <c r="A1504" s="4"/>
      <c r="B1504" s="8"/>
      <c r="C1504" s="4"/>
      <c r="D1504" s="5"/>
    </row>
    <row r="1506" spans="1:4" x14ac:dyDescent="0.25">
      <c r="A1506" s="4"/>
      <c r="B1506" s="8"/>
      <c r="C1506" s="4"/>
      <c r="D1506" s="5"/>
    </row>
    <row r="1508" spans="1:4" x14ac:dyDescent="0.25">
      <c r="A1508" s="4"/>
      <c r="B1508" s="8"/>
      <c r="C1508" s="4"/>
      <c r="D1508" s="5"/>
    </row>
    <row r="1510" spans="1:4" x14ac:dyDescent="0.25">
      <c r="A1510" s="4"/>
      <c r="B1510" s="8"/>
      <c r="C1510" s="4"/>
      <c r="D1510" s="5"/>
    </row>
    <row r="1512" spans="1:4" x14ac:dyDescent="0.25">
      <c r="A1512" s="4"/>
      <c r="B1512" s="8"/>
      <c r="C1512" s="4"/>
      <c r="D1512" s="5"/>
    </row>
    <row r="1514" spans="1:4" x14ac:dyDescent="0.25">
      <c r="A1514" s="4"/>
      <c r="B1514" s="8"/>
      <c r="C1514" s="4"/>
      <c r="D1514" s="5"/>
    </row>
    <row r="1516" spans="1:4" x14ac:dyDescent="0.25">
      <c r="A1516" s="4"/>
      <c r="B1516" s="8"/>
      <c r="C1516" s="4"/>
      <c r="D1516" s="5"/>
    </row>
    <row r="1518" spans="1:4" x14ac:dyDescent="0.25">
      <c r="A1518" s="4"/>
      <c r="B1518" s="8"/>
      <c r="C1518" s="4"/>
      <c r="D1518" s="5"/>
    </row>
    <row r="1520" spans="1:4" x14ac:dyDescent="0.25">
      <c r="A1520" s="4"/>
      <c r="B1520" s="8"/>
      <c r="C1520" s="4"/>
      <c r="D1520" s="5"/>
    </row>
    <row r="1522" spans="1:4" x14ac:dyDescent="0.25">
      <c r="A1522" s="4"/>
      <c r="B1522" s="8"/>
      <c r="C1522" s="4"/>
      <c r="D1522" s="5"/>
    </row>
    <row r="1524" spans="1:4" x14ac:dyDescent="0.25">
      <c r="A1524" s="4"/>
      <c r="B1524" s="8"/>
      <c r="C1524" s="4"/>
      <c r="D1524" s="5"/>
    </row>
    <row r="1526" spans="1:4" x14ac:dyDescent="0.25">
      <c r="A1526" s="4"/>
      <c r="B1526" s="8"/>
      <c r="C1526" s="4"/>
      <c r="D1526" s="5"/>
    </row>
    <row r="1528" spans="1:4" x14ac:dyDescent="0.25">
      <c r="A1528" s="4"/>
      <c r="B1528" s="8"/>
      <c r="C1528" s="4"/>
      <c r="D1528" s="5"/>
    </row>
    <row r="1530" spans="1:4" x14ac:dyDescent="0.25">
      <c r="A1530" s="4"/>
      <c r="B1530" s="8"/>
      <c r="C1530" s="4"/>
      <c r="D1530" s="5"/>
    </row>
    <row r="1532" spans="1:4" x14ac:dyDescent="0.25">
      <c r="A1532" s="4"/>
      <c r="B1532" s="8"/>
      <c r="C1532" s="4"/>
      <c r="D1532" s="5"/>
    </row>
    <row r="1534" spans="1:4" x14ac:dyDescent="0.25">
      <c r="A1534" s="4"/>
      <c r="B1534" s="8"/>
      <c r="C1534" s="4"/>
      <c r="D1534" s="5"/>
    </row>
    <row r="1536" spans="1:4" x14ac:dyDescent="0.25">
      <c r="A1536" s="4"/>
      <c r="B1536" s="8"/>
      <c r="C1536" s="4"/>
      <c r="D1536" s="5"/>
    </row>
    <row r="1538" spans="1:4" x14ac:dyDescent="0.25">
      <c r="A1538" s="4"/>
      <c r="B1538" s="8"/>
      <c r="C1538" s="4"/>
      <c r="D1538" s="5"/>
    </row>
    <row r="1540" spans="1:4" x14ac:dyDescent="0.25">
      <c r="A1540" s="4"/>
      <c r="B1540" s="8"/>
      <c r="C1540" s="4"/>
      <c r="D1540" s="5"/>
    </row>
    <row r="1542" spans="1:4" x14ac:dyDescent="0.25">
      <c r="A1542" s="4"/>
      <c r="B1542" s="8"/>
      <c r="C1542" s="4"/>
      <c r="D1542" s="5"/>
    </row>
    <row r="1544" spans="1:4" x14ac:dyDescent="0.25">
      <c r="A1544" s="4"/>
      <c r="B1544" s="8"/>
      <c r="C1544" s="4"/>
      <c r="D1544" s="5"/>
    </row>
    <row r="1546" spans="1:4" x14ac:dyDescent="0.25">
      <c r="A1546" s="4"/>
      <c r="B1546" s="8"/>
      <c r="C1546" s="4"/>
      <c r="D1546" s="5"/>
    </row>
    <row r="1548" spans="1:4" x14ac:dyDescent="0.25">
      <c r="A1548" s="4"/>
      <c r="B1548" s="8"/>
      <c r="C1548" s="4"/>
      <c r="D1548" s="5"/>
    </row>
    <row r="1550" spans="1:4" x14ac:dyDescent="0.25">
      <c r="A1550" s="4"/>
      <c r="B1550" s="8"/>
      <c r="C1550" s="4"/>
      <c r="D1550" s="5"/>
    </row>
    <row r="1552" spans="1:4" x14ac:dyDescent="0.25">
      <c r="A1552" s="4"/>
      <c r="B1552" s="8"/>
      <c r="C1552" s="4"/>
      <c r="D1552" s="5"/>
    </row>
    <row r="1554" spans="1:4" x14ac:dyDescent="0.25">
      <c r="A1554" s="4"/>
      <c r="B1554" s="8"/>
      <c r="C1554" s="4"/>
      <c r="D1554" s="5"/>
    </row>
    <row r="1556" spans="1:4" x14ac:dyDescent="0.25">
      <c r="A1556" s="4"/>
      <c r="B1556" s="8"/>
      <c r="C1556" s="4"/>
      <c r="D1556" s="5"/>
    </row>
    <row r="1558" spans="1:4" x14ac:dyDescent="0.25">
      <c r="A1558" s="4"/>
      <c r="B1558" s="8"/>
      <c r="C1558" s="4"/>
      <c r="D1558" s="5"/>
    </row>
    <row r="1560" spans="1:4" x14ac:dyDescent="0.25">
      <c r="A1560" s="4"/>
      <c r="B1560" s="8"/>
      <c r="C1560" s="4"/>
      <c r="D1560" s="5"/>
    </row>
    <row r="1562" spans="1:4" x14ac:dyDescent="0.25">
      <c r="A1562" s="4"/>
      <c r="B1562" s="8"/>
      <c r="C1562" s="4"/>
      <c r="D1562" s="5"/>
    </row>
    <row r="1564" spans="1:4" x14ac:dyDescent="0.25">
      <c r="A1564" s="4"/>
      <c r="B1564" s="8"/>
      <c r="C1564" s="4"/>
      <c r="D1564" s="5"/>
    </row>
    <row r="1566" spans="1:4" x14ac:dyDescent="0.25">
      <c r="A1566" s="4"/>
      <c r="B1566" s="8"/>
      <c r="C1566" s="4"/>
      <c r="D1566" s="5"/>
    </row>
    <row r="1568" spans="1:4" x14ac:dyDescent="0.25">
      <c r="A1568" s="4"/>
      <c r="B1568" s="8"/>
      <c r="C1568" s="4"/>
      <c r="D1568" s="5"/>
    </row>
    <row r="1570" spans="1:4" x14ac:dyDescent="0.25">
      <c r="A1570" s="4"/>
      <c r="B1570" s="8"/>
      <c r="C1570" s="4"/>
      <c r="D1570" s="5"/>
    </row>
    <row r="1572" spans="1:4" x14ac:dyDescent="0.25">
      <c r="A1572" s="4"/>
      <c r="B1572" s="8"/>
      <c r="C1572" s="4"/>
      <c r="D1572" s="5"/>
    </row>
    <row r="1574" spans="1:4" x14ac:dyDescent="0.25">
      <c r="A1574" s="4"/>
      <c r="B1574" s="8"/>
      <c r="C1574" s="4"/>
      <c r="D1574" s="5"/>
    </row>
    <row r="1576" spans="1:4" x14ac:dyDescent="0.25">
      <c r="A1576" s="4"/>
      <c r="B1576" s="8"/>
      <c r="C1576" s="4"/>
      <c r="D1576" s="5"/>
    </row>
    <row r="1578" spans="1:4" x14ac:dyDescent="0.25">
      <c r="A1578" s="4"/>
      <c r="B1578" s="8"/>
      <c r="C1578" s="4"/>
      <c r="D1578" s="5"/>
    </row>
    <row r="1580" spans="1:4" x14ac:dyDescent="0.25">
      <c r="A1580" s="4"/>
      <c r="B1580" s="8"/>
      <c r="C1580" s="4"/>
      <c r="D1580" s="5"/>
    </row>
    <row r="1582" spans="1:4" x14ac:dyDescent="0.25">
      <c r="A1582" s="4"/>
      <c r="B1582" s="8"/>
      <c r="C1582" s="4"/>
      <c r="D1582" s="5"/>
    </row>
    <row r="1584" spans="1:4" x14ac:dyDescent="0.25">
      <c r="A1584" s="4"/>
      <c r="B1584" s="8"/>
      <c r="C1584" s="4"/>
      <c r="D1584" s="5"/>
    </row>
    <row r="1586" spans="1:4" x14ac:dyDescent="0.25">
      <c r="A1586" s="4"/>
      <c r="B1586" s="8"/>
      <c r="C1586" s="4"/>
      <c r="D1586" s="5"/>
    </row>
    <row r="1588" spans="1:4" x14ac:dyDescent="0.25">
      <c r="A1588" s="4"/>
      <c r="B1588" s="8"/>
      <c r="C1588" s="4"/>
      <c r="D1588" s="5"/>
    </row>
    <row r="1590" spans="1:4" x14ac:dyDescent="0.25">
      <c r="A1590" s="4"/>
      <c r="B1590" s="8"/>
      <c r="C1590" s="4"/>
      <c r="D1590" s="5"/>
    </row>
    <row r="1592" spans="1:4" x14ac:dyDescent="0.25">
      <c r="A1592" s="4"/>
      <c r="B1592" s="8"/>
      <c r="C1592" s="4"/>
      <c r="D1592" s="5"/>
    </row>
    <row r="1594" spans="1:4" x14ac:dyDescent="0.25">
      <c r="A1594" s="4"/>
      <c r="B1594" s="8"/>
      <c r="C1594" s="4"/>
      <c r="D1594" s="5"/>
    </row>
    <row r="1596" spans="1:4" x14ac:dyDescent="0.25">
      <c r="A1596" s="4"/>
      <c r="B1596" s="8"/>
      <c r="C1596" s="4"/>
      <c r="D1596" s="5"/>
    </row>
    <row r="1598" spans="1:4" x14ac:dyDescent="0.25">
      <c r="A1598" s="4"/>
      <c r="B1598" s="8"/>
      <c r="C1598" s="4"/>
      <c r="D1598" s="5"/>
    </row>
    <row r="1600" spans="1:4" x14ac:dyDescent="0.25">
      <c r="A1600" s="4"/>
      <c r="B1600" s="8"/>
      <c r="C1600" s="4"/>
      <c r="D1600" s="5"/>
    </row>
    <row r="1602" spans="1:4" x14ac:dyDescent="0.25">
      <c r="A1602" s="4"/>
      <c r="B1602" s="8"/>
      <c r="C1602" s="4"/>
      <c r="D1602" s="5"/>
    </row>
    <row r="1604" spans="1:4" x14ac:dyDescent="0.25">
      <c r="A1604" s="4"/>
      <c r="B1604" s="8"/>
      <c r="C1604" s="4"/>
      <c r="D1604" s="5"/>
    </row>
    <row r="1606" spans="1:4" x14ac:dyDescent="0.25">
      <c r="A1606" s="4"/>
      <c r="B1606" s="8"/>
      <c r="C1606" s="4"/>
      <c r="D1606" s="5"/>
    </row>
    <row r="1608" spans="1:4" x14ac:dyDescent="0.25">
      <c r="A1608" s="4"/>
      <c r="B1608" s="8"/>
      <c r="C1608" s="4"/>
      <c r="D1608" s="5"/>
    </row>
    <row r="1610" spans="1:4" x14ac:dyDescent="0.25">
      <c r="A1610" s="4"/>
      <c r="B1610" s="8"/>
      <c r="C1610" s="4"/>
      <c r="D1610" s="5"/>
    </row>
    <row r="1612" spans="1:4" x14ac:dyDescent="0.25">
      <c r="A1612" s="4"/>
      <c r="B1612" s="8"/>
      <c r="C1612" s="4"/>
      <c r="D1612" s="5"/>
    </row>
    <row r="1614" spans="1:4" x14ac:dyDescent="0.25">
      <c r="A1614" s="4"/>
      <c r="B1614" s="8"/>
      <c r="C1614" s="4"/>
      <c r="D1614" s="5"/>
    </row>
    <row r="1616" spans="1:4" x14ac:dyDescent="0.25">
      <c r="A1616" s="4"/>
      <c r="B1616" s="8"/>
      <c r="C1616" s="4"/>
      <c r="D1616" s="5"/>
    </row>
    <row r="1618" spans="1:4" x14ac:dyDescent="0.25">
      <c r="A1618" s="4"/>
      <c r="B1618" s="8"/>
      <c r="C1618" s="4"/>
      <c r="D1618" s="5"/>
    </row>
    <row r="1620" spans="1:4" x14ac:dyDescent="0.25">
      <c r="A1620" s="4"/>
      <c r="B1620" s="8"/>
      <c r="C1620" s="4"/>
      <c r="D1620" s="5"/>
    </row>
    <row r="1622" spans="1:4" x14ac:dyDescent="0.25">
      <c r="A1622" s="4"/>
      <c r="B1622" s="8"/>
      <c r="C1622" s="4"/>
      <c r="D1622" s="5"/>
    </row>
    <row r="1624" spans="1:4" x14ac:dyDescent="0.25">
      <c r="A1624" s="4"/>
      <c r="B1624" s="8"/>
      <c r="C1624" s="4"/>
      <c r="D1624" s="5"/>
    </row>
    <row r="1626" spans="1:4" x14ac:dyDescent="0.25">
      <c r="A1626" s="4"/>
      <c r="B1626" s="8"/>
      <c r="C1626" s="4"/>
      <c r="D1626" s="5"/>
    </row>
    <row r="1628" spans="1:4" x14ac:dyDescent="0.25">
      <c r="A1628" s="4"/>
      <c r="B1628" s="8"/>
      <c r="C1628" s="4"/>
      <c r="D1628" s="5"/>
    </row>
    <row r="1630" spans="1:4" x14ac:dyDescent="0.25">
      <c r="A1630" s="4"/>
      <c r="B1630" s="8"/>
      <c r="C1630" s="4"/>
      <c r="D1630" s="5"/>
    </row>
    <row r="1632" spans="1:4" x14ac:dyDescent="0.25">
      <c r="A1632" s="4"/>
      <c r="B1632" s="8"/>
      <c r="C1632" s="4"/>
      <c r="D1632" s="5"/>
    </row>
    <row r="1634" spans="1:4" x14ac:dyDescent="0.25">
      <c r="A1634" s="4"/>
      <c r="B1634" s="8"/>
      <c r="C1634" s="4"/>
      <c r="D1634" s="5"/>
    </row>
    <row r="1636" spans="1:4" x14ac:dyDescent="0.25">
      <c r="A1636" s="4"/>
      <c r="B1636" s="8"/>
      <c r="C1636" s="4"/>
      <c r="D1636" s="5"/>
    </row>
    <row r="1638" spans="1:4" x14ac:dyDescent="0.25">
      <c r="A1638" s="4"/>
      <c r="B1638" s="8"/>
      <c r="C1638" s="4"/>
      <c r="D1638" s="5"/>
    </row>
    <row r="1640" spans="1:4" x14ac:dyDescent="0.25">
      <c r="A1640" s="4"/>
      <c r="B1640" s="8"/>
      <c r="C1640" s="4"/>
      <c r="D1640" s="5"/>
    </row>
    <row r="1642" spans="1:4" x14ac:dyDescent="0.25">
      <c r="A1642" s="4"/>
      <c r="B1642" s="8"/>
      <c r="C1642" s="4"/>
      <c r="D1642" s="5"/>
    </row>
    <row r="1644" spans="1:4" x14ac:dyDescent="0.25">
      <c r="A1644" s="4"/>
      <c r="B1644" s="8"/>
      <c r="C1644" s="4"/>
      <c r="D1644" s="5"/>
    </row>
    <row r="1646" spans="1:4" x14ac:dyDescent="0.25">
      <c r="A1646" s="4"/>
      <c r="B1646" s="8"/>
      <c r="C1646" s="4"/>
      <c r="D1646" s="5"/>
    </row>
    <row r="1648" spans="1:4" x14ac:dyDescent="0.25">
      <c r="A1648" s="4"/>
      <c r="B1648" s="8"/>
      <c r="C1648" s="4"/>
      <c r="D1648" s="5"/>
    </row>
    <row r="1650" spans="1:4" x14ac:dyDescent="0.25">
      <c r="A1650" s="4"/>
      <c r="B1650" s="8"/>
      <c r="C1650" s="4"/>
      <c r="D1650" s="5"/>
    </row>
    <row r="1652" spans="1:4" x14ac:dyDescent="0.25">
      <c r="A1652" s="4"/>
      <c r="B1652" s="8"/>
      <c r="C1652" s="4"/>
      <c r="D1652" s="5"/>
    </row>
    <row r="1654" spans="1:4" x14ac:dyDescent="0.25">
      <c r="A1654" s="4"/>
      <c r="B1654" s="8"/>
      <c r="C1654" s="4"/>
      <c r="D1654" s="5"/>
    </row>
    <row r="1656" spans="1:4" x14ac:dyDescent="0.25">
      <c r="A1656" s="4"/>
      <c r="B1656" s="8"/>
      <c r="C1656" s="4"/>
      <c r="D1656" s="5"/>
    </row>
    <row r="1658" spans="1:4" x14ac:dyDescent="0.25">
      <c r="A1658" s="4"/>
      <c r="B1658" s="8"/>
      <c r="C1658" s="4"/>
      <c r="D1658" s="5"/>
    </row>
    <row r="1660" spans="1:4" x14ac:dyDescent="0.25">
      <c r="A1660" s="4"/>
      <c r="B1660" s="8"/>
      <c r="C1660" s="4"/>
      <c r="D1660" s="5"/>
    </row>
    <row r="1662" spans="1:4" x14ac:dyDescent="0.25">
      <c r="A1662" s="4"/>
      <c r="B1662" s="8"/>
      <c r="C1662" s="4"/>
      <c r="D1662" s="5"/>
    </row>
    <row r="1664" spans="1:4" x14ac:dyDescent="0.25">
      <c r="A1664" s="4"/>
      <c r="B1664" s="8"/>
      <c r="C1664" s="4"/>
      <c r="D1664" s="5"/>
    </row>
    <row r="1666" spans="1:4" x14ac:dyDescent="0.25">
      <c r="A1666" s="4"/>
      <c r="B1666" s="8"/>
      <c r="C1666" s="4"/>
      <c r="D1666" s="5"/>
    </row>
    <row r="1668" spans="1:4" x14ac:dyDescent="0.25">
      <c r="A1668" s="4"/>
      <c r="B1668" s="8"/>
      <c r="C1668" s="4"/>
      <c r="D1668" s="5"/>
    </row>
    <row r="1670" spans="1:4" x14ac:dyDescent="0.25">
      <c r="A1670" s="4"/>
      <c r="B1670" s="8"/>
      <c r="C1670" s="4"/>
      <c r="D1670" s="5"/>
    </row>
    <row r="1672" spans="1:4" x14ac:dyDescent="0.25">
      <c r="A1672" s="4"/>
      <c r="B1672" s="8"/>
      <c r="C1672" s="4"/>
      <c r="D1672" s="5"/>
    </row>
    <row r="1674" spans="1:4" x14ac:dyDescent="0.25">
      <c r="A1674" s="4"/>
      <c r="B1674" s="8"/>
      <c r="C1674" s="4"/>
      <c r="D1674" s="5"/>
    </row>
    <row r="1676" spans="1:4" x14ac:dyDescent="0.25">
      <c r="A1676" s="4"/>
      <c r="B1676" s="8"/>
      <c r="C1676" s="4"/>
      <c r="D1676" s="5"/>
    </row>
    <row r="1678" spans="1:4" x14ac:dyDescent="0.25">
      <c r="A1678" s="4"/>
      <c r="B1678" s="8"/>
      <c r="C1678" s="4"/>
      <c r="D1678" s="5"/>
    </row>
    <row r="1680" spans="1:4" x14ac:dyDescent="0.25">
      <c r="A1680" s="4"/>
      <c r="B1680" s="8"/>
      <c r="C1680" s="4"/>
      <c r="D1680" s="5"/>
    </row>
    <row r="1682" spans="1:4" x14ac:dyDescent="0.25">
      <c r="A1682" s="4"/>
      <c r="B1682" s="8"/>
      <c r="C1682" s="4"/>
      <c r="D1682" s="5"/>
    </row>
    <row r="1684" spans="1:4" x14ac:dyDescent="0.25">
      <c r="A1684" s="4"/>
      <c r="B1684" s="8"/>
      <c r="C1684" s="4"/>
      <c r="D1684" s="5"/>
    </row>
    <row r="1686" spans="1:4" x14ac:dyDescent="0.25">
      <c r="A1686" s="4"/>
      <c r="B1686" s="8"/>
      <c r="C1686" s="4"/>
      <c r="D1686" s="5"/>
    </row>
    <row r="1688" spans="1:4" x14ac:dyDescent="0.25">
      <c r="A1688" s="4"/>
      <c r="B1688" s="8"/>
      <c r="C1688" s="4"/>
      <c r="D1688" s="5"/>
    </row>
    <row r="1690" spans="1:4" x14ac:dyDescent="0.25">
      <c r="A1690" s="4"/>
      <c r="B1690" s="8"/>
      <c r="C1690" s="4"/>
      <c r="D1690" s="5"/>
    </row>
    <row r="1692" spans="1:4" x14ac:dyDescent="0.25">
      <c r="A1692" s="4"/>
      <c r="B1692" s="8"/>
      <c r="C1692" s="4"/>
      <c r="D1692" s="5"/>
    </row>
    <row r="1694" spans="1:4" x14ac:dyDescent="0.25">
      <c r="A1694" s="4"/>
      <c r="B1694" s="8"/>
      <c r="C1694" s="4"/>
      <c r="D1694" s="5"/>
    </row>
    <row r="1696" spans="1:4" x14ac:dyDescent="0.25">
      <c r="A1696" s="4"/>
      <c r="B1696" s="8"/>
      <c r="C1696" s="4"/>
      <c r="D1696" s="5"/>
    </row>
    <row r="1698" spans="1:4" x14ac:dyDescent="0.25">
      <c r="A1698" s="4"/>
      <c r="B1698" s="8"/>
      <c r="C1698" s="4"/>
      <c r="D1698" s="5"/>
    </row>
    <row r="1700" spans="1:4" x14ac:dyDescent="0.25">
      <c r="A1700" s="4"/>
      <c r="B1700" s="8"/>
      <c r="C1700" s="4"/>
      <c r="D1700" s="5"/>
    </row>
    <row r="1702" spans="1:4" x14ac:dyDescent="0.25">
      <c r="A1702" s="4"/>
      <c r="B1702" s="8"/>
      <c r="C1702" s="4"/>
      <c r="D1702" s="5"/>
    </row>
    <row r="1704" spans="1:4" x14ac:dyDescent="0.25">
      <c r="A1704" s="4"/>
      <c r="B1704" s="8"/>
      <c r="C1704" s="4"/>
      <c r="D1704" s="5"/>
    </row>
    <row r="1706" spans="1:4" x14ac:dyDescent="0.25">
      <c r="A1706" s="4"/>
      <c r="B1706" s="8"/>
      <c r="C1706" s="4"/>
      <c r="D1706" s="5"/>
    </row>
    <row r="1708" spans="1:4" x14ac:dyDescent="0.25">
      <c r="A1708" s="4"/>
      <c r="B1708" s="8"/>
      <c r="C1708" s="4"/>
      <c r="D1708" s="5"/>
    </row>
    <row r="1710" spans="1:4" x14ac:dyDescent="0.25">
      <c r="A1710" s="4"/>
      <c r="B1710" s="8"/>
      <c r="C1710" s="4"/>
      <c r="D1710" s="5"/>
    </row>
    <row r="1712" spans="1:4" x14ac:dyDescent="0.25">
      <c r="A1712" s="4"/>
      <c r="B1712" s="8"/>
      <c r="C1712" s="4"/>
      <c r="D1712" s="5"/>
    </row>
    <row r="1714" spans="1:4" x14ac:dyDescent="0.25">
      <c r="A1714" s="4"/>
      <c r="B1714" s="8"/>
      <c r="C1714" s="4"/>
      <c r="D1714" s="5"/>
    </row>
    <row r="1716" spans="1:4" x14ac:dyDescent="0.25">
      <c r="A1716" s="4"/>
      <c r="B1716" s="8"/>
      <c r="C1716" s="4"/>
      <c r="D1716" s="5"/>
    </row>
    <row r="1718" spans="1:4" x14ac:dyDescent="0.25">
      <c r="A1718" s="4"/>
      <c r="B1718" s="8"/>
      <c r="C1718" s="4"/>
      <c r="D1718" s="5"/>
    </row>
    <row r="1720" spans="1:4" x14ac:dyDescent="0.25">
      <c r="A1720" s="4"/>
      <c r="B1720" s="8"/>
      <c r="C1720" s="4"/>
      <c r="D1720" s="5"/>
    </row>
    <row r="1722" spans="1:4" x14ac:dyDescent="0.25">
      <c r="A1722" s="4"/>
      <c r="B1722" s="8"/>
      <c r="C1722" s="4"/>
      <c r="D1722" s="5"/>
    </row>
    <row r="1724" spans="1:4" x14ac:dyDescent="0.25">
      <c r="A1724" s="4"/>
      <c r="B1724" s="8"/>
      <c r="C1724" s="4"/>
      <c r="D1724" s="5"/>
    </row>
    <row r="1726" spans="1:4" x14ac:dyDescent="0.25">
      <c r="A1726" s="4"/>
      <c r="B1726" s="8"/>
      <c r="C1726" s="4"/>
      <c r="D1726" s="5"/>
    </row>
    <row r="1728" spans="1:4" x14ac:dyDescent="0.25">
      <c r="A1728" s="4"/>
      <c r="B1728" s="8"/>
      <c r="C1728" s="4"/>
      <c r="D1728" s="5"/>
    </row>
    <row r="1730" spans="1:4" x14ac:dyDescent="0.25">
      <c r="A1730" s="4"/>
      <c r="B1730" s="8"/>
      <c r="C1730" s="4"/>
      <c r="D1730" s="5"/>
    </row>
    <row r="1732" spans="1:4" x14ac:dyDescent="0.25">
      <c r="A1732" s="4"/>
      <c r="B1732" s="8"/>
      <c r="C1732" s="4"/>
      <c r="D1732" s="5"/>
    </row>
    <row r="1734" spans="1:4" x14ac:dyDescent="0.25">
      <c r="A1734" s="4"/>
      <c r="B1734" s="8"/>
      <c r="C1734" s="4"/>
      <c r="D1734" s="5"/>
    </row>
    <row r="1736" spans="1:4" x14ac:dyDescent="0.25">
      <c r="A1736" s="4"/>
      <c r="B1736" s="8"/>
      <c r="C1736" s="4"/>
      <c r="D1736" s="5"/>
    </row>
    <row r="1738" spans="1:4" x14ac:dyDescent="0.25">
      <c r="A1738" s="4"/>
      <c r="B1738" s="8"/>
      <c r="C1738" s="4"/>
      <c r="D1738" s="5"/>
    </row>
    <row r="1740" spans="1:4" x14ac:dyDescent="0.25">
      <c r="A1740" s="4"/>
      <c r="B1740" s="8"/>
      <c r="C1740" s="4"/>
      <c r="D1740" s="5"/>
    </row>
    <row r="1742" spans="1:4" x14ac:dyDescent="0.25">
      <c r="A1742" s="4"/>
      <c r="B1742" s="8"/>
      <c r="C1742" s="4"/>
      <c r="D1742" s="5"/>
    </row>
    <row r="1744" spans="1:4" x14ac:dyDescent="0.25">
      <c r="A1744" s="4"/>
      <c r="B1744" s="8"/>
      <c r="C1744" s="4"/>
      <c r="D1744" s="5"/>
    </row>
    <row r="1746" spans="1:4" x14ac:dyDescent="0.25">
      <c r="A1746" s="4"/>
      <c r="B1746" s="8"/>
      <c r="C1746" s="4"/>
      <c r="D1746" s="5"/>
    </row>
    <row r="1748" spans="1:4" x14ac:dyDescent="0.25">
      <c r="A1748" s="4"/>
      <c r="B1748" s="8"/>
      <c r="C1748" s="4"/>
      <c r="D1748" s="5"/>
    </row>
    <row r="1750" spans="1:4" x14ac:dyDescent="0.25">
      <c r="A1750" s="4"/>
      <c r="B1750" s="8"/>
      <c r="C1750" s="4"/>
      <c r="D1750" s="5"/>
    </row>
    <row r="1752" spans="1:4" x14ac:dyDescent="0.25">
      <c r="A1752" s="4"/>
      <c r="B1752" s="8"/>
      <c r="C1752" s="4"/>
      <c r="D1752" s="5"/>
    </row>
    <row r="1754" spans="1:4" x14ac:dyDescent="0.25">
      <c r="A1754" s="4"/>
      <c r="B1754" s="8"/>
      <c r="C1754" s="4"/>
      <c r="D1754" s="5"/>
    </row>
    <row r="1756" spans="1:4" x14ac:dyDescent="0.25">
      <c r="A1756" s="4"/>
      <c r="B1756" s="8"/>
      <c r="C1756" s="4"/>
      <c r="D1756" s="5"/>
    </row>
    <row r="1758" spans="1:4" x14ac:dyDescent="0.25">
      <c r="A1758" s="4"/>
      <c r="B1758" s="8"/>
      <c r="C1758" s="4"/>
      <c r="D1758" s="5"/>
    </row>
    <row r="1760" spans="1:4" x14ac:dyDescent="0.25">
      <c r="A1760" s="4"/>
      <c r="B1760" s="8"/>
      <c r="C1760" s="4"/>
      <c r="D1760" s="5"/>
    </row>
    <row r="1762" spans="1:4" x14ac:dyDescent="0.25">
      <c r="A1762" s="4"/>
      <c r="B1762" s="8"/>
      <c r="C1762" s="4"/>
      <c r="D1762" s="5"/>
    </row>
    <row r="1764" spans="1:4" x14ac:dyDescent="0.25">
      <c r="A1764" s="4"/>
      <c r="B1764" s="8"/>
      <c r="C1764" s="4"/>
      <c r="D1764" s="5"/>
    </row>
    <row r="1766" spans="1:4" x14ac:dyDescent="0.25">
      <c r="A1766" s="4"/>
      <c r="B1766" s="8"/>
      <c r="C1766" s="4"/>
      <c r="D1766" s="5"/>
    </row>
    <row r="1768" spans="1:4" x14ac:dyDescent="0.25">
      <c r="A1768" s="4"/>
      <c r="B1768" s="8"/>
      <c r="C1768" s="4"/>
      <c r="D1768" s="5"/>
    </row>
    <row r="1770" spans="1:4" x14ac:dyDescent="0.25">
      <c r="A1770" s="4"/>
      <c r="B1770" s="8"/>
      <c r="C1770" s="4"/>
      <c r="D1770" s="5"/>
    </row>
    <row r="1772" spans="1:4" x14ac:dyDescent="0.25">
      <c r="A1772" s="4"/>
      <c r="B1772" s="8"/>
      <c r="C1772" s="4"/>
      <c r="D1772" s="5"/>
    </row>
    <row r="1774" spans="1:4" x14ac:dyDescent="0.25">
      <c r="A1774" s="4"/>
      <c r="B1774" s="8"/>
      <c r="C1774" s="4"/>
      <c r="D1774" s="5"/>
    </row>
    <row r="1776" spans="1:4" x14ac:dyDescent="0.25">
      <c r="A1776" s="4"/>
      <c r="B1776" s="8"/>
      <c r="C1776" s="4"/>
      <c r="D1776" s="5"/>
    </row>
    <row r="1778" spans="1:4" x14ac:dyDescent="0.25">
      <c r="A1778" s="4"/>
      <c r="B1778" s="8"/>
      <c r="C1778" s="4"/>
      <c r="D1778" s="5"/>
    </row>
    <row r="1780" spans="1:4" x14ac:dyDescent="0.25">
      <c r="A1780" s="4"/>
      <c r="B1780" s="8"/>
      <c r="C1780" s="4"/>
      <c r="D1780" s="5"/>
    </row>
    <row r="1782" spans="1:4" x14ac:dyDescent="0.25">
      <c r="A1782" s="4"/>
      <c r="B1782" s="8"/>
      <c r="C1782" s="4"/>
      <c r="D1782" s="5"/>
    </row>
    <row r="1784" spans="1:4" x14ac:dyDescent="0.25">
      <c r="A1784" s="4"/>
      <c r="B1784" s="8"/>
      <c r="C1784" s="4"/>
      <c r="D1784" s="5"/>
    </row>
    <row r="1786" spans="1:4" x14ac:dyDescent="0.25">
      <c r="A1786" s="4"/>
      <c r="B1786" s="8"/>
      <c r="C1786" s="4"/>
      <c r="D1786" s="5"/>
    </row>
    <row r="1788" spans="1:4" x14ac:dyDescent="0.25">
      <c r="A1788" s="4"/>
      <c r="B1788" s="8"/>
      <c r="C1788" s="4"/>
      <c r="D1788" s="5"/>
    </row>
    <row r="1790" spans="1:4" x14ac:dyDescent="0.25">
      <c r="A1790" s="4"/>
      <c r="B1790" s="8"/>
      <c r="C1790" s="4"/>
      <c r="D1790" s="5"/>
    </row>
    <row r="1792" spans="1:4" x14ac:dyDescent="0.25">
      <c r="A1792" s="4"/>
      <c r="B1792" s="8"/>
      <c r="C1792" s="4"/>
      <c r="D1792" s="5"/>
    </row>
    <row r="1794" spans="1:4" x14ac:dyDescent="0.25">
      <c r="A1794" s="4"/>
      <c r="B1794" s="8"/>
      <c r="C1794" s="4"/>
      <c r="D1794" s="5"/>
    </row>
    <row r="1796" spans="1:4" x14ac:dyDescent="0.25">
      <c r="A1796" s="4"/>
      <c r="B1796" s="8"/>
      <c r="C1796" s="4"/>
      <c r="D1796" s="5"/>
    </row>
    <row r="1798" spans="1:4" x14ac:dyDescent="0.25">
      <c r="A1798" s="4"/>
      <c r="B1798" s="8"/>
      <c r="C1798" s="4"/>
      <c r="D1798" s="5"/>
    </row>
    <row r="1800" spans="1:4" x14ac:dyDescent="0.25">
      <c r="A1800" s="4"/>
      <c r="B1800" s="8"/>
      <c r="C1800" s="4"/>
      <c r="D1800" s="5"/>
    </row>
    <row r="1802" spans="1:4" x14ac:dyDescent="0.25">
      <c r="A1802" s="4"/>
      <c r="B1802" s="8"/>
      <c r="C1802" s="4"/>
      <c r="D1802" s="5"/>
    </row>
    <row r="1804" spans="1:4" x14ac:dyDescent="0.25">
      <c r="A1804" s="4"/>
      <c r="B1804" s="8"/>
      <c r="C1804" s="4"/>
      <c r="D1804" s="5"/>
    </row>
    <row r="1806" spans="1:4" x14ac:dyDescent="0.25">
      <c r="A1806" s="4"/>
      <c r="B1806" s="8"/>
      <c r="C1806" s="4"/>
      <c r="D1806" s="5"/>
    </row>
    <row r="1808" spans="1:4" x14ac:dyDescent="0.25">
      <c r="A1808" s="4"/>
      <c r="B1808" s="8"/>
      <c r="C1808" s="4"/>
      <c r="D1808" s="5"/>
    </row>
    <row r="1810" spans="1:4" x14ac:dyDescent="0.25">
      <c r="A1810" s="4"/>
      <c r="B1810" s="8"/>
      <c r="C1810" s="4"/>
      <c r="D1810" s="5"/>
    </row>
    <row r="1812" spans="1:4" x14ac:dyDescent="0.25">
      <c r="A1812" s="4"/>
      <c r="B1812" s="8"/>
      <c r="C1812" s="4"/>
      <c r="D1812" s="5"/>
    </row>
    <row r="1814" spans="1:4" x14ac:dyDescent="0.25">
      <c r="A1814" s="4"/>
      <c r="B1814" s="8"/>
      <c r="C1814" s="4"/>
      <c r="D1814" s="5"/>
    </row>
    <row r="1816" spans="1:4" x14ac:dyDescent="0.25">
      <c r="A1816" s="4"/>
      <c r="B1816" s="8"/>
      <c r="C1816" s="4"/>
      <c r="D1816" s="5"/>
    </row>
    <row r="1818" spans="1:4" x14ac:dyDescent="0.25">
      <c r="A1818" s="4"/>
      <c r="B1818" s="8"/>
      <c r="C1818" s="4"/>
      <c r="D1818" s="5"/>
    </row>
    <row r="1820" spans="1:4" x14ac:dyDescent="0.25">
      <c r="A1820" s="4"/>
      <c r="B1820" s="8"/>
      <c r="C1820" s="4"/>
      <c r="D1820" s="5"/>
    </row>
    <row r="1822" spans="1:4" x14ac:dyDescent="0.25">
      <c r="A1822" s="4"/>
      <c r="B1822" s="8"/>
      <c r="C1822" s="4"/>
      <c r="D1822" s="5"/>
    </row>
    <row r="1824" spans="1:4" x14ac:dyDescent="0.25">
      <c r="A1824" s="4"/>
      <c r="B1824" s="8"/>
      <c r="C1824" s="4"/>
      <c r="D1824" s="5"/>
    </row>
    <row r="1826" spans="1:4" x14ac:dyDescent="0.25">
      <c r="A1826" s="4"/>
      <c r="B1826" s="8"/>
      <c r="C1826" s="4"/>
      <c r="D1826" s="5"/>
    </row>
    <row r="1828" spans="1:4" x14ac:dyDescent="0.25">
      <c r="A1828" s="4"/>
      <c r="B1828" s="8"/>
      <c r="C1828" s="4"/>
      <c r="D1828" s="5"/>
    </row>
    <row r="1830" spans="1:4" x14ac:dyDescent="0.25">
      <c r="A1830" s="4"/>
      <c r="B1830" s="8"/>
      <c r="C1830" s="4"/>
      <c r="D1830" s="5"/>
    </row>
    <row r="1832" spans="1:4" x14ac:dyDescent="0.25">
      <c r="A1832" s="4"/>
      <c r="B1832" s="8"/>
      <c r="C1832" s="4"/>
      <c r="D1832" s="5"/>
    </row>
    <row r="1834" spans="1:4" x14ac:dyDescent="0.25">
      <c r="A1834" s="4"/>
      <c r="B1834" s="8"/>
      <c r="C1834" s="4"/>
      <c r="D1834" s="5"/>
    </row>
    <row r="1836" spans="1:4" x14ac:dyDescent="0.25">
      <c r="A1836" s="4"/>
      <c r="B1836" s="8"/>
      <c r="C1836" s="4"/>
      <c r="D1836" s="5"/>
    </row>
    <row r="1838" spans="1:4" x14ac:dyDescent="0.25">
      <c r="A1838" s="4"/>
      <c r="B1838" s="8"/>
      <c r="C1838" s="4"/>
      <c r="D1838" s="5"/>
    </row>
    <row r="1840" spans="1:4" x14ac:dyDescent="0.25">
      <c r="A1840" s="4"/>
      <c r="B1840" s="8"/>
      <c r="C1840" s="4"/>
      <c r="D1840" s="5"/>
    </row>
    <row r="1842" spans="1:4" x14ac:dyDescent="0.25">
      <c r="A1842" s="4"/>
      <c r="B1842" s="8"/>
      <c r="C1842" s="4"/>
      <c r="D1842" s="5"/>
    </row>
    <row r="1844" spans="1:4" x14ac:dyDescent="0.25">
      <c r="A1844" s="4"/>
      <c r="B1844" s="8"/>
      <c r="C1844" s="4"/>
      <c r="D1844" s="5"/>
    </row>
    <row r="1846" spans="1:4" x14ac:dyDescent="0.25">
      <c r="A1846" s="4"/>
      <c r="B1846" s="8"/>
      <c r="C1846" s="4"/>
      <c r="D1846" s="5"/>
    </row>
    <row r="1848" spans="1:4" x14ac:dyDescent="0.25">
      <c r="A1848" s="4"/>
      <c r="B1848" s="8"/>
      <c r="C1848" s="4"/>
      <c r="D1848" s="5"/>
    </row>
    <row r="1850" spans="1:4" x14ac:dyDescent="0.25">
      <c r="A1850" s="4"/>
      <c r="B1850" s="8"/>
      <c r="C1850" s="4"/>
      <c r="D1850" s="5"/>
    </row>
    <row r="1852" spans="1:4" x14ac:dyDescent="0.25">
      <c r="A1852" s="4"/>
      <c r="B1852" s="8"/>
      <c r="C1852" s="4"/>
      <c r="D1852" s="5"/>
    </row>
    <row r="1854" spans="1:4" x14ac:dyDescent="0.25">
      <c r="A1854" s="4"/>
      <c r="B1854" s="8"/>
      <c r="C1854" s="4"/>
      <c r="D1854" s="5"/>
    </row>
    <row r="1856" spans="1:4" x14ac:dyDescent="0.25">
      <c r="A1856" s="4"/>
      <c r="B1856" s="8"/>
      <c r="C1856" s="4"/>
      <c r="D1856" s="5"/>
    </row>
    <row r="1858" spans="1:4" x14ac:dyDescent="0.25">
      <c r="A1858" s="4"/>
      <c r="B1858" s="8"/>
      <c r="C1858" s="4"/>
      <c r="D1858" s="5"/>
    </row>
    <row r="1860" spans="1:4" x14ac:dyDescent="0.25">
      <c r="A1860" s="4"/>
      <c r="B1860" s="8"/>
      <c r="C1860" s="4"/>
      <c r="D1860" s="5"/>
    </row>
    <row r="1862" spans="1:4" x14ac:dyDescent="0.25">
      <c r="A1862" s="4"/>
      <c r="B1862" s="8"/>
      <c r="C1862" s="4"/>
      <c r="D1862" s="5"/>
    </row>
    <row r="1864" spans="1:4" x14ac:dyDescent="0.25">
      <c r="A1864" s="4"/>
      <c r="B1864" s="8"/>
      <c r="C1864" s="4"/>
      <c r="D1864" s="5"/>
    </row>
    <row r="1866" spans="1:4" x14ac:dyDescent="0.25">
      <c r="A1866" s="4"/>
      <c r="B1866" s="8"/>
      <c r="C1866" s="4"/>
      <c r="D1866" s="5"/>
    </row>
    <row r="1868" spans="1:4" x14ac:dyDescent="0.25">
      <c r="A1868" s="4"/>
      <c r="B1868" s="8"/>
      <c r="C1868" s="4"/>
      <c r="D1868" s="5"/>
    </row>
    <row r="1870" spans="1:4" x14ac:dyDescent="0.25">
      <c r="A1870" s="4"/>
      <c r="B1870" s="8"/>
      <c r="C1870" s="4"/>
      <c r="D1870" s="5"/>
    </row>
    <row r="1872" spans="1:4" x14ac:dyDescent="0.25">
      <c r="A1872" s="4"/>
      <c r="B1872" s="8"/>
      <c r="C1872" s="4"/>
      <c r="D1872" s="5"/>
    </row>
    <row r="1874" spans="1:4" x14ac:dyDescent="0.25">
      <c r="A1874" s="4"/>
      <c r="B1874" s="8"/>
      <c r="C1874" s="4"/>
      <c r="D1874" s="5"/>
    </row>
    <row r="1876" spans="1:4" x14ac:dyDescent="0.25">
      <c r="A1876" s="4"/>
      <c r="B1876" s="8"/>
      <c r="C1876" s="4"/>
      <c r="D1876" s="5"/>
    </row>
    <row r="1878" spans="1:4" x14ac:dyDescent="0.25">
      <c r="A1878" s="4"/>
      <c r="B1878" s="8"/>
      <c r="C1878" s="4"/>
      <c r="D1878" s="5"/>
    </row>
    <row r="1880" spans="1:4" x14ac:dyDescent="0.25">
      <c r="A1880" s="4"/>
      <c r="B1880" s="8"/>
      <c r="C1880" s="4"/>
      <c r="D1880" s="5"/>
    </row>
    <row r="1882" spans="1:4" x14ac:dyDescent="0.25">
      <c r="A1882" s="4"/>
      <c r="B1882" s="8"/>
      <c r="C1882" s="4"/>
      <c r="D1882" s="5"/>
    </row>
    <row r="1884" spans="1:4" x14ac:dyDescent="0.25">
      <c r="A1884" s="4"/>
      <c r="B1884" s="8"/>
      <c r="C1884" s="4"/>
      <c r="D1884" s="5"/>
    </row>
    <row r="1886" spans="1:4" x14ac:dyDescent="0.25">
      <c r="A1886" s="4"/>
      <c r="B1886" s="8"/>
      <c r="C1886" s="4"/>
      <c r="D1886" s="5"/>
    </row>
    <row r="1888" spans="1:4" x14ac:dyDescent="0.25">
      <c r="A1888" s="4"/>
      <c r="B1888" s="8"/>
      <c r="C1888" s="4"/>
      <c r="D1888" s="5"/>
    </row>
    <row r="1890" spans="1:4" x14ac:dyDescent="0.25">
      <c r="A1890" s="4"/>
      <c r="B1890" s="8"/>
      <c r="C1890" s="4"/>
      <c r="D1890" s="5"/>
    </row>
    <row r="1892" spans="1:4" x14ac:dyDescent="0.25">
      <c r="A1892" s="4"/>
      <c r="B1892" s="8"/>
      <c r="C1892" s="4"/>
      <c r="D1892" s="5"/>
    </row>
    <row r="1894" spans="1:4" x14ac:dyDescent="0.25">
      <c r="A1894" s="4"/>
      <c r="B1894" s="8"/>
      <c r="C1894" s="4"/>
      <c r="D1894" s="5"/>
    </row>
    <row r="1896" spans="1:4" x14ac:dyDescent="0.25">
      <c r="A1896" s="4"/>
      <c r="B1896" s="8"/>
      <c r="C1896" s="4"/>
      <c r="D1896" s="5"/>
    </row>
    <row r="1898" spans="1:4" x14ac:dyDescent="0.25">
      <c r="A1898" s="4"/>
      <c r="B1898" s="8"/>
      <c r="C1898" s="4"/>
      <c r="D1898" s="5"/>
    </row>
    <row r="1900" spans="1:4" x14ac:dyDescent="0.25">
      <c r="A1900" s="4"/>
      <c r="B1900" s="8"/>
      <c r="C1900" s="4"/>
      <c r="D1900" s="5"/>
    </row>
    <row r="1902" spans="1:4" x14ac:dyDescent="0.25">
      <c r="A1902" s="4"/>
      <c r="B1902" s="8"/>
      <c r="C1902" s="4"/>
      <c r="D1902" s="5"/>
    </row>
    <row r="1904" spans="1:4" x14ac:dyDescent="0.25">
      <c r="A1904" s="4"/>
      <c r="B1904" s="8"/>
      <c r="C1904" s="4"/>
      <c r="D1904" s="5"/>
    </row>
    <row r="1906" spans="1:4" x14ac:dyDescent="0.25">
      <c r="A1906" s="4"/>
      <c r="B1906" s="8"/>
      <c r="C1906" s="4"/>
      <c r="D1906" s="5"/>
    </row>
    <row r="1908" spans="1:4" x14ac:dyDescent="0.25">
      <c r="A1908" s="4"/>
      <c r="B1908" s="8"/>
      <c r="C1908" s="4"/>
      <c r="D1908" s="5"/>
    </row>
    <row r="1910" spans="1:4" x14ac:dyDescent="0.25">
      <c r="A1910" s="4"/>
      <c r="B1910" s="8"/>
      <c r="C1910" s="4"/>
      <c r="D1910" s="5"/>
    </row>
    <row r="1912" spans="1:4" x14ac:dyDescent="0.25">
      <c r="A1912" s="4"/>
      <c r="B1912" s="8"/>
      <c r="C1912" s="4"/>
      <c r="D1912" s="5"/>
    </row>
    <row r="1914" spans="1:4" x14ac:dyDescent="0.25">
      <c r="A1914" s="4"/>
      <c r="B1914" s="8"/>
      <c r="C1914" s="4"/>
      <c r="D1914" s="5"/>
    </row>
    <row r="1916" spans="1:4" x14ac:dyDescent="0.25">
      <c r="A1916" s="4"/>
      <c r="B1916" s="8"/>
      <c r="C1916" s="4"/>
      <c r="D1916" s="5"/>
    </row>
    <row r="1918" spans="1:4" x14ac:dyDescent="0.25">
      <c r="A1918" s="4"/>
      <c r="B1918" s="8"/>
      <c r="C1918" s="4"/>
      <c r="D1918" s="5"/>
    </row>
    <row r="1920" spans="1:4" x14ac:dyDescent="0.25">
      <c r="A1920" s="4"/>
      <c r="B1920" s="8"/>
      <c r="C1920" s="4"/>
      <c r="D1920" s="5"/>
    </row>
    <row r="1922" spans="1:4" x14ac:dyDescent="0.25">
      <c r="A1922" s="4"/>
      <c r="B1922" s="8"/>
      <c r="C1922" s="4"/>
      <c r="D1922" s="5"/>
    </row>
    <row r="1924" spans="1:4" x14ac:dyDescent="0.25">
      <c r="A1924" s="4"/>
      <c r="B1924" s="8"/>
      <c r="C1924" s="4"/>
      <c r="D1924" s="5"/>
    </row>
    <row r="1926" spans="1:4" x14ac:dyDescent="0.25">
      <c r="A1926" s="4"/>
      <c r="B1926" s="8"/>
      <c r="C1926" s="4"/>
      <c r="D1926" s="5"/>
    </row>
    <row r="1928" spans="1:4" x14ac:dyDescent="0.25">
      <c r="A1928" s="4"/>
      <c r="B1928" s="8"/>
      <c r="C1928" s="4"/>
      <c r="D1928" s="5"/>
    </row>
    <row r="1930" spans="1:4" x14ac:dyDescent="0.25">
      <c r="A1930" s="4"/>
      <c r="B1930" s="8"/>
      <c r="C1930" s="4"/>
      <c r="D1930" s="5"/>
    </row>
    <row r="1932" spans="1:4" x14ac:dyDescent="0.25">
      <c r="A1932" s="4"/>
      <c r="B1932" s="8"/>
      <c r="C1932" s="4"/>
      <c r="D1932" s="5"/>
    </row>
    <row r="1934" spans="1:4" x14ac:dyDescent="0.25">
      <c r="A1934" s="4"/>
      <c r="B1934" s="8"/>
      <c r="C1934" s="4"/>
      <c r="D1934" s="5"/>
    </row>
    <row r="1936" spans="1:4" x14ac:dyDescent="0.25">
      <c r="A1936" s="4"/>
      <c r="B1936" s="8"/>
      <c r="C1936" s="4"/>
      <c r="D1936" s="5"/>
    </row>
    <row r="1938" spans="1:4" x14ac:dyDescent="0.25">
      <c r="A1938" s="4"/>
      <c r="B1938" s="8"/>
      <c r="C1938" s="4"/>
      <c r="D1938" s="5"/>
    </row>
    <row r="1940" spans="1:4" x14ac:dyDescent="0.25">
      <c r="A1940" s="4"/>
      <c r="B1940" s="8"/>
      <c r="C1940" s="4"/>
      <c r="D1940" s="5"/>
    </row>
    <row r="1942" spans="1:4" x14ac:dyDescent="0.25">
      <c r="A1942" s="4"/>
      <c r="B1942" s="8"/>
      <c r="C1942" s="4"/>
      <c r="D1942" s="5"/>
    </row>
    <row r="1944" spans="1:4" x14ac:dyDescent="0.25">
      <c r="A1944" s="4"/>
      <c r="B1944" s="8"/>
      <c r="C1944" s="4"/>
      <c r="D1944" s="5"/>
    </row>
    <row r="1946" spans="1:4" x14ac:dyDescent="0.25">
      <c r="A1946" s="4"/>
      <c r="B1946" s="8"/>
      <c r="C1946" s="4"/>
      <c r="D1946" s="5"/>
    </row>
    <row r="1948" spans="1:4" x14ac:dyDescent="0.25">
      <c r="A1948" s="4"/>
      <c r="B1948" s="8"/>
      <c r="C1948" s="4"/>
      <c r="D1948" s="5"/>
    </row>
    <row r="1950" spans="1:4" x14ac:dyDescent="0.25">
      <c r="A1950" s="4"/>
      <c r="B1950" s="8"/>
      <c r="C1950" s="4"/>
      <c r="D1950" s="5"/>
    </row>
    <row r="1952" spans="1:4" x14ac:dyDescent="0.25">
      <c r="A1952" s="4"/>
      <c r="B1952" s="8"/>
      <c r="C1952" s="4"/>
      <c r="D1952" s="5"/>
    </row>
    <row r="1954" spans="1:4" x14ac:dyDescent="0.25">
      <c r="A1954" s="4"/>
      <c r="B1954" s="8"/>
      <c r="C1954" s="4"/>
      <c r="D1954" s="5"/>
    </row>
    <row r="1956" spans="1:4" x14ac:dyDescent="0.25">
      <c r="A1956" s="4"/>
      <c r="B1956" s="8"/>
      <c r="C1956" s="4"/>
      <c r="D1956" s="5"/>
    </row>
    <row r="1958" spans="1:4" x14ac:dyDescent="0.25">
      <c r="A1958" s="4"/>
      <c r="B1958" s="8"/>
      <c r="C1958" s="4"/>
      <c r="D1958" s="5"/>
    </row>
    <row r="1960" spans="1:4" x14ac:dyDescent="0.25">
      <c r="A1960" s="4"/>
      <c r="B1960" s="8"/>
      <c r="C1960" s="4"/>
      <c r="D1960" s="5"/>
    </row>
    <row r="1962" spans="1:4" x14ac:dyDescent="0.25">
      <c r="A1962" s="4"/>
      <c r="B1962" s="8"/>
      <c r="C1962" s="4"/>
      <c r="D1962" s="5"/>
    </row>
    <row r="1964" spans="1:4" x14ac:dyDescent="0.25">
      <c r="A1964" s="4"/>
      <c r="B1964" s="8"/>
      <c r="C1964" s="4"/>
      <c r="D1964" s="5"/>
    </row>
    <row r="1966" spans="1:4" x14ac:dyDescent="0.25">
      <c r="A1966" s="4"/>
      <c r="B1966" s="8"/>
      <c r="C1966" s="4"/>
      <c r="D1966" s="5"/>
    </row>
    <row r="1968" spans="1:4" x14ac:dyDescent="0.25">
      <c r="A1968" s="4"/>
      <c r="B1968" s="8"/>
      <c r="C1968" s="4"/>
      <c r="D1968" s="5"/>
    </row>
    <row r="1970" spans="1:4" x14ac:dyDescent="0.25">
      <c r="A1970" s="4"/>
      <c r="B1970" s="8"/>
      <c r="C1970" s="4"/>
      <c r="D1970" s="5"/>
    </row>
    <row r="1972" spans="1:4" x14ac:dyDescent="0.25">
      <c r="A1972" s="4"/>
      <c r="B1972" s="8"/>
      <c r="C1972" s="4"/>
      <c r="D1972" s="5"/>
    </row>
    <row r="1974" spans="1:4" x14ac:dyDescent="0.25">
      <c r="A1974" s="4"/>
      <c r="B1974" s="8"/>
      <c r="C1974" s="4"/>
      <c r="D1974" s="5"/>
    </row>
    <row r="1976" spans="1:4" x14ac:dyDescent="0.25">
      <c r="A1976" s="4"/>
      <c r="B1976" s="8"/>
      <c r="C1976" s="4"/>
      <c r="D1976" s="5"/>
    </row>
    <row r="1978" spans="1:4" x14ac:dyDescent="0.25">
      <c r="A1978" s="4"/>
      <c r="B1978" s="8"/>
      <c r="C1978" s="4"/>
      <c r="D1978" s="5"/>
    </row>
    <row r="1980" spans="1:4" x14ac:dyDescent="0.25">
      <c r="A1980" s="4"/>
      <c r="B1980" s="8"/>
      <c r="C1980" s="4"/>
      <c r="D1980" s="5"/>
    </row>
    <row r="1982" spans="1:4" x14ac:dyDescent="0.25">
      <c r="A1982" s="4"/>
      <c r="B1982" s="8"/>
      <c r="C1982" s="4"/>
      <c r="D1982" s="5"/>
    </row>
    <row r="1984" spans="1:4" x14ac:dyDescent="0.25">
      <c r="A1984" s="4"/>
      <c r="B1984" s="8"/>
      <c r="C1984" s="4"/>
      <c r="D1984" s="5"/>
    </row>
    <row r="1986" spans="1:4" x14ac:dyDescent="0.25">
      <c r="A1986" s="4"/>
      <c r="B1986" s="8"/>
      <c r="C1986" s="4"/>
      <c r="D1986" s="5"/>
    </row>
    <row r="1988" spans="1:4" x14ac:dyDescent="0.25">
      <c r="A1988" s="4"/>
      <c r="B1988" s="8"/>
      <c r="C1988" s="4"/>
      <c r="D1988" s="5"/>
    </row>
    <row r="1990" spans="1:4" x14ac:dyDescent="0.25">
      <c r="A1990" s="4"/>
      <c r="B1990" s="8"/>
      <c r="C1990" s="4"/>
      <c r="D1990" s="5"/>
    </row>
    <row r="1992" spans="1:4" x14ac:dyDescent="0.25">
      <c r="A1992" s="4"/>
      <c r="B1992" s="8"/>
      <c r="C1992" s="4"/>
      <c r="D1992" s="5"/>
    </row>
    <row r="1994" spans="1:4" x14ac:dyDescent="0.25">
      <c r="A1994" s="4"/>
      <c r="B1994" s="8"/>
      <c r="C1994" s="4"/>
      <c r="D1994" s="5"/>
    </row>
    <row r="1996" spans="1:4" x14ac:dyDescent="0.25">
      <c r="A1996" s="4"/>
      <c r="B1996" s="8"/>
      <c r="C1996" s="4"/>
      <c r="D1996" s="5"/>
    </row>
    <row r="1998" spans="1:4" x14ac:dyDescent="0.25">
      <c r="A1998" s="4"/>
      <c r="B1998" s="8"/>
      <c r="C1998" s="4"/>
      <c r="D1998" s="5"/>
    </row>
    <row r="2000" spans="1:4" x14ac:dyDescent="0.25">
      <c r="A2000" s="4"/>
      <c r="B2000" s="8"/>
      <c r="C2000" s="4"/>
      <c r="D2000" s="5"/>
    </row>
    <row r="2002" spans="1:4" x14ac:dyDescent="0.25">
      <c r="A2002" s="4"/>
      <c r="B2002" s="8"/>
      <c r="C2002" s="4"/>
      <c r="D2002" s="5"/>
    </row>
    <row r="2004" spans="1:4" x14ac:dyDescent="0.25">
      <c r="A2004" s="4"/>
      <c r="B2004" s="8"/>
      <c r="C2004" s="4"/>
      <c r="D2004" s="5"/>
    </row>
    <row r="2006" spans="1:4" x14ac:dyDescent="0.25">
      <c r="A2006" s="4"/>
      <c r="B2006" s="8"/>
      <c r="C2006" s="4"/>
      <c r="D2006" s="5"/>
    </row>
    <row r="2008" spans="1:4" x14ac:dyDescent="0.25">
      <c r="A2008" s="4"/>
      <c r="B2008" s="8"/>
      <c r="C2008" s="4"/>
      <c r="D2008" s="5"/>
    </row>
    <row r="2010" spans="1:4" x14ac:dyDescent="0.25">
      <c r="A2010" s="4"/>
      <c r="B2010" s="8"/>
      <c r="C2010" s="4"/>
      <c r="D2010" s="5"/>
    </row>
    <row r="2012" spans="1:4" x14ac:dyDescent="0.25">
      <c r="A2012" s="4"/>
      <c r="B2012" s="8"/>
      <c r="C2012" s="4"/>
      <c r="D2012" s="5"/>
    </row>
    <row r="2014" spans="1:4" x14ac:dyDescent="0.25">
      <c r="A2014" s="4"/>
      <c r="B2014" s="8"/>
      <c r="C2014" s="4"/>
      <c r="D2014" s="5"/>
    </row>
    <row r="2016" spans="1:4" x14ac:dyDescent="0.25">
      <c r="A2016" s="4"/>
      <c r="B2016" s="8"/>
      <c r="C2016" s="4"/>
      <c r="D2016" s="5"/>
    </row>
    <row r="2018" spans="1:4" x14ac:dyDescent="0.25">
      <c r="A2018" s="4"/>
      <c r="B2018" s="8"/>
      <c r="C2018" s="4"/>
      <c r="D2018" s="5"/>
    </row>
    <row r="2020" spans="1:4" x14ac:dyDescent="0.25">
      <c r="A2020" s="4"/>
      <c r="B2020" s="8"/>
      <c r="C2020" s="4"/>
      <c r="D2020" s="5"/>
    </row>
    <row r="2022" spans="1:4" x14ac:dyDescent="0.25">
      <c r="A2022" s="4"/>
      <c r="B2022" s="8"/>
      <c r="C2022" s="4"/>
      <c r="D2022" s="5"/>
    </row>
    <row r="2024" spans="1:4" x14ac:dyDescent="0.25">
      <c r="A2024" s="4"/>
      <c r="B2024" s="8"/>
      <c r="C2024" s="4"/>
      <c r="D2024" s="5"/>
    </row>
    <row r="2026" spans="1:4" x14ac:dyDescent="0.25">
      <c r="A2026" s="4"/>
      <c r="B2026" s="8"/>
      <c r="C2026" s="4"/>
      <c r="D2026" s="5"/>
    </row>
    <row r="2028" spans="1:4" x14ac:dyDescent="0.25">
      <c r="A2028" s="4"/>
      <c r="B2028" s="8"/>
      <c r="C2028" s="4"/>
      <c r="D2028" s="5"/>
    </row>
    <row r="2030" spans="1:4" x14ac:dyDescent="0.25">
      <c r="A2030" s="4"/>
      <c r="B2030" s="8"/>
      <c r="C2030" s="4"/>
      <c r="D2030" s="5"/>
    </row>
    <row r="2032" spans="1:4" x14ac:dyDescent="0.25">
      <c r="A2032" s="4"/>
      <c r="B2032" s="8"/>
      <c r="C2032" s="4"/>
      <c r="D2032" s="5"/>
    </row>
    <row r="2034" spans="1:4" x14ac:dyDescent="0.25">
      <c r="A2034" s="4"/>
      <c r="B2034" s="8"/>
      <c r="C2034" s="4"/>
      <c r="D2034" s="5"/>
    </row>
    <row r="2036" spans="1:4" x14ac:dyDescent="0.25">
      <c r="A2036" s="4"/>
      <c r="B2036" s="8"/>
      <c r="C2036" s="4"/>
      <c r="D2036" s="5"/>
    </row>
    <row r="2038" spans="1:4" x14ac:dyDescent="0.25">
      <c r="A2038" s="4"/>
      <c r="B2038" s="8"/>
      <c r="C2038" s="4"/>
      <c r="D2038" s="5"/>
    </row>
    <row r="2040" spans="1:4" x14ac:dyDescent="0.25">
      <c r="A2040" s="4"/>
      <c r="B2040" s="8"/>
      <c r="C2040" s="4"/>
      <c r="D2040" s="5"/>
    </row>
    <row r="2042" spans="1:4" x14ac:dyDescent="0.25">
      <c r="A2042" s="4"/>
      <c r="B2042" s="8"/>
      <c r="C2042" s="4"/>
      <c r="D2042" s="5"/>
    </row>
    <row r="2044" spans="1:4" x14ac:dyDescent="0.25">
      <c r="A2044" s="4"/>
      <c r="B2044" s="8"/>
      <c r="C2044" s="4"/>
      <c r="D2044" s="5"/>
    </row>
    <row r="2046" spans="1:4" x14ac:dyDescent="0.25">
      <c r="A2046" s="4"/>
      <c r="B2046" s="8"/>
      <c r="C2046" s="4"/>
      <c r="D2046" s="5"/>
    </row>
    <row r="2048" spans="1:4" x14ac:dyDescent="0.25">
      <c r="A2048" s="4"/>
      <c r="B2048" s="8"/>
      <c r="C2048" s="4"/>
      <c r="D2048" s="5"/>
    </row>
    <row r="2050" spans="1:4" x14ac:dyDescent="0.25">
      <c r="A2050" s="4"/>
      <c r="B2050" s="8"/>
      <c r="C2050" s="4"/>
      <c r="D2050" s="5"/>
    </row>
    <row r="2052" spans="1:4" x14ac:dyDescent="0.25">
      <c r="A2052" s="4"/>
      <c r="B2052" s="8"/>
      <c r="C2052" s="4"/>
      <c r="D2052" s="5"/>
    </row>
    <row r="2054" spans="1:4" x14ac:dyDescent="0.25">
      <c r="A2054" s="4"/>
      <c r="B2054" s="8"/>
      <c r="C2054" s="4"/>
      <c r="D2054" s="5"/>
    </row>
    <row r="2056" spans="1:4" x14ac:dyDescent="0.25">
      <c r="A2056" s="4"/>
      <c r="B2056" s="8"/>
      <c r="C2056" s="4"/>
      <c r="D2056" s="5"/>
    </row>
    <row r="2058" spans="1:4" x14ac:dyDescent="0.25">
      <c r="A2058" s="4"/>
      <c r="B2058" s="8"/>
      <c r="C2058" s="4"/>
      <c r="D2058" s="5"/>
    </row>
    <row r="2060" spans="1:4" x14ac:dyDescent="0.25">
      <c r="A2060" s="4"/>
      <c r="B2060" s="8"/>
      <c r="C2060" s="4"/>
      <c r="D2060" s="5"/>
    </row>
    <row r="2062" spans="1:4" x14ac:dyDescent="0.25">
      <c r="A2062" s="4"/>
      <c r="B2062" s="8"/>
      <c r="C2062" s="4"/>
      <c r="D2062" s="5"/>
    </row>
    <row r="2064" spans="1:4" x14ac:dyDescent="0.25">
      <c r="A2064" s="4"/>
      <c r="B2064" s="8"/>
      <c r="C2064" s="4"/>
      <c r="D2064" s="5"/>
    </row>
    <row r="2066" spans="1:4" x14ac:dyDescent="0.25">
      <c r="A2066" s="4"/>
      <c r="B2066" s="8"/>
      <c r="C2066" s="4"/>
      <c r="D2066" s="5"/>
    </row>
    <row r="2068" spans="1:4" x14ac:dyDescent="0.25">
      <c r="A2068" s="4"/>
      <c r="B2068" s="8"/>
      <c r="C2068" s="4"/>
      <c r="D2068" s="5"/>
    </row>
    <row r="2070" spans="1:4" x14ac:dyDescent="0.25">
      <c r="A2070" s="4"/>
      <c r="B2070" s="8"/>
      <c r="C2070" s="4"/>
      <c r="D2070" s="5"/>
    </row>
    <row r="2072" spans="1:4" x14ac:dyDescent="0.25">
      <c r="A2072" s="4"/>
      <c r="B2072" s="8"/>
      <c r="C2072" s="4"/>
      <c r="D2072" s="5"/>
    </row>
    <row r="2074" spans="1:4" x14ac:dyDescent="0.25">
      <c r="A2074" s="4"/>
      <c r="B2074" s="8"/>
      <c r="C2074" s="4"/>
      <c r="D2074" s="5"/>
    </row>
    <row r="2076" spans="1:4" x14ac:dyDescent="0.25">
      <c r="A2076" s="4"/>
      <c r="B2076" s="8"/>
      <c r="C2076" s="4"/>
      <c r="D2076" s="5"/>
    </row>
    <row r="2078" spans="1:4" x14ac:dyDescent="0.25">
      <c r="A2078" s="4"/>
      <c r="B2078" s="8"/>
      <c r="C2078" s="4"/>
      <c r="D2078" s="5"/>
    </row>
    <row r="2080" spans="1:4" x14ac:dyDescent="0.25">
      <c r="A2080" s="4"/>
      <c r="B2080" s="8"/>
      <c r="C2080" s="4"/>
      <c r="D2080" s="5"/>
    </row>
    <row r="2082" spans="1:4" x14ac:dyDescent="0.25">
      <c r="A2082" s="4"/>
      <c r="B2082" s="8"/>
      <c r="C2082" s="4"/>
      <c r="D2082" s="5"/>
    </row>
    <row r="2084" spans="1:4" x14ac:dyDescent="0.25">
      <c r="A2084" s="4"/>
      <c r="B2084" s="8"/>
      <c r="C2084" s="4"/>
      <c r="D2084" s="5"/>
    </row>
    <row r="2086" spans="1:4" x14ac:dyDescent="0.25">
      <c r="A2086" s="4"/>
      <c r="B2086" s="8"/>
      <c r="C2086" s="4"/>
      <c r="D2086" s="5"/>
    </row>
    <row r="2088" spans="1:4" x14ac:dyDescent="0.25">
      <c r="A2088" s="4"/>
      <c r="B2088" s="8"/>
      <c r="C2088" s="4"/>
      <c r="D2088" s="5"/>
    </row>
    <row r="2090" spans="1:4" x14ac:dyDescent="0.25">
      <c r="A2090" s="4"/>
      <c r="B2090" s="8"/>
      <c r="C2090" s="4"/>
      <c r="D2090" s="5"/>
    </row>
    <row r="2092" spans="1:4" x14ac:dyDescent="0.25">
      <c r="A2092" s="4"/>
      <c r="B2092" s="8"/>
      <c r="C2092" s="4"/>
      <c r="D2092" s="5"/>
    </row>
    <row r="2094" spans="1:4" x14ac:dyDescent="0.25">
      <c r="A2094" s="4"/>
      <c r="B2094" s="8"/>
      <c r="C2094" s="4"/>
      <c r="D2094" s="5"/>
    </row>
    <row r="2096" spans="1:4" x14ac:dyDescent="0.25">
      <c r="A2096" s="4"/>
      <c r="B2096" s="8"/>
      <c r="C2096" s="4"/>
      <c r="D2096" s="5"/>
    </row>
    <row r="2098" spans="1:4" x14ac:dyDescent="0.25">
      <c r="A2098" s="4"/>
      <c r="B2098" s="8"/>
      <c r="C2098" s="4"/>
      <c r="D2098" s="5"/>
    </row>
    <row r="2100" spans="1:4" x14ac:dyDescent="0.25">
      <c r="A2100" s="4"/>
      <c r="B2100" s="8"/>
      <c r="C2100" s="4"/>
      <c r="D2100" s="5"/>
    </row>
    <row r="2102" spans="1:4" x14ac:dyDescent="0.25">
      <c r="A2102" s="4"/>
      <c r="B2102" s="8"/>
      <c r="C2102" s="4"/>
      <c r="D2102" s="5"/>
    </row>
    <row r="2104" spans="1:4" x14ac:dyDescent="0.25">
      <c r="A2104" s="4"/>
      <c r="B2104" s="8"/>
      <c r="C2104" s="4"/>
      <c r="D2104" s="5"/>
    </row>
    <row r="2106" spans="1:4" x14ac:dyDescent="0.25">
      <c r="A2106" s="4"/>
      <c r="B2106" s="8"/>
      <c r="C2106" s="4"/>
      <c r="D2106" s="5"/>
    </row>
    <row r="2108" spans="1:4" x14ac:dyDescent="0.25">
      <c r="A2108" s="4"/>
      <c r="B2108" s="8"/>
      <c r="C2108" s="4"/>
      <c r="D2108" s="5"/>
    </row>
    <row r="2110" spans="1:4" x14ac:dyDescent="0.25">
      <c r="A2110" s="4"/>
      <c r="B2110" s="8"/>
      <c r="C2110" s="4"/>
      <c r="D2110" s="5"/>
    </row>
    <row r="2112" spans="1:4" x14ac:dyDescent="0.25">
      <c r="A2112" s="4"/>
      <c r="B2112" s="8"/>
      <c r="C2112" s="4"/>
      <c r="D2112" s="5"/>
    </row>
    <row r="2114" spans="1:4" x14ac:dyDescent="0.25">
      <c r="A2114" s="4"/>
      <c r="B2114" s="8"/>
      <c r="C2114" s="4"/>
      <c r="D2114" s="5"/>
    </row>
    <row r="2116" spans="1:4" x14ac:dyDescent="0.25">
      <c r="A2116" s="4"/>
      <c r="B2116" s="8"/>
      <c r="C2116" s="4"/>
      <c r="D2116" s="5"/>
    </row>
    <row r="2118" spans="1:4" x14ac:dyDescent="0.25">
      <c r="A2118" s="4"/>
      <c r="B2118" s="8"/>
      <c r="C2118" s="4"/>
      <c r="D2118" s="5"/>
    </row>
    <row r="2120" spans="1:4" x14ac:dyDescent="0.25">
      <c r="A2120" s="4"/>
      <c r="B2120" s="8"/>
      <c r="C2120" s="4"/>
      <c r="D2120" s="5"/>
    </row>
    <row r="2122" spans="1:4" x14ac:dyDescent="0.25">
      <c r="A2122" s="4"/>
      <c r="B2122" s="8"/>
      <c r="C2122" s="4"/>
      <c r="D2122" s="5"/>
    </row>
    <row r="2124" spans="1:4" x14ac:dyDescent="0.25">
      <c r="A2124" s="4"/>
      <c r="B2124" s="8"/>
      <c r="C2124" s="4"/>
      <c r="D2124" s="5"/>
    </row>
    <row r="2126" spans="1:4" x14ac:dyDescent="0.25">
      <c r="A2126" s="4"/>
      <c r="B2126" s="8"/>
      <c r="C2126" s="4"/>
      <c r="D2126" s="5"/>
    </row>
    <row r="2128" spans="1:4" x14ac:dyDescent="0.25">
      <c r="A2128" s="4"/>
      <c r="B2128" s="8"/>
      <c r="C2128" s="4"/>
      <c r="D2128" s="5"/>
    </row>
    <row r="2130" spans="1:4" x14ac:dyDescent="0.25">
      <c r="A2130" s="4"/>
      <c r="B2130" s="8"/>
      <c r="C2130" s="4"/>
      <c r="D2130" s="5"/>
    </row>
    <row r="2132" spans="1:4" x14ac:dyDescent="0.25">
      <c r="A2132" s="4"/>
      <c r="B2132" s="8"/>
      <c r="C2132" s="4"/>
      <c r="D2132" s="5"/>
    </row>
    <row r="2134" spans="1:4" x14ac:dyDescent="0.25">
      <c r="A2134" s="4"/>
      <c r="B2134" s="8"/>
      <c r="C2134" s="4"/>
      <c r="D2134" s="5"/>
    </row>
    <row r="2136" spans="1:4" x14ac:dyDescent="0.25">
      <c r="A2136" s="4"/>
      <c r="B2136" s="8"/>
      <c r="C2136" s="4"/>
      <c r="D2136" s="5"/>
    </row>
    <row r="2138" spans="1:4" x14ac:dyDescent="0.25">
      <c r="A2138" s="4"/>
      <c r="B2138" s="8"/>
      <c r="C2138" s="4"/>
      <c r="D2138" s="5"/>
    </row>
    <row r="2140" spans="1:4" x14ac:dyDescent="0.25">
      <c r="A2140" s="4"/>
      <c r="B2140" s="8"/>
      <c r="C2140" s="4"/>
      <c r="D2140" s="5"/>
    </row>
    <row r="2142" spans="1:4" x14ac:dyDescent="0.25">
      <c r="A2142" s="4"/>
      <c r="B2142" s="8"/>
      <c r="C2142" s="4"/>
      <c r="D2142" s="5"/>
    </row>
    <row r="2144" spans="1:4" x14ac:dyDescent="0.25">
      <c r="A2144" s="4"/>
      <c r="B2144" s="8"/>
      <c r="C2144" s="4"/>
      <c r="D2144" s="5"/>
    </row>
    <row r="2146" spans="1:4" x14ac:dyDescent="0.25">
      <c r="A2146" s="4"/>
      <c r="B2146" s="8"/>
      <c r="C2146" s="4"/>
      <c r="D2146" s="5"/>
    </row>
    <row r="2148" spans="1:4" x14ac:dyDescent="0.25">
      <c r="A2148" s="4"/>
      <c r="B2148" s="8"/>
      <c r="C2148" s="4"/>
      <c r="D2148" s="5"/>
    </row>
    <row r="2150" spans="1:4" x14ac:dyDescent="0.25">
      <c r="A2150" s="4"/>
      <c r="B2150" s="8"/>
      <c r="C2150" s="4"/>
      <c r="D2150" s="5"/>
    </row>
    <row r="2152" spans="1:4" x14ac:dyDescent="0.25">
      <c r="A2152" s="4"/>
      <c r="B2152" s="8"/>
      <c r="C2152" s="4"/>
      <c r="D2152" s="5"/>
    </row>
    <row r="2154" spans="1:4" x14ac:dyDescent="0.25">
      <c r="A2154" s="4"/>
      <c r="B2154" s="8"/>
      <c r="C2154" s="4"/>
      <c r="D2154" s="5"/>
    </row>
    <row r="2156" spans="1:4" x14ac:dyDescent="0.25">
      <c r="A2156" s="4"/>
      <c r="B2156" s="8"/>
      <c r="C2156" s="4"/>
      <c r="D2156" s="5"/>
    </row>
    <row r="2158" spans="1:4" x14ac:dyDescent="0.25">
      <c r="A2158" s="4"/>
      <c r="B2158" s="8"/>
      <c r="C2158" s="4"/>
      <c r="D2158" s="5"/>
    </row>
    <row r="2160" spans="1:4" x14ac:dyDescent="0.25">
      <c r="A2160" s="4"/>
      <c r="B2160" s="8"/>
      <c r="C2160" s="4"/>
      <c r="D2160" s="5"/>
    </row>
    <row r="2162" spans="1:4" x14ac:dyDescent="0.25">
      <c r="A2162" s="4"/>
      <c r="B2162" s="8"/>
      <c r="C2162" s="4"/>
      <c r="D2162" s="5"/>
    </row>
    <row r="2164" spans="1:4" x14ac:dyDescent="0.25">
      <c r="A2164" s="4"/>
      <c r="B2164" s="8"/>
      <c r="C2164" s="4"/>
      <c r="D2164" s="5"/>
    </row>
    <row r="2166" spans="1:4" x14ac:dyDescent="0.25">
      <c r="A2166" s="4"/>
      <c r="B2166" s="8"/>
      <c r="C2166" s="4"/>
      <c r="D2166" s="5"/>
    </row>
    <row r="2168" spans="1:4" x14ac:dyDescent="0.25">
      <c r="A2168" s="4"/>
      <c r="B2168" s="8"/>
      <c r="C2168" s="4"/>
      <c r="D2168" s="5"/>
    </row>
    <row r="2170" spans="1:4" x14ac:dyDescent="0.25">
      <c r="A2170" s="4"/>
      <c r="B2170" s="8"/>
      <c r="C2170" s="4"/>
      <c r="D2170" s="5"/>
    </row>
    <row r="2172" spans="1:4" x14ac:dyDescent="0.25">
      <c r="A2172" s="4"/>
      <c r="B2172" s="8"/>
      <c r="C2172" s="4"/>
      <c r="D2172" s="5"/>
    </row>
    <row r="2174" spans="1:4" x14ac:dyDescent="0.25">
      <c r="A2174" s="4"/>
      <c r="B2174" s="8"/>
      <c r="C2174" s="4"/>
      <c r="D2174" s="5"/>
    </row>
    <row r="2176" spans="1:4" x14ac:dyDescent="0.25">
      <c r="A2176" s="4"/>
      <c r="B2176" s="8"/>
      <c r="C2176" s="4"/>
      <c r="D2176" s="5"/>
    </row>
    <row r="2178" spans="1:4" x14ac:dyDescent="0.25">
      <c r="A2178" s="4"/>
      <c r="B2178" s="8"/>
      <c r="C2178" s="4"/>
      <c r="D2178" s="5"/>
    </row>
    <row r="2180" spans="1:4" x14ac:dyDescent="0.25">
      <c r="A2180" s="4"/>
      <c r="B2180" s="8"/>
      <c r="C2180" s="4"/>
      <c r="D2180" s="5"/>
    </row>
    <row r="2182" spans="1:4" x14ac:dyDescent="0.25">
      <c r="A2182" s="4"/>
      <c r="B2182" s="8"/>
      <c r="C2182" s="4"/>
      <c r="D2182" s="5"/>
    </row>
    <row r="2184" spans="1:4" x14ac:dyDescent="0.25">
      <c r="A2184" s="4"/>
      <c r="B2184" s="8"/>
      <c r="C2184" s="4"/>
      <c r="D2184" s="5"/>
    </row>
    <row r="2186" spans="1:4" x14ac:dyDescent="0.25">
      <c r="A2186" s="4"/>
      <c r="B2186" s="8"/>
      <c r="C2186" s="4"/>
      <c r="D2186" s="5"/>
    </row>
    <row r="2188" spans="1:4" x14ac:dyDescent="0.25">
      <c r="A2188" s="4"/>
      <c r="B2188" s="8"/>
      <c r="C2188" s="4"/>
      <c r="D2188" s="5"/>
    </row>
    <row r="2190" spans="1:4" x14ac:dyDescent="0.25">
      <c r="A2190" s="4"/>
      <c r="B2190" s="8"/>
      <c r="C2190" s="4"/>
      <c r="D2190" s="5"/>
    </row>
    <row r="2192" spans="1:4" x14ac:dyDescent="0.25">
      <c r="A2192" s="4"/>
      <c r="B2192" s="8"/>
      <c r="C2192" s="4"/>
      <c r="D2192" s="5"/>
    </row>
    <row r="2194" spans="1:4" x14ac:dyDescent="0.25">
      <c r="A2194" s="4"/>
      <c r="B2194" s="8"/>
      <c r="C2194" s="4"/>
      <c r="D2194" s="5"/>
    </row>
    <row r="2196" spans="1:4" x14ac:dyDescent="0.25">
      <c r="A2196" s="4"/>
      <c r="B2196" s="8"/>
      <c r="C2196" s="4"/>
      <c r="D2196" s="5"/>
    </row>
    <row r="2198" spans="1:4" x14ac:dyDescent="0.25">
      <c r="A2198" s="4"/>
      <c r="B2198" s="8"/>
      <c r="C2198" s="4"/>
      <c r="D2198" s="5"/>
    </row>
    <row r="2200" spans="1:4" x14ac:dyDescent="0.25">
      <c r="A2200" s="4"/>
      <c r="B2200" s="8"/>
      <c r="C2200" s="4"/>
      <c r="D2200" s="5"/>
    </row>
    <row r="2202" spans="1:4" x14ac:dyDescent="0.25">
      <c r="A2202" s="4"/>
      <c r="B2202" s="8"/>
      <c r="C2202" s="4"/>
      <c r="D2202" s="5"/>
    </row>
    <row r="2204" spans="1:4" x14ac:dyDescent="0.25">
      <c r="A2204" s="4"/>
      <c r="B2204" s="8"/>
      <c r="C2204" s="4"/>
      <c r="D2204" s="5"/>
    </row>
    <row r="2206" spans="1:4" x14ac:dyDescent="0.25">
      <c r="A2206" s="4"/>
      <c r="B2206" s="8"/>
      <c r="C2206" s="4"/>
      <c r="D2206" s="5"/>
    </row>
    <row r="2208" spans="1:4" x14ac:dyDescent="0.25">
      <c r="A2208" s="4"/>
      <c r="B2208" s="8"/>
      <c r="C2208" s="4"/>
      <c r="D2208" s="5"/>
    </row>
    <row r="2210" spans="1:4" x14ac:dyDescent="0.25">
      <c r="A2210" s="4"/>
      <c r="B2210" s="8"/>
      <c r="C2210" s="4"/>
      <c r="D2210" s="5"/>
    </row>
    <row r="2212" spans="1:4" x14ac:dyDescent="0.25">
      <c r="A2212" s="4"/>
      <c r="B2212" s="8"/>
      <c r="C2212" s="4"/>
      <c r="D2212" s="5"/>
    </row>
    <row r="2214" spans="1:4" x14ac:dyDescent="0.25">
      <c r="A2214" s="4"/>
      <c r="B2214" s="8"/>
      <c r="C2214" s="4"/>
      <c r="D2214" s="5"/>
    </row>
    <row r="2216" spans="1:4" x14ac:dyDescent="0.25">
      <c r="A2216" s="4"/>
      <c r="B2216" s="8"/>
      <c r="C2216" s="4"/>
      <c r="D2216" s="5"/>
    </row>
    <row r="2218" spans="1:4" x14ac:dyDescent="0.25">
      <c r="A2218" s="4"/>
      <c r="B2218" s="8"/>
      <c r="C2218" s="4"/>
      <c r="D2218" s="5"/>
    </row>
    <row r="2220" spans="1:4" x14ac:dyDescent="0.25">
      <c r="A2220" s="4"/>
      <c r="B2220" s="8"/>
      <c r="C2220" s="4"/>
      <c r="D2220" s="5"/>
    </row>
    <row r="2222" spans="1:4" x14ac:dyDescent="0.25">
      <c r="A2222" s="4"/>
      <c r="B2222" s="8"/>
      <c r="C2222" s="4"/>
      <c r="D2222" s="5"/>
    </row>
    <row r="2224" spans="1:4" x14ac:dyDescent="0.25">
      <c r="A2224" s="4"/>
      <c r="B2224" s="8"/>
      <c r="C2224" s="4"/>
      <c r="D2224" s="5"/>
    </row>
    <row r="2226" spans="1:4" x14ac:dyDescent="0.25">
      <c r="A2226" s="4"/>
      <c r="B2226" s="8"/>
      <c r="C2226" s="4"/>
      <c r="D2226" s="5"/>
    </row>
    <row r="2228" spans="1:4" x14ac:dyDescent="0.25">
      <c r="A2228" s="4"/>
      <c r="B2228" s="8"/>
      <c r="C2228" s="4"/>
      <c r="D2228" s="5"/>
    </row>
    <row r="2230" spans="1:4" x14ac:dyDescent="0.25">
      <c r="A2230" s="4"/>
      <c r="B2230" s="8"/>
      <c r="C2230" s="4"/>
      <c r="D2230" s="5"/>
    </row>
    <row r="2232" spans="1:4" x14ac:dyDescent="0.25">
      <c r="A2232" s="4"/>
      <c r="B2232" s="8"/>
      <c r="C2232" s="4"/>
      <c r="D2232" s="5"/>
    </row>
    <row r="2234" spans="1:4" x14ac:dyDescent="0.25">
      <c r="A2234" s="4"/>
      <c r="B2234" s="8"/>
      <c r="C2234" s="4"/>
      <c r="D2234" s="5"/>
    </row>
    <row r="2236" spans="1:4" x14ac:dyDescent="0.25">
      <c r="A2236" s="4"/>
      <c r="B2236" s="8"/>
      <c r="C2236" s="4"/>
      <c r="D2236" s="5"/>
    </row>
    <row r="2238" spans="1:4" x14ac:dyDescent="0.25">
      <c r="A2238" s="4"/>
      <c r="B2238" s="8"/>
      <c r="C2238" s="4"/>
      <c r="D2238" s="5"/>
    </row>
    <row r="2240" spans="1:4" x14ac:dyDescent="0.25">
      <c r="A2240" s="4"/>
      <c r="B2240" s="8"/>
      <c r="C2240" s="4"/>
      <c r="D2240" s="5"/>
    </row>
    <row r="2242" spans="1:4" x14ac:dyDescent="0.25">
      <c r="A2242" s="4"/>
      <c r="B2242" s="8"/>
      <c r="C2242" s="4"/>
      <c r="D2242" s="5"/>
    </row>
    <row r="2244" spans="1:4" x14ac:dyDescent="0.25">
      <c r="A2244" s="4"/>
      <c r="B2244" s="8"/>
      <c r="C2244" s="4"/>
      <c r="D2244" s="5"/>
    </row>
    <row r="2246" spans="1:4" x14ac:dyDescent="0.25">
      <c r="A2246" s="4"/>
      <c r="B2246" s="8"/>
      <c r="C2246" s="4"/>
      <c r="D2246" s="5"/>
    </row>
    <row r="2248" spans="1:4" x14ac:dyDescent="0.25">
      <c r="A2248" s="4"/>
      <c r="B2248" s="8"/>
      <c r="C2248" s="4"/>
      <c r="D2248" s="5"/>
    </row>
    <row r="2250" spans="1:4" x14ac:dyDescent="0.25">
      <c r="A2250" s="4"/>
      <c r="B2250" s="8"/>
      <c r="C2250" s="4"/>
      <c r="D2250" s="5"/>
    </row>
    <row r="2252" spans="1:4" x14ac:dyDescent="0.25">
      <c r="A2252" s="4"/>
      <c r="B2252" s="8"/>
      <c r="C2252" s="4"/>
      <c r="D2252" s="5"/>
    </row>
    <row r="2254" spans="1:4" x14ac:dyDescent="0.25">
      <c r="A2254" s="4"/>
      <c r="B2254" s="8"/>
      <c r="C2254" s="4"/>
      <c r="D2254" s="5"/>
    </row>
    <row r="2256" spans="1:4" x14ac:dyDescent="0.25">
      <c r="A2256" s="4"/>
      <c r="B2256" s="8"/>
      <c r="C2256" s="4"/>
      <c r="D2256" s="5"/>
    </row>
    <row r="2258" spans="1:4" x14ac:dyDescent="0.25">
      <c r="A2258" s="4"/>
      <c r="B2258" s="8"/>
      <c r="C2258" s="4"/>
      <c r="D2258" s="5"/>
    </row>
    <row r="2260" spans="1:4" x14ac:dyDescent="0.25">
      <c r="A2260" s="4"/>
      <c r="B2260" s="8"/>
      <c r="C2260" s="4"/>
      <c r="D2260" s="5"/>
    </row>
    <row r="2262" spans="1:4" x14ac:dyDescent="0.25">
      <c r="A2262" s="4"/>
      <c r="B2262" s="8"/>
      <c r="C2262" s="4"/>
      <c r="D2262" s="5"/>
    </row>
    <row r="2264" spans="1:4" x14ac:dyDescent="0.25">
      <c r="A2264" s="4"/>
      <c r="B2264" s="8"/>
      <c r="C2264" s="4"/>
      <c r="D2264" s="5"/>
    </row>
    <row r="2266" spans="1:4" x14ac:dyDescent="0.25">
      <c r="A2266" s="4"/>
      <c r="B2266" s="8"/>
      <c r="C2266" s="4"/>
      <c r="D2266" s="5"/>
    </row>
    <row r="2268" spans="1:4" x14ac:dyDescent="0.25">
      <c r="A2268" s="4"/>
      <c r="B2268" s="8"/>
      <c r="C2268" s="4"/>
      <c r="D2268" s="5"/>
    </row>
    <row r="2270" spans="1:4" x14ac:dyDescent="0.25">
      <c r="A2270" s="4"/>
      <c r="B2270" s="8"/>
      <c r="C2270" s="4"/>
      <c r="D2270" s="5"/>
    </row>
    <row r="2272" spans="1:4" x14ac:dyDescent="0.25">
      <c r="A2272" s="4"/>
      <c r="B2272" s="8"/>
      <c r="C2272" s="4"/>
      <c r="D2272" s="5"/>
    </row>
    <row r="2274" spans="1:4" x14ac:dyDescent="0.25">
      <c r="A2274" s="4"/>
      <c r="B2274" s="8"/>
      <c r="C2274" s="4"/>
      <c r="D2274" s="5"/>
    </row>
    <row r="2276" spans="1:4" x14ac:dyDescent="0.25">
      <c r="A2276" s="4"/>
      <c r="B2276" s="8"/>
      <c r="C2276" s="4"/>
      <c r="D2276" s="5"/>
    </row>
    <row r="2278" spans="1:4" x14ac:dyDescent="0.25">
      <c r="A2278" s="4"/>
      <c r="B2278" s="8"/>
      <c r="C2278" s="4"/>
      <c r="D2278" s="5"/>
    </row>
    <row r="2280" spans="1:4" x14ac:dyDescent="0.25">
      <c r="A2280" s="4"/>
      <c r="B2280" s="8"/>
      <c r="C2280" s="4"/>
      <c r="D2280" s="5"/>
    </row>
    <row r="2282" spans="1:4" x14ac:dyDescent="0.25">
      <c r="A2282" s="4"/>
      <c r="B2282" s="8"/>
      <c r="C2282" s="4"/>
      <c r="D2282" s="5"/>
    </row>
    <row r="2284" spans="1:4" x14ac:dyDescent="0.25">
      <c r="A2284" s="4"/>
      <c r="B2284" s="8"/>
      <c r="C2284" s="4"/>
      <c r="D2284" s="5"/>
    </row>
    <row r="2286" spans="1:4" x14ac:dyDescent="0.25">
      <c r="A2286" s="4"/>
      <c r="B2286" s="8"/>
      <c r="C2286" s="4"/>
      <c r="D2286" s="5"/>
    </row>
    <row r="2288" spans="1:4" x14ac:dyDescent="0.25">
      <c r="A2288" s="4"/>
      <c r="B2288" s="8"/>
      <c r="C2288" s="4"/>
      <c r="D2288" s="5"/>
    </row>
    <row r="2290" spans="1:4" x14ac:dyDescent="0.25">
      <c r="A2290" s="4"/>
      <c r="B2290" s="8"/>
      <c r="C2290" s="4"/>
      <c r="D2290" s="5"/>
    </row>
    <row r="2292" spans="1:4" x14ac:dyDescent="0.25">
      <c r="A2292" s="4"/>
      <c r="B2292" s="8"/>
      <c r="C2292" s="4"/>
      <c r="D2292" s="5"/>
    </row>
    <row r="2294" spans="1:4" x14ac:dyDescent="0.25">
      <c r="A2294" s="4"/>
      <c r="B2294" s="8"/>
      <c r="C2294" s="4"/>
      <c r="D2294" s="5"/>
    </row>
    <row r="2296" spans="1:4" x14ac:dyDescent="0.25">
      <c r="A2296" s="4"/>
      <c r="B2296" s="8"/>
      <c r="C2296" s="4"/>
      <c r="D2296" s="5"/>
    </row>
    <row r="2298" spans="1:4" x14ac:dyDescent="0.25">
      <c r="A2298" s="4"/>
      <c r="B2298" s="8"/>
      <c r="C2298" s="4"/>
      <c r="D2298" s="5"/>
    </row>
    <row r="2300" spans="1:4" x14ac:dyDescent="0.25">
      <c r="A2300" s="4"/>
      <c r="B2300" s="8"/>
      <c r="C2300" s="4"/>
      <c r="D2300" s="5"/>
    </row>
    <row r="2302" spans="1:4" x14ac:dyDescent="0.25">
      <c r="A2302" s="4"/>
      <c r="B2302" s="8"/>
      <c r="C2302" s="4"/>
      <c r="D2302" s="5"/>
    </row>
    <row r="2304" spans="1:4" x14ac:dyDescent="0.25">
      <c r="A2304" s="4"/>
      <c r="B2304" s="8"/>
      <c r="C2304" s="4"/>
      <c r="D2304" s="5"/>
    </row>
    <row r="2306" spans="1:4" x14ac:dyDescent="0.25">
      <c r="A2306" s="4"/>
      <c r="B2306" s="8"/>
      <c r="C2306" s="4"/>
      <c r="D2306" s="5"/>
    </row>
    <row r="2308" spans="1:4" x14ac:dyDescent="0.25">
      <c r="A2308" s="4"/>
      <c r="B2308" s="8"/>
      <c r="C2308" s="4"/>
      <c r="D2308" s="5"/>
    </row>
    <row r="2310" spans="1:4" x14ac:dyDescent="0.25">
      <c r="A2310" s="4"/>
      <c r="B2310" s="8"/>
      <c r="C2310" s="4"/>
      <c r="D2310" s="5"/>
    </row>
    <row r="2312" spans="1:4" x14ac:dyDescent="0.25">
      <c r="A2312" s="4"/>
      <c r="B2312" s="8"/>
      <c r="C2312" s="4"/>
      <c r="D2312" s="5"/>
    </row>
    <row r="2314" spans="1:4" x14ac:dyDescent="0.25">
      <c r="A2314" s="4"/>
      <c r="B2314" s="8"/>
      <c r="C2314" s="4"/>
      <c r="D2314" s="5"/>
    </row>
    <row r="2316" spans="1:4" x14ac:dyDescent="0.25">
      <c r="A2316" s="4"/>
      <c r="B2316" s="8"/>
      <c r="C2316" s="4"/>
      <c r="D2316" s="5"/>
    </row>
    <row r="2318" spans="1:4" x14ac:dyDescent="0.25">
      <c r="A2318" s="4"/>
      <c r="B2318" s="8"/>
      <c r="C2318" s="4"/>
      <c r="D2318" s="5"/>
    </row>
    <row r="2320" spans="1:4" x14ac:dyDescent="0.25">
      <c r="A2320" s="4"/>
      <c r="B2320" s="8"/>
      <c r="C2320" s="4"/>
      <c r="D2320" s="5"/>
    </row>
    <row r="2322" spans="1:4" x14ac:dyDescent="0.25">
      <c r="A2322" s="4"/>
      <c r="B2322" s="8"/>
      <c r="C2322" s="4"/>
      <c r="D2322" s="5"/>
    </row>
    <row r="2324" spans="1:4" x14ac:dyDescent="0.25">
      <c r="A2324" s="4"/>
      <c r="B2324" s="8"/>
      <c r="C2324" s="4"/>
      <c r="D2324" s="5"/>
    </row>
    <row r="2326" spans="1:4" x14ac:dyDescent="0.25">
      <c r="A2326" s="4"/>
      <c r="B2326" s="8"/>
      <c r="C2326" s="4"/>
      <c r="D2326" s="5"/>
    </row>
    <row r="2328" spans="1:4" x14ac:dyDescent="0.25">
      <c r="A2328" s="4"/>
      <c r="B2328" s="8"/>
      <c r="C2328" s="4"/>
      <c r="D2328" s="5"/>
    </row>
    <row r="2330" spans="1:4" x14ac:dyDescent="0.25">
      <c r="A2330" s="4"/>
      <c r="B2330" s="8"/>
      <c r="C2330" s="4"/>
      <c r="D2330" s="5"/>
    </row>
    <row r="2332" spans="1:4" x14ac:dyDescent="0.25">
      <c r="A2332" s="4"/>
      <c r="B2332" s="8"/>
      <c r="C2332" s="4"/>
      <c r="D2332" s="5"/>
    </row>
    <row r="2334" spans="1:4" x14ac:dyDescent="0.25">
      <c r="A2334" s="4"/>
      <c r="B2334" s="8"/>
      <c r="C2334" s="4"/>
      <c r="D2334" s="5"/>
    </row>
    <row r="2336" spans="1:4" x14ac:dyDescent="0.25">
      <c r="A2336" s="4"/>
      <c r="B2336" s="8"/>
      <c r="C2336" s="4"/>
      <c r="D2336" s="5"/>
    </row>
    <row r="2338" spans="1:4" x14ac:dyDescent="0.25">
      <c r="A2338" s="4"/>
      <c r="B2338" s="8"/>
      <c r="C2338" s="4"/>
      <c r="D2338" s="5"/>
    </row>
    <row r="2340" spans="1:4" x14ac:dyDescent="0.25">
      <c r="A2340" s="4"/>
      <c r="B2340" s="8"/>
      <c r="C2340" s="4"/>
      <c r="D2340" s="5"/>
    </row>
    <row r="2342" spans="1:4" x14ac:dyDescent="0.25">
      <c r="A2342" s="4"/>
      <c r="B2342" s="8"/>
      <c r="C2342" s="4"/>
      <c r="D2342" s="5"/>
    </row>
    <row r="2344" spans="1:4" x14ac:dyDescent="0.25">
      <c r="A2344" s="4"/>
      <c r="B2344" s="8"/>
      <c r="C2344" s="4"/>
      <c r="D2344" s="5"/>
    </row>
    <row r="2346" spans="1:4" x14ac:dyDescent="0.25">
      <c r="A2346" s="4"/>
      <c r="B2346" s="8"/>
      <c r="C2346" s="4"/>
      <c r="D2346" s="5"/>
    </row>
    <row r="2348" spans="1:4" x14ac:dyDescent="0.25">
      <c r="A2348" s="4"/>
      <c r="B2348" s="8"/>
      <c r="C2348" s="4"/>
      <c r="D2348" s="5"/>
    </row>
    <row r="2350" spans="1:4" x14ac:dyDescent="0.25">
      <c r="A2350" s="4"/>
      <c r="B2350" s="8"/>
      <c r="C2350" s="4"/>
      <c r="D2350" s="5"/>
    </row>
    <row r="2352" spans="1:4" x14ac:dyDescent="0.25">
      <c r="A2352" s="4"/>
      <c r="B2352" s="8"/>
      <c r="C2352" s="4"/>
      <c r="D2352" s="5"/>
    </row>
    <row r="2354" spans="1:4" x14ac:dyDescent="0.25">
      <c r="A2354" s="4"/>
      <c r="B2354" s="8"/>
      <c r="C2354" s="4"/>
      <c r="D2354" s="5"/>
    </row>
    <row r="2356" spans="1:4" x14ac:dyDescent="0.25">
      <c r="A2356" s="4"/>
      <c r="B2356" s="8"/>
      <c r="C2356" s="4"/>
      <c r="D2356" s="5"/>
    </row>
    <row r="2358" spans="1:4" x14ac:dyDescent="0.25">
      <c r="A2358" s="4"/>
      <c r="B2358" s="8"/>
      <c r="C2358" s="4"/>
      <c r="D2358" s="5"/>
    </row>
    <row r="2360" spans="1:4" x14ac:dyDescent="0.25">
      <c r="A2360" s="4"/>
      <c r="B2360" s="8"/>
      <c r="C2360" s="4"/>
      <c r="D2360" s="5"/>
    </row>
    <row r="2362" spans="1:4" x14ac:dyDescent="0.25">
      <c r="A2362" s="4"/>
      <c r="B2362" s="8"/>
      <c r="C2362" s="4"/>
      <c r="D2362" s="5"/>
    </row>
    <row r="2364" spans="1:4" x14ac:dyDescent="0.25">
      <c r="A2364" s="4"/>
      <c r="B2364" s="8"/>
      <c r="C2364" s="4"/>
      <c r="D2364" s="5"/>
    </row>
    <row r="2366" spans="1:4" x14ac:dyDescent="0.25">
      <c r="A2366" s="4"/>
      <c r="B2366" s="8"/>
      <c r="C2366" s="4"/>
      <c r="D2366" s="5"/>
    </row>
    <row r="2368" spans="1:4" x14ac:dyDescent="0.25">
      <c r="A2368" s="4"/>
      <c r="B2368" s="8"/>
      <c r="C2368" s="4"/>
      <c r="D2368" s="5"/>
    </row>
    <row r="2370" spans="1:4" x14ac:dyDescent="0.25">
      <c r="A2370" s="4"/>
      <c r="B2370" s="8"/>
      <c r="C2370" s="4"/>
      <c r="D2370" s="5"/>
    </row>
    <row r="2372" spans="1:4" x14ac:dyDescent="0.25">
      <c r="A2372" s="4"/>
      <c r="B2372" s="8"/>
      <c r="C2372" s="4"/>
      <c r="D2372" s="5"/>
    </row>
    <row r="2374" spans="1:4" x14ac:dyDescent="0.25">
      <c r="A2374" s="4"/>
      <c r="B2374" s="8"/>
      <c r="C2374" s="4"/>
      <c r="D2374" s="5"/>
    </row>
    <row r="2376" spans="1:4" x14ac:dyDescent="0.25">
      <c r="A2376" s="4"/>
      <c r="B2376" s="8"/>
      <c r="C2376" s="4"/>
      <c r="D2376" s="5"/>
    </row>
    <row r="2378" spans="1:4" x14ac:dyDescent="0.25">
      <c r="A2378" s="4"/>
      <c r="B2378" s="8"/>
      <c r="C2378" s="4"/>
      <c r="D2378" s="5"/>
    </row>
    <row r="2380" spans="1:4" x14ac:dyDescent="0.25">
      <c r="A2380" s="4"/>
      <c r="B2380" s="8"/>
      <c r="C2380" s="4"/>
      <c r="D2380" s="5"/>
    </row>
    <row r="2382" spans="1:4" x14ac:dyDescent="0.25">
      <c r="A2382" s="4"/>
      <c r="B2382" s="8"/>
      <c r="C2382" s="4"/>
      <c r="D2382" s="5"/>
    </row>
    <row r="2384" spans="1:4" x14ac:dyDescent="0.25">
      <c r="A2384" s="4"/>
      <c r="B2384" s="8"/>
      <c r="C2384" s="4"/>
      <c r="D2384" s="5"/>
    </row>
    <row r="2386" spans="1:4" x14ac:dyDescent="0.25">
      <c r="A2386" s="4"/>
      <c r="B2386" s="8"/>
      <c r="C2386" s="4"/>
      <c r="D2386" s="5"/>
    </row>
    <row r="2388" spans="1:4" x14ac:dyDescent="0.25">
      <c r="A2388" s="4"/>
      <c r="B2388" s="8"/>
      <c r="C2388" s="4"/>
      <c r="D2388" s="5"/>
    </row>
    <row r="2390" spans="1:4" x14ac:dyDescent="0.25">
      <c r="A2390" s="4"/>
      <c r="B2390" s="8"/>
      <c r="C2390" s="4"/>
      <c r="D2390" s="5"/>
    </row>
    <row r="2392" spans="1:4" x14ac:dyDescent="0.25">
      <c r="A2392" s="4"/>
      <c r="B2392" s="8"/>
      <c r="C2392" s="4"/>
      <c r="D2392" s="5"/>
    </row>
    <row r="2394" spans="1:4" x14ac:dyDescent="0.25">
      <c r="A2394" s="4"/>
      <c r="B2394" s="8"/>
      <c r="C2394" s="4"/>
      <c r="D2394" s="5"/>
    </row>
    <row r="2396" spans="1:4" x14ac:dyDescent="0.25">
      <c r="A2396" s="4"/>
      <c r="B2396" s="8"/>
      <c r="C2396" s="4"/>
      <c r="D2396" s="5"/>
    </row>
    <row r="2398" spans="1:4" x14ac:dyDescent="0.25">
      <c r="A2398" s="4"/>
      <c r="B2398" s="8"/>
      <c r="C2398" s="4"/>
      <c r="D2398" s="5"/>
    </row>
    <row r="2400" spans="1:4" x14ac:dyDescent="0.25">
      <c r="A2400" s="4"/>
      <c r="B2400" s="8"/>
      <c r="C2400" s="4"/>
      <c r="D2400" s="5"/>
    </row>
    <row r="2402" spans="1:4" x14ac:dyDescent="0.25">
      <c r="A2402" s="4"/>
      <c r="B2402" s="8"/>
      <c r="C2402" s="4"/>
      <c r="D2402" s="5"/>
    </row>
    <row r="2404" spans="1:4" x14ac:dyDescent="0.25">
      <c r="A2404" s="4"/>
      <c r="B2404" s="8"/>
      <c r="C2404" s="4"/>
      <c r="D2404" s="5"/>
    </row>
    <row r="2406" spans="1:4" x14ac:dyDescent="0.25">
      <c r="A2406" s="4"/>
      <c r="B2406" s="8"/>
      <c r="C2406" s="4"/>
      <c r="D2406" s="5"/>
    </row>
    <row r="2408" spans="1:4" x14ac:dyDescent="0.25">
      <c r="A2408" s="4"/>
      <c r="B2408" s="8"/>
      <c r="C2408" s="4"/>
      <c r="D2408" s="5"/>
    </row>
    <row r="2410" spans="1:4" x14ac:dyDescent="0.25">
      <c r="A2410" s="4"/>
      <c r="B2410" s="8"/>
      <c r="C2410" s="4"/>
      <c r="D2410" s="5"/>
    </row>
    <row r="2412" spans="1:4" x14ac:dyDescent="0.25">
      <c r="A2412" s="4"/>
      <c r="B2412" s="8"/>
      <c r="C2412" s="4"/>
      <c r="D2412" s="5"/>
    </row>
    <row r="2414" spans="1:4" x14ac:dyDescent="0.25">
      <c r="A2414" s="4"/>
      <c r="B2414" s="8"/>
      <c r="C2414" s="4"/>
      <c r="D2414" s="5"/>
    </row>
    <row r="2416" spans="1:4" x14ac:dyDescent="0.25">
      <c r="A2416" s="4"/>
      <c r="B2416" s="8"/>
      <c r="C2416" s="4"/>
      <c r="D2416" s="5"/>
    </row>
    <row r="2418" spans="1:4" x14ac:dyDescent="0.25">
      <c r="A2418" s="4"/>
      <c r="B2418" s="8"/>
      <c r="C2418" s="4"/>
      <c r="D2418" s="5"/>
    </row>
    <row r="2420" spans="1:4" x14ac:dyDescent="0.25">
      <c r="A2420" s="4"/>
      <c r="B2420" s="8"/>
      <c r="C2420" s="4"/>
      <c r="D2420" s="5"/>
    </row>
    <row r="2422" spans="1:4" x14ac:dyDescent="0.25">
      <c r="A2422" s="4"/>
      <c r="B2422" s="8"/>
      <c r="C2422" s="4"/>
      <c r="D2422" s="5"/>
    </row>
    <row r="2424" spans="1:4" x14ac:dyDescent="0.25">
      <c r="A2424" s="4"/>
      <c r="B2424" s="8"/>
      <c r="C2424" s="4"/>
      <c r="D2424" s="5"/>
    </row>
    <row r="2426" spans="1:4" x14ac:dyDescent="0.25">
      <c r="A2426" s="4"/>
      <c r="B2426" s="8"/>
      <c r="C2426" s="4"/>
      <c r="D2426" s="5"/>
    </row>
    <row r="2428" spans="1:4" x14ac:dyDescent="0.25">
      <c r="A2428" s="4"/>
      <c r="B2428" s="8"/>
      <c r="C2428" s="4"/>
      <c r="D2428" s="5"/>
    </row>
    <row r="2430" spans="1:4" x14ac:dyDescent="0.25">
      <c r="A2430" s="4"/>
      <c r="B2430" s="8"/>
      <c r="C2430" s="4"/>
      <c r="D2430" s="5"/>
    </row>
    <row r="2432" spans="1:4" x14ac:dyDescent="0.25">
      <c r="A2432" s="4"/>
      <c r="B2432" s="8"/>
      <c r="C2432" s="4"/>
      <c r="D2432" s="5"/>
    </row>
    <row r="2434" spans="1:4" x14ac:dyDescent="0.25">
      <c r="A2434" s="4"/>
      <c r="B2434" s="8"/>
      <c r="C2434" s="4"/>
      <c r="D2434" s="5"/>
    </row>
    <row r="2436" spans="1:4" x14ac:dyDescent="0.25">
      <c r="A2436" s="4"/>
      <c r="B2436" s="8"/>
      <c r="C2436" s="4"/>
      <c r="D2436" s="5"/>
    </row>
    <row r="2438" spans="1:4" x14ac:dyDescent="0.25">
      <c r="A2438" s="4"/>
      <c r="B2438" s="8"/>
      <c r="C2438" s="4"/>
      <c r="D2438" s="5"/>
    </row>
    <row r="2440" spans="1:4" x14ac:dyDescent="0.25">
      <c r="A2440" s="4"/>
      <c r="B2440" s="8"/>
      <c r="C2440" s="4"/>
      <c r="D2440" s="5"/>
    </row>
    <row r="2442" spans="1:4" x14ac:dyDescent="0.25">
      <c r="A2442" s="4"/>
      <c r="B2442" s="8"/>
      <c r="C2442" s="4"/>
      <c r="D2442" s="5"/>
    </row>
    <row r="2444" spans="1:4" x14ac:dyDescent="0.25">
      <c r="A2444" s="4"/>
      <c r="B2444" s="8"/>
      <c r="C2444" s="4"/>
      <c r="D2444" s="5"/>
    </row>
    <row r="2446" spans="1:4" x14ac:dyDescent="0.25">
      <c r="A2446" s="4"/>
      <c r="B2446" s="8"/>
      <c r="C2446" s="4"/>
      <c r="D2446" s="5"/>
    </row>
    <row r="2448" spans="1:4" x14ac:dyDescent="0.25">
      <c r="A2448" s="4"/>
      <c r="B2448" s="8"/>
      <c r="C2448" s="4"/>
      <c r="D2448" s="5"/>
    </row>
    <row r="2450" spans="1:4" x14ac:dyDescent="0.25">
      <c r="A2450" s="4"/>
      <c r="B2450" s="8"/>
      <c r="C2450" s="4"/>
      <c r="D2450" s="5"/>
    </row>
    <row r="2452" spans="1:4" x14ac:dyDescent="0.25">
      <c r="A2452" s="4"/>
      <c r="B2452" s="8"/>
      <c r="C2452" s="4"/>
      <c r="D2452" s="5"/>
    </row>
    <row r="2454" spans="1:4" x14ac:dyDescent="0.25">
      <c r="A2454" s="4"/>
      <c r="B2454" s="8"/>
      <c r="C2454" s="4"/>
      <c r="D2454" s="5"/>
    </row>
    <row r="2456" spans="1:4" x14ac:dyDescent="0.25">
      <c r="A2456" s="4"/>
      <c r="B2456" s="8"/>
      <c r="C2456" s="4"/>
      <c r="D2456" s="5"/>
    </row>
    <row r="2458" spans="1:4" x14ac:dyDescent="0.25">
      <c r="A2458" s="4"/>
      <c r="B2458" s="8"/>
      <c r="C2458" s="4"/>
      <c r="D2458" s="5"/>
    </row>
    <row r="2460" spans="1:4" x14ac:dyDescent="0.25">
      <c r="A2460" s="4"/>
      <c r="B2460" s="8"/>
      <c r="C2460" s="4"/>
      <c r="D2460" s="5"/>
    </row>
    <row r="2462" spans="1:4" x14ac:dyDescent="0.25">
      <c r="A2462" s="4"/>
      <c r="B2462" s="8"/>
      <c r="C2462" s="4"/>
      <c r="D2462" s="5"/>
    </row>
    <row r="2464" spans="1:4" x14ac:dyDescent="0.25">
      <c r="A2464" s="4"/>
      <c r="B2464" s="8"/>
      <c r="C2464" s="4"/>
      <c r="D2464" s="5"/>
    </row>
    <row r="2466" spans="1:4" x14ac:dyDescent="0.25">
      <c r="A2466" s="4"/>
      <c r="B2466" s="8"/>
      <c r="C2466" s="4"/>
      <c r="D2466" s="5"/>
    </row>
    <row r="2468" spans="1:4" x14ac:dyDescent="0.25">
      <c r="A2468" s="4"/>
      <c r="B2468" s="8"/>
      <c r="C2468" s="4"/>
      <c r="D2468" s="5"/>
    </row>
    <row r="2470" spans="1:4" x14ac:dyDescent="0.25">
      <c r="A2470" s="4"/>
      <c r="B2470" s="8"/>
      <c r="C2470" s="4"/>
      <c r="D2470" s="5"/>
    </row>
    <row r="2472" spans="1:4" x14ac:dyDescent="0.25">
      <c r="A2472" s="4"/>
      <c r="B2472" s="8"/>
      <c r="C2472" s="4"/>
      <c r="D2472" s="5"/>
    </row>
    <row r="2474" spans="1:4" x14ac:dyDescent="0.25">
      <c r="A2474" s="4"/>
      <c r="B2474" s="8"/>
      <c r="C2474" s="4"/>
      <c r="D2474" s="5"/>
    </row>
    <row r="2476" spans="1:4" x14ac:dyDescent="0.25">
      <c r="A2476" s="4"/>
      <c r="B2476" s="8"/>
      <c r="C2476" s="4"/>
      <c r="D2476" s="5"/>
    </row>
    <row r="2478" spans="1:4" x14ac:dyDescent="0.25">
      <c r="A2478" s="4"/>
      <c r="B2478" s="8"/>
      <c r="C2478" s="4"/>
      <c r="D2478" s="5"/>
    </row>
    <row r="2480" spans="1:4" x14ac:dyDescent="0.25">
      <c r="A2480" s="4"/>
      <c r="B2480" s="8"/>
      <c r="C2480" s="4"/>
      <c r="D2480" s="5"/>
    </row>
    <row r="2482" spans="1:4" x14ac:dyDescent="0.25">
      <c r="A2482" s="4"/>
      <c r="B2482" s="8"/>
      <c r="C2482" s="4"/>
      <c r="D2482" s="5"/>
    </row>
    <row r="2484" spans="1:4" x14ac:dyDescent="0.25">
      <c r="A2484" s="4"/>
      <c r="B2484" s="8"/>
      <c r="C2484" s="4"/>
      <c r="D2484" s="5"/>
    </row>
    <row r="2486" spans="1:4" x14ac:dyDescent="0.25">
      <c r="A2486" s="4"/>
      <c r="B2486" s="8"/>
      <c r="C2486" s="4"/>
      <c r="D2486" s="5"/>
    </row>
    <row r="2488" spans="1:4" x14ac:dyDescent="0.25">
      <c r="A2488" s="4"/>
      <c r="B2488" s="8"/>
      <c r="C2488" s="4"/>
      <c r="D2488" s="5"/>
    </row>
    <row r="2490" spans="1:4" x14ac:dyDescent="0.25">
      <c r="A2490" s="4"/>
      <c r="B2490" s="8"/>
      <c r="C2490" s="4"/>
      <c r="D2490" s="5"/>
    </row>
    <row r="2492" spans="1:4" x14ac:dyDescent="0.25">
      <c r="A2492" s="4"/>
      <c r="B2492" s="8"/>
      <c r="C2492" s="4"/>
      <c r="D2492" s="5"/>
    </row>
    <row r="2494" spans="1:4" x14ac:dyDescent="0.25">
      <c r="A2494" s="4"/>
      <c r="B2494" s="8"/>
      <c r="C2494" s="4"/>
      <c r="D2494" s="5"/>
    </row>
    <row r="2496" spans="1:4" x14ac:dyDescent="0.25">
      <c r="A2496" s="4"/>
      <c r="B2496" s="8"/>
      <c r="C2496" s="4"/>
      <c r="D2496" s="5"/>
    </row>
    <row r="2498" spans="1:4" x14ac:dyDescent="0.25">
      <c r="A2498" s="4"/>
      <c r="B2498" s="8"/>
      <c r="C2498" s="4"/>
      <c r="D2498" s="5"/>
    </row>
    <row r="2500" spans="1:4" x14ac:dyDescent="0.25">
      <c r="A2500" s="4"/>
      <c r="B2500" s="8"/>
      <c r="C2500" s="4"/>
      <c r="D2500" s="5"/>
    </row>
    <row r="2502" spans="1:4" x14ac:dyDescent="0.25">
      <c r="A2502" s="4"/>
      <c r="B2502" s="8"/>
      <c r="C2502" s="4"/>
      <c r="D2502" s="5"/>
    </row>
    <row r="2504" spans="1:4" x14ac:dyDescent="0.25">
      <c r="A2504" s="4"/>
      <c r="B2504" s="8"/>
      <c r="C2504" s="4"/>
      <c r="D2504" s="5"/>
    </row>
    <row r="2506" spans="1:4" x14ac:dyDescent="0.25">
      <c r="A2506" s="4"/>
      <c r="B2506" s="8"/>
      <c r="C2506" s="4"/>
      <c r="D2506" s="5"/>
    </row>
    <row r="2508" spans="1:4" x14ac:dyDescent="0.25">
      <c r="A2508" s="4"/>
      <c r="B2508" s="8"/>
      <c r="C2508" s="4"/>
      <c r="D2508" s="5"/>
    </row>
    <row r="2510" spans="1:4" x14ac:dyDescent="0.25">
      <c r="A2510" s="4"/>
      <c r="B2510" s="8"/>
      <c r="C2510" s="4"/>
      <c r="D2510" s="5"/>
    </row>
    <row r="2512" spans="1:4" x14ac:dyDescent="0.25">
      <c r="A2512" s="4"/>
      <c r="B2512" s="8"/>
      <c r="C2512" s="4"/>
      <c r="D2512" s="5"/>
    </row>
    <row r="2514" spans="1:4" x14ac:dyDescent="0.25">
      <c r="A2514" s="4"/>
      <c r="B2514" s="8"/>
      <c r="C2514" s="4"/>
      <c r="D2514" s="5"/>
    </row>
    <row r="2516" spans="1:4" x14ac:dyDescent="0.25">
      <c r="A2516" s="4"/>
      <c r="B2516" s="8"/>
      <c r="C2516" s="4"/>
      <c r="D2516" s="5"/>
    </row>
    <row r="2518" spans="1:4" x14ac:dyDescent="0.25">
      <c r="A2518" s="4"/>
      <c r="B2518" s="8"/>
      <c r="C2518" s="4"/>
      <c r="D2518" s="5"/>
    </row>
    <row r="2520" spans="1:4" x14ac:dyDescent="0.25">
      <c r="A2520" s="4"/>
      <c r="B2520" s="8"/>
      <c r="C2520" s="4"/>
      <c r="D2520" s="5"/>
    </row>
    <row r="2522" spans="1:4" x14ac:dyDescent="0.25">
      <c r="A2522" s="4"/>
      <c r="B2522" s="8"/>
      <c r="C2522" s="4"/>
      <c r="D2522" s="5"/>
    </row>
    <row r="2524" spans="1:4" x14ac:dyDescent="0.25">
      <c r="A2524" s="4"/>
      <c r="B2524" s="8"/>
      <c r="C2524" s="4"/>
      <c r="D2524" s="5"/>
    </row>
    <row r="2526" spans="1:4" x14ac:dyDescent="0.25">
      <c r="A2526" s="4"/>
      <c r="B2526" s="8"/>
      <c r="C2526" s="4"/>
      <c r="D2526" s="5"/>
    </row>
    <row r="2528" spans="1:4" x14ac:dyDescent="0.25">
      <c r="A2528" s="4"/>
      <c r="B2528" s="8"/>
      <c r="C2528" s="4"/>
      <c r="D2528" s="5"/>
    </row>
    <row r="2530" spans="1:4" x14ac:dyDescent="0.25">
      <c r="A2530" s="4"/>
      <c r="B2530" s="8"/>
      <c r="C2530" s="4"/>
      <c r="D2530" s="5"/>
    </row>
    <row r="2532" spans="1:4" x14ac:dyDescent="0.25">
      <c r="A2532" s="4"/>
      <c r="B2532" s="8"/>
      <c r="C2532" s="4"/>
      <c r="D2532" s="5"/>
    </row>
    <row r="2534" spans="1:4" x14ac:dyDescent="0.25">
      <c r="A2534" s="4"/>
      <c r="B2534" s="8"/>
      <c r="C2534" s="4"/>
      <c r="D2534" s="5"/>
    </row>
    <row r="2536" spans="1:4" x14ac:dyDescent="0.25">
      <c r="A2536" s="4"/>
      <c r="B2536" s="8"/>
      <c r="C2536" s="4"/>
      <c r="D2536" s="5"/>
    </row>
    <row r="2538" spans="1:4" x14ac:dyDescent="0.25">
      <c r="A2538" s="4"/>
      <c r="B2538" s="8"/>
      <c r="C2538" s="4"/>
      <c r="D2538" s="5"/>
    </row>
    <row r="2540" spans="1:4" x14ac:dyDescent="0.25">
      <c r="A2540" s="4"/>
      <c r="B2540" s="8"/>
      <c r="C2540" s="4"/>
      <c r="D2540" s="5"/>
    </row>
    <row r="2542" spans="1:4" x14ac:dyDescent="0.25">
      <c r="A2542" s="4"/>
      <c r="B2542" s="8"/>
      <c r="C2542" s="4"/>
      <c r="D2542" s="5"/>
    </row>
    <row r="2544" spans="1:4" x14ac:dyDescent="0.25">
      <c r="A2544" s="4"/>
      <c r="B2544" s="8"/>
      <c r="C2544" s="4"/>
      <c r="D2544" s="5"/>
    </row>
    <row r="2546" spans="1:4" x14ac:dyDescent="0.25">
      <c r="A2546" s="4"/>
      <c r="B2546" s="8"/>
      <c r="C2546" s="4"/>
      <c r="D2546" s="5"/>
    </row>
    <row r="2548" spans="1:4" x14ac:dyDescent="0.25">
      <c r="A2548" s="4"/>
      <c r="B2548" s="8"/>
      <c r="C2548" s="4"/>
      <c r="D2548" s="5"/>
    </row>
    <row r="2550" spans="1:4" x14ac:dyDescent="0.25">
      <c r="A2550" s="4"/>
      <c r="B2550" s="8"/>
      <c r="C2550" s="4"/>
      <c r="D2550" s="5"/>
    </row>
    <row r="2552" spans="1:4" x14ac:dyDescent="0.25">
      <c r="A2552" s="4"/>
      <c r="B2552" s="8"/>
      <c r="C2552" s="4"/>
      <c r="D2552" s="5"/>
    </row>
    <row r="2554" spans="1:4" x14ac:dyDescent="0.25">
      <c r="A2554" s="4"/>
      <c r="B2554" s="8"/>
      <c r="C2554" s="4"/>
      <c r="D2554" s="5"/>
    </row>
    <row r="2556" spans="1:4" x14ac:dyDescent="0.25">
      <c r="A2556" s="4"/>
      <c r="B2556" s="8"/>
      <c r="C2556" s="4"/>
      <c r="D2556" s="5"/>
    </row>
    <row r="2558" spans="1:4" x14ac:dyDescent="0.25">
      <c r="A2558" s="4"/>
      <c r="B2558" s="8"/>
      <c r="C2558" s="4"/>
      <c r="D2558" s="5"/>
    </row>
    <row r="2560" spans="1:4" x14ac:dyDescent="0.25">
      <c r="A2560" s="4"/>
      <c r="B2560" s="8"/>
      <c r="C2560" s="4"/>
      <c r="D2560" s="5"/>
    </row>
    <row r="2562" spans="1:4" x14ac:dyDescent="0.25">
      <c r="A2562" s="4"/>
      <c r="B2562" s="8"/>
      <c r="C2562" s="4"/>
      <c r="D2562" s="5"/>
    </row>
    <row r="2564" spans="1:4" x14ac:dyDescent="0.25">
      <c r="A2564" s="4"/>
      <c r="B2564" s="8"/>
      <c r="C2564" s="4"/>
      <c r="D2564" s="5"/>
    </row>
    <row r="2566" spans="1:4" x14ac:dyDescent="0.25">
      <c r="A2566" s="4"/>
      <c r="B2566" s="8"/>
      <c r="C2566" s="4"/>
      <c r="D2566" s="5"/>
    </row>
    <row r="2568" spans="1:4" x14ac:dyDescent="0.25">
      <c r="A2568" s="4"/>
      <c r="B2568" s="8"/>
      <c r="C2568" s="4"/>
      <c r="D2568" s="5"/>
    </row>
    <row r="2570" spans="1:4" x14ac:dyDescent="0.25">
      <c r="A2570" s="4"/>
      <c r="B2570" s="8"/>
      <c r="C2570" s="4"/>
      <c r="D2570" s="5"/>
    </row>
    <row r="2572" spans="1:4" x14ac:dyDescent="0.25">
      <c r="A2572" s="4"/>
      <c r="B2572" s="8"/>
      <c r="C2572" s="4"/>
      <c r="D2572" s="5"/>
    </row>
    <row r="2574" spans="1:4" x14ac:dyDescent="0.25">
      <c r="A2574" s="4"/>
      <c r="B2574" s="8"/>
      <c r="C2574" s="4"/>
      <c r="D2574" s="5"/>
    </row>
    <row r="2576" spans="1:4" x14ac:dyDescent="0.25">
      <c r="A2576" s="4"/>
      <c r="B2576" s="8"/>
      <c r="C2576" s="4"/>
      <c r="D2576" s="5"/>
    </row>
    <row r="2578" spans="1:4" x14ac:dyDescent="0.25">
      <c r="A2578" s="4"/>
      <c r="B2578" s="8"/>
      <c r="C2578" s="4"/>
      <c r="D2578" s="5"/>
    </row>
    <row r="2580" spans="1:4" x14ac:dyDescent="0.25">
      <c r="A2580" s="4"/>
      <c r="B2580" s="8"/>
      <c r="C2580" s="4"/>
      <c r="D2580" s="5"/>
    </row>
    <row r="2582" spans="1:4" x14ac:dyDescent="0.25">
      <c r="A2582" s="4"/>
      <c r="B2582" s="8"/>
      <c r="C2582" s="4"/>
      <c r="D2582" s="5"/>
    </row>
    <row r="2584" spans="1:4" x14ac:dyDescent="0.25">
      <c r="A2584" s="4"/>
      <c r="B2584" s="8"/>
      <c r="C2584" s="4"/>
      <c r="D2584" s="5"/>
    </row>
    <row r="2586" spans="1:4" x14ac:dyDescent="0.25">
      <c r="A2586" s="4"/>
      <c r="B2586" s="8"/>
      <c r="C2586" s="4"/>
      <c r="D2586" s="5"/>
    </row>
    <row r="2588" spans="1:4" x14ac:dyDescent="0.25">
      <c r="A2588" s="4"/>
      <c r="B2588" s="8"/>
      <c r="C2588" s="4"/>
      <c r="D2588" s="5"/>
    </row>
    <row r="2590" spans="1:4" x14ac:dyDescent="0.25">
      <c r="A2590" s="4"/>
      <c r="B2590" s="8"/>
      <c r="C2590" s="4"/>
      <c r="D2590" s="5"/>
    </row>
    <row r="2592" spans="1:4" x14ac:dyDescent="0.25">
      <c r="A2592" s="4"/>
      <c r="B2592" s="8"/>
      <c r="C2592" s="4"/>
      <c r="D2592" s="5"/>
    </row>
    <row r="2594" spans="1:4" x14ac:dyDescent="0.25">
      <c r="A2594" s="4"/>
      <c r="B2594" s="8"/>
      <c r="C2594" s="4"/>
      <c r="D2594" s="5"/>
    </row>
    <row r="2596" spans="1:4" x14ac:dyDescent="0.25">
      <c r="A2596" s="4"/>
      <c r="B2596" s="8"/>
      <c r="C2596" s="4"/>
      <c r="D2596" s="5"/>
    </row>
    <row r="2598" spans="1:4" x14ac:dyDescent="0.25">
      <c r="A2598" s="4"/>
      <c r="B2598" s="8"/>
      <c r="C2598" s="4"/>
      <c r="D2598" s="5"/>
    </row>
    <row r="2600" spans="1:4" x14ac:dyDescent="0.25">
      <c r="A2600" s="4"/>
      <c r="B2600" s="8"/>
      <c r="C2600" s="4"/>
      <c r="D2600" s="5"/>
    </row>
    <row r="2602" spans="1:4" x14ac:dyDescent="0.25">
      <c r="A2602" s="4"/>
      <c r="B2602" s="8"/>
      <c r="C2602" s="4"/>
      <c r="D2602" s="5"/>
    </row>
    <row r="2604" spans="1:4" x14ac:dyDescent="0.25">
      <c r="A2604" s="4"/>
      <c r="B2604" s="8"/>
      <c r="C2604" s="4"/>
      <c r="D2604" s="5"/>
    </row>
    <row r="2606" spans="1:4" x14ac:dyDescent="0.25">
      <c r="A2606" s="4"/>
      <c r="B2606" s="8"/>
      <c r="C2606" s="4"/>
      <c r="D2606" s="5"/>
    </row>
    <row r="2608" spans="1:4" x14ac:dyDescent="0.25">
      <c r="A2608" s="4"/>
      <c r="B2608" s="8"/>
      <c r="C2608" s="4"/>
      <c r="D2608" s="5"/>
    </row>
    <row r="2610" spans="1:4" x14ac:dyDescent="0.25">
      <c r="A2610" s="4"/>
      <c r="B2610" s="8"/>
      <c r="C2610" s="4"/>
      <c r="D2610" s="5"/>
    </row>
    <row r="2612" spans="1:4" x14ac:dyDescent="0.25">
      <c r="A2612" s="4"/>
      <c r="B2612" s="8"/>
      <c r="C2612" s="4"/>
      <c r="D2612" s="5"/>
    </row>
    <row r="2614" spans="1:4" x14ac:dyDescent="0.25">
      <c r="A2614" s="4"/>
      <c r="B2614" s="8"/>
      <c r="C2614" s="4"/>
      <c r="D2614" s="5"/>
    </row>
    <row r="2616" spans="1:4" x14ac:dyDescent="0.25">
      <c r="A2616" s="4"/>
      <c r="B2616" s="8"/>
      <c r="C2616" s="4"/>
      <c r="D2616" s="5"/>
    </row>
    <row r="2618" spans="1:4" x14ac:dyDescent="0.25">
      <c r="A2618" s="4"/>
      <c r="B2618" s="8"/>
      <c r="C2618" s="4"/>
      <c r="D2618" s="5"/>
    </row>
    <row r="2620" spans="1:4" x14ac:dyDescent="0.25">
      <c r="A2620" s="4"/>
      <c r="B2620" s="8"/>
      <c r="C2620" s="4"/>
      <c r="D2620" s="5"/>
    </row>
    <row r="2622" spans="1:4" x14ac:dyDescent="0.25">
      <c r="A2622" s="4"/>
      <c r="B2622" s="8"/>
      <c r="C2622" s="4"/>
      <c r="D2622" s="5"/>
    </row>
    <row r="2624" spans="1:4" x14ac:dyDescent="0.25">
      <c r="A2624" s="4"/>
      <c r="B2624" s="8"/>
      <c r="C2624" s="4"/>
      <c r="D2624" s="5"/>
    </row>
    <row r="2626" spans="1:4" x14ac:dyDescent="0.25">
      <c r="A2626" s="4"/>
      <c r="B2626" s="8"/>
      <c r="C2626" s="4"/>
      <c r="D2626" s="5"/>
    </row>
    <row r="2628" spans="1:4" x14ac:dyDescent="0.25">
      <c r="A2628" s="4"/>
      <c r="B2628" s="8"/>
      <c r="C2628" s="4"/>
      <c r="D2628" s="5"/>
    </row>
    <row r="2630" spans="1:4" x14ac:dyDescent="0.25">
      <c r="A2630" s="4"/>
      <c r="B2630" s="8"/>
      <c r="C2630" s="4"/>
      <c r="D2630" s="5"/>
    </row>
    <row r="2632" spans="1:4" x14ac:dyDescent="0.25">
      <c r="A2632" s="4"/>
      <c r="B2632" s="8"/>
      <c r="C2632" s="4"/>
      <c r="D2632" s="5"/>
    </row>
    <row r="2634" spans="1:4" x14ac:dyDescent="0.25">
      <c r="A2634" s="4"/>
      <c r="B2634" s="8"/>
      <c r="C2634" s="4"/>
      <c r="D2634" s="5"/>
    </row>
    <row r="2636" spans="1:4" x14ac:dyDescent="0.25">
      <c r="A2636" s="4"/>
      <c r="B2636" s="8"/>
      <c r="C2636" s="4"/>
      <c r="D2636" s="5"/>
    </row>
    <row r="2638" spans="1:4" x14ac:dyDescent="0.25">
      <c r="A2638" s="4"/>
      <c r="B2638" s="8"/>
      <c r="C2638" s="4"/>
      <c r="D2638" s="5"/>
    </row>
    <row r="2640" spans="1:4" x14ac:dyDescent="0.25">
      <c r="A2640" s="4"/>
      <c r="B2640" s="8"/>
      <c r="C2640" s="4"/>
      <c r="D2640" s="5"/>
    </row>
    <row r="2642" spans="1:4" x14ac:dyDescent="0.25">
      <c r="A2642" s="4"/>
      <c r="B2642" s="8"/>
      <c r="C2642" s="4"/>
      <c r="D2642" s="5"/>
    </row>
    <row r="2644" spans="1:4" x14ac:dyDescent="0.25">
      <c r="A2644" s="4"/>
      <c r="B2644" s="8"/>
      <c r="C2644" s="4"/>
      <c r="D2644" s="5"/>
    </row>
    <row r="2646" spans="1:4" x14ac:dyDescent="0.25">
      <c r="A2646" s="4"/>
      <c r="B2646" s="8"/>
      <c r="C2646" s="4"/>
      <c r="D2646" s="5"/>
    </row>
    <row r="2648" spans="1:4" x14ac:dyDescent="0.25">
      <c r="A2648" s="4"/>
      <c r="B2648" s="8"/>
      <c r="C2648" s="4"/>
      <c r="D2648" s="5"/>
    </row>
    <row r="2650" spans="1:4" x14ac:dyDescent="0.25">
      <c r="A2650" s="4"/>
      <c r="B2650" s="8"/>
      <c r="C2650" s="4"/>
      <c r="D2650" s="5"/>
    </row>
    <row r="2652" spans="1:4" x14ac:dyDescent="0.25">
      <c r="A2652" s="4"/>
      <c r="B2652" s="8"/>
      <c r="C2652" s="4"/>
      <c r="D2652" s="5"/>
    </row>
    <row r="2654" spans="1:4" x14ac:dyDescent="0.25">
      <c r="A2654" s="4"/>
      <c r="B2654" s="8"/>
      <c r="C2654" s="4"/>
      <c r="D2654" s="5"/>
    </row>
    <row r="2656" spans="1:4" x14ac:dyDescent="0.25">
      <c r="A2656" s="4"/>
      <c r="B2656" s="8"/>
      <c r="C2656" s="4"/>
      <c r="D2656" s="5"/>
    </row>
    <row r="2658" spans="1:4" x14ac:dyDescent="0.25">
      <c r="A2658" s="4"/>
      <c r="B2658" s="8"/>
      <c r="C2658" s="4"/>
      <c r="D2658" s="5"/>
    </row>
    <row r="2660" spans="1:4" x14ac:dyDescent="0.25">
      <c r="A2660" s="4"/>
      <c r="B2660" s="8"/>
      <c r="C2660" s="4"/>
      <c r="D2660" s="5"/>
    </row>
    <row r="2662" spans="1:4" x14ac:dyDescent="0.25">
      <c r="A2662" s="4"/>
      <c r="B2662" s="8"/>
      <c r="C2662" s="4"/>
      <c r="D2662" s="5"/>
    </row>
    <row r="2664" spans="1:4" x14ac:dyDescent="0.25">
      <c r="A2664" s="4"/>
      <c r="B2664" s="8"/>
      <c r="C2664" s="4"/>
      <c r="D2664" s="5"/>
    </row>
    <row r="2666" spans="1:4" x14ac:dyDescent="0.25">
      <c r="A2666" s="4"/>
      <c r="B2666" s="8"/>
      <c r="C2666" s="4"/>
      <c r="D2666" s="5"/>
    </row>
    <row r="2668" spans="1:4" x14ac:dyDescent="0.25">
      <c r="A2668" s="4"/>
      <c r="B2668" s="8"/>
      <c r="C2668" s="4"/>
      <c r="D2668" s="5"/>
    </row>
    <row r="2670" spans="1:4" x14ac:dyDescent="0.25">
      <c r="A2670" s="4"/>
      <c r="B2670" s="8"/>
      <c r="C2670" s="4"/>
      <c r="D2670" s="5"/>
    </row>
    <row r="2672" spans="1:4" x14ac:dyDescent="0.25">
      <c r="A2672" s="4"/>
      <c r="B2672" s="8"/>
      <c r="C2672" s="4"/>
      <c r="D2672" s="5"/>
    </row>
    <row r="2674" spans="1:4" x14ac:dyDescent="0.25">
      <c r="A2674" s="4"/>
      <c r="B2674" s="8"/>
      <c r="C2674" s="4"/>
      <c r="D2674" s="5"/>
    </row>
    <row r="2676" spans="1:4" x14ac:dyDescent="0.25">
      <c r="A2676" s="4"/>
      <c r="B2676" s="8"/>
      <c r="C2676" s="4"/>
      <c r="D2676" s="5"/>
    </row>
    <row r="2678" spans="1:4" x14ac:dyDescent="0.25">
      <c r="A2678" s="4"/>
      <c r="B2678" s="8"/>
      <c r="C2678" s="4"/>
      <c r="D2678" s="5"/>
    </row>
    <row r="2680" spans="1:4" x14ac:dyDescent="0.25">
      <c r="A2680" s="4"/>
      <c r="B2680" s="8"/>
      <c r="C2680" s="4"/>
      <c r="D2680" s="5"/>
    </row>
    <row r="2682" spans="1:4" x14ac:dyDescent="0.25">
      <c r="A2682" s="4"/>
      <c r="B2682" s="8"/>
      <c r="C2682" s="4"/>
      <c r="D2682" s="5"/>
    </row>
    <row r="2684" spans="1:4" x14ac:dyDescent="0.25">
      <c r="A2684" s="4"/>
      <c r="B2684" s="8"/>
      <c r="C2684" s="4"/>
      <c r="D2684" s="5"/>
    </row>
    <row r="2686" spans="1:4" x14ac:dyDescent="0.25">
      <c r="A2686" s="4"/>
      <c r="B2686" s="8"/>
      <c r="C2686" s="4"/>
      <c r="D2686" s="5"/>
    </row>
    <row r="2688" spans="1:4" x14ac:dyDescent="0.25">
      <c r="A2688" s="4"/>
      <c r="B2688" s="8"/>
      <c r="C2688" s="4"/>
      <c r="D2688" s="5"/>
    </row>
    <row r="2690" spans="1:4" x14ac:dyDescent="0.25">
      <c r="A2690" s="4"/>
      <c r="B2690" s="8"/>
      <c r="C2690" s="4"/>
      <c r="D2690" s="5"/>
    </row>
    <row r="2692" spans="1:4" x14ac:dyDescent="0.25">
      <c r="A2692" s="4"/>
      <c r="B2692" s="8"/>
      <c r="C2692" s="4"/>
      <c r="D2692" s="5"/>
    </row>
    <row r="2694" spans="1:4" x14ac:dyDescent="0.25">
      <c r="A2694" s="4"/>
      <c r="B2694" s="8"/>
      <c r="C2694" s="4"/>
      <c r="D2694" s="5"/>
    </row>
    <row r="2696" spans="1:4" x14ac:dyDescent="0.25">
      <c r="A2696" s="4"/>
      <c r="B2696" s="8"/>
      <c r="C2696" s="4"/>
      <c r="D2696" s="5"/>
    </row>
    <row r="2698" spans="1:4" x14ac:dyDescent="0.25">
      <c r="A2698" s="4"/>
      <c r="B2698" s="8"/>
      <c r="C2698" s="4"/>
      <c r="D2698" s="5"/>
    </row>
    <row r="2700" spans="1:4" x14ac:dyDescent="0.25">
      <c r="A2700" s="4"/>
      <c r="B2700" s="8"/>
      <c r="C2700" s="4"/>
      <c r="D2700" s="5"/>
    </row>
    <row r="2702" spans="1:4" x14ac:dyDescent="0.25">
      <c r="A2702" s="4"/>
      <c r="B2702" s="8"/>
      <c r="C2702" s="4"/>
      <c r="D2702" s="5"/>
    </row>
    <row r="2704" spans="1:4" x14ac:dyDescent="0.25">
      <c r="A2704" s="4"/>
      <c r="B2704" s="8"/>
      <c r="C2704" s="4"/>
      <c r="D2704" s="5"/>
    </row>
    <row r="2706" spans="1:4" x14ac:dyDescent="0.25">
      <c r="A2706" s="4"/>
      <c r="B2706" s="8"/>
      <c r="C2706" s="4"/>
      <c r="D2706" s="5"/>
    </row>
    <row r="2708" spans="1:4" x14ac:dyDescent="0.25">
      <c r="A2708" s="4"/>
      <c r="B2708" s="8"/>
      <c r="C2708" s="4"/>
      <c r="D2708" s="5"/>
    </row>
    <row r="2710" spans="1:4" x14ac:dyDescent="0.25">
      <c r="A2710" s="4"/>
      <c r="B2710" s="8"/>
      <c r="C2710" s="4"/>
      <c r="D2710" s="5"/>
    </row>
    <row r="2712" spans="1:4" x14ac:dyDescent="0.25">
      <c r="A2712" s="4"/>
      <c r="B2712" s="8"/>
      <c r="C2712" s="4"/>
      <c r="D2712" s="5"/>
    </row>
    <row r="2714" spans="1:4" x14ac:dyDescent="0.25">
      <c r="A2714" s="4"/>
      <c r="B2714" s="8"/>
      <c r="C2714" s="4"/>
      <c r="D2714" s="5"/>
    </row>
    <row r="2716" spans="1:4" x14ac:dyDescent="0.25">
      <c r="A2716" s="4"/>
      <c r="B2716" s="8"/>
      <c r="C2716" s="4"/>
      <c r="D2716" s="5"/>
    </row>
    <row r="2718" spans="1:4" x14ac:dyDescent="0.25">
      <c r="A2718" s="4"/>
      <c r="B2718" s="8"/>
      <c r="C2718" s="4"/>
      <c r="D2718" s="5"/>
    </row>
    <row r="2720" spans="1:4" x14ac:dyDescent="0.25">
      <c r="A2720" s="4"/>
      <c r="B2720" s="8"/>
      <c r="C2720" s="4"/>
      <c r="D2720" s="5"/>
    </row>
    <row r="2722" spans="1:4" x14ac:dyDescent="0.25">
      <c r="A2722" s="4"/>
      <c r="B2722" s="8"/>
      <c r="C2722" s="4"/>
      <c r="D2722" s="5"/>
    </row>
    <row r="2724" spans="1:4" x14ac:dyDescent="0.25">
      <c r="A2724" s="4"/>
      <c r="B2724" s="8"/>
      <c r="C2724" s="4"/>
      <c r="D2724" s="5"/>
    </row>
    <row r="2726" spans="1:4" x14ac:dyDescent="0.25">
      <c r="A2726" s="4"/>
      <c r="B2726" s="8"/>
      <c r="C2726" s="4"/>
      <c r="D2726" s="5"/>
    </row>
    <row r="2728" spans="1:4" x14ac:dyDescent="0.25">
      <c r="A2728" s="4"/>
      <c r="B2728" s="8"/>
      <c r="C2728" s="4"/>
      <c r="D2728" s="5"/>
    </row>
    <row r="2730" spans="1:4" x14ac:dyDescent="0.25">
      <c r="A2730" s="4"/>
      <c r="B2730" s="8"/>
      <c r="C2730" s="4"/>
      <c r="D2730" s="5"/>
    </row>
    <row r="2732" spans="1:4" x14ac:dyDescent="0.25">
      <c r="A2732" s="4"/>
      <c r="B2732" s="8"/>
      <c r="C2732" s="4"/>
      <c r="D2732" s="5"/>
    </row>
    <row r="2734" spans="1:4" x14ac:dyDescent="0.25">
      <c r="A2734" s="4"/>
      <c r="B2734" s="8"/>
      <c r="C2734" s="4"/>
      <c r="D2734" s="5"/>
    </row>
    <row r="2736" spans="1:4" x14ac:dyDescent="0.25">
      <c r="A2736" s="4"/>
      <c r="B2736" s="8"/>
      <c r="C2736" s="4"/>
      <c r="D2736" s="5"/>
    </row>
    <row r="2738" spans="1:4" x14ac:dyDescent="0.25">
      <c r="A2738" s="4"/>
      <c r="B2738" s="8"/>
      <c r="C2738" s="4"/>
      <c r="D2738" s="5"/>
    </row>
    <row r="2740" spans="1:4" x14ac:dyDescent="0.25">
      <c r="A2740" s="4"/>
      <c r="B2740" s="8"/>
      <c r="C2740" s="4"/>
      <c r="D2740" s="5"/>
    </row>
    <row r="2742" spans="1:4" x14ac:dyDescent="0.25">
      <c r="A2742" s="4"/>
      <c r="B2742" s="8"/>
      <c r="C2742" s="4"/>
      <c r="D2742" s="5"/>
    </row>
    <row r="2744" spans="1:4" x14ac:dyDescent="0.25">
      <c r="A2744" s="4"/>
      <c r="B2744" s="8"/>
      <c r="C2744" s="4"/>
      <c r="D2744" s="5"/>
    </row>
    <row r="2746" spans="1:4" x14ac:dyDescent="0.25">
      <c r="A2746" s="4"/>
      <c r="B2746" s="8"/>
      <c r="C2746" s="4"/>
      <c r="D2746" s="5"/>
    </row>
    <row r="2748" spans="1:4" x14ac:dyDescent="0.25">
      <c r="A2748" s="4"/>
      <c r="B2748" s="8"/>
      <c r="C2748" s="4"/>
      <c r="D2748" s="5"/>
    </row>
    <row r="2750" spans="1:4" x14ac:dyDescent="0.25">
      <c r="A2750" s="4"/>
      <c r="B2750" s="8"/>
      <c r="C2750" s="4"/>
      <c r="D2750" s="5"/>
    </row>
    <row r="2752" spans="1:4" x14ac:dyDescent="0.25">
      <c r="A2752" s="4"/>
      <c r="B2752" s="8"/>
      <c r="C2752" s="4"/>
      <c r="D2752" s="5"/>
    </row>
    <row r="2754" spans="1:4" x14ac:dyDescent="0.25">
      <c r="A2754" s="4"/>
      <c r="B2754" s="8"/>
      <c r="C2754" s="4"/>
      <c r="D2754" s="5"/>
    </row>
    <row r="2756" spans="1:4" x14ac:dyDescent="0.25">
      <c r="A2756" s="4"/>
      <c r="B2756" s="8"/>
      <c r="C2756" s="4"/>
      <c r="D2756" s="5"/>
    </row>
    <row r="2758" spans="1:4" x14ac:dyDescent="0.25">
      <c r="A2758" s="4"/>
      <c r="B2758" s="8"/>
      <c r="C2758" s="4"/>
      <c r="D2758" s="5"/>
    </row>
    <row r="2760" spans="1:4" x14ac:dyDescent="0.25">
      <c r="A2760" s="4"/>
      <c r="B2760" s="8"/>
      <c r="C2760" s="4"/>
      <c r="D2760" s="5"/>
    </row>
    <row r="2762" spans="1:4" x14ac:dyDescent="0.25">
      <c r="A2762" s="4"/>
      <c r="B2762" s="8"/>
      <c r="C2762" s="4"/>
      <c r="D2762" s="5"/>
    </row>
    <row r="2764" spans="1:4" x14ac:dyDescent="0.25">
      <c r="A2764" s="4"/>
      <c r="B2764" s="8"/>
      <c r="C2764" s="4"/>
      <c r="D2764" s="5"/>
    </row>
    <row r="2766" spans="1:4" x14ac:dyDescent="0.25">
      <c r="A2766" s="4"/>
      <c r="B2766" s="8"/>
      <c r="C2766" s="4"/>
      <c r="D2766" s="5"/>
    </row>
    <row r="2768" spans="1:4" x14ac:dyDescent="0.25">
      <c r="A2768" s="4"/>
      <c r="B2768" s="8"/>
      <c r="C2768" s="4"/>
      <c r="D2768" s="5"/>
    </row>
    <row r="2770" spans="1:4" x14ac:dyDescent="0.25">
      <c r="A2770" s="4"/>
      <c r="B2770" s="8"/>
      <c r="C2770" s="4"/>
      <c r="D2770" s="5"/>
    </row>
    <row r="2772" spans="1:4" x14ac:dyDescent="0.25">
      <c r="A2772" s="4"/>
      <c r="B2772" s="8"/>
      <c r="C2772" s="4"/>
      <c r="D2772" s="5"/>
    </row>
    <row r="2774" spans="1:4" x14ac:dyDescent="0.25">
      <c r="A2774" s="4"/>
      <c r="B2774" s="8"/>
      <c r="C2774" s="4"/>
      <c r="D2774" s="5"/>
    </row>
    <row r="2776" spans="1:4" x14ac:dyDescent="0.25">
      <c r="A2776" s="4"/>
      <c r="B2776" s="8"/>
      <c r="C2776" s="4"/>
      <c r="D2776" s="5"/>
    </row>
    <row r="2778" spans="1:4" x14ac:dyDescent="0.25">
      <c r="A2778" s="4"/>
      <c r="B2778" s="8"/>
      <c r="C2778" s="4"/>
      <c r="D2778" s="5"/>
    </row>
    <row r="2780" spans="1:4" x14ac:dyDescent="0.25">
      <c r="A2780" s="4"/>
      <c r="B2780" s="8"/>
      <c r="C2780" s="4"/>
      <c r="D2780" s="5"/>
    </row>
    <row r="2782" spans="1:4" x14ac:dyDescent="0.25">
      <c r="A2782" s="4"/>
      <c r="B2782" s="8"/>
      <c r="C2782" s="4"/>
      <c r="D2782" s="5"/>
    </row>
    <row r="2784" spans="1:4" x14ac:dyDescent="0.25">
      <c r="A2784" s="4"/>
      <c r="B2784" s="8"/>
      <c r="C2784" s="4"/>
      <c r="D2784" s="5"/>
    </row>
    <row r="2786" spans="1:4" x14ac:dyDescent="0.25">
      <c r="A2786" s="4"/>
      <c r="B2786" s="8"/>
      <c r="C2786" s="4"/>
      <c r="D2786" s="5"/>
    </row>
    <row r="2788" spans="1:4" x14ac:dyDescent="0.25">
      <c r="A2788" s="4"/>
      <c r="B2788" s="8"/>
      <c r="C2788" s="4"/>
      <c r="D2788" s="5"/>
    </row>
    <row r="2790" spans="1:4" x14ac:dyDescent="0.25">
      <c r="A2790" s="4"/>
      <c r="B2790" s="8"/>
      <c r="C2790" s="4"/>
      <c r="D2790" s="5"/>
    </row>
    <row r="2792" spans="1:4" x14ac:dyDescent="0.25">
      <c r="A2792" s="4"/>
      <c r="B2792" s="8"/>
      <c r="C2792" s="4"/>
      <c r="D2792" s="5"/>
    </row>
    <row r="2794" spans="1:4" x14ac:dyDescent="0.25">
      <c r="A2794" s="4"/>
      <c r="B2794" s="8"/>
      <c r="C2794" s="4"/>
      <c r="D2794" s="5"/>
    </row>
    <row r="2796" spans="1:4" x14ac:dyDescent="0.25">
      <c r="A2796" s="4"/>
      <c r="B2796" s="8"/>
      <c r="C2796" s="4"/>
      <c r="D2796" s="5"/>
    </row>
    <row r="2798" spans="1:4" x14ac:dyDescent="0.25">
      <c r="A2798" s="4"/>
      <c r="B2798" s="8"/>
      <c r="C2798" s="4"/>
      <c r="D2798" s="5"/>
    </row>
    <row r="2800" spans="1:4" x14ac:dyDescent="0.25">
      <c r="A2800" s="4"/>
      <c r="B2800" s="8"/>
      <c r="C2800" s="4"/>
      <c r="D2800" s="5"/>
    </row>
    <row r="2802" spans="1:4" x14ac:dyDescent="0.25">
      <c r="A2802" s="4"/>
      <c r="B2802" s="8"/>
      <c r="C2802" s="4"/>
      <c r="D2802" s="5"/>
    </row>
    <row r="2804" spans="1:4" x14ac:dyDescent="0.25">
      <c r="A2804" s="4"/>
      <c r="B2804" s="8"/>
      <c r="C2804" s="4"/>
      <c r="D2804" s="5"/>
    </row>
    <row r="2806" spans="1:4" x14ac:dyDescent="0.25">
      <c r="A2806" s="4"/>
      <c r="B2806" s="8"/>
      <c r="C2806" s="4"/>
      <c r="D2806" s="5"/>
    </row>
    <row r="2808" spans="1:4" x14ac:dyDescent="0.25">
      <c r="A2808" s="4"/>
      <c r="B2808" s="8"/>
      <c r="C2808" s="4"/>
      <c r="D2808" s="5"/>
    </row>
    <row r="2810" spans="1:4" x14ac:dyDescent="0.25">
      <c r="A2810" s="4"/>
      <c r="B2810" s="8"/>
      <c r="C2810" s="4"/>
      <c r="D2810" s="5"/>
    </row>
    <row r="2812" spans="1:4" x14ac:dyDescent="0.25">
      <c r="A2812" s="4"/>
      <c r="B2812" s="8"/>
      <c r="C2812" s="4"/>
      <c r="D2812" s="5"/>
    </row>
    <row r="2814" spans="1:4" x14ac:dyDescent="0.25">
      <c r="A2814" s="4"/>
      <c r="B2814" s="8"/>
      <c r="C2814" s="4"/>
      <c r="D2814" s="5"/>
    </row>
    <row r="2816" spans="1:4" x14ac:dyDescent="0.25">
      <c r="A2816" s="4"/>
      <c r="B2816" s="8"/>
      <c r="C2816" s="4"/>
      <c r="D2816" s="5"/>
    </row>
    <row r="2818" spans="1:4" x14ac:dyDescent="0.25">
      <c r="A2818" s="4"/>
      <c r="B2818" s="8"/>
      <c r="C2818" s="4"/>
      <c r="D2818" s="5"/>
    </row>
    <row r="2820" spans="1:4" x14ac:dyDescent="0.25">
      <c r="A2820" s="4"/>
      <c r="B2820" s="8"/>
      <c r="C2820" s="4"/>
      <c r="D2820" s="5"/>
    </row>
    <row r="2822" spans="1:4" x14ac:dyDescent="0.25">
      <c r="A2822" s="4"/>
      <c r="B2822" s="8"/>
      <c r="C2822" s="4"/>
      <c r="D2822" s="5"/>
    </row>
    <row r="2824" spans="1:4" x14ac:dyDescent="0.25">
      <c r="A2824" s="4"/>
      <c r="B2824" s="8"/>
      <c r="C2824" s="4"/>
      <c r="D2824" s="5"/>
    </row>
    <row r="2826" spans="1:4" x14ac:dyDescent="0.25">
      <c r="A2826" s="4"/>
      <c r="B2826" s="8"/>
      <c r="C2826" s="4"/>
      <c r="D2826" s="5"/>
    </row>
    <row r="2828" spans="1:4" x14ac:dyDescent="0.25">
      <c r="A2828" s="4"/>
      <c r="B2828" s="8"/>
      <c r="C2828" s="4"/>
      <c r="D2828" s="5"/>
    </row>
    <row r="2830" spans="1:4" x14ac:dyDescent="0.25">
      <c r="A2830" s="4"/>
      <c r="B2830" s="8"/>
      <c r="C2830" s="4"/>
      <c r="D2830" s="5"/>
    </row>
    <row r="2832" spans="1:4" x14ac:dyDescent="0.25">
      <c r="A2832" s="4"/>
      <c r="B2832" s="8"/>
      <c r="C2832" s="4"/>
      <c r="D2832" s="5"/>
    </row>
    <row r="2834" spans="1:4" x14ac:dyDescent="0.25">
      <c r="A2834" s="4"/>
      <c r="B2834" s="8"/>
      <c r="C2834" s="4"/>
      <c r="D2834" s="5"/>
    </row>
    <row r="2836" spans="1:4" x14ac:dyDescent="0.25">
      <c r="A2836" s="4"/>
      <c r="B2836" s="8"/>
      <c r="C2836" s="4"/>
      <c r="D2836" s="5"/>
    </row>
    <row r="2838" spans="1:4" x14ac:dyDescent="0.25">
      <c r="A2838" s="4"/>
      <c r="B2838" s="8"/>
      <c r="C2838" s="4"/>
      <c r="D2838" s="5"/>
    </row>
    <row r="2840" spans="1:4" x14ac:dyDescent="0.25">
      <c r="A2840" s="4"/>
      <c r="B2840" s="8"/>
      <c r="C2840" s="4"/>
      <c r="D2840" s="5"/>
    </row>
    <row r="2842" spans="1:4" x14ac:dyDescent="0.25">
      <c r="A2842" s="4"/>
      <c r="B2842" s="8"/>
      <c r="C2842" s="4"/>
      <c r="D2842" s="5"/>
    </row>
    <row r="2844" spans="1:4" x14ac:dyDescent="0.25">
      <c r="A2844" s="4"/>
      <c r="B2844" s="8"/>
      <c r="C2844" s="4"/>
      <c r="D2844" s="5"/>
    </row>
    <row r="2846" spans="1:4" x14ac:dyDescent="0.25">
      <c r="A2846" s="4"/>
      <c r="B2846" s="8"/>
      <c r="C2846" s="4"/>
      <c r="D2846" s="5"/>
    </row>
    <row r="2848" spans="1:4" x14ac:dyDescent="0.25">
      <c r="A2848" s="4"/>
      <c r="B2848" s="8"/>
      <c r="C2848" s="4"/>
      <c r="D2848" s="5"/>
    </row>
    <row r="2850" spans="1:4" x14ac:dyDescent="0.25">
      <c r="A2850" s="4"/>
      <c r="B2850" s="8"/>
      <c r="C2850" s="4"/>
      <c r="D2850" s="5"/>
    </row>
    <row r="2852" spans="1:4" x14ac:dyDescent="0.25">
      <c r="A2852" s="4"/>
      <c r="B2852" s="8"/>
      <c r="C2852" s="4"/>
      <c r="D2852" s="5"/>
    </row>
    <row r="2854" spans="1:4" x14ac:dyDescent="0.25">
      <c r="A2854" s="4"/>
      <c r="B2854" s="8"/>
      <c r="C2854" s="4"/>
      <c r="D2854" s="5"/>
    </row>
    <row r="2856" spans="1:4" x14ac:dyDescent="0.25">
      <c r="A2856" s="4"/>
      <c r="B2856" s="8"/>
      <c r="C2856" s="4"/>
      <c r="D2856" s="5"/>
    </row>
    <row r="2858" spans="1:4" x14ac:dyDescent="0.25">
      <c r="A2858" s="4"/>
      <c r="B2858" s="8"/>
      <c r="C2858" s="4"/>
      <c r="D2858" s="5"/>
    </row>
    <row r="2860" spans="1:4" x14ac:dyDescent="0.25">
      <c r="A2860" s="4"/>
      <c r="B2860" s="8"/>
      <c r="C2860" s="4"/>
      <c r="D2860" s="5"/>
    </row>
    <row r="2862" spans="1:4" x14ac:dyDescent="0.25">
      <c r="A2862" s="4"/>
      <c r="B2862" s="8"/>
      <c r="C2862" s="4"/>
      <c r="D2862" s="5"/>
    </row>
    <row r="2864" spans="1:4" x14ac:dyDescent="0.25">
      <c r="A2864" s="4"/>
      <c r="B2864" s="8"/>
      <c r="C2864" s="4"/>
      <c r="D2864" s="5"/>
    </row>
    <row r="2866" spans="1:4" x14ac:dyDescent="0.25">
      <c r="A2866" s="4"/>
      <c r="B2866" s="8"/>
      <c r="C2866" s="4"/>
      <c r="D2866" s="5"/>
    </row>
    <row r="2868" spans="1:4" x14ac:dyDescent="0.25">
      <c r="A2868" s="4"/>
      <c r="B2868" s="8"/>
      <c r="C2868" s="4"/>
      <c r="D2868" s="5"/>
    </row>
    <row r="2870" spans="1:4" x14ac:dyDescent="0.25">
      <c r="A2870" s="4"/>
      <c r="B2870" s="8"/>
      <c r="C2870" s="4"/>
      <c r="D2870" s="5"/>
    </row>
    <row r="2872" spans="1:4" x14ac:dyDescent="0.25">
      <c r="A2872" s="4"/>
      <c r="B2872" s="8"/>
      <c r="C2872" s="4"/>
      <c r="D2872" s="5"/>
    </row>
    <row r="2874" spans="1:4" x14ac:dyDescent="0.25">
      <c r="A2874" s="4"/>
      <c r="B2874" s="8"/>
      <c r="C2874" s="4"/>
      <c r="D2874" s="5"/>
    </row>
    <row r="2876" spans="1:4" x14ac:dyDescent="0.25">
      <c r="A2876" s="4"/>
      <c r="B2876" s="8"/>
      <c r="C2876" s="4"/>
      <c r="D2876" s="5"/>
    </row>
    <row r="2878" spans="1:4" x14ac:dyDescent="0.25">
      <c r="A2878" s="4"/>
      <c r="B2878" s="8"/>
      <c r="C2878" s="4"/>
      <c r="D2878" s="5"/>
    </row>
    <row r="2880" spans="1:4" x14ac:dyDescent="0.25">
      <c r="A2880" s="4"/>
      <c r="B2880" s="8"/>
      <c r="C2880" s="4"/>
      <c r="D2880" s="5"/>
    </row>
    <row r="2882" spans="1:4" x14ac:dyDescent="0.25">
      <c r="A2882" s="4"/>
      <c r="B2882" s="8"/>
      <c r="C2882" s="4"/>
      <c r="D2882" s="5"/>
    </row>
    <row r="2884" spans="1:4" x14ac:dyDescent="0.25">
      <c r="A2884" s="4"/>
      <c r="B2884" s="8"/>
      <c r="C2884" s="4"/>
      <c r="D2884" s="5"/>
    </row>
    <row r="2886" spans="1:4" x14ac:dyDescent="0.25">
      <c r="A2886" s="4"/>
      <c r="B2886" s="8"/>
      <c r="C2886" s="4"/>
      <c r="D2886" s="5"/>
    </row>
    <row r="2888" spans="1:4" x14ac:dyDescent="0.25">
      <c r="A2888" s="4"/>
      <c r="B2888" s="8"/>
      <c r="C2888" s="4"/>
      <c r="D2888" s="5"/>
    </row>
    <row r="2890" spans="1:4" x14ac:dyDescent="0.25">
      <c r="A2890" s="4"/>
      <c r="B2890" s="8"/>
      <c r="C2890" s="4"/>
      <c r="D2890" s="5"/>
    </row>
    <row r="2892" spans="1:4" x14ac:dyDescent="0.25">
      <c r="A2892" s="4"/>
      <c r="B2892" s="8"/>
      <c r="C2892" s="4"/>
      <c r="D2892" s="5"/>
    </row>
    <row r="2894" spans="1:4" x14ac:dyDescent="0.25">
      <c r="A2894" s="4"/>
      <c r="B2894" s="8"/>
      <c r="C2894" s="4"/>
      <c r="D2894" s="5"/>
    </row>
    <row r="2896" spans="1:4" x14ac:dyDescent="0.25">
      <c r="A2896" s="4"/>
      <c r="B2896" s="8"/>
      <c r="C2896" s="4"/>
      <c r="D2896" s="5"/>
    </row>
    <row r="2898" spans="1:4" x14ac:dyDescent="0.25">
      <c r="A2898" s="4"/>
      <c r="B2898" s="8"/>
      <c r="C2898" s="4"/>
      <c r="D2898" s="5"/>
    </row>
    <row r="2900" spans="1:4" x14ac:dyDescent="0.25">
      <c r="A2900" s="4"/>
      <c r="B2900" s="8"/>
      <c r="C2900" s="4"/>
      <c r="D2900" s="5"/>
    </row>
    <row r="2902" spans="1:4" x14ac:dyDescent="0.25">
      <c r="A2902" s="4"/>
      <c r="B2902" s="8"/>
      <c r="C2902" s="4"/>
      <c r="D2902" s="5"/>
    </row>
    <row r="2904" spans="1:4" x14ac:dyDescent="0.25">
      <c r="A2904" s="4"/>
      <c r="B2904" s="8"/>
      <c r="C2904" s="4"/>
      <c r="D2904" s="5"/>
    </row>
    <row r="2906" spans="1:4" x14ac:dyDescent="0.25">
      <c r="A2906" s="4"/>
      <c r="B2906" s="8"/>
      <c r="C2906" s="4"/>
      <c r="D2906" s="5"/>
    </row>
    <row r="2908" spans="1:4" x14ac:dyDescent="0.25">
      <c r="A2908" s="4"/>
      <c r="B2908" s="8"/>
      <c r="C2908" s="4"/>
      <c r="D2908" s="5"/>
    </row>
    <row r="2910" spans="1:4" x14ac:dyDescent="0.25">
      <c r="A2910" s="4"/>
      <c r="B2910" s="8"/>
      <c r="C2910" s="4"/>
      <c r="D2910" s="5"/>
    </row>
    <row r="2912" spans="1:4" x14ac:dyDescent="0.25">
      <c r="A2912" s="4"/>
      <c r="B2912" s="8"/>
      <c r="C2912" s="4"/>
      <c r="D2912" s="5"/>
    </row>
    <row r="2914" spans="1:4" x14ac:dyDescent="0.25">
      <c r="A2914" s="4"/>
      <c r="B2914" s="8"/>
      <c r="C2914" s="4"/>
      <c r="D2914" s="5"/>
    </row>
    <row r="2916" spans="1:4" x14ac:dyDescent="0.25">
      <c r="A2916" s="4"/>
      <c r="B2916" s="8"/>
      <c r="C2916" s="4"/>
      <c r="D2916" s="5"/>
    </row>
    <row r="2918" spans="1:4" x14ac:dyDescent="0.25">
      <c r="A2918" s="4"/>
      <c r="B2918" s="8"/>
      <c r="C2918" s="4"/>
      <c r="D2918" s="5"/>
    </row>
    <row r="2920" spans="1:4" x14ac:dyDescent="0.25">
      <c r="A2920" s="4"/>
      <c r="B2920" s="8"/>
      <c r="C2920" s="4"/>
      <c r="D2920" s="5"/>
    </row>
    <row r="2922" spans="1:4" x14ac:dyDescent="0.25">
      <c r="A2922" s="4"/>
      <c r="B2922" s="8"/>
      <c r="C2922" s="4"/>
      <c r="D2922" s="5"/>
    </row>
    <row r="2924" spans="1:4" x14ac:dyDescent="0.25">
      <c r="A2924" s="4"/>
      <c r="B2924" s="8"/>
      <c r="C2924" s="4"/>
      <c r="D2924" s="5"/>
    </row>
    <row r="2926" spans="1:4" x14ac:dyDescent="0.25">
      <c r="A2926" s="4"/>
      <c r="B2926" s="8"/>
      <c r="C2926" s="4"/>
      <c r="D2926" s="5"/>
    </row>
    <row r="2928" spans="1:4" x14ac:dyDescent="0.25">
      <c r="A2928" s="4"/>
      <c r="B2928" s="8"/>
      <c r="C2928" s="4"/>
      <c r="D2928" s="5"/>
    </row>
    <row r="2930" spans="1:4" x14ac:dyDescent="0.25">
      <c r="A2930" s="4"/>
      <c r="B2930" s="8"/>
      <c r="C2930" s="4"/>
      <c r="D2930" s="5"/>
    </row>
    <row r="2932" spans="1:4" x14ac:dyDescent="0.25">
      <c r="A2932" s="4"/>
      <c r="B2932" s="8"/>
      <c r="C2932" s="4"/>
      <c r="D2932" s="5"/>
    </row>
    <row r="2934" spans="1:4" x14ac:dyDescent="0.25">
      <c r="A2934" s="4"/>
      <c r="B2934" s="8"/>
      <c r="C2934" s="4"/>
      <c r="D2934" s="5"/>
    </row>
    <row r="2936" spans="1:4" x14ac:dyDescent="0.25">
      <c r="A2936" s="4"/>
      <c r="B2936" s="8"/>
      <c r="C2936" s="4"/>
      <c r="D2936" s="5"/>
    </row>
    <row r="2938" spans="1:4" x14ac:dyDescent="0.25">
      <c r="A2938" s="4"/>
      <c r="B2938" s="8"/>
      <c r="C2938" s="4"/>
      <c r="D2938" s="5"/>
    </row>
    <row r="2940" spans="1:4" x14ac:dyDescent="0.25">
      <c r="A2940" s="4"/>
      <c r="B2940" s="8"/>
      <c r="C2940" s="4"/>
      <c r="D2940" s="5"/>
    </row>
    <row r="2942" spans="1:4" x14ac:dyDescent="0.25">
      <c r="A2942" s="4"/>
      <c r="B2942" s="8"/>
      <c r="C2942" s="4"/>
      <c r="D2942" s="5"/>
    </row>
    <row r="2944" spans="1:4" x14ac:dyDescent="0.25">
      <c r="A2944" s="4"/>
      <c r="B2944" s="8"/>
      <c r="C2944" s="4"/>
      <c r="D2944" s="5"/>
    </row>
    <row r="2946" spans="1:4" x14ac:dyDescent="0.25">
      <c r="A2946" s="4"/>
      <c r="B2946" s="8"/>
      <c r="C2946" s="4"/>
      <c r="D2946" s="5"/>
    </row>
    <row r="2948" spans="1:4" x14ac:dyDescent="0.25">
      <c r="A2948" s="4"/>
      <c r="B2948" s="8"/>
      <c r="C2948" s="4"/>
      <c r="D2948" s="5"/>
    </row>
    <row r="2950" spans="1:4" x14ac:dyDescent="0.25">
      <c r="A2950" s="4"/>
      <c r="B2950" s="8"/>
      <c r="C2950" s="4"/>
      <c r="D2950" s="5"/>
    </row>
    <row r="2952" spans="1:4" x14ac:dyDescent="0.25">
      <c r="A2952" s="4"/>
      <c r="B2952" s="8"/>
      <c r="C2952" s="4"/>
      <c r="D2952" s="5"/>
    </row>
    <row r="2954" spans="1:4" x14ac:dyDescent="0.25">
      <c r="A2954" s="4"/>
      <c r="B2954" s="8"/>
      <c r="C2954" s="4"/>
      <c r="D2954" s="5"/>
    </row>
    <row r="2956" spans="1:4" x14ac:dyDescent="0.25">
      <c r="A2956" s="4"/>
      <c r="B2956" s="8"/>
      <c r="C2956" s="4"/>
      <c r="D2956" s="5"/>
    </row>
    <row r="2958" spans="1:4" x14ac:dyDescent="0.25">
      <c r="A2958" s="4"/>
      <c r="B2958" s="8"/>
      <c r="C2958" s="4"/>
      <c r="D2958" s="5"/>
    </row>
    <row r="2960" spans="1:4" x14ac:dyDescent="0.25">
      <c r="A2960" s="4"/>
      <c r="B2960" s="8"/>
      <c r="C2960" s="4"/>
      <c r="D2960" s="5"/>
    </row>
    <row r="2962" spans="1:4" x14ac:dyDescent="0.25">
      <c r="A2962" s="4"/>
      <c r="B2962" s="8"/>
      <c r="C2962" s="4"/>
      <c r="D2962" s="5"/>
    </row>
    <row r="2964" spans="1:4" x14ac:dyDescent="0.25">
      <c r="A2964" s="4"/>
      <c r="B2964" s="8"/>
      <c r="C2964" s="4"/>
      <c r="D2964" s="5"/>
    </row>
    <row r="2966" spans="1:4" x14ac:dyDescent="0.25">
      <c r="A2966" s="4"/>
      <c r="B2966" s="8"/>
      <c r="C2966" s="4"/>
      <c r="D2966" s="5"/>
    </row>
    <row r="2968" spans="1:4" x14ac:dyDescent="0.25">
      <c r="A2968" s="4"/>
      <c r="B2968" s="8"/>
      <c r="C2968" s="4"/>
      <c r="D2968" s="5"/>
    </row>
    <row r="2970" spans="1:4" x14ac:dyDescent="0.25">
      <c r="A2970" s="4"/>
      <c r="B2970" s="8"/>
      <c r="C2970" s="4"/>
      <c r="D2970" s="5"/>
    </row>
    <row r="2972" spans="1:4" x14ac:dyDescent="0.25">
      <c r="A2972" s="4"/>
      <c r="B2972" s="8"/>
      <c r="C2972" s="4"/>
      <c r="D2972" s="5"/>
    </row>
    <row r="2974" spans="1:4" x14ac:dyDescent="0.25">
      <c r="A2974" s="4"/>
      <c r="B2974" s="8"/>
      <c r="C2974" s="4"/>
      <c r="D2974" s="5"/>
    </row>
    <row r="2976" spans="1:4" x14ac:dyDescent="0.25">
      <c r="A2976" s="4"/>
      <c r="B2976" s="8"/>
      <c r="C2976" s="4"/>
      <c r="D2976" s="5"/>
    </row>
    <row r="2978" spans="1:4" x14ac:dyDescent="0.25">
      <c r="A2978" s="4"/>
      <c r="B2978" s="8"/>
      <c r="C2978" s="4"/>
      <c r="D2978" s="5"/>
    </row>
    <row r="2980" spans="1:4" x14ac:dyDescent="0.25">
      <c r="A2980" s="4"/>
      <c r="B2980" s="8"/>
      <c r="C2980" s="4"/>
      <c r="D2980" s="5"/>
    </row>
    <row r="2982" spans="1:4" x14ac:dyDescent="0.25">
      <c r="A2982" s="4"/>
      <c r="B2982" s="8"/>
      <c r="C2982" s="4"/>
      <c r="D2982" s="5"/>
    </row>
    <row r="2984" spans="1:4" x14ac:dyDescent="0.25">
      <c r="A2984" s="4"/>
      <c r="B2984" s="8"/>
      <c r="C2984" s="4"/>
      <c r="D2984" s="5"/>
    </row>
    <row r="2986" spans="1:4" x14ac:dyDescent="0.25">
      <c r="A2986" s="4"/>
      <c r="B2986" s="8"/>
      <c r="C2986" s="4"/>
      <c r="D2986" s="5"/>
    </row>
    <row r="2988" spans="1:4" x14ac:dyDescent="0.25">
      <c r="A2988" s="4"/>
      <c r="B2988" s="8"/>
      <c r="C2988" s="4"/>
      <c r="D2988" s="5"/>
    </row>
    <row r="2990" spans="1:4" x14ac:dyDescent="0.25">
      <c r="A2990" s="4"/>
      <c r="B2990" s="8"/>
      <c r="C2990" s="4"/>
      <c r="D2990" s="5"/>
    </row>
    <row r="2992" spans="1:4" x14ac:dyDescent="0.25">
      <c r="A2992" s="4"/>
      <c r="B2992" s="8"/>
      <c r="C2992" s="4"/>
      <c r="D2992" s="5"/>
    </row>
    <row r="2994" spans="1:4" x14ac:dyDescent="0.25">
      <c r="A2994" s="4"/>
      <c r="B2994" s="8"/>
      <c r="C2994" s="4"/>
      <c r="D2994" s="5"/>
    </row>
    <row r="2996" spans="1:4" x14ac:dyDescent="0.25">
      <c r="A2996" s="4"/>
      <c r="B2996" s="8"/>
      <c r="C2996" s="4"/>
      <c r="D2996" s="5"/>
    </row>
    <row r="2998" spans="1:4" x14ac:dyDescent="0.25">
      <c r="A2998" s="4"/>
      <c r="B2998" s="8"/>
      <c r="C2998" s="4"/>
      <c r="D2998" s="5"/>
    </row>
    <row r="3000" spans="1:4" x14ac:dyDescent="0.25">
      <c r="A3000" s="4"/>
      <c r="B3000" s="8"/>
      <c r="C3000" s="4"/>
      <c r="D3000" s="5"/>
    </row>
    <row r="3002" spans="1:4" x14ac:dyDescent="0.25">
      <c r="A3002" s="4"/>
      <c r="B3002" s="8"/>
      <c r="C3002" s="4"/>
      <c r="D3002" s="5"/>
    </row>
    <row r="3004" spans="1:4" x14ac:dyDescent="0.25">
      <c r="A3004" s="4"/>
      <c r="B3004" s="8"/>
      <c r="C3004" s="4"/>
      <c r="D3004" s="5"/>
    </row>
    <row r="3006" spans="1:4" x14ac:dyDescent="0.25">
      <c r="A3006" s="4"/>
      <c r="B3006" s="8"/>
      <c r="C3006" s="4"/>
      <c r="D3006" s="5"/>
    </row>
    <row r="3008" spans="1:4" x14ac:dyDescent="0.25">
      <c r="A3008" s="4"/>
      <c r="B3008" s="8"/>
      <c r="C3008" s="4"/>
      <c r="D3008" s="5"/>
    </row>
    <row r="3010" spans="1:4" x14ac:dyDescent="0.25">
      <c r="A3010" s="4"/>
      <c r="B3010" s="8"/>
      <c r="C3010" s="4"/>
      <c r="D3010" s="5"/>
    </row>
    <row r="3012" spans="1:4" x14ac:dyDescent="0.25">
      <c r="A3012" s="4"/>
      <c r="B3012" s="8"/>
      <c r="C3012" s="4"/>
      <c r="D3012" s="5"/>
    </row>
    <row r="3014" spans="1:4" x14ac:dyDescent="0.25">
      <c r="A3014" s="4"/>
      <c r="B3014" s="8"/>
      <c r="C3014" s="4"/>
      <c r="D3014" s="5"/>
    </row>
    <row r="3016" spans="1:4" x14ac:dyDescent="0.25">
      <c r="A3016" s="4"/>
      <c r="B3016" s="8"/>
      <c r="C3016" s="4"/>
      <c r="D3016" s="5"/>
    </row>
    <row r="3018" spans="1:4" x14ac:dyDescent="0.25">
      <c r="A3018" s="4"/>
      <c r="B3018" s="8"/>
      <c r="C3018" s="4"/>
      <c r="D3018" s="5"/>
    </row>
    <row r="3020" spans="1:4" x14ac:dyDescent="0.25">
      <c r="A3020" s="4"/>
      <c r="B3020" s="8"/>
      <c r="C3020" s="4"/>
      <c r="D3020" s="5"/>
    </row>
    <row r="3022" spans="1:4" x14ac:dyDescent="0.25">
      <c r="A3022" s="4"/>
      <c r="B3022" s="8"/>
      <c r="C3022" s="4"/>
      <c r="D3022" s="5"/>
    </row>
    <row r="3024" spans="1:4" x14ac:dyDescent="0.25">
      <c r="A3024" s="4"/>
      <c r="B3024" s="8"/>
      <c r="C3024" s="4"/>
      <c r="D3024" s="5"/>
    </row>
    <row r="3026" spans="1:4" x14ac:dyDescent="0.25">
      <c r="A3026" s="4"/>
      <c r="B3026" s="8"/>
      <c r="C3026" s="4"/>
      <c r="D3026" s="5"/>
    </row>
    <row r="3028" spans="1:4" x14ac:dyDescent="0.25">
      <c r="A3028" s="4"/>
      <c r="B3028" s="8"/>
      <c r="C3028" s="4"/>
      <c r="D3028" s="5"/>
    </row>
    <row r="3030" spans="1:4" x14ac:dyDescent="0.25">
      <c r="A3030" s="4"/>
      <c r="B3030" s="8"/>
      <c r="C3030" s="4"/>
      <c r="D3030" s="5"/>
    </row>
    <row r="3032" spans="1:4" x14ac:dyDescent="0.25">
      <c r="A3032" s="4"/>
      <c r="B3032" s="8"/>
      <c r="C3032" s="4"/>
      <c r="D3032" s="5"/>
    </row>
    <row r="3034" spans="1:4" x14ac:dyDescent="0.25">
      <c r="A3034" s="4"/>
      <c r="B3034" s="8"/>
      <c r="C3034" s="4"/>
      <c r="D3034" s="5"/>
    </row>
    <row r="3036" spans="1:4" x14ac:dyDescent="0.25">
      <c r="A3036" s="4"/>
      <c r="B3036" s="8"/>
      <c r="C3036" s="4"/>
      <c r="D3036" s="5"/>
    </row>
    <row r="3038" spans="1:4" x14ac:dyDescent="0.25">
      <c r="A3038" s="4"/>
      <c r="B3038" s="8"/>
      <c r="C3038" s="4"/>
      <c r="D3038" s="5"/>
    </row>
    <row r="3040" spans="1:4" x14ac:dyDescent="0.25">
      <c r="A3040" s="4"/>
      <c r="B3040" s="8"/>
      <c r="C3040" s="4"/>
      <c r="D3040" s="5"/>
    </row>
    <row r="3042" spans="1:4" x14ac:dyDescent="0.25">
      <c r="A3042" s="4"/>
      <c r="B3042" s="8"/>
      <c r="C3042" s="4"/>
      <c r="D3042" s="5"/>
    </row>
    <row r="3044" spans="1:4" x14ac:dyDescent="0.25">
      <c r="A3044" s="4"/>
      <c r="B3044" s="8"/>
      <c r="C3044" s="4"/>
      <c r="D3044" s="5"/>
    </row>
    <row r="3046" spans="1:4" x14ac:dyDescent="0.25">
      <c r="A3046" s="4"/>
      <c r="B3046" s="8"/>
      <c r="C3046" s="4"/>
      <c r="D3046" s="5"/>
    </row>
    <row r="3048" spans="1:4" x14ac:dyDescent="0.25">
      <c r="A3048" s="4"/>
      <c r="B3048" s="8"/>
      <c r="C3048" s="4"/>
      <c r="D3048" s="5"/>
    </row>
    <row r="3050" spans="1:4" x14ac:dyDescent="0.25">
      <c r="A3050" s="4"/>
      <c r="B3050" s="8"/>
      <c r="C3050" s="4"/>
      <c r="D3050" s="5"/>
    </row>
    <row r="3052" spans="1:4" x14ac:dyDescent="0.25">
      <c r="A3052" s="4"/>
      <c r="B3052" s="8"/>
      <c r="C3052" s="4"/>
      <c r="D3052" s="5"/>
    </row>
    <row r="3054" spans="1:4" x14ac:dyDescent="0.25">
      <c r="A3054" s="4"/>
      <c r="B3054" s="8"/>
      <c r="C3054" s="4"/>
      <c r="D3054" s="5"/>
    </row>
    <row r="3056" spans="1:4" x14ac:dyDescent="0.25">
      <c r="A3056" s="4"/>
      <c r="B3056" s="8"/>
      <c r="C3056" s="4"/>
      <c r="D3056" s="5"/>
    </row>
    <row r="3058" spans="1:4" x14ac:dyDescent="0.25">
      <c r="A3058" s="4"/>
      <c r="B3058" s="8"/>
      <c r="C3058" s="4"/>
      <c r="D3058" s="5"/>
    </row>
    <row r="3060" spans="1:4" x14ac:dyDescent="0.25">
      <c r="A3060" s="4"/>
      <c r="B3060" s="8"/>
      <c r="C3060" s="4"/>
      <c r="D3060" s="5"/>
    </row>
    <row r="3062" spans="1:4" x14ac:dyDescent="0.25">
      <c r="A3062" s="4"/>
      <c r="B3062" s="8"/>
      <c r="C3062" s="4"/>
      <c r="D3062" s="5"/>
    </row>
    <row r="3064" spans="1:4" x14ac:dyDescent="0.25">
      <c r="A3064" s="4"/>
      <c r="B3064" s="8"/>
      <c r="C3064" s="4"/>
      <c r="D3064" s="5"/>
    </row>
    <row r="3066" spans="1:4" x14ac:dyDescent="0.25">
      <c r="A3066" s="4"/>
      <c r="B3066" s="8"/>
      <c r="C3066" s="4"/>
      <c r="D3066" s="5"/>
    </row>
    <row r="3068" spans="1:4" x14ac:dyDescent="0.25">
      <c r="A3068" s="4"/>
      <c r="B3068" s="8"/>
      <c r="C3068" s="4"/>
      <c r="D3068" s="5"/>
    </row>
    <row r="3070" spans="1:4" x14ac:dyDescent="0.25">
      <c r="A3070" s="4"/>
      <c r="B3070" s="8"/>
      <c r="C3070" s="4"/>
      <c r="D3070" s="5"/>
    </row>
    <row r="3072" spans="1:4" x14ac:dyDescent="0.25">
      <c r="A3072" s="4"/>
      <c r="B3072" s="8"/>
      <c r="C3072" s="4"/>
      <c r="D3072" s="5"/>
    </row>
    <row r="3074" spans="1:4" x14ac:dyDescent="0.25">
      <c r="A3074" s="4"/>
      <c r="B3074" s="8"/>
      <c r="C3074" s="4"/>
      <c r="D3074" s="5"/>
    </row>
    <row r="3076" spans="1:4" x14ac:dyDescent="0.25">
      <c r="A3076" s="4"/>
      <c r="B3076" s="8"/>
      <c r="C3076" s="4"/>
      <c r="D3076" s="5"/>
    </row>
    <row r="3078" spans="1:4" x14ac:dyDescent="0.25">
      <c r="A3078" s="4"/>
      <c r="B3078" s="8"/>
      <c r="C3078" s="4"/>
      <c r="D3078" s="5"/>
    </row>
    <row r="3080" spans="1:4" x14ac:dyDescent="0.25">
      <c r="A3080" s="4"/>
      <c r="B3080" s="8"/>
      <c r="C3080" s="4"/>
      <c r="D3080" s="5"/>
    </row>
    <row r="3082" spans="1:4" x14ac:dyDescent="0.25">
      <c r="A3082" s="4"/>
      <c r="B3082" s="8"/>
      <c r="C3082" s="4"/>
      <c r="D3082" s="5"/>
    </row>
    <row r="3084" spans="1:4" x14ac:dyDescent="0.25">
      <c r="A3084" s="4"/>
      <c r="B3084" s="8"/>
      <c r="C3084" s="4"/>
      <c r="D3084" s="5"/>
    </row>
    <row r="3086" spans="1:4" x14ac:dyDescent="0.25">
      <c r="A3086" s="4"/>
      <c r="B3086" s="8"/>
      <c r="C3086" s="4"/>
      <c r="D3086" s="5"/>
    </row>
    <row r="3088" spans="1:4" x14ac:dyDescent="0.25">
      <c r="A3088" s="4"/>
      <c r="B3088" s="8"/>
      <c r="C3088" s="4"/>
      <c r="D3088" s="5"/>
    </row>
    <row r="3090" spans="1:4" x14ac:dyDescent="0.25">
      <c r="A3090" s="4"/>
      <c r="B3090" s="8"/>
      <c r="C3090" s="4"/>
      <c r="D3090" s="5"/>
    </row>
    <row r="3092" spans="1:4" x14ac:dyDescent="0.25">
      <c r="A3092" s="4"/>
      <c r="B3092" s="8"/>
      <c r="C3092" s="4"/>
      <c r="D3092" s="5"/>
    </row>
    <row r="3094" spans="1:4" x14ac:dyDescent="0.25">
      <c r="A3094" s="4"/>
      <c r="B3094" s="8"/>
      <c r="C3094" s="4"/>
      <c r="D3094" s="5"/>
    </row>
    <row r="3096" spans="1:4" x14ac:dyDescent="0.25">
      <c r="A3096" s="4"/>
      <c r="B3096" s="8"/>
      <c r="C3096" s="4"/>
      <c r="D3096" s="5"/>
    </row>
    <row r="3098" spans="1:4" x14ac:dyDescent="0.25">
      <c r="A3098" s="4"/>
      <c r="B3098" s="8"/>
      <c r="C3098" s="4"/>
      <c r="D3098" s="5"/>
    </row>
    <row r="3100" spans="1:4" x14ac:dyDescent="0.25">
      <c r="A3100" s="4"/>
      <c r="B3100" s="8"/>
      <c r="C3100" s="4"/>
      <c r="D3100" s="5"/>
    </row>
    <row r="3102" spans="1:4" x14ac:dyDescent="0.25">
      <c r="A3102" s="4"/>
      <c r="B3102" s="8"/>
      <c r="C3102" s="4"/>
      <c r="D3102" s="5"/>
    </row>
    <row r="3104" spans="1:4" x14ac:dyDescent="0.25">
      <c r="A3104" s="4"/>
      <c r="B3104" s="8"/>
      <c r="C3104" s="4"/>
      <c r="D3104" s="5"/>
    </row>
    <row r="3106" spans="1:4" x14ac:dyDescent="0.25">
      <c r="A3106" s="4"/>
      <c r="B3106" s="8"/>
      <c r="C3106" s="4"/>
      <c r="D3106" s="5"/>
    </row>
    <row r="3108" spans="1:4" x14ac:dyDescent="0.25">
      <c r="A3108" s="4"/>
      <c r="B3108" s="8"/>
      <c r="C3108" s="4"/>
      <c r="D3108" s="5"/>
    </row>
    <row r="3110" spans="1:4" x14ac:dyDescent="0.25">
      <c r="A3110" s="4"/>
      <c r="B3110" s="8"/>
      <c r="C3110" s="4"/>
      <c r="D3110" s="5"/>
    </row>
    <row r="3112" spans="1:4" x14ac:dyDescent="0.25">
      <c r="A3112" s="4"/>
      <c r="B3112" s="8"/>
      <c r="C3112" s="4"/>
      <c r="D3112" s="5"/>
    </row>
    <row r="3114" spans="1:4" x14ac:dyDescent="0.25">
      <c r="A3114" s="4"/>
      <c r="B3114" s="8"/>
      <c r="C3114" s="4"/>
      <c r="D3114" s="5"/>
    </row>
    <row r="3116" spans="1:4" x14ac:dyDescent="0.25">
      <c r="A3116" s="4"/>
      <c r="B3116" s="8"/>
      <c r="C3116" s="4"/>
      <c r="D3116" s="5"/>
    </row>
    <row r="3118" spans="1:4" x14ac:dyDescent="0.25">
      <c r="A3118" s="4"/>
      <c r="B3118" s="8"/>
      <c r="C3118" s="4"/>
      <c r="D3118" s="5"/>
    </row>
    <row r="3120" spans="1:4" x14ac:dyDescent="0.25">
      <c r="A3120" s="4"/>
      <c r="B3120" s="8"/>
      <c r="C3120" s="4"/>
      <c r="D3120" s="5"/>
    </row>
    <row r="3122" spans="1:4" x14ac:dyDescent="0.25">
      <c r="A3122" s="4"/>
      <c r="B3122" s="8"/>
      <c r="C3122" s="4"/>
      <c r="D3122" s="5"/>
    </row>
    <row r="3124" spans="1:4" x14ac:dyDescent="0.25">
      <c r="A3124" s="4"/>
      <c r="B3124" s="8"/>
      <c r="C3124" s="4"/>
      <c r="D3124" s="5"/>
    </row>
    <row r="3126" spans="1:4" x14ac:dyDescent="0.25">
      <c r="A3126" s="4"/>
      <c r="B3126" s="8"/>
      <c r="C3126" s="4"/>
      <c r="D3126" s="5"/>
    </row>
    <row r="3128" spans="1:4" x14ac:dyDescent="0.25">
      <c r="A3128" s="4"/>
      <c r="B3128" s="8"/>
      <c r="C3128" s="4"/>
      <c r="D3128" s="5"/>
    </row>
    <row r="3130" spans="1:4" x14ac:dyDescent="0.25">
      <c r="A3130" s="4"/>
      <c r="B3130" s="8"/>
      <c r="C3130" s="4"/>
      <c r="D3130" s="5"/>
    </row>
    <row r="3132" spans="1:4" x14ac:dyDescent="0.25">
      <c r="A3132" s="4"/>
      <c r="B3132" s="8"/>
      <c r="C3132" s="4"/>
      <c r="D3132" s="5"/>
    </row>
    <row r="3134" spans="1:4" x14ac:dyDescent="0.25">
      <c r="A3134" s="4"/>
      <c r="B3134" s="8"/>
      <c r="C3134" s="4"/>
      <c r="D3134" s="5"/>
    </row>
    <row r="3136" spans="1:4" x14ac:dyDescent="0.25">
      <c r="A3136" s="4"/>
      <c r="B3136" s="8"/>
      <c r="C3136" s="4"/>
      <c r="D3136" s="5"/>
    </row>
    <row r="3138" spans="1:4" x14ac:dyDescent="0.25">
      <c r="A3138" s="4"/>
      <c r="B3138" s="8"/>
      <c r="C3138" s="4"/>
      <c r="D3138" s="5"/>
    </row>
    <row r="3140" spans="1:4" x14ac:dyDescent="0.25">
      <c r="A3140" s="4"/>
      <c r="B3140" s="8"/>
      <c r="C3140" s="4"/>
      <c r="D3140" s="5"/>
    </row>
    <row r="3142" spans="1:4" x14ac:dyDescent="0.25">
      <c r="A3142" s="4"/>
      <c r="B3142" s="8"/>
      <c r="C3142" s="4"/>
      <c r="D3142" s="5"/>
    </row>
    <row r="3144" spans="1:4" x14ac:dyDescent="0.25">
      <c r="A3144" s="4"/>
      <c r="B3144" s="8"/>
      <c r="C3144" s="4"/>
      <c r="D3144" s="5"/>
    </row>
    <row r="3146" spans="1:4" x14ac:dyDescent="0.25">
      <c r="A3146" s="4"/>
      <c r="B3146" s="8"/>
      <c r="C3146" s="4"/>
      <c r="D3146" s="5"/>
    </row>
    <row r="3148" spans="1:4" x14ac:dyDescent="0.25">
      <c r="A3148" s="4"/>
      <c r="B3148" s="8"/>
      <c r="C3148" s="4"/>
      <c r="D3148" s="5"/>
    </row>
    <row r="3150" spans="1:4" x14ac:dyDescent="0.25">
      <c r="A3150" s="4"/>
      <c r="B3150" s="8"/>
      <c r="C3150" s="4"/>
      <c r="D3150" s="5"/>
    </row>
    <row r="3152" spans="1:4" x14ac:dyDescent="0.25">
      <c r="A3152" s="4"/>
      <c r="B3152" s="8"/>
      <c r="C3152" s="4"/>
      <c r="D3152" s="5"/>
    </row>
    <row r="3154" spans="1:4" x14ac:dyDescent="0.25">
      <c r="A3154" s="4"/>
      <c r="B3154" s="8"/>
      <c r="C3154" s="4"/>
      <c r="D3154" s="5"/>
    </row>
    <row r="3156" spans="1:4" x14ac:dyDescent="0.25">
      <c r="A3156" s="4"/>
      <c r="B3156" s="8"/>
      <c r="C3156" s="4"/>
      <c r="D3156" s="5"/>
    </row>
    <row r="3158" spans="1:4" x14ac:dyDescent="0.25">
      <c r="A3158" s="4"/>
      <c r="B3158" s="8"/>
      <c r="C3158" s="4"/>
      <c r="D3158" s="5"/>
    </row>
    <row r="3160" spans="1:4" x14ac:dyDescent="0.25">
      <c r="A3160" s="4"/>
      <c r="B3160" s="8"/>
      <c r="C3160" s="4"/>
      <c r="D3160" s="5"/>
    </row>
    <row r="3162" spans="1:4" x14ac:dyDescent="0.25">
      <c r="A3162" s="4"/>
      <c r="B3162" s="8"/>
      <c r="C3162" s="4"/>
      <c r="D3162" s="5"/>
    </row>
    <row r="3164" spans="1:4" x14ac:dyDescent="0.25">
      <c r="A3164" s="4"/>
      <c r="B3164" s="8"/>
      <c r="C3164" s="4"/>
      <c r="D3164" s="5"/>
    </row>
    <row r="3166" spans="1:4" x14ac:dyDescent="0.25">
      <c r="A3166" s="4"/>
      <c r="B3166" s="8"/>
      <c r="C3166" s="4"/>
      <c r="D3166" s="5"/>
    </row>
    <row r="3168" spans="1:4" x14ac:dyDescent="0.25">
      <c r="A3168" s="4"/>
      <c r="B3168" s="8"/>
      <c r="C3168" s="4"/>
      <c r="D3168" s="5"/>
    </row>
    <row r="3170" spans="1:4" x14ac:dyDescent="0.25">
      <c r="A3170" s="4"/>
      <c r="B3170" s="8"/>
      <c r="C3170" s="4"/>
      <c r="D3170" s="5"/>
    </row>
    <row r="3172" spans="1:4" x14ac:dyDescent="0.25">
      <c r="A3172" s="4"/>
      <c r="B3172" s="8"/>
      <c r="C3172" s="4"/>
      <c r="D3172" s="5"/>
    </row>
    <row r="3174" spans="1:4" x14ac:dyDescent="0.25">
      <c r="A3174" s="4"/>
      <c r="B3174" s="8"/>
      <c r="C3174" s="4"/>
      <c r="D3174" s="5"/>
    </row>
    <row r="3176" spans="1:4" x14ac:dyDescent="0.25">
      <c r="A3176" s="4"/>
      <c r="B3176" s="8"/>
      <c r="C3176" s="4"/>
      <c r="D3176" s="5"/>
    </row>
    <row r="3178" spans="1:4" x14ac:dyDescent="0.25">
      <c r="A3178" s="4"/>
      <c r="B3178" s="8"/>
      <c r="C3178" s="4"/>
      <c r="D3178" s="5"/>
    </row>
    <row r="3180" spans="1:4" x14ac:dyDescent="0.25">
      <c r="A3180" s="4"/>
      <c r="B3180" s="8"/>
      <c r="C3180" s="4"/>
      <c r="D3180" s="5"/>
    </row>
    <row r="3182" spans="1:4" x14ac:dyDescent="0.25">
      <c r="A3182" s="4"/>
      <c r="B3182" s="8"/>
      <c r="C3182" s="4"/>
      <c r="D3182" s="5"/>
    </row>
    <row r="3184" spans="1:4" x14ac:dyDescent="0.25">
      <c r="A3184" s="4"/>
      <c r="B3184" s="8"/>
      <c r="C3184" s="4"/>
      <c r="D3184" s="5"/>
    </row>
    <row r="3186" spans="1:4" x14ac:dyDescent="0.25">
      <c r="A3186" s="4"/>
      <c r="B3186" s="8"/>
      <c r="C3186" s="4"/>
      <c r="D3186" s="5"/>
    </row>
    <row r="3188" spans="1:4" x14ac:dyDescent="0.25">
      <c r="A3188" s="4"/>
      <c r="B3188" s="8"/>
      <c r="C3188" s="4"/>
      <c r="D3188" s="5"/>
    </row>
    <row r="3190" spans="1:4" x14ac:dyDescent="0.25">
      <c r="A3190" s="4"/>
      <c r="B3190" s="8"/>
      <c r="C3190" s="4"/>
      <c r="D3190" s="5"/>
    </row>
    <row r="3192" spans="1:4" x14ac:dyDescent="0.25">
      <c r="A3192" s="4"/>
      <c r="B3192" s="8"/>
      <c r="C3192" s="4"/>
      <c r="D3192" s="5"/>
    </row>
    <row r="3194" spans="1:4" x14ac:dyDescent="0.25">
      <c r="A3194" s="4"/>
      <c r="B3194" s="8"/>
      <c r="C3194" s="4"/>
      <c r="D3194" s="5"/>
    </row>
    <row r="3196" spans="1:4" x14ac:dyDescent="0.25">
      <c r="A3196" s="4"/>
      <c r="B3196" s="8"/>
      <c r="C3196" s="4"/>
      <c r="D3196" s="5"/>
    </row>
    <row r="3198" spans="1:4" x14ac:dyDescent="0.25">
      <c r="A3198" s="4"/>
      <c r="B3198" s="8"/>
      <c r="C3198" s="4"/>
      <c r="D3198" s="5"/>
    </row>
    <row r="3200" spans="1:4" x14ac:dyDescent="0.25">
      <c r="A3200" s="4"/>
      <c r="B3200" s="8"/>
      <c r="C3200" s="4"/>
      <c r="D3200" s="5"/>
    </row>
    <row r="3202" spans="1:4" x14ac:dyDescent="0.25">
      <c r="A3202" s="4"/>
      <c r="B3202" s="8"/>
      <c r="C3202" s="4"/>
      <c r="D3202" s="5"/>
    </row>
    <row r="3204" spans="1:4" x14ac:dyDescent="0.25">
      <c r="A3204" s="4"/>
      <c r="B3204" s="8"/>
      <c r="C3204" s="4"/>
      <c r="D3204" s="5"/>
    </row>
    <row r="3206" spans="1:4" x14ac:dyDescent="0.25">
      <c r="A3206" s="4"/>
      <c r="B3206" s="8"/>
      <c r="C3206" s="4"/>
      <c r="D3206" s="5"/>
    </row>
    <row r="3208" spans="1:4" x14ac:dyDescent="0.25">
      <c r="A3208" s="4"/>
      <c r="B3208" s="8"/>
      <c r="C3208" s="4"/>
      <c r="D3208" s="5"/>
    </row>
    <row r="3210" spans="1:4" x14ac:dyDescent="0.25">
      <c r="A3210" s="4"/>
      <c r="B3210" s="8"/>
      <c r="C3210" s="4"/>
      <c r="D3210" s="5"/>
    </row>
    <row r="3212" spans="1:4" x14ac:dyDescent="0.25">
      <c r="A3212" s="4"/>
      <c r="B3212" s="8"/>
      <c r="C3212" s="4"/>
      <c r="D3212" s="5"/>
    </row>
    <row r="3214" spans="1:4" x14ac:dyDescent="0.25">
      <c r="A3214" s="4"/>
      <c r="B3214" s="8"/>
      <c r="C3214" s="4"/>
      <c r="D3214" s="5"/>
    </row>
    <row r="3216" spans="1:4" x14ac:dyDescent="0.25">
      <c r="A3216" s="4"/>
      <c r="B3216" s="8"/>
      <c r="C3216" s="4"/>
      <c r="D3216" s="5"/>
    </row>
    <row r="3218" spans="1:4" x14ac:dyDescent="0.25">
      <c r="A3218" s="4"/>
      <c r="B3218" s="8"/>
      <c r="C3218" s="4"/>
      <c r="D3218" s="5"/>
    </row>
    <row r="3220" spans="1:4" x14ac:dyDescent="0.25">
      <c r="A3220" s="4"/>
      <c r="B3220" s="8"/>
      <c r="C3220" s="4"/>
      <c r="D3220" s="5"/>
    </row>
    <row r="3222" spans="1:4" x14ac:dyDescent="0.25">
      <c r="A3222" s="4"/>
      <c r="B3222" s="8"/>
      <c r="C3222" s="4"/>
      <c r="D3222" s="5"/>
    </row>
    <row r="3224" spans="1:4" x14ac:dyDescent="0.25">
      <c r="A3224" s="4"/>
      <c r="B3224" s="8"/>
      <c r="C3224" s="4"/>
      <c r="D3224" s="5"/>
    </row>
    <row r="3226" spans="1:4" x14ac:dyDescent="0.25">
      <c r="A3226" s="4"/>
      <c r="B3226" s="8"/>
      <c r="C3226" s="4"/>
      <c r="D3226" s="5"/>
    </row>
    <row r="3228" spans="1:4" x14ac:dyDescent="0.25">
      <c r="A3228" s="4"/>
      <c r="B3228" s="8"/>
      <c r="C3228" s="4"/>
      <c r="D3228" s="5"/>
    </row>
    <row r="3230" spans="1:4" x14ac:dyDescent="0.25">
      <c r="A3230" s="4"/>
      <c r="B3230" s="8"/>
      <c r="C3230" s="4"/>
      <c r="D3230" s="5"/>
    </row>
    <row r="3232" spans="1:4" x14ac:dyDescent="0.25">
      <c r="A3232" s="4"/>
      <c r="B3232" s="8"/>
      <c r="C3232" s="4"/>
      <c r="D3232" s="5"/>
    </row>
    <row r="3234" spans="1:4" x14ac:dyDescent="0.25">
      <c r="A3234" s="4"/>
      <c r="B3234" s="8"/>
      <c r="C3234" s="4"/>
      <c r="D3234" s="5"/>
    </row>
    <row r="3236" spans="1:4" x14ac:dyDescent="0.25">
      <c r="A3236" s="4"/>
      <c r="B3236" s="8"/>
      <c r="C3236" s="4"/>
      <c r="D3236" s="5"/>
    </row>
    <row r="3238" spans="1:4" x14ac:dyDescent="0.25">
      <c r="A3238" s="4"/>
      <c r="B3238" s="8"/>
      <c r="C3238" s="4"/>
      <c r="D3238" s="5"/>
    </row>
    <row r="3240" spans="1:4" x14ac:dyDescent="0.25">
      <c r="A3240" s="4"/>
      <c r="B3240" s="8"/>
      <c r="C3240" s="4"/>
      <c r="D3240" s="5"/>
    </row>
    <row r="3242" spans="1:4" x14ac:dyDescent="0.25">
      <c r="A3242" s="4"/>
      <c r="B3242" s="8"/>
      <c r="C3242" s="4"/>
      <c r="D3242" s="5"/>
    </row>
    <row r="3244" spans="1:4" x14ac:dyDescent="0.25">
      <c r="A3244" s="4"/>
      <c r="B3244" s="8"/>
      <c r="C3244" s="4"/>
      <c r="D3244" s="5"/>
    </row>
    <row r="3246" spans="1:4" x14ac:dyDescent="0.25">
      <c r="A3246" s="4"/>
      <c r="B3246" s="8"/>
      <c r="C3246" s="4"/>
      <c r="D3246" s="5"/>
    </row>
    <row r="3248" spans="1:4" x14ac:dyDescent="0.25">
      <c r="A3248" s="4"/>
      <c r="B3248" s="8"/>
      <c r="C3248" s="4"/>
      <c r="D3248" s="5"/>
    </row>
    <row r="3250" spans="1:4" x14ac:dyDescent="0.25">
      <c r="A3250" s="4"/>
      <c r="B3250" s="8"/>
      <c r="C3250" s="4"/>
      <c r="D3250" s="5"/>
    </row>
    <row r="3252" spans="1:4" x14ac:dyDescent="0.25">
      <c r="A3252" s="4"/>
      <c r="B3252" s="8"/>
      <c r="C3252" s="4"/>
      <c r="D3252" s="5"/>
    </row>
    <row r="3254" spans="1:4" x14ac:dyDescent="0.25">
      <c r="A3254" s="4"/>
      <c r="B3254" s="8"/>
      <c r="C3254" s="4"/>
      <c r="D3254" s="5"/>
    </row>
    <row r="3256" spans="1:4" x14ac:dyDescent="0.25">
      <c r="A3256" s="4"/>
      <c r="B3256" s="8"/>
      <c r="C3256" s="4"/>
      <c r="D3256" s="5"/>
    </row>
    <row r="3258" spans="1:4" x14ac:dyDescent="0.25">
      <c r="A3258" s="4"/>
      <c r="B3258" s="8"/>
      <c r="C3258" s="4"/>
      <c r="D3258" s="5"/>
    </row>
    <row r="3260" spans="1:4" x14ac:dyDescent="0.25">
      <c r="A3260" s="4"/>
      <c r="B3260" s="8"/>
      <c r="C3260" s="4"/>
      <c r="D3260" s="5"/>
    </row>
    <row r="3262" spans="1:4" x14ac:dyDescent="0.25">
      <c r="A3262" s="4"/>
      <c r="B3262" s="8"/>
      <c r="C3262" s="4"/>
      <c r="D3262" s="5"/>
    </row>
    <row r="3264" spans="1:4" x14ac:dyDescent="0.25">
      <c r="A3264" s="4"/>
      <c r="B3264" s="8"/>
      <c r="C3264" s="4"/>
      <c r="D3264" s="5"/>
    </row>
    <row r="3266" spans="1:4" x14ac:dyDescent="0.25">
      <c r="A3266" s="4"/>
      <c r="B3266" s="8"/>
      <c r="C3266" s="4"/>
      <c r="D3266" s="5"/>
    </row>
    <row r="3268" spans="1:4" x14ac:dyDescent="0.25">
      <c r="A3268" s="4"/>
      <c r="B3268" s="8"/>
      <c r="C3268" s="4"/>
      <c r="D3268" s="5"/>
    </row>
    <row r="3270" spans="1:4" x14ac:dyDescent="0.25">
      <c r="A3270" s="4"/>
      <c r="B3270" s="8"/>
      <c r="C3270" s="4"/>
      <c r="D3270" s="5"/>
    </row>
    <row r="3272" spans="1:4" x14ac:dyDescent="0.25">
      <c r="A3272" s="4"/>
      <c r="B3272" s="8"/>
      <c r="C3272" s="4"/>
      <c r="D3272" s="5"/>
    </row>
    <row r="3274" spans="1:4" x14ac:dyDescent="0.25">
      <c r="A3274" s="4"/>
      <c r="B3274" s="8"/>
      <c r="C3274" s="4"/>
      <c r="D3274" s="5"/>
    </row>
    <row r="3276" spans="1:4" x14ac:dyDescent="0.25">
      <c r="A3276" s="4"/>
      <c r="B3276" s="8"/>
      <c r="C3276" s="4"/>
      <c r="D3276" s="5"/>
    </row>
    <row r="3278" spans="1:4" x14ac:dyDescent="0.25">
      <c r="A3278" s="4"/>
      <c r="B3278" s="8"/>
      <c r="C3278" s="4"/>
      <c r="D3278" s="5"/>
    </row>
    <row r="3280" spans="1:4" x14ac:dyDescent="0.25">
      <c r="A3280" s="4"/>
      <c r="B3280" s="8"/>
      <c r="C3280" s="4"/>
      <c r="D3280" s="5"/>
    </row>
    <row r="3282" spans="1:4" x14ac:dyDescent="0.25">
      <c r="A3282" s="4"/>
      <c r="B3282" s="8"/>
      <c r="C3282" s="4"/>
      <c r="D3282" s="5"/>
    </row>
    <row r="3284" spans="1:4" x14ac:dyDescent="0.25">
      <c r="A3284" s="4"/>
      <c r="B3284" s="8"/>
      <c r="C3284" s="4"/>
      <c r="D3284" s="5"/>
    </row>
    <row r="3286" spans="1:4" x14ac:dyDescent="0.25">
      <c r="A3286" s="4"/>
      <c r="B3286" s="8"/>
      <c r="C3286" s="4"/>
      <c r="D3286" s="5"/>
    </row>
    <row r="3288" spans="1:4" x14ac:dyDescent="0.25">
      <c r="A3288" s="4"/>
      <c r="B3288" s="8"/>
      <c r="C3288" s="4"/>
      <c r="D3288" s="5"/>
    </row>
    <row r="3290" spans="1:4" x14ac:dyDescent="0.25">
      <c r="A3290" s="4"/>
      <c r="B3290" s="8"/>
      <c r="C3290" s="4"/>
      <c r="D3290" s="5"/>
    </row>
    <row r="3292" spans="1:4" x14ac:dyDescent="0.25">
      <c r="A3292" s="4"/>
      <c r="B3292" s="8"/>
      <c r="C3292" s="4"/>
      <c r="D3292" s="5"/>
    </row>
    <row r="3294" spans="1:4" x14ac:dyDescent="0.25">
      <c r="A3294" s="4"/>
      <c r="B3294" s="8"/>
      <c r="C3294" s="4"/>
      <c r="D3294" s="5"/>
    </row>
    <row r="3296" spans="1:4" x14ac:dyDescent="0.25">
      <c r="A3296" s="4"/>
      <c r="B3296" s="8"/>
      <c r="C3296" s="4"/>
      <c r="D3296" s="5"/>
    </row>
    <row r="3298" spans="1:4" x14ac:dyDescent="0.25">
      <c r="A3298" s="4"/>
      <c r="B3298" s="8"/>
      <c r="C3298" s="4"/>
      <c r="D3298" s="5"/>
    </row>
    <row r="3300" spans="1:4" x14ac:dyDescent="0.25">
      <c r="A3300" s="4"/>
      <c r="B3300" s="8"/>
      <c r="C3300" s="4"/>
      <c r="D3300" s="5"/>
    </row>
    <row r="3302" spans="1:4" x14ac:dyDescent="0.25">
      <c r="A3302" s="4"/>
      <c r="B3302" s="8"/>
      <c r="C3302" s="4"/>
      <c r="D3302" s="5"/>
    </row>
    <row r="3304" spans="1:4" x14ac:dyDescent="0.25">
      <c r="A3304" s="4"/>
      <c r="B3304" s="8"/>
      <c r="C3304" s="4"/>
      <c r="D3304" s="5"/>
    </row>
    <row r="3306" spans="1:4" x14ac:dyDescent="0.25">
      <c r="A3306" s="4"/>
      <c r="B3306" s="8"/>
      <c r="C3306" s="4"/>
      <c r="D3306" s="5"/>
    </row>
    <row r="3308" spans="1:4" x14ac:dyDescent="0.25">
      <c r="A3308" s="4"/>
      <c r="B3308" s="8"/>
      <c r="C3308" s="4"/>
      <c r="D3308" s="5"/>
    </row>
    <row r="3310" spans="1:4" x14ac:dyDescent="0.25">
      <c r="A3310" s="4"/>
      <c r="B3310" s="8"/>
      <c r="C3310" s="4"/>
      <c r="D3310" s="5"/>
    </row>
    <row r="3312" spans="1:4" x14ac:dyDescent="0.25">
      <c r="A3312" s="4"/>
      <c r="B3312" s="8"/>
      <c r="C3312" s="4"/>
      <c r="D3312" s="5"/>
    </row>
    <row r="3314" spans="1:4" x14ac:dyDescent="0.25">
      <c r="A3314" s="4"/>
      <c r="B3314" s="8"/>
      <c r="C3314" s="4"/>
      <c r="D3314" s="5"/>
    </row>
    <row r="3316" spans="1:4" x14ac:dyDescent="0.25">
      <c r="A3316" s="4"/>
      <c r="B3316" s="8"/>
      <c r="C3316" s="4"/>
      <c r="D3316" s="5"/>
    </row>
    <row r="3318" spans="1:4" x14ac:dyDescent="0.25">
      <c r="A3318" s="4"/>
      <c r="B3318" s="8"/>
      <c r="C3318" s="4"/>
      <c r="D3318" s="5"/>
    </row>
    <row r="3320" spans="1:4" x14ac:dyDescent="0.25">
      <c r="A3320" s="4"/>
      <c r="B3320" s="8"/>
      <c r="C3320" s="4"/>
      <c r="D3320" s="5"/>
    </row>
    <row r="3322" spans="1:4" x14ac:dyDescent="0.25">
      <c r="A3322" s="4"/>
      <c r="B3322" s="8"/>
      <c r="C3322" s="4"/>
      <c r="D3322" s="5"/>
    </row>
    <row r="3324" spans="1:4" x14ac:dyDescent="0.25">
      <c r="A3324" s="4"/>
      <c r="B3324" s="8"/>
      <c r="C3324" s="4"/>
      <c r="D3324" s="5"/>
    </row>
    <row r="3326" spans="1:4" x14ac:dyDescent="0.25">
      <c r="A3326" s="4"/>
      <c r="B3326" s="8"/>
      <c r="C3326" s="4"/>
      <c r="D3326" s="5"/>
    </row>
    <row r="3328" spans="1:4" x14ac:dyDescent="0.25">
      <c r="A3328" s="4"/>
      <c r="B3328" s="8"/>
      <c r="C3328" s="4"/>
      <c r="D3328" s="5"/>
    </row>
    <row r="3330" spans="1:4" x14ac:dyDescent="0.25">
      <c r="A3330" s="4"/>
      <c r="B3330" s="8"/>
      <c r="C3330" s="4"/>
      <c r="D3330" s="5"/>
    </row>
    <row r="3332" spans="1:4" x14ac:dyDescent="0.25">
      <c r="A3332" s="4"/>
      <c r="B3332" s="8"/>
      <c r="C3332" s="4"/>
      <c r="D3332" s="5"/>
    </row>
    <row r="3334" spans="1:4" x14ac:dyDescent="0.25">
      <c r="A3334" s="4"/>
      <c r="B3334" s="8"/>
      <c r="C3334" s="4"/>
      <c r="D3334" s="5"/>
    </row>
    <row r="3336" spans="1:4" x14ac:dyDescent="0.25">
      <c r="A3336" s="4"/>
      <c r="B3336" s="8"/>
      <c r="C3336" s="4"/>
      <c r="D3336" s="5"/>
    </row>
    <row r="3338" spans="1:4" x14ac:dyDescent="0.25">
      <c r="A3338" s="4"/>
      <c r="B3338" s="8"/>
      <c r="C3338" s="4"/>
      <c r="D3338" s="5"/>
    </row>
    <row r="3340" spans="1:4" x14ac:dyDescent="0.25">
      <c r="A3340" s="4"/>
      <c r="B3340" s="8"/>
      <c r="C3340" s="4"/>
      <c r="D3340" s="5"/>
    </row>
    <row r="3342" spans="1:4" x14ac:dyDescent="0.25">
      <c r="A3342" s="4"/>
      <c r="B3342" s="8"/>
      <c r="C3342" s="4"/>
      <c r="D3342" s="5"/>
    </row>
    <row r="3344" spans="1:4" x14ac:dyDescent="0.25">
      <c r="A3344" s="4"/>
      <c r="B3344" s="8"/>
      <c r="C3344" s="4"/>
      <c r="D3344" s="5"/>
    </row>
    <row r="3346" spans="1:4" x14ac:dyDescent="0.25">
      <c r="A3346" s="4"/>
      <c r="B3346" s="8"/>
      <c r="C3346" s="4"/>
      <c r="D3346" s="5"/>
    </row>
    <row r="3348" spans="1:4" x14ac:dyDescent="0.25">
      <c r="A3348" s="4"/>
      <c r="B3348" s="8"/>
      <c r="C3348" s="4"/>
      <c r="D3348" s="5"/>
    </row>
    <row r="3350" spans="1:4" x14ac:dyDescent="0.25">
      <c r="A3350" s="4"/>
      <c r="B3350" s="8"/>
      <c r="C3350" s="4"/>
      <c r="D3350" s="5"/>
    </row>
    <row r="3352" spans="1:4" x14ac:dyDescent="0.25">
      <c r="A3352" s="4"/>
      <c r="B3352" s="8"/>
      <c r="C3352" s="4"/>
      <c r="D3352" s="5"/>
    </row>
    <row r="3354" spans="1:4" x14ac:dyDescent="0.25">
      <c r="A3354" s="4"/>
      <c r="B3354" s="8"/>
      <c r="C3354" s="4"/>
      <c r="D3354" s="5"/>
    </row>
    <row r="3356" spans="1:4" x14ac:dyDescent="0.25">
      <c r="A3356" s="4"/>
      <c r="B3356" s="8"/>
      <c r="C3356" s="4"/>
      <c r="D3356" s="5"/>
    </row>
    <row r="3358" spans="1:4" x14ac:dyDescent="0.25">
      <c r="A3358" s="4"/>
      <c r="B3358" s="8"/>
      <c r="C3358" s="4"/>
      <c r="D3358" s="5"/>
    </row>
    <row r="3360" spans="1:4" x14ac:dyDescent="0.25">
      <c r="A3360" s="4"/>
      <c r="B3360" s="8"/>
      <c r="C3360" s="4"/>
      <c r="D3360" s="5"/>
    </row>
    <row r="3362" spans="1:4" x14ac:dyDescent="0.25">
      <c r="A3362" s="4"/>
      <c r="B3362" s="8"/>
      <c r="C3362" s="4"/>
      <c r="D3362" s="5"/>
    </row>
    <row r="3364" spans="1:4" x14ac:dyDescent="0.25">
      <c r="A3364" s="4"/>
      <c r="B3364" s="8"/>
      <c r="C3364" s="4"/>
      <c r="D3364" s="5"/>
    </row>
    <row r="3366" spans="1:4" x14ac:dyDescent="0.25">
      <c r="A3366" s="4"/>
      <c r="B3366" s="8"/>
      <c r="C3366" s="4"/>
      <c r="D3366" s="5"/>
    </row>
    <row r="3368" spans="1:4" x14ac:dyDescent="0.25">
      <c r="A3368" s="4"/>
      <c r="B3368" s="8"/>
      <c r="C3368" s="4"/>
      <c r="D3368" s="5"/>
    </row>
    <row r="3370" spans="1:4" x14ac:dyDescent="0.25">
      <c r="A3370" s="4"/>
      <c r="B3370" s="8"/>
      <c r="C3370" s="4"/>
      <c r="D3370" s="5"/>
    </row>
    <row r="3372" spans="1:4" x14ac:dyDescent="0.25">
      <c r="A3372" s="4"/>
      <c r="B3372" s="8"/>
      <c r="C3372" s="4"/>
      <c r="D3372" s="5"/>
    </row>
    <row r="3374" spans="1:4" x14ac:dyDescent="0.25">
      <c r="A3374" s="4"/>
      <c r="B3374" s="8"/>
      <c r="C3374" s="4"/>
      <c r="D3374" s="5"/>
    </row>
    <row r="3376" spans="1:4" x14ac:dyDescent="0.25">
      <c r="A3376" s="4"/>
      <c r="B3376" s="8"/>
      <c r="C3376" s="4"/>
      <c r="D3376" s="5"/>
    </row>
    <row r="3378" spans="1:4" x14ac:dyDescent="0.25">
      <c r="A3378" s="4"/>
      <c r="B3378" s="8"/>
      <c r="C3378" s="4"/>
      <c r="D3378" s="5"/>
    </row>
    <row r="3380" spans="1:4" x14ac:dyDescent="0.25">
      <c r="A3380" s="4"/>
      <c r="B3380" s="8"/>
      <c r="C3380" s="4"/>
      <c r="D3380" s="5"/>
    </row>
    <row r="3382" spans="1:4" x14ac:dyDescent="0.25">
      <c r="A3382" s="4"/>
      <c r="B3382" s="8"/>
      <c r="C3382" s="4"/>
      <c r="D3382" s="5"/>
    </row>
    <row r="3384" spans="1:4" x14ac:dyDescent="0.25">
      <c r="A3384" s="4"/>
      <c r="B3384" s="8"/>
      <c r="C3384" s="4"/>
      <c r="D3384" s="5"/>
    </row>
    <row r="3386" spans="1:4" x14ac:dyDescent="0.25">
      <c r="A3386" s="4"/>
      <c r="B3386" s="8"/>
      <c r="C3386" s="4"/>
      <c r="D3386" s="5"/>
    </row>
    <row r="3388" spans="1:4" x14ac:dyDescent="0.25">
      <c r="A3388" s="4"/>
      <c r="B3388" s="8"/>
      <c r="C3388" s="4"/>
      <c r="D3388" s="5"/>
    </row>
    <row r="3390" spans="1:4" x14ac:dyDescent="0.25">
      <c r="A3390" s="4"/>
      <c r="B3390" s="8"/>
      <c r="C3390" s="4"/>
      <c r="D3390" s="5"/>
    </row>
    <row r="3392" spans="1:4" x14ac:dyDescent="0.25">
      <c r="A3392" s="4"/>
      <c r="B3392" s="8"/>
      <c r="C3392" s="4"/>
      <c r="D3392" s="5"/>
    </row>
    <row r="3394" spans="1:4" x14ac:dyDescent="0.25">
      <c r="A3394" s="4"/>
      <c r="B3394" s="8"/>
      <c r="C3394" s="4"/>
      <c r="D3394" s="5"/>
    </row>
    <row r="3396" spans="1:4" x14ac:dyDescent="0.25">
      <c r="A3396" s="4"/>
      <c r="B3396" s="8"/>
      <c r="C3396" s="4"/>
      <c r="D3396" s="5"/>
    </row>
    <row r="3398" spans="1:4" x14ac:dyDescent="0.25">
      <c r="A3398" s="4"/>
      <c r="B3398" s="8"/>
      <c r="C3398" s="4"/>
      <c r="D3398" s="5"/>
    </row>
    <row r="3400" spans="1:4" x14ac:dyDescent="0.25">
      <c r="A3400" s="4"/>
      <c r="B3400" s="8"/>
      <c r="C3400" s="4"/>
      <c r="D3400" s="5"/>
    </row>
    <row r="3402" spans="1:4" x14ac:dyDescent="0.25">
      <c r="A3402" s="4"/>
      <c r="B3402" s="8"/>
      <c r="C3402" s="4"/>
      <c r="D3402" s="5"/>
    </row>
    <row r="3404" spans="1:4" x14ac:dyDescent="0.25">
      <c r="A3404" s="4"/>
      <c r="B3404" s="8"/>
      <c r="C3404" s="4"/>
      <c r="D3404" s="5"/>
    </row>
    <row r="3406" spans="1:4" x14ac:dyDescent="0.25">
      <c r="A3406" s="4"/>
      <c r="B3406" s="8"/>
      <c r="C3406" s="4"/>
      <c r="D3406" s="5"/>
    </row>
    <row r="3408" spans="1:4" x14ac:dyDescent="0.25">
      <c r="A3408" s="4"/>
      <c r="B3408" s="8"/>
      <c r="C3408" s="4"/>
      <c r="D3408" s="5"/>
    </row>
    <row r="3410" spans="1:4" x14ac:dyDescent="0.25">
      <c r="A3410" s="4"/>
      <c r="B3410" s="8"/>
      <c r="C3410" s="4"/>
      <c r="D3410" s="5"/>
    </row>
    <row r="3412" spans="1:4" x14ac:dyDescent="0.25">
      <c r="A3412" s="4"/>
      <c r="B3412" s="8"/>
      <c r="C3412" s="4"/>
      <c r="D3412" s="5"/>
    </row>
    <row r="3414" spans="1:4" x14ac:dyDescent="0.25">
      <c r="A3414" s="4"/>
      <c r="B3414" s="8"/>
      <c r="C3414" s="4"/>
      <c r="D3414" s="5"/>
    </row>
    <row r="3416" spans="1:4" x14ac:dyDescent="0.25">
      <c r="A3416" s="4"/>
      <c r="B3416" s="8"/>
      <c r="C3416" s="4"/>
      <c r="D3416" s="5"/>
    </row>
    <row r="3418" spans="1:4" x14ac:dyDescent="0.25">
      <c r="A3418" s="4"/>
      <c r="B3418" s="8"/>
      <c r="C3418" s="4"/>
      <c r="D3418" s="5"/>
    </row>
    <row r="3420" spans="1:4" x14ac:dyDescent="0.25">
      <c r="A3420" s="4"/>
      <c r="B3420" s="8"/>
      <c r="C3420" s="4"/>
      <c r="D3420" s="5"/>
    </row>
    <row r="3422" spans="1:4" x14ac:dyDescent="0.25">
      <c r="A3422" s="4"/>
      <c r="B3422" s="8"/>
      <c r="C3422" s="4"/>
      <c r="D3422" s="5"/>
    </row>
    <row r="3424" spans="1:4" x14ac:dyDescent="0.25">
      <c r="A3424" s="4"/>
      <c r="B3424" s="8"/>
      <c r="C3424" s="4"/>
      <c r="D3424" s="5"/>
    </row>
    <row r="3426" spans="1:4" x14ac:dyDescent="0.25">
      <c r="A3426" s="4"/>
      <c r="B3426" s="8"/>
      <c r="C3426" s="4"/>
      <c r="D3426" s="5"/>
    </row>
    <row r="3428" spans="1:4" x14ac:dyDescent="0.25">
      <c r="A3428" s="4"/>
      <c r="B3428" s="8"/>
      <c r="C3428" s="4"/>
      <c r="D3428" s="5"/>
    </row>
    <row r="3430" spans="1:4" x14ac:dyDescent="0.25">
      <c r="A3430" s="4"/>
      <c r="B3430" s="8"/>
      <c r="C3430" s="4"/>
      <c r="D3430" s="5"/>
    </row>
    <row r="3432" spans="1:4" x14ac:dyDescent="0.25">
      <c r="A3432" s="4"/>
      <c r="B3432" s="8"/>
      <c r="C3432" s="4"/>
      <c r="D3432" s="5"/>
    </row>
    <row r="3434" spans="1:4" x14ac:dyDescent="0.25">
      <c r="A3434" s="4"/>
      <c r="B3434" s="8"/>
      <c r="C3434" s="4"/>
      <c r="D3434" s="5"/>
    </row>
    <row r="3436" spans="1:4" x14ac:dyDescent="0.25">
      <c r="A3436" s="4"/>
      <c r="B3436" s="8"/>
      <c r="C3436" s="4"/>
      <c r="D3436" s="5"/>
    </row>
    <row r="3438" spans="1:4" x14ac:dyDescent="0.25">
      <c r="A3438" s="4"/>
      <c r="B3438" s="8"/>
      <c r="C3438" s="4"/>
      <c r="D3438" s="5"/>
    </row>
    <row r="3440" spans="1:4" x14ac:dyDescent="0.25">
      <c r="A3440" s="4"/>
      <c r="B3440" s="8"/>
      <c r="C3440" s="4"/>
      <c r="D3440" s="5"/>
    </row>
    <row r="3442" spans="1:4" x14ac:dyDescent="0.25">
      <c r="A3442" s="4"/>
      <c r="B3442" s="8"/>
      <c r="C3442" s="4"/>
      <c r="D3442" s="5"/>
    </row>
    <row r="3444" spans="1:4" x14ac:dyDescent="0.25">
      <c r="A3444" s="4"/>
      <c r="B3444" s="8"/>
      <c r="C3444" s="4"/>
      <c r="D3444" s="5"/>
    </row>
    <row r="3446" spans="1:4" x14ac:dyDescent="0.25">
      <c r="A3446" s="4"/>
      <c r="B3446" s="8"/>
      <c r="C3446" s="4"/>
      <c r="D3446" s="5"/>
    </row>
    <row r="3448" spans="1:4" x14ac:dyDescent="0.25">
      <c r="A3448" s="4"/>
      <c r="B3448" s="8"/>
      <c r="C3448" s="4"/>
      <c r="D3448" s="5"/>
    </row>
    <row r="3450" spans="1:4" x14ac:dyDescent="0.25">
      <c r="A3450" s="4"/>
      <c r="B3450" s="8"/>
      <c r="C3450" s="4"/>
      <c r="D3450" s="5"/>
    </row>
    <row r="3452" spans="1:4" x14ac:dyDescent="0.25">
      <c r="A3452" s="4"/>
      <c r="B3452" s="8"/>
      <c r="C3452" s="4"/>
      <c r="D3452" s="5"/>
    </row>
    <row r="3454" spans="1:4" x14ac:dyDescent="0.25">
      <c r="A3454" s="4"/>
      <c r="B3454" s="8"/>
      <c r="C3454" s="4"/>
      <c r="D3454" s="5"/>
    </row>
    <row r="3456" spans="1:4" x14ac:dyDescent="0.25">
      <c r="A3456" s="4"/>
      <c r="B3456" s="8"/>
      <c r="C3456" s="4"/>
      <c r="D3456" s="5"/>
    </row>
    <row r="3458" spans="1:4" x14ac:dyDescent="0.25">
      <c r="A3458" s="4"/>
      <c r="B3458" s="8"/>
      <c r="C3458" s="4"/>
      <c r="D3458" s="5"/>
    </row>
    <row r="3460" spans="1:4" x14ac:dyDescent="0.25">
      <c r="A3460" s="4"/>
      <c r="B3460" s="8"/>
      <c r="C3460" s="4"/>
      <c r="D3460" s="5"/>
    </row>
    <row r="3462" spans="1:4" x14ac:dyDescent="0.25">
      <c r="A3462" s="4"/>
      <c r="B3462" s="8"/>
      <c r="C3462" s="4"/>
      <c r="D3462" s="5"/>
    </row>
    <row r="3464" spans="1:4" x14ac:dyDescent="0.25">
      <c r="A3464" s="4"/>
      <c r="B3464" s="8"/>
      <c r="C3464" s="4"/>
      <c r="D3464" s="5"/>
    </row>
    <row r="3466" spans="1:4" x14ac:dyDescent="0.25">
      <c r="A3466" s="4"/>
      <c r="B3466" s="8"/>
      <c r="C3466" s="4"/>
      <c r="D3466" s="5"/>
    </row>
    <row r="3468" spans="1:4" x14ac:dyDescent="0.25">
      <c r="A3468" s="4"/>
      <c r="B3468" s="8"/>
      <c r="C3468" s="4"/>
      <c r="D3468" s="5"/>
    </row>
    <row r="3470" spans="1:4" x14ac:dyDescent="0.25">
      <c r="A3470" s="4"/>
      <c r="B3470" s="8"/>
      <c r="C3470" s="4"/>
      <c r="D3470" s="5"/>
    </row>
    <row r="3472" spans="1:4" x14ac:dyDescent="0.25">
      <c r="A3472" s="4"/>
      <c r="B3472" s="8"/>
      <c r="C3472" s="4"/>
      <c r="D3472" s="5"/>
    </row>
    <row r="3474" spans="1:4" x14ac:dyDescent="0.25">
      <c r="A3474" s="4"/>
      <c r="B3474" s="8"/>
      <c r="C3474" s="4"/>
      <c r="D3474" s="5"/>
    </row>
    <row r="3476" spans="1:4" x14ac:dyDescent="0.25">
      <c r="A3476" s="4"/>
      <c r="B3476" s="8"/>
      <c r="C3476" s="4"/>
      <c r="D3476" s="5"/>
    </row>
    <row r="3478" spans="1:4" x14ac:dyDescent="0.25">
      <c r="A3478" s="4"/>
      <c r="B3478" s="8"/>
      <c r="C3478" s="4"/>
      <c r="D3478" s="5"/>
    </row>
    <row r="3480" spans="1:4" x14ac:dyDescent="0.25">
      <c r="A3480" s="4"/>
      <c r="B3480" s="8"/>
      <c r="C3480" s="4"/>
      <c r="D3480" s="5"/>
    </row>
    <row r="3482" spans="1:4" x14ac:dyDescent="0.25">
      <c r="A3482" s="4"/>
      <c r="B3482" s="8"/>
      <c r="C3482" s="4"/>
      <c r="D3482" s="5"/>
    </row>
    <row r="3484" spans="1:4" x14ac:dyDescent="0.25">
      <c r="A3484" s="4"/>
      <c r="B3484" s="8"/>
      <c r="C3484" s="4"/>
      <c r="D3484" s="5"/>
    </row>
    <row r="3486" spans="1:4" x14ac:dyDescent="0.25">
      <c r="A3486" s="4"/>
      <c r="B3486" s="8"/>
      <c r="C3486" s="4"/>
      <c r="D3486" s="5"/>
    </row>
    <row r="3488" spans="1:4" x14ac:dyDescent="0.25">
      <c r="A3488" s="4"/>
      <c r="B3488" s="8"/>
      <c r="C3488" s="4"/>
      <c r="D3488" s="5"/>
    </row>
    <row r="3490" spans="1:4" x14ac:dyDescent="0.25">
      <c r="A3490" s="4"/>
      <c r="B3490" s="8"/>
      <c r="C3490" s="4"/>
      <c r="D3490" s="5"/>
    </row>
    <row r="3492" spans="1:4" x14ac:dyDescent="0.25">
      <c r="A3492" s="4"/>
      <c r="B3492" s="8"/>
      <c r="C3492" s="4"/>
      <c r="D3492" s="5"/>
    </row>
    <row r="3494" spans="1:4" x14ac:dyDescent="0.25">
      <c r="A3494" s="4"/>
      <c r="B3494" s="8"/>
      <c r="C3494" s="4"/>
      <c r="D3494" s="5"/>
    </row>
    <row r="3496" spans="1:4" x14ac:dyDescent="0.25">
      <c r="A3496" s="4"/>
      <c r="B3496" s="8"/>
      <c r="C3496" s="4"/>
      <c r="D3496" s="5"/>
    </row>
    <row r="3498" spans="1:4" x14ac:dyDescent="0.25">
      <c r="A3498" s="4"/>
      <c r="B3498" s="8"/>
      <c r="C3498" s="4"/>
      <c r="D3498" s="5"/>
    </row>
    <row r="3500" spans="1:4" x14ac:dyDescent="0.25">
      <c r="A3500" s="4"/>
      <c r="B3500" s="8"/>
      <c r="C3500" s="4"/>
      <c r="D3500" s="5"/>
    </row>
    <row r="3502" spans="1:4" x14ac:dyDescent="0.25">
      <c r="A3502" s="4"/>
      <c r="B3502" s="8"/>
      <c r="C3502" s="4"/>
      <c r="D3502" s="5"/>
    </row>
    <row r="3504" spans="1:4" x14ac:dyDescent="0.25">
      <c r="A3504" s="4"/>
      <c r="B3504" s="8"/>
      <c r="C3504" s="4"/>
      <c r="D3504" s="5"/>
    </row>
    <row r="3506" spans="1:4" x14ac:dyDescent="0.25">
      <c r="A3506" s="4"/>
      <c r="B3506" s="8"/>
      <c r="C3506" s="4"/>
      <c r="D3506" s="5"/>
    </row>
    <row r="3508" spans="1:4" x14ac:dyDescent="0.25">
      <c r="A3508" s="4"/>
      <c r="B3508" s="8"/>
      <c r="C3508" s="4"/>
      <c r="D3508" s="5"/>
    </row>
    <row r="3510" spans="1:4" x14ac:dyDescent="0.25">
      <c r="A3510" s="4"/>
      <c r="B3510" s="8"/>
      <c r="C3510" s="4"/>
      <c r="D3510" s="5"/>
    </row>
    <row r="3512" spans="1:4" x14ac:dyDescent="0.25">
      <c r="A3512" s="4"/>
      <c r="B3512" s="8"/>
      <c r="C3512" s="4"/>
      <c r="D3512" s="5"/>
    </row>
    <row r="3514" spans="1:4" x14ac:dyDescent="0.25">
      <c r="A3514" s="4"/>
      <c r="B3514" s="8"/>
      <c r="C3514" s="4"/>
      <c r="D3514" s="5"/>
    </row>
    <row r="3516" spans="1:4" x14ac:dyDescent="0.25">
      <c r="A3516" s="4"/>
      <c r="B3516" s="8"/>
      <c r="C3516" s="4"/>
      <c r="D3516" s="5"/>
    </row>
    <row r="3518" spans="1:4" x14ac:dyDescent="0.25">
      <c r="A3518" s="4"/>
      <c r="B3518" s="8"/>
      <c r="C3518" s="4"/>
      <c r="D3518" s="5"/>
    </row>
    <row r="3520" spans="1:4" x14ac:dyDescent="0.25">
      <c r="A3520" s="4"/>
      <c r="B3520" s="8"/>
      <c r="C3520" s="4"/>
      <c r="D3520" s="5"/>
    </row>
    <row r="3522" spans="1:4" x14ac:dyDescent="0.25">
      <c r="A3522" s="4"/>
      <c r="B3522" s="8"/>
      <c r="C3522" s="4"/>
      <c r="D3522" s="5"/>
    </row>
    <row r="3524" spans="1:4" x14ac:dyDescent="0.25">
      <c r="A3524" s="4"/>
      <c r="B3524" s="8"/>
      <c r="C3524" s="4"/>
      <c r="D3524" s="5"/>
    </row>
    <row r="3526" spans="1:4" x14ac:dyDescent="0.25">
      <c r="A3526" s="4"/>
      <c r="B3526" s="8"/>
      <c r="C3526" s="4"/>
      <c r="D3526" s="5"/>
    </row>
    <row r="3528" spans="1:4" x14ac:dyDescent="0.25">
      <c r="A3528" s="4"/>
      <c r="B3528" s="8"/>
      <c r="C3528" s="4"/>
      <c r="D3528" s="5"/>
    </row>
    <row r="3530" spans="1:4" x14ac:dyDescent="0.25">
      <c r="A3530" s="4"/>
      <c r="B3530" s="8"/>
      <c r="C3530" s="4"/>
      <c r="D3530" s="5"/>
    </row>
    <row r="3532" spans="1:4" x14ac:dyDescent="0.25">
      <c r="A3532" s="4"/>
      <c r="B3532" s="8"/>
      <c r="C3532" s="4"/>
      <c r="D3532" s="5"/>
    </row>
    <row r="3534" spans="1:4" x14ac:dyDescent="0.25">
      <c r="A3534" s="4"/>
      <c r="B3534" s="8"/>
      <c r="C3534" s="4"/>
      <c r="D3534" s="5"/>
    </row>
    <row r="3536" spans="1:4" x14ac:dyDescent="0.25">
      <c r="A3536" s="4"/>
      <c r="B3536" s="8"/>
      <c r="C3536" s="4"/>
      <c r="D3536" s="5"/>
    </row>
    <row r="3538" spans="1:4" x14ac:dyDescent="0.25">
      <c r="A3538" s="4"/>
      <c r="B3538" s="8"/>
      <c r="C3538" s="4"/>
      <c r="D3538" s="5"/>
    </row>
    <row r="3540" spans="1:4" x14ac:dyDescent="0.25">
      <c r="A3540" s="4"/>
      <c r="B3540" s="8"/>
      <c r="C3540" s="4"/>
      <c r="D3540" s="5"/>
    </row>
    <row r="3542" spans="1:4" x14ac:dyDescent="0.25">
      <c r="A3542" s="4"/>
      <c r="B3542" s="8"/>
      <c r="C3542" s="4"/>
      <c r="D3542" s="5"/>
    </row>
    <row r="3544" spans="1:4" x14ac:dyDescent="0.25">
      <c r="A3544" s="4"/>
      <c r="B3544" s="8"/>
      <c r="C3544" s="4"/>
      <c r="D3544" s="5"/>
    </row>
    <row r="3546" spans="1:4" x14ac:dyDescent="0.25">
      <c r="A3546" s="4"/>
      <c r="B3546" s="8"/>
      <c r="C3546" s="4"/>
      <c r="D3546" s="5"/>
    </row>
    <row r="3548" spans="1:4" x14ac:dyDescent="0.25">
      <c r="A3548" s="4"/>
      <c r="B3548" s="8"/>
      <c r="C3548" s="4"/>
      <c r="D3548" s="5"/>
    </row>
    <row r="3550" spans="1:4" x14ac:dyDescent="0.25">
      <c r="A3550" s="4"/>
      <c r="B3550" s="8"/>
      <c r="C3550" s="4"/>
      <c r="D3550" s="5"/>
    </row>
    <row r="3552" spans="1:4" x14ac:dyDescent="0.25">
      <c r="A3552" s="4"/>
      <c r="B3552" s="8"/>
      <c r="C3552" s="4"/>
      <c r="D3552" s="5"/>
    </row>
    <row r="3554" spans="1:4" x14ac:dyDescent="0.25">
      <c r="A3554" s="4"/>
      <c r="B3554" s="8"/>
      <c r="C3554" s="4"/>
      <c r="D3554" s="5"/>
    </row>
    <row r="3556" spans="1:4" x14ac:dyDescent="0.25">
      <c r="A3556" s="4"/>
      <c r="B3556" s="8"/>
      <c r="C3556" s="4"/>
      <c r="D3556" s="5"/>
    </row>
    <row r="3558" spans="1:4" x14ac:dyDescent="0.25">
      <c r="A3558" s="4"/>
      <c r="B3558" s="8"/>
      <c r="C3558" s="4"/>
      <c r="D3558" s="5"/>
    </row>
    <row r="3560" spans="1:4" x14ac:dyDescent="0.25">
      <c r="A3560" s="4"/>
      <c r="B3560" s="8"/>
      <c r="C3560" s="4"/>
      <c r="D3560" s="5"/>
    </row>
    <row r="3562" spans="1:4" x14ac:dyDescent="0.25">
      <c r="A3562" s="4"/>
      <c r="B3562" s="8"/>
      <c r="C3562" s="4"/>
      <c r="D3562" s="5"/>
    </row>
    <row r="3564" spans="1:4" x14ac:dyDescent="0.25">
      <c r="A3564" s="4"/>
      <c r="B3564" s="8"/>
      <c r="C3564" s="4"/>
      <c r="D3564" s="5"/>
    </row>
    <row r="3566" spans="1:4" x14ac:dyDescent="0.25">
      <c r="A3566" s="4"/>
      <c r="B3566" s="8"/>
      <c r="C3566" s="4"/>
      <c r="D3566" s="5"/>
    </row>
    <row r="3568" spans="1:4" x14ac:dyDescent="0.25">
      <c r="A3568" s="4"/>
      <c r="B3568" s="8"/>
      <c r="C3568" s="4"/>
      <c r="D3568" s="5"/>
    </row>
    <row r="3570" spans="1:4" x14ac:dyDescent="0.25">
      <c r="A3570" s="4"/>
      <c r="B3570" s="8"/>
      <c r="C3570" s="4"/>
      <c r="D3570" s="5"/>
    </row>
    <row r="3572" spans="1:4" x14ac:dyDescent="0.25">
      <c r="A3572" s="4"/>
      <c r="B3572" s="8"/>
      <c r="C3572" s="4"/>
      <c r="D3572" s="5"/>
    </row>
    <row r="3574" spans="1:4" x14ac:dyDescent="0.25">
      <c r="A3574" s="4"/>
      <c r="B3574" s="8"/>
      <c r="C3574" s="4"/>
      <c r="D3574" s="5"/>
    </row>
    <row r="3576" spans="1:4" x14ac:dyDescent="0.25">
      <c r="A3576" s="4"/>
      <c r="B3576" s="8"/>
      <c r="C3576" s="4"/>
      <c r="D3576" s="5"/>
    </row>
    <row r="3578" spans="1:4" x14ac:dyDescent="0.25">
      <c r="A3578" s="4"/>
      <c r="B3578" s="8"/>
      <c r="C3578" s="4"/>
      <c r="D3578" s="5"/>
    </row>
    <row r="3580" spans="1:4" x14ac:dyDescent="0.25">
      <c r="A3580" s="4"/>
      <c r="B3580" s="8"/>
      <c r="C3580" s="4"/>
      <c r="D3580" s="5"/>
    </row>
    <row r="3582" spans="1:4" x14ac:dyDescent="0.25">
      <c r="A3582" s="4"/>
      <c r="B3582" s="8"/>
      <c r="C3582" s="4"/>
      <c r="D3582" s="5"/>
    </row>
    <row r="3584" spans="1:4" x14ac:dyDescent="0.25">
      <c r="A3584" s="4"/>
      <c r="B3584" s="8"/>
      <c r="C3584" s="4"/>
      <c r="D3584" s="5"/>
    </row>
    <row r="3586" spans="1:4" x14ac:dyDescent="0.25">
      <c r="A3586" s="4"/>
      <c r="B3586" s="8"/>
      <c r="C3586" s="4"/>
      <c r="D3586" s="5"/>
    </row>
    <row r="3588" spans="1:4" x14ac:dyDescent="0.25">
      <c r="A3588" s="4"/>
      <c r="B3588" s="8"/>
      <c r="C3588" s="4"/>
      <c r="D3588" s="5"/>
    </row>
    <row r="3590" spans="1:4" x14ac:dyDescent="0.25">
      <c r="A3590" s="4"/>
      <c r="B3590" s="8"/>
      <c r="C3590" s="4"/>
      <c r="D3590" s="5"/>
    </row>
    <row r="3592" spans="1:4" x14ac:dyDescent="0.25">
      <c r="A3592" s="4"/>
      <c r="B3592" s="8"/>
      <c r="C3592" s="4"/>
      <c r="D3592" s="5"/>
    </row>
    <row r="3594" spans="1:4" x14ac:dyDescent="0.25">
      <c r="A3594" s="4"/>
      <c r="B3594" s="8"/>
      <c r="C3594" s="4"/>
      <c r="D3594" s="5"/>
    </row>
    <row r="3596" spans="1:4" x14ac:dyDescent="0.25">
      <c r="A3596" s="4"/>
      <c r="B3596" s="8"/>
      <c r="C3596" s="4"/>
      <c r="D3596" s="5"/>
    </row>
    <row r="3598" spans="1:4" x14ac:dyDescent="0.25">
      <c r="A3598" s="4"/>
      <c r="B3598" s="8"/>
      <c r="C3598" s="4"/>
      <c r="D3598" s="5"/>
    </row>
    <row r="3600" spans="1:4" x14ac:dyDescent="0.25">
      <c r="A3600" s="4"/>
      <c r="B3600" s="8"/>
      <c r="C3600" s="4"/>
      <c r="D3600" s="5"/>
    </row>
    <row r="3602" spans="1:4" x14ac:dyDescent="0.25">
      <c r="A3602" s="4"/>
      <c r="B3602" s="8"/>
      <c r="C3602" s="4"/>
      <c r="D3602" s="5"/>
    </row>
    <row r="3604" spans="1:4" x14ac:dyDescent="0.25">
      <c r="A3604" s="4"/>
      <c r="B3604" s="8"/>
      <c r="C3604" s="4"/>
      <c r="D3604" s="5"/>
    </row>
    <row r="3606" spans="1:4" x14ac:dyDescent="0.25">
      <c r="A3606" s="4"/>
      <c r="B3606" s="8"/>
      <c r="C3606" s="4"/>
      <c r="D3606" s="5"/>
    </row>
    <row r="3608" spans="1:4" x14ac:dyDescent="0.25">
      <c r="A3608" s="4"/>
      <c r="B3608" s="8"/>
      <c r="C3608" s="4"/>
      <c r="D3608" s="5"/>
    </row>
    <row r="3610" spans="1:4" x14ac:dyDescent="0.25">
      <c r="A3610" s="4"/>
      <c r="B3610" s="8"/>
      <c r="C3610" s="4"/>
      <c r="D3610" s="5"/>
    </row>
    <row r="3612" spans="1:4" x14ac:dyDescent="0.25">
      <c r="A3612" s="4"/>
      <c r="B3612" s="8"/>
      <c r="C3612" s="4"/>
      <c r="D3612" s="5"/>
    </row>
    <row r="3614" spans="1:4" x14ac:dyDescent="0.25">
      <c r="A3614" s="4"/>
      <c r="B3614" s="8"/>
      <c r="C3614" s="4"/>
      <c r="D3614" s="5"/>
    </row>
    <row r="3616" spans="1:4" x14ac:dyDescent="0.25">
      <c r="A3616" s="4"/>
      <c r="B3616" s="8"/>
      <c r="C3616" s="4"/>
      <c r="D3616" s="5"/>
    </row>
    <row r="3618" spans="1:4" x14ac:dyDescent="0.25">
      <c r="A3618" s="4"/>
      <c r="B3618" s="8"/>
      <c r="C3618" s="4"/>
      <c r="D3618" s="5"/>
    </row>
    <row r="3620" spans="1:4" x14ac:dyDescent="0.25">
      <c r="A3620" s="4"/>
      <c r="B3620" s="8"/>
      <c r="C3620" s="4"/>
      <c r="D3620" s="5"/>
    </row>
    <row r="3622" spans="1:4" x14ac:dyDescent="0.25">
      <c r="A3622" s="4"/>
      <c r="B3622" s="8"/>
      <c r="C3622" s="4"/>
      <c r="D3622" s="5"/>
    </row>
    <row r="3624" spans="1:4" x14ac:dyDescent="0.25">
      <c r="A3624" s="4"/>
      <c r="B3624" s="8"/>
      <c r="C3624" s="4"/>
      <c r="D3624" s="5"/>
    </row>
    <row r="3626" spans="1:4" x14ac:dyDescent="0.25">
      <c r="A3626" s="4"/>
      <c r="B3626" s="8"/>
      <c r="C3626" s="4"/>
      <c r="D3626" s="5"/>
    </row>
    <row r="3628" spans="1:4" x14ac:dyDescent="0.25">
      <c r="A3628" s="4"/>
      <c r="B3628" s="8"/>
      <c r="C3628" s="4"/>
      <c r="D3628" s="5"/>
    </row>
    <row r="3630" spans="1:4" x14ac:dyDescent="0.25">
      <c r="A3630" s="4"/>
      <c r="B3630" s="8"/>
      <c r="C3630" s="4"/>
      <c r="D3630" s="5"/>
    </row>
    <row r="3632" spans="1:4" x14ac:dyDescent="0.25">
      <c r="A3632" s="4"/>
      <c r="B3632" s="8"/>
      <c r="C3632" s="4"/>
      <c r="D3632" s="5"/>
    </row>
    <row r="3634" spans="1:4" x14ac:dyDescent="0.25">
      <c r="A3634" s="4"/>
      <c r="B3634" s="8"/>
      <c r="C3634" s="4"/>
      <c r="D3634" s="5"/>
    </row>
    <row r="3636" spans="1:4" x14ac:dyDescent="0.25">
      <c r="A3636" s="4"/>
      <c r="B3636" s="8"/>
      <c r="C3636" s="4"/>
      <c r="D3636" s="5"/>
    </row>
    <row r="3638" spans="1:4" x14ac:dyDescent="0.25">
      <c r="A3638" s="4"/>
      <c r="B3638" s="8"/>
      <c r="C3638" s="4"/>
      <c r="D3638" s="5"/>
    </row>
    <row r="3640" spans="1:4" x14ac:dyDescent="0.25">
      <c r="A3640" s="4"/>
      <c r="B3640" s="8"/>
      <c r="C3640" s="4"/>
      <c r="D3640" s="5"/>
    </row>
    <row r="3642" spans="1:4" x14ac:dyDescent="0.25">
      <c r="A3642" s="4"/>
      <c r="B3642" s="8"/>
      <c r="C3642" s="4"/>
      <c r="D3642" s="5"/>
    </row>
    <row r="3644" spans="1:4" x14ac:dyDescent="0.25">
      <c r="A3644" s="4"/>
      <c r="B3644" s="8"/>
      <c r="C3644" s="4"/>
      <c r="D3644" s="5"/>
    </row>
    <row r="3646" spans="1:4" x14ac:dyDescent="0.25">
      <c r="A3646" s="4"/>
      <c r="B3646" s="8"/>
      <c r="C3646" s="4"/>
      <c r="D3646" s="5"/>
    </row>
    <row r="3648" spans="1:4" x14ac:dyDescent="0.25">
      <c r="A3648" s="4"/>
      <c r="B3648" s="8"/>
      <c r="C3648" s="4"/>
      <c r="D3648" s="5"/>
    </row>
    <row r="3650" spans="1:4" x14ac:dyDescent="0.25">
      <c r="A3650" s="4"/>
      <c r="B3650" s="8"/>
      <c r="C3650" s="4"/>
      <c r="D3650" s="5"/>
    </row>
    <row r="3652" spans="1:4" x14ac:dyDescent="0.25">
      <c r="A3652" s="4"/>
      <c r="B3652" s="8"/>
      <c r="C3652" s="4"/>
      <c r="D3652" s="5"/>
    </row>
    <row r="3654" spans="1:4" x14ac:dyDescent="0.25">
      <c r="A3654" s="4"/>
      <c r="B3654" s="8"/>
      <c r="C3654" s="4"/>
      <c r="D3654" s="5"/>
    </row>
    <row r="3656" spans="1:4" x14ac:dyDescent="0.25">
      <c r="A3656" s="4"/>
      <c r="B3656" s="8"/>
      <c r="C3656" s="4"/>
      <c r="D3656" s="5"/>
    </row>
    <row r="3658" spans="1:4" x14ac:dyDescent="0.25">
      <c r="A3658" s="4"/>
      <c r="B3658" s="8"/>
      <c r="C3658" s="4"/>
      <c r="D3658" s="5"/>
    </row>
    <row r="3660" spans="1:4" x14ac:dyDescent="0.25">
      <c r="A3660" s="4"/>
      <c r="B3660" s="8"/>
      <c r="C3660" s="4"/>
      <c r="D3660" s="5"/>
    </row>
    <row r="3662" spans="1:4" x14ac:dyDescent="0.25">
      <c r="A3662" s="4"/>
      <c r="B3662" s="8"/>
      <c r="C3662" s="4"/>
      <c r="D3662" s="5"/>
    </row>
    <row r="3664" spans="1:4" x14ac:dyDescent="0.25">
      <c r="A3664" s="4"/>
      <c r="B3664" s="8"/>
      <c r="C3664" s="4"/>
      <c r="D3664" s="5"/>
    </row>
    <row r="3666" spans="1:4" x14ac:dyDescent="0.25">
      <c r="A3666" s="4"/>
      <c r="B3666" s="8"/>
      <c r="C3666" s="4"/>
      <c r="D3666" s="5"/>
    </row>
    <row r="3668" spans="1:4" x14ac:dyDescent="0.25">
      <c r="A3668" s="4"/>
      <c r="B3668" s="8"/>
      <c r="C3668" s="4"/>
      <c r="D3668" s="5"/>
    </row>
    <row r="3670" spans="1:4" x14ac:dyDescent="0.25">
      <c r="A3670" s="4"/>
      <c r="B3670" s="8"/>
      <c r="C3670" s="4"/>
      <c r="D3670" s="5"/>
    </row>
    <row r="3672" spans="1:4" x14ac:dyDescent="0.25">
      <c r="A3672" s="4"/>
      <c r="B3672" s="8"/>
      <c r="C3672" s="4"/>
      <c r="D3672" s="5"/>
    </row>
    <row r="3674" spans="1:4" x14ac:dyDescent="0.25">
      <c r="A3674" s="4"/>
      <c r="B3674" s="8"/>
      <c r="C3674" s="4"/>
      <c r="D3674" s="5"/>
    </row>
    <row r="3676" spans="1:4" x14ac:dyDescent="0.25">
      <c r="A3676" s="4"/>
      <c r="B3676" s="8"/>
      <c r="C3676" s="4"/>
      <c r="D3676" s="5"/>
    </row>
    <row r="3678" spans="1:4" x14ac:dyDescent="0.25">
      <c r="A3678" s="4"/>
      <c r="B3678" s="8"/>
      <c r="C3678" s="4"/>
      <c r="D3678" s="5"/>
    </row>
    <row r="3680" spans="1:4" x14ac:dyDescent="0.25">
      <c r="A3680" s="4"/>
      <c r="B3680" s="8"/>
      <c r="C3680" s="4"/>
      <c r="D3680" s="5"/>
    </row>
    <row r="3682" spans="1:4" x14ac:dyDescent="0.25">
      <c r="A3682" s="4"/>
      <c r="B3682" s="8"/>
      <c r="C3682" s="4"/>
      <c r="D3682" s="5"/>
    </row>
    <row r="3684" spans="1:4" x14ac:dyDescent="0.25">
      <c r="A3684" s="4"/>
      <c r="B3684" s="8"/>
      <c r="C3684" s="4"/>
      <c r="D3684" s="5"/>
    </row>
    <row r="3686" spans="1:4" x14ac:dyDescent="0.25">
      <c r="A3686" s="4"/>
      <c r="B3686" s="8"/>
      <c r="C3686" s="4"/>
      <c r="D3686" s="5"/>
    </row>
    <row r="3688" spans="1:4" x14ac:dyDescent="0.25">
      <c r="A3688" s="4"/>
      <c r="B3688" s="8"/>
      <c r="C3688" s="4"/>
      <c r="D3688" s="5"/>
    </row>
    <row r="3690" spans="1:4" x14ac:dyDescent="0.25">
      <c r="A3690" s="4"/>
      <c r="B3690" s="8"/>
      <c r="C3690" s="4"/>
      <c r="D3690" s="5"/>
    </row>
    <row r="3692" spans="1:4" x14ac:dyDescent="0.25">
      <c r="A3692" s="4"/>
      <c r="B3692" s="8"/>
      <c r="C3692" s="4"/>
      <c r="D3692" s="5"/>
    </row>
    <row r="3694" spans="1:4" x14ac:dyDescent="0.25">
      <c r="A3694" s="4"/>
      <c r="B3694" s="8"/>
      <c r="C3694" s="4"/>
      <c r="D3694" s="5"/>
    </row>
    <row r="3696" spans="1:4" x14ac:dyDescent="0.25">
      <c r="A3696" s="4"/>
      <c r="B3696" s="8"/>
      <c r="C3696" s="4"/>
      <c r="D3696" s="5"/>
    </row>
    <row r="3698" spans="1:4" x14ac:dyDescent="0.25">
      <c r="A3698" s="4"/>
      <c r="B3698" s="8"/>
      <c r="C3698" s="4"/>
      <c r="D3698" s="5"/>
    </row>
    <row r="3700" spans="1:4" x14ac:dyDescent="0.25">
      <c r="A3700" s="4"/>
      <c r="B3700" s="8"/>
      <c r="C3700" s="4"/>
      <c r="D3700" s="5"/>
    </row>
    <row r="3702" spans="1:4" x14ac:dyDescent="0.25">
      <c r="A3702" s="4"/>
      <c r="B3702" s="8"/>
      <c r="C3702" s="4"/>
      <c r="D3702" s="5"/>
    </row>
    <row r="3704" spans="1:4" x14ac:dyDescent="0.25">
      <c r="A3704" s="4"/>
      <c r="B3704" s="8"/>
      <c r="C3704" s="4"/>
      <c r="D3704" s="5"/>
    </row>
    <row r="3706" spans="1:4" x14ac:dyDescent="0.25">
      <c r="A3706" s="4"/>
      <c r="B3706" s="8"/>
      <c r="C3706" s="4"/>
      <c r="D3706" s="5"/>
    </row>
    <row r="3708" spans="1:4" x14ac:dyDescent="0.25">
      <c r="A3708" s="4"/>
      <c r="B3708" s="8"/>
      <c r="C3708" s="4"/>
      <c r="D3708" s="5"/>
    </row>
    <row r="3710" spans="1:4" x14ac:dyDescent="0.25">
      <c r="A3710" s="4"/>
      <c r="B3710" s="8"/>
      <c r="C3710" s="4"/>
      <c r="D3710" s="5"/>
    </row>
    <row r="3712" spans="1:4" x14ac:dyDescent="0.25">
      <c r="A3712" s="4"/>
      <c r="B3712" s="8"/>
      <c r="C3712" s="4"/>
      <c r="D3712" s="5"/>
    </row>
    <row r="3714" spans="1:4" x14ac:dyDescent="0.25">
      <c r="A3714" s="4"/>
      <c r="B3714" s="8"/>
      <c r="C3714" s="4"/>
      <c r="D3714" s="5"/>
    </row>
    <row r="3716" spans="1:4" x14ac:dyDescent="0.25">
      <c r="A3716" s="4"/>
      <c r="B3716" s="8"/>
      <c r="C3716" s="4"/>
      <c r="D3716" s="5"/>
    </row>
    <row r="3718" spans="1:4" x14ac:dyDescent="0.25">
      <c r="A3718" s="4"/>
      <c r="B3718" s="8"/>
      <c r="C3718" s="4"/>
      <c r="D3718" s="5"/>
    </row>
    <row r="3720" spans="1:4" x14ac:dyDescent="0.25">
      <c r="A3720" s="4"/>
      <c r="B3720" s="8"/>
      <c r="C3720" s="4"/>
      <c r="D3720" s="5"/>
    </row>
    <row r="3722" spans="1:4" x14ac:dyDescent="0.25">
      <c r="A3722" s="4"/>
      <c r="B3722" s="8"/>
      <c r="C3722" s="4"/>
      <c r="D3722" s="5"/>
    </row>
    <row r="3724" spans="1:4" x14ac:dyDescent="0.25">
      <c r="A3724" s="4"/>
      <c r="B3724" s="8"/>
      <c r="C3724" s="4"/>
      <c r="D3724" s="5"/>
    </row>
    <row r="3726" spans="1:4" x14ac:dyDescent="0.25">
      <c r="A3726" s="4"/>
      <c r="B3726" s="8"/>
      <c r="C3726" s="4"/>
      <c r="D3726" s="5"/>
    </row>
    <row r="3728" spans="1:4" x14ac:dyDescent="0.25">
      <c r="A3728" s="4"/>
      <c r="B3728" s="8"/>
      <c r="C3728" s="4"/>
      <c r="D3728" s="5"/>
    </row>
    <row r="3730" spans="1:4" x14ac:dyDescent="0.25">
      <c r="A3730" s="4"/>
      <c r="B3730" s="8"/>
      <c r="C3730" s="4"/>
      <c r="D3730" s="5"/>
    </row>
    <row r="3732" spans="1:4" x14ac:dyDescent="0.25">
      <c r="A3732" s="4"/>
      <c r="B3732" s="8"/>
      <c r="C3732" s="4"/>
      <c r="D3732" s="5"/>
    </row>
    <row r="3734" spans="1:4" x14ac:dyDescent="0.25">
      <c r="A3734" s="4"/>
      <c r="B3734" s="8"/>
      <c r="C3734" s="4"/>
      <c r="D3734" s="5"/>
    </row>
    <row r="3736" spans="1:4" x14ac:dyDescent="0.25">
      <c r="A3736" s="4"/>
      <c r="B3736" s="8"/>
      <c r="C3736" s="4"/>
      <c r="D3736" s="5"/>
    </row>
    <row r="3738" spans="1:4" x14ac:dyDescent="0.25">
      <c r="A3738" s="4"/>
      <c r="B3738" s="8"/>
      <c r="C3738" s="4"/>
      <c r="D3738" s="5"/>
    </row>
    <row r="3740" spans="1:4" x14ac:dyDescent="0.25">
      <c r="A3740" s="4"/>
      <c r="B3740" s="8"/>
      <c r="C3740" s="4"/>
      <c r="D3740" s="5"/>
    </row>
    <row r="3742" spans="1:4" x14ac:dyDescent="0.25">
      <c r="A3742" s="4"/>
      <c r="B3742" s="8"/>
      <c r="C3742" s="4"/>
      <c r="D3742" s="5"/>
    </row>
    <row r="3744" spans="1:4" x14ac:dyDescent="0.25">
      <c r="A3744" s="4"/>
      <c r="B3744" s="8"/>
      <c r="C3744" s="4"/>
      <c r="D3744" s="5"/>
    </row>
    <row r="3746" spans="1:4" x14ac:dyDescent="0.25">
      <c r="A3746" s="4"/>
      <c r="B3746" s="8"/>
      <c r="C3746" s="4"/>
      <c r="D3746" s="5"/>
    </row>
    <row r="3748" spans="1:4" x14ac:dyDescent="0.25">
      <c r="A3748" s="4"/>
      <c r="B3748" s="8"/>
      <c r="C3748" s="4"/>
      <c r="D3748" s="5"/>
    </row>
    <row r="3750" spans="1:4" x14ac:dyDescent="0.25">
      <c r="A3750" s="4"/>
      <c r="B3750" s="8"/>
      <c r="C3750" s="4"/>
      <c r="D3750" s="5"/>
    </row>
    <row r="3752" spans="1:4" x14ac:dyDescent="0.25">
      <c r="A3752" s="4"/>
      <c r="B3752" s="8"/>
      <c r="C3752" s="4"/>
      <c r="D3752" s="5"/>
    </row>
    <row r="3754" spans="1:4" x14ac:dyDescent="0.25">
      <c r="A3754" s="4"/>
      <c r="B3754" s="8"/>
      <c r="C3754" s="4"/>
      <c r="D3754" s="5"/>
    </row>
    <row r="3756" spans="1:4" x14ac:dyDescent="0.25">
      <c r="A3756" s="4"/>
      <c r="B3756" s="8"/>
      <c r="C3756" s="4"/>
      <c r="D3756" s="5"/>
    </row>
    <row r="3758" spans="1:4" x14ac:dyDescent="0.25">
      <c r="A3758" s="4"/>
      <c r="B3758" s="8"/>
      <c r="C3758" s="4"/>
      <c r="D3758" s="5"/>
    </row>
    <row r="3760" spans="1:4" x14ac:dyDescent="0.25">
      <c r="A3760" s="4"/>
      <c r="B3760" s="8"/>
      <c r="C3760" s="4"/>
      <c r="D3760" s="5"/>
    </row>
    <row r="3762" spans="1:4" x14ac:dyDescent="0.25">
      <c r="A3762" s="4"/>
      <c r="B3762" s="8"/>
      <c r="C3762" s="4"/>
      <c r="D3762" s="5"/>
    </row>
    <row r="3764" spans="1:4" x14ac:dyDescent="0.25">
      <c r="A3764" s="4"/>
      <c r="B3764" s="8"/>
      <c r="C3764" s="4"/>
      <c r="D3764" s="5"/>
    </row>
    <row r="3766" spans="1:4" x14ac:dyDescent="0.25">
      <c r="A3766" s="4"/>
      <c r="B3766" s="8"/>
      <c r="C3766" s="4"/>
      <c r="D3766" s="5"/>
    </row>
    <row r="3768" spans="1:4" x14ac:dyDescent="0.25">
      <c r="A3768" s="4"/>
      <c r="B3768" s="8"/>
      <c r="C3768" s="4"/>
      <c r="D3768" s="5"/>
    </row>
    <row r="3770" spans="1:4" x14ac:dyDescent="0.25">
      <c r="A3770" s="4"/>
      <c r="B3770" s="8"/>
      <c r="C3770" s="4"/>
      <c r="D3770" s="5"/>
    </row>
    <row r="3772" spans="1:4" x14ac:dyDescent="0.25">
      <c r="A3772" s="4"/>
      <c r="B3772" s="8"/>
      <c r="C3772" s="4"/>
      <c r="D3772" s="5"/>
    </row>
    <row r="3774" spans="1:4" x14ac:dyDescent="0.25">
      <c r="A3774" s="4"/>
      <c r="B3774" s="8"/>
      <c r="C3774" s="4"/>
      <c r="D3774" s="5"/>
    </row>
    <row r="3776" spans="1:4" x14ac:dyDescent="0.25">
      <c r="A3776" s="4"/>
      <c r="B3776" s="8"/>
      <c r="C3776" s="4"/>
      <c r="D3776" s="5"/>
    </row>
    <row r="3778" spans="1:4" x14ac:dyDescent="0.25">
      <c r="A3778" s="4"/>
      <c r="B3778" s="8"/>
      <c r="C3778" s="4"/>
      <c r="D3778" s="5"/>
    </row>
    <row r="3780" spans="1:4" x14ac:dyDescent="0.25">
      <c r="A3780" s="4"/>
      <c r="B3780" s="8"/>
      <c r="C3780" s="4"/>
      <c r="D3780" s="5"/>
    </row>
    <row r="3782" spans="1:4" x14ac:dyDescent="0.25">
      <c r="A3782" s="4"/>
      <c r="B3782" s="8"/>
      <c r="C3782" s="4"/>
      <c r="D3782" s="5"/>
    </row>
    <row r="3784" spans="1:4" x14ac:dyDescent="0.25">
      <c r="A3784" s="4"/>
      <c r="B3784" s="8"/>
      <c r="C3784" s="4"/>
      <c r="D3784" s="5"/>
    </row>
    <row r="3786" spans="1:4" x14ac:dyDescent="0.25">
      <c r="A3786" s="4"/>
      <c r="B3786" s="8"/>
      <c r="C3786" s="4"/>
      <c r="D3786" s="5"/>
    </row>
    <row r="3788" spans="1:4" x14ac:dyDescent="0.25">
      <c r="A3788" s="4"/>
      <c r="B3788" s="8"/>
      <c r="C3788" s="4"/>
      <c r="D3788" s="5"/>
    </row>
    <row r="3790" spans="1:4" x14ac:dyDescent="0.25">
      <c r="A3790" s="4"/>
      <c r="B3790" s="8"/>
      <c r="C3790" s="4"/>
      <c r="D3790" s="5"/>
    </row>
    <row r="3792" spans="1:4" x14ac:dyDescent="0.25">
      <c r="A3792" s="4"/>
      <c r="B3792" s="8"/>
      <c r="C3792" s="4"/>
      <c r="D3792" s="5"/>
    </row>
    <row r="3794" spans="1:4" x14ac:dyDescent="0.25">
      <c r="A3794" s="4"/>
      <c r="B3794" s="8"/>
      <c r="C3794" s="4"/>
      <c r="D3794" s="5"/>
    </row>
    <row r="3796" spans="1:4" x14ac:dyDescent="0.25">
      <c r="A3796" s="4"/>
      <c r="B3796" s="8"/>
      <c r="C3796" s="4"/>
      <c r="D3796" s="5"/>
    </row>
    <row r="3798" spans="1:4" x14ac:dyDescent="0.25">
      <c r="A3798" s="4"/>
      <c r="B3798" s="8"/>
      <c r="C3798" s="4"/>
      <c r="D3798" s="5"/>
    </row>
    <row r="3800" spans="1:4" x14ac:dyDescent="0.25">
      <c r="A3800" s="4"/>
      <c r="B3800" s="8"/>
      <c r="C3800" s="4"/>
      <c r="D3800" s="5"/>
    </row>
    <row r="3802" spans="1:4" x14ac:dyDescent="0.25">
      <c r="A3802" s="4"/>
      <c r="B3802" s="8"/>
      <c r="C3802" s="4"/>
      <c r="D3802" s="5"/>
    </row>
    <row r="3804" spans="1:4" x14ac:dyDescent="0.25">
      <c r="A3804" s="4"/>
      <c r="B3804" s="8"/>
      <c r="C3804" s="4"/>
      <c r="D3804" s="5"/>
    </row>
    <row r="3806" spans="1:4" x14ac:dyDescent="0.25">
      <c r="A3806" s="4"/>
      <c r="B3806" s="8"/>
      <c r="C3806" s="4"/>
      <c r="D3806" s="5"/>
    </row>
    <row r="3808" spans="1:4" x14ac:dyDescent="0.25">
      <c r="A3808" s="4"/>
      <c r="B3808" s="8"/>
      <c r="C3808" s="4"/>
      <c r="D3808" s="5"/>
    </row>
    <row r="3810" spans="1:4" x14ac:dyDescent="0.25">
      <c r="A3810" s="4"/>
      <c r="B3810" s="8"/>
      <c r="C3810" s="4"/>
      <c r="D3810" s="5"/>
    </row>
    <row r="3812" spans="1:4" x14ac:dyDescent="0.25">
      <c r="A3812" s="4"/>
      <c r="B3812" s="8"/>
      <c r="C3812" s="4"/>
      <c r="D3812" s="5"/>
    </row>
    <row r="3814" spans="1:4" x14ac:dyDescent="0.25">
      <c r="A3814" s="4"/>
      <c r="B3814" s="8"/>
      <c r="C3814" s="4"/>
      <c r="D3814" s="5"/>
    </row>
    <row r="3816" spans="1:4" x14ac:dyDescent="0.25">
      <c r="A3816" s="4"/>
      <c r="B3816" s="8"/>
      <c r="C3816" s="4"/>
      <c r="D3816" s="5"/>
    </row>
    <row r="3818" spans="1:4" x14ac:dyDescent="0.25">
      <c r="A3818" s="4"/>
      <c r="B3818" s="8"/>
      <c r="C3818" s="4"/>
      <c r="D3818" s="5"/>
    </row>
    <row r="3820" spans="1:4" x14ac:dyDescent="0.25">
      <c r="A3820" s="4"/>
      <c r="B3820" s="8"/>
      <c r="C3820" s="4"/>
      <c r="D3820" s="5"/>
    </row>
    <row r="3822" spans="1:4" x14ac:dyDescent="0.25">
      <c r="A3822" s="4"/>
      <c r="B3822" s="8"/>
      <c r="C3822" s="4"/>
      <c r="D3822" s="5"/>
    </row>
    <row r="3824" spans="1:4" x14ac:dyDescent="0.25">
      <c r="A3824" s="4"/>
      <c r="B3824" s="8"/>
      <c r="C3824" s="4"/>
      <c r="D3824" s="5"/>
    </row>
    <row r="3826" spans="1:4" x14ac:dyDescent="0.25">
      <c r="A3826" s="4"/>
      <c r="B3826" s="8"/>
      <c r="C3826" s="4"/>
      <c r="D3826" s="5"/>
    </row>
    <row r="3828" spans="1:4" x14ac:dyDescent="0.25">
      <c r="A3828" s="4"/>
      <c r="B3828" s="8"/>
      <c r="C3828" s="4"/>
      <c r="D3828" s="5"/>
    </row>
    <row r="3830" spans="1:4" x14ac:dyDescent="0.25">
      <c r="A3830" s="4"/>
      <c r="B3830" s="8"/>
      <c r="C3830" s="4"/>
      <c r="D3830" s="5"/>
    </row>
    <row r="3832" spans="1:4" x14ac:dyDescent="0.25">
      <c r="A3832" s="4"/>
      <c r="B3832" s="8"/>
      <c r="C3832" s="4"/>
      <c r="D3832" s="5"/>
    </row>
    <row r="3834" spans="1:4" x14ac:dyDescent="0.25">
      <c r="A3834" s="4"/>
      <c r="B3834" s="8"/>
      <c r="C3834" s="4"/>
      <c r="D3834" s="5"/>
    </row>
    <row r="3836" spans="1:4" x14ac:dyDescent="0.25">
      <c r="A3836" s="4"/>
      <c r="B3836" s="8"/>
      <c r="C3836" s="4"/>
      <c r="D3836" s="5"/>
    </row>
    <row r="3838" spans="1:4" x14ac:dyDescent="0.25">
      <c r="A3838" s="4"/>
      <c r="B3838" s="8"/>
      <c r="C3838" s="4"/>
      <c r="D3838" s="5"/>
    </row>
    <row r="3840" spans="1:4" x14ac:dyDescent="0.25">
      <c r="A3840" s="4"/>
      <c r="B3840" s="8"/>
      <c r="C3840" s="4"/>
      <c r="D3840" s="5"/>
    </row>
    <row r="3842" spans="1:4" x14ac:dyDescent="0.25">
      <c r="A3842" s="4"/>
      <c r="B3842" s="8"/>
      <c r="C3842" s="4"/>
      <c r="D3842" s="5"/>
    </row>
    <row r="3844" spans="1:4" x14ac:dyDescent="0.25">
      <c r="A3844" s="4"/>
      <c r="B3844" s="8"/>
      <c r="C3844" s="4"/>
      <c r="D3844" s="5"/>
    </row>
    <row r="3846" spans="1:4" x14ac:dyDescent="0.25">
      <c r="A3846" s="4"/>
      <c r="B3846" s="8"/>
      <c r="C3846" s="4"/>
      <c r="D3846" s="5"/>
    </row>
    <row r="3848" spans="1:4" x14ac:dyDescent="0.25">
      <c r="A3848" s="4"/>
      <c r="B3848" s="8"/>
      <c r="C3848" s="4"/>
      <c r="D3848" s="5"/>
    </row>
    <row r="3850" spans="1:4" x14ac:dyDescent="0.25">
      <c r="A3850" s="4"/>
      <c r="B3850" s="8"/>
      <c r="C3850" s="4"/>
      <c r="D3850" s="5"/>
    </row>
    <row r="3852" spans="1:4" x14ac:dyDescent="0.25">
      <c r="A3852" s="4"/>
      <c r="B3852" s="8"/>
      <c r="C3852" s="4"/>
      <c r="D3852" s="5"/>
    </row>
    <row r="3854" spans="1:4" x14ac:dyDescent="0.25">
      <c r="A3854" s="4"/>
      <c r="B3854" s="8"/>
      <c r="C3854" s="4"/>
      <c r="D3854" s="5"/>
    </row>
    <row r="3856" spans="1:4" x14ac:dyDescent="0.25">
      <c r="A3856" s="4"/>
      <c r="B3856" s="8"/>
      <c r="C3856" s="4"/>
      <c r="D3856" s="5"/>
    </row>
    <row r="3858" spans="1:4" x14ac:dyDescent="0.25">
      <c r="A3858" s="4"/>
      <c r="B3858" s="8"/>
      <c r="C3858" s="4"/>
      <c r="D3858" s="5"/>
    </row>
    <row r="3860" spans="1:4" x14ac:dyDescent="0.25">
      <c r="A3860" s="4"/>
      <c r="B3860" s="8"/>
      <c r="C3860" s="4"/>
      <c r="D3860" s="5"/>
    </row>
    <row r="3862" spans="1:4" x14ac:dyDescent="0.25">
      <c r="A3862" s="4"/>
      <c r="B3862" s="8"/>
      <c r="C3862" s="4"/>
      <c r="D3862" s="5"/>
    </row>
    <row r="3864" spans="1:4" x14ac:dyDescent="0.25">
      <c r="A3864" s="4"/>
      <c r="B3864" s="8"/>
      <c r="C3864" s="4"/>
      <c r="D3864" s="5"/>
    </row>
    <row r="3866" spans="1:4" x14ac:dyDescent="0.25">
      <c r="A3866" s="4"/>
      <c r="B3866" s="8"/>
      <c r="C3866" s="4"/>
      <c r="D3866" s="5"/>
    </row>
    <row r="3868" spans="1:4" x14ac:dyDescent="0.25">
      <c r="A3868" s="4"/>
      <c r="B3868" s="8"/>
      <c r="C3868" s="4"/>
      <c r="D3868" s="5"/>
    </row>
    <row r="3870" spans="1:4" x14ac:dyDescent="0.25">
      <c r="A3870" s="4"/>
      <c r="B3870" s="8"/>
      <c r="C3870" s="4"/>
      <c r="D3870" s="5"/>
    </row>
    <row r="3872" spans="1:4" x14ac:dyDescent="0.25">
      <c r="A3872" s="4"/>
      <c r="B3872" s="8"/>
      <c r="C3872" s="4"/>
      <c r="D3872" s="5"/>
    </row>
    <row r="3874" spans="1:4" x14ac:dyDescent="0.25">
      <c r="A3874" s="4"/>
      <c r="B3874" s="8"/>
      <c r="C3874" s="4"/>
      <c r="D3874" s="5"/>
    </row>
    <row r="3876" spans="1:4" x14ac:dyDescent="0.25">
      <c r="A3876" s="4"/>
      <c r="B3876" s="8"/>
      <c r="C3876" s="4"/>
      <c r="D3876" s="5"/>
    </row>
    <row r="3878" spans="1:4" x14ac:dyDescent="0.25">
      <c r="A3878" s="4"/>
      <c r="B3878" s="8"/>
      <c r="C3878" s="4"/>
      <c r="D3878" s="5"/>
    </row>
    <row r="3880" spans="1:4" x14ac:dyDescent="0.25">
      <c r="A3880" s="4"/>
      <c r="B3880" s="8"/>
      <c r="C3880" s="4"/>
      <c r="D3880" s="5"/>
    </row>
    <row r="3882" spans="1:4" x14ac:dyDescent="0.25">
      <c r="A3882" s="4"/>
      <c r="B3882" s="8"/>
      <c r="C3882" s="4"/>
      <c r="D3882" s="5"/>
    </row>
    <row r="3884" spans="1:4" x14ac:dyDescent="0.25">
      <c r="A3884" s="4"/>
      <c r="B3884" s="8"/>
      <c r="C3884" s="4"/>
      <c r="D3884" s="5"/>
    </row>
    <row r="3886" spans="1:4" x14ac:dyDescent="0.25">
      <c r="A3886" s="4"/>
      <c r="B3886" s="8"/>
      <c r="C3886" s="4"/>
      <c r="D3886" s="5"/>
    </row>
    <row r="3888" spans="1:4" x14ac:dyDescent="0.25">
      <c r="A3888" s="4"/>
      <c r="B3888" s="8"/>
      <c r="C3888" s="4"/>
      <c r="D3888" s="5"/>
    </row>
    <row r="3890" spans="1:4" x14ac:dyDescent="0.25">
      <c r="A3890" s="4"/>
      <c r="B3890" s="8"/>
      <c r="C3890" s="4"/>
      <c r="D3890" s="5"/>
    </row>
    <row r="3892" spans="1:4" x14ac:dyDescent="0.25">
      <c r="A3892" s="4"/>
      <c r="B3892" s="8"/>
      <c r="C3892" s="4"/>
      <c r="D3892" s="5"/>
    </row>
    <row r="3894" spans="1:4" x14ac:dyDescent="0.25">
      <c r="A3894" s="4"/>
      <c r="B3894" s="8"/>
      <c r="C3894" s="4"/>
      <c r="D3894" s="5"/>
    </row>
    <row r="3896" spans="1:4" x14ac:dyDescent="0.25">
      <c r="A3896" s="4"/>
      <c r="B3896" s="8"/>
      <c r="C3896" s="4"/>
      <c r="D3896" s="5"/>
    </row>
    <row r="3898" spans="1:4" x14ac:dyDescent="0.25">
      <c r="A3898" s="4"/>
      <c r="B3898" s="8"/>
      <c r="C3898" s="4"/>
      <c r="D3898" s="5"/>
    </row>
    <row r="3900" spans="1:4" x14ac:dyDescent="0.25">
      <c r="A3900" s="4"/>
      <c r="B3900" s="8"/>
      <c r="C3900" s="4"/>
      <c r="D3900" s="5"/>
    </row>
    <row r="3902" spans="1:4" x14ac:dyDescent="0.25">
      <c r="A3902" s="4"/>
      <c r="B3902" s="8"/>
      <c r="C3902" s="4"/>
      <c r="D3902" s="5"/>
    </row>
    <row r="3904" spans="1:4" x14ac:dyDescent="0.25">
      <c r="A3904" s="4"/>
      <c r="B3904" s="8"/>
      <c r="C3904" s="4"/>
      <c r="D3904" s="5"/>
    </row>
    <row r="3906" spans="1:4" x14ac:dyDescent="0.25">
      <c r="A3906" s="4"/>
      <c r="B3906" s="8"/>
      <c r="C3906" s="4"/>
      <c r="D3906" s="5"/>
    </row>
    <row r="3908" spans="1:4" x14ac:dyDescent="0.25">
      <c r="A3908" s="4"/>
      <c r="B3908" s="8"/>
      <c r="C3908" s="4"/>
      <c r="D3908" s="5"/>
    </row>
    <row r="3910" spans="1:4" x14ac:dyDescent="0.25">
      <c r="A3910" s="4"/>
      <c r="B3910" s="8"/>
      <c r="C3910" s="4"/>
      <c r="D3910" s="5"/>
    </row>
    <row r="3912" spans="1:4" x14ac:dyDescent="0.25">
      <c r="A3912" s="4"/>
      <c r="B3912" s="8"/>
      <c r="C3912" s="4"/>
      <c r="D3912" s="5"/>
    </row>
    <row r="3914" spans="1:4" x14ac:dyDescent="0.25">
      <c r="A3914" s="4"/>
      <c r="B3914" s="8"/>
      <c r="C3914" s="4"/>
      <c r="D3914" s="5"/>
    </row>
    <row r="3916" spans="1:4" x14ac:dyDescent="0.25">
      <c r="A3916" s="4"/>
      <c r="B3916" s="8"/>
      <c r="C3916" s="4"/>
      <c r="D3916" s="5"/>
    </row>
    <row r="3918" spans="1:4" x14ac:dyDescent="0.25">
      <c r="A3918" s="4"/>
      <c r="B3918" s="8"/>
      <c r="C3918" s="4"/>
      <c r="D3918" s="5"/>
    </row>
    <row r="3920" spans="1:4" x14ac:dyDescent="0.25">
      <c r="A3920" s="4"/>
      <c r="B3920" s="8"/>
      <c r="C3920" s="4"/>
      <c r="D3920" s="5"/>
    </row>
    <row r="3922" spans="1:4" x14ac:dyDescent="0.25">
      <c r="A3922" s="4"/>
      <c r="B3922" s="8"/>
      <c r="C3922" s="4"/>
      <c r="D3922" s="5"/>
    </row>
    <row r="3924" spans="1:4" x14ac:dyDescent="0.25">
      <c r="A3924" s="4"/>
      <c r="B3924" s="8"/>
      <c r="C3924" s="4"/>
      <c r="D3924" s="5"/>
    </row>
    <row r="3926" spans="1:4" x14ac:dyDescent="0.25">
      <c r="A3926" s="4"/>
      <c r="B3926" s="8"/>
      <c r="C3926" s="4"/>
      <c r="D3926" s="5"/>
    </row>
    <row r="3928" spans="1:4" x14ac:dyDescent="0.25">
      <c r="A3928" s="4"/>
      <c r="B3928" s="8"/>
      <c r="C3928" s="4"/>
      <c r="D3928" s="5"/>
    </row>
    <row r="3930" spans="1:4" x14ac:dyDescent="0.25">
      <c r="A3930" s="4"/>
      <c r="B3930" s="8"/>
      <c r="C3930" s="4"/>
      <c r="D3930" s="5"/>
    </row>
    <row r="3932" spans="1:4" x14ac:dyDescent="0.25">
      <c r="A3932" s="4"/>
      <c r="B3932" s="8"/>
      <c r="C3932" s="4"/>
      <c r="D3932" s="5"/>
    </row>
    <row r="3934" spans="1:4" x14ac:dyDescent="0.25">
      <c r="A3934" s="4"/>
      <c r="B3934" s="8"/>
      <c r="C3934" s="4"/>
      <c r="D3934" s="5"/>
    </row>
    <row r="3936" spans="1:4" x14ac:dyDescent="0.25">
      <c r="A3936" s="4"/>
      <c r="B3936" s="8"/>
      <c r="C3936" s="4"/>
      <c r="D3936" s="5"/>
    </row>
    <row r="3938" spans="1:4" x14ac:dyDescent="0.25">
      <c r="A3938" s="4"/>
      <c r="B3938" s="8"/>
      <c r="C3938" s="4"/>
      <c r="D3938" s="5"/>
    </row>
    <row r="3940" spans="1:4" x14ac:dyDescent="0.25">
      <c r="A3940" s="4"/>
      <c r="B3940" s="8"/>
      <c r="C3940" s="4"/>
      <c r="D3940" s="5"/>
    </row>
    <row r="3942" spans="1:4" x14ac:dyDescent="0.25">
      <c r="A3942" s="4"/>
      <c r="B3942" s="8"/>
      <c r="C3942" s="4"/>
      <c r="D3942" s="5"/>
    </row>
    <row r="3944" spans="1:4" x14ac:dyDescent="0.25">
      <c r="A3944" s="4"/>
      <c r="B3944" s="8"/>
      <c r="C3944" s="4"/>
      <c r="D3944" s="5"/>
    </row>
    <row r="3946" spans="1:4" x14ac:dyDescent="0.25">
      <c r="A3946" s="4"/>
      <c r="B3946" s="8"/>
      <c r="C3946" s="4"/>
      <c r="D3946" s="5"/>
    </row>
    <row r="3948" spans="1:4" x14ac:dyDescent="0.25">
      <c r="A3948" s="4"/>
      <c r="B3948" s="8"/>
      <c r="C3948" s="4"/>
      <c r="D3948" s="5"/>
    </row>
    <row r="3950" spans="1:4" x14ac:dyDescent="0.25">
      <c r="A3950" s="4"/>
      <c r="B3950" s="8"/>
      <c r="C3950" s="4"/>
      <c r="D3950" s="5"/>
    </row>
    <row r="3952" spans="1:4" x14ac:dyDescent="0.25">
      <c r="A3952" s="4"/>
      <c r="B3952" s="8"/>
      <c r="C3952" s="4"/>
      <c r="D3952" s="5"/>
    </row>
    <row r="3954" spans="1:4" x14ac:dyDescent="0.25">
      <c r="A3954" s="4"/>
      <c r="B3954" s="8"/>
      <c r="C3954" s="4"/>
      <c r="D3954" s="5"/>
    </row>
    <row r="3956" spans="1:4" x14ac:dyDescent="0.25">
      <c r="A3956" s="4"/>
      <c r="B3956" s="8"/>
      <c r="C3956" s="4"/>
      <c r="D3956" s="5"/>
    </row>
    <row r="3958" spans="1:4" x14ac:dyDescent="0.25">
      <c r="A3958" s="4"/>
      <c r="B3958" s="8"/>
      <c r="C3958" s="4"/>
      <c r="D3958" s="5"/>
    </row>
    <row r="3960" spans="1:4" x14ac:dyDescent="0.25">
      <c r="A3960" s="4"/>
      <c r="B3960" s="8"/>
      <c r="C3960" s="4"/>
      <c r="D3960" s="5"/>
    </row>
    <row r="3962" spans="1:4" x14ac:dyDescent="0.25">
      <c r="A3962" s="4"/>
      <c r="B3962" s="8"/>
      <c r="C3962" s="4"/>
      <c r="D3962" s="5"/>
    </row>
    <row r="3964" spans="1:4" x14ac:dyDescent="0.25">
      <c r="A3964" s="4"/>
      <c r="B3964" s="8"/>
      <c r="C3964" s="4"/>
      <c r="D3964" s="5"/>
    </row>
    <row r="3966" spans="1:4" x14ac:dyDescent="0.25">
      <c r="A3966" s="4"/>
      <c r="B3966" s="8"/>
      <c r="C3966" s="4"/>
      <c r="D3966" s="5"/>
    </row>
    <row r="3968" spans="1:4" x14ac:dyDescent="0.25">
      <c r="A3968" s="4"/>
      <c r="B3968" s="8"/>
      <c r="C3968" s="4"/>
      <c r="D3968" s="5"/>
    </row>
    <row r="3970" spans="1:4" x14ac:dyDescent="0.25">
      <c r="A3970" s="4"/>
      <c r="B3970" s="8"/>
      <c r="C3970" s="4"/>
      <c r="D3970" s="5"/>
    </row>
    <row r="3972" spans="1:4" x14ac:dyDescent="0.25">
      <c r="A3972" s="4"/>
      <c r="B3972" s="8"/>
      <c r="C3972" s="4"/>
      <c r="D3972" s="5"/>
    </row>
    <row r="3974" spans="1:4" x14ac:dyDescent="0.25">
      <c r="A3974" s="4"/>
      <c r="B3974" s="8"/>
      <c r="C3974" s="4"/>
      <c r="D3974" s="5"/>
    </row>
    <row r="3976" spans="1:4" x14ac:dyDescent="0.25">
      <c r="A3976" s="4"/>
      <c r="B3976" s="8"/>
      <c r="C3976" s="4"/>
      <c r="D3976" s="5"/>
    </row>
    <row r="3978" spans="1:4" x14ac:dyDescent="0.25">
      <c r="A3978" s="4"/>
      <c r="B3978" s="8"/>
      <c r="C3978" s="4"/>
      <c r="D3978" s="5"/>
    </row>
    <row r="3980" spans="1:4" x14ac:dyDescent="0.25">
      <c r="A3980" s="4"/>
      <c r="B3980" s="8"/>
      <c r="C3980" s="4"/>
      <c r="D3980" s="5"/>
    </row>
    <row r="3982" spans="1:4" x14ac:dyDescent="0.25">
      <c r="A3982" s="4"/>
      <c r="B3982" s="8"/>
      <c r="C3982" s="4"/>
      <c r="D3982" s="5"/>
    </row>
    <row r="3984" spans="1:4" x14ac:dyDescent="0.25">
      <c r="A3984" s="4"/>
      <c r="B3984" s="8"/>
      <c r="C3984" s="4"/>
      <c r="D3984" s="5"/>
    </row>
    <row r="3986" spans="1:4" x14ac:dyDescent="0.25">
      <c r="A3986" s="4"/>
      <c r="B3986" s="8"/>
      <c r="C3986" s="4"/>
      <c r="D3986" s="5"/>
    </row>
    <row r="3988" spans="1:4" x14ac:dyDescent="0.25">
      <c r="A3988" s="4"/>
      <c r="B3988" s="8"/>
      <c r="C3988" s="4"/>
      <c r="D3988" s="5"/>
    </row>
    <row r="3990" spans="1:4" x14ac:dyDescent="0.25">
      <c r="A3990" s="4"/>
      <c r="B3990" s="8"/>
      <c r="C3990" s="4"/>
      <c r="D3990" s="5"/>
    </row>
    <row r="3992" spans="1:4" x14ac:dyDescent="0.25">
      <c r="A3992" s="4"/>
      <c r="B3992" s="8"/>
      <c r="C3992" s="4"/>
      <c r="D3992" s="5"/>
    </row>
    <row r="3994" spans="1:4" x14ac:dyDescent="0.25">
      <c r="A3994" s="4"/>
      <c r="B3994" s="8"/>
      <c r="C3994" s="4"/>
      <c r="D3994" s="5"/>
    </row>
    <row r="3996" spans="1:4" x14ac:dyDescent="0.25">
      <c r="A3996" s="4"/>
      <c r="B3996" s="8"/>
      <c r="C3996" s="4"/>
      <c r="D3996" s="5"/>
    </row>
    <row r="3998" spans="1:4" x14ac:dyDescent="0.25">
      <c r="A3998" s="4"/>
      <c r="B3998" s="8"/>
      <c r="C3998" s="4"/>
      <c r="D3998" s="5"/>
    </row>
    <row r="4000" spans="1:4" x14ac:dyDescent="0.25">
      <c r="A4000" s="4"/>
      <c r="B4000" s="8"/>
      <c r="C4000" s="4"/>
      <c r="D4000" s="5"/>
    </row>
    <row r="4002" spans="1:4" x14ac:dyDescent="0.25">
      <c r="A4002" s="4"/>
      <c r="B4002" s="8"/>
      <c r="C4002" s="4"/>
      <c r="D4002" s="5"/>
    </row>
    <row r="4004" spans="1:4" x14ac:dyDescent="0.25">
      <c r="A4004" s="4"/>
      <c r="B4004" s="8"/>
      <c r="C4004" s="4"/>
      <c r="D4004" s="5"/>
    </row>
    <row r="4006" spans="1:4" x14ac:dyDescent="0.25">
      <c r="A4006" s="4"/>
      <c r="B4006" s="8"/>
      <c r="C4006" s="4"/>
      <c r="D4006" s="5"/>
    </row>
    <row r="4008" spans="1:4" x14ac:dyDescent="0.25">
      <c r="A4008" s="4"/>
      <c r="B4008" s="8"/>
      <c r="C4008" s="4"/>
      <c r="D4008" s="5"/>
    </row>
    <row r="4010" spans="1:4" x14ac:dyDescent="0.25">
      <c r="A4010" s="4"/>
      <c r="B4010" s="8"/>
      <c r="C4010" s="4"/>
      <c r="D4010" s="5"/>
    </row>
    <row r="4012" spans="1:4" x14ac:dyDescent="0.25">
      <c r="A4012" s="4"/>
      <c r="B4012" s="8"/>
      <c r="C4012" s="4"/>
      <c r="D4012" s="5"/>
    </row>
    <row r="4014" spans="1:4" x14ac:dyDescent="0.25">
      <c r="A4014" s="4"/>
      <c r="B4014" s="8"/>
      <c r="C4014" s="4"/>
      <c r="D4014" s="5"/>
    </row>
    <row r="4016" spans="1:4" x14ac:dyDescent="0.25">
      <c r="A4016" s="4"/>
      <c r="B4016" s="8"/>
      <c r="C4016" s="4"/>
      <c r="D4016" s="5"/>
    </row>
    <row r="4018" spans="1:4" x14ac:dyDescent="0.25">
      <c r="A4018" s="4"/>
      <c r="B4018" s="8"/>
      <c r="C4018" s="4"/>
      <c r="D4018" s="5"/>
    </row>
    <row r="4020" spans="1:4" x14ac:dyDescent="0.25">
      <c r="A4020" s="4"/>
      <c r="B4020" s="8"/>
      <c r="C4020" s="4"/>
      <c r="D4020" s="5"/>
    </row>
    <row r="4022" spans="1:4" x14ac:dyDescent="0.25">
      <c r="A4022" s="4"/>
      <c r="B4022" s="8"/>
      <c r="C4022" s="4"/>
      <c r="D4022" s="5"/>
    </row>
    <row r="4024" spans="1:4" x14ac:dyDescent="0.25">
      <c r="A4024" s="4"/>
      <c r="B4024" s="8"/>
      <c r="C4024" s="4"/>
      <c r="D4024" s="5"/>
    </row>
    <row r="4026" spans="1:4" x14ac:dyDescent="0.25">
      <c r="A4026" s="4"/>
      <c r="B4026" s="8"/>
      <c r="C4026" s="4"/>
      <c r="D4026" s="5"/>
    </row>
    <row r="4028" spans="1:4" x14ac:dyDescent="0.25">
      <c r="A4028" s="4"/>
      <c r="B4028" s="8"/>
      <c r="C4028" s="4"/>
      <c r="D4028" s="5"/>
    </row>
    <row r="4030" spans="1:4" x14ac:dyDescent="0.25">
      <c r="A4030" s="4"/>
      <c r="B4030" s="8"/>
      <c r="C4030" s="4"/>
      <c r="D4030" s="5"/>
    </row>
    <row r="4032" spans="1:4" x14ac:dyDescent="0.25">
      <c r="A4032" s="4"/>
      <c r="B4032" s="8"/>
      <c r="C4032" s="4"/>
      <c r="D4032" s="5"/>
    </row>
    <row r="4034" spans="1:4" x14ac:dyDescent="0.25">
      <c r="A4034" s="4"/>
      <c r="B4034" s="8"/>
      <c r="C4034" s="4"/>
      <c r="D4034" s="5"/>
    </row>
    <row r="4036" spans="1:4" x14ac:dyDescent="0.25">
      <c r="A4036" s="4"/>
      <c r="B4036" s="8"/>
      <c r="C4036" s="4"/>
      <c r="D4036" s="5"/>
    </row>
    <row r="4038" spans="1:4" x14ac:dyDescent="0.25">
      <c r="A4038" s="4"/>
      <c r="B4038" s="8"/>
      <c r="C4038" s="4"/>
      <c r="D4038" s="5"/>
    </row>
    <row r="4040" spans="1:4" x14ac:dyDescent="0.25">
      <c r="A4040" s="4"/>
      <c r="B4040" s="8"/>
      <c r="C4040" s="4"/>
      <c r="D4040" s="5"/>
    </row>
    <row r="4042" spans="1:4" x14ac:dyDescent="0.25">
      <c r="A4042" s="4"/>
      <c r="B4042" s="8"/>
      <c r="C4042" s="4"/>
      <c r="D4042" s="5"/>
    </row>
    <row r="4044" spans="1:4" x14ac:dyDescent="0.25">
      <c r="A4044" s="4"/>
      <c r="B4044" s="8"/>
      <c r="C4044" s="4"/>
      <c r="D4044" s="5"/>
    </row>
    <row r="4046" spans="1:4" x14ac:dyDescent="0.25">
      <c r="A4046" s="4"/>
      <c r="B4046" s="8"/>
      <c r="C4046" s="4"/>
      <c r="D4046" s="5"/>
    </row>
    <row r="4048" spans="1:4" x14ac:dyDescent="0.25">
      <c r="A4048" s="4"/>
      <c r="B4048" s="8"/>
      <c r="C4048" s="4"/>
      <c r="D4048" s="5"/>
    </row>
    <row r="4050" spans="1:4" x14ac:dyDescent="0.25">
      <c r="A4050" s="4"/>
      <c r="B4050" s="8"/>
      <c r="C4050" s="4"/>
      <c r="D4050" s="5"/>
    </row>
    <row r="4052" spans="1:4" x14ac:dyDescent="0.25">
      <c r="A4052" s="4"/>
      <c r="B4052" s="8"/>
      <c r="C4052" s="4"/>
      <c r="D4052" s="5"/>
    </row>
    <row r="4054" spans="1:4" x14ac:dyDescent="0.25">
      <c r="A4054" s="4"/>
      <c r="B4054" s="8"/>
      <c r="C4054" s="4"/>
      <c r="D4054" s="5"/>
    </row>
    <row r="4056" spans="1:4" x14ac:dyDescent="0.25">
      <c r="A4056" s="4"/>
      <c r="B4056" s="8"/>
      <c r="C4056" s="4"/>
      <c r="D4056" s="5"/>
    </row>
    <row r="4058" spans="1:4" x14ac:dyDescent="0.25">
      <c r="A4058" s="4"/>
      <c r="B4058" s="8"/>
      <c r="C4058" s="4"/>
      <c r="D4058" s="5"/>
    </row>
    <row r="4060" spans="1:4" x14ac:dyDescent="0.25">
      <c r="A4060" s="4"/>
      <c r="B4060" s="8"/>
      <c r="C4060" s="4"/>
      <c r="D4060" s="5"/>
    </row>
    <row r="4062" spans="1:4" x14ac:dyDescent="0.25">
      <c r="A4062" s="4"/>
      <c r="B4062" s="8"/>
      <c r="C4062" s="4"/>
      <c r="D4062" s="5"/>
    </row>
    <row r="4064" spans="1:4" x14ac:dyDescent="0.25">
      <c r="A4064" s="4"/>
      <c r="B4064" s="8"/>
      <c r="C4064" s="4"/>
      <c r="D4064" s="5"/>
    </row>
    <row r="4066" spans="1:4" x14ac:dyDescent="0.25">
      <c r="A4066" s="4"/>
      <c r="B4066" s="8"/>
      <c r="C4066" s="4"/>
      <c r="D4066" s="5"/>
    </row>
    <row r="4068" spans="1:4" x14ac:dyDescent="0.25">
      <c r="A4068" s="4"/>
      <c r="B4068" s="8"/>
      <c r="C4068" s="4"/>
      <c r="D4068" s="5"/>
    </row>
    <row r="4070" spans="1:4" x14ac:dyDescent="0.25">
      <c r="A4070" s="4"/>
      <c r="B4070" s="8"/>
      <c r="C4070" s="4"/>
      <c r="D4070" s="5"/>
    </row>
    <row r="4072" spans="1:4" x14ac:dyDescent="0.25">
      <c r="A4072" s="4"/>
      <c r="B4072" s="8"/>
      <c r="C4072" s="4"/>
      <c r="D4072" s="5"/>
    </row>
    <row r="4074" spans="1:4" x14ac:dyDescent="0.25">
      <c r="A4074" s="4"/>
      <c r="B4074" s="8"/>
      <c r="C4074" s="4"/>
      <c r="D4074" s="5"/>
    </row>
    <row r="4076" spans="1:4" x14ac:dyDescent="0.25">
      <c r="A4076" s="4"/>
      <c r="B4076" s="8"/>
      <c r="C4076" s="4"/>
      <c r="D4076" s="5"/>
    </row>
    <row r="4078" spans="1:4" x14ac:dyDescent="0.25">
      <c r="A4078" s="4"/>
      <c r="B4078" s="8"/>
      <c r="C4078" s="4"/>
      <c r="D4078" s="5"/>
    </row>
    <row r="4080" spans="1:4" x14ac:dyDescent="0.25">
      <c r="A4080" s="4"/>
      <c r="B4080" s="8"/>
      <c r="C4080" s="4"/>
      <c r="D4080" s="5"/>
    </row>
    <row r="4082" spans="1:4" x14ac:dyDescent="0.25">
      <c r="A4082" s="4"/>
      <c r="B4082" s="8"/>
      <c r="C4082" s="4"/>
      <c r="D4082" s="5"/>
    </row>
    <row r="4084" spans="1:4" x14ac:dyDescent="0.25">
      <c r="A4084" s="4"/>
      <c r="B4084" s="8"/>
      <c r="C4084" s="4"/>
      <c r="D4084" s="5"/>
    </row>
    <row r="4086" spans="1:4" x14ac:dyDescent="0.25">
      <c r="A4086" s="4"/>
      <c r="B4086" s="8"/>
      <c r="C4086" s="4"/>
      <c r="D4086" s="5"/>
    </row>
    <row r="4088" spans="1:4" x14ac:dyDescent="0.25">
      <c r="A4088" s="4"/>
      <c r="B4088" s="8"/>
      <c r="C4088" s="4"/>
      <c r="D4088" s="5"/>
    </row>
    <row r="4090" spans="1:4" x14ac:dyDescent="0.25">
      <c r="A4090" s="4"/>
      <c r="B4090" s="8"/>
      <c r="C4090" s="4"/>
      <c r="D4090" s="5"/>
    </row>
    <row r="4092" spans="1:4" x14ac:dyDescent="0.25">
      <c r="A4092" s="4"/>
      <c r="B4092" s="8"/>
      <c r="C4092" s="4"/>
      <c r="D4092" s="5"/>
    </row>
    <row r="4094" spans="1:4" x14ac:dyDescent="0.25">
      <c r="A4094" s="4"/>
      <c r="B4094" s="8"/>
      <c r="C4094" s="4"/>
      <c r="D4094" s="5"/>
    </row>
    <row r="4096" spans="1:4" x14ac:dyDescent="0.25">
      <c r="A4096" s="4"/>
      <c r="B4096" s="8"/>
      <c r="C4096" s="4"/>
      <c r="D4096" s="5"/>
    </row>
    <row r="4098" spans="1:4" x14ac:dyDescent="0.25">
      <c r="A4098" s="4"/>
      <c r="B4098" s="8"/>
      <c r="C4098" s="4"/>
      <c r="D4098" s="5"/>
    </row>
    <row r="4100" spans="1:4" x14ac:dyDescent="0.25">
      <c r="A4100" s="4"/>
      <c r="B4100" s="8"/>
      <c r="C4100" s="4"/>
      <c r="D4100" s="5"/>
    </row>
    <row r="4102" spans="1:4" x14ac:dyDescent="0.25">
      <c r="A4102" s="4"/>
      <c r="B4102" s="8"/>
      <c r="C4102" s="4"/>
      <c r="D4102" s="5"/>
    </row>
    <row r="4104" spans="1:4" x14ac:dyDescent="0.25">
      <c r="A4104" s="4"/>
      <c r="B4104" s="8"/>
      <c r="C4104" s="4"/>
      <c r="D4104" s="5"/>
    </row>
    <row r="4106" spans="1:4" x14ac:dyDescent="0.25">
      <c r="A4106" s="4"/>
      <c r="B4106" s="8"/>
      <c r="C4106" s="4"/>
      <c r="D4106" s="5"/>
    </row>
    <row r="4108" spans="1:4" x14ac:dyDescent="0.25">
      <c r="A4108" s="4"/>
      <c r="B4108" s="8"/>
      <c r="C4108" s="4"/>
      <c r="D4108" s="5"/>
    </row>
    <row r="4110" spans="1:4" x14ac:dyDescent="0.25">
      <c r="A4110" s="4"/>
      <c r="B4110" s="8"/>
      <c r="C4110" s="4"/>
      <c r="D4110" s="5"/>
    </row>
    <row r="4112" spans="1:4" x14ac:dyDescent="0.25">
      <c r="A4112" s="4"/>
      <c r="B4112" s="8"/>
      <c r="C4112" s="4"/>
      <c r="D4112" s="5"/>
    </row>
    <row r="4114" spans="1:4" x14ac:dyDescent="0.25">
      <c r="A4114" s="4"/>
      <c r="B4114" s="8"/>
      <c r="C4114" s="4"/>
      <c r="D4114" s="5"/>
    </row>
    <row r="4116" spans="1:4" x14ac:dyDescent="0.25">
      <c r="A4116" s="4"/>
      <c r="B4116" s="8"/>
      <c r="C4116" s="4"/>
      <c r="D4116" s="5"/>
    </row>
    <row r="4118" spans="1:4" x14ac:dyDescent="0.25">
      <c r="A4118" s="4"/>
      <c r="B4118" s="8"/>
      <c r="C4118" s="4"/>
      <c r="D4118" s="5"/>
    </row>
    <row r="4120" spans="1:4" x14ac:dyDescent="0.25">
      <c r="A4120" s="4"/>
      <c r="B4120" s="8"/>
      <c r="C4120" s="4"/>
      <c r="D4120" s="5"/>
    </row>
    <row r="4122" spans="1:4" x14ac:dyDescent="0.25">
      <c r="A4122" s="4"/>
      <c r="B4122" s="8"/>
      <c r="C4122" s="4"/>
      <c r="D4122" s="5"/>
    </row>
    <row r="4124" spans="1:4" x14ac:dyDescent="0.25">
      <c r="A4124" s="4"/>
      <c r="B4124" s="8"/>
      <c r="C4124" s="4"/>
      <c r="D4124" s="5"/>
    </row>
    <row r="4126" spans="1:4" x14ac:dyDescent="0.25">
      <c r="A4126" s="4"/>
      <c r="B4126" s="8"/>
      <c r="C4126" s="4"/>
      <c r="D4126" s="5"/>
    </row>
    <row r="4128" spans="1:4" x14ac:dyDescent="0.25">
      <c r="A4128" s="4"/>
      <c r="B4128" s="8"/>
      <c r="C4128" s="4"/>
      <c r="D4128" s="5"/>
    </row>
    <row r="4130" spans="1:4" x14ac:dyDescent="0.25">
      <c r="A4130" s="4"/>
      <c r="B4130" s="8"/>
      <c r="C4130" s="4"/>
      <c r="D4130" s="5"/>
    </row>
    <row r="4132" spans="1:4" x14ac:dyDescent="0.25">
      <c r="A4132" s="4"/>
      <c r="B4132" s="8"/>
      <c r="C4132" s="4"/>
      <c r="D4132" s="5"/>
    </row>
    <row r="4134" spans="1:4" x14ac:dyDescent="0.25">
      <c r="A4134" s="4"/>
      <c r="B4134" s="8"/>
      <c r="C4134" s="4"/>
      <c r="D4134" s="5"/>
    </row>
    <row r="4136" spans="1:4" x14ac:dyDescent="0.25">
      <c r="A4136" s="4"/>
      <c r="B4136" s="8"/>
      <c r="C4136" s="4"/>
      <c r="D4136" s="5"/>
    </row>
    <row r="4138" spans="1:4" x14ac:dyDescent="0.25">
      <c r="A4138" s="4"/>
      <c r="B4138" s="8"/>
      <c r="C4138" s="4"/>
      <c r="D4138" s="5"/>
    </row>
    <row r="4140" spans="1:4" x14ac:dyDescent="0.25">
      <c r="A4140" s="4"/>
      <c r="B4140" s="8"/>
      <c r="C4140" s="4"/>
      <c r="D4140" s="5"/>
    </row>
    <row r="4142" spans="1:4" x14ac:dyDescent="0.25">
      <c r="A4142" s="4"/>
      <c r="B4142" s="8"/>
      <c r="C4142" s="4"/>
      <c r="D4142" s="5"/>
    </row>
    <row r="4144" spans="1:4" x14ac:dyDescent="0.25">
      <c r="A4144" s="4"/>
      <c r="B4144" s="8"/>
      <c r="C4144" s="4"/>
      <c r="D4144" s="5"/>
    </row>
    <row r="4146" spans="1:4" x14ac:dyDescent="0.25">
      <c r="A4146" s="4"/>
      <c r="B4146" s="8"/>
      <c r="C4146" s="4"/>
      <c r="D4146" s="5"/>
    </row>
    <row r="4148" spans="1:4" x14ac:dyDescent="0.25">
      <c r="A4148" s="4"/>
      <c r="B4148" s="8"/>
      <c r="C4148" s="4"/>
      <c r="D4148" s="5"/>
    </row>
    <row r="4150" spans="1:4" x14ac:dyDescent="0.25">
      <c r="A4150" s="4"/>
      <c r="B4150" s="8"/>
      <c r="C4150" s="4"/>
      <c r="D4150" s="5"/>
    </row>
    <row r="4152" spans="1:4" x14ac:dyDescent="0.25">
      <c r="A4152" s="4"/>
      <c r="B4152" s="8"/>
      <c r="C4152" s="4"/>
      <c r="D4152" s="5"/>
    </row>
    <row r="4154" spans="1:4" x14ac:dyDescent="0.25">
      <c r="A4154" s="4"/>
      <c r="B4154" s="8"/>
      <c r="C4154" s="4"/>
      <c r="D4154" s="5"/>
    </row>
    <row r="4156" spans="1:4" x14ac:dyDescent="0.25">
      <c r="A4156" s="4"/>
      <c r="B4156" s="8"/>
      <c r="C4156" s="4"/>
      <c r="D4156" s="5"/>
    </row>
    <row r="4158" spans="1:4" x14ac:dyDescent="0.25">
      <c r="A4158" s="4"/>
      <c r="B4158" s="8"/>
      <c r="C4158" s="4"/>
      <c r="D4158" s="5"/>
    </row>
    <row r="4160" spans="1:4" x14ac:dyDescent="0.25">
      <c r="A4160" s="4"/>
      <c r="B4160" s="8"/>
      <c r="C4160" s="4"/>
      <c r="D4160" s="5"/>
    </row>
    <row r="4162" spans="1:4" x14ac:dyDescent="0.25">
      <c r="A4162" s="4"/>
      <c r="B4162" s="8"/>
      <c r="C4162" s="4"/>
      <c r="D4162" s="5"/>
    </row>
    <row r="4164" spans="1:4" x14ac:dyDescent="0.25">
      <c r="A4164" s="4"/>
      <c r="B4164" s="8"/>
      <c r="C4164" s="4"/>
      <c r="D4164" s="5"/>
    </row>
    <row r="4166" spans="1:4" x14ac:dyDescent="0.25">
      <c r="A4166" s="4"/>
      <c r="B4166" s="8"/>
      <c r="C4166" s="4"/>
      <c r="D4166" s="5"/>
    </row>
    <row r="4168" spans="1:4" x14ac:dyDescent="0.25">
      <c r="A4168" s="4"/>
      <c r="B4168" s="8"/>
      <c r="C4168" s="4"/>
      <c r="D4168" s="5"/>
    </row>
    <row r="4170" spans="1:4" x14ac:dyDescent="0.25">
      <c r="A4170" s="4"/>
      <c r="B4170" s="8"/>
      <c r="C4170" s="4"/>
      <c r="D4170" s="5"/>
    </row>
    <row r="4172" spans="1:4" x14ac:dyDescent="0.25">
      <c r="A4172" s="4"/>
      <c r="B4172" s="8"/>
      <c r="C4172" s="4"/>
      <c r="D4172" s="5"/>
    </row>
    <row r="4174" spans="1:4" x14ac:dyDescent="0.25">
      <c r="A4174" s="4"/>
      <c r="B4174" s="8"/>
      <c r="C4174" s="4"/>
      <c r="D4174" s="5"/>
    </row>
    <row r="4176" spans="1:4" x14ac:dyDescent="0.25">
      <c r="A4176" s="4"/>
      <c r="B4176" s="8"/>
      <c r="C4176" s="4"/>
      <c r="D4176" s="5"/>
    </row>
    <row r="4178" spans="1:4" x14ac:dyDescent="0.25">
      <c r="A4178" s="4"/>
      <c r="B4178" s="8"/>
      <c r="C4178" s="4"/>
      <c r="D4178" s="5"/>
    </row>
    <row r="4180" spans="1:4" x14ac:dyDescent="0.25">
      <c r="A4180" s="4"/>
      <c r="B4180" s="8"/>
      <c r="C4180" s="4"/>
      <c r="D4180" s="5"/>
    </row>
    <row r="4182" spans="1:4" x14ac:dyDescent="0.25">
      <c r="A4182" s="4"/>
      <c r="B4182" s="8"/>
      <c r="C4182" s="4"/>
      <c r="D4182" s="5"/>
    </row>
    <row r="4184" spans="1:4" x14ac:dyDescent="0.25">
      <c r="A4184" s="4"/>
      <c r="B4184" s="8"/>
      <c r="C4184" s="4"/>
      <c r="D4184" s="5"/>
    </row>
    <row r="4186" spans="1:4" x14ac:dyDescent="0.25">
      <c r="A4186" s="4"/>
      <c r="B4186" s="8"/>
      <c r="C4186" s="4"/>
      <c r="D4186" s="5"/>
    </row>
    <row r="4188" spans="1:4" x14ac:dyDescent="0.25">
      <c r="A4188" s="4"/>
      <c r="B4188" s="8"/>
      <c r="C4188" s="4"/>
      <c r="D4188" s="5"/>
    </row>
    <row r="4190" spans="1:4" x14ac:dyDescent="0.25">
      <c r="A4190" s="4"/>
      <c r="B4190" s="8"/>
      <c r="C4190" s="4"/>
      <c r="D4190" s="5"/>
    </row>
    <row r="4192" spans="1:4" x14ac:dyDescent="0.25">
      <c r="A4192" s="4"/>
      <c r="B4192" s="8"/>
      <c r="C4192" s="4"/>
      <c r="D4192" s="5"/>
    </row>
    <row r="4194" spans="1:4" x14ac:dyDescent="0.25">
      <c r="A4194" s="4"/>
      <c r="B4194" s="8"/>
      <c r="C4194" s="4"/>
      <c r="D4194" s="5"/>
    </row>
    <row r="4196" spans="1:4" x14ac:dyDescent="0.25">
      <c r="A4196" s="4"/>
      <c r="B4196" s="8"/>
      <c r="C4196" s="4"/>
      <c r="D4196" s="5"/>
    </row>
    <row r="4198" spans="1:4" x14ac:dyDescent="0.25">
      <c r="A4198" s="4"/>
      <c r="B4198" s="8"/>
      <c r="C4198" s="4"/>
      <c r="D4198" s="5"/>
    </row>
    <row r="4200" spans="1:4" x14ac:dyDescent="0.25">
      <c r="A4200" s="4"/>
      <c r="B4200" s="8"/>
      <c r="C4200" s="4"/>
      <c r="D4200" s="5"/>
    </row>
    <row r="4202" spans="1:4" x14ac:dyDescent="0.25">
      <c r="A4202" s="4"/>
      <c r="B4202" s="8"/>
      <c r="C4202" s="4"/>
      <c r="D4202" s="5"/>
    </row>
    <row r="4204" spans="1:4" x14ac:dyDescent="0.25">
      <c r="A4204" s="4"/>
      <c r="B4204" s="8"/>
      <c r="C4204" s="4"/>
      <c r="D4204" s="5"/>
    </row>
    <row r="4206" spans="1:4" x14ac:dyDescent="0.25">
      <c r="A4206" s="4"/>
      <c r="B4206" s="8"/>
      <c r="C4206" s="4"/>
      <c r="D4206" s="5"/>
    </row>
    <row r="4208" spans="1:4" x14ac:dyDescent="0.25">
      <c r="A4208" s="4"/>
      <c r="B4208" s="8"/>
      <c r="C4208" s="4"/>
      <c r="D4208" s="5"/>
    </row>
    <row r="4210" spans="1:4" x14ac:dyDescent="0.25">
      <c r="A4210" s="4"/>
      <c r="B4210" s="8"/>
      <c r="C4210" s="4"/>
      <c r="D4210" s="5"/>
    </row>
    <row r="4212" spans="1:4" x14ac:dyDescent="0.25">
      <c r="A4212" s="4"/>
      <c r="B4212" s="8"/>
      <c r="C4212" s="4"/>
      <c r="D4212" s="5"/>
    </row>
    <row r="4214" spans="1:4" x14ac:dyDescent="0.25">
      <c r="A4214" s="4"/>
      <c r="B4214" s="8"/>
      <c r="C4214" s="4"/>
      <c r="D4214" s="5"/>
    </row>
    <row r="4216" spans="1:4" x14ac:dyDescent="0.25">
      <c r="A4216" s="4"/>
      <c r="B4216" s="8"/>
      <c r="C4216" s="4"/>
      <c r="D4216" s="5"/>
    </row>
    <row r="4218" spans="1:4" x14ac:dyDescent="0.25">
      <c r="A4218" s="4"/>
      <c r="B4218" s="8"/>
      <c r="C4218" s="4"/>
      <c r="D4218" s="5"/>
    </row>
    <row r="4220" spans="1:4" x14ac:dyDescent="0.25">
      <c r="A4220" s="4"/>
      <c r="B4220" s="8"/>
      <c r="C4220" s="4"/>
      <c r="D4220" s="5"/>
    </row>
    <row r="4222" spans="1:4" x14ac:dyDescent="0.25">
      <c r="A4222" s="4"/>
      <c r="B4222" s="8"/>
      <c r="C4222" s="4"/>
      <c r="D4222" s="5"/>
    </row>
    <row r="4224" spans="1:4" x14ac:dyDescent="0.25">
      <c r="A4224" s="4"/>
      <c r="B4224" s="8"/>
      <c r="C4224" s="4"/>
      <c r="D4224" s="5"/>
    </row>
    <row r="4226" spans="1:4" x14ac:dyDescent="0.25">
      <c r="A4226" s="4"/>
      <c r="B4226" s="8"/>
      <c r="C4226" s="4"/>
      <c r="D4226" s="5"/>
    </row>
    <row r="4228" spans="1:4" x14ac:dyDescent="0.25">
      <c r="A4228" s="4"/>
      <c r="B4228" s="8"/>
      <c r="C4228" s="4"/>
      <c r="D4228" s="5"/>
    </row>
    <row r="4230" spans="1:4" x14ac:dyDescent="0.25">
      <c r="A4230" s="4"/>
      <c r="B4230" s="8"/>
      <c r="C4230" s="4"/>
      <c r="D4230" s="5"/>
    </row>
    <row r="4232" spans="1:4" x14ac:dyDescent="0.25">
      <c r="A4232" s="4"/>
      <c r="B4232" s="8"/>
      <c r="C4232" s="4"/>
      <c r="D4232" s="5"/>
    </row>
    <row r="4234" spans="1:4" x14ac:dyDescent="0.25">
      <c r="A4234" s="4"/>
      <c r="B4234" s="8"/>
      <c r="C4234" s="4"/>
      <c r="D4234" s="5"/>
    </row>
    <row r="4236" spans="1:4" x14ac:dyDescent="0.25">
      <c r="A4236" s="4"/>
      <c r="B4236" s="8"/>
      <c r="C4236" s="4"/>
      <c r="D4236" s="5"/>
    </row>
    <row r="4238" spans="1:4" x14ac:dyDescent="0.25">
      <c r="A4238" s="4"/>
      <c r="B4238" s="8"/>
      <c r="C4238" s="4"/>
      <c r="D4238" s="5"/>
    </row>
    <row r="4240" spans="1:4" x14ac:dyDescent="0.25">
      <c r="A4240" s="4"/>
      <c r="B4240" s="8"/>
      <c r="C4240" s="4"/>
      <c r="D4240" s="5"/>
    </row>
    <row r="4242" spans="1:4" x14ac:dyDescent="0.25">
      <c r="A4242" s="4"/>
      <c r="B4242" s="8"/>
      <c r="C4242" s="4"/>
      <c r="D4242" s="5"/>
    </row>
    <row r="4244" spans="1:4" x14ac:dyDescent="0.25">
      <c r="A4244" s="4"/>
      <c r="B4244" s="8"/>
      <c r="C4244" s="4"/>
      <c r="D4244" s="5"/>
    </row>
    <row r="4246" spans="1:4" x14ac:dyDescent="0.25">
      <c r="A4246" s="4"/>
      <c r="B4246" s="8"/>
      <c r="C4246" s="4"/>
      <c r="D4246" s="5"/>
    </row>
    <row r="4248" spans="1:4" x14ac:dyDescent="0.25">
      <c r="A4248" s="4"/>
      <c r="B4248" s="8"/>
      <c r="C4248" s="4"/>
      <c r="D4248" s="5"/>
    </row>
    <row r="4250" spans="1:4" x14ac:dyDescent="0.25">
      <c r="A4250" s="4"/>
      <c r="B4250" s="8"/>
      <c r="C4250" s="4"/>
      <c r="D4250" s="5"/>
    </row>
    <row r="4252" spans="1:4" x14ac:dyDescent="0.25">
      <c r="A4252" s="4"/>
      <c r="B4252" s="8"/>
      <c r="C4252" s="4"/>
      <c r="D4252" s="5"/>
    </row>
    <row r="4254" spans="1:4" x14ac:dyDescent="0.25">
      <c r="A4254" s="4"/>
      <c r="B4254" s="8"/>
      <c r="C4254" s="4"/>
      <c r="D4254" s="5"/>
    </row>
    <row r="4256" spans="1:4" x14ac:dyDescent="0.25">
      <c r="A4256" s="4"/>
      <c r="B4256" s="8"/>
      <c r="C4256" s="4"/>
      <c r="D4256" s="5"/>
    </row>
    <row r="4258" spans="1:4" x14ac:dyDescent="0.25">
      <c r="A4258" s="4"/>
      <c r="B4258" s="8"/>
      <c r="C4258" s="4"/>
      <c r="D4258" s="5"/>
    </row>
    <row r="4260" spans="1:4" x14ac:dyDescent="0.25">
      <c r="A4260" s="4"/>
      <c r="B4260" s="8"/>
      <c r="C4260" s="4"/>
      <c r="D4260" s="5"/>
    </row>
    <row r="4262" spans="1:4" x14ac:dyDescent="0.25">
      <c r="A4262" s="4"/>
      <c r="B4262" s="8"/>
      <c r="C4262" s="4"/>
      <c r="D4262" s="5"/>
    </row>
    <row r="4264" spans="1:4" x14ac:dyDescent="0.25">
      <c r="A4264" s="4"/>
      <c r="B4264" s="8"/>
      <c r="C4264" s="4"/>
      <c r="D4264" s="5"/>
    </row>
    <row r="4266" spans="1:4" x14ac:dyDescent="0.25">
      <c r="A4266" s="4"/>
      <c r="B4266" s="8"/>
      <c r="C4266" s="4"/>
      <c r="D4266" s="5"/>
    </row>
    <row r="4268" spans="1:4" x14ac:dyDescent="0.25">
      <c r="A4268" s="4"/>
      <c r="B4268" s="8"/>
      <c r="C4268" s="4"/>
      <c r="D4268" s="5"/>
    </row>
    <row r="4270" spans="1:4" x14ac:dyDescent="0.25">
      <c r="A4270" s="4"/>
      <c r="B4270" s="8"/>
      <c r="C4270" s="4"/>
      <c r="D4270" s="5"/>
    </row>
    <row r="4272" spans="1:4" x14ac:dyDescent="0.25">
      <c r="A4272" s="4"/>
      <c r="B4272" s="8"/>
      <c r="C4272" s="4"/>
      <c r="D4272" s="5"/>
    </row>
    <row r="4274" spans="1:4" x14ac:dyDescent="0.25">
      <c r="A4274" s="4"/>
      <c r="B4274" s="8"/>
      <c r="C4274" s="4"/>
      <c r="D4274" s="5"/>
    </row>
    <row r="4276" spans="1:4" x14ac:dyDescent="0.25">
      <c r="A4276" s="4"/>
      <c r="B4276" s="8"/>
      <c r="C4276" s="4"/>
      <c r="D4276" s="5"/>
    </row>
    <row r="4278" spans="1:4" x14ac:dyDescent="0.25">
      <c r="A4278" s="4"/>
      <c r="B4278" s="8"/>
      <c r="C4278" s="4"/>
      <c r="D4278" s="5"/>
    </row>
    <row r="4280" spans="1:4" x14ac:dyDescent="0.25">
      <c r="A4280" s="4"/>
      <c r="B4280" s="8"/>
      <c r="C4280" s="4"/>
      <c r="D4280" s="5"/>
    </row>
    <row r="4282" spans="1:4" x14ac:dyDescent="0.25">
      <c r="A4282" s="4"/>
      <c r="B4282" s="8"/>
      <c r="C4282" s="4"/>
      <c r="D4282" s="5"/>
    </row>
    <row r="4284" spans="1:4" x14ac:dyDescent="0.25">
      <c r="A4284" s="4"/>
      <c r="B4284" s="8"/>
      <c r="C4284" s="4"/>
      <c r="D4284" s="5"/>
    </row>
    <row r="4286" spans="1:4" x14ac:dyDescent="0.25">
      <c r="A4286" s="4"/>
      <c r="B4286" s="8"/>
      <c r="C4286" s="4"/>
      <c r="D4286" s="5"/>
    </row>
    <row r="4288" spans="1:4" x14ac:dyDescent="0.25">
      <c r="A4288" s="4"/>
      <c r="B4288" s="8"/>
      <c r="C4288" s="4"/>
      <c r="D4288" s="5"/>
    </row>
    <row r="4290" spans="1:4" x14ac:dyDescent="0.25">
      <c r="A4290" s="4"/>
      <c r="B4290" s="8"/>
      <c r="C4290" s="4"/>
      <c r="D4290" s="5"/>
    </row>
    <row r="4292" spans="1:4" x14ac:dyDescent="0.25">
      <c r="A4292" s="4"/>
      <c r="B4292" s="8"/>
      <c r="C4292" s="4"/>
      <c r="D4292" s="5"/>
    </row>
    <row r="4294" spans="1:4" x14ac:dyDescent="0.25">
      <c r="A4294" s="4"/>
      <c r="B4294" s="8"/>
      <c r="C4294" s="4"/>
      <c r="D4294" s="5"/>
    </row>
    <row r="4296" spans="1:4" x14ac:dyDescent="0.25">
      <c r="A4296" s="4"/>
      <c r="B4296" s="8"/>
      <c r="C4296" s="4"/>
      <c r="D4296" s="5"/>
    </row>
    <row r="4298" spans="1:4" x14ac:dyDescent="0.25">
      <c r="A4298" s="4"/>
      <c r="B4298" s="8"/>
      <c r="C4298" s="4"/>
      <c r="D4298" s="5"/>
    </row>
    <row r="4300" spans="1:4" x14ac:dyDescent="0.25">
      <c r="A4300" s="4"/>
      <c r="B4300" s="8"/>
      <c r="C4300" s="4"/>
      <c r="D4300" s="5"/>
    </row>
    <row r="4302" spans="1:4" x14ac:dyDescent="0.25">
      <c r="A4302" s="4"/>
      <c r="B4302" s="8"/>
      <c r="C4302" s="4"/>
      <c r="D4302" s="5"/>
    </row>
    <row r="4304" spans="1:4" x14ac:dyDescent="0.25">
      <c r="A4304" s="4"/>
      <c r="B4304" s="8"/>
      <c r="C4304" s="4"/>
      <c r="D4304" s="5"/>
    </row>
    <row r="4306" spans="1:4" x14ac:dyDescent="0.25">
      <c r="A4306" s="4"/>
      <c r="B4306" s="8"/>
      <c r="C4306" s="4"/>
      <c r="D4306" s="5"/>
    </row>
    <row r="4308" spans="1:4" x14ac:dyDescent="0.25">
      <c r="A4308" s="4"/>
      <c r="B4308" s="8"/>
      <c r="C4308" s="4"/>
      <c r="D4308" s="5"/>
    </row>
    <row r="4310" spans="1:4" x14ac:dyDescent="0.25">
      <c r="A4310" s="4"/>
      <c r="B4310" s="8"/>
      <c r="C4310" s="4"/>
      <c r="D4310" s="5"/>
    </row>
    <row r="4312" spans="1:4" x14ac:dyDescent="0.25">
      <c r="A4312" s="4"/>
      <c r="B4312" s="8"/>
      <c r="C4312" s="4"/>
      <c r="D4312" s="5"/>
    </row>
    <row r="4314" spans="1:4" x14ac:dyDescent="0.25">
      <c r="A4314" s="4"/>
      <c r="B4314" s="8"/>
      <c r="C4314" s="4"/>
      <c r="D4314" s="5"/>
    </row>
    <row r="4316" spans="1:4" x14ac:dyDescent="0.25">
      <c r="A4316" s="4"/>
      <c r="B4316" s="8"/>
      <c r="C4316" s="4"/>
      <c r="D4316" s="5"/>
    </row>
    <row r="4318" spans="1:4" x14ac:dyDescent="0.25">
      <c r="A4318" s="4"/>
      <c r="B4318" s="8"/>
      <c r="C4318" s="4"/>
      <c r="D4318" s="5"/>
    </row>
    <row r="4320" spans="1:4" x14ac:dyDescent="0.25">
      <c r="A4320" s="4"/>
      <c r="B4320" s="8"/>
      <c r="C4320" s="4"/>
      <c r="D4320" s="5"/>
    </row>
    <row r="4322" spans="1:4" x14ac:dyDescent="0.25">
      <c r="A4322" s="4"/>
      <c r="B4322" s="8"/>
      <c r="C4322" s="4"/>
      <c r="D4322" s="5"/>
    </row>
    <row r="4324" spans="1:4" x14ac:dyDescent="0.25">
      <c r="A4324" s="4"/>
      <c r="B4324" s="8"/>
      <c r="C4324" s="4"/>
      <c r="D4324" s="5"/>
    </row>
    <row r="4326" spans="1:4" x14ac:dyDescent="0.25">
      <c r="A4326" s="4"/>
      <c r="B4326" s="8"/>
      <c r="C4326" s="4"/>
      <c r="D4326" s="5"/>
    </row>
    <row r="4328" spans="1:4" x14ac:dyDescent="0.25">
      <c r="A4328" s="4"/>
      <c r="B4328" s="8"/>
      <c r="C4328" s="4"/>
      <c r="D4328" s="5"/>
    </row>
    <row r="4330" spans="1:4" x14ac:dyDescent="0.25">
      <c r="A4330" s="4"/>
      <c r="B4330" s="8"/>
      <c r="C4330" s="4"/>
      <c r="D4330" s="5"/>
    </row>
    <row r="4332" spans="1:4" x14ac:dyDescent="0.25">
      <c r="A4332" s="4"/>
      <c r="B4332" s="8"/>
      <c r="C4332" s="4"/>
      <c r="D4332" s="5"/>
    </row>
    <row r="4334" spans="1:4" x14ac:dyDescent="0.25">
      <c r="A4334" s="4"/>
      <c r="B4334" s="8"/>
      <c r="C4334" s="4"/>
      <c r="D4334" s="5"/>
    </row>
    <row r="4336" spans="1:4" x14ac:dyDescent="0.25">
      <c r="A4336" s="4"/>
      <c r="B4336" s="8"/>
      <c r="C4336" s="4"/>
      <c r="D4336" s="5"/>
    </row>
    <row r="4338" spans="1:4" x14ac:dyDescent="0.25">
      <c r="A4338" s="4"/>
      <c r="B4338" s="8"/>
      <c r="C4338" s="4"/>
      <c r="D4338" s="5"/>
    </row>
    <row r="4340" spans="1:4" x14ac:dyDescent="0.25">
      <c r="A4340" s="4"/>
      <c r="B4340" s="8"/>
      <c r="C4340" s="4"/>
      <c r="D4340" s="5"/>
    </row>
    <row r="4342" spans="1:4" x14ac:dyDescent="0.25">
      <c r="A4342" s="4"/>
      <c r="B4342" s="8"/>
      <c r="C4342" s="4"/>
      <c r="D4342" s="5"/>
    </row>
    <row r="4344" spans="1:4" x14ac:dyDescent="0.25">
      <c r="A4344" s="4"/>
      <c r="B4344" s="8"/>
      <c r="C4344" s="4"/>
      <c r="D4344" s="5"/>
    </row>
    <row r="4346" spans="1:4" x14ac:dyDescent="0.25">
      <c r="A4346" s="4"/>
      <c r="B4346" s="8"/>
      <c r="C4346" s="4"/>
      <c r="D4346" s="5"/>
    </row>
    <row r="4348" spans="1:4" x14ac:dyDescent="0.25">
      <c r="A4348" s="4"/>
      <c r="B4348" s="8"/>
      <c r="C4348" s="4"/>
      <c r="D4348" s="5"/>
    </row>
    <row r="4350" spans="1:4" x14ac:dyDescent="0.25">
      <c r="A4350" s="4"/>
      <c r="B4350" s="8"/>
      <c r="C4350" s="4"/>
      <c r="D4350" s="5"/>
    </row>
    <row r="4352" spans="1:4" x14ac:dyDescent="0.25">
      <c r="A4352" s="4"/>
      <c r="B4352" s="8"/>
      <c r="C4352" s="4"/>
      <c r="D4352" s="5"/>
    </row>
    <row r="4354" spans="1:4" x14ac:dyDescent="0.25">
      <c r="A4354" s="4"/>
      <c r="B4354" s="8"/>
      <c r="C4354" s="4"/>
      <c r="D4354" s="5"/>
    </row>
    <row r="4356" spans="1:4" x14ac:dyDescent="0.25">
      <c r="A4356" s="4"/>
      <c r="B4356" s="8"/>
      <c r="C4356" s="4"/>
      <c r="D4356" s="5"/>
    </row>
    <row r="4358" spans="1:4" x14ac:dyDescent="0.25">
      <c r="A4358" s="4"/>
      <c r="B4358" s="8"/>
      <c r="C4358" s="4"/>
      <c r="D4358" s="5"/>
    </row>
    <row r="4360" spans="1:4" x14ac:dyDescent="0.25">
      <c r="A4360" s="4"/>
      <c r="B4360" s="8"/>
      <c r="C4360" s="4"/>
      <c r="D4360" s="5"/>
    </row>
    <row r="4362" spans="1:4" x14ac:dyDescent="0.25">
      <c r="A4362" s="4"/>
      <c r="B4362" s="8"/>
      <c r="C4362" s="4"/>
      <c r="D4362" s="5"/>
    </row>
    <row r="4364" spans="1:4" x14ac:dyDescent="0.25">
      <c r="A4364" s="4"/>
      <c r="B4364" s="8"/>
      <c r="C4364" s="4"/>
      <c r="D4364" s="5"/>
    </row>
    <row r="4366" spans="1:4" x14ac:dyDescent="0.25">
      <c r="A4366" s="4"/>
      <c r="B4366" s="8"/>
      <c r="C4366" s="4"/>
      <c r="D4366" s="5"/>
    </row>
    <row r="4368" spans="1:4" x14ac:dyDescent="0.25">
      <c r="A4368" s="4"/>
      <c r="B4368" s="8"/>
      <c r="C4368" s="4"/>
      <c r="D4368" s="5"/>
    </row>
    <row r="4370" spans="1:4" x14ac:dyDescent="0.25">
      <c r="A4370" s="4"/>
      <c r="B4370" s="8"/>
      <c r="C4370" s="4"/>
      <c r="D4370" s="5"/>
    </row>
    <row r="4372" spans="1:4" x14ac:dyDescent="0.25">
      <c r="A4372" s="4"/>
      <c r="B4372" s="8"/>
      <c r="C4372" s="4"/>
      <c r="D4372" s="5"/>
    </row>
    <row r="4374" spans="1:4" x14ac:dyDescent="0.25">
      <c r="A4374" s="4"/>
      <c r="B4374" s="8"/>
      <c r="C4374" s="4"/>
      <c r="D4374" s="5"/>
    </row>
    <row r="4376" spans="1:4" x14ac:dyDescent="0.25">
      <c r="A4376" s="4"/>
      <c r="B4376" s="8"/>
      <c r="C4376" s="4"/>
      <c r="D4376" s="5"/>
    </row>
    <row r="4378" spans="1:4" x14ac:dyDescent="0.25">
      <c r="A4378" s="4"/>
      <c r="B4378" s="8"/>
      <c r="C4378" s="4"/>
      <c r="D4378" s="5"/>
    </row>
    <row r="4380" spans="1:4" x14ac:dyDescent="0.25">
      <c r="A4380" s="4"/>
      <c r="B4380" s="8"/>
      <c r="C4380" s="4"/>
      <c r="D4380" s="5"/>
    </row>
    <row r="4382" spans="1:4" x14ac:dyDescent="0.25">
      <c r="A4382" s="4"/>
      <c r="B4382" s="8"/>
      <c r="C4382" s="4"/>
      <c r="D4382" s="5"/>
    </row>
    <row r="4384" spans="1:4" x14ac:dyDescent="0.25">
      <c r="A4384" s="4"/>
      <c r="B4384" s="8"/>
      <c r="C4384" s="4"/>
      <c r="D4384" s="5"/>
    </row>
    <row r="4386" spans="1:4" x14ac:dyDescent="0.25">
      <c r="A4386" s="4"/>
      <c r="B4386" s="8"/>
      <c r="C4386" s="4"/>
      <c r="D4386" s="5"/>
    </row>
    <row r="4388" spans="1:4" x14ac:dyDescent="0.25">
      <c r="A4388" s="4"/>
      <c r="B4388" s="8"/>
      <c r="C4388" s="4"/>
      <c r="D4388" s="5"/>
    </row>
    <row r="4390" spans="1:4" x14ac:dyDescent="0.25">
      <c r="A4390" s="4"/>
      <c r="B4390" s="8"/>
      <c r="C4390" s="4"/>
      <c r="D4390" s="5"/>
    </row>
    <row r="4392" spans="1:4" x14ac:dyDescent="0.25">
      <c r="A4392" s="4"/>
      <c r="B4392" s="8"/>
      <c r="C4392" s="4"/>
      <c r="D4392" s="5"/>
    </row>
    <row r="4394" spans="1:4" x14ac:dyDescent="0.25">
      <c r="A4394" s="4"/>
      <c r="B4394" s="8"/>
      <c r="C4394" s="4"/>
      <c r="D4394" s="5"/>
    </row>
    <row r="4396" spans="1:4" x14ac:dyDescent="0.25">
      <c r="A4396" s="4"/>
      <c r="B4396" s="8"/>
      <c r="C4396" s="4"/>
      <c r="D4396" s="5"/>
    </row>
    <row r="4398" spans="1:4" x14ac:dyDescent="0.25">
      <c r="A4398" s="4"/>
      <c r="B4398" s="8"/>
      <c r="C4398" s="4"/>
      <c r="D4398" s="5"/>
    </row>
    <row r="4400" spans="1:4" x14ac:dyDescent="0.25">
      <c r="A4400" s="4"/>
      <c r="B4400" s="8"/>
      <c r="C4400" s="4"/>
      <c r="D4400" s="5"/>
    </row>
    <row r="4402" spans="1:4" x14ac:dyDescent="0.25">
      <c r="A4402" s="4"/>
      <c r="B4402" s="8"/>
      <c r="C4402" s="4"/>
      <c r="D4402" s="5"/>
    </row>
    <row r="4404" spans="1:4" x14ac:dyDescent="0.25">
      <c r="A4404" s="4"/>
      <c r="B4404" s="8"/>
      <c r="C4404" s="4"/>
      <c r="D4404" s="5"/>
    </row>
    <row r="4406" spans="1:4" x14ac:dyDescent="0.25">
      <c r="A4406" s="4"/>
      <c r="B4406" s="8"/>
      <c r="C4406" s="4"/>
      <c r="D4406" s="5"/>
    </row>
    <row r="4408" spans="1:4" x14ac:dyDescent="0.25">
      <c r="A4408" s="4"/>
      <c r="B4408" s="8"/>
      <c r="C4408" s="4"/>
      <c r="D4408" s="5"/>
    </row>
    <row r="4410" spans="1:4" x14ac:dyDescent="0.25">
      <c r="A4410" s="4"/>
      <c r="B4410" s="8"/>
      <c r="C4410" s="4"/>
      <c r="D4410" s="5"/>
    </row>
    <row r="4412" spans="1:4" x14ac:dyDescent="0.25">
      <c r="A4412" s="4"/>
      <c r="B4412" s="8"/>
      <c r="C4412" s="4"/>
      <c r="D4412" s="5"/>
    </row>
    <row r="4414" spans="1:4" x14ac:dyDescent="0.25">
      <c r="A4414" s="4"/>
      <c r="B4414" s="8"/>
      <c r="C4414" s="4"/>
      <c r="D4414" s="5"/>
    </row>
    <row r="4416" spans="1:4" x14ac:dyDescent="0.25">
      <c r="A4416" s="4"/>
      <c r="B4416" s="8"/>
      <c r="C4416" s="4"/>
      <c r="D4416" s="5"/>
    </row>
    <row r="4418" spans="1:4" x14ac:dyDescent="0.25">
      <c r="A4418" s="4"/>
      <c r="B4418" s="8"/>
      <c r="C4418" s="4"/>
      <c r="D4418" s="5"/>
    </row>
    <row r="4420" spans="1:4" x14ac:dyDescent="0.25">
      <c r="A4420" s="4"/>
      <c r="B4420" s="8"/>
      <c r="C4420" s="4"/>
      <c r="D4420" s="5"/>
    </row>
    <row r="4422" spans="1:4" x14ac:dyDescent="0.25">
      <c r="A4422" s="4"/>
      <c r="B4422" s="8"/>
      <c r="C4422" s="4"/>
      <c r="D4422" s="5"/>
    </row>
    <row r="4424" spans="1:4" x14ac:dyDescent="0.25">
      <c r="A4424" s="4"/>
      <c r="B4424" s="8"/>
      <c r="C4424" s="4"/>
      <c r="D4424" s="5"/>
    </row>
    <row r="4426" spans="1:4" x14ac:dyDescent="0.25">
      <c r="A4426" s="4"/>
      <c r="B4426" s="8"/>
      <c r="C4426" s="4"/>
      <c r="D4426" s="5"/>
    </row>
    <row r="4428" spans="1:4" x14ac:dyDescent="0.25">
      <c r="A4428" s="4"/>
      <c r="B4428" s="8"/>
      <c r="C4428" s="4"/>
      <c r="D4428" s="5"/>
    </row>
    <row r="4430" spans="1:4" x14ac:dyDescent="0.25">
      <c r="A4430" s="4"/>
      <c r="B4430" s="8"/>
      <c r="C4430" s="4"/>
      <c r="D4430" s="5"/>
    </row>
    <row r="4432" spans="1:4" x14ac:dyDescent="0.25">
      <c r="A4432" s="4"/>
      <c r="B4432" s="8"/>
      <c r="C4432" s="4"/>
      <c r="D4432" s="5"/>
    </row>
    <row r="4434" spans="1:4" x14ac:dyDescent="0.25">
      <c r="A4434" s="4"/>
      <c r="B4434" s="8"/>
      <c r="C4434" s="4"/>
      <c r="D4434" s="5"/>
    </row>
    <row r="4436" spans="1:4" x14ac:dyDescent="0.25">
      <c r="A4436" s="4"/>
      <c r="B4436" s="8"/>
      <c r="C4436" s="4"/>
      <c r="D4436" s="5"/>
    </row>
    <row r="4438" spans="1:4" x14ac:dyDescent="0.25">
      <c r="A4438" s="4"/>
      <c r="B4438" s="8"/>
      <c r="C4438" s="4"/>
      <c r="D4438" s="5"/>
    </row>
    <row r="4440" spans="1:4" x14ac:dyDescent="0.25">
      <c r="A4440" s="4"/>
      <c r="B4440" s="8"/>
      <c r="C4440" s="4"/>
      <c r="D4440" s="5"/>
    </row>
    <row r="4442" spans="1:4" x14ac:dyDescent="0.25">
      <c r="A4442" s="4"/>
      <c r="B4442" s="8"/>
      <c r="C4442" s="4"/>
      <c r="D4442" s="5"/>
    </row>
    <row r="4444" spans="1:4" x14ac:dyDescent="0.25">
      <c r="A4444" s="4"/>
      <c r="B4444" s="8"/>
      <c r="C4444" s="4"/>
      <c r="D4444" s="5"/>
    </row>
    <row r="4446" spans="1:4" x14ac:dyDescent="0.25">
      <c r="A4446" s="4"/>
      <c r="B4446" s="8"/>
      <c r="C4446" s="4"/>
      <c r="D4446" s="5"/>
    </row>
    <row r="4448" spans="1:4" x14ac:dyDescent="0.25">
      <c r="A4448" s="4"/>
      <c r="B4448" s="8"/>
      <c r="C4448" s="4"/>
      <c r="D4448" s="5"/>
    </row>
    <row r="4450" spans="1:4" x14ac:dyDescent="0.25">
      <c r="A4450" s="4"/>
      <c r="B4450" s="8"/>
      <c r="C4450" s="4"/>
      <c r="D4450" s="5"/>
    </row>
    <row r="4452" spans="1:4" x14ac:dyDescent="0.25">
      <c r="A4452" s="4"/>
      <c r="B4452" s="8"/>
      <c r="C4452" s="4"/>
      <c r="D4452" s="5"/>
    </row>
    <row r="4454" spans="1:4" x14ac:dyDescent="0.25">
      <c r="A4454" s="4"/>
      <c r="B4454" s="8"/>
      <c r="C4454" s="4"/>
      <c r="D4454" s="5"/>
    </row>
    <row r="4456" spans="1:4" x14ac:dyDescent="0.25">
      <c r="A4456" s="4"/>
      <c r="B4456" s="8"/>
      <c r="C4456" s="4"/>
      <c r="D4456" s="5"/>
    </row>
    <row r="4458" spans="1:4" x14ac:dyDescent="0.25">
      <c r="A4458" s="4"/>
      <c r="B4458" s="8"/>
      <c r="C4458" s="4"/>
      <c r="D4458" s="5"/>
    </row>
    <row r="4460" spans="1:4" x14ac:dyDescent="0.25">
      <c r="A4460" s="4"/>
      <c r="B4460" s="8"/>
      <c r="C4460" s="4"/>
      <c r="D4460" s="5"/>
    </row>
    <row r="4462" spans="1:4" x14ac:dyDescent="0.25">
      <c r="A4462" s="4"/>
      <c r="B4462" s="8"/>
      <c r="C4462" s="4"/>
      <c r="D4462" s="5"/>
    </row>
    <row r="4464" spans="1:4" x14ac:dyDescent="0.25">
      <c r="A4464" s="4"/>
      <c r="B4464" s="8"/>
      <c r="C4464" s="4"/>
      <c r="D4464" s="5"/>
    </row>
    <row r="4466" spans="1:4" x14ac:dyDescent="0.25">
      <c r="A4466" s="4"/>
      <c r="B4466" s="8"/>
      <c r="C4466" s="4"/>
      <c r="D4466" s="5"/>
    </row>
    <row r="4468" spans="1:4" x14ac:dyDescent="0.25">
      <c r="A4468" s="4"/>
      <c r="B4468" s="8"/>
      <c r="C4468" s="4"/>
      <c r="D4468" s="5"/>
    </row>
    <row r="4470" spans="1:4" x14ac:dyDescent="0.25">
      <c r="A4470" s="4"/>
      <c r="B4470" s="8"/>
      <c r="C4470" s="4"/>
      <c r="D4470" s="5"/>
    </row>
    <row r="4472" spans="1:4" x14ac:dyDescent="0.25">
      <c r="A4472" s="4"/>
      <c r="B4472" s="8"/>
      <c r="C4472" s="4"/>
      <c r="D4472" s="5"/>
    </row>
    <row r="4474" spans="1:4" x14ac:dyDescent="0.25">
      <c r="A4474" s="4"/>
      <c r="B4474" s="8"/>
      <c r="C4474" s="4"/>
      <c r="D4474" s="5"/>
    </row>
    <row r="4476" spans="1:4" x14ac:dyDescent="0.25">
      <c r="A4476" s="4"/>
      <c r="B4476" s="8"/>
      <c r="C4476" s="4"/>
      <c r="D4476" s="5"/>
    </row>
    <row r="4478" spans="1:4" x14ac:dyDescent="0.25">
      <c r="A4478" s="4"/>
      <c r="B4478" s="8"/>
      <c r="C4478" s="4"/>
      <c r="D4478" s="5"/>
    </row>
    <row r="4480" spans="1:4" x14ac:dyDescent="0.25">
      <c r="A4480" s="4"/>
      <c r="B4480" s="8"/>
      <c r="C4480" s="4"/>
      <c r="D4480" s="5"/>
    </row>
    <row r="4482" spans="1:4" x14ac:dyDescent="0.25">
      <c r="A4482" s="4"/>
      <c r="B4482" s="8"/>
      <c r="C4482" s="4"/>
      <c r="D4482" s="5"/>
    </row>
    <row r="4484" spans="1:4" x14ac:dyDescent="0.25">
      <c r="A4484" s="4"/>
      <c r="B4484" s="8"/>
      <c r="C4484" s="4"/>
      <c r="D4484" s="5"/>
    </row>
    <row r="4486" spans="1:4" x14ac:dyDescent="0.25">
      <c r="A4486" s="4"/>
      <c r="B4486" s="8"/>
      <c r="C4486" s="4"/>
      <c r="D4486" s="5"/>
    </row>
    <row r="4488" spans="1:4" x14ac:dyDescent="0.25">
      <c r="A4488" s="4"/>
      <c r="B4488" s="8"/>
      <c r="C4488" s="4"/>
      <c r="D4488" s="5"/>
    </row>
    <row r="4490" spans="1:4" x14ac:dyDescent="0.25">
      <c r="A4490" s="4"/>
      <c r="B4490" s="8"/>
      <c r="C4490" s="4"/>
      <c r="D4490" s="5"/>
    </row>
    <row r="4492" spans="1:4" x14ac:dyDescent="0.25">
      <c r="A4492" s="4"/>
      <c r="B4492" s="8"/>
      <c r="C4492" s="4"/>
      <c r="D4492" s="5"/>
    </row>
    <row r="4494" spans="1:4" x14ac:dyDescent="0.25">
      <c r="A4494" s="4"/>
      <c r="B4494" s="8"/>
      <c r="C4494" s="4"/>
      <c r="D4494" s="5"/>
    </row>
    <row r="4496" spans="1:4" x14ac:dyDescent="0.25">
      <c r="A4496" s="4"/>
      <c r="B4496" s="8"/>
      <c r="C4496" s="4"/>
      <c r="D4496" s="5"/>
    </row>
    <row r="4498" spans="1:4" x14ac:dyDescent="0.25">
      <c r="A4498" s="4"/>
      <c r="B4498" s="8"/>
      <c r="C4498" s="4"/>
      <c r="D4498" s="5"/>
    </row>
    <row r="4500" spans="1:4" x14ac:dyDescent="0.25">
      <c r="A4500" s="4"/>
      <c r="B4500" s="8"/>
      <c r="C4500" s="4"/>
      <c r="D4500" s="5"/>
    </row>
    <row r="4502" spans="1:4" x14ac:dyDescent="0.25">
      <c r="A4502" s="4"/>
      <c r="B4502" s="8"/>
      <c r="C4502" s="4"/>
      <c r="D4502" s="5"/>
    </row>
    <row r="4504" spans="1:4" x14ac:dyDescent="0.25">
      <c r="A4504" s="4"/>
      <c r="B4504" s="8"/>
      <c r="C4504" s="4"/>
      <c r="D4504" s="5"/>
    </row>
    <row r="4506" spans="1:4" x14ac:dyDescent="0.25">
      <c r="A4506" s="4"/>
      <c r="B4506" s="8"/>
      <c r="C4506" s="4"/>
      <c r="D4506" s="5"/>
    </row>
    <row r="4508" spans="1:4" x14ac:dyDescent="0.25">
      <c r="A4508" s="4"/>
      <c r="B4508" s="8"/>
      <c r="C4508" s="4"/>
      <c r="D4508" s="5"/>
    </row>
    <row r="4510" spans="1:4" x14ac:dyDescent="0.25">
      <c r="A4510" s="4"/>
      <c r="B4510" s="8"/>
      <c r="C4510" s="4"/>
      <c r="D4510" s="5"/>
    </row>
    <row r="4512" spans="1:4" x14ac:dyDescent="0.25">
      <c r="A4512" s="4"/>
      <c r="B4512" s="8"/>
      <c r="C4512" s="4"/>
      <c r="D4512" s="5"/>
    </row>
    <row r="4514" spans="1:4" x14ac:dyDescent="0.25">
      <c r="A4514" s="4"/>
      <c r="B4514" s="8"/>
      <c r="C4514" s="4"/>
      <c r="D4514" s="5"/>
    </row>
    <row r="4516" spans="1:4" x14ac:dyDescent="0.25">
      <c r="A4516" s="4"/>
      <c r="B4516" s="8"/>
      <c r="C4516" s="4"/>
      <c r="D4516" s="5"/>
    </row>
    <row r="4518" spans="1:4" x14ac:dyDescent="0.25">
      <c r="A4518" s="4"/>
      <c r="B4518" s="8"/>
      <c r="C4518" s="4"/>
      <c r="D4518" s="5"/>
    </row>
    <row r="4520" spans="1:4" x14ac:dyDescent="0.25">
      <c r="A4520" s="4"/>
      <c r="B4520" s="8"/>
      <c r="C4520" s="4"/>
      <c r="D4520" s="5"/>
    </row>
    <row r="4522" spans="1:4" x14ac:dyDescent="0.25">
      <c r="A4522" s="4"/>
      <c r="B4522" s="8"/>
      <c r="C4522" s="4"/>
      <c r="D4522" s="5"/>
    </row>
    <row r="4524" spans="1:4" x14ac:dyDescent="0.25">
      <c r="A4524" s="4"/>
      <c r="B4524" s="8"/>
      <c r="C4524" s="4"/>
      <c r="D4524" s="5"/>
    </row>
    <row r="4526" spans="1:4" x14ac:dyDescent="0.25">
      <c r="A4526" s="4"/>
      <c r="B4526" s="8"/>
      <c r="C4526" s="4"/>
      <c r="D4526" s="5"/>
    </row>
    <row r="4528" spans="1:4" x14ac:dyDescent="0.25">
      <c r="A4528" s="4"/>
      <c r="B4528" s="8"/>
      <c r="C4528" s="4"/>
      <c r="D4528" s="5"/>
    </row>
    <row r="4530" spans="1:4" x14ac:dyDescent="0.25">
      <c r="A4530" s="4"/>
      <c r="B4530" s="8"/>
      <c r="C4530" s="4"/>
      <c r="D4530" s="5"/>
    </row>
    <row r="4532" spans="1:4" x14ac:dyDescent="0.25">
      <c r="A4532" s="4"/>
      <c r="B4532" s="8"/>
      <c r="C4532" s="4"/>
      <c r="D4532" s="5"/>
    </row>
    <row r="4534" spans="1:4" x14ac:dyDescent="0.25">
      <c r="A4534" s="4"/>
      <c r="B4534" s="8"/>
      <c r="C4534" s="4"/>
      <c r="D4534" s="5"/>
    </row>
    <row r="4536" spans="1:4" x14ac:dyDescent="0.25">
      <c r="A4536" s="4"/>
      <c r="B4536" s="8"/>
      <c r="C4536" s="4"/>
      <c r="D4536" s="5"/>
    </row>
    <row r="4538" spans="1:4" x14ac:dyDescent="0.25">
      <c r="A4538" s="4"/>
      <c r="B4538" s="8"/>
      <c r="C4538" s="4"/>
      <c r="D4538" s="5"/>
    </row>
    <row r="4540" spans="1:4" x14ac:dyDescent="0.25">
      <c r="A4540" s="4"/>
      <c r="B4540" s="8"/>
      <c r="C4540" s="4"/>
      <c r="D4540" s="5"/>
    </row>
    <row r="4542" spans="1:4" x14ac:dyDescent="0.25">
      <c r="A4542" s="4"/>
      <c r="B4542" s="8"/>
      <c r="C4542" s="4"/>
      <c r="D4542" s="5"/>
    </row>
    <row r="4544" spans="1:4" x14ac:dyDescent="0.25">
      <c r="A4544" s="4"/>
      <c r="B4544" s="8"/>
      <c r="C4544" s="4"/>
      <c r="D4544" s="5"/>
    </row>
    <row r="4546" spans="1:4" x14ac:dyDescent="0.25">
      <c r="A4546" s="4"/>
      <c r="B4546" s="8"/>
      <c r="C4546" s="4"/>
      <c r="D4546" s="5"/>
    </row>
    <row r="4548" spans="1:4" x14ac:dyDescent="0.25">
      <c r="A4548" s="4"/>
      <c r="B4548" s="8"/>
      <c r="C4548" s="4"/>
      <c r="D4548" s="5"/>
    </row>
    <row r="4550" spans="1:4" x14ac:dyDescent="0.25">
      <c r="A4550" s="4"/>
      <c r="B4550" s="8"/>
      <c r="C4550" s="4"/>
      <c r="D4550" s="5"/>
    </row>
    <row r="4552" spans="1:4" x14ac:dyDescent="0.25">
      <c r="A4552" s="4"/>
      <c r="B4552" s="8"/>
      <c r="C4552" s="4"/>
      <c r="D4552" s="5"/>
    </row>
    <row r="4554" spans="1:4" x14ac:dyDescent="0.25">
      <c r="A4554" s="4"/>
      <c r="B4554" s="8"/>
      <c r="C4554" s="4"/>
      <c r="D4554" s="5"/>
    </row>
    <row r="4556" spans="1:4" x14ac:dyDescent="0.25">
      <c r="A4556" s="4"/>
      <c r="B4556" s="8"/>
      <c r="C4556" s="4"/>
      <c r="D4556" s="5"/>
    </row>
    <row r="4558" spans="1:4" x14ac:dyDescent="0.25">
      <c r="A4558" s="4"/>
      <c r="B4558" s="8"/>
      <c r="C4558" s="4"/>
      <c r="D4558" s="5"/>
    </row>
    <row r="4560" spans="1:4" x14ac:dyDescent="0.25">
      <c r="A4560" s="4"/>
      <c r="B4560" s="8"/>
      <c r="C4560" s="4"/>
      <c r="D4560" s="5"/>
    </row>
    <row r="4562" spans="1:4" x14ac:dyDescent="0.25">
      <c r="A4562" s="4"/>
      <c r="B4562" s="8"/>
      <c r="C4562" s="4"/>
      <c r="D4562" s="5"/>
    </row>
    <row r="4564" spans="1:4" x14ac:dyDescent="0.25">
      <c r="A4564" s="4"/>
      <c r="B4564" s="8"/>
      <c r="C4564" s="4"/>
      <c r="D4564" s="5"/>
    </row>
    <row r="4566" spans="1:4" x14ac:dyDescent="0.25">
      <c r="A4566" s="4"/>
      <c r="B4566" s="8"/>
      <c r="C4566" s="4"/>
      <c r="D4566" s="5"/>
    </row>
    <row r="4568" spans="1:4" x14ac:dyDescent="0.25">
      <c r="A4568" s="4"/>
      <c r="B4568" s="8"/>
      <c r="C4568" s="4"/>
      <c r="D4568" s="5"/>
    </row>
    <row r="4570" spans="1:4" x14ac:dyDescent="0.25">
      <c r="A4570" s="4"/>
      <c r="B4570" s="8"/>
      <c r="C4570" s="4"/>
      <c r="D4570" s="5"/>
    </row>
    <row r="4572" spans="1:4" x14ac:dyDescent="0.25">
      <c r="A4572" s="4"/>
      <c r="B4572" s="8"/>
      <c r="C4572" s="4"/>
      <c r="D4572" s="5"/>
    </row>
    <row r="4574" spans="1:4" x14ac:dyDescent="0.25">
      <c r="A4574" s="4"/>
      <c r="B4574" s="8"/>
      <c r="C4574" s="4"/>
      <c r="D4574" s="5"/>
    </row>
    <row r="4576" spans="1:4" x14ac:dyDescent="0.25">
      <c r="A4576" s="4"/>
      <c r="B4576" s="8"/>
      <c r="C4576" s="4"/>
      <c r="D4576" s="5"/>
    </row>
    <row r="4578" spans="1:4" x14ac:dyDescent="0.25">
      <c r="A4578" s="4"/>
      <c r="B4578" s="8"/>
      <c r="C4578" s="4"/>
      <c r="D4578" s="5"/>
    </row>
    <row r="4580" spans="1:4" x14ac:dyDescent="0.25">
      <c r="A4580" s="4"/>
      <c r="B4580" s="8"/>
      <c r="C4580" s="4"/>
      <c r="D4580" s="5"/>
    </row>
    <row r="4582" spans="1:4" x14ac:dyDescent="0.25">
      <c r="A4582" s="4"/>
      <c r="B4582" s="8"/>
      <c r="C4582" s="4"/>
      <c r="D4582" s="5"/>
    </row>
    <row r="4584" spans="1:4" x14ac:dyDescent="0.25">
      <c r="A4584" s="4"/>
      <c r="B4584" s="8"/>
      <c r="C4584" s="4"/>
      <c r="D4584" s="5"/>
    </row>
    <row r="4586" spans="1:4" x14ac:dyDescent="0.25">
      <c r="A4586" s="4"/>
      <c r="B4586" s="8"/>
      <c r="C4586" s="4"/>
      <c r="D4586" s="5"/>
    </row>
    <row r="4588" spans="1:4" x14ac:dyDescent="0.25">
      <c r="A4588" s="4"/>
      <c r="B4588" s="8"/>
      <c r="C4588" s="4"/>
      <c r="D4588" s="5"/>
    </row>
    <row r="4590" spans="1:4" x14ac:dyDescent="0.25">
      <c r="A4590" s="4"/>
      <c r="B4590" s="8"/>
      <c r="C4590" s="4"/>
      <c r="D4590" s="5"/>
    </row>
    <row r="4592" spans="1:4" x14ac:dyDescent="0.25">
      <c r="A4592" s="4"/>
      <c r="B4592" s="8"/>
      <c r="C4592" s="4"/>
      <c r="D4592" s="5"/>
    </row>
    <row r="4594" spans="1:4" x14ac:dyDescent="0.25">
      <c r="A4594" s="4"/>
      <c r="B4594" s="8"/>
      <c r="C4594" s="4"/>
      <c r="D4594" s="5"/>
    </row>
    <row r="4596" spans="1:4" x14ac:dyDescent="0.25">
      <c r="A4596" s="4"/>
      <c r="B4596" s="8"/>
      <c r="C4596" s="4"/>
      <c r="D4596" s="5"/>
    </row>
    <row r="4598" spans="1:4" x14ac:dyDescent="0.25">
      <c r="A4598" s="4"/>
      <c r="B4598" s="8"/>
      <c r="C4598" s="4"/>
      <c r="D4598" s="5"/>
    </row>
    <row r="4600" spans="1:4" x14ac:dyDescent="0.25">
      <c r="A4600" s="4"/>
      <c r="B4600" s="8"/>
      <c r="C4600" s="4"/>
      <c r="D4600" s="5"/>
    </row>
    <row r="4602" spans="1:4" x14ac:dyDescent="0.25">
      <c r="A4602" s="4"/>
      <c r="B4602" s="8"/>
      <c r="C4602" s="4"/>
      <c r="D4602" s="5"/>
    </row>
    <row r="4604" spans="1:4" x14ac:dyDescent="0.25">
      <c r="A4604" s="4"/>
      <c r="B4604" s="8"/>
      <c r="C4604" s="4"/>
      <c r="D4604" s="5"/>
    </row>
    <row r="4606" spans="1:4" x14ac:dyDescent="0.25">
      <c r="A4606" s="4"/>
      <c r="B4606" s="8"/>
      <c r="C4606" s="4"/>
      <c r="D4606" s="5"/>
    </row>
    <row r="4608" spans="1:4" x14ac:dyDescent="0.25">
      <c r="A4608" s="4"/>
      <c r="B4608" s="8"/>
      <c r="C4608" s="4"/>
      <c r="D4608" s="5"/>
    </row>
    <row r="4610" spans="1:4" x14ac:dyDescent="0.25">
      <c r="A4610" s="4"/>
      <c r="B4610" s="8"/>
      <c r="C4610" s="4"/>
      <c r="D4610" s="5"/>
    </row>
    <row r="4612" spans="1:4" x14ac:dyDescent="0.25">
      <c r="A4612" s="4"/>
      <c r="B4612" s="8"/>
      <c r="C4612" s="4"/>
      <c r="D4612" s="5"/>
    </row>
    <row r="4614" spans="1:4" x14ac:dyDescent="0.25">
      <c r="A4614" s="4"/>
      <c r="B4614" s="8"/>
      <c r="C4614" s="4"/>
      <c r="D4614" s="5"/>
    </row>
    <row r="4616" spans="1:4" x14ac:dyDescent="0.25">
      <c r="A4616" s="4"/>
      <c r="B4616" s="8"/>
      <c r="C4616" s="4"/>
      <c r="D4616" s="5"/>
    </row>
    <row r="4618" spans="1:4" x14ac:dyDescent="0.25">
      <c r="A4618" s="4"/>
      <c r="B4618" s="8"/>
      <c r="C4618" s="4"/>
      <c r="D4618" s="5"/>
    </row>
    <row r="4620" spans="1:4" x14ac:dyDescent="0.25">
      <c r="A4620" s="4"/>
      <c r="B4620" s="8"/>
      <c r="C4620" s="4"/>
      <c r="D4620" s="5"/>
    </row>
    <row r="4622" spans="1:4" x14ac:dyDescent="0.25">
      <c r="A4622" s="4"/>
      <c r="B4622" s="8"/>
      <c r="C4622" s="4"/>
      <c r="D4622" s="5"/>
    </row>
    <row r="4624" spans="1:4" x14ac:dyDescent="0.25">
      <c r="A4624" s="4"/>
      <c r="B4624" s="8"/>
      <c r="C4624" s="4"/>
      <c r="D4624" s="5"/>
    </row>
    <row r="4626" spans="1:4" x14ac:dyDescent="0.25">
      <c r="A4626" s="4"/>
      <c r="B4626" s="8"/>
      <c r="C4626" s="4"/>
      <c r="D4626" s="5"/>
    </row>
    <row r="4628" spans="1:4" x14ac:dyDescent="0.25">
      <c r="A4628" s="4"/>
      <c r="B4628" s="8"/>
      <c r="C4628" s="4"/>
      <c r="D4628" s="5"/>
    </row>
    <row r="4630" spans="1:4" x14ac:dyDescent="0.25">
      <c r="A4630" s="4"/>
      <c r="B4630" s="8"/>
      <c r="C4630" s="4"/>
      <c r="D4630" s="5"/>
    </row>
    <row r="4632" spans="1:4" x14ac:dyDescent="0.25">
      <c r="A4632" s="4"/>
      <c r="B4632" s="8"/>
      <c r="C4632" s="4"/>
      <c r="D4632" s="5"/>
    </row>
    <row r="4634" spans="1:4" x14ac:dyDescent="0.25">
      <c r="A4634" s="4"/>
      <c r="B4634" s="8"/>
      <c r="C4634" s="4"/>
      <c r="D4634" s="5"/>
    </row>
    <row r="4636" spans="1:4" x14ac:dyDescent="0.25">
      <c r="A4636" s="4"/>
      <c r="B4636" s="8"/>
      <c r="C4636" s="4"/>
      <c r="D4636" s="5"/>
    </row>
    <row r="4638" spans="1:4" x14ac:dyDescent="0.25">
      <c r="A4638" s="4"/>
      <c r="B4638" s="8"/>
      <c r="C4638" s="4"/>
      <c r="D4638" s="5"/>
    </row>
    <row r="4640" spans="1:4" x14ac:dyDescent="0.25">
      <c r="A4640" s="4"/>
      <c r="B4640" s="8"/>
      <c r="C4640" s="4"/>
      <c r="D4640" s="5"/>
    </row>
    <row r="4642" spans="1:4" x14ac:dyDescent="0.25">
      <c r="A4642" s="4"/>
      <c r="B4642" s="8"/>
      <c r="C4642" s="4"/>
      <c r="D4642" s="5"/>
    </row>
    <row r="4644" spans="1:4" x14ac:dyDescent="0.25">
      <c r="A4644" s="4"/>
      <c r="B4644" s="8"/>
      <c r="C4644" s="4"/>
      <c r="D4644" s="5"/>
    </row>
    <row r="4646" spans="1:4" x14ac:dyDescent="0.25">
      <c r="A4646" s="4"/>
      <c r="B4646" s="8"/>
      <c r="C4646" s="4"/>
      <c r="D4646" s="5"/>
    </row>
    <row r="4648" spans="1:4" x14ac:dyDescent="0.25">
      <c r="A4648" s="4"/>
      <c r="B4648" s="8"/>
      <c r="C4648" s="4"/>
      <c r="D4648" s="5"/>
    </row>
    <row r="4650" spans="1:4" x14ac:dyDescent="0.25">
      <c r="A4650" s="4"/>
      <c r="B4650" s="8"/>
      <c r="C4650" s="4"/>
      <c r="D4650" s="5"/>
    </row>
    <row r="4652" spans="1:4" x14ac:dyDescent="0.25">
      <c r="A4652" s="4"/>
      <c r="B4652" s="8"/>
      <c r="C4652" s="4"/>
      <c r="D4652" s="5"/>
    </row>
    <row r="4654" spans="1:4" x14ac:dyDescent="0.25">
      <c r="A4654" s="4"/>
      <c r="B4654" s="8"/>
      <c r="C4654" s="4"/>
      <c r="D4654" s="5"/>
    </row>
    <row r="4656" spans="1:4" x14ac:dyDescent="0.25">
      <c r="A4656" s="4"/>
      <c r="B4656" s="8"/>
      <c r="C4656" s="4"/>
      <c r="D4656" s="5"/>
    </row>
    <row r="4658" spans="1:4" x14ac:dyDescent="0.25">
      <c r="A4658" s="4"/>
      <c r="B4658" s="8"/>
      <c r="C4658" s="4"/>
      <c r="D4658" s="5"/>
    </row>
    <row r="4660" spans="1:4" x14ac:dyDescent="0.25">
      <c r="A4660" s="4"/>
      <c r="B4660" s="8"/>
      <c r="C4660" s="4"/>
      <c r="D4660" s="5"/>
    </row>
    <row r="4662" spans="1:4" x14ac:dyDescent="0.25">
      <c r="A4662" s="4"/>
      <c r="B4662" s="8"/>
      <c r="C4662" s="4"/>
      <c r="D4662" s="5"/>
    </row>
    <row r="4664" spans="1:4" x14ac:dyDescent="0.25">
      <c r="A4664" s="4"/>
      <c r="B4664" s="8"/>
      <c r="C4664" s="4"/>
      <c r="D4664" s="5"/>
    </row>
    <row r="4666" spans="1:4" x14ac:dyDescent="0.25">
      <c r="A4666" s="4"/>
      <c r="B4666" s="8"/>
      <c r="C4666" s="4"/>
      <c r="D4666" s="5"/>
    </row>
    <row r="4668" spans="1:4" x14ac:dyDescent="0.25">
      <c r="A4668" s="4"/>
      <c r="B4668" s="8"/>
      <c r="C4668" s="4"/>
      <c r="D4668" s="5"/>
    </row>
    <row r="4670" spans="1:4" x14ac:dyDescent="0.25">
      <c r="A4670" s="4"/>
      <c r="B4670" s="8"/>
      <c r="C4670" s="4"/>
      <c r="D4670" s="5"/>
    </row>
    <row r="4672" spans="1:4" x14ac:dyDescent="0.25">
      <c r="A4672" s="4"/>
      <c r="B4672" s="8"/>
      <c r="C4672" s="4"/>
      <c r="D4672" s="5"/>
    </row>
    <row r="4674" spans="1:4" x14ac:dyDescent="0.25">
      <c r="A4674" s="4"/>
      <c r="B4674" s="8"/>
      <c r="C4674" s="4"/>
      <c r="D4674" s="5"/>
    </row>
    <row r="4676" spans="1:4" x14ac:dyDescent="0.25">
      <c r="A4676" s="4"/>
      <c r="B4676" s="8"/>
      <c r="C4676" s="4"/>
      <c r="D4676" s="5"/>
    </row>
    <row r="4678" spans="1:4" x14ac:dyDescent="0.25">
      <c r="A4678" s="4"/>
      <c r="B4678" s="8"/>
      <c r="C4678" s="4"/>
      <c r="D4678" s="5"/>
    </row>
    <row r="4680" spans="1:4" x14ac:dyDescent="0.25">
      <c r="A4680" s="4"/>
      <c r="B4680" s="8"/>
      <c r="C4680" s="4"/>
      <c r="D4680" s="5"/>
    </row>
    <row r="4682" spans="1:4" x14ac:dyDescent="0.25">
      <c r="A4682" s="4"/>
      <c r="B4682" s="8"/>
      <c r="C4682" s="4"/>
      <c r="D4682" s="5"/>
    </row>
    <row r="4684" spans="1:4" x14ac:dyDescent="0.25">
      <c r="A4684" s="4"/>
      <c r="B4684" s="8"/>
      <c r="C4684" s="4"/>
      <c r="D4684" s="5"/>
    </row>
    <row r="4686" spans="1:4" x14ac:dyDescent="0.25">
      <c r="A4686" s="4"/>
      <c r="B4686" s="8"/>
      <c r="C4686" s="4"/>
      <c r="D4686" s="5"/>
    </row>
    <row r="4688" spans="1:4" x14ac:dyDescent="0.25">
      <c r="A4688" s="4"/>
      <c r="B4688" s="8"/>
      <c r="C4688" s="4"/>
      <c r="D4688" s="5"/>
    </row>
    <row r="4690" spans="1:4" x14ac:dyDescent="0.25">
      <c r="A4690" s="4"/>
      <c r="B4690" s="8"/>
      <c r="C4690" s="4"/>
      <c r="D4690" s="5"/>
    </row>
    <row r="4692" spans="1:4" x14ac:dyDescent="0.25">
      <c r="A4692" s="4"/>
      <c r="B4692" s="8"/>
      <c r="C4692" s="4"/>
      <c r="D4692" s="5"/>
    </row>
    <row r="4694" spans="1:4" x14ac:dyDescent="0.25">
      <c r="A4694" s="4"/>
      <c r="B4694" s="8"/>
      <c r="C4694" s="4"/>
      <c r="D4694" s="5"/>
    </row>
    <row r="4696" spans="1:4" x14ac:dyDescent="0.25">
      <c r="A4696" s="4"/>
      <c r="B4696" s="8"/>
      <c r="C4696" s="4"/>
      <c r="D4696" s="5"/>
    </row>
    <row r="4698" spans="1:4" x14ac:dyDescent="0.25">
      <c r="A4698" s="4"/>
      <c r="B4698" s="8"/>
      <c r="C4698" s="4"/>
      <c r="D4698" s="5"/>
    </row>
    <row r="4700" spans="1:4" x14ac:dyDescent="0.25">
      <c r="A4700" s="4"/>
      <c r="B4700" s="8"/>
      <c r="C4700" s="4"/>
      <c r="D4700" s="5"/>
    </row>
    <row r="4702" spans="1:4" x14ac:dyDescent="0.25">
      <c r="A4702" s="4"/>
      <c r="B4702" s="8"/>
      <c r="C4702" s="4"/>
      <c r="D4702" s="5"/>
    </row>
    <row r="4704" spans="1:4" x14ac:dyDescent="0.25">
      <c r="A4704" s="4"/>
      <c r="B4704" s="8"/>
      <c r="C4704" s="4"/>
      <c r="D4704" s="5"/>
    </row>
    <row r="4706" spans="1:4" x14ac:dyDescent="0.25">
      <c r="A4706" s="4"/>
      <c r="B4706" s="8"/>
      <c r="C4706" s="4"/>
      <c r="D4706" s="5"/>
    </row>
    <row r="4708" spans="1:4" x14ac:dyDescent="0.25">
      <c r="A4708" s="4"/>
      <c r="B4708" s="8"/>
      <c r="C4708" s="4"/>
      <c r="D4708" s="5"/>
    </row>
    <row r="4710" spans="1:4" x14ac:dyDescent="0.25">
      <c r="A4710" s="4"/>
      <c r="B4710" s="8"/>
      <c r="C4710" s="4"/>
      <c r="D4710" s="5"/>
    </row>
    <row r="4712" spans="1:4" x14ac:dyDescent="0.25">
      <c r="A4712" s="4"/>
      <c r="B4712" s="8"/>
      <c r="C4712" s="4"/>
      <c r="D4712" s="5"/>
    </row>
    <row r="4714" spans="1:4" x14ac:dyDescent="0.25">
      <c r="A4714" s="4"/>
      <c r="B4714" s="8"/>
      <c r="C4714" s="4"/>
      <c r="D4714" s="5"/>
    </row>
    <row r="4716" spans="1:4" x14ac:dyDescent="0.25">
      <c r="A4716" s="4"/>
      <c r="B4716" s="8"/>
      <c r="C4716" s="4"/>
      <c r="D4716" s="5"/>
    </row>
    <row r="4718" spans="1:4" x14ac:dyDescent="0.25">
      <c r="A4718" s="4"/>
      <c r="B4718" s="8"/>
      <c r="C4718" s="4"/>
      <c r="D4718" s="5"/>
    </row>
    <row r="4720" spans="1:4" x14ac:dyDescent="0.25">
      <c r="A4720" s="4"/>
      <c r="B4720" s="8"/>
      <c r="C4720" s="4"/>
      <c r="D4720" s="5"/>
    </row>
    <row r="4722" spans="1:4" x14ac:dyDescent="0.25">
      <c r="A4722" s="4"/>
      <c r="B4722" s="8"/>
      <c r="C4722" s="4"/>
      <c r="D4722" s="5"/>
    </row>
    <row r="4724" spans="1:4" x14ac:dyDescent="0.25">
      <c r="A4724" s="4"/>
      <c r="B4724" s="8"/>
      <c r="C4724" s="4"/>
      <c r="D4724" s="5"/>
    </row>
    <row r="4726" spans="1:4" x14ac:dyDescent="0.25">
      <c r="A4726" s="4"/>
      <c r="B4726" s="8"/>
      <c r="C4726" s="4"/>
      <c r="D4726" s="5"/>
    </row>
    <row r="4728" spans="1:4" x14ac:dyDescent="0.25">
      <c r="A4728" s="4"/>
      <c r="B4728" s="8"/>
      <c r="C4728" s="4"/>
      <c r="D4728" s="5"/>
    </row>
    <row r="4730" spans="1:4" x14ac:dyDescent="0.25">
      <c r="A4730" s="4"/>
      <c r="B4730" s="8"/>
      <c r="C4730" s="4"/>
      <c r="D4730" s="5"/>
    </row>
    <row r="4732" spans="1:4" x14ac:dyDescent="0.25">
      <c r="A4732" s="4"/>
      <c r="B4732" s="8"/>
      <c r="C4732" s="4"/>
      <c r="D4732" s="5"/>
    </row>
    <row r="4734" spans="1:4" x14ac:dyDescent="0.25">
      <c r="A4734" s="4"/>
      <c r="B4734" s="8"/>
      <c r="C4734" s="4"/>
      <c r="D4734" s="5"/>
    </row>
    <row r="4736" spans="1:4" x14ac:dyDescent="0.25">
      <c r="A4736" s="4"/>
      <c r="B4736" s="8"/>
      <c r="C4736" s="4"/>
      <c r="D4736" s="5"/>
    </row>
    <row r="4738" spans="1:4" x14ac:dyDescent="0.25">
      <c r="A4738" s="4"/>
      <c r="B4738" s="8"/>
      <c r="C4738" s="4"/>
      <c r="D4738" s="5"/>
    </row>
    <row r="4740" spans="1:4" x14ac:dyDescent="0.25">
      <c r="A4740" s="4"/>
      <c r="B4740" s="8"/>
      <c r="C4740" s="4"/>
      <c r="D4740" s="5"/>
    </row>
    <row r="4742" spans="1:4" x14ac:dyDescent="0.25">
      <c r="A4742" s="4"/>
      <c r="B4742" s="8"/>
      <c r="C4742" s="4"/>
      <c r="D4742" s="5"/>
    </row>
    <row r="4744" spans="1:4" x14ac:dyDescent="0.25">
      <c r="A4744" s="4"/>
      <c r="B4744" s="8"/>
      <c r="C4744" s="4"/>
      <c r="D4744" s="5"/>
    </row>
    <row r="4746" spans="1:4" x14ac:dyDescent="0.25">
      <c r="A4746" s="4"/>
      <c r="B4746" s="8"/>
      <c r="C4746" s="4"/>
      <c r="D4746" s="5"/>
    </row>
    <row r="4748" spans="1:4" x14ac:dyDescent="0.25">
      <c r="A4748" s="4"/>
      <c r="B4748" s="8"/>
      <c r="C4748" s="4"/>
      <c r="D4748" s="5"/>
    </row>
    <row r="4750" spans="1:4" x14ac:dyDescent="0.25">
      <c r="A4750" s="4"/>
      <c r="B4750" s="8"/>
      <c r="C4750" s="4"/>
      <c r="D4750" s="5"/>
    </row>
    <row r="4752" spans="1:4" x14ac:dyDescent="0.25">
      <c r="A4752" s="4"/>
      <c r="B4752" s="8"/>
      <c r="C4752" s="4"/>
      <c r="D4752" s="5"/>
    </row>
    <row r="4754" spans="1:4" x14ac:dyDescent="0.25">
      <c r="A4754" s="4"/>
      <c r="B4754" s="8"/>
      <c r="C4754" s="4"/>
      <c r="D4754" s="5"/>
    </row>
    <row r="4756" spans="1:4" x14ac:dyDescent="0.25">
      <c r="A4756" s="4"/>
      <c r="B4756" s="8"/>
      <c r="C4756" s="4"/>
      <c r="D4756" s="5"/>
    </row>
    <row r="4758" spans="1:4" x14ac:dyDescent="0.25">
      <c r="A4758" s="4"/>
      <c r="B4758" s="8"/>
      <c r="C4758" s="4"/>
      <c r="D4758" s="5"/>
    </row>
    <row r="4760" spans="1:4" x14ac:dyDescent="0.25">
      <c r="A4760" s="4"/>
      <c r="B4760" s="8"/>
      <c r="C4760" s="4"/>
      <c r="D4760" s="5"/>
    </row>
    <row r="4762" spans="1:4" x14ac:dyDescent="0.25">
      <c r="A4762" s="4"/>
      <c r="B4762" s="8"/>
      <c r="C4762" s="4"/>
      <c r="D4762" s="5"/>
    </row>
    <row r="4764" spans="1:4" x14ac:dyDescent="0.25">
      <c r="A4764" s="4"/>
      <c r="B4764" s="8"/>
      <c r="C4764" s="4"/>
      <c r="D4764" s="5"/>
    </row>
    <row r="4766" spans="1:4" x14ac:dyDescent="0.25">
      <c r="A4766" s="4"/>
      <c r="B4766" s="8"/>
      <c r="C4766" s="4"/>
      <c r="D4766" s="5"/>
    </row>
    <row r="4768" spans="1:4" x14ac:dyDescent="0.25">
      <c r="A4768" s="4"/>
      <c r="B4768" s="8"/>
      <c r="C4768" s="4"/>
      <c r="D4768" s="5"/>
    </row>
    <row r="4770" spans="1:4" x14ac:dyDescent="0.25">
      <c r="A4770" s="4"/>
      <c r="B4770" s="8"/>
      <c r="C4770" s="4"/>
      <c r="D4770" s="5"/>
    </row>
    <row r="4772" spans="1:4" x14ac:dyDescent="0.25">
      <c r="A4772" s="4"/>
      <c r="B4772" s="8"/>
      <c r="C4772" s="4"/>
      <c r="D4772" s="5"/>
    </row>
    <row r="4774" spans="1:4" x14ac:dyDescent="0.25">
      <c r="A4774" s="4"/>
      <c r="B4774" s="8"/>
      <c r="C4774" s="4"/>
      <c r="D4774" s="5"/>
    </row>
    <row r="4776" spans="1:4" x14ac:dyDescent="0.25">
      <c r="A4776" s="4"/>
      <c r="B4776" s="8"/>
      <c r="C4776" s="4"/>
      <c r="D4776" s="5"/>
    </row>
    <row r="4778" spans="1:4" x14ac:dyDescent="0.25">
      <c r="A4778" s="4"/>
      <c r="B4778" s="8"/>
      <c r="C4778" s="4"/>
      <c r="D4778" s="5"/>
    </row>
    <row r="4780" spans="1:4" x14ac:dyDescent="0.25">
      <c r="A4780" s="4"/>
      <c r="B4780" s="8"/>
      <c r="C4780" s="4"/>
      <c r="D4780" s="5"/>
    </row>
    <row r="4782" spans="1:4" x14ac:dyDescent="0.25">
      <c r="A4782" s="4"/>
      <c r="B4782" s="8"/>
      <c r="C4782" s="4"/>
      <c r="D4782" s="5"/>
    </row>
    <row r="4784" spans="1:4" x14ac:dyDescent="0.25">
      <c r="A4784" s="4"/>
      <c r="B4784" s="8"/>
      <c r="C4784" s="4"/>
      <c r="D4784" s="5"/>
    </row>
    <row r="4786" spans="1:4" x14ac:dyDescent="0.25">
      <c r="A4786" s="4"/>
      <c r="B4786" s="8"/>
      <c r="C4786" s="4"/>
      <c r="D4786" s="5"/>
    </row>
    <row r="4788" spans="1:4" x14ac:dyDescent="0.25">
      <c r="A4788" s="4"/>
      <c r="B4788" s="8"/>
      <c r="C4788" s="4"/>
      <c r="D4788" s="5"/>
    </row>
    <row r="4790" spans="1:4" x14ac:dyDescent="0.25">
      <c r="A4790" s="4"/>
      <c r="B4790" s="8"/>
      <c r="C4790" s="4"/>
      <c r="D4790" s="5"/>
    </row>
    <row r="4792" spans="1:4" x14ac:dyDescent="0.25">
      <c r="A4792" s="4"/>
      <c r="B4792" s="8"/>
      <c r="C4792" s="4"/>
      <c r="D4792" s="5"/>
    </row>
    <row r="4794" spans="1:4" x14ac:dyDescent="0.25">
      <c r="A4794" s="4"/>
      <c r="B4794" s="8"/>
      <c r="C4794" s="4"/>
      <c r="D4794" s="5"/>
    </row>
    <row r="4796" spans="1:4" x14ac:dyDescent="0.25">
      <c r="A4796" s="4"/>
      <c r="B4796" s="8"/>
      <c r="C4796" s="4"/>
      <c r="D4796" s="5"/>
    </row>
    <row r="4798" spans="1:4" x14ac:dyDescent="0.25">
      <c r="A4798" s="4"/>
      <c r="B4798" s="8"/>
      <c r="C4798" s="4"/>
      <c r="D4798" s="5"/>
    </row>
    <row r="4800" spans="1:4" x14ac:dyDescent="0.25">
      <c r="A4800" s="4"/>
      <c r="B4800" s="8"/>
      <c r="C4800" s="4"/>
      <c r="D4800" s="5"/>
    </row>
    <row r="4802" spans="1:4" x14ac:dyDescent="0.25">
      <c r="A4802" s="4"/>
      <c r="B4802" s="8"/>
      <c r="C4802" s="4"/>
      <c r="D4802" s="5"/>
    </row>
    <row r="4804" spans="1:4" x14ac:dyDescent="0.25">
      <c r="A4804" s="4"/>
      <c r="B4804" s="8"/>
      <c r="C4804" s="4"/>
      <c r="D4804" s="5"/>
    </row>
    <row r="4806" spans="1:4" x14ac:dyDescent="0.25">
      <c r="A4806" s="4"/>
      <c r="B4806" s="8"/>
      <c r="C4806" s="4"/>
      <c r="D4806" s="5"/>
    </row>
    <row r="4808" spans="1:4" x14ac:dyDescent="0.25">
      <c r="A4808" s="4"/>
      <c r="B4808" s="8"/>
      <c r="C4808" s="4"/>
      <c r="D4808" s="5"/>
    </row>
    <row r="4810" spans="1:4" x14ac:dyDescent="0.25">
      <c r="A4810" s="4"/>
      <c r="B4810" s="8"/>
      <c r="C4810" s="4"/>
      <c r="D4810" s="5"/>
    </row>
    <row r="4812" spans="1:4" x14ac:dyDescent="0.25">
      <c r="A4812" s="4"/>
      <c r="B4812" s="8"/>
      <c r="C4812" s="4"/>
      <c r="D4812" s="5"/>
    </row>
    <row r="4814" spans="1:4" x14ac:dyDescent="0.25">
      <c r="A4814" s="4"/>
      <c r="B4814" s="8"/>
      <c r="C4814" s="4"/>
      <c r="D4814" s="5"/>
    </row>
    <row r="4816" spans="1:4" x14ac:dyDescent="0.25">
      <c r="A4816" s="4"/>
      <c r="B4816" s="8"/>
      <c r="C4816" s="4"/>
      <c r="D4816" s="5"/>
    </row>
    <row r="4818" spans="1:4" x14ac:dyDescent="0.25">
      <c r="A4818" s="4"/>
      <c r="B4818" s="8"/>
      <c r="C4818" s="4"/>
      <c r="D4818" s="5"/>
    </row>
    <row r="4820" spans="1:4" x14ac:dyDescent="0.25">
      <c r="A4820" s="4"/>
      <c r="B4820" s="8"/>
      <c r="C4820" s="4"/>
      <c r="D4820" s="5"/>
    </row>
    <row r="4822" spans="1:4" x14ac:dyDescent="0.25">
      <c r="A4822" s="4"/>
      <c r="B4822" s="8"/>
      <c r="C4822" s="4"/>
      <c r="D4822" s="5"/>
    </row>
    <row r="4824" spans="1:4" x14ac:dyDescent="0.25">
      <c r="A4824" s="4"/>
      <c r="B4824" s="8"/>
      <c r="C4824" s="4"/>
      <c r="D4824" s="5"/>
    </row>
    <row r="4826" spans="1:4" x14ac:dyDescent="0.25">
      <c r="A4826" s="4"/>
      <c r="B4826" s="8"/>
      <c r="C4826" s="4"/>
      <c r="D4826" s="5"/>
    </row>
    <row r="4828" spans="1:4" x14ac:dyDescent="0.25">
      <c r="A4828" s="4"/>
      <c r="B4828" s="8"/>
      <c r="C4828" s="4"/>
      <c r="D4828" s="5"/>
    </row>
    <row r="4830" spans="1:4" x14ac:dyDescent="0.25">
      <c r="A4830" s="4"/>
      <c r="B4830" s="8"/>
      <c r="C4830" s="4"/>
      <c r="D4830" s="5"/>
    </row>
    <row r="4832" spans="1:4" x14ac:dyDescent="0.25">
      <c r="A4832" s="4"/>
      <c r="B4832" s="8"/>
      <c r="C4832" s="4"/>
      <c r="D4832" s="5"/>
    </row>
    <row r="4834" spans="1:4" x14ac:dyDescent="0.25">
      <c r="A4834" s="4"/>
      <c r="B4834" s="8"/>
      <c r="C4834" s="4"/>
      <c r="D4834" s="5"/>
    </row>
    <row r="4836" spans="1:4" x14ac:dyDescent="0.25">
      <c r="A4836" s="4"/>
      <c r="B4836" s="8"/>
      <c r="C4836" s="4"/>
      <c r="D4836" s="5"/>
    </row>
    <row r="4838" spans="1:4" x14ac:dyDescent="0.25">
      <c r="A4838" s="4"/>
      <c r="B4838" s="8"/>
      <c r="C4838" s="4"/>
      <c r="D4838" s="5"/>
    </row>
    <row r="4840" spans="1:4" x14ac:dyDescent="0.25">
      <c r="A4840" s="4"/>
      <c r="B4840" s="8"/>
      <c r="C4840" s="4"/>
      <c r="D4840" s="5"/>
    </row>
    <row r="4842" spans="1:4" x14ac:dyDescent="0.25">
      <c r="A4842" s="4"/>
      <c r="B4842" s="8"/>
      <c r="C4842" s="4"/>
      <c r="D4842" s="5"/>
    </row>
    <row r="4844" spans="1:4" x14ac:dyDescent="0.25">
      <c r="A4844" s="4"/>
      <c r="B4844" s="8"/>
      <c r="C4844" s="4"/>
      <c r="D4844" s="5"/>
    </row>
    <row r="4846" spans="1:4" x14ac:dyDescent="0.25">
      <c r="A4846" s="4"/>
      <c r="B4846" s="8"/>
      <c r="C4846" s="4"/>
      <c r="D4846" s="5"/>
    </row>
    <row r="4848" spans="1:4" x14ac:dyDescent="0.25">
      <c r="A4848" s="4"/>
      <c r="B4848" s="8"/>
      <c r="C4848" s="4"/>
      <c r="D4848" s="5"/>
    </row>
    <row r="4850" spans="1:4" x14ac:dyDescent="0.25">
      <c r="A4850" s="4"/>
      <c r="B4850" s="8"/>
      <c r="C4850" s="4"/>
      <c r="D4850" s="5"/>
    </row>
    <row r="4852" spans="1:4" x14ac:dyDescent="0.25">
      <c r="A4852" s="4"/>
      <c r="B4852" s="8"/>
      <c r="C4852" s="4"/>
      <c r="D4852" s="5"/>
    </row>
    <row r="4854" spans="1:4" x14ac:dyDescent="0.25">
      <c r="A4854" s="4"/>
      <c r="B4854" s="8"/>
      <c r="C4854" s="4"/>
      <c r="D4854" s="5"/>
    </row>
    <row r="4856" spans="1:4" x14ac:dyDescent="0.25">
      <c r="A4856" s="4"/>
      <c r="B4856" s="8"/>
      <c r="C4856" s="4"/>
      <c r="D4856" s="5"/>
    </row>
    <row r="4858" spans="1:4" x14ac:dyDescent="0.25">
      <c r="A4858" s="4"/>
      <c r="B4858" s="8"/>
      <c r="C4858" s="4"/>
      <c r="D4858" s="5"/>
    </row>
    <row r="4860" spans="1:4" x14ac:dyDescent="0.25">
      <c r="A4860" s="4"/>
      <c r="B4860" s="8"/>
      <c r="C4860" s="4"/>
      <c r="D4860" s="5"/>
    </row>
    <row r="4862" spans="1:4" x14ac:dyDescent="0.25">
      <c r="A4862" s="4"/>
      <c r="B4862" s="8"/>
      <c r="C4862" s="4"/>
      <c r="D4862" s="5"/>
    </row>
    <row r="4864" spans="1:4" x14ac:dyDescent="0.25">
      <c r="A4864" s="4"/>
      <c r="B4864" s="8"/>
      <c r="C4864" s="4"/>
      <c r="D4864" s="5"/>
    </row>
    <row r="4866" spans="1:4" x14ac:dyDescent="0.25">
      <c r="A4866" s="4"/>
      <c r="B4866" s="8"/>
      <c r="C4866" s="4"/>
      <c r="D4866" s="5"/>
    </row>
    <row r="4868" spans="1:4" x14ac:dyDescent="0.25">
      <c r="A4868" s="4"/>
      <c r="B4868" s="8"/>
      <c r="C4868" s="4"/>
      <c r="D4868" s="5"/>
    </row>
    <row r="4870" spans="1:4" x14ac:dyDescent="0.25">
      <c r="A4870" s="4"/>
      <c r="B4870" s="8"/>
      <c r="C4870" s="4"/>
      <c r="D4870" s="5"/>
    </row>
    <row r="4872" spans="1:4" x14ac:dyDescent="0.25">
      <c r="A4872" s="4"/>
      <c r="B4872" s="8"/>
      <c r="C4872" s="4"/>
      <c r="D4872" s="5"/>
    </row>
    <row r="4874" spans="1:4" x14ac:dyDescent="0.25">
      <c r="A4874" s="4"/>
      <c r="B4874" s="8"/>
      <c r="C4874" s="4"/>
      <c r="D4874" s="5"/>
    </row>
    <row r="4876" spans="1:4" x14ac:dyDescent="0.25">
      <c r="A4876" s="4"/>
      <c r="B4876" s="8"/>
      <c r="C4876" s="4"/>
      <c r="D4876" s="5"/>
    </row>
    <row r="4878" spans="1:4" x14ac:dyDescent="0.25">
      <c r="A4878" s="4"/>
      <c r="B4878" s="8"/>
      <c r="C4878" s="4"/>
      <c r="D4878" s="5"/>
    </row>
    <row r="4880" spans="1:4" x14ac:dyDescent="0.25">
      <c r="A4880" s="4"/>
      <c r="B4880" s="8"/>
      <c r="C4880" s="4"/>
      <c r="D4880" s="5"/>
    </row>
    <row r="4882" spans="1:4" x14ac:dyDescent="0.25">
      <c r="A4882" s="4"/>
      <c r="B4882" s="8"/>
      <c r="C4882" s="4"/>
      <c r="D4882" s="5"/>
    </row>
    <row r="4884" spans="1:4" x14ac:dyDescent="0.25">
      <c r="A4884" s="4"/>
      <c r="B4884" s="8"/>
      <c r="C4884" s="4"/>
      <c r="D4884" s="5"/>
    </row>
    <row r="4886" spans="1:4" x14ac:dyDescent="0.25">
      <c r="A4886" s="4"/>
      <c r="B4886" s="8"/>
      <c r="C4886" s="4"/>
      <c r="D4886" s="5"/>
    </row>
    <row r="4888" spans="1:4" x14ac:dyDescent="0.25">
      <c r="A4888" s="4"/>
      <c r="B4888" s="8"/>
      <c r="C4888" s="4"/>
      <c r="D4888" s="5"/>
    </row>
    <row r="4890" spans="1:4" x14ac:dyDescent="0.25">
      <c r="A4890" s="4"/>
      <c r="B4890" s="8"/>
      <c r="C4890" s="4"/>
      <c r="D4890" s="5"/>
    </row>
    <row r="4892" spans="1:4" x14ac:dyDescent="0.25">
      <c r="A4892" s="4"/>
      <c r="B4892" s="8"/>
      <c r="C4892" s="4"/>
      <c r="D4892" s="5"/>
    </row>
    <row r="4894" spans="1:4" x14ac:dyDescent="0.25">
      <c r="A4894" s="4"/>
      <c r="B4894" s="8"/>
      <c r="C4894" s="4"/>
      <c r="D4894" s="5"/>
    </row>
    <row r="4896" spans="1:4" x14ac:dyDescent="0.25">
      <c r="A4896" s="4"/>
      <c r="B4896" s="8"/>
      <c r="C4896" s="4"/>
      <c r="D4896" s="5"/>
    </row>
    <row r="4898" spans="1:4" x14ac:dyDescent="0.25">
      <c r="A4898" s="4"/>
      <c r="B4898" s="8"/>
      <c r="C4898" s="4"/>
      <c r="D4898" s="5"/>
    </row>
    <row r="4900" spans="1:4" x14ac:dyDescent="0.25">
      <c r="A4900" s="4"/>
      <c r="B4900" s="8"/>
      <c r="C4900" s="4"/>
      <c r="D4900" s="5"/>
    </row>
    <row r="4902" spans="1:4" x14ac:dyDescent="0.25">
      <c r="A4902" s="4"/>
      <c r="B4902" s="8"/>
      <c r="C4902" s="4"/>
      <c r="D4902" s="5"/>
    </row>
    <row r="4904" spans="1:4" x14ac:dyDescent="0.25">
      <c r="A4904" s="4"/>
      <c r="B4904" s="8"/>
      <c r="C4904" s="4"/>
      <c r="D4904" s="5"/>
    </row>
    <row r="4906" spans="1:4" x14ac:dyDescent="0.25">
      <c r="A4906" s="4"/>
      <c r="B4906" s="8"/>
      <c r="C4906" s="4"/>
      <c r="D4906" s="5"/>
    </row>
    <row r="4908" spans="1:4" x14ac:dyDescent="0.25">
      <c r="A4908" s="4"/>
      <c r="B4908" s="8"/>
      <c r="C4908" s="4"/>
      <c r="D4908" s="5"/>
    </row>
    <row r="4910" spans="1:4" x14ac:dyDescent="0.25">
      <c r="A4910" s="4"/>
      <c r="B4910" s="8"/>
      <c r="C4910" s="4"/>
      <c r="D4910" s="5"/>
    </row>
    <row r="4912" spans="1:4" x14ac:dyDescent="0.25">
      <c r="A4912" s="4"/>
      <c r="B4912" s="8"/>
      <c r="C4912" s="4"/>
      <c r="D4912" s="5"/>
    </row>
    <row r="4914" spans="1:4" x14ac:dyDescent="0.25">
      <c r="A4914" s="4"/>
      <c r="B4914" s="8"/>
      <c r="C4914" s="4"/>
      <c r="D4914" s="5"/>
    </row>
    <row r="4916" spans="1:4" x14ac:dyDescent="0.25">
      <c r="A4916" s="4"/>
      <c r="B4916" s="8"/>
      <c r="C4916" s="4"/>
      <c r="D4916" s="5"/>
    </row>
    <row r="4918" spans="1:4" x14ac:dyDescent="0.25">
      <c r="A4918" s="4"/>
      <c r="B4918" s="8"/>
      <c r="C4918" s="4"/>
      <c r="D4918" s="5"/>
    </row>
    <row r="4920" spans="1:4" x14ac:dyDescent="0.25">
      <c r="A4920" s="4"/>
      <c r="B4920" s="8"/>
      <c r="C4920" s="4"/>
      <c r="D4920" s="5"/>
    </row>
    <row r="4922" spans="1:4" x14ac:dyDescent="0.25">
      <c r="A4922" s="4"/>
      <c r="B4922" s="8"/>
      <c r="C4922" s="4"/>
      <c r="D4922" s="5"/>
    </row>
    <row r="4924" spans="1:4" x14ac:dyDescent="0.25">
      <c r="A4924" s="4"/>
      <c r="B4924" s="8"/>
      <c r="C4924" s="4"/>
      <c r="D4924" s="5"/>
    </row>
    <row r="4926" spans="1:4" x14ac:dyDescent="0.25">
      <c r="A4926" s="4"/>
      <c r="B4926" s="8"/>
      <c r="C4926" s="4"/>
      <c r="D4926" s="5"/>
    </row>
    <row r="4928" spans="1:4" x14ac:dyDescent="0.25">
      <c r="A4928" s="4"/>
      <c r="B4928" s="8"/>
      <c r="C4928" s="4"/>
      <c r="D4928" s="5"/>
    </row>
    <row r="4930" spans="1:4" x14ac:dyDescent="0.25">
      <c r="A4930" s="4"/>
      <c r="B4930" s="8"/>
      <c r="C4930" s="4"/>
      <c r="D4930" s="5"/>
    </row>
    <row r="4932" spans="1:4" x14ac:dyDescent="0.25">
      <c r="A4932" s="4"/>
      <c r="B4932" s="8"/>
      <c r="C4932" s="4"/>
      <c r="D4932" s="5"/>
    </row>
    <row r="4934" spans="1:4" x14ac:dyDescent="0.25">
      <c r="A4934" s="4"/>
      <c r="B4934" s="8"/>
      <c r="C4934" s="4"/>
      <c r="D4934" s="5"/>
    </row>
    <row r="4936" spans="1:4" x14ac:dyDescent="0.25">
      <c r="A4936" s="4"/>
      <c r="B4936" s="8"/>
      <c r="C4936" s="4"/>
      <c r="D4936" s="5"/>
    </row>
    <row r="4938" spans="1:4" x14ac:dyDescent="0.25">
      <c r="A4938" s="4"/>
      <c r="B4938" s="8"/>
      <c r="C4938" s="4"/>
      <c r="D4938" s="5"/>
    </row>
    <row r="4940" spans="1:4" x14ac:dyDescent="0.25">
      <c r="A4940" s="4"/>
      <c r="B4940" s="8"/>
      <c r="C4940" s="4"/>
      <c r="D4940" s="5"/>
    </row>
    <row r="4942" spans="1:4" x14ac:dyDescent="0.25">
      <c r="A4942" s="4"/>
      <c r="B4942" s="8"/>
      <c r="C4942" s="4"/>
      <c r="D4942" s="5"/>
    </row>
    <row r="4944" spans="1:4" x14ac:dyDescent="0.25">
      <c r="A4944" s="4"/>
      <c r="B4944" s="8"/>
      <c r="C4944" s="4"/>
      <c r="D4944" s="5"/>
    </row>
    <row r="4946" spans="1:4" x14ac:dyDescent="0.25">
      <c r="A4946" s="4"/>
      <c r="B4946" s="8"/>
      <c r="C4946" s="4"/>
      <c r="D4946" s="5"/>
    </row>
    <row r="4948" spans="1:4" x14ac:dyDescent="0.25">
      <c r="A4948" s="4"/>
      <c r="B4948" s="8"/>
      <c r="C4948" s="4"/>
      <c r="D4948" s="5"/>
    </row>
    <row r="4950" spans="1:4" x14ac:dyDescent="0.25">
      <c r="A4950" s="4"/>
      <c r="B4950" s="8"/>
      <c r="C4950" s="4"/>
      <c r="D4950" s="5"/>
    </row>
    <row r="4952" spans="1:4" x14ac:dyDescent="0.25">
      <c r="A4952" s="4"/>
      <c r="B4952" s="8"/>
      <c r="C4952" s="4"/>
      <c r="D4952" s="5"/>
    </row>
    <row r="4954" spans="1:4" x14ac:dyDescent="0.25">
      <c r="A4954" s="4"/>
      <c r="B4954" s="8"/>
      <c r="C4954" s="4"/>
      <c r="D4954" s="5"/>
    </row>
    <row r="4956" spans="1:4" x14ac:dyDescent="0.25">
      <c r="A4956" s="4"/>
      <c r="B4956" s="8"/>
      <c r="C4956" s="4"/>
      <c r="D4956" s="5"/>
    </row>
    <row r="4958" spans="1:4" x14ac:dyDescent="0.25">
      <c r="A4958" s="4"/>
      <c r="B4958" s="8"/>
      <c r="C4958" s="4"/>
      <c r="D4958" s="5"/>
    </row>
    <row r="4960" spans="1:4" x14ac:dyDescent="0.25">
      <c r="A4960" s="4"/>
      <c r="B4960" s="8"/>
      <c r="C4960" s="4"/>
      <c r="D4960" s="5"/>
    </row>
    <row r="4962" spans="1:4" x14ac:dyDescent="0.25">
      <c r="A4962" s="4"/>
      <c r="B4962" s="8"/>
      <c r="C4962" s="4"/>
      <c r="D4962" s="5"/>
    </row>
    <row r="4964" spans="1:4" x14ac:dyDescent="0.25">
      <c r="A4964" s="4"/>
      <c r="B4964" s="8"/>
      <c r="C4964" s="4"/>
      <c r="D4964" s="5"/>
    </row>
    <row r="4966" spans="1:4" x14ac:dyDescent="0.25">
      <c r="A4966" s="4"/>
      <c r="B4966" s="8"/>
      <c r="C4966" s="4"/>
      <c r="D4966" s="5"/>
    </row>
    <row r="4968" spans="1:4" x14ac:dyDescent="0.25">
      <c r="A4968" s="4"/>
      <c r="B4968" s="8"/>
      <c r="C4968" s="4"/>
      <c r="D4968" s="5"/>
    </row>
    <row r="4970" spans="1:4" x14ac:dyDescent="0.25">
      <c r="A4970" s="4"/>
      <c r="B4970" s="8"/>
      <c r="C4970" s="4"/>
      <c r="D4970" s="5"/>
    </row>
    <row r="4972" spans="1:4" x14ac:dyDescent="0.25">
      <c r="A4972" s="4"/>
      <c r="B4972" s="8"/>
      <c r="C4972" s="4"/>
      <c r="D4972" s="5"/>
    </row>
    <row r="4974" spans="1:4" x14ac:dyDescent="0.25">
      <c r="A4974" s="4"/>
      <c r="B4974" s="8"/>
      <c r="C4974" s="4"/>
      <c r="D4974" s="5"/>
    </row>
    <row r="4976" spans="1:4" x14ac:dyDescent="0.25">
      <c r="A4976" s="4"/>
      <c r="B4976" s="8"/>
      <c r="C4976" s="4"/>
      <c r="D4976" s="5"/>
    </row>
    <row r="4978" spans="1:4" x14ac:dyDescent="0.25">
      <c r="A4978" s="4"/>
      <c r="B4978" s="8"/>
      <c r="C4978" s="4"/>
      <c r="D4978" s="5"/>
    </row>
    <row r="4980" spans="1:4" x14ac:dyDescent="0.25">
      <c r="A4980" s="4"/>
      <c r="B4980" s="8"/>
      <c r="C4980" s="4"/>
      <c r="D4980" s="5"/>
    </row>
    <row r="4982" spans="1:4" x14ac:dyDescent="0.25">
      <c r="A4982" s="4"/>
      <c r="B4982" s="8"/>
      <c r="C4982" s="4"/>
      <c r="D4982" s="5"/>
    </row>
    <row r="4984" spans="1:4" x14ac:dyDescent="0.25">
      <c r="A4984" s="4"/>
      <c r="B4984" s="8"/>
      <c r="C4984" s="4"/>
      <c r="D4984" s="5"/>
    </row>
    <row r="4986" spans="1:4" x14ac:dyDescent="0.25">
      <c r="A4986" s="4"/>
      <c r="B4986" s="8"/>
      <c r="C4986" s="4"/>
      <c r="D4986" s="5"/>
    </row>
    <row r="4988" spans="1:4" x14ac:dyDescent="0.25">
      <c r="A4988" s="4"/>
      <c r="B4988" s="8"/>
      <c r="C4988" s="4"/>
      <c r="D4988" s="5"/>
    </row>
    <row r="4990" spans="1:4" x14ac:dyDescent="0.25">
      <c r="A4990" s="4"/>
      <c r="B4990" s="8"/>
      <c r="C4990" s="4"/>
      <c r="D4990" s="5"/>
    </row>
    <row r="4992" spans="1:4" x14ac:dyDescent="0.25">
      <c r="A4992" s="4"/>
      <c r="B4992" s="8"/>
      <c r="C4992" s="4"/>
      <c r="D4992" s="5"/>
    </row>
    <row r="4994" spans="1:4" x14ac:dyDescent="0.25">
      <c r="A4994" s="4"/>
      <c r="B4994" s="8"/>
      <c r="C4994" s="4"/>
      <c r="D4994" s="5"/>
    </row>
    <row r="4996" spans="1:4" x14ac:dyDescent="0.25">
      <c r="A4996" s="4"/>
      <c r="B4996" s="8"/>
      <c r="C4996" s="4"/>
      <c r="D4996" s="5"/>
    </row>
    <row r="4998" spans="1:4" x14ac:dyDescent="0.25">
      <c r="A4998" s="4"/>
      <c r="B4998" s="8"/>
      <c r="C4998" s="4"/>
      <c r="D4998" s="5"/>
    </row>
    <row r="5000" spans="1:4" x14ac:dyDescent="0.25">
      <c r="A5000" s="4"/>
      <c r="B5000" s="8"/>
      <c r="C5000" s="4"/>
      <c r="D5000" s="5"/>
    </row>
    <row r="5002" spans="1:4" x14ac:dyDescent="0.25">
      <c r="A5002" s="4"/>
      <c r="B5002" s="8"/>
      <c r="C5002" s="4"/>
      <c r="D5002" s="5"/>
    </row>
    <row r="5004" spans="1:4" x14ac:dyDescent="0.25">
      <c r="A5004" s="4"/>
      <c r="B5004" s="8"/>
      <c r="C5004" s="4"/>
      <c r="D5004" s="5"/>
    </row>
    <row r="5006" spans="1:4" x14ac:dyDescent="0.25">
      <c r="A5006" s="4"/>
      <c r="B5006" s="8"/>
      <c r="C5006" s="4"/>
      <c r="D5006" s="5"/>
    </row>
    <row r="5008" spans="1:4" x14ac:dyDescent="0.25">
      <c r="A5008" s="4"/>
      <c r="B5008" s="8"/>
      <c r="C5008" s="4"/>
      <c r="D5008" s="5"/>
    </row>
    <row r="5010" spans="1:4" x14ac:dyDescent="0.25">
      <c r="A5010" s="4"/>
      <c r="B5010" s="8"/>
      <c r="C5010" s="4"/>
      <c r="D5010" s="5"/>
    </row>
    <row r="5012" spans="1:4" x14ac:dyDescent="0.25">
      <c r="A5012" s="4"/>
      <c r="B5012" s="8"/>
      <c r="C5012" s="4"/>
      <c r="D5012" s="5"/>
    </row>
    <row r="5014" spans="1:4" x14ac:dyDescent="0.25">
      <c r="A5014" s="4"/>
      <c r="B5014" s="8"/>
      <c r="C5014" s="4"/>
      <c r="D5014" s="5"/>
    </row>
    <row r="5016" spans="1:4" x14ac:dyDescent="0.25">
      <c r="A5016" s="4"/>
      <c r="B5016" s="8"/>
      <c r="C5016" s="4"/>
      <c r="D5016" s="5"/>
    </row>
    <row r="5018" spans="1:4" x14ac:dyDescent="0.25">
      <c r="A5018" s="4"/>
      <c r="B5018" s="8"/>
      <c r="C5018" s="4"/>
      <c r="D5018" s="5"/>
    </row>
    <row r="5020" spans="1:4" x14ac:dyDescent="0.25">
      <c r="A5020" s="4"/>
      <c r="B5020" s="8"/>
      <c r="C5020" s="4"/>
      <c r="D5020" s="5"/>
    </row>
    <row r="5022" spans="1:4" x14ac:dyDescent="0.25">
      <c r="A5022" s="4"/>
      <c r="B5022" s="8"/>
      <c r="C5022" s="4"/>
      <c r="D5022" s="5"/>
    </row>
    <row r="5024" spans="1:4" x14ac:dyDescent="0.25">
      <c r="A5024" s="4"/>
      <c r="B5024" s="8"/>
      <c r="C5024" s="4"/>
      <c r="D5024" s="5"/>
    </row>
    <row r="5026" spans="1:4" x14ac:dyDescent="0.25">
      <c r="A5026" s="4"/>
      <c r="B5026" s="8"/>
      <c r="C5026" s="4"/>
      <c r="D5026" s="5"/>
    </row>
    <row r="5028" spans="1:4" x14ac:dyDescent="0.25">
      <c r="A5028" s="4"/>
      <c r="B5028" s="8"/>
      <c r="C5028" s="4"/>
      <c r="D5028" s="5"/>
    </row>
    <row r="5030" spans="1:4" x14ac:dyDescent="0.25">
      <c r="A5030" s="4"/>
      <c r="B5030" s="8"/>
      <c r="C5030" s="4"/>
      <c r="D5030" s="5"/>
    </row>
    <row r="5032" spans="1:4" x14ac:dyDescent="0.25">
      <c r="A5032" s="4"/>
      <c r="B5032" s="8"/>
      <c r="C5032" s="4"/>
      <c r="D5032" s="5"/>
    </row>
    <row r="5034" spans="1:4" x14ac:dyDescent="0.25">
      <c r="A5034" s="4"/>
      <c r="B5034" s="8"/>
      <c r="C5034" s="4"/>
      <c r="D5034" s="5"/>
    </row>
    <row r="5036" spans="1:4" x14ac:dyDescent="0.25">
      <c r="A5036" s="4"/>
      <c r="B5036" s="8"/>
      <c r="C5036" s="4"/>
      <c r="D5036" s="5"/>
    </row>
    <row r="5038" spans="1:4" x14ac:dyDescent="0.25">
      <c r="A5038" s="4"/>
      <c r="B5038" s="8"/>
      <c r="C5038" s="4"/>
      <c r="D5038" s="5"/>
    </row>
    <row r="5040" spans="1:4" x14ac:dyDescent="0.25">
      <c r="A5040" s="4"/>
      <c r="B5040" s="8"/>
      <c r="C5040" s="4"/>
      <c r="D5040" s="5"/>
    </row>
    <row r="5042" spans="1:4" x14ac:dyDescent="0.25">
      <c r="A5042" s="4"/>
      <c r="B5042" s="8"/>
      <c r="C5042" s="4"/>
      <c r="D5042" s="5"/>
    </row>
    <row r="5044" spans="1:4" x14ac:dyDescent="0.25">
      <c r="A5044" s="4"/>
      <c r="B5044" s="8"/>
      <c r="C5044" s="4"/>
      <c r="D5044" s="5"/>
    </row>
    <row r="5046" spans="1:4" x14ac:dyDescent="0.25">
      <c r="A5046" s="4"/>
      <c r="B5046" s="8"/>
      <c r="C5046" s="4"/>
      <c r="D5046" s="5"/>
    </row>
    <row r="5048" spans="1:4" x14ac:dyDescent="0.25">
      <c r="A5048" s="4"/>
      <c r="B5048" s="8"/>
      <c r="C5048" s="4"/>
      <c r="D5048" s="5"/>
    </row>
    <row r="5050" spans="1:4" x14ac:dyDescent="0.25">
      <c r="A5050" s="4"/>
      <c r="B5050" s="8"/>
      <c r="C5050" s="4"/>
      <c r="D5050" s="5"/>
    </row>
    <row r="5052" spans="1:4" x14ac:dyDescent="0.25">
      <c r="A5052" s="4"/>
      <c r="B5052" s="8"/>
      <c r="C5052" s="4"/>
      <c r="D5052" s="5"/>
    </row>
    <row r="5054" spans="1:4" x14ac:dyDescent="0.25">
      <c r="A5054" s="4"/>
      <c r="B5054" s="8"/>
      <c r="C5054" s="4"/>
      <c r="D5054" s="5"/>
    </row>
    <row r="5056" spans="1:4" x14ac:dyDescent="0.25">
      <c r="A5056" s="4"/>
      <c r="B5056" s="8"/>
      <c r="C5056" s="4"/>
      <c r="D5056" s="5"/>
    </row>
    <row r="5058" spans="1:4" x14ac:dyDescent="0.25">
      <c r="A5058" s="4"/>
      <c r="B5058" s="8"/>
      <c r="C5058" s="4"/>
      <c r="D5058" s="5"/>
    </row>
    <row r="5060" spans="1:4" x14ac:dyDescent="0.25">
      <c r="A5060" s="4"/>
      <c r="B5060" s="8"/>
      <c r="C5060" s="4"/>
      <c r="D5060" s="5"/>
    </row>
    <row r="5062" spans="1:4" x14ac:dyDescent="0.25">
      <c r="A5062" s="4"/>
      <c r="B5062" s="8"/>
      <c r="C5062" s="4"/>
      <c r="D5062" s="5"/>
    </row>
    <row r="5064" spans="1:4" x14ac:dyDescent="0.25">
      <c r="A5064" s="4"/>
      <c r="B5064" s="8"/>
      <c r="C5064" s="4"/>
      <c r="D5064" s="5"/>
    </row>
    <row r="5066" spans="1:4" x14ac:dyDescent="0.25">
      <c r="A5066" s="4"/>
      <c r="B5066" s="8"/>
      <c r="C5066" s="4"/>
      <c r="D5066" s="5"/>
    </row>
    <row r="5068" spans="1:4" x14ac:dyDescent="0.25">
      <c r="A5068" s="4"/>
      <c r="B5068" s="8"/>
      <c r="C5068" s="4"/>
      <c r="D5068" s="5"/>
    </row>
    <row r="5070" spans="1:4" x14ac:dyDescent="0.25">
      <c r="A5070" s="4"/>
      <c r="B5070" s="8"/>
      <c r="C5070" s="4"/>
      <c r="D5070" s="5"/>
    </row>
    <row r="5072" spans="1:4" x14ac:dyDescent="0.25">
      <c r="A5072" s="4"/>
      <c r="B5072" s="8"/>
      <c r="C5072" s="4"/>
      <c r="D5072" s="5"/>
    </row>
    <row r="5074" spans="1:4" x14ac:dyDescent="0.25">
      <c r="A5074" s="4"/>
      <c r="B5074" s="8"/>
      <c r="C5074" s="4"/>
      <c r="D5074" s="5"/>
    </row>
    <row r="5076" spans="1:4" x14ac:dyDescent="0.25">
      <c r="A5076" s="4"/>
      <c r="B5076" s="8"/>
      <c r="C5076" s="4"/>
      <c r="D5076" s="5"/>
    </row>
    <row r="5078" spans="1:4" x14ac:dyDescent="0.25">
      <c r="A5078" s="4"/>
      <c r="B5078" s="8"/>
      <c r="C5078" s="4"/>
      <c r="D5078" s="5"/>
    </row>
    <row r="5080" spans="1:4" x14ac:dyDescent="0.25">
      <c r="A5080" s="4"/>
      <c r="B5080" s="8"/>
      <c r="C5080" s="4"/>
      <c r="D5080" s="5"/>
    </row>
    <row r="5082" spans="1:4" x14ac:dyDescent="0.25">
      <c r="A5082" s="4"/>
      <c r="B5082" s="8"/>
      <c r="C5082" s="4"/>
      <c r="D5082" s="5"/>
    </row>
    <row r="5084" spans="1:4" x14ac:dyDescent="0.25">
      <c r="A5084" s="4"/>
      <c r="B5084" s="8"/>
      <c r="C5084" s="4"/>
      <c r="D5084" s="5"/>
    </row>
    <row r="5086" spans="1:4" x14ac:dyDescent="0.25">
      <c r="A5086" s="4"/>
      <c r="B5086" s="8"/>
      <c r="C5086" s="4"/>
      <c r="D5086" s="5"/>
    </row>
    <row r="5088" spans="1:4" x14ac:dyDescent="0.25">
      <c r="A5088" s="4"/>
      <c r="B5088" s="8"/>
      <c r="C5088" s="4"/>
      <c r="D5088" s="5"/>
    </row>
    <row r="5090" spans="1:4" x14ac:dyDescent="0.25">
      <c r="A5090" s="4"/>
      <c r="B5090" s="8"/>
      <c r="C5090" s="4"/>
      <c r="D5090" s="5"/>
    </row>
    <row r="5092" spans="1:4" x14ac:dyDescent="0.25">
      <c r="A5092" s="4"/>
      <c r="B5092" s="8"/>
      <c r="C5092" s="4"/>
      <c r="D5092" s="5"/>
    </row>
    <row r="5094" spans="1:4" x14ac:dyDescent="0.25">
      <c r="A5094" s="4"/>
      <c r="B5094" s="8"/>
      <c r="C5094" s="4"/>
      <c r="D5094" s="5"/>
    </row>
    <row r="5096" spans="1:4" x14ac:dyDescent="0.25">
      <c r="A5096" s="4"/>
      <c r="B5096" s="8"/>
      <c r="C5096" s="4"/>
      <c r="D5096" s="5"/>
    </row>
    <row r="5098" spans="1:4" x14ac:dyDescent="0.25">
      <c r="A5098" s="4"/>
      <c r="B5098" s="8"/>
      <c r="C5098" s="4"/>
      <c r="D5098" s="5"/>
    </row>
    <row r="5100" spans="1:4" x14ac:dyDescent="0.25">
      <c r="A5100" s="4"/>
      <c r="B5100" s="8"/>
      <c r="C5100" s="4"/>
      <c r="D5100" s="5"/>
    </row>
    <row r="5102" spans="1:4" x14ac:dyDescent="0.25">
      <c r="A5102" s="4"/>
      <c r="B5102" s="8"/>
      <c r="C5102" s="4"/>
      <c r="D5102" s="5"/>
    </row>
    <row r="5104" spans="1:4" x14ac:dyDescent="0.25">
      <c r="A5104" s="4"/>
      <c r="B5104" s="8"/>
      <c r="C5104" s="4"/>
      <c r="D5104" s="5"/>
    </row>
    <row r="5106" spans="1:4" x14ac:dyDescent="0.25">
      <c r="A5106" s="4"/>
      <c r="B5106" s="8"/>
      <c r="C5106" s="4"/>
      <c r="D5106" s="5"/>
    </row>
    <row r="5108" spans="1:4" x14ac:dyDescent="0.25">
      <c r="A5108" s="4"/>
      <c r="B5108" s="8"/>
      <c r="C5108" s="4"/>
      <c r="D5108" s="5"/>
    </row>
    <row r="5110" spans="1:4" x14ac:dyDescent="0.25">
      <c r="A5110" s="4"/>
      <c r="B5110" s="8"/>
      <c r="C5110" s="4"/>
      <c r="D5110" s="5"/>
    </row>
    <row r="5112" spans="1:4" x14ac:dyDescent="0.25">
      <c r="A5112" s="4"/>
      <c r="B5112" s="8"/>
      <c r="C5112" s="4"/>
      <c r="D5112" s="5"/>
    </row>
    <row r="5114" spans="1:4" x14ac:dyDescent="0.25">
      <c r="A5114" s="4"/>
      <c r="B5114" s="8"/>
      <c r="C5114" s="4"/>
      <c r="D5114" s="5"/>
    </row>
    <row r="5116" spans="1:4" x14ac:dyDescent="0.25">
      <c r="A5116" s="4"/>
      <c r="B5116" s="8"/>
      <c r="C5116" s="4"/>
      <c r="D5116" s="5"/>
    </row>
    <row r="5118" spans="1:4" x14ac:dyDescent="0.25">
      <c r="A5118" s="4"/>
      <c r="B5118" s="8"/>
      <c r="C5118" s="4"/>
      <c r="D5118" s="5"/>
    </row>
    <row r="5120" spans="1:4" x14ac:dyDescent="0.25">
      <c r="A5120" s="4"/>
      <c r="B5120" s="8"/>
      <c r="C5120" s="4"/>
      <c r="D5120" s="5"/>
    </row>
    <row r="5122" spans="1:4" x14ac:dyDescent="0.25">
      <c r="A5122" s="4"/>
      <c r="B5122" s="8"/>
      <c r="C5122" s="4"/>
      <c r="D5122" s="5"/>
    </row>
    <row r="5124" spans="1:4" x14ac:dyDescent="0.25">
      <c r="A5124" s="4"/>
      <c r="B5124" s="8"/>
      <c r="C5124" s="4"/>
      <c r="D5124" s="5"/>
    </row>
    <row r="5126" spans="1:4" x14ac:dyDescent="0.25">
      <c r="A5126" s="4"/>
      <c r="B5126" s="8"/>
      <c r="C5126" s="4"/>
      <c r="D5126" s="5"/>
    </row>
    <row r="5128" spans="1:4" x14ac:dyDescent="0.25">
      <c r="A5128" s="4"/>
      <c r="B5128" s="8"/>
      <c r="C5128" s="4"/>
      <c r="D5128" s="5"/>
    </row>
    <row r="5130" spans="1:4" x14ac:dyDescent="0.25">
      <c r="A5130" s="4"/>
      <c r="B5130" s="8"/>
      <c r="C5130" s="4"/>
      <c r="D5130" s="5"/>
    </row>
    <row r="5132" spans="1:4" x14ac:dyDescent="0.25">
      <c r="A5132" s="4"/>
      <c r="B5132" s="8"/>
      <c r="C5132" s="4"/>
      <c r="D5132" s="5"/>
    </row>
    <row r="5134" spans="1:4" x14ac:dyDescent="0.25">
      <c r="A5134" s="4"/>
      <c r="B5134" s="8"/>
      <c r="C5134" s="4"/>
      <c r="D5134" s="5"/>
    </row>
    <row r="5136" spans="1:4" x14ac:dyDescent="0.25">
      <c r="A5136" s="4"/>
      <c r="B5136" s="8"/>
      <c r="C5136" s="4"/>
      <c r="D5136" s="5"/>
    </row>
    <row r="5138" spans="1:4" x14ac:dyDescent="0.25">
      <c r="A5138" s="4"/>
      <c r="B5138" s="8"/>
      <c r="C5138" s="4"/>
      <c r="D5138" s="5"/>
    </row>
    <row r="5140" spans="1:4" x14ac:dyDescent="0.25">
      <c r="A5140" s="4"/>
      <c r="B5140" s="8"/>
      <c r="C5140" s="4"/>
      <c r="D5140" s="5"/>
    </row>
    <row r="5142" spans="1:4" x14ac:dyDescent="0.25">
      <c r="A5142" s="4"/>
      <c r="B5142" s="8"/>
      <c r="C5142" s="4"/>
      <c r="D5142" s="5"/>
    </row>
    <row r="5144" spans="1:4" x14ac:dyDescent="0.25">
      <c r="A5144" s="4"/>
      <c r="B5144" s="8"/>
      <c r="C5144" s="4"/>
      <c r="D5144" s="5"/>
    </row>
    <row r="5146" spans="1:4" x14ac:dyDescent="0.25">
      <c r="A5146" s="4"/>
      <c r="B5146" s="8"/>
      <c r="C5146" s="4"/>
      <c r="D5146" s="5"/>
    </row>
    <row r="5148" spans="1:4" x14ac:dyDescent="0.25">
      <c r="A5148" s="4"/>
      <c r="B5148" s="8"/>
      <c r="C5148" s="4"/>
      <c r="D5148" s="5"/>
    </row>
    <row r="5150" spans="1:4" x14ac:dyDescent="0.25">
      <c r="A5150" s="4"/>
      <c r="B5150" s="8"/>
      <c r="C5150" s="4"/>
      <c r="D5150" s="5"/>
    </row>
    <row r="5152" spans="1:4" x14ac:dyDescent="0.25">
      <c r="A5152" s="4"/>
      <c r="B5152" s="8"/>
      <c r="C5152" s="4"/>
      <c r="D5152" s="5"/>
    </row>
    <row r="5154" spans="1:4" x14ac:dyDescent="0.25">
      <c r="A5154" s="4"/>
      <c r="B5154" s="8"/>
      <c r="C5154" s="4"/>
      <c r="D5154" s="5"/>
    </row>
    <row r="5156" spans="1:4" x14ac:dyDescent="0.25">
      <c r="A5156" s="4"/>
      <c r="B5156" s="8"/>
      <c r="C5156" s="4"/>
      <c r="D5156" s="5"/>
    </row>
    <row r="5158" spans="1:4" x14ac:dyDescent="0.25">
      <c r="A5158" s="4"/>
      <c r="B5158" s="8"/>
      <c r="C5158" s="4"/>
      <c r="D5158" s="5"/>
    </row>
    <row r="5160" spans="1:4" x14ac:dyDescent="0.25">
      <c r="A5160" s="4"/>
      <c r="B5160" s="8"/>
      <c r="C5160" s="4"/>
      <c r="D5160" s="5"/>
    </row>
    <row r="5162" spans="1:4" x14ac:dyDescent="0.25">
      <c r="A5162" s="4"/>
      <c r="B5162" s="8"/>
      <c r="C5162" s="4"/>
      <c r="D5162" s="5"/>
    </row>
    <row r="5164" spans="1:4" x14ac:dyDescent="0.25">
      <c r="A5164" s="4"/>
      <c r="B5164" s="8"/>
      <c r="C5164" s="4"/>
      <c r="D5164" s="5"/>
    </row>
    <row r="5166" spans="1:4" x14ac:dyDescent="0.25">
      <c r="A5166" s="4"/>
      <c r="B5166" s="8"/>
      <c r="C5166" s="4"/>
      <c r="D5166" s="5"/>
    </row>
    <row r="5168" spans="1:4" x14ac:dyDescent="0.25">
      <c r="A5168" s="4"/>
      <c r="B5168" s="8"/>
      <c r="C5168" s="4"/>
      <c r="D5168" s="5"/>
    </row>
    <row r="5170" spans="1:4" x14ac:dyDescent="0.25">
      <c r="A5170" s="4"/>
      <c r="B5170" s="8"/>
      <c r="C5170" s="4"/>
      <c r="D5170" s="5"/>
    </row>
    <row r="5172" spans="1:4" x14ac:dyDescent="0.25">
      <c r="A5172" s="4"/>
      <c r="B5172" s="8"/>
      <c r="C5172" s="4"/>
      <c r="D5172" s="5"/>
    </row>
    <row r="5174" spans="1:4" x14ac:dyDescent="0.25">
      <c r="A5174" s="4"/>
      <c r="B5174" s="8"/>
      <c r="C5174" s="4"/>
      <c r="D5174" s="5"/>
    </row>
    <row r="5176" spans="1:4" x14ac:dyDescent="0.25">
      <c r="A5176" s="4"/>
      <c r="B5176" s="8"/>
      <c r="C5176" s="4"/>
      <c r="D5176" s="5"/>
    </row>
    <row r="5178" spans="1:4" x14ac:dyDescent="0.25">
      <c r="A5178" s="4"/>
      <c r="B5178" s="8"/>
      <c r="C5178" s="4"/>
      <c r="D5178" s="5"/>
    </row>
    <row r="5180" spans="1:4" x14ac:dyDescent="0.25">
      <c r="A5180" s="4"/>
      <c r="B5180" s="8"/>
      <c r="C5180" s="4"/>
      <c r="D5180" s="5"/>
    </row>
    <row r="5182" spans="1:4" x14ac:dyDescent="0.25">
      <c r="A5182" s="4"/>
      <c r="B5182" s="8"/>
      <c r="C5182" s="4"/>
      <c r="D5182" s="5"/>
    </row>
    <row r="5184" spans="1:4" x14ac:dyDescent="0.25">
      <c r="A5184" s="4"/>
      <c r="B5184" s="8"/>
      <c r="C5184" s="4"/>
      <c r="D5184" s="5"/>
    </row>
    <row r="5186" spans="1:4" x14ac:dyDescent="0.25">
      <c r="A5186" s="4"/>
      <c r="B5186" s="8"/>
      <c r="C5186" s="4"/>
      <c r="D5186" s="5"/>
    </row>
    <row r="5188" spans="1:4" x14ac:dyDescent="0.25">
      <c r="A5188" s="4"/>
      <c r="B5188" s="8"/>
      <c r="C5188" s="4"/>
      <c r="D5188" s="5"/>
    </row>
    <row r="5190" spans="1:4" x14ac:dyDescent="0.25">
      <c r="A5190" s="4"/>
      <c r="B5190" s="8"/>
      <c r="C5190" s="4"/>
      <c r="D5190" s="5"/>
    </row>
    <row r="5192" spans="1:4" x14ac:dyDescent="0.25">
      <c r="A5192" s="4"/>
      <c r="B5192" s="8"/>
      <c r="C5192" s="4"/>
      <c r="D5192" s="5"/>
    </row>
    <row r="5194" spans="1:4" x14ac:dyDescent="0.25">
      <c r="A5194" s="4"/>
      <c r="B5194" s="8"/>
      <c r="C5194" s="4"/>
      <c r="D5194" s="5"/>
    </row>
    <row r="5196" spans="1:4" x14ac:dyDescent="0.25">
      <c r="A5196" s="4"/>
      <c r="B5196" s="8"/>
      <c r="C5196" s="4"/>
      <c r="D5196" s="5"/>
    </row>
    <row r="5198" spans="1:4" x14ac:dyDescent="0.25">
      <c r="A5198" s="4"/>
      <c r="B5198" s="8"/>
      <c r="C5198" s="4"/>
      <c r="D5198" s="5"/>
    </row>
    <row r="5200" spans="1:4" x14ac:dyDescent="0.25">
      <c r="A5200" s="4"/>
      <c r="B5200" s="8"/>
      <c r="C5200" s="4"/>
      <c r="D5200" s="5"/>
    </row>
    <row r="5202" spans="1:4" x14ac:dyDescent="0.25">
      <c r="A5202" s="4"/>
      <c r="B5202" s="8"/>
      <c r="C5202" s="4"/>
      <c r="D5202" s="5"/>
    </row>
    <row r="5204" spans="1:4" x14ac:dyDescent="0.25">
      <c r="A5204" s="4"/>
      <c r="B5204" s="8"/>
      <c r="C5204" s="4"/>
      <c r="D5204" s="5"/>
    </row>
    <row r="5206" spans="1:4" x14ac:dyDescent="0.25">
      <c r="A5206" s="4"/>
      <c r="B5206" s="8"/>
      <c r="C5206" s="4"/>
      <c r="D5206" s="5"/>
    </row>
    <row r="5208" spans="1:4" x14ac:dyDescent="0.25">
      <c r="A5208" s="4"/>
      <c r="B5208" s="8"/>
      <c r="C5208" s="4"/>
      <c r="D5208" s="5"/>
    </row>
    <row r="5210" spans="1:4" x14ac:dyDescent="0.25">
      <c r="A5210" s="4"/>
      <c r="B5210" s="8"/>
      <c r="C5210" s="4"/>
      <c r="D5210" s="5"/>
    </row>
    <row r="5212" spans="1:4" x14ac:dyDescent="0.25">
      <c r="A5212" s="4"/>
      <c r="B5212" s="8"/>
      <c r="C5212" s="4"/>
      <c r="D5212" s="5"/>
    </row>
    <row r="5214" spans="1:4" x14ac:dyDescent="0.25">
      <c r="A5214" s="4"/>
      <c r="B5214" s="8"/>
      <c r="C5214" s="4"/>
      <c r="D5214" s="5"/>
    </row>
    <row r="5216" spans="1:4" x14ac:dyDescent="0.25">
      <c r="A5216" s="4"/>
      <c r="B5216" s="8"/>
      <c r="C5216" s="4"/>
      <c r="D5216" s="5"/>
    </row>
    <row r="5218" spans="1:4" x14ac:dyDescent="0.25">
      <c r="A5218" s="4"/>
      <c r="B5218" s="8"/>
      <c r="C5218" s="4"/>
      <c r="D5218" s="5"/>
    </row>
    <row r="5220" spans="1:4" x14ac:dyDescent="0.25">
      <c r="A5220" s="4"/>
      <c r="B5220" s="8"/>
      <c r="C5220" s="4"/>
      <c r="D5220" s="5"/>
    </row>
    <row r="5222" spans="1:4" x14ac:dyDescent="0.25">
      <c r="A5222" s="4"/>
      <c r="B5222" s="8"/>
      <c r="C5222" s="4"/>
      <c r="D5222" s="5"/>
    </row>
    <row r="5224" spans="1:4" x14ac:dyDescent="0.25">
      <c r="A5224" s="4"/>
      <c r="B5224" s="8"/>
      <c r="C5224" s="4"/>
      <c r="D5224" s="5"/>
    </row>
    <row r="5226" spans="1:4" x14ac:dyDescent="0.25">
      <c r="A5226" s="4"/>
      <c r="B5226" s="8"/>
      <c r="C5226" s="4"/>
      <c r="D5226" s="5"/>
    </row>
    <row r="5228" spans="1:4" x14ac:dyDescent="0.25">
      <c r="A5228" s="4"/>
      <c r="B5228" s="8"/>
      <c r="C5228" s="4"/>
      <c r="D5228" s="5"/>
    </row>
    <row r="5230" spans="1:4" x14ac:dyDescent="0.25">
      <c r="A5230" s="4"/>
      <c r="B5230" s="8"/>
      <c r="C5230" s="4"/>
      <c r="D5230" s="5"/>
    </row>
    <row r="5232" spans="1:4" x14ac:dyDescent="0.25">
      <c r="A5232" s="4"/>
      <c r="B5232" s="8"/>
      <c r="C5232" s="4"/>
      <c r="D5232" s="5"/>
    </row>
    <row r="5234" spans="1:4" x14ac:dyDescent="0.25">
      <c r="A5234" s="4"/>
      <c r="B5234" s="8"/>
      <c r="C5234" s="4"/>
      <c r="D5234" s="5"/>
    </row>
    <row r="5236" spans="1:4" x14ac:dyDescent="0.25">
      <c r="A5236" s="4"/>
      <c r="B5236" s="8"/>
      <c r="C5236" s="4"/>
      <c r="D5236" s="5"/>
    </row>
    <row r="5238" spans="1:4" x14ac:dyDescent="0.25">
      <c r="A5238" s="4"/>
      <c r="B5238" s="8"/>
      <c r="C5238" s="4"/>
      <c r="D5238" s="5"/>
    </row>
    <row r="5240" spans="1:4" x14ac:dyDescent="0.25">
      <c r="A5240" s="4"/>
      <c r="B5240" s="8"/>
      <c r="C5240" s="4"/>
      <c r="D5240" s="5"/>
    </row>
    <row r="5242" spans="1:4" x14ac:dyDescent="0.25">
      <c r="A5242" s="4"/>
      <c r="B5242" s="8"/>
      <c r="C5242" s="4"/>
      <c r="D5242" s="5"/>
    </row>
    <row r="5244" spans="1:4" x14ac:dyDescent="0.25">
      <c r="A5244" s="4"/>
      <c r="B5244" s="8"/>
      <c r="C5244" s="4"/>
      <c r="D5244" s="5"/>
    </row>
    <row r="5246" spans="1:4" x14ac:dyDescent="0.25">
      <c r="A5246" s="4"/>
      <c r="B5246" s="8"/>
      <c r="C5246" s="4"/>
      <c r="D5246" s="5"/>
    </row>
    <row r="5248" spans="1:4" x14ac:dyDescent="0.25">
      <c r="A5248" s="4"/>
      <c r="B5248" s="8"/>
      <c r="C5248" s="4"/>
      <c r="D5248" s="5"/>
    </row>
    <row r="5250" spans="1:4" x14ac:dyDescent="0.25">
      <c r="A5250" s="4"/>
      <c r="B5250" s="8"/>
      <c r="C5250" s="4"/>
      <c r="D5250" s="5"/>
    </row>
    <row r="5252" spans="1:4" x14ac:dyDescent="0.25">
      <c r="A5252" s="4"/>
      <c r="B5252" s="8"/>
      <c r="C5252" s="4"/>
      <c r="D5252" s="5"/>
    </row>
    <row r="5254" spans="1:4" x14ac:dyDescent="0.25">
      <c r="A5254" s="4"/>
      <c r="B5254" s="8"/>
      <c r="C5254" s="4"/>
      <c r="D5254" s="5"/>
    </row>
    <row r="5256" spans="1:4" x14ac:dyDescent="0.25">
      <c r="A5256" s="4"/>
      <c r="B5256" s="8"/>
      <c r="C5256" s="4"/>
      <c r="D5256" s="5"/>
    </row>
    <row r="5258" spans="1:4" x14ac:dyDescent="0.25">
      <c r="A5258" s="4"/>
      <c r="B5258" s="8"/>
      <c r="C5258" s="4"/>
      <c r="D5258" s="5"/>
    </row>
    <row r="5260" spans="1:4" x14ac:dyDescent="0.25">
      <c r="A5260" s="4"/>
      <c r="B5260" s="8"/>
      <c r="C5260" s="4"/>
      <c r="D5260" s="5"/>
    </row>
    <row r="5262" spans="1:4" x14ac:dyDescent="0.25">
      <c r="A5262" s="4"/>
      <c r="B5262" s="8"/>
      <c r="C5262" s="4"/>
      <c r="D5262" s="5"/>
    </row>
    <row r="5264" spans="1:4" x14ac:dyDescent="0.25">
      <c r="A5264" s="4"/>
      <c r="B5264" s="8"/>
      <c r="C5264" s="4"/>
      <c r="D5264" s="5"/>
    </row>
    <row r="5266" spans="1:4" x14ac:dyDescent="0.25">
      <c r="A5266" s="4"/>
      <c r="B5266" s="8"/>
      <c r="C5266" s="4"/>
      <c r="D5266" s="5"/>
    </row>
    <row r="5268" spans="1:4" x14ac:dyDescent="0.25">
      <c r="A5268" s="4"/>
      <c r="B5268" s="8"/>
      <c r="C5268" s="4"/>
      <c r="D5268" s="5"/>
    </row>
    <row r="5270" spans="1:4" x14ac:dyDescent="0.25">
      <c r="A5270" s="4"/>
      <c r="B5270" s="8"/>
      <c r="C5270" s="4"/>
      <c r="D5270" s="5"/>
    </row>
    <row r="5272" spans="1:4" x14ac:dyDescent="0.25">
      <c r="A5272" s="4"/>
      <c r="B5272" s="8"/>
      <c r="C5272" s="4"/>
      <c r="D5272" s="5"/>
    </row>
    <row r="5274" spans="1:4" x14ac:dyDescent="0.25">
      <c r="A5274" s="4"/>
      <c r="B5274" s="8"/>
      <c r="C5274" s="4"/>
      <c r="D5274" s="5"/>
    </row>
    <row r="5276" spans="1:4" x14ac:dyDescent="0.25">
      <c r="A5276" s="4"/>
      <c r="B5276" s="8"/>
      <c r="C5276" s="4"/>
      <c r="D5276" s="5"/>
    </row>
    <row r="5278" spans="1:4" x14ac:dyDescent="0.25">
      <c r="A5278" s="4"/>
      <c r="B5278" s="8"/>
      <c r="C5278" s="4"/>
      <c r="D5278" s="5"/>
    </row>
    <row r="5280" spans="1:4" x14ac:dyDescent="0.25">
      <c r="A5280" s="4"/>
      <c r="B5280" s="8"/>
      <c r="C5280" s="4"/>
      <c r="D5280" s="5"/>
    </row>
    <row r="5282" spans="1:4" x14ac:dyDescent="0.25">
      <c r="A5282" s="4"/>
      <c r="B5282" s="8"/>
      <c r="C5282" s="4"/>
      <c r="D5282" s="5"/>
    </row>
    <row r="5284" spans="1:4" x14ac:dyDescent="0.25">
      <c r="A5284" s="4"/>
      <c r="B5284" s="8"/>
      <c r="C5284" s="4"/>
      <c r="D5284" s="5"/>
    </row>
    <row r="5286" spans="1:4" x14ac:dyDescent="0.25">
      <c r="A5286" s="4"/>
      <c r="B5286" s="8"/>
      <c r="C5286" s="4"/>
      <c r="D5286" s="5"/>
    </row>
    <row r="5288" spans="1:4" x14ac:dyDescent="0.25">
      <c r="A5288" s="4"/>
      <c r="B5288" s="8"/>
      <c r="C5288" s="4"/>
      <c r="D5288" s="5"/>
    </row>
    <row r="5290" spans="1:4" x14ac:dyDescent="0.25">
      <c r="A5290" s="4"/>
      <c r="B5290" s="8"/>
      <c r="C5290" s="4"/>
      <c r="D5290" s="5"/>
    </row>
    <row r="5292" spans="1:4" x14ac:dyDescent="0.25">
      <c r="A5292" s="4"/>
      <c r="B5292" s="8"/>
      <c r="C5292" s="4"/>
      <c r="D5292" s="5"/>
    </row>
  </sheetData>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1">
    <tabColor theme="5" tint="0.39997558519241921"/>
    <pageSetUpPr fitToPage="1"/>
  </sheetPr>
  <dimension ref="A1:T47"/>
  <sheetViews>
    <sheetView view="pageBreakPreview" zoomScale="85" zoomScaleNormal="100" zoomScaleSheetLayoutView="85" workbookViewId="0">
      <selection activeCell="J9" sqref="J9"/>
    </sheetView>
  </sheetViews>
  <sheetFormatPr defaultRowHeight="12.75" x14ac:dyDescent="0.2"/>
  <cols>
    <col min="1" max="1" width="9.140625" style="230"/>
    <col min="2" max="2" width="10.42578125" style="230" bestFit="1" customWidth="1"/>
    <col min="3" max="3" width="12.140625" style="230" customWidth="1"/>
    <col min="4" max="4" width="13.85546875" style="230" customWidth="1"/>
    <col min="5" max="5" width="75.28515625" style="230" customWidth="1"/>
    <col min="6" max="6" width="22.42578125" style="230" customWidth="1"/>
    <col min="7" max="7" width="8.42578125" style="230" customWidth="1"/>
    <col min="8" max="8" width="10.140625" style="230" customWidth="1"/>
    <col min="9" max="9" width="12.85546875" style="230" customWidth="1"/>
    <col min="10" max="10" width="17.140625" style="230" customWidth="1"/>
    <col min="11" max="12" width="9.140625" style="230"/>
    <col min="13" max="13" width="13.140625" style="230" customWidth="1"/>
    <col min="14" max="14" width="13.28515625" style="230" bestFit="1" customWidth="1"/>
    <col min="15" max="16" width="9.140625" style="230"/>
    <col min="17" max="17" width="10.5703125" style="230" customWidth="1"/>
    <col min="18" max="18" width="9.140625" style="230"/>
    <col min="19" max="19" width="9.85546875" style="230" customWidth="1"/>
    <col min="20" max="16384" width="9.140625" style="230"/>
  </cols>
  <sheetData>
    <row r="1" spans="1:20" ht="21.6" customHeight="1" x14ac:dyDescent="0.2">
      <c r="A1" s="228"/>
      <c r="B1" s="229"/>
    </row>
    <row r="2" spans="1:20" ht="45.75" customHeight="1" x14ac:dyDescent="0.2">
      <c r="A2" s="228"/>
      <c r="B2" s="229"/>
      <c r="D2" s="231" t="s">
        <v>1375</v>
      </c>
      <c r="E2" s="232" t="s">
        <v>3703</v>
      </c>
    </row>
    <row r="3" spans="1:20" ht="13.5" thickBot="1" x14ac:dyDescent="0.25">
      <c r="A3" s="228"/>
      <c r="B3" s="229"/>
    </row>
    <row r="4" spans="1:20" s="233" customFormat="1" ht="6.75" thickBot="1" x14ac:dyDescent="0.3">
      <c r="B4" s="234"/>
      <c r="C4" s="235"/>
      <c r="D4" s="236"/>
      <c r="E4" s="237"/>
      <c r="F4" s="236"/>
      <c r="G4" s="238"/>
      <c r="H4" s="238"/>
      <c r="I4" s="238"/>
      <c r="J4" s="239"/>
      <c r="K4" s="240"/>
      <c r="L4" s="241"/>
    </row>
    <row r="5" spans="1:20" s="228" customFormat="1" ht="67.5" customHeight="1" thickBot="1" x14ac:dyDescent="0.25">
      <c r="B5" s="242"/>
      <c r="C5" s="243"/>
      <c r="D5" s="244"/>
      <c r="E5" s="245" t="s">
        <v>3704</v>
      </c>
      <c r="F5" s="1232" t="str">
        <f>ORÇAMENTO!O6</f>
        <v>SINAPI (JANEIRO/2024)                    SICRO (OUTUBRO/2023)</v>
      </c>
      <c r="G5" s="1233"/>
      <c r="H5" s="1234"/>
      <c r="I5" s="1235"/>
      <c r="J5" s="1236"/>
      <c r="K5" s="246"/>
      <c r="L5" s="230"/>
    </row>
    <row r="6" spans="1:20" s="228" customFormat="1" ht="49.5" customHeight="1" thickBot="1" x14ac:dyDescent="0.3">
      <c r="B6" s="247"/>
      <c r="C6" s="248"/>
      <c r="D6" s="249"/>
      <c r="E6" s="250" t="s">
        <v>3705</v>
      </c>
      <c r="F6" s="251" t="s">
        <v>1375</v>
      </c>
      <c r="G6" s="1239">
        <f>I30</f>
        <v>0.2099</v>
      </c>
      <c r="H6" s="1240"/>
      <c r="I6" s="1237"/>
      <c r="J6" s="1238"/>
      <c r="K6" s="246"/>
    </row>
    <row r="7" spans="1:20" s="252" customFormat="1" ht="18.75" customHeight="1" thickBot="1" x14ac:dyDescent="0.3">
      <c r="B7" s="253"/>
      <c r="C7" s="1241" t="s">
        <v>3706</v>
      </c>
      <c r="D7" s="1242"/>
      <c r="E7" s="1242"/>
      <c r="F7" s="1242"/>
      <c r="G7" s="1242"/>
      <c r="H7" s="1242"/>
      <c r="I7" s="1242"/>
      <c r="J7" s="1243"/>
      <c r="K7" s="254"/>
    </row>
    <row r="8" spans="1:20" s="233" customFormat="1" ht="6.75" thickBot="1" x14ac:dyDescent="0.3">
      <c r="B8" s="234"/>
      <c r="C8" s="235"/>
      <c r="D8" s="255"/>
      <c r="E8" s="256"/>
      <c r="F8" s="255"/>
      <c r="G8" s="257"/>
      <c r="H8" s="257"/>
      <c r="I8" s="257"/>
      <c r="J8" s="258"/>
      <c r="K8" s="240"/>
    </row>
    <row r="9" spans="1:20" s="252" customFormat="1" ht="18" x14ac:dyDescent="0.25">
      <c r="B9" s="253"/>
      <c r="C9" s="259" t="s">
        <v>1427</v>
      </c>
      <c r="D9" s="260" t="str">
        <f>ORÇAMENTO!G6</f>
        <v>DRENAGEM DE AGUAS PLUVIAIS</v>
      </c>
      <c r="E9" s="261"/>
      <c r="F9" s="261"/>
      <c r="G9" s="261"/>
      <c r="H9" s="261"/>
      <c r="I9" s="262" t="s">
        <v>1370</v>
      </c>
      <c r="J9" s="587">
        <f ca="1">ORÇAMENTO!G9</f>
        <v>45499</v>
      </c>
      <c r="K9" s="263"/>
    </row>
    <row r="10" spans="1:20" s="252" customFormat="1" ht="18.75" thickBot="1" x14ac:dyDescent="0.25">
      <c r="A10" s="264" t="s">
        <v>3703</v>
      </c>
      <c r="B10" s="253"/>
      <c r="C10" s="265" t="s">
        <v>1413</v>
      </c>
      <c r="D10" s="266" t="str">
        <f>ORÇAMENTO!G7</f>
        <v>APIACÁS - MT</v>
      </c>
      <c r="E10" s="266"/>
      <c r="F10" s="266"/>
      <c r="G10" s="266"/>
      <c r="H10" s="1244" t="s">
        <v>3707</v>
      </c>
      <c r="I10" s="1244"/>
      <c r="J10" s="267">
        <f>'ENCARGOS SOCIAIS'!H8</f>
        <v>1.1411</v>
      </c>
      <c r="K10" s="268"/>
    </row>
    <row r="11" spans="1:20" s="252" customFormat="1" ht="24" thickBot="1" x14ac:dyDescent="0.25">
      <c r="A11" s="264" t="s">
        <v>3708</v>
      </c>
      <c r="B11" s="253"/>
      <c r="C11" s="1245" t="s">
        <v>1375</v>
      </c>
      <c r="D11" s="1246"/>
      <c r="E11" s="1246"/>
      <c r="F11" s="1246"/>
      <c r="G11" s="1246"/>
      <c r="H11" s="1246"/>
      <c r="I11" s="1246"/>
      <c r="J11" s="1247"/>
      <c r="K11" s="254"/>
    </row>
    <row r="12" spans="1:20" ht="18" x14ac:dyDescent="0.25">
      <c r="B12" s="229"/>
      <c r="C12" s="1224" t="s">
        <v>1376</v>
      </c>
      <c r="D12" s="1226" t="s">
        <v>3709</v>
      </c>
      <c r="E12" s="1226"/>
      <c r="F12" s="1226"/>
      <c r="G12" s="1226"/>
      <c r="H12" s="1226"/>
      <c r="I12" s="1228" t="s">
        <v>3710</v>
      </c>
      <c r="J12" s="1229"/>
      <c r="M12" s="252"/>
      <c r="N12" s="252"/>
      <c r="O12" s="252"/>
      <c r="P12" s="252"/>
      <c r="Q12" s="252"/>
      <c r="R12" s="252"/>
      <c r="S12" s="252"/>
      <c r="T12" s="252"/>
    </row>
    <row r="13" spans="1:20" ht="18.75" thickBot="1" x14ac:dyDescent="0.3">
      <c r="B13" s="229"/>
      <c r="C13" s="1225"/>
      <c r="D13" s="1227"/>
      <c r="E13" s="1227"/>
      <c r="F13" s="1227"/>
      <c r="G13" s="1227"/>
      <c r="H13" s="1227"/>
      <c r="I13" s="1230" t="s">
        <v>3711</v>
      </c>
      <c r="J13" s="1231"/>
      <c r="M13" s="252"/>
      <c r="N13" s="252"/>
      <c r="O13" s="252"/>
      <c r="P13" s="252"/>
      <c r="Q13" s="252"/>
      <c r="R13" s="252"/>
      <c r="S13" s="252"/>
      <c r="T13" s="252"/>
    </row>
    <row r="14" spans="1:20" ht="18" x14ac:dyDescent="0.25">
      <c r="B14" s="230">
        <f>1+I15/100+I17/100+I16/100</f>
        <v>1.0470999999999999</v>
      </c>
      <c r="C14" s="272" t="s">
        <v>1385</v>
      </c>
      <c r="D14" s="1215" t="s">
        <v>3712</v>
      </c>
      <c r="E14" s="1215"/>
      <c r="F14" s="1215"/>
      <c r="G14" s="1215"/>
      <c r="H14" s="1215"/>
      <c r="I14" s="1216">
        <f>I15+I18+I17+I16</f>
        <v>5.65</v>
      </c>
      <c r="J14" s="1217"/>
      <c r="M14" s="252"/>
      <c r="N14" s="252"/>
      <c r="O14" s="252"/>
      <c r="P14" s="252"/>
      <c r="Q14" s="252"/>
      <c r="R14" s="252"/>
      <c r="S14" s="252"/>
      <c r="T14" s="252"/>
    </row>
    <row r="15" spans="1:20" ht="15.75" customHeight="1" x14ac:dyDescent="0.25">
      <c r="B15" s="230">
        <f>1+I20/100</f>
        <v>1.08</v>
      </c>
      <c r="C15" s="270" t="s">
        <v>1387</v>
      </c>
      <c r="D15" s="1210" t="s">
        <v>3713</v>
      </c>
      <c r="E15" s="1210"/>
      <c r="F15" s="1210"/>
      <c r="G15" s="1210"/>
      <c r="H15" s="1210"/>
      <c r="I15" s="1213">
        <f>IF(E2="MÍNIMO",3.43,5)</f>
        <v>3.43</v>
      </c>
      <c r="J15" s="1214"/>
      <c r="M15" s="252"/>
      <c r="N15" s="252"/>
      <c r="O15" s="252"/>
      <c r="P15" s="252"/>
      <c r="Q15" s="252"/>
      <c r="R15" s="252"/>
      <c r="S15" s="252"/>
      <c r="T15" s="252"/>
    </row>
    <row r="16" spans="1:20" ht="15" customHeight="1" x14ac:dyDescent="0.25">
      <c r="B16" s="230">
        <f>1+I18/100</f>
        <v>1.0094000000000001</v>
      </c>
      <c r="C16" s="270" t="s">
        <v>3714</v>
      </c>
      <c r="D16" s="1210" t="s">
        <v>3715</v>
      </c>
      <c r="E16" s="1210"/>
      <c r="F16" s="1210"/>
      <c r="G16" s="1210"/>
      <c r="H16" s="1210"/>
      <c r="I16" s="1213">
        <f>IF(E2="MÍNIMO",0.28,0.51)</f>
        <v>0.28000000000000003</v>
      </c>
      <c r="J16" s="1214"/>
      <c r="M16" s="252"/>
      <c r="N16" s="252"/>
      <c r="O16" s="252"/>
      <c r="P16" s="252"/>
      <c r="Q16" s="252"/>
      <c r="R16" s="252"/>
      <c r="S16" s="252"/>
      <c r="T16" s="252"/>
    </row>
    <row r="17" spans="2:20" ht="15.75" customHeight="1" x14ac:dyDescent="0.25">
      <c r="B17" s="230">
        <f>1-I23/100</f>
        <v>0.94350000000000001</v>
      </c>
      <c r="C17" s="270" t="s">
        <v>3716</v>
      </c>
      <c r="D17" s="1210" t="s">
        <v>3717</v>
      </c>
      <c r="E17" s="1210"/>
      <c r="F17" s="1210"/>
      <c r="G17" s="1210"/>
      <c r="H17" s="1210"/>
      <c r="I17" s="1213">
        <f>IF(E2="MÍNIMO",1,1.6)</f>
        <v>1</v>
      </c>
      <c r="J17" s="1214"/>
      <c r="M17" s="252"/>
      <c r="N17" s="252"/>
      <c r="O17" s="252"/>
      <c r="P17" s="252"/>
      <c r="Q17" s="252"/>
      <c r="R17" s="252"/>
      <c r="S17" s="252"/>
      <c r="T17" s="252"/>
    </row>
    <row r="18" spans="2:20" ht="15.75" customHeight="1" thickBot="1" x14ac:dyDescent="0.3">
      <c r="B18" s="230">
        <f>B14*B15*B16/B17</f>
        <v>1.2098549647058823</v>
      </c>
      <c r="C18" s="274" t="s">
        <v>3718</v>
      </c>
      <c r="D18" s="1191" t="s">
        <v>3719</v>
      </c>
      <c r="E18" s="1191"/>
      <c r="F18" s="1191"/>
      <c r="G18" s="1191"/>
      <c r="H18" s="1191"/>
      <c r="I18" s="1192">
        <f>IF(E2="MÍNIMO",0.94,0.99)</f>
        <v>0.94</v>
      </c>
      <c r="J18" s="1193"/>
      <c r="M18" s="252"/>
      <c r="N18" s="252"/>
      <c r="O18" s="252"/>
      <c r="P18" s="252"/>
      <c r="Q18" s="252"/>
      <c r="R18" s="252"/>
      <c r="S18" s="252"/>
      <c r="T18" s="252"/>
    </row>
    <row r="19" spans="2:20" ht="15.75" customHeight="1" thickBot="1" x14ac:dyDescent="0.25">
      <c r="B19" s="271">
        <f>B18-1</f>
        <v>0.20985496470588227</v>
      </c>
      <c r="C19" s="1218"/>
      <c r="D19" s="1219"/>
      <c r="E19" s="1219"/>
      <c r="F19" s="1219"/>
      <c r="G19" s="1219"/>
      <c r="H19" s="1219"/>
      <c r="I19" s="1219"/>
      <c r="J19" s="1220"/>
      <c r="M19" s="252"/>
      <c r="N19" s="252"/>
      <c r="O19" s="252"/>
      <c r="P19" s="252"/>
      <c r="Q19" s="252"/>
      <c r="R19" s="252"/>
      <c r="S19" s="252"/>
      <c r="T19" s="252"/>
    </row>
    <row r="20" spans="2:20" ht="15.75" customHeight="1" x14ac:dyDescent="0.25">
      <c r="B20" s="229"/>
      <c r="C20" s="272" t="s">
        <v>1388</v>
      </c>
      <c r="D20" s="1215" t="s">
        <v>3720</v>
      </c>
      <c r="E20" s="1215"/>
      <c r="F20" s="1215"/>
      <c r="G20" s="1215"/>
      <c r="H20" s="1215"/>
      <c r="I20" s="1216">
        <f>I21</f>
        <v>8</v>
      </c>
      <c r="J20" s="1217"/>
      <c r="M20" s="252"/>
      <c r="N20" s="252"/>
      <c r="O20" s="252"/>
      <c r="P20" s="252"/>
      <c r="Q20" s="252"/>
      <c r="R20" s="252"/>
      <c r="S20" s="252"/>
      <c r="T20" s="252"/>
    </row>
    <row r="21" spans="2:20" ht="15.75" customHeight="1" thickBot="1" x14ac:dyDescent="0.3">
      <c r="B21" s="273"/>
      <c r="C21" s="274" t="s">
        <v>1391</v>
      </c>
      <c r="D21" s="1221" t="s">
        <v>3721</v>
      </c>
      <c r="E21" s="1222"/>
      <c r="F21" s="1222"/>
      <c r="G21" s="1222"/>
      <c r="H21" s="1223"/>
      <c r="I21" s="1192">
        <f>IF(E2="MÍNIMO",8,8.31)</f>
        <v>8</v>
      </c>
      <c r="J21" s="1193"/>
      <c r="M21" s="252"/>
      <c r="N21" s="252"/>
      <c r="O21" s="252"/>
      <c r="P21" s="252"/>
      <c r="Q21" s="252"/>
      <c r="R21" s="252"/>
      <c r="S21" s="252"/>
      <c r="T21" s="252"/>
    </row>
    <row r="22" spans="2:20" ht="15.75" customHeight="1" thickBot="1" x14ac:dyDescent="0.25">
      <c r="B22" s="229"/>
      <c r="C22" s="1218"/>
      <c r="D22" s="1219"/>
      <c r="E22" s="1219"/>
      <c r="F22" s="1219"/>
      <c r="G22" s="1219"/>
      <c r="H22" s="1219"/>
      <c r="I22" s="1219"/>
      <c r="J22" s="1220"/>
      <c r="M22" s="252"/>
      <c r="N22" s="252"/>
      <c r="O22" s="252"/>
      <c r="P22" s="252"/>
      <c r="Q22" s="252"/>
      <c r="R22" s="252"/>
      <c r="S22" s="252"/>
      <c r="T22" s="252"/>
    </row>
    <row r="23" spans="2:20" ht="15.75" customHeight="1" x14ac:dyDescent="0.25">
      <c r="B23" s="229"/>
      <c r="C23" s="272" t="s">
        <v>1392</v>
      </c>
      <c r="D23" s="1215" t="s">
        <v>3722</v>
      </c>
      <c r="E23" s="1215"/>
      <c r="F23" s="1215"/>
      <c r="G23" s="1215"/>
      <c r="H23" s="1215"/>
      <c r="I23" s="1216">
        <f>I24+I25+I26+I27</f>
        <v>5.65</v>
      </c>
      <c r="J23" s="1217"/>
      <c r="M23" s="252"/>
      <c r="N23" s="252"/>
      <c r="O23" s="252"/>
      <c r="P23" s="252"/>
      <c r="Q23" s="252"/>
      <c r="R23" s="252"/>
      <c r="S23" s="252"/>
      <c r="T23" s="252"/>
    </row>
    <row r="24" spans="2:20" ht="18" x14ac:dyDescent="0.2">
      <c r="B24" s="275"/>
      <c r="C24" s="270" t="s">
        <v>1394</v>
      </c>
      <c r="D24" s="1210" t="s">
        <v>3723</v>
      </c>
      <c r="E24" s="1210"/>
      <c r="F24" s="1210"/>
      <c r="G24" s="1210"/>
      <c r="H24" s="1210"/>
      <c r="I24" s="1211">
        <f>(D40*D42)*100</f>
        <v>2.0000000000000004</v>
      </c>
      <c r="J24" s="1212"/>
      <c r="M24" s="252"/>
      <c r="N24" s="252"/>
      <c r="O24" s="252"/>
      <c r="P24" s="252"/>
      <c r="Q24" s="252"/>
      <c r="R24" s="252"/>
      <c r="S24" s="252"/>
      <c r="T24" s="252"/>
    </row>
    <row r="25" spans="2:20" ht="15" customHeight="1" x14ac:dyDescent="0.2">
      <c r="B25" s="229"/>
      <c r="C25" s="270" t="s">
        <v>1395</v>
      </c>
      <c r="D25" s="1210" t="s">
        <v>3724</v>
      </c>
      <c r="E25" s="1210"/>
      <c r="F25" s="1210"/>
      <c r="G25" s="1210"/>
      <c r="H25" s="1210"/>
      <c r="I25" s="1213">
        <v>3</v>
      </c>
      <c r="J25" s="1214"/>
      <c r="M25" s="252"/>
      <c r="N25" s="252"/>
      <c r="O25" s="252"/>
      <c r="P25" s="252"/>
      <c r="Q25" s="252"/>
      <c r="R25" s="252"/>
      <c r="S25" s="252"/>
      <c r="T25" s="252"/>
    </row>
    <row r="26" spans="2:20" ht="15" customHeight="1" x14ac:dyDescent="0.2">
      <c r="B26" s="229"/>
      <c r="C26" s="270" t="s">
        <v>1396</v>
      </c>
      <c r="D26" s="1210" t="s">
        <v>3725</v>
      </c>
      <c r="E26" s="1210"/>
      <c r="F26" s="1210"/>
      <c r="G26" s="1210"/>
      <c r="H26" s="1210"/>
      <c r="I26" s="1213">
        <v>0.65</v>
      </c>
      <c r="J26" s="1214"/>
      <c r="M26" s="252"/>
      <c r="N26" s="252"/>
      <c r="O26" s="252"/>
      <c r="P26" s="252"/>
      <c r="Q26" s="252"/>
      <c r="R26" s="252"/>
      <c r="S26" s="252"/>
      <c r="T26" s="252"/>
    </row>
    <row r="27" spans="2:20" ht="15.75" customHeight="1" thickBot="1" x14ac:dyDescent="0.25">
      <c r="B27" s="229"/>
      <c r="C27" s="274" t="s">
        <v>1397</v>
      </c>
      <c r="D27" s="1191" t="s">
        <v>3726</v>
      </c>
      <c r="E27" s="1191"/>
      <c r="F27" s="1191"/>
      <c r="G27" s="1191"/>
      <c r="H27" s="1191"/>
      <c r="I27" s="1192">
        <f>IF(ORÇAMENTO!O7="não desonerado",0,4.5)</f>
        <v>0</v>
      </c>
      <c r="J27" s="1193"/>
      <c r="M27" s="252"/>
      <c r="N27" s="252"/>
      <c r="O27" s="252"/>
      <c r="P27" s="252"/>
      <c r="Q27" s="252"/>
      <c r="R27" s="252"/>
      <c r="S27" s="252"/>
      <c r="T27" s="252"/>
    </row>
    <row r="28" spans="2:20" ht="15.75" customHeight="1" x14ac:dyDescent="0.2">
      <c r="B28" s="229"/>
      <c r="C28" s="1194" t="s">
        <v>3727</v>
      </c>
      <c r="D28" s="1195"/>
      <c r="E28" s="1195"/>
      <c r="F28" s="1195"/>
      <c r="G28" s="1195"/>
      <c r="H28" s="1195"/>
      <c r="I28" s="1195"/>
      <c r="J28" s="1196"/>
    </row>
    <row r="29" spans="2:20" ht="26.25" customHeight="1" thickBot="1" x14ac:dyDescent="0.25">
      <c r="B29" s="229"/>
      <c r="C29" s="1197" t="s">
        <v>3728</v>
      </c>
      <c r="D29" s="1198"/>
      <c r="E29" s="1198"/>
      <c r="F29" s="1198"/>
      <c r="G29" s="1198"/>
      <c r="H29" s="1198"/>
      <c r="I29" s="1198"/>
      <c r="J29" s="1199"/>
    </row>
    <row r="30" spans="2:20" ht="19.5" customHeight="1" x14ac:dyDescent="0.2">
      <c r="B30" s="229"/>
      <c r="C30" s="1200" t="s">
        <v>3729</v>
      </c>
      <c r="D30" s="1201"/>
      <c r="E30" s="1201"/>
      <c r="F30" s="1201"/>
      <c r="G30" s="1201"/>
      <c r="H30" s="1202"/>
      <c r="I30" s="1206">
        <f>ROUND(B19,4)</f>
        <v>0.2099</v>
      </c>
      <c r="J30" s="1207"/>
      <c r="K30" s="230">
        <v>24.18</v>
      </c>
    </row>
    <row r="31" spans="2:20" ht="20.25" customHeight="1" thickBot="1" x14ac:dyDescent="0.25">
      <c r="B31" s="229"/>
      <c r="C31" s="1203"/>
      <c r="D31" s="1204"/>
      <c r="E31" s="1204"/>
      <c r="F31" s="1204"/>
      <c r="G31" s="1204"/>
      <c r="H31" s="1205"/>
      <c r="I31" s="1208"/>
      <c r="J31" s="1209"/>
    </row>
    <row r="32" spans="2:20" ht="15.75" customHeight="1" thickBot="1" x14ac:dyDescent="0.3">
      <c r="B32" s="229"/>
      <c r="C32" s="1180" t="s">
        <v>3730</v>
      </c>
      <c r="D32" s="1181"/>
      <c r="E32" s="1181"/>
      <c r="F32" s="1181"/>
      <c r="G32" s="1181"/>
      <c r="H32" s="1181"/>
      <c r="I32" s="1182">
        <f ca="1">ORÇAMENTO!O82</f>
        <v>243703.14000000004</v>
      </c>
      <c r="J32" s="1183"/>
    </row>
    <row r="33" spans="2:10" ht="15.75" customHeight="1" thickBot="1" x14ac:dyDescent="0.25">
      <c r="B33" s="229"/>
      <c r="C33" s="1175" t="s">
        <v>3731</v>
      </c>
      <c r="D33" s="1176"/>
      <c r="E33" s="1176"/>
      <c r="F33" s="1176"/>
      <c r="G33" s="1176"/>
      <c r="H33" s="1176"/>
      <c r="I33" s="1176"/>
      <c r="J33" s="1177"/>
    </row>
    <row r="34" spans="2:10" ht="16.5" customHeight="1" thickBot="1" x14ac:dyDescent="0.25">
      <c r="B34" s="229"/>
      <c r="C34" s="1184" t="s">
        <v>3732</v>
      </c>
      <c r="D34" s="1185"/>
      <c r="E34" s="1185"/>
      <c r="F34" s="1185"/>
      <c r="G34" s="1185"/>
      <c r="H34" s="1185"/>
      <c r="I34" s="1185"/>
      <c r="J34" s="1186"/>
    </row>
    <row r="35" spans="2:10" ht="15.75" x14ac:dyDescent="0.2">
      <c r="B35" s="229"/>
      <c r="C35" s="276"/>
      <c r="D35" s="277"/>
      <c r="E35" s="278"/>
      <c r="F35" s="278"/>
      <c r="G35" s="278"/>
      <c r="H35" s="278"/>
      <c r="I35" s="278"/>
      <c r="J35" s="279"/>
    </row>
    <row r="36" spans="2:10" x14ac:dyDescent="0.2">
      <c r="B36" s="229"/>
      <c r="C36" s="280"/>
      <c r="D36" s="1187" t="s">
        <v>3733</v>
      </c>
      <c r="E36" s="1188" t="s">
        <v>3734</v>
      </c>
      <c r="F36" s="1188"/>
      <c r="G36" s="1188"/>
      <c r="H36" s="1188"/>
      <c r="I36" s="1189">
        <v>-1</v>
      </c>
      <c r="J36" s="281"/>
    </row>
    <row r="37" spans="2:10" x14ac:dyDescent="0.2">
      <c r="B37" s="229"/>
      <c r="C37" s="280"/>
      <c r="D37" s="1187"/>
      <c r="E37" s="1190" t="s">
        <v>3735</v>
      </c>
      <c r="F37" s="1190"/>
      <c r="G37" s="1190"/>
      <c r="H37" s="1190"/>
      <c r="I37" s="1189"/>
      <c r="J37" s="281"/>
    </row>
    <row r="38" spans="2:10" ht="15.75" thickBot="1" x14ac:dyDescent="0.25">
      <c r="B38" s="229"/>
      <c r="C38" s="280"/>
      <c r="D38" s="282"/>
      <c r="E38" s="283"/>
      <c r="F38" s="284"/>
      <c r="J38" s="281"/>
    </row>
    <row r="39" spans="2:10" ht="16.5" thickBot="1" x14ac:dyDescent="0.25">
      <c r="B39" s="229"/>
      <c r="C39" s="280"/>
      <c r="D39" s="1175" t="s">
        <v>3736</v>
      </c>
      <c r="E39" s="1176"/>
      <c r="F39" s="1176"/>
      <c r="G39" s="1176"/>
      <c r="H39" s="1176"/>
      <c r="I39" s="1177"/>
      <c r="J39" s="281"/>
    </row>
    <row r="40" spans="2:10" ht="15.75" thickBot="1" x14ac:dyDescent="0.25">
      <c r="C40" s="280"/>
      <c r="D40" s="285">
        <v>0.05</v>
      </c>
      <c r="E40" s="1178" t="s">
        <v>3737</v>
      </c>
      <c r="F40" s="1178"/>
      <c r="G40" s="1178"/>
      <c r="H40" s="1178"/>
      <c r="I40" s="1179"/>
      <c r="J40" s="281"/>
    </row>
    <row r="41" spans="2:10" s="286" customFormat="1" ht="6" customHeight="1" thickBot="1" x14ac:dyDescent="0.25">
      <c r="C41" s="287"/>
      <c r="D41" s="288"/>
      <c r="E41" s="289"/>
      <c r="F41" s="289"/>
      <c r="G41" s="289"/>
      <c r="H41" s="289"/>
      <c r="I41" s="289"/>
      <c r="J41" s="290"/>
    </row>
    <row r="42" spans="2:10" ht="13.15" customHeight="1" thickBot="1" x14ac:dyDescent="0.25">
      <c r="C42" s="280"/>
      <c r="D42" s="291">
        <v>0.4</v>
      </c>
      <c r="E42" s="1178" t="s">
        <v>3738</v>
      </c>
      <c r="F42" s="1178"/>
      <c r="G42" s="1178"/>
      <c r="H42" s="1178"/>
      <c r="I42" s="1179"/>
      <c r="J42" s="281"/>
    </row>
    <row r="43" spans="2:10" ht="13.15" customHeight="1" thickBot="1" x14ac:dyDescent="0.25">
      <c r="C43" s="292"/>
      <c r="D43" s="293"/>
      <c r="E43" s="294"/>
      <c r="F43" s="295"/>
      <c r="G43" s="296"/>
      <c r="H43" s="296"/>
      <c r="I43" s="296"/>
      <c r="J43" s="297"/>
    </row>
    <row r="44" spans="2:10" ht="13.15" customHeight="1" x14ac:dyDescent="0.2"/>
    <row r="45" spans="2:10" ht="21.6" customHeight="1" x14ac:dyDescent="0.2"/>
    <row r="46" spans="2:10" ht="17.45" customHeight="1" x14ac:dyDescent="0.2"/>
    <row r="47" spans="2:10" ht="26.45" customHeight="1" x14ac:dyDescent="0.2"/>
  </sheetData>
  <mergeCells count="51">
    <mergeCell ref="C12:C13"/>
    <mergeCell ref="D12:H13"/>
    <mergeCell ref="I12:J12"/>
    <mergeCell ref="I13:J13"/>
    <mergeCell ref="F5:H5"/>
    <mergeCell ref="I5:J6"/>
    <mergeCell ref="G6:H6"/>
    <mergeCell ref="C7:J7"/>
    <mergeCell ref="H10:I10"/>
    <mergeCell ref="C11:J11"/>
    <mergeCell ref="D14:H14"/>
    <mergeCell ref="I14:J14"/>
    <mergeCell ref="D15:H15"/>
    <mergeCell ref="I15:J15"/>
    <mergeCell ref="D16:H16"/>
    <mergeCell ref="I16:J16"/>
    <mergeCell ref="D23:H23"/>
    <mergeCell ref="I23:J23"/>
    <mergeCell ref="D17:H17"/>
    <mergeCell ref="I17:J17"/>
    <mergeCell ref="D18:H18"/>
    <mergeCell ref="I18:J18"/>
    <mergeCell ref="C19:J19"/>
    <mergeCell ref="D20:H20"/>
    <mergeCell ref="I20:J20"/>
    <mergeCell ref="D21:H21"/>
    <mergeCell ref="I21:J21"/>
    <mergeCell ref="C22:J22"/>
    <mergeCell ref="D24:H24"/>
    <mergeCell ref="I24:J24"/>
    <mergeCell ref="D25:H25"/>
    <mergeCell ref="I25:J25"/>
    <mergeCell ref="D26:H26"/>
    <mergeCell ref="I26:J26"/>
    <mergeCell ref="D27:H27"/>
    <mergeCell ref="I27:J27"/>
    <mergeCell ref="C28:J28"/>
    <mergeCell ref="C29:J29"/>
    <mergeCell ref="C30:H31"/>
    <mergeCell ref="I30:J31"/>
    <mergeCell ref="D39:I39"/>
    <mergeCell ref="E40:I40"/>
    <mergeCell ref="E42:I42"/>
    <mergeCell ref="C32:H32"/>
    <mergeCell ref="I32:J32"/>
    <mergeCell ref="C33:J33"/>
    <mergeCell ref="C34:J34"/>
    <mergeCell ref="D36:D37"/>
    <mergeCell ref="E36:H36"/>
    <mergeCell ref="I36:I37"/>
    <mergeCell ref="E37:H37"/>
  </mergeCells>
  <dataValidations disablePrompts="1" count="1">
    <dataValidation type="list" allowBlank="1" showInputMessage="1" showErrorMessage="1" sqref="E2" xr:uid="{00000000-0002-0000-1300-000000000000}">
      <formula1>$A$10:$A$11</formula1>
    </dataValidation>
  </dataValidations>
  <printOptions horizontalCentered="1"/>
  <pageMargins left="0.78740157480314965" right="0.19685039370078741" top="0.39370078740157483" bottom="0.78740157480314965" header="0.19685039370078741" footer="0.19685039370078741"/>
  <pageSetup paperSize="9" scale="53" fitToHeight="100" orientation="portrait" r:id="rId1"/>
  <headerFooter scaleWithDoc="0" alignWithMargins="0">
    <oddHeader>&amp;RPágina &amp;P de &amp;N</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2">
    <tabColor theme="5" tint="0.39997558519241921"/>
    <pageSetUpPr fitToPage="1"/>
  </sheetPr>
  <dimension ref="A1:T47"/>
  <sheetViews>
    <sheetView view="pageBreakPreview" zoomScale="85" zoomScaleNormal="100" zoomScaleSheetLayoutView="85" workbookViewId="0">
      <selection activeCell="J9" sqref="J9"/>
    </sheetView>
  </sheetViews>
  <sheetFormatPr defaultRowHeight="12.75" x14ac:dyDescent="0.2"/>
  <cols>
    <col min="1" max="1" width="9.140625" style="230"/>
    <col min="2" max="2" width="10.42578125" style="230" bestFit="1" customWidth="1"/>
    <col min="3" max="3" width="12.140625" style="230" customWidth="1"/>
    <col min="4" max="4" width="13.85546875" style="230" customWidth="1"/>
    <col min="5" max="5" width="75.28515625" style="230" customWidth="1"/>
    <col min="6" max="6" width="22.42578125" style="230" customWidth="1"/>
    <col min="7" max="7" width="8.42578125" style="230" customWidth="1"/>
    <col min="8" max="8" width="10.140625" style="230" customWidth="1"/>
    <col min="9" max="9" width="12.85546875" style="230" customWidth="1"/>
    <col min="10" max="10" width="17.140625" style="230" customWidth="1"/>
    <col min="11" max="12" width="9.140625" style="230"/>
    <col min="13" max="13" width="13.140625" style="230" customWidth="1"/>
    <col min="14" max="14" width="13.28515625" style="230" bestFit="1" customWidth="1"/>
    <col min="15" max="16" width="9.140625" style="230"/>
    <col min="17" max="17" width="10.5703125" style="230" customWidth="1"/>
    <col min="18" max="18" width="9.140625" style="230"/>
    <col min="19" max="19" width="9.85546875" style="230" customWidth="1"/>
    <col min="20" max="16384" width="9.140625" style="230"/>
  </cols>
  <sheetData>
    <row r="1" spans="1:20" ht="21.6" customHeight="1" x14ac:dyDescent="0.2">
      <c r="A1" s="228"/>
      <c r="B1" s="229"/>
    </row>
    <row r="2" spans="1:20" ht="45.75" customHeight="1" x14ac:dyDescent="0.2">
      <c r="A2" s="228"/>
      <c r="B2" s="229"/>
      <c r="D2" s="231" t="s">
        <v>1375</v>
      </c>
      <c r="E2" s="232" t="str">
        <f>'BDI '!E2</f>
        <v>MÍNIMO</v>
      </c>
    </row>
    <row r="3" spans="1:20" ht="13.5" thickBot="1" x14ac:dyDescent="0.25">
      <c r="A3" s="228"/>
      <c r="B3" s="229"/>
    </row>
    <row r="4" spans="1:20" s="233" customFormat="1" ht="6.75" thickBot="1" x14ac:dyDescent="0.3">
      <c r="B4" s="234"/>
      <c r="C4" s="235"/>
      <c r="D4" s="236"/>
      <c r="E4" s="237"/>
      <c r="F4" s="236"/>
      <c r="G4" s="238"/>
      <c r="H4" s="238"/>
      <c r="I4" s="238"/>
      <c r="J4" s="239"/>
      <c r="K4" s="240"/>
      <c r="L4" s="241"/>
    </row>
    <row r="5" spans="1:20" s="228" customFormat="1" ht="67.5" customHeight="1" thickBot="1" x14ac:dyDescent="0.25">
      <c r="B5" s="242"/>
      <c r="C5" s="243"/>
      <c r="D5" s="244"/>
      <c r="E5" s="245" t="s">
        <v>3704</v>
      </c>
      <c r="F5" s="1232" t="str">
        <f>ORÇAMENTO!O6</f>
        <v>SINAPI (JANEIRO/2024)                    SICRO (OUTUBRO/2023)</v>
      </c>
      <c r="G5" s="1233"/>
      <c r="H5" s="1234"/>
      <c r="I5" s="1235"/>
      <c r="J5" s="1236"/>
      <c r="K5" s="246"/>
      <c r="L5" s="230"/>
    </row>
    <row r="6" spans="1:20" s="228" customFormat="1" ht="49.5" customHeight="1" thickBot="1" x14ac:dyDescent="0.3">
      <c r="B6" s="247"/>
      <c r="C6" s="248"/>
      <c r="D6" s="249"/>
      <c r="E6" s="250" t="s">
        <v>3705</v>
      </c>
      <c r="F6" s="251" t="s">
        <v>1375</v>
      </c>
      <c r="G6" s="1239">
        <f>I30</f>
        <v>0.111</v>
      </c>
      <c r="H6" s="1240"/>
      <c r="I6" s="1237"/>
      <c r="J6" s="1238"/>
      <c r="K6" s="246"/>
    </row>
    <row r="7" spans="1:20" s="252" customFormat="1" ht="18.75" customHeight="1" thickBot="1" x14ac:dyDescent="0.3">
      <c r="B7" s="253"/>
      <c r="C7" s="1241" t="s">
        <v>3706</v>
      </c>
      <c r="D7" s="1242"/>
      <c r="E7" s="1242"/>
      <c r="F7" s="1242"/>
      <c r="G7" s="1242"/>
      <c r="H7" s="1242"/>
      <c r="I7" s="1242"/>
      <c r="J7" s="1243"/>
      <c r="K7" s="254"/>
    </row>
    <row r="8" spans="1:20" s="233" customFormat="1" ht="6.75" thickBot="1" x14ac:dyDescent="0.3">
      <c r="B8" s="234"/>
      <c r="C8" s="235"/>
      <c r="D8" s="255"/>
      <c r="E8" s="256"/>
      <c r="F8" s="255"/>
      <c r="G8" s="257"/>
      <c r="H8" s="257"/>
      <c r="I8" s="257"/>
      <c r="J8" s="258"/>
      <c r="K8" s="240"/>
    </row>
    <row r="9" spans="1:20" s="252" customFormat="1" ht="18" x14ac:dyDescent="0.25">
      <c r="B9" s="253"/>
      <c r="C9" s="259" t="s">
        <v>1427</v>
      </c>
      <c r="D9" s="260" t="str">
        <f>ORÇAMENTO!G6</f>
        <v>DRENAGEM DE AGUAS PLUVIAIS</v>
      </c>
      <c r="E9" s="261"/>
      <c r="F9" s="261"/>
      <c r="G9" s="261"/>
      <c r="H9" s="261"/>
      <c r="I9" s="262" t="s">
        <v>1370</v>
      </c>
      <c r="J9" s="587">
        <f ca="1">ORÇAMENTO!G9</f>
        <v>45499</v>
      </c>
      <c r="K9" s="263"/>
    </row>
    <row r="10" spans="1:20" s="252" customFormat="1" ht="18.75" thickBot="1" x14ac:dyDescent="0.25">
      <c r="A10" s="264" t="s">
        <v>3703</v>
      </c>
      <c r="B10" s="253"/>
      <c r="C10" s="265" t="s">
        <v>1413</v>
      </c>
      <c r="D10" s="266" t="str">
        <f>ORÇAMENTO!G7</f>
        <v>APIACÁS - MT</v>
      </c>
      <c r="E10" s="266"/>
      <c r="F10" s="266"/>
      <c r="G10" s="266"/>
      <c r="H10" s="1244" t="s">
        <v>3707</v>
      </c>
      <c r="I10" s="1244"/>
      <c r="J10" s="267">
        <f>'ENCARGOS SOCIAIS'!H8</f>
        <v>1.1411</v>
      </c>
      <c r="K10" s="268"/>
    </row>
    <row r="11" spans="1:20" s="252" customFormat="1" ht="24" thickBot="1" x14ac:dyDescent="0.25">
      <c r="A11" s="264" t="s">
        <v>3708</v>
      </c>
      <c r="B11" s="253"/>
      <c r="C11" s="1245" t="s">
        <v>1375</v>
      </c>
      <c r="D11" s="1246"/>
      <c r="E11" s="1246"/>
      <c r="F11" s="1246"/>
      <c r="G11" s="1246"/>
      <c r="H11" s="1246"/>
      <c r="I11" s="1246"/>
      <c r="J11" s="1247"/>
      <c r="K11" s="254"/>
    </row>
    <row r="12" spans="1:20" ht="18" x14ac:dyDescent="0.25">
      <c r="B12" s="229"/>
      <c r="C12" s="1224" t="s">
        <v>1376</v>
      </c>
      <c r="D12" s="1226" t="s">
        <v>3709</v>
      </c>
      <c r="E12" s="1226"/>
      <c r="F12" s="1226"/>
      <c r="G12" s="1226"/>
      <c r="H12" s="1226"/>
      <c r="I12" s="1228" t="s">
        <v>3710</v>
      </c>
      <c r="J12" s="1229"/>
      <c r="M12" s="252"/>
      <c r="N12" s="252"/>
      <c r="O12" s="252"/>
      <c r="P12" s="252"/>
      <c r="Q12" s="252"/>
      <c r="R12" s="252"/>
      <c r="S12" s="252"/>
      <c r="T12" s="252"/>
    </row>
    <row r="13" spans="1:20" ht="18" x14ac:dyDescent="0.25">
      <c r="B13" s="229"/>
      <c r="C13" s="1248"/>
      <c r="D13" s="1249"/>
      <c r="E13" s="1249"/>
      <c r="F13" s="1249"/>
      <c r="G13" s="1249"/>
      <c r="H13" s="1249"/>
      <c r="I13" s="1250" t="s">
        <v>3711</v>
      </c>
      <c r="J13" s="1251"/>
      <c r="M13" s="252"/>
      <c r="N13" s="252"/>
      <c r="O13" s="252"/>
      <c r="P13" s="252"/>
      <c r="Q13" s="252"/>
      <c r="R13" s="252"/>
      <c r="S13" s="252"/>
      <c r="T13" s="252"/>
    </row>
    <row r="14" spans="1:20" ht="18" x14ac:dyDescent="0.25">
      <c r="B14" s="230">
        <f>1+I15/100+I17/100+I16/100</f>
        <v>1.0235999999999998</v>
      </c>
      <c r="C14" s="269">
        <v>1</v>
      </c>
      <c r="D14" s="1252" t="s">
        <v>3712</v>
      </c>
      <c r="E14" s="1252"/>
      <c r="F14" s="1252"/>
      <c r="G14" s="1252"/>
      <c r="H14" s="1252"/>
      <c r="I14" s="1253">
        <f>I15+I18+I17+I16</f>
        <v>3.21</v>
      </c>
      <c r="J14" s="1254"/>
      <c r="M14" s="252"/>
      <c r="N14" s="252"/>
      <c r="O14" s="252"/>
      <c r="P14" s="252"/>
      <c r="Q14" s="252"/>
      <c r="R14" s="252"/>
      <c r="S14" s="252"/>
      <c r="T14" s="252"/>
    </row>
    <row r="15" spans="1:20" ht="15.75" customHeight="1" x14ac:dyDescent="0.25">
      <c r="B15" s="230">
        <f>1+I20/100</f>
        <v>1.0369999999999999</v>
      </c>
      <c r="C15" s="270" t="s">
        <v>1387</v>
      </c>
      <c r="D15" s="1210" t="s">
        <v>3713</v>
      </c>
      <c r="E15" s="1210"/>
      <c r="F15" s="1210"/>
      <c r="G15" s="1210"/>
      <c r="H15" s="1210"/>
      <c r="I15" s="1213">
        <f>IF(E2="MÍNIMO",1.5,3.45)</f>
        <v>1.5</v>
      </c>
      <c r="J15" s="1214"/>
      <c r="M15" s="252"/>
      <c r="N15" s="252"/>
      <c r="O15" s="252"/>
      <c r="P15" s="252"/>
      <c r="Q15" s="252"/>
      <c r="R15" s="252"/>
      <c r="S15" s="252"/>
      <c r="T15" s="252"/>
    </row>
    <row r="16" spans="1:20" ht="15" customHeight="1" x14ac:dyDescent="0.25">
      <c r="B16" s="230">
        <f>1+I18/100</f>
        <v>1.0085</v>
      </c>
      <c r="C16" s="270" t="s">
        <v>3714</v>
      </c>
      <c r="D16" s="1210" t="s">
        <v>3715</v>
      </c>
      <c r="E16" s="1210"/>
      <c r="F16" s="1210"/>
      <c r="G16" s="1210"/>
      <c r="H16" s="1210"/>
      <c r="I16" s="1213">
        <v>0.3</v>
      </c>
      <c r="J16" s="1214"/>
      <c r="M16" s="252"/>
      <c r="N16" s="252"/>
      <c r="O16" s="252"/>
      <c r="P16" s="252"/>
      <c r="Q16" s="252"/>
      <c r="R16" s="252"/>
      <c r="S16" s="252"/>
      <c r="T16" s="252"/>
    </row>
    <row r="17" spans="2:20" ht="15.75" customHeight="1" x14ac:dyDescent="0.25">
      <c r="B17" s="230">
        <f>1-I23/100</f>
        <v>0.96350000000000002</v>
      </c>
      <c r="C17" s="270" t="s">
        <v>3716</v>
      </c>
      <c r="D17" s="1210" t="s">
        <v>3717</v>
      </c>
      <c r="E17" s="1210"/>
      <c r="F17" s="1210"/>
      <c r="G17" s="1210"/>
      <c r="H17" s="1210"/>
      <c r="I17" s="1213">
        <f>IF(E2="MÍNIMO",0.56,0.85)</f>
        <v>0.56000000000000005</v>
      </c>
      <c r="J17" s="1214"/>
      <c r="M17" s="252"/>
      <c r="N17" s="252"/>
      <c r="O17" s="252"/>
      <c r="P17" s="252"/>
      <c r="Q17" s="252"/>
      <c r="R17" s="252"/>
      <c r="S17" s="252"/>
      <c r="T17" s="252"/>
    </row>
    <row r="18" spans="2:20" ht="15.75" customHeight="1" x14ac:dyDescent="0.25">
      <c r="B18" s="230">
        <f>B14*B15*B16/B17</f>
        <v>1.1110490111053448</v>
      </c>
      <c r="C18" s="270" t="s">
        <v>3718</v>
      </c>
      <c r="D18" s="1210" t="s">
        <v>3719</v>
      </c>
      <c r="E18" s="1210"/>
      <c r="F18" s="1210"/>
      <c r="G18" s="1210"/>
      <c r="H18" s="1210"/>
      <c r="I18" s="1213">
        <v>0.85</v>
      </c>
      <c r="J18" s="1214"/>
      <c r="M18" s="252"/>
      <c r="N18" s="252"/>
      <c r="O18" s="252"/>
      <c r="P18" s="252"/>
      <c r="Q18" s="252"/>
      <c r="R18" s="252"/>
      <c r="S18" s="252"/>
      <c r="T18" s="252"/>
    </row>
    <row r="19" spans="2:20" ht="15.75" customHeight="1" thickBot="1" x14ac:dyDescent="0.25">
      <c r="B19" s="271">
        <f>B18-1</f>
        <v>0.11104901110534482</v>
      </c>
      <c r="C19" s="1218"/>
      <c r="D19" s="1219"/>
      <c r="E19" s="1219"/>
      <c r="F19" s="1219"/>
      <c r="G19" s="1219"/>
      <c r="H19" s="1219"/>
      <c r="I19" s="1219"/>
      <c r="J19" s="1220"/>
      <c r="M19" s="252"/>
      <c r="N19" s="252"/>
      <c r="O19" s="252"/>
      <c r="P19" s="252"/>
      <c r="Q19" s="252"/>
      <c r="R19" s="252"/>
      <c r="S19" s="252"/>
      <c r="T19" s="252"/>
    </row>
    <row r="20" spans="2:20" ht="15.75" customHeight="1" x14ac:dyDescent="0.25">
      <c r="B20" s="229"/>
      <c r="C20" s="272" t="s">
        <v>1388</v>
      </c>
      <c r="D20" s="1215" t="s">
        <v>3720</v>
      </c>
      <c r="E20" s="1215"/>
      <c r="F20" s="1215"/>
      <c r="G20" s="1215"/>
      <c r="H20" s="1215"/>
      <c r="I20" s="1216">
        <f>I21</f>
        <v>3.7</v>
      </c>
      <c r="J20" s="1217"/>
      <c r="M20" s="252"/>
      <c r="N20" s="252"/>
      <c r="O20" s="252"/>
      <c r="P20" s="252"/>
      <c r="Q20" s="252"/>
      <c r="R20" s="252"/>
      <c r="S20" s="252"/>
      <c r="T20" s="252"/>
    </row>
    <row r="21" spans="2:20" ht="15.75" customHeight="1" thickBot="1" x14ac:dyDescent="0.3">
      <c r="B21" s="273"/>
      <c r="C21" s="274" t="s">
        <v>1391</v>
      </c>
      <c r="D21" s="1221" t="s">
        <v>3721</v>
      </c>
      <c r="E21" s="1222"/>
      <c r="F21" s="1222"/>
      <c r="G21" s="1222"/>
      <c r="H21" s="1223"/>
      <c r="I21" s="1192">
        <f>IF(E2="MÍNIMO",3.7,5.11)</f>
        <v>3.7</v>
      </c>
      <c r="J21" s="1193"/>
      <c r="M21" s="252"/>
      <c r="N21" s="252"/>
      <c r="O21" s="252"/>
      <c r="P21" s="252"/>
      <c r="Q21" s="252"/>
      <c r="R21" s="252"/>
      <c r="S21" s="252"/>
      <c r="T21" s="252"/>
    </row>
    <row r="22" spans="2:20" ht="15.75" customHeight="1" thickBot="1" x14ac:dyDescent="0.25">
      <c r="B22" s="229"/>
      <c r="C22" s="1218"/>
      <c r="D22" s="1219"/>
      <c r="E22" s="1219"/>
      <c r="F22" s="1219"/>
      <c r="G22" s="1219"/>
      <c r="H22" s="1219"/>
      <c r="I22" s="1219"/>
      <c r="J22" s="1220"/>
      <c r="M22" s="252"/>
      <c r="N22" s="252"/>
      <c r="O22" s="252"/>
      <c r="P22" s="252"/>
      <c r="Q22" s="252"/>
      <c r="R22" s="252"/>
      <c r="S22" s="252"/>
      <c r="T22" s="252"/>
    </row>
    <row r="23" spans="2:20" ht="15.75" customHeight="1" x14ac:dyDescent="0.25">
      <c r="B23" s="229"/>
      <c r="C23" s="272" t="s">
        <v>1392</v>
      </c>
      <c r="D23" s="1215" t="s">
        <v>3722</v>
      </c>
      <c r="E23" s="1215"/>
      <c r="F23" s="1215"/>
      <c r="G23" s="1215"/>
      <c r="H23" s="1215"/>
      <c r="I23" s="1216">
        <f>I24+I25+I26+I27</f>
        <v>3.65</v>
      </c>
      <c r="J23" s="1217"/>
      <c r="M23" s="252"/>
      <c r="N23" s="252"/>
      <c r="O23" s="252"/>
      <c r="P23" s="252"/>
      <c r="Q23" s="252"/>
      <c r="R23" s="252"/>
      <c r="S23" s="252"/>
      <c r="T23" s="252"/>
    </row>
    <row r="24" spans="2:20" ht="18" x14ac:dyDescent="0.2">
      <c r="B24" s="275"/>
      <c r="C24" s="270" t="s">
        <v>1394</v>
      </c>
      <c r="D24" s="1210" t="s">
        <v>3723</v>
      </c>
      <c r="E24" s="1210"/>
      <c r="F24" s="1210"/>
      <c r="G24" s="1210"/>
      <c r="H24" s="1210"/>
      <c r="I24" s="1211">
        <v>0</v>
      </c>
      <c r="J24" s="1212"/>
      <c r="M24" s="252"/>
      <c r="N24" s="252"/>
      <c r="O24" s="252"/>
      <c r="P24" s="252"/>
      <c r="Q24" s="252"/>
      <c r="R24" s="252"/>
      <c r="S24" s="252"/>
      <c r="T24" s="252"/>
    </row>
    <row r="25" spans="2:20" ht="15" customHeight="1" x14ac:dyDescent="0.2">
      <c r="B25" s="229"/>
      <c r="C25" s="270" t="s">
        <v>1395</v>
      </c>
      <c r="D25" s="1210" t="s">
        <v>3724</v>
      </c>
      <c r="E25" s="1210"/>
      <c r="F25" s="1210"/>
      <c r="G25" s="1210"/>
      <c r="H25" s="1210"/>
      <c r="I25" s="1213">
        <v>3</v>
      </c>
      <c r="J25" s="1214"/>
      <c r="M25" s="252"/>
      <c r="N25" s="252"/>
      <c r="O25" s="252"/>
      <c r="P25" s="252"/>
      <c r="Q25" s="252"/>
      <c r="R25" s="252"/>
      <c r="S25" s="252"/>
      <c r="T25" s="252"/>
    </row>
    <row r="26" spans="2:20" ht="15" customHeight="1" x14ac:dyDescent="0.2">
      <c r="B26" s="229"/>
      <c r="C26" s="270" t="s">
        <v>1396</v>
      </c>
      <c r="D26" s="1210" t="s">
        <v>3725</v>
      </c>
      <c r="E26" s="1210"/>
      <c r="F26" s="1210"/>
      <c r="G26" s="1210"/>
      <c r="H26" s="1210"/>
      <c r="I26" s="1213">
        <v>0.65</v>
      </c>
      <c r="J26" s="1214"/>
      <c r="M26" s="252"/>
      <c r="N26" s="252"/>
      <c r="O26" s="252"/>
      <c r="P26" s="252"/>
      <c r="Q26" s="252"/>
      <c r="R26" s="252"/>
      <c r="S26" s="252"/>
      <c r="T26" s="252"/>
    </row>
    <row r="27" spans="2:20" ht="15.75" customHeight="1" thickBot="1" x14ac:dyDescent="0.25">
      <c r="B27" s="229"/>
      <c r="C27" s="274" t="s">
        <v>1397</v>
      </c>
      <c r="D27" s="1191" t="s">
        <v>3726</v>
      </c>
      <c r="E27" s="1191"/>
      <c r="F27" s="1191"/>
      <c r="G27" s="1191"/>
      <c r="H27" s="1191"/>
      <c r="I27" s="1192">
        <f>IF(ORÇAMENTO!O7="não desonerado",0,4.5)</f>
        <v>0</v>
      </c>
      <c r="J27" s="1193"/>
      <c r="M27" s="252"/>
      <c r="N27" s="252"/>
      <c r="O27" s="252"/>
      <c r="P27" s="252"/>
      <c r="Q27" s="252"/>
      <c r="R27" s="252"/>
      <c r="S27" s="252"/>
      <c r="T27" s="252"/>
    </row>
    <row r="28" spans="2:20" ht="15.75" customHeight="1" x14ac:dyDescent="0.2">
      <c r="B28" s="229"/>
      <c r="C28" s="1194" t="s">
        <v>3727</v>
      </c>
      <c r="D28" s="1195"/>
      <c r="E28" s="1195"/>
      <c r="F28" s="1195"/>
      <c r="G28" s="1195"/>
      <c r="H28" s="1195"/>
      <c r="I28" s="1195"/>
      <c r="J28" s="1196"/>
    </row>
    <row r="29" spans="2:20" ht="26.25" customHeight="1" thickBot="1" x14ac:dyDescent="0.25">
      <c r="B29" s="229"/>
      <c r="C29" s="1197" t="s">
        <v>3728</v>
      </c>
      <c r="D29" s="1198"/>
      <c r="E29" s="1198"/>
      <c r="F29" s="1198"/>
      <c r="G29" s="1198"/>
      <c r="H29" s="1198"/>
      <c r="I29" s="1198"/>
      <c r="J29" s="1199"/>
    </row>
    <row r="30" spans="2:20" ht="19.5" customHeight="1" x14ac:dyDescent="0.2">
      <c r="B30" s="229"/>
      <c r="C30" s="1200" t="s">
        <v>3729</v>
      </c>
      <c r="D30" s="1201"/>
      <c r="E30" s="1201"/>
      <c r="F30" s="1201"/>
      <c r="G30" s="1201"/>
      <c r="H30" s="1202"/>
      <c r="I30" s="1206">
        <f>ROUND(B19,4)</f>
        <v>0.111</v>
      </c>
      <c r="J30" s="1207"/>
    </row>
    <row r="31" spans="2:20" ht="20.25" customHeight="1" thickBot="1" x14ac:dyDescent="0.25">
      <c r="B31" s="229"/>
      <c r="C31" s="1203"/>
      <c r="D31" s="1204"/>
      <c r="E31" s="1204"/>
      <c r="F31" s="1204"/>
      <c r="G31" s="1204"/>
      <c r="H31" s="1205"/>
      <c r="I31" s="1208"/>
      <c r="J31" s="1209"/>
    </row>
    <row r="32" spans="2:20" ht="15.75" customHeight="1" thickBot="1" x14ac:dyDescent="0.3">
      <c r="B32" s="229"/>
      <c r="C32" s="1180" t="s">
        <v>3730</v>
      </c>
      <c r="D32" s="1181"/>
      <c r="E32" s="1181"/>
      <c r="F32" s="1181"/>
      <c r="G32" s="1181"/>
      <c r="H32" s="1181"/>
      <c r="I32" s="1182">
        <f ca="1">ORÇAMENTO!O82</f>
        <v>243703.14000000004</v>
      </c>
      <c r="J32" s="1183"/>
    </row>
    <row r="33" spans="2:10" ht="15.75" customHeight="1" thickBot="1" x14ac:dyDescent="0.25">
      <c r="B33" s="229"/>
      <c r="C33" s="1175" t="s">
        <v>3731</v>
      </c>
      <c r="D33" s="1176"/>
      <c r="E33" s="1176"/>
      <c r="F33" s="1176"/>
      <c r="G33" s="1176"/>
      <c r="H33" s="1176"/>
      <c r="I33" s="1176"/>
      <c r="J33" s="1177"/>
    </row>
    <row r="34" spans="2:10" ht="16.5" customHeight="1" thickBot="1" x14ac:dyDescent="0.25">
      <c r="B34" s="229"/>
      <c r="C34" s="1184" t="s">
        <v>3732</v>
      </c>
      <c r="D34" s="1185"/>
      <c r="E34" s="1185"/>
      <c r="F34" s="1185"/>
      <c r="G34" s="1185"/>
      <c r="H34" s="1185"/>
      <c r="I34" s="1185"/>
      <c r="J34" s="1186"/>
    </row>
    <row r="35" spans="2:10" ht="15.75" x14ac:dyDescent="0.2">
      <c r="B35" s="229"/>
      <c r="C35" s="276"/>
      <c r="D35" s="277"/>
      <c r="E35" s="278"/>
      <c r="F35" s="278"/>
      <c r="G35" s="278"/>
      <c r="H35" s="278"/>
      <c r="I35" s="278"/>
      <c r="J35" s="279"/>
    </row>
    <row r="36" spans="2:10" x14ac:dyDescent="0.2">
      <c r="B36" s="229"/>
      <c r="C36" s="280"/>
      <c r="D36" s="1187" t="s">
        <v>3733</v>
      </c>
      <c r="E36" s="1188" t="s">
        <v>3734</v>
      </c>
      <c r="F36" s="1188"/>
      <c r="G36" s="1188"/>
      <c r="H36" s="1188"/>
      <c r="I36" s="1189">
        <v>-1</v>
      </c>
      <c r="J36" s="281"/>
    </row>
    <row r="37" spans="2:10" x14ac:dyDescent="0.2">
      <c r="B37" s="229"/>
      <c r="C37" s="280"/>
      <c r="D37" s="1187"/>
      <c r="E37" s="1190" t="s">
        <v>3735</v>
      </c>
      <c r="F37" s="1190"/>
      <c r="G37" s="1190"/>
      <c r="H37" s="1190"/>
      <c r="I37" s="1189"/>
      <c r="J37" s="281"/>
    </row>
    <row r="38" spans="2:10" ht="15.75" thickBot="1" x14ac:dyDescent="0.25">
      <c r="B38" s="229"/>
      <c r="C38" s="280"/>
      <c r="D38" s="282"/>
      <c r="E38" s="283"/>
      <c r="F38" s="284"/>
      <c r="J38" s="281"/>
    </row>
    <row r="39" spans="2:10" ht="16.5" thickBot="1" x14ac:dyDescent="0.25">
      <c r="B39" s="229"/>
      <c r="C39" s="280"/>
      <c r="D39" s="1175" t="s">
        <v>3736</v>
      </c>
      <c r="E39" s="1176"/>
      <c r="F39" s="1176"/>
      <c r="G39" s="1176"/>
      <c r="H39" s="1176"/>
      <c r="I39" s="1177"/>
      <c r="J39" s="281"/>
    </row>
    <row r="40" spans="2:10" ht="15.75" thickBot="1" x14ac:dyDescent="0.25">
      <c r="C40" s="280"/>
      <c r="D40" s="285">
        <v>0.05</v>
      </c>
      <c r="E40" s="1178" t="s">
        <v>3737</v>
      </c>
      <c r="F40" s="1178"/>
      <c r="G40" s="1178"/>
      <c r="H40" s="1178"/>
      <c r="I40" s="1179"/>
      <c r="J40" s="281"/>
    </row>
    <row r="41" spans="2:10" s="286" customFormat="1" ht="6" customHeight="1" thickBot="1" x14ac:dyDescent="0.25">
      <c r="C41" s="287"/>
      <c r="D41" s="288"/>
      <c r="E41" s="289"/>
      <c r="F41" s="289"/>
      <c r="G41" s="289"/>
      <c r="H41" s="289"/>
      <c r="I41" s="289"/>
      <c r="J41" s="290"/>
    </row>
    <row r="42" spans="2:10" ht="13.15" customHeight="1" thickBot="1" x14ac:dyDescent="0.25">
      <c r="C42" s="280"/>
      <c r="D42" s="291">
        <v>0.4</v>
      </c>
      <c r="E42" s="1178" t="s">
        <v>3738</v>
      </c>
      <c r="F42" s="1178"/>
      <c r="G42" s="1178"/>
      <c r="H42" s="1178"/>
      <c r="I42" s="1179"/>
      <c r="J42" s="281"/>
    </row>
    <row r="43" spans="2:10" ht="13.15" customHeight="1" thickBot="1" x14ac:dyDescent="0.25">
      <c r="C43" s="292"/>
      <c r="D43" s="293"/>
      <c r="E43" s="294"/>
      <c r="F43" s="295"/>
      <c r="G43" s="296"/>
      <c r="H43" s="296"/>
      <c r="I43" s="296"/>
      <c r="J43" s="297"/>
    </row>
    <row r="44" spans="2:10" ht="13.15" customHeight="1" x14ac:dyDescent="0.2"/>
    <row r="45" spans="2:10" ht="21.6" customHeight="1" x14ac:dyDescent="0.2"/>
    <row r="46" spans="2:10" ht="17.45" customHeight="1" x14ac:dyDescent="0.2"/>
    <row r="47" spans="2:10" ht="26.45" customHeight="1" x14ac:dyDescent="0.2"/>
  </sheetData>
  <mergeCells count="51">
    <mergeCell ref="E42:I42"/>
    <mergeCell ref="D36:D37"/>
    <mergeCell ref="E36:H36"/>
    <mergeCell ref="I36:I37"/>
    <mergeCell ref="E37:H37"/>
    <mergeCell ref="D39:I39"/>
    <mergeCell ref="E40:I40"/>
    <mergeCell ref="C34:J34"/>
    <mergeCell ref="D26:H26"/>
    <mergeCell ref="I26:J26"/>
    <mergeCell ref="D27:H27"/>
    <mergeCell ref="I27:J27"/>
    <mergeCell ref="C28:J28"/>
    <mergeCell ref="C29:J29"/>
    <mergeCell ref="C30:H31"/>
    <mergeCell ref="I30:J31"/>
    <mergeCell ref="C32:H32"/>
    <mergeCell ref="I32:J32"/>
    <mergeCell ref="C33:J33"/>
    <mergeCell ref="D25:H25"/>
    <mergeCell ref="I25:J25"/>
    <mergeCell ref="D18:H18"/>
    <mergeCell ref="I18:J18"/>
    <mergeCell ref="C19:J19"/>
    <mergeCell ref="D20:H20"/>
    <mergeCell ref="I20:J20"/>
    <mergeCell ref="D21:H21"/>
    <mergeCell ref="I21:J21"/>
    <mergeCell ref="C22:J22"/>
    <mergeCell ref="D23:H23"/>
    <mergeCell ref="I23:J23"/>
    <mergeCell ref="D24:H24"/>
    <mergeCell ref="I24:J24"/>
    <mergeCell ref="D15:H15"/>
    <mergeCell ref="I15:J15"/>
    <mergeCell ref="D16:H16"/>
    <mergeCell ref="I16:J16"/>
    <mergeCell ref="D17:H17"/>
    <mergeCell ref="I17:J17"/>
    <mergeCell ref="C12:C13"/>
    <mergeCell ref="D12:H13"/>
    <mergeCell ref="I12:J12"/>
    <mergeCell ref="I13:J13"/>
    <mergeCell ref="D14:H14"/>
    <mergeCell ref="I14:J14"/>
    <mergeCell ref="C11:J11"/>
    <mergeCell ref="F5:H5"/>
    <mergeCell ref="I5:J6"/>
    <mergeCell ref="G6:H6"/>
    <mergeCell ref="C7:J7"/>
    <mergeCell ref="H10:I10"/>
  </mergeCells>
  <dataValidations disablePrompts="1" count="1">
    <dataValidation type="list" allowBlank="1" showInputMessage="1" showErrorMessage="1" sqref="E2" xr:uid="{00000000-0002-0000-1400-000000000000}">
      <formula1>$A$10:$A$11</formula1>
    </dataValidation>
  </dataValidations>
  <printOptions horizontalCentered="1"/>
  <pageMargins left="0.78740157480314965" right="0.19685039370078741" top="0.39370078740157483" bottom="0.78740157480314965" header="0.19685039370078741" footer="0.19685039370078741"/>
  <pageSetup paperSize="9" scale="53" fitToHeight="100" orientation="portrait" r:id="rId1"/>
  <headerFooter scaleWithDoc="0" alignWithMargins="0">
    <oddHeader>&amp;RPágina &amp;P de &amp;N</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J46"/>
  <sheetViews>
    <sheetView view="pageBreakPreview" topLeftCell="A10" zoomScale="70" zoomScaleNormal="70" zoomScaleSheetLayoutView="70" workbookViewId="0">
      <selection activeCell="H46" sqref="H46"/>
    </sheetView>
  </sheetViews>
  <sheetFormatPr defaultColWidth="45.140625" defaultRowHeight="15" x14ac:dyDescent="0.2"/>
  <cols>
    <col min="1" max="1" width="14" style="308" customWidth="1"/>
    <col min="2" max="2" width="19.42578125" style="308" customWidth="1"/>
    <col min="3" max="3" width="26.85546875" style="309" customWidth="1"/>
    <col min="4" max="4" width="71.28515625" style="308" customWidth="1"/>
    <col min="5" max="8" width="15.7109375" style="308" customWidth="1"/>
    <col min="9" max="16384" width="45.140625" style="308"/>
  </cols>
  <sheetData>
    <row r="1" spans="2:10" ht="15.75" thickBot="1" x14ac:dyDescent="0.25"/>
    <row r="2" spans="2:10" s="233" customFormat="1" ht="6.75" thickBot="1" x14ac:dyDescent="0.3">
      <c r="B2" s="234"/>
      <c r="C2" s="235"/>
      <c r="D2" s="236"/>
      <c r="E2" s="237"/>
      <c r="F2" s="236"/>
      <c r="G2" s="238"/>
      <c r="H2" s="238"/>
      <c r="I2" s="240"/>
      <c r="J2" s="241"/>
    </row>
    <row r="3" spans="2:10" s="228" customFormat="1" ht="60" customHeight="1" thickBot="1" x14ac:dyDescent="0.3">
      <c r="B3" s="242"/>
      <c r="C3" s="1260"/>
      <c r="D3" s="245" t="s">
        <v>3704</v>
      </c>
      <c r="E3" s="1262" t="str">
        <f>ORÇAMENTO!O6</f>
        <v>SINAPI (JANEIRO/2024)                    SICRO (OUTUBRO/2023)</v>
      </c>
      <c r="F3" s="1263"/>
      <c r="G3" s="1264"/>
      <c r="H3" s="1265"/>
      <c r="I3" s="246"/>
      <c r="J3" s="310"/>
    </row>
    <row r="4" spans="2:10" s="228" customFormat="1" ht="49.5" customHeight="1" thickBot="1" x14ac:dyDescent="0.3">
      <c r="B4" s="247"/>
      <c r="C4" s="1261"/>
      <c r="D4" s="250" t="s">
        <v>3705</v>
      </c>
      <c r="E4" s="251" t="s">
        <v>1375</v>
      </c>
      <c r="F4" s="311">
        <v>0.20349999999999999</v>
      </c>
      <c r="G4" s="1266"/>
      <c r="H4" s="1267"/>
      <c r="I4" s="246"/>
      <c r="J4" s="310"/>
    </row>
    <row r="5" spans="2:10" s="252" customFormat="1" ht="18.75" thickBot="1" x14ac:dyDescent="0.3">
      <c r="B5" s="253"/>
      <c r="C5" s="1268" t="s">
        <v>3706</v>
      </c>
      <c r="D5" s="1242"/>
      <c r="E5" s="1242"/>
      <c r="F5" s="1242"/>
      <c r="G5" s="1242"/>
      <c r="H5" s="1243"/>
      <c r="I5" s="254"/>
      <c r="J5" s="312"/>
    </row>
    <row r="6" spans="2:10" s="233" customFormat="1" ht="6.75" thickBot="1" x14ac:dyDescent="0.3">
      <c r="B6" s="234"/>
      <c r="C6" s="235"/>
      <c r="D6" s="255"/>
      <c r="E6" s="256"/>
      <c r="F6" s="255"/>
      <c r="G6" s="257"/>
      <c r="H6" s="258"/>
      <c r="I6" s="240"/>
      <c r="J6" s="241"/>
    </row>
    <row r="7" spans="2:10" s="252" customFormat="1" ht="26.25" customHeight="1" x14ac:dyDescent="0.25">
      <c r="B7" s="253"/>
      <c r="C7" s="313" t="s">
        <v>1427</v>
      </c>
      <c r="D7" s="314" t="str">
        <f>ORÇAMENTO!G6</f>
        <v>DRENAGEM DE AGUAS PLUVIAIS</v>
      </c>
      <c r="E7" s="261"/>
      <c r="F7" s="261"/>
      <c r="G7" s="315" t="s">
        <v>1370</v>
      </c>
      <c r="H7" s="588">
        <f ca="1">ORÇAMENTO!G9</f>
        <v>45499</v>
      </c>
      <c r="I7" s="263"/>
      <c r="J7" s="312"/>
    </row>
    <row r="8" spans="2:10" s="252" customFormat="1" ht="18.75" thickBot="1" x14ac:dyDescent="0.3">
      <c r="B8" s="253"/>
      <c r="C8" s="316" t="s">
        <v>1413</v>
      </c>
      <c r="D8" s="590" t="str">
        <f>ORÇAMENTO!G7</f>
        <v>APIACÁS - MT</v>
      </c>
      <c r="E8" s="266"/>
      <c r="F8" s="266"/>
      <c r="G8" s="317" t="s">
        <v>3707</v>
      </c>
      <c r="H8" s="318">
        <f>G46</f>
        <v>1.1411</v>
      </c>
      <c r="I8" s="319"/>
      <c r="J8" s="312"/>
    </row>
    <row r="9" spans="2:10" ht="20.25" x14ac:dyDescent="0.2">
      <c r="C9" s="1269" t="s">
        <v>4007</v>
      </c>
      <c r="D9" s="1270"/>
      <c r="E9" s="1270"/>
      <c r="F9" s="1270"/>
      <c r="G9" s="1270"/>
      <c r="H9" s="1271"/>
    </row>
    <row r="10" spans="2:10" ht="15.75" x14ac:dyDescent="0.2">
      <c r="C10" s="1256" t="s">
        <v>1374</v>
      </c>
      <c r="D10" s="1257" t="s">
        <v>3666</v>
      </c>
      <c r="E10" s="1258" t="s">
        <v>4008</v>
      </c>
      <c r="F10" s="1258"/>
      <c r="G10" s="1258" t="s">
        <v>4009</v>
      </c>
      <c r="H10" s="1259"/>
    </row>
    <row r="11" spans="2:10" ht="31.5" x14ac:dyDescent="0.2">
      <c r="C11" s="1256"/>
      <c r="D11" s="1257"/>
      <c r="E11" s="320" t="s">
        <v>4010</v>
      </c>
      <c r="F11" s="320" t="s">
        <v>4011</v>
      </c>
      <c r="G11" s="320" t="s">
        <v>4010</v>
      </c>
      <c r="H11" s="321" t="s">
        <v>4011</v>
      </c>
    </row>
    <row r="12" spans="2:10" ht="21" customHeight="1" x14ac:dyDescent="0.2">
      <c r="C12" s="1255" t="s">
        <v>4240</v>
      </c>
      <c r="D12" s="1255"/>
      <c r="E12" s="1255"/>
      <c r="F12" s="1255"/>
      <c r="G12" s="1255"/>
      <c r="H12" s="1255"/>
    </row>
    <row r="13" spans="2:10" ht="21" customHeight="1" x14ac:dyDescent="0.2">
      <c r="C13" s="376" t="s">
        <v>4012</v>
      </c>
      <c r="D13" s="377" t="s">
        <v>4013</v>
      </c>
      <c r="E13" s="378">
        <v>0</v>
      </c>
      <c r="F13" s="378">
        <v>0</v>
      </c>
      <c r="G13" s="378">
        <v>0.2</v>
      </c>
      <c r="H13" s="378">
        <v>0.2</v>
      </c>
    </row>
    <row r="14" spans="2:10" ht="21" customHeight="1" x14ac:dyDescent="0.2">
      <c r="C14" s="379" t="s">
        <v>4014</v>
      </c>
      <c r="D14" s="380" t="s">
        <v>4015</v>
      </c>
      <c r="E14" s="381">
        <v>1.4999999999999999E-2</v>
      </c>
      <c r="F14" s="381">
        <v>1.4999999999999999E-2</v>
      </c>
      <c r="G14" s="381">
        <v>1.4999999999999999E-2</v>
      </c>
      <c r="H14" s="381">
        <v>1.4999999999999999E-2</v>
      </c>
    </row>
    <row r="15" spans="2:10" ht="21" customHeight="1" x14ac:dyDescent="0.2">
      <c r="C15" s="376" t="s">
        <v>4016</v>
      </c>
      <c r="D15" s="377" t="s">
        <v>4017</v>
      </c>
      <c r="E15" s="378">
        <v>0.01</v>
      </c>
      <c r="F15" s="378">
        <v>0.01</v>
      </c>
      <c r="G15" s="378">
        <v>0.01</v>
      </c>
      <c r="H15" s="378">
        <v>0.01</v>
      </c>
    </row>
    <row r="16" spans="2:10" ht="21" customHeight="1" x14ac:dyDescent="0.2">
      <c r="C16" s="379" t="s">
        <v>4018</v>
      </c>
      <c r="D16" s="380" t="s">
        <v>4019</v>
      </c>
      <c r="E16" s="381">
        <v>2E-3</v>
      </c>
      <c r="F16" s="381">
        <v>2E-3</v>
      </c>
      <c r="G16" s="381">
        <v>2E-3</v>
      </c>
      <c r="H16" s="381">
        <v>2E-3</v>
      </c>
    </row>
    <row r="17" spans="3:8" ht="21" customHeight="1" x14ac:dyDescent="0.2">
      <c r="C17" s="376" t="s">
        <v>4020</v>
      </c>
      <c r="D17" s="377" t="s">
        <v>4021</v>
      </c>
      <c r="E17" s="378">
        <v>6.0000000000000001E-3</v>
      </c>
      <c r="F17" s="378">
        <v>6.0000000000000001E-3</v>
      </c>
      <c r="G17" s="378">
        <v>6.0000000000000001E-3</v>
      </c>
      <c r="H17" s="378">
        <v>6.0000000000000001E-3</v>
      </c>
    </row>
    <row r="18" spans="3:8" ht="21" customHeight="1" x14ac:dyDescent="0.2">
      <c r="C18" s="379" t="s">
        <v>4022</v>
      </c>
      <c r="D18" s="380" t="s">
        <v>4241</v>
      </c>
      <c r="E18" s="381">
        <v>2.5000000000000001E-2</v>
      </c>
      <c r="F18" s="381">
        <v>2.5000000000000001E-2</v>
      </c>
      <c r="G18" s="381">
        <v>2.5000000000000001E-2</v>
      </c>
      <c r="H18" s="381">
        <v>2.5000000000000001E-2</v>
      </c>
    </row>
    <row r="19" spans="3:8" ht="21" customHeight="1" x14ac:dyDescent="0.2">
      <c r="C19" s="376" t="s">
        <v>4023</v>
      </c>
      <c r="D19" s="377" t="s">
        <v>4242</v>
      </c>
      <c r="E19" s="378">
        <v>0.03</v>
      </c>
      <c r="F19" s="378">
        <v>0.03</v>
      </c>
      <c r="G19" s="378">
        <v>0.03</v>
      </c>
      <c r="H19" s="378">
        <v>0.03</v>
      </c>
    </row>
    <row r="20" spans="3:8" ht="21" customHeight="1" x14ac:dyDescent="0.2">
      <c r="C20" s="379" t="s">
        <v>4024</v>
      </c>
      <c r="D20" s="380" t="s">
        <v>4025</v>
      </c>
      <c r="E20" s="381">
        <v>0.08</v>
      </c>
      <c r="F20" s="381">
        <v>0.08</v>
      </c>
      <c r="G20" s="381">
        <v>0.08</v>
      </c>
      <c r="H20" s="381">
        <v>0.08</v>
      </c>
    </row>
    <row r="21" spans="3:8" ht="21" customHeight="1" x14ac:dyDescent="0.2">
      <c r="C21" s="376" t="s">
        <v>4026</v>
      </c>
      <c r="D21" s="377" t="s">
        <v>4027</v>
      </c>
      <c r="E21" s="378">
        <v>0</v>
      </c>
      <c r="F21" s="378">
        <v>0</v>
      </c>
      <c r="G21" s="378">
        <v>0</v>
      </c>
      <c r="H21" s="378">
        <v>0</v>
      </c>
    </row>
    <row r="22" spans="3:8" ht="21" customHeight="1" x14ac:dyDescent="0.2">
      <c r="C22" s="385" t="s">
        <v>4028</v>
      </c>
      <c r="D22" s="385" t="s">
        <v>4243</v>
      </c>
      <c r="E22" s="386">
        <v>0.16800000000000001</v>
      </c>
      <c r="F22" s="386">
        <v>0.16800000000000001</v>
      </c>
      <c r="G22" s="386">
        <v>0.36799999999999999</v>
      </c>
      <c r="H22" s="386">
        <v>0.36799999999999999</v>
      </c>
    </row>
    <row r="23" spans="3:8" ht="21" customHeight="1" x14ac:dyDescent="0.2">
      <c r="C23" s="1255" t="s">
        <v>4244</v>
      </c>
      <c r="D23" s="1255"/>
      <c r="E23" s="1255"/>
      <c r="F23" s="1255"/>
      <c r="G23" s="1255"/>
      <c r="H23" s="1255"/>
    </row>
    <row r="24" spans="3:8" ht="21" customHeight="1" x14ac:dyDescent="0.2">
      <c r="C24" s="376" t="s">
        <v>4029</v>
      </c>
      <c r="D24" s="377" t="s">
        <v>4245</v>
      </c>
      <c r="E24" s="378">
        <v>0.17780000000000001</v>
      </c>
      <c r="F24" s="377" t="s">
        <v>4246</v>
      </c>
      <c r="G24" s="378">
        <v>0.17780000000000001</v>
      </c>
      <c r="H24" s="377" t="s">
        <v>4246</v>
      </c>
    </row>
    <row r="25" spans="3:8" ht="21" customHeight="1" x14ac:dyDescent="0.2">
      <c r="C25" s="379" t="s">
        <v>4030</v>
      </c>
      <c r="D25" s="380" t="s">
        <v>4247</v>
      </c>
      <c r="E25" s="381">
        <v>3.6700000000000003E-2</v>
      </c>
      <c r="F25" s="380" t="s">
        <v>4246</v>
      </c>
      <c r="G25" s="381">
        <v>3.6700000000000003E-2</v>
      </c>
      <c r="H25" s="380" t="s">
        <v>4246</v>
      </c>
    </row>
    <row r="26" spans="3:8" ht="21" customHeight="1" x14ac:dyDescent="0.2">
      <c r="C26" s="376" t="s">
        <v>4031</v>
      </c>
      <c r="D26" s="377" t="s">
        <v>4248</v>
      </c>
      <c r="E26" s="378">
        <v>8.9999999999999993E-3</v>
      </c>
      <c r="F26" s="378">
        <v>6.8999999999999999E-3</v>
      </c>
      <c r="G26" s="378">
        <v>8.9999999999999993E-3</v>
      </c>
      <c r="H26" s="378">
        <v>6.8999999999999999E-3</v>
      </c>
    </row>
    <row r="27" spans="3:8" ht="21" customHeight="1" x14ac:dyDescent="0.2">
      <c r="C27" s="379" t="s">
        <v>4032</v>
      </c>
      <c r="D27" s="380" t="s">
        <v>4249</v>
      </c>
      <c r="E27" s="381">
        <v>0.1085</v>
      </c>
      <c r="F27" s="381">
        <v>8.3299999999999999E-2</v>
      </c>
      <c r="G27" s="381">
        <v>0.1085</v>
      </c>
      <c r="H27" s="381">
        <v>8.3299999999999999E-2</v>
      </c>
    </row>
    <row r="28" spans="3:8" ht="21" customHeight="1" x14ac:dyDescent="0.2">
      <c r="C28" s="376" t="s">
        <v>4033</v>
      </c>
      <c r="D28" s="377" t="s">
        <v>4250</v>
      </c>
      <c r="E28" s="378">
        <v>6.9999999999999999E-4</v>
      </c>
      <c r="F28" s="378">
        <v>5.9999999999999995E-4</v>
      </c>
      <c r="G28" s="378">
        <v>6.9999999999999999E-4</v>
      </c>
      <c r="H28" s="378">
        <v>5.9999999999999995E-4</v>
      </c>
    </row>
    <row r="29" spans="3:8" ht="21" customHeight="1" x14ac:dyDescent="0.2">
      <c r="C29" s="379" t="s">
        <v>4034</v>
      </c>
      <c r="D29" s="380" t="s">
        <v>4251</v>
      </c>
      <c r="E29" s="381">
        <v>7.1999999999999998E-3</v>
      </c>
      <c r="F29" s="381">
        <v>5.5999999999999999E-3</v>
      </c>
      <c r="G29" s="381">
        <v>7.1999999999999998E-3</v>
      </c>
      <c r="H29" s="381">
        <v>5.5999999999999999E-3</v>
      </c>
    </row>
    <row r="30" spans="3:8" ht="21" customHeight="1" x14ac:dyDescent="0.2">
      <c r="C30" s="376" t="s">
        <v>4035</v>
      </c>
      <c r="D30" s="377" t="s">
        <v>4252</v>
      </c>
      <c r="E30" s="378">
        <v>1.15E-2</v>
      </c>
      <c r="F30" s="377" t="s">
        <v>4246</v>
      </c>
      <c r="G30" s="378">
        <v>1.15E-2</v>
      </c>
      <c r="H30" s="377" t="s">
        <v>4246</v>
      </c>
    </row>
    <row r="31" spans="3:8" ht="21" customHeight="1" x14ac:dyDescent="0.2">
      <c r="C31" s="379" t="s">
        <v>4036</v>
      </c>
      <c r="D31" s="380" t="s">
        <v>4253</v>
      </c>
      <c r="E31" s="381">
        <v>1.1000000000000001E-3</v>
      </c>
      <c r="F31" s="381">
        <v>8.9999999999999998E-4</v>
      </c>
      <c r="G31" s="381">
        <v>1.1000000000000001E-3</v>
      </c>
      <c r="H31" s="381">
        <v>8.9999999999999998E-4</v>
      </c>
    </row>
    <row r="32" spans="3:8" ht="21" customHeight="1" x14ac:dyDescent="0.2">
      <c r="C32" s="376" t="s">
        <v>4037</v>
      </c>
      <c r="D32" s="377" t="s">
        <v>4254</v>
      </c>
      <c r="E32" s="378">
        <v>0.1022</v>
      </c>
      <c r="F32" s="378">
        <v>7.85E-2</v>
      </c>
      <c r="G32" s="378">
        <v>0.1022</v>
      </c>
      <c r="H32" s="378">
        <v>7.85E-2</v>
      </c>
    </row>
    <row r="33" spans="3:8" ht="21" customHeight="1" x14ac:dyDescent="0.2">
      <c r="C33" s="379" t="s">
        <v>4038</v>
      </c>
      <c r="D33" s="380" t="s">
        <v>4255</v>
      </c>
      <c r="E33" s="381">
        <v>2.9999999999999997E-4</v>
      </c>
      <c r="F33" s="381">
        <v>2.9999999999999997E-4</v>
      </c>
      <c r="G33" s="381">
        <v>2.9999999999999997E-4</v>
      </c>
      <c r="H33" s="381">
        <v>2.9999999999999997E-4</v>
      </c>
    </row>
    <row r="34" spans="3:8" ht="21" customHeight="1" x14ac:dyDescent="0.2">
      <c r="C34" s="387" t="s">
        <v>4039</v>
      </c>
      <c r="D34" s="387" t="s">
        <v>4243</v>
      </c>
      <c r="E34" s="388">
        <v>0.45500000000000002</v>
      </c>
      <c r="F34" s="388">
        <v>0.17610000000000001</v>
      </c>
      <c r="G34" s="388">
        <v>0.45500000000000002</v>
      </c>
      <c r="H34" s="388">
        <v>0.17610000000000001</v>
      </c>
    </row>
    <row r="35" spans="3:8" ht="21" customHeight="1" x14ac:dyDescent="0.2">
      <c r="C35" s="1255" t="s">
        <v>4040</v>
      </c>
      <c r="D35" s="1255"/>
      <c r="E35" s="1255"/>
      <c r="F35" s="1255"/>
      <c r="G35" s="1255"/>
      <c r="H35" s="1255"/>
    </row>
    <row r="36" spans="3:8" ht="21" customHeight="1" x14ac:dyDescent="0.2">
      <c r="C36" s="376" t="s">
        <v>4041</v>
      </c>
      <c r="D36" s="377" t="s">
        <v>4256</v>
      </c>
      <c r="E36" s="378">
        <v>5.96E-2</v>
      </c>
      <c r="F36" s="378">
        <v>4.58E-2</v>
      </c>
      <c r="G36" s="378">
        <v>5.96E-2</v>
      </c>
      <c r="H36" s="378">
        <v>4.58E-2</v>
      </c>
    </row>
    <row r="37" spans="3:8" ht="21" customHeight="1" x14ac:dyDescent="0.2">
      <c r="C37" s="379" t="s">
        <v>4042</v>
      </c>
      <c r="D37" s="380" t="s">
        <v>4257</v>
      </c>
      <c r="E37" s="381">
        <v>1.4E-3</v>
      </c>
      <c r="F37" s="381">
        <v>1.1000000000000001E-3</v>
      </c>
      <c r="G37" s="381">
        <v>1.4E-3</v>
      </c>
      <c r="H37" s="381">
        <v>1.1000000000000001E-3</v>
      </c>
    </row>
    <row r="38" spans="3:8" ht="21" customHeight="1" x14ac:dyDescent="0.2">
      <c r="C38" s="376" t="s">
        <v>4043</v>
      </c>
      <c r="D38" s="377" t="s">
        <v>4258</v>
      </c>
      <c r="E38" s="378">
        <v>3.3399999999999999E-2</v>
      </c>
      <c r="F38" s="378">
        <v>2.5700000000000001E-2</v>
      </c>
      <c r="G38" s="378">
        <v>3.3399999999999999E-2</v>
      </c>
      <c r="H38" s="378">
        <v>2.5700000000000001E-2</v>
      </c>
    </row>
    <row r="39" spans="3:8" ht="21" customHeight="1" x14ac:dyDescent="0.2">
      <c r="C39" s="379" t="s">
        <v>4044</v>
      </c>
      <c r="D39" s="380" t="s">
        <v>4259</v>
      </c>
      <c r="E39" s="381">
        <v>4.5999999999999999E-2</v>
      </c>
      <c r="F39" s="381">
        <v>3.5400000000000001E-2</v>
      </c>
      <c r="G39" s="381">
        <v>4.5999999999999999E-2</v>
      </c>
      <c r="H39" s="381">
        <v>3.5400000000000001E-2</v>
      </c>
    </row>
    <row r="40" spans="3:8" ht="21" customHeight="1" x14ac:dyDescent="0.2">
      <c r="C40" s="376" t="s">
        <v>4045</v>
      </c>
      <c r="D40" s="377" t="s">
        <v>4260</v>
      </c>
      <c r="E40" s="378">
        <v>5.0000000000000001E-3</v>
      </c>
      <c r="F40" s="378">
        <v>3.8999999999999998E-3</v>
      </c>
      <c r="G40" s="378">
        <v>5.0000000000000001E-3</v>
      </c>
      <c r="H40" s="378">
        <v>3.8999999999999998E-3</v>
      </c>
    </row>
    <row r="41" spans="3:8" ht="21" customHeight="1" x14ac:dyDescent="0.2">
      <c r="C41" s="385" t="s">
        <v>1525</v>
      </c>
      <c r="D41" s="385" t="s">
        <v>4243</v>
      </c>
      <c r="E41" s="386">
        <v>0.1454</v>
      </c>
      <c r="F41" s="386">
        <v>0.1119</v>
      </c>
      <c r="G41" s="386">
        <v>0.1454</v>
      </c>
      <c r="H41" s="386">
        <v>0.1119</v>
      </c>
    </row>
    <row r="42" spans="3:8" ht="21" customHeight="1" x14ac:dyDescent="0.2">
      <c r="C42" s="1255" t="s">
        <v>4046</v>
      </c>
      <c r="D42" s="1255"/>
      <c r="E42" s="1255"/>
      <c r="F42" s="1255"/>
      <c r="G42" s="1255"/>
      <c r="H42" s="1255"/>
    </row>
    <row r="43" spans="3:8" ht="21" customHeight="1" x14ac:dyDescent="0.2">
      <c r="C43" s="376" t="s">
        <v>4047</v>
      </c>
      <c r="D43" s="377" t="s">
        <v>4261</v>
      </c>
      <c r="E43" s="378">
        <v>7.6399999999999996E-2</v>
      </c>
      <c r="F43" s="378">
        <v>2.9600000000000001E-2</v>
      </c>
      <c r="G43" s="378">
        <v>0.16739999999999999</v>
      </c>
      <c r="H43" s="378">
        <v>6.4799999999999996E-2</v>
      </c>
    </row>
    <row r="44" spans="3:8" ht="30" x14ac:dyDescent="0.2">
      <c r="C44" s="384" t="s">
        <v>4048</v>
      </c>
      <c r="D44" s="382" t="s">
        <v>4263</v>
      </c>
      <c r="E44" s="383">
        <v>5.0000000000000001E-3</v>
      </c>
      <c r="F44" s="383">
        <v>3.8E-3</v>
      </c>
      <c r="G44" s="383">
        <v>5.3E-3</v>
      </c>
      <c r="H44" s="383">
        <v>4.1000000000000003E-3</v>
      </c>
    </row>
    <row r="45" spans="3:8" x14ac:dyDescent="0.2">
      <c r="C45" s="376" t="s">
        <v>4049</v>
      </c>
      <c r="D45" s="376" t="s">
        <v>4243</v>
      </c>
      <c r="E45" s="378">
        <v>8.14E-2</v>
      </c>
      <c r="F45" s="378">
        <v>3.3399999999999999E-2</v>
      </c>
      <c r="G45" s="378">
        <v>0.17269999999999999</v>
      </c>
      <c r="H45" s="378">
        <v>6.8900000000000003E-2</v>
      </c>
    </row>
    <row r="46" spans="3:8" ht="15.75" x14ac:dyDescent="0.2">
      <c r="C46" s="1255" t="s">
        <v>4262</v>
      </c>
      <c r="D46" s="1255"/>
      <c r="E46" s="389">
        <v>0.8498</v>
      </c>
      <c r="F46" s="389">
        <v>0.4894</v>
      </c>
      <c r="G46" s="389">
        <v>1.1411</v>
      </c>
      <c r="H46" s="389">
        <v>0.72489999999999999</v>
      </c>
    </row>
  </sheetData>
  <mergeCells count="14">
    <mergeCell ref="C10:C11"/>
    <mergeCell ref="D10:D11"/>
    <mergeCell ref="E10:F10"/>
    <mergeCell ref="G10:H10"/>
    <mergeCell ref="C3:C4"/>
    <mergeCell ref="E3:F3"/>
    <mergeCell ref="G3:H4"/>
    <mergeCell ref="C5:H5"/>
    <mergeCell ref="C9:H9"/>
    <mergeCell ref="C12:H12"/>
    <mergeCell ref="C23:H23"/>
    <mergeCell ref="C35:H35"/>
    <mergeCell ref="C42:H42"/>
    <mergeCell ref="C46:D46"/>
  </mergeCells>
  <printOptions horizontalCentered="1"/>
  <pageMargins left="0.78740157480314965" right="0.19685039370078741" top="0.39370078740157483" bottom="0.78740157480314965" header="0.19685039370078741" footer="0.31496062992125984"/>
  <pageSetup paperSize="9" scale="57" fitToHeight="100" orientation="portrait" r:id="rId1"/>
  <headerFooter scaleWithDoc="0" alignWithMargins="0">
    <oddHeader>&amp;RPágina &amp;P de &amp;N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dimension ref="A1:M7564"/>
  <sheetViews>
    <sheetView topLeftCell="A415" zoomScale="70" zoomScaleNormal="70" workbookViewId="0">
      <selection activeCell="I7563" sqref="I7563"/>
    </sheetView>
  </sheetViews>
  <sheetFormatPr defaultRowHeight="15" x14ac:dyDescent="0.25"/>
  <cols>
    <col min="2" max="2" width="20.7109375" style="6" customWidth="1"/>
    <col min="3" max="3" width="120.7109375" style="9" customWidth="1"/>
    <col min="4" max="4" width="10.7109375" style="6" customWidth="1"/>
    <col min="5" max="5" width="10.7109375" customWidth="1"/>
    <col min="6" max="7" width="11.5703125" customWidth="1"/>
    <col min="8" max="8" width="20.140625" bestFit="1" customWidth="1"/>
    <col min="9" max="9" width="20.5703125" customWidth="1"/>
    <col min="11" max="11" width="24.85546875" customWidth="1"/>
    <col min="12" max="12" width="38.140625" customWidth="1"/>
  </cols>
  <sheetData>
    <row r="1" spans="1:12" ht="16.5" thickBot="1" x14ac:dyDescent="0.3">
      <c r="A1" t="s">
        <v>6</v>
      </c>
      <c r="B1" s="806" t="s">
        <v>0</v>
      </c>
      <c r="C1" s="2" t="s">
        <v>1</v>
      </c>
      <c r="D1" s="1" t="s">
        <v>2</v>
      </c>
      <c r="E1" s="1" t="s">
        <v>3</v>
      </c>
      <c r="H1" s="1" t="s">
        <v>4</v>
      </c>
      <c r="I1" s="1" t="s">
        <v>5</v>
      </c>
    </row>
    <row r="2" spans="1:12" ht="30.75" thickBot="1" x14ac:dyDescent="0.3">
      <c r="B2" s="6">
        <v>97141</v>
      </c>
      <c r="C2" s="9" t="s">
        <v>8</v>
      </c>
      <c r="D2" s="6" t="s">
        <v>9</v>
      </c>
      <c r="E2" s="11">
        <f>IF($K$2=$H$1,H2,I2)</f>
        <v>7.15</v>
      </c>
      <c r="F2">
        <f>IF(LEN($B2)=7,CONCATENATE(MID($B2,1,6),"00",RIGHT($B2,1)),IF(LEN($B2)=8,CONCATENATE(MID($B2,1,6),"0",RIGHT($B2,2)),$B2))</f>
        <v>97141</v>
      </c>
      <c r="H2" s="403">
        <v>6.69</v>
      </c>
      <c r="I2">
        <v>7.15</v>
      </c>
      <c r="K2" s="12" t="str">
        <f>ORÇAMENTO!O7</f>
        <v>NÃO DESONERADO</v>
      </c>
      <c r="L2" s="13" t="s">
        <v>5</v>
      </c>
    </row>
    <row r="3" spans="1:12" ht="30" x14ac:dyDescent="0.25">
      <c r="B3" s="4">
        <v>97142</v>
      </c>
      <c r="C3" s="8" t="s">
        <v>10</v>
      </c>
      <c r="D3" s="4" t="s">
        <v>9</v>
      </c>
      <c r="E3" s="11">
        <f t="shared" ref="E3:E66" si="0">IF($K$2=$H$1,H3,I3)</f>
        <v>7.92</v>
      </c>
      <c r="F3">
        <f t="shared" ref="F3:F66" si="1">IF(LEN($B3)=7,CONCATENATE(MID($B3,1,6),"00",RIGHT($B3,1)),IF(LEN($B3)=8,CONCATENATE(MID($B3,1,6),"0",RIGHT($B3,2)),$B3))</f>
        <v>97142</v>
      </c>
      <c r="H3" s="803">
        <v>7.42</v>
      </c>
      <c r="I3" s="811">
        <v>7.92</v>
      </c>
    </row>
    <row r="4" spans="1:12" ht="30" x14ac:dyDescent="0.25">
      <c r="B4" s="6">
        <v>97143</v>
      </c>
      <c r="C4" s="9" t="s">
        <v>11</v>
      </c>
      <c r="D4" s="6" t="s">
        <v>9</v>
      </c>
      <c r="E4" s="11">
        <f t="shared" si="0"/>
        <v>9.89</v>
      </c>
      <c r="F4">
        <f t="shared" si="1"/>
        <v>97143</v>
      </c>
      <c r="H4" s="802">
        <v>9.24</v>
      </c>
      <c r="I4">
        <v>9.89</v>
      </c>
    </row>
    <row r="5" spans="1:12" ht="30" x14ac:dyDescent="0.25">
      <c r="B5" s="4">
        <v>97144</v>
      </c>
      <c r="C5" s="8" t="s">
        <v>12</v>
      </c>
      <c r="D5" s="4" t="s">
        <v>9</v>
      </c>
      <c r="E5" s="11">
        <f t="shared" si="0"/>
        <v>11.82</v>
      </c>
      <c r="F5">
        <f t="shared" si="1"/>
        <v>97144</v>
      </c>
      <c r="H5" s="803">
        <v>11.04</v>
      </c>
      <c r="I5" s="811">
        <v>11.82</v>
      </c>
    </row>
    <row r="6" spans="1:12" ht="29.25" customHeight="1" x14ac:dyDescent="0.25">
      <c r="B6" s="6">
        <v>97145</v>
      </c>
      <c r="C6" s="9" t="s">
        <v>13</v>
      </c>
      <c r="D6" s="6" t="s">
        <v>9</v>
      </c>
      <c r="E6" s="11">
        <f t="shared" si="0"/>
        <v>13.83</v>
      </c>
      <c r="F6">
        <f t="shared" si="1"/>
        <v>97145</v>
      </c>
      <c r="H6" s="802">
        <v>12.88</v>
      </c>
      <c r="I6">
        <v>13.83</v>
      </c>
    </row>
    <row r="7" spans="1:12" ht="30" x14ac:dyDescent="0.25">
      <c r="B7" s="4">
        <v>97146</v>
      </c>
      <c r="C7" s="8" t="s">
        <v>14</v>
      </c>
      <c r="D7" s="4" t="s">
        <v>9</v>
      </c>
      <c r="E7" s="11">
        <f t="shared" si="0"/>
        <v>15.8</v>
      </c>
      <c r="F7">
        <f t="shared" si="1"/>
        <v>97146</v>
      </c>
      <c r="H7" s="803">
        <v>14.7</v>
      </c>
      <c r="I7" s="811">
        <v>15.8</v>
      </c>
    </row>
    <row r="8" spans="1:12" ht="30" x14ac:dyDescent="0.25">
      <c r="B8" s="6">
        <v>97147</v>
      </c>
      <c r="C8" s="9" t="s">
        <v>15</v>
      </c>
      <c r="D8" s="6" t="s">
        <v>9</v>
      </c>
      <c r="E8" s="11">
        <f t="shared" si="0"/>
        <v>17.77</v>
      </c>
      <c r="F8">
        <f t="shared" si="1"/>
        <v>97147</v>
      </c>
      <c r="H8" s="802">
        <v>16.55</v>
      </c>
      <c r="I8">
        <v>17.77</v>
      </c>
    </row>
    <row r="9" spans="1:12" ht="30" x14ac:dyDescent="0.25">
      <c r="B9" s="4">
        <v>97148</v>
      </c>
      <c r="C9" s="8" t="s">
        <v>16</v>
      </c>
      <c r="D9" s="4" t="s">
        <v>9</v>
      </c>
      <c r="E9" s="11">
        <f t="shared" si="0"/>
        <v>19.75</v>
      </c>
      <c r="F9">
        <f t="shared" si="1"/>
        <v>97148</v>
      </c>
      <c r="H9" s="803">
        <v>18.37</v>
      </c>
      <c r="I9" s="811">
        <v>19.75</v>
      </c>
    </row>
    <row r="10" spans="1:12" ht="30" x14ac:dyDescent="0.25">
      <c r="B10" s="6">
        <v>97149</v>
      </c>
      <c r="C10" s="9" t="s">
        <v>17</v>
      </c>
      <c r="D10" s="6" t="s">
        <v>9</v>
      </c>
      <c r="E10" s="11">
        <f t="shared" si="0"/>
        <v>21.75</v>
      </c>
      <c r="F10">
        <f t="shared" si="1"/>
        <v>97149</v>
      </c>
      <c r="H10" s="802">
        <v>20.25</v>
      </c>
      <c r="I10">
        <v>21.75</v>
      </c>
    </row>
    <row r="11" spans="1:12" ht="30" x14ac:dyDescent="0.25">
      <c r="B11" s="4">
        <v>97150</v>
      </c>
      <c r="C11" s="8" t="s">
        <v>18</v>
      </c>
      <c r="D11" s="4" t="s">
        <v>9</v>
      </c>
      <c r="E11" s="11">
        <f t="shared" si="0"/>
        <v>28.56</v>
      </c>
      <c r="F11">
        <f t="shared" si="1"/>
        <v>97150</v>
      </c>
      <c r="H11" s="803">
        <v>26.9</v>
      </c>
      <c r="I11" s="811">
        <v>28.56</v>
      </c>
    </row>
    <row r="12" spans="1:12" ht="30" x14ac:dyDescent="0.25">
      <c r="B12" s="6">
        <v>97151</v>
      </c>
      <c r="C12" s="9" t="s">
        <v>19</v>
      </c>
      <c r="D12" s="6" t="s">
        <v>9</v>
      </c>
      <c r="E12" s="11">
        <f t="shared" si="0"/>
        <v>33.25</v>
      </c>
      <c r="F12">
        <f t="shared" si="1"/>
        <v>97151</v>
      </c>
      <c r="H12" s="802">
        <v>31.3</v>
      </c>
      <c r="I12">
        <v>33.25</v>
      </c>
    </row>
    <row r="13" spans="1:12" ht="30" x14ac:dyDescent="0.25">
      <c r="B13" s="4">
        <v>97152</v>
      </c>
      <c r="C13" s="8" t="s">
        <v>20</v>
      </c>
      <c r="D13" s="4" t="s">
        <v>9</v>
      </c>
      <c r="E13" s="11">
        <f t="shared" si="0"/>
        <v>37.65</v>
      </c>
      <c r="F13">
        <f t="shared" si="1"/>
        <v>97152</v>
      </c>
      <c r="H13" s="803">
        <v>35.43</v>
      </c>
      <c r="I13" s="811">
        <v>37.65</v>
      </c>
    </row>
    <row r="14" spans="1:12" ht="30" x14ac:dyDescent="0.25">
      <c r="B14" s="6">
        <v>97153</v>
      </c>
      <c r="C14" s="9" t="s">
        <v>21</v>
      </c>
      <c r="D14" s="6" t="s">
        <v>9</v>
      </c>
      <c r="E14" s="11">
        <f t="shared" si="0"/>
        <v>42.25</v>
      </c>
      <c r="F14">
        <f t="shared" si="1"/>
        <v>97153</v>
      </c>
      <c r="H14" s="802">
        <v>39.729999999999997</v>
      </c>
      <c r="I14">
        <v>42.25</v>
      </c>
    </row>
    <row r="15" spans="1:12" ht="30" x14ac:dyDescent="0.25">
      <c r="B15" s="4">
        <v>97154</v>
      </c>
      <c r="C15" s="8" t="s">
        <v>22</v>
      </c>
      <c r="D15" s="4" t="s">
        <v>9</v>
      </c>
      <c r="E15" s="11">
        <f t="shared" si="0"/>
        <v>46.84</v>
      </c>
      <c r="F15">
        <f t="shared" si="1"/>
        <v>97154</v>
      </c>
      <c r="H15" s="803">
        <v>44.06</v>
      </c>
      <c r="I15" s="811">
        <v>46.84</v>
      </c>
    </row>
    <row r="16" spans="1:12" ht="30" x14ac:dyDescent="0.25">
      <c r="B16" s="6">
        <v>97155</v>
      </c>
      <c r="C16" s="9" t="s">
        <v>23</v>
      </c>
      <c r="D16" s="6" t="s">
        <v>9</v>
      </c>
      <c r="E16" s="11">
        <f t="shared" si="0"/>
        <v>51.48</v>
      </c>
      <c r="F16">
        <f t="shared" si="1"/>
        <v>97155</v>
      </c>
      <c r="H16" s="802">
        <v>48.39</v>
      </c>
      <c r="I16">
        <v>51.48</v>
      </c>
    </row>
    <row r="17" spans="2:9" ht="30" x14ac:dyDescent="0.25">
      <c r="B17" s="4">
        <v>97156</v>
      </c>
      <c r="C17" s="8" t="s">
        <v>24</v>
      </c>
      <c r="D17" s="4" t="s">
        <v>9</v>
      </c>
      <c r="E17" s="11">
        <f t="shared" si="0"/>
        <v>61.17</v>
      </c>
      <c r="F17">
        <f t="shared" si="1"/>
        <v>97156</v>
      </c>
      <c r="H17" s="803">
        <v>57.51</v>
      </c>
      <c r="I17" s="811">
        <v>61.17</v>
      </c>
    </row>
    <row r="18" spans="2:9" ht="30" x14ac:dyDescent="0.25">
      <c r="B18" s="6">
        <v>97157</v>
      </c>
      <c r="C18" s="9" t="s">
        <v>25</v>
      </c>
      <c r="D18" s="6" t="s">
        <v>9</v>
      </c>
      <c r="E18" s="11">
        <f t="shared" si="0"/>
        <v>4.37</v>
      </c>
      <c r="F18">
        <f t="shared" si="1"/>
        <v>97157</v>
      </c>
      <c r="H18" s="802">
        <v>4.1100000000000003</v>
      </c>
      <c r="I18">
        <v>4.37</v>
      </c>
    </row>
    <row r="19" spans="2:9" ht="30" x14ac:dyDescent="0.25">
      <c r="B19" s="4">
        <v>97158</v>
      </c>
      <c r="C19" s="8" t="s">
        <v>26</v>
      </c>
      <c r="D19" s="4" t="s">
        <v>9</v>
      </c>
      <c r="E19" s="11">
        <f t="shared" si="0"/>
        <v>4.84</v>
      </c>
      <c r="F19">
        <f t="shared" si="1"/>
        <v>97158</v>
      </c>
      <c r="H19" s="803">
        <v>4.57</v>
      </c>
      <c r="I19" s="811">
        <v>4.84</v>
      </c>
    </row>
    <row r="20" spans="2:9" ht="30" x14ac:dyDescent="0.25">
      <c r="B20" s="6">
        <v>97159</v>
      </c>
      <c r="C20" s="9" t="s">
        <v>27</v>
      </c>
      <c r="D20" s="6" t="s">
        <v>9</v>
      </c>
      <c r="E20" s="11">
        <f t="shared" si="0"/>
        <v>6.05</v>
      </c>
      <c r="F20">
        <f t="shared" si="1"/>
        <v>97159</v>
      </c>
      <c r="H20" s="802">
        <v>5.67</v>
      </c>
      <c r="I20">
        <v>6.05</v>
      </c>
    </row>
    <row r="21" spans="2:9" ht="30" x14ac:dyDescent="0.25">
      <c r="B21" s="4">
        <v>97160</v>
      </c>
      <c r="C21" s="8" t="s">
        <v>28</v>
      </c>
      <c r="D21" s="4" t="s">
        <v>9</v>
      </c>
      <c r="E21" s="11">
        <f t="shared" si="0"/>
        <v>7.24</v>
      </c>
      <c r="F21">
        <f t="shared" si="1"/>
        <v>97160</v>
      </c>
      <c r="H21" s="803">
        <v>6.79</v>
      </c>
      <c r="I21" s="811">
        <v>7.24</v>
      </c>
    </row>
    <row r="22" spans="2:9" ht="30" x14ac:dyDescent="0.25">
      <c r="B22" s="6">
        <v>97161</v>
      </c>
      <c r="C22" s="9" t="s">
        <v>29</v>
      </c>
      <c r="D22" s="6" t="s">
        <v>9</v>
      </c>
      <c r="E22" s="11">
        <f t="shared" si="0"/>
        <v>8.49</v>
      </c>
      <c r="F22">
        <f t="shared" si="1"/>
        <v>97161</v>
      </c>
      <c r="H22" s="802">
        <v>7.94</v>
      </c>
      <c r="I22">
        <v>8.49</v>
      </c>
    </row>
    <row r="23" spans="2:9" ht="30" x14ac:dyDescent="0.25">
      <c r="B23" s="4">
        <v>97162</v>
      </c>
      <c r="C23" s="8" t="s">
        <v>30</v>
      </c>
      <c r="D23" s="4" t="s">
        <v>9</v>
      </c>
      <c r="E23" s="11">
        <f t="shared" si="0"/>
        <v>9.7100000000000009</v>
      </c>
      <c r="F23">
        <f t="shared" si="1"/>
        <v>97162</v>
      </c>
      <c r="H23" s="803">
        <v>9.07</v>
      </c>
      <c r="I23" s="811">
        <v>9.7100000000000009</v>
      </c>
    </row>
    <row r="24" spans="2:9" ht="30" x14ac:dyDescent="0.25">
      <c r="B24" s="6">
        <v>97163</v>
      </c>
      <c r="C24" s="9" t="s">
        <v>31</v>
      </c>
      <c r="D24" s="6" t="s">
        <v>9</v>
      </c>
      <c r="E24" s="11">
        <f t="shared" si="0"/>
        <v>10.94</v>
      </c>
      <c r="F24">
        <f t="shared" si="1"/>
        <v>97163</v>
      </c>
      <c r="H24" s="802">
        <v>10.220000000000001</v>
      </c>
      <c r="I24">
        <v>10.94</v>
      </c>
    </row>
    <row r="25" spans="2:9" ht="30" x14ac:dyDescent="0.25">
      <c r="B25" s="4">
        <v>97164</v>
      </c>
      <c r="C25" s="8" t="s">
        <v>32</v>
      </c>
      <c r="D25" s="4" t="s">
        <v>9</v>
      </c>
      <c r="E25" s="11">
        <f t="shared" si="0"/>
        <v>12.15</v>
      </c>
      <c r="F25">
        <f t="shared" si="1"/>
        <v>97164</v>
      </c>
      <c r="H25" s="803">
        <v>11.36</v>
      </c>
      <c r="I25" s="811">
        <v>12.15</v>
      </c>
    </row>
    <row r="26" spans="2:9" ht="30" x14ac:dyDescent="0.25">
      <c r="B26" s="6">
        <v>97165</v>
      </c>
      <c r="C26" s="9" t="s">
        <v>33</v>
      </c>
      <c r="D26" s="6" t="s">
        <v>9</v>
      </c>
      <c r="E26" s="11">
        <f t="shared" si="0"/>
        <v>13.41</v>
      </c>
      <c r="F26">
        <f t="shared" si="1"/>
        <v>97165</v>
      </c>
      <c r="H26" s="802">
        <v>12.52</v>
      </c>
      <c r="I26">
        <v>13.41</v>
      </c>
    </row>
    <row r="27" spans="2:9" ht="30" x14ac:dyDescent="0.25">
      <c r="B27" s="4">
        <v>97166</v>
      </c>
      <c r="C27" s="8" t="s">
        <v>34</v>
      </c>
      <c r="D27" s="4" t="s">
        <v>9</v>
      </c>
      <c r="E27" s="11">
        <f t="shared" si="0"/>
        <v>17.54</v>
      </c>
      <c r="F27">
        <f t="shared" si="1"/>
        <v>97166</v>
      </c>
      <c r="H27" s="803">
        <v>16.579999999999998</v>
      </c>
      <c r="I27" s="811">
        <v>17.54</v>
      </c>
    </row>
    <row r="28" spans="2:9" ht="30" x14ac:dyDescent="0.25">
      <c r="B28" s="6">
        <v>97167</v>
      </c>
      <c r="C28" s="9" t="s">
        <v>35</v>
      </c>
      <c r="D28" s="6" t="s">
        <v>9</v>
      </c>
      <c r="E28" s="11">
        <f t="shared" si="0"/>
        <v>20.46</v>
      </c>
      <c r="F28">
        <f t="shared" si="1"/>
        <v>97167</v>
      </c>
      <c r="H28" s="802">
        <v>19.32</v>
      </c>
      <c r="I28">
        <v>20.46</v>
      </c>
    </row>
    <row r="29" spans="2:9" ht="30" x14ac:dyDescent="0.25">
      <c r="B29" s="4">
        <v>97168</v>
      </c>
      <c r="C29" s="8" t="s">
        <v>36</v>
      </c>
      <c r="D29" s="4" t="s">
        <v>9</v>
      </c>
      <c r="E29" s="11">
        <f t="shared" si="0"/>
        <v>23.1</v>
      </c>
      <c r="F29">
        <f t="shared" si="1"/>
        <v>97168</v>
      </c>
      <c r="H29" s="803">
        <v>21.8</v>
      </c>
      <c r="I29" s="811">
        <v>23.1</v>
      </c>
    </row>
    <row r="30" spans="2:9" ht="30" x14ac:dyDescent="0.25">
      <c r="B30" s="6">
        <v>97169</v>
      </c>
      <c r="C30" s="9" t="s">
        <v>37</v>
      </c>
      <c r="D30" s="6" t="s">
        <v>9</v>
      </c>
      <c r="E30" s="11">
        <f t="shared" si="0"/>
        <v>25.9</v>
      </c>
      <c r="F30">
        <f t="shared" si="1"/>
        <v>97169</v>
      </c>
      <c r="H30" s="802">
        <v>24.44</v>
      </c>
      <c r="I30">
        <v>25.9</v>
      </c>
    </row>
    <row r="31" spans="2:9" ht="30" x14ac:dyDescent="0.25">
      <c r="B31" s="4">
        <v>97170</v>
      </c>
      <c r="C31" s="8" t="s">
        <v>38</v>
      </c>
      <c r="D31" s="4" t="s">
        <v>9</v>
      </c>
      <c r="E31" s="11">
        <f t="shared" si="0"/>
        <v>28.73</v>
      </c>
      <c r="F31">
        <f t="shared" si="1"/>
        <v>97170</v>
      </c>
      <c r="H31" s="803">
        <v>27.1</v>
      </c>
      <c r="I31" s="811">
        <v>28.73</v>
      </c>
    </row>
    <row r="32" spans="2:9" ht="30" x14ac:dyDescent="0.25">
      <c r="B32" s="6">
        <v>97171</v>
      </c>
      <c r="C32" s="9" t="s">
        <v>39</v>
      </c>
      <c r="D32" s="6" t="s">
        <v>9</v>
      </c>
      <c r="E32" s="11">
        <f t="shared" si="0"/>
        <v>31.6</v>
      </c>
      <c r="F32">
        <f t="shared" si="1"/>
        <v>97171</v>
      </c>
      <c r="H32" s="802">
        <v>29.8</v>
      </c>
      <c r="I32">
        <v>31.6</v>
      </c>
    </row>
    <row r="33" spans="2:9" ht="30" x14ac:dyDescent="0.25">
      <c r="B33" s="4">
        <v>97172</v>
      </c>
      <c r="C33" s="8" t="s">
        <v>40</v>
      </c>
      <c r="D33" s="4" t="s">
        <v>9</v>
      </c>
      <c r="E33" s="11">
        <f t="shared" si="0"/>
        <v>37.74</v>
      </c>
      <c r="F33">
        <f t="shared" si="1"/>
        <v>97172</v>
      </c>
      <c r="H33" s="803">
        <v>35.6</v>
      </c>
      <c r="I33" s="811">
        <v>37.74</v>
      </c>
    </row>
    <row r="34" spans="2:9" ht="30" x14ac:dyDescent="0.25">
      <c r="B34" s="6">
        <v>97173</v>
      </c>
      <c r="C34" s="9" t="s">
        <v>18152</v>
      </c>
      <c r="D34" s="6" t="s">
        <v>9</v>
      </c>
      <c r="E34" s="11">
        <f t="shared" si="0"/>
        <v>35.5</v>
      </c>
      <c r="F34">
        <f t="shared" si="1"/>
        <v>97173</v>
      </c>
      <c r="H34" s="802">
        <v>33.549999999999997</v>
      </c>
      <c r="I34">
        <v>35.5</v>
      </c>
    </row>
    <row r="35" spans="2:9" ht="30" x14ac:dyDescent="0.25">
      <c r="B35" s="4">
        <v>97174</v>
      </c>
      <c r="C35" s="8" t="s">
        <v>18153</v>
      </c>
      <c r="D35" s="4" t="s">
        <v>9</v>
      </c>
      <c r="E35" s="11">
        <f t="shared" si="0"/>
        <v>41.15</v>
      </c>
      <c r="F35">
        <f t="shared" si="1"/>
        <v>97174</v>
      </c>
      <c r="H35" s="803">
        <v>38.9</v>
      </c>
      <c r="I35" s="811">
        <v>41.15</v>
      </c>
    </row>
    <row r="36" spans="2:9" ht="30" x14ac:dyDescent="0.25">
      <c r="B36" s="6">
        <v>97175</v>
      </c>
      <c r="C36" s="9" t="s">
        <v>18154</v>
      </c>
      <c r="D36" s="6" t="s">
        <v>9</v>
      </c>
      <c r="E36" s="11">
        <f t="shared" si="0"/>
        <v>46.82</v>
      </c>
      <c r="F36">
        <f t="shared" si="1"/>
        <v>97175</v>
      </c>
      <c r="H36" s="802">
        <v>44.25</v>
      </c>
      <c r="I36">
        <v>46.82</v>
      </c>
    </row>
    <row r="37" spans="2:9" ht="30" x14ac:dyDescent="0.25">
      <c r="B37" s="4">
        <v>97176</v>
      </c>
      <c r="C37" s="8" t="s">
        <v>18155</v>
      </c>
      <c r="D37" s="4" t="s">
        <v>9</v>
      </c>
      <c r="E37" s="11">
        <f t="shared" si="0"/>
        <v>52.45</v>
      </c>
      <c r="F37">
        <f t="shared" si="1"/>
        <v>97176</v>
      </c>
      <c r="H37" s="803">
        <v>49.6</v>
      </c>
      <c r="I37" s="811">
        <v>52.45</v>
      </c>
    </row>
    <row r="38" spans="2:9" ht="30" x14ac:dyDescent="0.25">
      <c r="B38" s="6">
        <v>97177</v>
      </c>
      <c r="C38" s="9" t="s">
        <v>18156</v>
      </c>
      <c r="D38" s="6" t="s">
        <v>9</v>
      </c>
      <c r="E38" s="11">
        <f t="shared" si="0"/>
        <v>63.75</v>
      </c>
      <c r="F38">
        <f t="shared" si="1"/>
        <v>97177</v>
      </c>
      <c r="H38" s="802">
        <v>60.31</v>
      </c>
      <c r="I38">
        <v>63.75</v>
      </c>
    </row>
    <row r="39" spans="2:9" ht="30" x14ac:dyDescent="0.25">
      <c r="B39" s="4">
        <v>97178</v>
      </c>
      <c r="C39" s="8" t="s">
        <v>18157</v>
      </c>
      <c r="D39" s="4" t="s">
        <v>9</v>
      </c>
      <c r="E39" s="11">
        <f t="shared" si="0"/>
        <v>75.069999999999993</v>
      </c>
      <c r="F39">
        <f t="shared" si="1"/>
        <v>97178</v>
      </c>
      <c r="H39" s="803">
        <v>71.02</v>
      </c>
      <c r="I39" s="811">
        <v>75.069999999999993</v>
      </c>
    </row>
    <row r="40" spans="2:9" ht="30" x14ac:dyDescent="0.25">
      <c r="B40" s="6">
        <v>97179</v>
      </c>
      <c r="C40" s="9" t="s">
        <v>18158</v>
      </c>
      <c r="D40" s="6" t="s">
        <v>9</v>
      </c>
      <c r="E40" s="11">
        <f t="shared" si="0"/>
        <v>86.38</v>
      </c>
      <c r="F40">
        <f t="shared" si="1"/>
        <v>97179</v>
      </c>
      <c r="H40" s="802">
        <v>81.739999999999995</v>
      </c>
      <c r="I40">
        <v>86.38</v>
      </c>
    </row>
    <row r="41" spans="2:9" ht="30" x14ac:dyDescent="0.25">
      <c r="B41" s="4">
        <v>97180</v>
      </c>
      <c r="C41" s="8" t="s">
        <v>18159</v>
      </c>
      <c r="D41" s="4" t="s">
        <v>9</v>
      </c>
      <c r="E41" s="11">
        <f t="shared" si="0"/>
        <v>97.67</v>
      </c>
      <c r="F41">
        <f t="shared" si="1"/>
        <v>97180</v>
      </c>
      <c r="H41" s="803">
        <v>92.44</v>
      </c>
      <c r="I41" s="811">
        <v>97.67</v>
      </c>
    </row>
    <row r="42" spans="2:9" ht="30" x14ac:dyDescent="0.25">
      <c r="B42" s="6">
        <v>97181</v>
      </c>
      <c r="C42" s="9" t="s">
        <v>18160</v>
      </c>
      <c r="D42" s="6" t="s">
        <v>9</v>
      </c>
      <c r="E42" s="11">
        <f t="shared" si="0"/>
        <v>113.57</v>
      </c>
      <c r="F42">
        <f t="shared" si="1"/>
        <v>97181</v>
      </c>
      <c r="H42" s="802">
        <v>107.74</v>
      </c>
      <c r="I42">
        <v>113.57</v>
      </c>
    </row>
    <row r="43" spans="2:9" ht="30" x14ac:dyDescent="0.25">
      <c r="B43" s="4">
        <v>97182</v>
      </c>
      <c r="C43" s="8" t="s">
        <v>18161</v>
      </c>
      <c r="D43" s="4" t="s">
        <v>9</v>
      </c>
      <c r="E43" s="11">
        <f t="shared" si="0"/>
        <v>125.36</v>
      </c>
      <c r="F43">
        <f t="shared" si="1"/>
        <v>97182</v>
      </c>
      <c r="H43" s="803">
        <v>118.94</v>
      </c>
      <c r="I43" s="811">
        <v>125.36</v>
      </c>
    </row>
    <row r="44" spans="2:9" ht="30" x14ac:dyDescent="0.25">
      <c r="B44" s="6">
        <v>97183</v>
      </c>
      <c r="C44" s="9" t="s">
        <v>18162</v>
      </c>
      <c r="D44" s="6" t="s">
        <v>9</v>
      </c>
      <c r="E44" s="11">
        <f t="shared" si="0"/>
        <v>29.1</v>
      </c>
      <c r="F44">
        <f t="shared" si="1"/>
        <v>97183</v>
      </c>
      <c r="H44" s="802">
        <v>27.47</v>
      </c>
      <c r="I44">
        <v>29.1</v>
      </c>
    </row>
    <row r="45" spans="2:9" ht="30" x14ac:dyDescent="0.25">
      <c r="B45" s="4">
        <v>97184</v>
      </c>
      <c r="C45" s="8" t="s">
        <v>18163</v>
      </c>
      <c r="D45" s="4" t="s">
        <v>9</v>
      </c>
      <c r="E45" s="11">
        <f t="shared" si="0"/>
        <v>33.79</v>
      </c>
      <c r="F45">
        <f t="shared" si="1"/>
        <v>97184</v>
      </c>
      <c r="H45" s="803">
        <v>31.88</v>
      </c>
      <c r="I45" s="811">
        <v>33.79</v>
      </c>
    </row>
    <row r="46" spans="2:9" ht="30" x14ac:dyDescent="0.25">
      <c r="B46" s="6">
        <v>97185</v>
      </c>
      <c r="C46" s="9" t="s">
        <v>18164</v>
      </c>
      <c r="D46" s="6" t="s">
        <v>9</v>
      </c>
      <c r="E46" s="11">
        <f t="shared" si="0"/>
        <v>38.5</v>
      </c>
      <c r="F46">
        <f t="shared" si="1"/>
        <v>97185</v>
      </c>
      <c r="H46" s="802">
        <v>36.31</v>
      </c>
      <c r="I46">
        <v>38.5</v>
      </c>
    </row>
    <row r="47" spans="2:9" ht="30" x14ac:dyDescent="0.25">
      <c r="B47" s="4">
        <v>97186</v>
      </c>
      <c r="C47" s="8" t="s">
        <v>18165</v>
      </c>
      <c r="D47" s="4" t="s">
        <v>9</v>
      </c>
      <c r="E47" s="11">
        <f t="shared" si="0"/>
        <v>43.18</v>
      </c>
      <c r="F47">
        <f t="shared" si="1"/>
        <v>97186</v>
      </c>
      <c r="H47" s="803">
        <v>40.75</v>
      </c>
      <c r="I47" s="811">
        <v>43.18</v>
      </c>
    </row>
    <row r="48" spans="2:9" ht="30" x14ac:dyDescent="0.25">
      <c r="B48" s="6">
        <v>97187</v>
      </c>
      <c r="C48" s="9" t="s">
        <v>41</v>
      </c>
      <c r="D48" s="6" t="s">
        <v>9</v>
      </c>
      <c r="E48" s="11">
        <f t="shared" si="0"/>
        <v>52.56</v>
      </c>
      <c r="F48">
        <f t="shared" si="1"/>
        <v>97187</v>
      </c>
      <c r="H48" s="802">
        <v>49.62</v>
      </c>
      <c r="I48">
        <v>52.56</v>
      </c>
    </row>
    <row r="49" spans="2:9" ht="30" x14ac:dyDescent="0.25">
      <c r="B49" s="4">
        <v>97188</v>
      </c>
      <c r="C49" s="8" t="s">
        <v>18166</v>
      </c>
      <c r="D49" s="4" t="s">
        <v>9</v>
      </c>
      <c r="E49" s="11">
        <f t="shared" si="0"/>
        <v>61.95</v>
      </c>
      <c r="F49">
        <f t="shared" si="1"/>
        <v>97188</v>
      </c>
      <c r="H49" s="803">
        <v>58.49</v>
      </c>
      <c r="I49" s="811">
        <v>61.95</v>
      </c>
    </row>
    <row r="50" spans="2:9" ht="30" x14ac:dyDescent="0.25">
      <c r="B50" s="6">
        <v>97189</v>
      </c>
      <c r="C50" s="9" t="s">
        <v>18167</v>
      </c>
      <c r="D50" s="6" t="s">
        <v>9</v>
      </c>
      <c r="E50" s="11">
        <f t="shared" si="0"/>
        <v>71.33</v>
      </c>
      <c r="F50">
        <f t="shared" si="1"/>
        <v>97189</v>
      </c>
      <c r="H50" s="802">
        <v>67.36</v>
      </c>
      <c r="I50">
        <v>71.33</v>
      </c>
    </row>
    <row r="51" spans="2:9" ht="30" x14ac:dyDescent="0.25">
      <c r="B51" s="4">
        <v>97190</v>
      </c>
      <c r="C51" s="8" t="s">
        <v>18168</v>
      </c>
      <c r="D51" s="4" t="s">
        <v>9</v>
      </c>
      <c r="E51" s="11">
        <f t="shared" si="0"/>
        <v>80.7</v>
      </c>
      <c r="F51">
        <f t="shared" si="1"/>
        <v>97190</v>
      </c>
      <c r="H51" s="803">
        <v>76.209999999999994</v>
      </c>
      <c r="I51" s="811">
        <v>80.7</v>
      </c>
    </row>
    <row r="52" spans="2:9" ht="30" x14ac:dyDescent="0.25">
      <c r="B52" s="6">
        <v>97191</v>
      </c>
      <c r="C52" s="9" t="s">
        <v>18169</v>
      </c>
      <c r="D52" s="6" t="s">
        <v>9</v>
      </c>
      <c r="E52" s="11">
        <f t="shared" si="0"/>
        <v>93.47</v>
      </c>
      <c r="F52">
        <f t="shared" si="1"/>
        <v>97191</v>
      </c>
      <c r="H52" s="802">
        <v>88.46</v>
      </c>
      <c r="I52">
        <v>93.47</v>
      </c>
    </row>
    <row r="53" spans="2:9" ht="30" x14ac:dyDescent="0.25">
      <c r="B53" s="4">
        <v>97192</v>
      </c>
      <c r="C53" s="8" t="s">
        <v>18170</v>
      </c>
      <c r="D53" s="4" t="s">
        <v>9</v>
      </c>
      <c r="E53" s="11">
        <f t="shared" si="0"/>
        <v>103.21</v>
      </c>
      <c r="F53">
        <f t="shared" si="1"/>
        <v>97192</v>
      </c>
      <c r="H53" s="803">
        <v>97.69</v>
      </c>
      <c r="I53" s="811">
        <v>103.21</v>
      </c>
    </row>
    <row r="54" spans="2:9" ht="30" x14ac:dyDescent="0.25">
      <c r="B54" s="6">
        <v>90694</v>
      </c>
      <c r="C54" s="9" t="s">
        <v>5656</v>
      </c>
      <c r="D54" s="6" t="s">
        <v>9</v>
      </c>
      <c r="E54" s="11">
        <f t="shared" si="0"/>
        <v>40.56</v>
      </c>
      <c r="F54">
        <f t="shared" si="1"/>
        <v>90694</v>
      </c>
      <c r="H54" s="802">
        <v>40.31</v>
      </c>
      <c r="I54">
        <v>40.56</v>
      </c>
    </row>
    <row r="55" spans="2:9" ht="30" x14ac:dyDescent="0.25">
      <c r="B55" s="4">
        <v>90695</v>
      </c>
      <c r="C55" s="8" t="s">
        <v>5657</v>
      </c>
      <c r="D55" s="4" t="s">
        <v>9</v>
      </c>
      <c r="E55" s="11">
        <f t="shared" si="0"/>
        <v>77.36</v>
      </c>
      <c r="F55">
        <f t="shared" si="1"/>
        <v>90695</v>
      </c>
      <c r="H55" s="803">
        <v>77.06</v>
      </c>
      <c r="I55" s="811">
        <v>77.36</v>
      </c>
    </row>
    <row r="56" spans="2:9" ht="30" x14ac:dyDescent="0.25">
      <c r="B56" s="6">
        <v>90696</v>
      </c>
      <c r="C56" s="9" t="s">
        <v>5658</v>
      </c>
      <c r="D56" s="6" t="s">
        <v>9</v>
      </c>
      <c r="E56" s="11">
        <f t="shared" si="0"/>
        <v>129.5</v>
      </c>
      <c r="F56">
        <f t="shared" si="1"/>
        <v>90696</v>
      </c>
      <c r="H56" s="802">
        <v>129.15</v>
      </c>
      <c r="I56">
        <v>129.5</v>
      </c>
    </row>
    <row r="57" spans="2:9" ht="30" x14ac:dyDescent="0.25">
      <c r="B57" s="4">
        <v>90697</v>
      </c>
      <c r="C57" s="8" t="s">
        <v>5659</v>
      </c>
      <c r="D57" s="4" t="s">
        <v>9</v>
      </c>
      <c r="E57" s="11">
        <f t="shared" si="0"/>
        <v>201.14</v>
      </c>
      <c r="F57">
        <f t="shared" si="1"/>
        <v>90697</v>
      </c>
      <c r="H57" s="803">
        <v>200.75</v>
      </c>
      <c r="I57" s="811">
        <v>201.14</v>
      </c>
    </row>
    <row r="58" spans="2:9" ht="30" x14ac:dyDescent="0.25">
      <c r="B58" s="6">
        <v>90698</v>
      </c>
      <c r="C58" s="9" t="s">
        <v>5660</v>
      </c>
      <c r="D58" s="6" t="s">
        <v>9</v>
      </c>
      <c r="E58" s="11">
        <f t="shared" si="0"/>
        <v>307.69</v>
      </c>
      <c r="F58">
        <f t="shared" si="1"/>
        <v>90698</v>
      </c>
      <c r="H58" s="802">
        <v>307.25</v>
      </c>
      <c r="I58">
        <v>307.69</v>
      </c>
    </row>
    <row r="59" spans="2:9" ht="30" x14ac:dyDescent="0.25">
      <c r="B59" s="4">
        <v>90699</v>
      </c>
      <c r="C59" s="8" t="s">
        <v>5661</v>
      </c>
      <c r="D59" s="4" t="s">
        <v>9</v>
      </c>
      <c r="E59" s="11">
        <f t="shared" si="0"/>
        <v>433.28</v>
      </c>
      <c r="F59">
        <f t="shared" si="1"/>
        <v>90699</v>
      </c>
      <c r="H59" s="803">
        <v>432.79</v>
      </c>
      <c r="I59" s="811">
        <v>433.28</v>
      </c>
    </row>
    <row r="60" spans="2:9" ht="30" x14ac:dyDescent="0.25">
      <c r="B60" s="6">
        <v>90700</v>
      </c>
      <c r="C60" s="9" t="s">
        <v>5662</v>
      </c>
      <c r="D60" s="6" t="s">
        <v>9</v>
      </c>
      <c r="E60" s="11">
        <f t="shared" si="0"/>
        <v>506.51</v>
      </c>
      <c r="F60">
        <f t="shared" si="1"/>
        <v>90700</v>
      </c>
      <c r="H60" s="802">
        <v>506.11</v>
      </c>
      <c r="I60">
        <v>506.51</v>
      </c>
    </row>
    <row r="61" spans="2:9" ht="30" x14ac:dyDescent="0.25">
      <c r="B61" s="4">
        <v>90701</v>
      </c>
      <c r="C61" s="8" t="s">
        <v>5663</v>
      </c>
      <c r="D61" s="4" t="s">
        <v>9</v>
      </c>
      <c r="E61" s="11">
        <f t="shared" si="0"/>
        <v>60.92</v>
      </c>
      <c r="F61">
        <f t="shared" si="1"/>
        <v>90701</v>
      </c>
      <c r="H61" s="803">
        <v>60.59</v>
      </c>
      <c r="I61" s="811">
        <v>60.92</v>
      </c>
    </row>
    <row r="62" spans="2:9" ht="30" x14ac:dyDescent="0.25">
      <c r="B62" s="6">
        <v>90702</v>
      </c>
      <c r="C62" s="9" t="s">
        <v>5664</v>
      </c>
      <c r="D62" s="6" t="s">
        <v>9</v>
      </c>
      <c r="E62" s="11">
        <f t="shared" si="0"/>
        <v>101.09</v>
      </c>
      <c r="F62">
        <f t="shared" si="1"/>
        <v>90702</v>
      </c>
      <c r="H62" s="802">
        <v>100.71</v>
      </c>
      <c r="I62">
        <v>101.09</v>
      </c>
    </row>
    <row r="63" spans="2:9" ht="30" x14ac:dyDescent="0.25">
      <c r="B63" s="4">
        <v>90703</v>
      </c>
      <c r="C63" s="8" t="s">
        <v>5665</v>
      </c>
      <c r="D63" s="4" t="s">
        <v>9</v>
      </c>
      <c r="E63" s="11">
        <f t="shared" si="0"/>
        <v>159.05000000000001</v>
      </c>
      <c r="F63">
        <f t="shared" si="1"/>
        <v>90703</v>
      </c>
      <c r="H63" s="803">
        <v>158.63</v>
      </c>
      <c r="I63" s="811">
        <v>159.05000000000001</v>
      </c>
    </row>
    <row r="64" spans="2:9" ht="30" x14ac:dyDescent="0.25">
      <c r="B64" s="6">
        <v>90704</v>
      </c>
      <c r="C64" s="9" t="s">
        <v>5666</v>
      </c>
      <c r="D64" s="6" t="s">
        <v>9</v>
      </c>
      <c r="E64" s="11">
        <f t="shared" si="0"/>
        <v>237.5</v>
      </c>
      <c r="F64">
        <f t="shared" si="1"/>
        <v>90704</v>
      </c>
      <c r="H64" s="802">
        <v>237.03</v>
      </c>
      <c r="I64">
        <v>237.5</v>
      </c>
    </row>
    <row r="65" spans="2:9" ht="30" x14ac:dyDescent="0.25">
      <c r="B65" s="4">
        <v>90705</v>
      </c>
      <c r="C65" s="8" t="s">
        <v>5667</v>
      </c>
      <c r="D65" s="4" t="s">
        <v>9</v>
      </c>
      <c r="E65" s="11">
        <f t="shared" si="0"/>
        <v>309.06</v>
      </c>
      <c r="F65">
        <f t="shared" si="1"/>
        <v>90705</v>
      </c>
      <c r="H65" s="803">
        <v>308.55</v>
      </c>
      <c r="I65" s="811">
        <v>309.06</v>
      </c>
    </row>
    <row r="66" spans="2:9" ht="30" x14ac:dyDescent="0.25">
      <c r="B66" s="6">
        <v>90706</v>
      </c>
      <c r="C66" s="9" t="s">
        <v>5668</v>
      </c>
      <c r="D66" s="6" t="s">
        <v>9</v>
      </c>
      <c r="E66" s="11">
        <f t="shared" si="0"/>
        <v>410.43</v>
      </c>
      <c r="F66">
        <f t="shared" si="1"/>
        <v>90706</v>
      </c>
      <c r="H66" s="802">
        <v>409.97</v>
      </c>
      <c r="I66">
        <v>410.43</v>
      </c>
    </row>
    <row r="67" spans="2:9" ht="30" x14ac:dyDescent="0.25">
      <c r="B67" s="4">
        <v>90708</v>
      </c>
      <c r="C67" s="8" t="s">
        <v>5669</v>
      </c>
      <c r="D67" s="4" t="s">
        <v>9</v>
      </c>
      <c r="E67" s="11">
        <f t="shared" ref="E67:E130" si="2">IF($K$2=$H$1,H67,I67)</f>
        <v>681.97</v>
      </c>
      <c r="F67">
        <f t="shared" ref="F67:F130" si="3">IF(LEN($B67)=7,CONCATENATE(MID($B67,1,6),"00",RIGHT($B67,1)),IF(LEN($B67)=8,CONCATENATE(MID($B67,1,6),"0",RIGHT($B67,2)),$B67))</f>
        <v>90708</v>
      </c>
      <c r="H67" s="803">
        <v>681.35</v>
      </c>
      <c r="I67" s="807">
        <v>681.97</v>
      </c>
    </row>
    <row r="68" spans="2:9" ht="30" x14ac:dyDescent="0.25">
      <c r="B68" s="6">
        <v>90724</v>
      </c>
      <c r="C68" s="9" t="s">
        <v>5670</v>
      </c>
      <c r="D68" s="6" t="s">
        <v>42</v>
      </c>
      <c r="E68" s="11">
        <f t="shared" si="2"/>
        <v>18.899999999999999</v>
      </c>
      <c r="F68">
        <f t="shared" si="3"/>
        <v>90724</v>
      </c>
      <c r="H68" s="802">
        <v>17.18</v>
      </c>
      <c r="I68">
        <v>18.899999999999999</v>
      </c>
    </row>
    <row r="69" spans="2:9" ht="30" x14ac:dyDescent="0.25">
      <c r="B69" s="4">
        <v>90725</v>
      </c>
      <c r="C69" s="8" t="s">
        <v>5671</v>
      </c>
      <c r="D69" s="4" t="s">
        <v>42</v>
      </c>
      <c r="E69" s="11">
        <f t="shared" si="2"/>
        <v>23.33</v>
      </c>
      <c r="F69">
        <f t="shared" si="3"/>
        <v>90725</v>
      </c>
      <c r="H69" s="803">
        <v>21.22</v>
      </c>
      <c r="I69" s="811">
        <v>23.33</v>
      </c>
    </row>
    <row r="70" spans="2:9" x14ac:dyDescent="0.25">
      <c r="B70" s="6">
        <v>90726</v>
      </c>
      <c r="C70" s="9" t="s">
        <v>5672</v>
      </c>
      <c r="D70" s="6" t="s">
        <v>42</v>
      </c>
      <c r="E70" s="11">
        <f t="shared" si="2"/>
        <v>27.83</v>
      </c>
      <c r="F70">
        <f t="shared" si="3"/>
        <v>90726</v>
      </c>
      <c r="H70" s="802">
        <v>25.33</v>
      </c>
      <c r="I70">
        <v>27.83</v>
      </c>
    </row>
    <row r="71" spans="2:9" ht="30" x14ac:dyDescent="0.25">
      <c r="B71" s="4">
        <v>90727</v>
      </c>
      <c r="C71" s="8" t="s">
        <v>5673</v>
      </c>
      <c r="D71" s="4" t="s">
        <v>42</v>
      </c>
      <c r="E71" s="11">
        <f t="shared" si="2"/>
        <v>32.24</v>
      </c>
      <c r="F71">
        <f t="shared" si="3"/>
        <v>90727</v>
      </c>
      <c r="H71" s="803">
        <v>29.36</v>
      </c>
      <c r="I71" s="811">
        <v>32.24</v>
      </c>
    </row>
    <row r="72" spans="2:9" ht="30" x14ac:dyDescent="0.25">
      <c r="B72" s="6">
        <v>90728</v>
      </c>
      <c r="C72" s="9" t="s">
        <v>5674</v>
      </c>
      <c r="D72" s="6" t="s">
        <v>42</v>
      </c>
      <c r="E72" s="11">
        <f t="shared" si="2"/>
        <v>36.67</v>
      </c>
      <c r="F72">
        <f t="shared" si="3"/>
        <v>90728</v>
      </c>
      <c r="H72" s="802">
        <v>33.4</v>
      </c>
      <c r="I72">
        <v>36.67</v>
      </c>
    </row>
    <row r="73" spans="2:9" ht="30" x14ac:dyDescent="0.25">
      <c r="B73" s="4">
        <v>90729</v>
      </c>
      <c r="C73" s="8" t="s">
        <v>5675</v>
      </c>
      <c r="D73" s="4" t="s">
        <v>42</v>
      </c>
      <c r="E73" s="11">
        <f t="shared" si="2"/>
        <v>41.1</v>
      </c>
      <c r="F73">
        <f t="shared" si="3"/>
        <v>90729</v>
      </c>
      <c r="H73" s="803">
        <v>37.43</v>
      </c>
      <c r="I73" s="811">
        <v>41.1</v>
      </c>
    </row>
    <row r="74" spans="2:9" ht="30" x14ac:dyDescent="0.25">
      <c r="B74" s="6">
        <v>90730</v>
      </c>
      <c r="C74" s="9" t="s">
        <v>5676</v>
      </c>
      <c r="D74" s="6" t="s">
        <v>42</v>
      </c>
      <c r="E74" s="11">
        <f t="shared" si="2"/>
        <v>45.51</v>
      </c>
      <c r="F74">
        <f t="shared" si="3"/>
        <v>90730</v>
      </c>
      <c r="H74" s="802">
        <v>41.47</v>
      </c>
      <c r="I74">
        <v>45.51</v>
      </c>
    </row>
    <row r="75" spans="2:9" ht="30" x14ac:dyDescent="0.25">
      <c r="B75" s="4">
        <v>90731</v>
      </c>
      <c r="C75" s="8" t="s">
        <v>5677</v>
      </c>
      <c r="D75" s="4" t="s">
        <v>42</v>
      </c>
      <c r="E75" s="11">
        <f t="shared" si="2"/>
        <v>49.94</v>
      </c>
      <c r="F75">
        <f t="shared" si="3"/>
        <v>90731</v>
      </c>
      <c r="H75" s="803">
        <v>45.5</v>
      </c>
      <c r="I75" s="811">
        <v>49.94</v>
      </c>
    </row>
    <row r="76" spans="2:9" ht="30" x14ac:dyDescent="0.25">
      <c r="B76" s="6">
        <v>90732</v>
      </c>
      <c r="C76" s="9" t="s">
        <v>5678</v>
      </c>
      <c r="D76" s="6" t="s">
        <v>42</v>
      </c>
      <c r="E76" s="11">
        <f t="shared" si="2"/>
        <v>63.21</v>
      </c>
      <c r="F76">
        <f t="shared" si="3"/>
        <v>90732</v>
      </c>
      <c r="H76" s="802">
        <v>57.62</v>
      </c>
      <c r="I76">
        <v>63.21</v>
      </c>
    </row>
    <row r="77" spans="2:9" ht="30" x14ac:dyDescent="0.25">
      <c r="B77" s="4">
        <v>90733</v>
      </c>
      <c r="C77" s="8" t="s">
        <v>5679</v>
      </c>
      <c r="D77" s="4" t="s">
        <v>9</v>
      </c>
      <c r="E77" s="11">
        <f t="shared" si="2"/>
        <v>2.6</v>
      </c>
      <c r="F77">
        <f t="shared" si="3"/>
        <v>90733</v>
      </c>
      <c r="H77" s="803">
        <v>2.35</v>
      </c>
      <c r="I77" s="811">
        <v>2.6</v>
      </c>
    </row>
    <row r="78" spans="2:9" ht="30" x14ac:dyDescent="0.25">
      <c r="B78" s="6">
        <v>90734</v>
      </c>
      <c r="C78" s="9" t="s">
        <v>5680</v>
      </c>
      <c r="D78" s="6" t="s">
        <v>9</v>
      </c>
      <c r="E78" s="11">
        <f t="shared" si="2"/>
        <v>3.08</v>
      </c>
      <c r="F78">
        <f t="shared" si="3"/>
        <v>90734</v>
      </c>
      <c r="H78" s="802">
        <v>2.78</v>
      </c>
      <c r="I78">
        <v>3.08</v>
      </c>
    </row>
    <row r="79" spans="2:9" ht="30" x14ac:dyDescent="0.25">
      <c r="B79" s="4">
        <v>90735</v>
      </c>
      <c r="C79" s="8" t="s">
        <v>5681</v>
      </c>
      <c r="D79" s="4" t="s">
        <v>9</v>
      </c>
      <c r="E79" s="11">
        <f t="shared" si="2"/>
        <v>3.56</v>
      </c>
      <c r="F79">
        <f t="shared" si="3"/>
        <v>90735</v>
      </c>
      <c r="H79" s="803">
        <v>3.21</v>
      </c>
      <c r="I79" s="811">
        <v>3.56</v>
      </c>
    </row>
    <row r="80" spans="2:9" ht="30" x14ac:dyDescent="0.25">
      <c r="B80" s="6">
        <v>90736</v>
      </c>
      <c r="C80" s="9" t="s">
        <v>5682</v>
      </c>
      <c r="D80" s="6" t="s">
        <v>9</v>
      </c>
      <c r="E80" s="11">
        <f t="shared" si="2"/>
        <v>4.04</v>
      </c>
      <c r="F80">
        <f t="shared" si="3"/>
        <v>90736</v>
      </c>
      <c r="H80" s="802">
        <v>3.65</v>
      </c>
      <c r="I80">
        <v>4.04</v>
      </c>
    </row>
    <row r="81" spans="2:9" ht="30" x14ac:dyDescent="0.25">
      <c r="B81" s="4">
        <v>90737</v>
      </c>
      <c r="C81" s="8" t="s">
        <v>5683</v>
      </c>
      <c r="D81" s="4" t="s">
        <v>9</v>
      </c>
      <c r="E81" s="11">
        <f t="shared" si="2"/>
        <v>4.5199999999999996</v>
      </c>
      <c r="F81">
        <f t="shared" si="3"/>
        <v>90737</v>
      </c>
      <c r="H81" s="803">
        <v>4.08</v>
      </c>
      <c r="I81" s="811">
        <v>4.5199999999999996</v>
      </c>
    </row>
    <row r="82" spans="2:9" ht="30" x14ac:dyDescent="0.25">
      <c r="B82" s="6">
        <v>90738</v>
      </c>
      <c r="C82" s="9" t="s">
        <v>5684</v>
      </c>
      <c r="D82" s="6" t="s">
        <v>9</v>
      </c>
      <c r="E82" s="11">
        <f t="shared" si="2"/>
        <v>5.01</v>
      </c>
      <c r="F82">
        <f t="shared" si="3"/>
        <v>90738</v>
      </c>
      <c r="H82" s="802">
        <v>4.5199999999999996</v>
      </c>
      <c r="I82">
        <v>5.01</v>
      </c>
    </row>
    <row r="83" spans="2:9" ht="30" x14ac:dyDescent="0.25">
      <c r="B83" s="4">
        <v>90739</v>
      </c>
      <c r="C83" s="8" t="s">
        <v>5685</v>
      </c>
      <c r="D83" s="4" t="s">
        <v>9</v>
      </c>
      <c r="E83" s="11">
        <f t="shared" si="2"/>
        <v>7.76</v>
      </c>
      <c r="F83">
        <f t="shared" si="3"/>
        <v>90739</v>
      </c>
      <c r="H83" s="803">
        <v>7.36</v>
      </c>
      <c r="I83" s="811">
        <v>7.76</v>
      </c>
    </row>
    <row r="84" spans="2:9" ht="30" x14ac:dyDescent="0.25">
      <c r="B84" s="6">
        <v>90740</v>
      </c>
      <c r="C84" s="9" t="s">
        <v>5686</v>
      </c>
      <c r="D84" s="6" t="s">
        <v>9</v>
      </c>
      <c r="E84" s="11">
        <f t="shared" si="2"/>
        <v>3.43</v>
      </c>
      <c r="F84">
        <f t="shared" si="3"/>
        <v>90740</v>
      </c>
      <c r="H84" s="802">
        <v>3.1</v>
      </c>
      <c r="I84">
        <v>3.43</v>
      </c>
    </row>
    <row r="85" spans="2:9" ht="30" x14ac:dyDescent="0.25">
      <c r="B85" s="4">
        <v>90741</v>
      </c>
      <c r="C85" s="8" t="s">
        <v>5687</v>
      </c>
      <c r="D85" s="4" t="s">
        <v>9</v>
      </c>
      <c r="E85" s="11">
        <f t="shared" si="2"/>
        <v>3.91</v>
      </c>
      <c r="F85">
        <f t="shared" si="3"/>
        <v>90741</v>
      </c>
      <c r="H85" s="803">
        <v>3.53</v>
      </c>
      <c r="I85" s="811">
        <v>3.91</v>
      </c>
    </row>
    <row r="86" spans="2:9" ht="30" x14ac:dyDescent="0.25">
      <c r="B86" s="6">
        <v>90742</v>
      </c>
      <c r="C86" s="9" t="s">
        <v>5688</v>
      </c>
      <c r="D86" s="6" t="s">
        <v>9</v>
      </c>
      <c r="E86" s="11">
        <f t="shared" si="2"/>
        <v>4.3899999999999997</v>
      </c>
      <c r="F86">
        <f t="shared" si="3"/>
        <v>90742</v>
      </c>
      <c r="H86" s="802">
        <v>3.97</v>
      </c>
      <c r="I86">
        <v>4.3899999999999997</v>
      </c>
    </row>
    <row r="87" spans="2:9" ht="30" x14ac:dyDescent="0.25">
      <c r="B87" s="4">
        <v>90743</v>
      </c>
      <c r="C87" s="8" t="s">
        <v>5689</v>
      </c>
      <c r="D87" s="4" t="s">
        <v>9</v>
      </c>
      <c r="E87" s="11">
        <f t="shared" si="2"/>
        <v>4.87</v>
      </c>
      <c r="F87">
        <f t="shared" si="3"/>
        <v>90743</v>
      </c>
      <c r="H87" s="803">
        <v>4.4000000000000004</v>
      </c>
      <c r="I87" s="811">
        <v>4.87</v>
      </c>
    </row>
    <row r="88" spans="2:9" ht="30" x14ac:dyDescent="0.25">
      <c r="B88" s="6">
        <v>90744</v>
      </c>
      <c r="C88" s="9" t="s">
        <v>5690</v>
      </c>
      <c r="D88" s="6" t="s">
        <v>9</v>
      </c>
      <c r="E88" s="11">
        <f t="shared" si="2"/>
        <v>5.35</v>
      </c>
      <c r="F88">
        <f t="shared" si="3"/>
        <v>90744</v>
      </c>
      <c r="H88" s="802">
        <v>4.84</v>
      </c>
      <c r="I88">
        <v>5.35</v>
      </c>
    </row>
    <row r="89" spans="2:9" ht="30" x14ac:dyDescent="0.25">
      <c r="B89" s="4">
        <v>90745</v>
      </c>
      <c r="C89" s="8" t="s">
        <v>5691</v>
      </c>
      <c r="D89" s="4" t="s">
        <v>9</v>
      </c>
      <c r="E89" s="11">
        <f t="shared" si="2"/>
        <v>8.67</v>
      </c>
      <c r="F89">
        <f t="shared" si="3"/>
        <v>90745</v>
      </c>
      <c r="H89" s="803">
        <v>8.2100000000000009</v>
      </c>
      <c r="I89" s="811">
        <v>8.67</v>
      </c>
    </row>
    <row r="90" spans="2:9" ht="30" x14ac:dyDescent="0.25">
      <c r="B90" s="6">
        <v>90746</v>
      </c>
      <c r="C90" s="9" t="s">
        <v>5692</v>
      </c>
      <c r="D90" s="6" t="s">
        <v>9</v>
      </c>
      <c r="E90" s="11">
        <f t="shared" si="2"/>
        <v>2.81</v>
      </c>
      <c r="F90">
        <f t="shared" si="3"/>
        <v>90746</v>
      </c>
      <c r="H90" s="802">
        <v>2.54</v>
      </c>
      <c r="I90">
        <v>2.81</v>
      </c>
    </row>
    <row r="91" spans="2:9" ht="30" x14ac:dyDescent="0.25">
      <c r="B91" s="4">
        <v>90747</v>
      </c>
      <c r="C91" s="8" t="s">
        <v>5693</v>
      </c>
      <c r="D91" s="4" t="s">
        <v>9</v>
      </c>
      <c r="E91" s="11">
        <f t="shared" si="2"/>
        <v>15.12</v>
      </c>
      <c r="F91">
        <f t="shared" si="3"/>
        <v>90747</v>
      </c>
      <c r="H91" s="803">
        <v>14.5</v>
      </c>
      <c r="I91" s="811">
        <v>15.12</v>
      </c>
    </row>
    <row r="92" spans="2:9" ht="30" x14ac:dyDescent="0.25">
      <c r="B92" s="6">
        <v>94869</v>
      </c>
      <c r="C92" s="9" t="s">
        <v>5694</v>
      </c>
      <c r="D92" s="6" t="s">
        <v>9</v>
      </c>
      <c r="E92" s="11">
        <f t="shared" si="2"/>
        <v>120.25</v>
      </c>
      <c r="F92">
        <f t="shared" si="3"/>
        <v>94869</v>
      </c>
      <c r="H92" s="802">
        <v>120.18</v>
      </c>
      <c r="I92">
        <v>120.25</v>
      </c>
    </row>
    <row r="93" spans="2:9" ht="30" x14ac:dyDescent="0.25">
      <c r="B93" s="4">
        <v>94870</v>
      </c>
      <c r="C93" s="8" t="s">
        <v>5695</v>
      </c>
      <c r="D93" s="4" t="s">
        <v>9</v>
      </c>
      <c r="E93" s="11">
        <f t="shared" si="2"/>
        <v>1.79</v>
      </c>
      <c r="F93">
        <f t="shared" si="3"/>
        <v>94870</v>
      </c>
      <c r="H93" s="803">
        <v>1.72</v>
      </c>
      <c r="I93" s="811">
        <v>1.79</v>
      </c>
    </row>
    <row r="94" spans="2:9" ht="30" x14ac:dyDescent="0.25">
      <c r="B94" s="6">
        <v>94871</v>
      </c>
      <c r="C94" s="9" t="s">
        <v>5696</v>
      </c>
      <c r="D94" s="6" t="s">
        <v>9</v>
      </c>
      <c r="E94" s="11">
        <f t="shared" si="2"/>
        <v>187.99</v>
      </c>
      <c r="F94">
        <f t="shared" si="3"/>
        <v>94871</v>
      </c>
      <c r="H94" s="802">
        <v>187.89</v>
      </c>
      <c r="I94">
        <v>187.99</v>
      </c>
    </row>
    <row r="95" spans="2:9" ht="30" x14ac:dyDescent="0.25">
      <c r="B95" s="4">
        <v>94872</v>
      </c>
      <c r="C95" s="8" t="s">
        <v>5697</v>
      </c>
      <c r="D95" s="4" t="s">
        <v>9</v>
      </c>
      <c r="E95" s="11">
        <f t="shared" si="2"/>
        <v>2.41</v>
      </c>
      <c r="F95">
        <f t="shared" si="3"/>
        <v>94872</v>
      </c>
      <c r="H95" s="803">
        <v>2.31</v>
      </c>
      <c r="I95" s="811">
        <v>2.41</v>
      </c>
    </row>
    <row r="96" spans="2:9" ht="30" x14ac:dyDescent="0.25">
      <c r="B96" s="6">
        <v>94875</v>
      </c>
      <c r="C96" s="9" t="s">
        <v>5698</v>
      </c>
      <c r="D96" s="6" t="s">
        <v>9</v>
      </c>
      <c r="E96" s="11">
        <f t="shared" si="2"/>
        <v>1107.3</v>
      </c>
      <c r="F96">
        <f t="shared" si="3"/>
        <v>94875</v>
      </c>
      <c r="H96" s="802">
        <v>1106.3800000000001</v>
      </c>
      <c r="I96" s="76">
        <v>1107.3</v>
      </c>
    </row>
    <row r="97" spans="2:9" ht="30" x14ac:dyDescent="0.25">
      <c r="B97" s="4">
        <v>94876</v>
      </c>
      <c r="C97" s="8" t="s">
        <v>5699</v>
      </c>
      <c r="D97" s="4" t="s">
        <v>9</v>
      </c>
      <c r="E97" s="11">
        <f t="shared" si="2"/>
        <v>25.94</v>
      </c>
      <c r="F97">
        <f t="shared" si="3"/>
        <v>94876</v>
      </c>
      <c r="H97" s="803">
        <v>25.02</v>
      </c>
      <c r="I97" s="811">
        <v>25.94</v>
      </c>
    </row>
    <row r="98" spans="2:9" ht="30" x14ac:dyDescent="0.25">
      <c r="B98" s="6">
        <v>94878</v>
      </c>
      <c r="C98" s="9" t="s">
        <v>5807</v>
      </c>
      <c r="D98" s="6" t="s">
        <v>9</v>
      </c>
      <c r="E98" s="11">
        <f t="shared" si="2"/>
        <v>29.92</v>
      </c>
      <c r="F98">
        <f t="shared" si="3"/>
        <v>94878</v>
      </c>
      <c r="H98" s="802">
        <v>28.83</v>
      </c>
      <c r="I98">
        <v>29.92</v>
      </c>
    </row>
    <row r="99" spans="2:9" ht="30" x14ac:dyDescent="0.25">
      <c r="B99" s="4">
        <v>94879</v>
      </c>
      <c r="C99" s="8" t="s">
        <v>5808</v>
      </c>
      <c r="D99" s="4" t="s">
        <v>9</v>
      </c>
      <c r="E99" s="11">
        <f t="shared" si="2"/>
        <v>1704.82</v>
      </c>
      <c r="F99">
        <f t="shared" si="3"/>
        <v>94879</v>
      </c>
      <c r="H99" s="803">
        <v>1703.5</v>
      </c>
      <c r="I99" s="807">
        <v>1704.82</v>
      </c>
    </row>
    <row r="100" spans="2:9" ht="30" x14ac:dyDescent="0.25">
      <c r="B100" s="6">
        <v>94880</v>
      </c>
      <c r="C100" s="9" t="s">
        <v>5809</v>
      </c>
      <c r="D100" s="6" t="s">
        <v>9</v>
      </c>
      <c r="E100" s="11">
        <f t="shared" si="2"/>
        <v>39</v>
      </c>
      <c r="F100">
        <f t="shared" si="3"/>
        <v>94880</v>
      </c>
      <c r="H100" s="802">
        <v>37.68</v>
      </c>
      <c r="I100">
        <v>39</v>
      </c>
    </row>
    <row r="101" spans="2:9" ht="30" x14ac:dyDescent="0.25">
      <c r="B101" s="4">
        <v>94881</v>
      </c>
      <c r="C101" s="8" t="s">
        <v>5810</v>
      </c>
      <c r="D101" s="4" t="s">
        <v>9</v>
      </c>
      <c r="E101" s="11">
        <f t="shared" si="2"/>
        <v>2347.4</v>
      </c>
      <c r="F101">
        <f t="shared" si="3"/>
        <v>94881</v>
      </c>
      <c r="H101" s="803">
        <v>2345.8200000000002</v>
      </c>
      <c r="I101" s="807">
        <v>2347.4</v>
      </c>
    </row>
    <row r="102" spans="2:9" ht="30" x14ac:dyDescent="0.25">
      <c r="B102" s="6">
        <v>94882</v>
      </c>
      <c r="C102" s="9" t="s">
        <v>5811</v>
      </c>
      <c r="D102" s="6" t="s">
        <v>9</v>
      </c>
      <c r="E102" s="11">
        <f t="shared" si="2"/>
        <v>45.13</v>
      </c>
      <c r="F102">
        <f t="shared" si="3"/>
        <v>94882</v>
      </c>
      <c r="H102" s="802">
        <v>43.55</v>
      </c>
      <c r="I102">
        <v>45.13</v>
      </c>
    </row>
    <row r="103" spans="2:9" ht="30" x14ac:dyDescent="0.25">
      <c r="B103" s="4">
        <v>94884</v>
      </c>
      <c r="C103" s="8" t="s">
        <v>5812</v>
      </c>
      <c r="D103" s="4" t="s">
        <v>9</v>
      </c>
      <c r="E103" s="11">
        <f t="shared" si="2"/>
        <v>57.55</v>
      </c>
      <c r="F103">
        <f t="shared" si="3"/>
        <v>94884</v>
      </c>
      <c r="H103" s="803">
        <v>55.46</v>
      </c>
      <c r="I103" s="811">
        <v>57.55</v>
      </c>
    </row>
    <row r="104" spans="2:9" ht="30" x14ac:dyDescent="0.25">
      <c r="B104" s="6">
        <v>97121</v>
      </c>
      <c r="C104" s="9" t="s">
        <v>43</v>
      </c>
      <c r="D104" s="6" t="s">
        <v>9</v>
      </c>
      <c r="E104" s="11">
        <f t="shared" si="2"/>
        <v>1.58</v>
      </c>
      <c r="F104">
        <f t="shared" si="3"/>
        <v>97121</v>
      </c>
      <c r="H104" s="802">
        <v>1.45</v>
      </c>
      <c r="I104">
        <v>1.58</v>
      </c>
    </row>
    <row r="105" spans="2:9" ht="30" x14ac:dyDescent="0.25">
      <c r="B105" s="4">
        <v>97122</v>
      </c>
      <c r="C105" s="8" t="s">
        <v>44</v>
      </c>
      <c r="D105" s="4" t="s">
        <v>9</v>
      </c>
      <c r="E105" s="11">
        <f t="shared" si="2"/>
        <v>2.23</v>
      </c>
      <c r="F105">
        <f t="shared" si="3"/>
        <v>97122</v>
      </c>
      <c r="H105" s="803">
        <v>2.0299999999999998</v>
      </c>
      <c r="I105" s="811">
        <v>2.23</v>
      </c>
    </row>
    <row r="106" spans="2:9" ht="30" x14ac:dyDescent="0.25">
      <c r="B106" s="6">
        <v>97123</v>
      </c>
      <c r="C106" s="9" t="s">
        <v>45</v>
      </c>
      <c r="D106" s="6" t="s">
        <v>9</v>
      </c>
      <c r="E106" s="11">
        <f t="shared" si="2"/>
        <v>2.82</v>
      </c>
      <c r="F106">
        <f t="shared" si="3"/>
        <v>97123</v>
      </c>
      <c r="H106" s="802">
        <v>2.58</v>
      </c>
      <c r="I106">
        <v>2.82</v>
      </c>
    </row>
    <row r="107" spans="2:9" ht="30" x14ac:dyDescent="0.25">
      <c r="B107" s="4">
        <v>97124</v>
      </c>
      <c r="C107" s="8" t="s">
        <v>46</v>
      </c>
      <c r="D107" s="4" t="s">
        <v>9</v>
      </c>
      <c r="E107" s="11">
        <f t="shared" si="2"/>
        <v>0.72</v>
      </c>
      <c r="F107">
        <f t="shared" si="3"/>
        <v>97124</v>
      </c>
      <c r="H107" s="803">
        <v>0.66</v>
      </c>
      <c r="I107" s="811">
        <v>0.72</v>
      </c>
    </row>
    <row r="108" spans="2:9" ht="30" x14ac:dyDescent="0.25">
      <c r="B108" s="6">
        <v>97125</v>
      </c>
      <c r="C108" s="9" t="s">
        <v>47</v>
      </c>
      <c r="D108" s="6" t="s">
        <v>9</v>
      </c>
      <c r="E108" s="11">
        <f t="shared" si="2"/>
        <v>1.04</v>
      </c>
      <c r="F108">
        <f t="shared" si="3"/>
        <v>97125</v>
      </c>
      <c r="H108" s="802">
        <v>0.97</v>
      </c>
      <c r="I108">
        <v>1.04</v>
      </c>
    </row>
    <row r="109" spans="2:9" ht="30" x14ac:dyDescent="0.25">
      <c r="B109" s="4">
        <v>97126</v>
      </c>
      <c r="C109" s="8" t="s">
        <v>48</v>
      </c>
      <c r="D109" s="4" t="s">
        <v>9</v>
      </c>
      <c r="E109" s="11">
        <f t="shared" si="2"/>
        <v>1.32</v>
      </c>
      <c r="F109">
        <f t="shared" si="3"/>
        <v>97126</v>
      </c>
      <c r="H109" s="803">
        <v>1.22</v>
      </c>
      <c r="I109" s="811">
        <v>1.32</v>
      </c>
    </row>
    <row r="110" spans="2:9" ht="30" x14ac:dyDescent="0.25">
      <c r="B110" s="6">
        <v>102264</v>
      </c>
      <c r="C110" s="9" t="s">
        <v>5700</v>
      </c>
      <c r="D110" s="6" t="s">
        <v>9</v>
      </c>
      <c r="E110" s="11">
        <f t="shared" si="2"/>
        <v>17.440000000000001</v>
      </c>
      <c r="F110">
        <f t="shared" si="3"/>
        <v>102264</v>
      </c>
      <c r="H110" s="802">
        <v>17.2</v>
      </c>
      <c r="I110">
        <v>17.440000000000001</v>
      </c>
    </row>
    <row r="111" spans="2:9" ht="30" x14ac:dyDescent="0.25">
      <c r="B111" s="4">
        <v>102265</v>
      </c>
      <c r="C111" s="8" t="s">
        <v>5701</v>
      </c>
      <c r="D111" s="4" t="s">
        <v>42</v>
      </c>
      <c r="E111" s="11">
        <f t="shared" si="2"/>
        <v>80.900000000000006</v>
      </c>
      <c r="F111">
        <f t="shared" si="3"/>
        <v>102265</v>
      </c>
      <c r="H111" s="803">
        <v>73.760000000000005</v>
      </c>
      <c r="I111" s="811">
        <v>80.900000000000006</v>
      </c>
    </row>
    <row r="112" spans="2:9" ht="30" x14ac:dyDescent="0.25">
      <c r="B112" s="6">
        <v>102266</v>
      </c>
      <c r="C112" s="9" t="s">
        <v>5702</v>
      </c>
      <c r="D112" s="6" t="s">
        <v>42</v>
      </c>
      <c r="E112" s="11">
        <f t="shared" si="2"/>
        <v>89.75</v>
      </c>
      <c r="F112">
        <f t="shared" si="3"/>
        <v>102266</v>
      </c>
      <c r="H112" s="802">
        <v>81.83</v>
      </c>
      <c r="I112">
        <v>89.75</v>
      </c>
    </row>
    <row r="113" spans="2:9" ht="30" x14ac:dyDescent="0.25">
      <c r="B113" s="4">
        <v>102267</v>
      </c>
      <c r="C113" s="8" t="s">
        <v>5703</v>
      </c>
      <c r="D113" s="4" t="s">
        <v>42</v>
      </c>
      <c r="E113" s="11">
        <f t="shared" si="2"/>
        <v>103.1</v>
      </c>
      <c r="F113">
        <f t="shared" si="3"/>
        <v>102267</v>
      </c>
      <c r="H113" s="803">
        <v>94.01</v>
      </c>
      <c r="I113" s="811">
        <v>103.1</v>
      </c>
    </row>
    <row r="114" spans="2:9" ht="30" x14ac:dyDescent="0.25">
      <c r="B114" s="6">
        <v>102268</v>
      </c>
      <c r="C114" s="9" t="s">
        <v>5704</v>
      </c>
      <c r="D114" s="6" t="s">
        <v>42</v>
      </c>
      <c r="E114" s="11">
        <f t="shared" si="2"/>
        <v>116.37</v>
      </c>
      <c r="F114">
        <f t="shared" si="3"/>
        <v>102268</v>
      </c>
      <c r="H114" s="802">
        <v>106.12</v>
      </c>
      <c r="I114">
        <v>116.37</v>
      </c>
    </row>
    <row r="115" spans="2:9" ht="30" x14ac:dyDescent="0.25">
      <c r="B115" s="4">
        <v>102269</v>
      </c>
      <c r="C115" s="8" t="s">
        <v>5705</v>
      </c>
      <c r="D115" s="4" t="s">
        <v>42</v>
      </c>
      <c r="E115" s="11">
        <f t="shared" si="2"/>
        <v>142.91</v>
      </c>
      <c r="F115">
        <f t="shared" si="3"/>
        <v>102269</v>
      </c>
      <c r="H115" s="803">
        <v>130.33000000000001</v>
      </c>
      <c r="I115" s="811">
        <v>142.91</v>
      </c>
    </row>
    <row r="116" spans="2:9" ht="30" x14ac:dyDescent="0.25">
      <c r="B116" s="6">
        <v>92833</v>
      </c>
      <c r="C116" s="9" t="s">
        <v>18171</v>
      </c>
      <c r="D116" s="6" t="s">
        <v>9</v>
      </c>
      <c r="E116" s="11">
        <f t="shared" si="2"/>
        <v>225.32</v>
      </c>
      <c r="F116">
        <f t="shared" si="3"/>
        <v>92833</v>
      </c>
      <c r="H116" s="802">
        <v>224.82</v>
      </c>
      <c r="I116">
        <v>225.32</v>
      </c>
    </row>
    <row r="117" spans="2:9" ht="30" x14ac:dyDescent="0.25">
      <c r="B117" s="4">
        <v>92834</v>
      </c>
      <c r="C117" s="8" t="s">
        <v>18172</v>
      </c>
      <c r="D117" s="4" t="s">
        <v>9</v>
      </c>
      <c r="E117" s="11">
        <f t="shared" si="2"/>
        <v>18.850000000000001</v>
      </c>
      <c r="F117">
        <f t="shared" si="3"/>
        <v>92834</v>
      </c>
      <c r="H117" s="803">
        <v>18.350000000000001</v>
      </c>
      <c r="I117" s="811">
        <v>18.850000000000001</v>
      </c>
    </row>
    <row r="118" spans="2:9" ht="30" x14ac:dyDescent="0.25">
      <c r="B118" s="6">
        <v>92835</v>
      </c>
      <c r="C118" s="9" t="s">
        <v>18173</v>
      </c>
      <c r="D118" s="6" t="s">
        <v>9</v>
      </c>
      <c r="E118" s="11">
        <f t="shared" si="2"/>
        <v>236.53</v>
      </c>
      <c r="F118">
        <f t="shared" si="3"/>
        <v>92835</v>
      </c>
      <c r="H118" s="802">
        <v>235.81</v>
      </c>
      <c r="I118">
        <v>236.53</v>
      </c>
    </row>
    <row r="119" spans="2:9" ht="30" x14ac:dyDescent="0.25">
      <c r="B119" s="4">
        <v>92836</v>
      </c>
      <c r="C119" s="8" t="s">
        <v>18174</v>
      </c>
      <c r="D119" s="4" t="s">
        <v>9</v>
      </c>
      <c r="E119" s="11">
        <f t="shared" si="2"/>
        <v>24.77</v>
      </c>
      <c r="F119">
        <f t="shared" si="3"/>
        <v>92836</v>
      </c>
      <c r="H119" s="803">
        <v>24.05</v>
      </c>
      <c r="I119" s="811">
        <v>24.77</v>
      </c>
    </row>
    <row r="120" spans="2:9" ht="30" x14ac:dyDescent="0.25">
      <c r="B120" s="6">
        <v>92837</v>
      </c>
      <c r="C120" s="9" t="s">
        <v>18175</v>
      </c>
      <c r="D120" s="6" t="s">
        <v>9</v>
      </c>
      <c r="E120" s="11">
        <f t="shared" si="2"/>
        <v>422.78</v>
      </c>
      <c r="F120">
        <f t="shared" si="3"/>
        <v>92837</v>
      </c>
      <c r="H120" s="802">
        <v>421.85</v>
      </c>
      <c r="I120">
        <v>422.78</v>
      </c>
    </row>
    <row r="121" spans="2:9" ht="30" x14ac:dyDescent="0.25">
      <c r="B121" s="4">
        <v>92838</v>
      </c>
      <c r="C121" s="8" t="s">
        <v>18176</v>
      </c>
      <c r="D121" s="4" t="s">
        <v>9</v>
      </c>
      <c r="E121" s="11">
        <f t="shared" si="2"/>
        <v>31.01</v>
      </c>
      <c r="F121">
        <f t="shared" si="3"/>
        <v>92838</v>
      </c>
      <c r="H121" s="803">
        <v>30.08</v>
      </c>
      <c r="I121" s="811">
        <v>31.01</v>
      </c>
    </row>
    <row r="122" spans="2:9" ht="30" x14ac:dyDescent="0.25">
      <c r="B122" s="6">
        <v>92839</v>
      </c>
      <c r="C122" s="9" t="s">
        <v>18177</v>
      </c>
      <c r="D122" s="6" t="s">
        <v>9</v>
      </c>
      <c r="E122" s="11">
        <f t="shared" si="2"/>
        <v>518.29</v>
      </c>
      <c r="F122">
        <f t="shared" si="3"/>
        <v>92839</v>
      </c>
      <c r="H122" s="802">
        <v>517.14</v>
      </c>
      <c r="I122">
        <v>518.29</v>
      </c>
    </row>
    <row r="123" spans="2:9" ht="30" x14ac:dyDescent="0.25">
      <c r="B123" s="4">
        <v>92840</v>
      </c>
      <c r="C123" s="8" t="s">
        <v>18178</v>
      </c>
      <c r="D123" s="4" t="s">
        <v>9</v>
      </c>
      <c r="E123" s="11">
        <f t="shared" si="2"/>
        <v>37.57</v>
      </c>
      <c r="F123">
        <f t="shared" si="3"/>
        <v>92840</v>
      </c>
      <c r="H123" s="803">
        <v>36.42</v>
      </c>
      <c r="I123" s="811">
        <v>37.57</v>
      </c>
    </row>
    <row r="124" spans="2:9" ht="30" x14ac:dyDescent="0.25">
      <c r="B124" s="6">
        <v>92841</v>
      </c>
      <c r="C124" s="9" t="s">
        <v>18179</v>
      </c>
      <c r="D124" s="6" t="s">
        <v>9</v>
      </c>
      <c r="E124" s="11">
        <f t="shared" si="2"/>
        <v>675.23</v>
      </c>
      <c r="F124">
        <f t="shared" si="3"/>
        <v>92841</v>
      </c>
      <c r="H124" s="802">
        <v>673.88</v>
      </c>
      <c r="I124">
        <v>675.23</v>
      </c>
    </row>
    <row r="125" spans="2:9" ht="30" x14ac:dyDescent="0.25">
      <c r="B125" s="4">
        <v>92842</v>
      </c>
      <c r="C125" s="8" t="s">
        <v>18180</v>
      </c>
      <c r="D125" s="4" t="s">
        <v>9</v>
      </c>
      <c r="E125" s="11">
        <f t="shared" si="2"/>
        <v>47.34</v>
      </c>
      <c r="F125">
        <f t="shared" si="3"/>
        <v>92842</v>
      </c>
      <c r="H125" s="803">
        <v>45.99</v>
      </c>
      <c r="I125" s="811">
        <v>47.34</v>
      </c>
    </row>
    <row r="126" spans="2:9" ht="30" x14ac:dyDescent="0.25">
      <c r="B126" s="6">
        <v>92843</v>
      </c>
      <c r="C126" s="9" t="s">
        <v>18181</v>
      </c>
      <c r="D126" s="6" t="s">
        <v>9</v>
      </c>
      <c r="E126" s="11">
        <f t="shared" si="2"/>
        <v>698.15</v>
      </c>
      <c r="F126">
        <f t="shared" si="3"/>
        <v>92843</v>
      </c>
      <c r="H126" s="802">
        <v>696.57</v>
      </c>
      <c r="I126">
        <v>698.15</v>
      </c>
    </row>
    <row r="127" spans="2:9" ht="30" x14ac:dyDescent="0.25">
      <c r="B127" s="4">
        <v>92844</v>
      </c>
      <c r="C127" s="8" t="s">
        <v>18182</v>
      </c>
      <c r="D127" s="4" t="s">
        <v>9</v>
      </c>
      <c r="E127" s="11">
        <f t="shared" si="2"/>
        <v>56.38</v>
      </c>
      <c r="F127">
        <f t="shared" si="3"/>
        <v>92844</v>
      </c>
      <c r="H127" s="803">
        <v>54.8</v>
      </c>
      <c r="I127" s="811">
        <v>56.38</v>
      </c>
    </row>
    <row r="128" spans="2:9" ht="30" x14ac:dyDescent="0.25">
      <c r="B128" s="6">
        <v>92845</v>
      </c>
      <c r="C128" s="9" t="s">
        <v>18183</v>
      </c>
      <c r="D128" s="6" t="s">
        <v>9</v>
      </c>
      <c r="E128" s="11">
        <f t="shared" si="2"/>
        <v>1037.8</v>
      </c>
      <c r="F128">
        <f t="shared" si="3"/>
        <v>92845</v>
      </c>
      <c r="H128" s="802">
        <v>1036.01</v>
      </c>
      <c r="I128" s="76">
        <v>1037.8</v>
      </c>
    </row>
    <row r="129" spans="2:9" ht="30" x14ac:dyDescent="0.25">
      <c r="B129" s="4">
        <v>92846</v>
      </c>
      <c r="C129" s="8" t="s">
        <v>18184</v>
      </c>
      <c r="D129" s="4" t="s">
        <v>9</v>
      </c>
      <c r="E129" s="11">
        <f t="shared" si="2"/>
        <v>64.709999999999994</v>
      </c>
      <c r="F129">
        <f t="shared" si="3"/>
        <v>92846</v>
      </c>
      <c r="H129" s="803">
        <v>62.92</v>
      </c>
      <c r="I129" s="811">
        <v>64.709999999999994</v>
      </c>
    </row>
    <row r="130" spans="2:9" ht="30" x14ac:dyDescent="0.25">
      <c r="B130" s="6">
        <v>92847</v>
      </c>
      <c r="C130" s="9" t="s">
        <v>18185</v>
      </c>
      <c r="D130" s="6" t="s">
        <v>9</v>
      </c>
      <c r="E130" s="11">
        <f t="shared" si="2"/>
        <v>1063.43</v>
      </c>
      <c r="F130">
        <f t="shared" si="3"/>
        <v>92847</v>
      </c>
      <c r="H130" s="802">
        <v>1061.43</v>
      </c>
      <c r="I130" s="76">
        <v>1063.43</v>
      </c>
    </row>
    <row r="131" spans="2:9" ht="30" x14ac:dyDescent="0.25">
      <c r="B131" s="4">
        <v>92848</v>
      </c>
      <c r="C131" s="8" t="s">
        <v>18186</v>
      </c>
      <c r="D131" s="4" t="s">
        <v>9</v>
      </c>
      <c r="E131" s="11">
        <f t="shared" ref="E131:E194" si="4">IF($K$2=$H$1,H131,I131)</f>
        <v>76.58</v>
      </c>
      <c r="F131">
        <f t="shared" ref="F131:F194" si="5">IF(LEN($B131)=7,CONCATENATE(MID($B131,1,6),"00",RIGHT($B131,1)),IF(LEN($B131)=8,CONCATENATE(MID($B131,1,6),"0",RIGHT($B131,2)),$B131))</f>
        <v>92848</v>
      </c>
      <c r="H131" s="803">
        <v>74.58</v>
      </c>
      <c r="I131" s="811">
        <v>76.58</v>
      </c>
    </row>
    <row r="132" spans="2:9" ht="30" x14ac:dyDescent="0.25">
      <c r="B132" s="6">
        <v>92849</v>
      </c>
      <c r="C132" s="9" t="s">
        <v>18187</v>
      </c>
      <c r="D132" s="6" t="s">
        <v>9</v>
      </c>
      <c r="E132" s="11">
        <f t="shared" si="4"/>
        <v>227.49</v>
      </c>
      <c r="F132">
        <f t="shared" si="5"/>
        <v>92849</v>
      </c>
      <c r="H132" s="802">
        <v>226.87</v>
      </c>
      <c r="I132">
        <v>227.49</v>
      </c>
    </row>
    <row r="133" spans="2:9" ht="30" x14ac:dyDescent="0.25">
      <c r="B133" s="4">
        <v>92850</v>
      </c>
      <c r="C133" s="8" t="s">
        <v>18188</v>
      </c>
      <c r="D133" s="4" t="s">
        <v>9</v>
      </c>
      <c r="E133" s="11">
        <f t="shared" si="4"/>
        <v>21.02</v>
      </c>
      <c r="F133">
        <f t="shared" si="5"/>
        <v>92850</v>
      </c>
      <c r="H133" s="803">
        <v>20.399999999999999</v>
      </c>
      <c r="I133" s="811">
        <v>21.02</v>
      </c>
    </row>
    <row r="134" spans="2:9" ht="30" x14ac:dyDescent="0.25">
      <c r="B134" s="6">
        <v>92851</v>
      </c>
      <c r="C134" s="9" t="s">
        <v>18189</v>
      </c>
      <c r="D134" s="6" t="s">
        <v>9</v>
      </c>
      <c r="E134" s="11">
        <f t="shared" si="4"/>
        <v>239.6</v>
      </c>
      <c r="F134">
        <f t="shared" si="5"/>
        <v>92851</v>
      </c>
      <c r="H134" s="802">
        <v>238.71</v>
      </c>
      <c r="I134">
        <v>239.6</v>
      </c>
    </row>
    <row r="135" spans="2:9" ht="30" x14ac:dyDescent="0.25">
      <c r="B135" s="4">
        <v>92852</v>
      </c>
      <c r="C135" s="8" t="s">
        <v>18190</v>
      </c>
      <c r="D135" s="4" t="s">
        <v>9</v>
      </c>
      <c r="E135" s="11">
        <f t="shared" si="4"/>
        <v>27.84</v>
      </c>
      <c r="F135">
        <f t="shared" si="5"/>
        <v>92852</v>
      </c>
      <c r="H135" s="803">
        <v>26.95</v>
      </c>
      <c r="I135" s="811">
        <v>27.84</v>
      </c>
    </row>
    <row r="136" spans="2:9" ht="30" x14ac:dyDescent="0.25">
      <c r="B136" s="6">
        <v>92853</v>
      </c>
      <c r="C136" s="9" t="s">
        <v>18191</v>
      </c>
      <c r="D136" s="6" t="s">
        <v>9</v>
      </c>
      <c r="E136" s="11">
        <f t="shared" si="4"/>
        <v>426.78</v>
      </c>
      <c r="F136">
        <f t="shared" si="5"/>
        <v>92853</v>
      </c>
      <c r="H136" s="802">
        <v>425.63</v>
      </c>
      <c r="I136">
        <v>426.78</v>
      </c>
    </row>
    <row r="137" spans="2:9" ht="30" x14ac:dyDescent="0.25">
      <c r="B137" s="4">
        <v>92854</v>
      </c>
      <c r="C137" s="8" t="s">
        <v>18192</v>
      </c>
      <c r="D137" s="4" t="s">
        <v>9</v>
      </c>
      <c r="E137" s="11">
        <f t="shared" si="4"/>
        <v>35.01</v>
      </c>
      <c r="F137">
        <f t="shared" si="5"/>
        <v>92854</v>
      </c>
      <c r="H137" s="803">
        <v>33.86</v>
      </c>
      <c r="I137" s="811">
        <v>35.01</v>
      </c>
    </row>
    <row r="138" spans="2:9" ht="30" x14ac:dyDescent="0.25">
      <c r="B138" s="6">
        <v>92855</v>
      </c>
      <c r="C138" s="9" t="s">
        <v>18193</v>
      </c>
      <c r="D138" s="6" t="s">
        <v>9</v>
      </c>
      <c r="E138" s="11">
        <f t="shared" si="4"/>
        <v>523.20000000000005</v>
      </c>
      <c r="F138">
        <f t="shared" si="5"/>
        <v>92855</v>
      </c>
      <c r="H138" s="802">
        <v>521.79999999999995</v>
      </c>
      <c r="I138">
        <v>523.20000000000005</v>
      </c>
    </row>
    <row r="139" spans="2:9" ht="30" x14ac:dyDescent="0.25">
      <c r="B139" s="4">
        <v>92856</v>
      </c>
      <c r="C139" s="8" t="s">
        <v>18194</v>
      </c>
      <c r="D139" s="4" t="s">
        <v>9</v>
      </c>
      <c r="E139" s="11">
        <f t="shared" si="4"/>
        <v>42.48</v>
      </c>
      <c r="F139">
        <f t="shared" si="5"/>
        <v>92856</v>
      </c>
      <c r="H139" s="803">
        <v>41.08</v>
      </c>
      <c r="I139" s="811">
        <v>42.48</v>
      </c>
    </row>
    <row r="140" spans="2:9" ht="30" x14ac:dyDescent="0.25">
      <c r="B140" s="6">
        <v>92857</v>
      </c>
      <c r="C140" s="9" t="s">
        <v>18195</v>
      </c>
      <c r="D140" s="6" t="s">
        <v>9</v>
      </c>
      <c r="E140" s="11">
        <f t="shared" si="4"/>
        <v>681.08</v>
      </c>
      <c r="F140">
        <f t="shared" si="5"/>
        <v>92857</v>
      </c>
      <c r="H140" s="802">
        <v>679.42</v>
      </c>
      <c r="I140">
        <v>681.08</v>
      </c>
    </row>
    <row r="141" spans="2:9" ht="30" x14ac:dyDescent="0.25">
      <c r="B141" s="4">
        <v>92858</v>
      </c>
      <c r="C141" s="8" t="s">
        <v>18196</v>
      </c>
      <c r="D141" s="4" t="s">
        <v>9</v>
      </c>
      <c r="E141" s="11">
        <f t="shared" si="4"/>
        <v>53.19</v>
      </c>
      <c r="F141">
        <f t="shared" si="5"/>
        <v>92858</v>
      </c>
      <c r="H141" s="803">
        <v>51.53</v>
      </c>
      <c r="I141" s="811">
        <v>53.19</v>
      </c>
    </row>
    <row r="142" spans="2:9" ht="30" x14ac:dyDescent="0.25">
      <c r="B142" s="6">
        <v>92859</v>
      </c>
      <c r="C142" s="9" t="s">
        <v>18197</v>
      </c>
      <c r="D142" s="6" t="s">
        <v>9</v>
      </c>
      <c r="E142" s="11">
        <f t="shared" si="4"/>
        <v>704.93</v>
      </c>
      <c r="F142">
        <f t="shared" si="5"/>
        <v>92859</v>
      </c>
      <c r="H142" s="802">
        <v>703</v>
      </c>
      <c r="I142">
        <v>704.93</v>
      </c>
    </row>
    <row r="143" spans="2:9" ht="30" x14ac:dyDescent="0.25">
      <c r="B143" s="4">
        <v>92860</v>
      </c>
      <c r="C143" s="8" t="s">
        <v>18198</v>
      </c>
      <c r="D143" s="4" t="s">
        <v>9</v>
      </c>
      <c r="E143" s="11">
        <f t="shared" si="4"/>
        <v>63.16</v>
      </c>
      <c r="F143">
        <f t="shared" si="5"/>
        <v>92860</v>
      </c>
      <c r="H143" s="803">
        <v>61.23</v>
      </c>
      <c r="I143" s="811">
        <v>63.16</v>
      </c>
    </row>
    <row r="144" spans="2:9" ht="30" x14ac:dyDescent="0.25">
      <c r="B144" s="6">
        <v>92861</v>
      </c>
      <c r="C144" s="9" t="s">
        <v>18199</v>
      </c>
      <c r="D144" s="6" t="s">
        <v>9</v>
      </c>
      <c r="E144" s="11">
        <f t="shared" si="4"/>
        <v>1045.47</v>
      </c>
      <c r="F144">
        <f t="shared" si="5"/>
        <v>92861</v>
      </c>
      <c r="H144" s="802">
        <v>1043.3</v>
      </c>
      <c r="I144" s="76">
        <v>1045.47</v>
      </c>
    </row>
    <row r="145" spans="2:9" ht="30" x14ac:dyDescent="0.25">
      <c r="B145" s="4">
        <v>92862</v>
      </c>
      <c r="C145" s="8" t="s">
        <v>18200</v>
      </c>
      <c r="D145" s="4" t="s">
        <v>9</v>
      </c>
      <c r="E145" s="11">
        <f t="shared" si="4"/>
        <v>72.38</v>
      </c>
      <c r="F145">
        <f t="shared" si="5"/>
        <v>92862</v>
      </c>
      <c r="H145" s="803">
        <v>70.209999999999994</v>
      </c>
      <c r="I145" s="811">
        <v>72.38</v>
      </c>
    </row>
    <row r="146" spans="2:9" ht="30" x14ac:dyDescent="0.25">
      <c r="B146" s="6">
        <v>92863</v>
      </c>
      <c r="C146" s="9" t="s">
        <v>18201</v>
      </c>
      <c r="D146" s="6" t="s">
        <v>9</v>
      </c>
      <c r="E146" s="11">
        <f t="shared" si="4"/>
        <v>1072.04</v>
      </c>
      <c r="F146">
        <f t="shared" si="5"/>
        <v>92863</v>
      </c>
      <c r="H146" s="802">
        <v>1069.5899999999999</v>
      </c>
      <c r="I146" s="76">
        <v>1072.04</v>
      </c>
    </row>
    <row r="147" spans="2:9" ht="30" x14ac:dyDescent="0.25">
      <c r="B147" s="4">
        <v>92864</v>
      </c>
      <c r="C147" s="8" t="s">
        <v>18202</v>
      </c>
      <c r="D147" s="4" t="s">
        <v>9</v>
      </c>
      <c r="E147" s="11">
        <f t="shared" si="4"/>
        <v>85.19</v>
      </c>
      <c r="F147">
        <f t="shared" si="5"/>
        <v>92864</v>
      </c>
      <c r="H147" s="803">
        <v>82.74</v>
      </c>
      <c r="I147" s="811">
        <v>85.19</v>
      </c>
    </row>
    <row r="148" spans="2:9" ht="30" x14ac:dyDescent="0.25">
      <c r="B148" s="6">
        <v>92210</v>
      </c>
      <c r="C148" s="9" t="s">
        <v>18203</v>
      </c>
      <c r="D148" s="6" t="s">
        <v>9</v>
      </c>
      <c r="E148" s="11">
        <f t="shared" si="4"/>
        <v>160.44</v>
      </c>
      <c r="F148">
        <f t="shared" si="5"/>
        <v>92210</v>
      </c>
      <c r="H148" s="802">
        <v>158.88999999999999</v>
      </c>
      <c r="I148">
        <v>160.44</v>
      </c>
    </row>
    <row r="149" spans="2:9" ht="30" x14ac:dyDescent="0.25">
      <c r="B149" s="4">
        <v>92211</v>
      </c>
      <c r="C149" s="8" t="s">
        <v>18204</v>
      </c>
      <c r="D149" s="4" t="s">
        <v>9</v>
      </c>
      <c r="E149" s="11">
        <f t="shared" si="4"/>
        <v>194.77</v>
      </c>
      <c r="F149">
        <f t="shared" si="5"/>
        <v>92211</v>
      </c>
      <c r="H149" s="803">
        <v>192.8</v>
      </c>
      <c r="I149" s="811">
        <v>194.77</v>
      </c>
    </row>
    <row r="150" spans="2:9" ht="30" x14ac:dyDescent="0.25">
      <c r="B150" s="6">
        <v>92212</v>
      </c>
      <c r="C150" s="9" t="s">
        <v>18205</v>
      </c>
      <c r="D150" s="6" t="s">
        <v>9</v>
      </c>
      <c r="E150" s="11">
        <f t="shared" si="4"/>
        <v>300.29000000000002</v>
      </c>
      <c r="F150">
        <f t="shared" si="5"/>
        <v>92212</v>
      </c>
      <c r="H150" s="802">
        <v>297.86</v>
      </c>
      <c r="I150">
        <v>300.29000000000002</v>
      </c>
    </row>
    <row r="151" spans="2:9" ht="30" x14ac:dyDescent="0.25">
      <c r="B151" s="4">
        <v>92213</v>
      </c>
      <c r="C151" s="8" t="s">
        <v>18206</v>
      </c>
      <c r="D151" s="4" t="s">
        <v>9</v>
      </c>
      <c r="E151" s="11">
        <f t="shared" si="4"/>
        <v>401.19</v>
      </c>
      <c r="F151">
        <f t="shared" si="5"/>
        <v>92213</v>
      </c>
      <c r="H151" s="803">
        <v>398.33</v>
      </c>
      <c r="I151" s="811">
        <v>401.19</v>
      </c>
    </row>
    <row r="152" spans="2:9" ht="30" x14ac:dyDescent="0.25">
      <c r="B152" s="6">
        <v>92214</v>
      </c>
      <c r="C152" s="9" t="s">
        <v>18207</v>
      </c>
      <c r="D152" s="6" t="s">
        <v>9</v>
      </c>
      <c r="E152" s="11">
        <f t="shared" si="4"/>
        <v>486.72</v>
      </c>
      <c r="F152">
        <f t="shared" si="5"/>
        <v>92214</v>
      </c>
      <c r="H152" s="802">
        <v>483.41</v>
      </c>
      <c r="I152">
        <v>486.72</v>
      </c>
    </row>
    <row r="153" spans="2:9" ht="30" x14ac:dyDescent="0.25">
      <c r="B153" s="4">
        <v>92215</v>
      </c>
      <c r="C153" s="8" t="s">
        <v>18208</v>
      </c>
      <c r="D153" s="4" t="s">
        <v>9</v>
      </c>
      <c r="E153" s="11">
        <f t="shared" si="4"/>
        <v>559.20000000000005</v>
      </c>
      <c r="F153">
        <f t="shared" si="5"/>
        <v>92215</v>
      </c>
      <c r="H153" s="803">
        <v>555.41999999999996</v>
      </c>
      <c r="I153" s="811">
        <v>559.20000000000005</v>
      </c>
    </row>
    <row r="154" spans="2:9" ht="30" x14ac:dyDescent="0.25">
      <c r="B154" s="6">
        <v>92216</v>
      </c>
      <c r="C154" s="9" t="s">
        <v>18209</v>
      </c>
      <c r="D154" s="6" t="s">
        <v>9</v>
      </c>
      <c r="E154" s="11">
        <f t="shared" si="4"/>
        <v>578.95000000000005</v>
      </c>
      <c r="F154">
        <f t="shared" si="5"/>
        <v>92216</v>
      </c>
      <c r="H154" s="802">
        <v>574.71</v>
      </c>
      <c r="I154">
        <v>578.95000000000005</v>
      </c>
    </row>
    <row r="155" spans="2:9" ht="30" x14ac:dyDescent="0.25">
      <c r="B155" s="4">
        <v>92219</v>
      </c>
      <c r="C155" s="8" t="s">
        <v>18210</v>
      </c>
      <c r="D155" s="4" t="s">
        <v>9</v>
      </c>
      <c r="E155" s="11">
        <f t="shared" si="4"/>
        <v>163.52000000000001</v>
      </c>
      <c r="F155">
        <f t="shared" si="5"/>
        <v>92219</v>
      </c>
      <c r="H155" s="803">
        <v>161.82</v>
      </c>
      <c r="I155" s="811">
        <v>163.52000000000001</v>
      </c>
    </row>
    <row r="156" spans="2:9" ht="30" x14ac:dyDescent="0.25">
      <c r="B156" s="6">
        <v>92220</v>
      </c>
      <c r="C156" s="9" t="s">
        <v>18211</v>
      </c>
      <c r="D156" s="6" t="s">
        <v>9</v>
      </c>
      <c r="E156" s="11">
        <f t="shared" si="4"/>
        <v>198.78</v>
      </c>
      <c r="F156">
        <f t="shared" si="5"/>
        <v>92220</v>
      </c>
      <c r="H156" s="802">
        <v>196.6</v>
      </c>
      <c r="I156">
        <v>198.78</v>
      </c>
    </row>
    <row r="157" spans="2:9" ht="30" x14ac:dyDescent="0.25">
      <c r="B157" s="4">
        <v>92221</v>
      </c>
      <c r="C157" s="8" t="s">
        <v>18212</v>
      </c>
      <c r="D157" s="4" t="s">
        <v>9</v>
      </c>
      <c r="E157" s="11">
        <f t="shared" si="4"/>
        <v>305.2</v>
      </c>
      <c r="F157">
        <f t="shared" si="5"/>
        <v>92221</v>
      </c>
      <c r="H157" s="803">
        <v>302.52</v>
      </c>
      <c r="I157" s="811">
        <v>305.2</v>
      </c>
    </row>
    <row r="158" spans="2:9" ht="30" x14ac:dyDescent="0.25">
      <c r="B158" s="6">
        <v>92222</v>
      </c>
      <c r="C158" s="9" t="s">
        <v>18213</v>
      </c>
      <c r="D158" s="6" t="s">
        <v>9</v>
      </c>
      <c r="E158" s="11">
        <f t="shared" si="4"/>
        <v>407.03</v>
      </c>
      <c r="F158">
        <f t="shared" si="5"/>
        <v>92222</v>
      </c>
      <c r="H158" s="802">
        <v>403.85</v>
      </c>
      <c r="I158">
        <v>407.03</v>
      </c>
    </row>
    <row r="159" spans="2:9" ht="30" x14ac:dyDescent="0.25">
      <c r="B159" s="4">
        <v>92223</v>
      </c>
      <c r="C159" s="8" t="s">
        <v>18214</v>
      </c>
      <c r="D159" s="4" t="s">
        <v>9</v>
      </c>
      <c r="E159" s="11">
        <f t="shared" si="4"/>
        <v>493.47</v>
      </c>
      <c r="F159">
        <f t="shared" si="5"/>
        <v>92223</v>
      </c>
      <c r="H159" s="803">
        <v>489.8</v>
      </c>
      <c r="I159" s="811">
        <v>493.47</v>
      </c>
    </row>
    <row r="160" spans="2:9" ht="30" x14ac:dyDescent="0.25">
      <c r="B160" s="6">
        <v>92224</v>
      </c>
      <c r="C160" s="9" t="s">
        <v>18215</v>
      </c>
      <c r="D160" s="6" t="s">
        <v>9</v>
      </c>
      <c r="E160" s="11">
        <f t="shared" si="4"/>
        <v>566.9</v>
      </c>
      <c r="F160">
        <f t="shared" si="5"/>
        <v>92224</v>
      </c>
      <c r="H160" s="802">
        <v>562.71</v>
      </c>
      <c r="I160">
        <v>566.9</v>
      </c>
    </row>
    <row r="161" spans="2:9" ht="30" x14ac:dyDescent="0.25">
      <c r="B161" s="4">
        <v>92226</v>
      </c>
      <c r="C161" s="8" t="s">
        <v>18216</v>
      </c>
      <c r="D161" s="4" t="s">
        <v>9</v>
      </c>
      <c r="E161" s="11">
        <f t="shared" si="4"/>
        <v>587.57000000000005</v>
      </c>
      <c r="F161">
        <f t="shared" si="5"/>
        <v>92226</v>
      </c>
      <c r="H161" s="803">
        <v>582.89</v>
      </c>
      <c r="I161" s="811">
        <v>587.57000000000005</v>
      </c>
    </row>
    <row r="162" spans="2:9" ht="30" x14ac:dyDescent="0.25">
      <c r="B162" s="6">
        <v>92808</v>
      </c>
      <c r="C162" s="9" t="s">
        <v>18217</v>
      </c>
      <c r="D162" s="6" t="s">
        <v>9</v>
      </c>
      <c r="E162" s="11">
        <f t="shared" si="4"/>
        <v>21.65</v>
      </c>
      <c r="F162">
        <f t="shared" si="5"/>
        <v>92808</v>
      </c>
      <c r="H162" s="802">
        <v>20.54</v>
      </c>
      <c r="I162">
        <v>21.65</v>
      </c>
    </row>
    <row r="163" spans="2:9" ht="30" x14ac:dyDescent="0.25">
      <c r="B163" s="4">
        <v>92809</v>
      </c>
      <c r="C163" s="8" t="s">
        <v>18218</v>
      </c>
      <c r="D163" s="4" t="s">
        <v>9</v>
      </c>
      <c r="E163" s="11">
        <f t="shared" si="4"/>
        <v>30.21</v>
      </c>
      <c r="F163">
        <f t="shared" si="5"/>
        <v>92809</v>
      </c>
      <c r="H163" s="803">
        <v>28.66</v>
      </c>
      <c r="I163" s="811">
        <v>30.21</v>
      </c>
    </row>
    <row r="164" spans="2:9" ht="30" x14ac:dyDescent="0.25">
      <c r="B164" s="6">
        <v>92810</v>
      </c>
      <c r="C164" s="9" t="s">
        <v>18219</v>
      </c>
      <c r="D164" s="6" t="s">
        <v>9</v>
      </c>
      <c r="E164" s="11">
        <f t="shared" si="4"/>
        <v>39.130000000000003</v>
      </c>
      <c r="F164">
        <f t="shared" si="5"/>
        <v>92810</v>
      </c>
      <c r="H164" s="802">
        <v>37.159999999999997</v>
      </c>
      <c r="I164">
        <v>39.130000000000003</v>
      </c>
    </row>
    <row r="165" spans="2:9" ht="30" x14ac:dyDescent="0.25">
      <c r="B165" s="4">
        <v>92811</v>
      </c>
      <c r="C165" s="8" t="s">
        <v>18220</v>
      </c>
      <c r="D165" s="4" t="s">
        <v>9</v>
      </c>
      <c r="E165" s="11">
        <f t="shared" si="4"/>
        <v>48.28</v>
      </c>
      <c r="F165">
        <f t="shared" si="5"/>
        <v>92811</v>
      </c>
      <c r="H165" s="803">
        <v>45.85</v>
      </c>
      <c r="I165" s="811">
        <v>48.28</v>
      </c>
    </row>
    <row r="166" spans="2:9" ht="30" x14ac:dyDescent="0.25">
      <c r="B166" s="6">
        <v>92812</v>
      </c>
      <c r="C166" s="9" t="s">
        <v>18221</v>
      </c>
      <c r="D166" s="6" t="s">
        <v>9</v>
      </c>
      <c r="E166" s="11">
        <f t="shared" si="4"/>
        <v>57.7</v>
      </c>
      <c r="F166">
        <f t="shared" si="5"/>
        <v>92812</v>
      </c>
      <c r="H166" s="802">
        <v>54.84</v>
      </c>
      <c r="I166">
        <v>57.7</v>
      </c>
    </row>
    <row r="167" spans="2:9" ht="30" x14ac:dyDescent="0.25">
      <c r="B167" s="4">
        <v>92813</v>
      </c>
      <c r="C167" s="8" t="s">
        <v>18222</v>
      </c>
      <c r="D167" s="4" t="s">
        <v>9</v>
      </c>
      <c r="E167" s="11">
        <f t="shared" si="4"/>
        <v>67.42</v>
      </c>
      <c r="F167">
        <f t="shared" si="5"/>
        <v>92813</v>
      </c>
      <c r="H167" s="803">
        <v>64.11</v>
      </c>
      <c r="I167" s="811">
        <v>67.42</v>
      </c>
    </row>
    <row r="168" spans="2:9" ht="30" x14ac:dyDescent="0.25">
      <c r="B168" s="6">
        <v>92814</v>
      </c>
      <c r="C168" s="9" t="s">
        <v>18223</v>
      </c>
      <c r="D168" s="6" t="s">
        <v>9</v>
      </c>
      <c r="E168" s="11">
        <f t="shared" si="4"/>
        <v>77.42</v>
      </c>
      <c r="F168">
        <f t="shared" si="5"/>
        <v>92814</v>
      </c>
      <c r="H168" s="802">
        <v>73.64</v>
      </c>
      <c r="I168">
        <v>77.42</v>
      </c>
    </row>
    <row r="169" spans="2:9" ht="30" x14ac:dyDescent="0.25">
      <c r="B169" s="4">
        <v>92815</v>
      </c>
      <c r="C169" s="8" t="s">
        <v>18224</v>
      </c>
      <c r="D169" s="4" t="s">
        <v>9</v>
      </c>
      <c r="E169" s="11">
        <f t="shared" si="4"/>
        <v>87.64</v>
      </c>
      <c r="F169">
        <f t="shared" si="5"/>
        <v>92815</v>
      </c>
      <c r="H169" s="803">
        <v>83.4</v>
      </c>
      <c r="I169" s="811">
        <v>87.64</v>
      </c>
    </row>
    <row r="170" spans="2:9" ht="30" x14ac:dyDescent="0.25">
      <c r="B170" s="6">
        <v>92816</v>
      </c>
      <c r="C170" s="9" t="s">
        <v>18225</v>
      </c>
      <c r="D170" s="6" t="s">
        <v>9</v>
      </c>
      <c r="E170" s="11">
        <f t="shared" si="4"/>
        <v>842.76</v>
      </c>
      <c r="F170">
        <f t="shared" si="5"/>
        <v>92816</v>
      </c>
      <c r="H170" s="802">
        <v>837.56</v>
      </c>
      <c r="I170">
        <v>842.76</v>
      </c>
    </row>
    <row r="171" spans="2:9" ht="30" x14ac:dyDescent="0.25">
      <c r="B171" s="4">
        <v>92817</v>
      </c>
      <c r="C171" s="8" t="s">
        <v>18226</v>
      </c>
      <c r="D171" s="4" t="s">
        <v>9</v>
      </c>
      <c r="E171" s="11">
        <f t="shared" si="4"/>
        <v>108.97</v>
      </c>
      <c r="F171">
        <f t="shared" si="5"/>
        <v>92817</v>
      </c>
      <c r="H171" s="803">
        <v>103.77</v>
      </c>
      <c r="I171" s="811">
        <v>108.97</v>
      </c>
    </row>
    <row r="172" spans="2:9" ht="30" x14ac:dyDescent="0.25">
      <c r="B172" s="6">
        <v>92818</v>
      </c>
      <c r="C172" s="9" t="s">
        <v>18227</v>
      </c>
      <c r="D172" s="6" t="s">
        <v>9</v>
      </c>
      <c r="E172" s="11">
        <f t="shared" si="4"/>
        <v>1206.06</v>
      </c>
      <c r="F172">
        <f t="shared" si="5"/>
        <v>92818</v>
      </c>
      <c r="H172" s="802">
        <v>1199.3800000000001</v>
      </c>
      <c r="I172" s="76">
        <v>1206.06</v>
      </c>
    </row>
    <row r="173" spans="2:9" ht="30" x14ac:dyDescent="0.25">
      <c r="B173" s="4">
        <v>92819</v>
      </c>
      <c r="C173" s="8" t="s">
        <v>18228</v>
      </c>
      <c r="D173" s="4" t="s">
        <v>9</v>
      </c>
      <c r="E173" s="11">
        <f t="shared" si="4"/>
        <v>142.97</v>
      </c>
      <c r="F173">
        <f t="shared" si="5"/>
        <v>92819</v>
      </c>
      <c r="H173" s="803">
        <v>136.29</v>
      </c>
      <c r="I173" s="811">
        <v>142.97</v>
      </c>
    </row>
    <row r="174" spans="2:9" ht="30" x14ac:dyDescent="0.25">
      <c r="B174" s="6">
        <v>92820</v>
      </c>
      <c r="C174" s="9" t="s">
        <v>18229</v>
      </c>
      <c r="D174" s="6" t="s">
        <v>9</v>
      </c>
      <c r="E174" s="11">
        <f t="shared" si="4"/>
        <v>23.81</v>
      </c>
      <c r="F174">
        <f t="shared" si="5"/>
        <v>92820</v>
      </c>
      <c r="H174" s="802">
        <v>22.59</v>
      </c>
      <c r="I174">
        <v>23.81</v>
      </c>
    </row>
    <row r="175" spans="2:9" ht="30" x14ac:dyDescent="0.25">
      <c r="B175" s="4">
        <v>92821</v>
      </c>
      <c r="C175" s="8" t="s">
        <v>18230</v>
      </c>
      <c r="D175" s="4" t="s">
        <v>9</v>
      </c>
      <c r="E175" s="11">
        <f t="shared" si="4"/>
        <v>33.29</v>
      </c>
      <c r="F175">
        <f t="shared" si="5"/>
        <v>92821</v>
      </c>
      <c r="H175" s="803">
        <v>31.59</v>
      </c>
      <c r="I175" s="811">
        <v>33.29</v>
      </c>
    </row>
    <row r="176" spans="2:9" ht="30" x14ac:dyDescent="0.25">
      <c r="B176" s="6">
        <v>92822</v>
      </c>
      <c r="C176" s="9" t="s">
        <v>18231</v>
      </c>
      <c r="D176" s="6" t="s">
        <v>9</v>
      </c>
      <c r="E176" s="11">
        <f t="shared" si="4"/>
        <v>43.14</v>
      </c>
      <c r="F176">
        <f t="shared" si="5"/>
        <v>92822</v>
      </c>
      <c r="H176" s="802">
        <v>40.96</v>
      </c>
      <c r="I176">
        <v>43.14</v>
      </c>
    </row>
    <row r="177" spans="2:9" ht="30" x14ac:dyDescent="0.25">
      <c r="B177" s="4">
        <v>92824</v>
      </c>
      <c r="C177" s="8" t="s">
        <v>18232</v>
      </c>
      <c r="D177" s="4" t="s">
        <v>9</v>
      </c>
      <c r="E177" s="11">
        <f t="shared" si="4"/>
        <v>53.19</v>
      </c>
      <c r="F177">
        <f t="shared" si="5"/>
        <v>92824</v>
      </c>
      <c r="H177" s="803">
        <v>50.51</v>
      </c>
      <c r="I177" s="811">
        <v>53.19</v>
      </c>
    </row>
    <row r="178" spans="2:9" ht="30" x14ac:dyDescent="0.25">
      <c r="B178" s="6">
        <v>92825</v>
      </c>
      <c r="C178" s="9" t="s">
        <v>18233</v>
      </c>
      <c r="D178" s="6" t="s">
        <v>9</v>
      </c>
      <c r="E178" s="11">
        <f t="shared" si="4"/>
        <v>63.54</v>
      </c>
      <c r="F178">
        <f t="shared" si="5"/>
        <v>92825</v>
      </c>
      <c r="H178" s="802">
        <v>60.36</v>
      </c>
      <c r="I178">
        <v>63.54</v>
      </c>
    </row>
    <row r="179" spans="2:9" ht="30" x14ac:dyDescent="0.25">
      <c r="B179" s="4">
        <v>92826</v>
      </c>
      <c r="C179" s="8" t="s">
        <v>18234</v>
      </c>
      <c r="D179" s="4" t="s">
        <v>9</v>
      </c>
      <c r="E179" s="11">
        <f t="shared" si="4"/>
        <v>74.17</v>
      </c>
      <c r="F179">
        <f t="shared" si="5"/>
        <v>92826</v>
      </c>
      <c r="H179" s="803">
        <v>70.5</v>
      </c>
      <c r="I179" s="811">
        <v>74.17</v>
      </c>
    </row>
    <row r="180" spans="2:9" ht="30" x14ac:dyDescent="0.25">
      <c r="B180" s="6">
        <v>92827</v>
      </c>
      <c r="C180" s="9" t="s">
        <v>18235</v>
      </c>
      <c r="D180" s="6" t="s">
        <v>9</v>
      </c>
      <c r="E180" s="11">
        <f t="shared" si="4"/>
        <v>85.12</v>
      </c>
      <c r="F180">
        <f t="shared" si="5"/>
        <v>92827</v>
      </c>
      <c r="H180" s="802">
        <v>80.930000000000007</v>
      </c>
      <c r="I180">
        <v>85.12</v>
      </c>
    </row>
    <row r="181" spans="2:9" ht="30" x14ac:dyDescent="0.25">
      <c r="B181" s="4">
        <v>92828</v>
      </c>
      <c r="C181" s="8" t="s">
        <v>18236</v>
      </c>
      <c r="D181" s="4" t="s">
        <v>9</v>
      </c>
      <c r="E181" s="11">
        <f t="shared" si="4"/>
        <v>96.26</v>
      </c>
      <c r="F181">
        <f t="shared" si="5"/>
        <v>92828</v>
      </c>
      <c r="H181" s="803">
        <v>91.58</v>
      </c>
      <c r="I181" s="811">
        <v>96.26</v>
      </c>
    </row>
    <row r="182" spans="2:9" ht="30" x14ac:dyDescent="0.25">
      <c r="B182" s="6">
        <v>92829</v>
      </c>
      <c r="C182" s="9" t="s">
        <v>18237</v>
      </c>
      <c r="D182" s="6" t="s">
        <v>9</v>
      </c>
      <c r="E182" s="11">
        <f t="shared" si="4"/>
        <v>853.2</v>
      </c>
      <c r="F182">
        <f t="shared" si="5"/>
        <v>92829</v>
      </c>
      <c r="H182" s="802">
        <v>847.46</v>
      </c>
      <c r="I182">
        <v>853.2</v>
      </c>
    </row>
    <row r="183" spans="2:9" ht="30" x14ac:dyDescent="0.25">
      <c r="B183" s="4">
        <v>92830</v>
      </c>
      <c r="C183" s="8" t="s">
        <v>18238</v>
      </c>
      <c r="D183" s="4" t="s">
        <v>9</v>
      </c>
      <c r="E183" s="11">
        <f t="shared" si="4"/>
        <v>119.41</v>
      </c>
      <c r="F183">
        <f t="shared" si="5"/>
        <v>92830</v>
      </c>
      <c r="H183" s="803">
        <v>113.67</v>
      </c>
      <c r="I183" s="811">
        <v>119.41</v>
      </c>
    </row>
    <row r="184" spans="2:9" ht="30" x14ac:dyDescent="0.25">
      <c r="B184" s="6">
        <v>92831</v>
      </c>
      <c r="C184" s="9" t="s">
        <v>18239</v>
      </c>
      <c r="D184" s="6" t="s">
        <v>9</v>
      </c>
      <c r="E184" s="11">
        <f t="shared" si="4"/>
        <v>1219.26</v>
      </c>
      <c r="F184">
        <f t="shared" si="5"/>
        <v>92831</v>
      </c>
      <c r="H184" s="802">
        <v>1211.9100000000001</v>
      </c>
      <c r="I184" s="76">
        <v>1219.26</v>
      </c>
    </row>
    <row r="185" spans="2:9" ht="30" x14ac:dyDescent="0.25">
      <c r="B185" s="4">
        <v>92832</v>
      </c>
      <c r="C185" s="8" t="s">
        <v>18240</v>
      </c>
      <c r="D185" s="4" t="s">
        <v>9</v>
      </c>
      <c r="E185" s="11">
        <f t="shared" si="4"/>
        <v>156.16999999999999</v>
      </c>
      <c r="F185">
        <f t="shared" si="5"/>
        <v>92832</v>
      </c>
      <c r="H185" s="803">
        <v>148.82</v>
      </c>
      <c r="I185" s="811">
        <v>156.16999999999999</v>
      </c>
    </row>
    <row r="186" spans="2:9" ht="30" x14ac:dyDescent="0.25">
      <c r="B186" s="6">
        <v>95565</v>
      </c>
      <c r="C186" s="9" t="s">
        <v>18241</v>
      </c>
      <c r="D186" s="6" t="s">
        <v>9</v>
      </c>
      <c r="E186" s="11">
        <f t="shared" si="4"/>
        <v>137.06</v>
      </c>
      <c r="F186">
        <f t="shared" si="5"/>
        <v>95565</v>
      </c>
      <c r="H186" s="802">
        <v>135.94999999999999</v>
      </c>
      <c r="I186">
        <v>137.06</v>
      </c>
    </row>
    <row r="187" spans="2:9" ht="30" x14ac:dyDescent="0.25">
      <c r="B187" s="4">
        <v>95566</v>
      </c>
      <c r="C187" s="8" t="s">
        <v>18242</v>
      </c>
      <c r="D187" s="4" t="s">
        <v>9</v>
      </c>
      <c r="E187" s="11">
        <f t="shared" si="4"/>
        <v>139.22</v>
      </c>
      <c r="F187">
        <f t="shared" si="5"/>
        <v>95566</v>
      </c>
      <c r="H187" s="803">
        <v>138</v>
      </c>
      <c r="I187" s="811">
        <v>139.22</v>
      </c>
    </row>
    <row r="188" spans="2:9" ht="30" x14ac:dyDescent="0.25">
      <c r="B188" s="6">
        <v>95567</v>
      </c>
      <c r="C188" s="9" t="s">
        <v>18243</v>
      </c>
      <c r="D188" s="6" t="s">
        <v>9</v>
      </c>
      <c r="E188" s="11">
        <f t="shared" si="4"/>
        <v>85.51</v>
      </c>
      <c r="F188">
        <f t="shared" si="5"/>
        <v>95567</v>
      </c>
      <c r="H188" s="802">
        <v>84.4</v>
      </c>
      <c r="I188">
        <v>85.51</v>
      </c>
    </row>
    <row r="189" spans="2:9" ht="30" x14ac:dyDescent="0.25">
      <c r="B189" s="4">
        <v>95568</v>
      </c>
      <c r="C189" s="8" t="s">
        <v>18244</v>
      </c>
      <c r="D189" s="4" t="s">
        <v>9</v>
      </c>
      <c r="E189" s="11">
        <f t="shared" si="4"/>
        <v>105.66</v>
      </c>
      <c r="F189">
        <f t="shared" si="5"/>
        <v>95568</v>
      </c>
      <c r="H189" s="803">
        <v>104.11</v>
      </c>
      <c r="I189" s="811">
        <v>105.66</v>
      </c>
    </row>
    <row r="190" spans="2:9" ht="30" x14ac:dyDescent="0.25">
      <c r="B190" s="6">
        <v>95569</v>
      </c>
      <c r="C190" s="9" t="s">
        <v>18245</v>
      </c>
      <c r="D190" s="6" t="s">
        <v>9</v>
      </c>
      <c r="E190" s="11">
        <f t="shared" si="4"/>
        <v>151.44</v>
      </c>
      <c r="F190">
        <f t="shared" si="5"/>
        <v>95569</v>
      </c>
      <c r="H190" s="802">
        <v>149.47</v>
      </c>
      <c r="I190">
        <v>151.44</v>
      </c>
    </row>
    <row r="191" spans="2:9" ht="30" x14ac:dyDescent="0.25">
      <c r="B191" s="4">
        <v>95570</v>
      </c>
      <c r="C191" s="8" t="s">
        <v>18246</v>
      </c>
      <c r="D191" s="4" t="s">
        <v>9</v>
      </c>
      <c r="E191" s="11">
        <f t="shared" si="4"/>
        <v>87.67</v>
      </c>
      <c r="F191">
        <f t="shared" si="5"/>
        <v>95570</v>
      </c>
      <c r="H191" s="803">
        <v>86.45</v>
      </c>
      <c r="I191" s="811">
        <v>87.67</v>
      </c>
    </row>
    <row r="192" spans="2:9" ht="30" x14ac:dyDescent="0.25">
      <c r="B192" s="6">
        <v>95571</v>
      </c>
      <c r="C192" s="9" t="s">
        <v>18247</v>
      </c>
      <c r="D192" s="6" t="s">
        <v>9</v>
      </c>
      <c r="E192" s="11">
        <f t="shared" si="4"/>
        <v>108.74</v>
      </c>
      <c r="F192">
        <f t="shared" si="5"/>
        <v>95571</v>
      </c>
      <c r="H192" s="802">
        <v>107.04</v>
      </c>
      <c r="I192">
        <v>108.74</v>
      </c>
    </row>
    <row r="193" spans="2:9" ht="30" x14ac:dyDescent="0.25">
      <c r="B193" s="4">
        <v>95572</v>
      </c>
      <c r="C193" s="8" t="s">
        <v>18248</v>
      </c>
      <c r="D193" s="4" t="s">
        <v>9</v>
      </c>
      <c r="E193" s="11">
        <f t="shared" si="4"/>
        <v>155.44999999999999</v>
      </c>
      <c r="F193">
        <f t="shared" si="5"/>
        <v>95572</v>
      </c>
      <c r="H193" s="803">
        <v>153.27000000000001</v>
      </c>
      <c r="I193" s="811">
        <v>155.44999999999999</v>
      </c>
    </row>
    <row r="194" spans="2:9" ht="30" x14ac:dyDescent="0.25">
      <c r="B194" s="6">
        <v>97127</v>
      </c>
      <c r="C194" s="9" t="s">
        <v>50</v>
      </c>
      <c r="D194" s="6" t="s">
        <v>9</v>
      </c>
      <c r="E194" s="11">
        <f t="shared" si="4"/>
        <v>4.05</v>
      </c>
      <c r="F194">
        <f t="shared" si="5"/>
        <v>97127</v>
      </c>
      <c r="H194" s="802">
        <v>3.71</v>
      </c>
      <c r="I194">
        <v>4.05</v>
      </c>
    </row>
    <row r="195" spans="2:9" ht="30" x14ac:dyDescent="0.25">
      <c r="B195" s="4">
        <v>97128</v>
      </c>
      <c r="C195" s="8" t="s">
        <v>51</v>
      </c>
      <c r="D195" s="4" t="s">
        <v>9</v>
      </c>
      <c r="E195" s="11">
        <f t="shared" ref="E195:E258" si="6">IF($K$2=$H$1,H195,I195)</f>
        <v>8.65</v>
      </c>
      <c r="F195">
        <f t="shared" ref="F195:F258" si="7">IF(LEN($B195)=7,CONCATENATE(MID($B195,1,6),"00",RIGHT($B195,1)),IF(LEN($B195)=8,CONCATENATE(MID($B195,1,6),"0",RIGHT($B195,2)),$B195))</f>
        <v>97128</v>
      </c>
      <c r="H195" s="803">
        <v>8.07</v>
      </c>
      <c r="I195" s="811">
        <v>8.65</v>
      </c>
    </row>
    <row r="196" spans="2:9" ht="30" x14ac:dyDescent="0.25">
      <c r="B196" s="6">
        <v>97129</v>
      </c>
      <c r="C196" s="9" t="s">
        <v>52</v>
      </c>
      <c r="D196" s="6" t="s">
        <v>9</v>
      </c>
      <c r="E196" s="11">
        <f t="shared" si="6"/>
        <v>10.63</v>
      </c>
      <c r="F196">
        <f t="shared" si="7"/>
        <v>97129</v>
      </c>
      <c r="H196" s="802">
        <v>9.93</v>
      </c>
      <c r="I196">
        <v>10.63</v>
      </c>
    </row>
    <row r="197" spans="2:9" ht="30" x14ac:dyDescent="0.25">
      <c r="B197" s="4">
        <v>97130</v>
      </c>
      <c r="C197" s="8" t="s">
        <v>53</v>
      </c>
      <c r="D197" s="4" t="s">
        <v>9</v>
      </c>
      <c r="E197" s="11">
        <f t="shared" si="6"/>
        <v>12.62</v>
      </c>
      <c r="F197">
        <f t="shared" si="7"/>
        <v>97130</v>
      </c>
      <c r="H197" s="803">
        <v>11.77</v>
      </c>
      <c r="I197" s="811">
        <v>12.62</v>
      </c>
    </row>
    <row r="198" spans="2:9" ht="30" x14ac:dyDescent="0.25">
      <c r="B198" s="6">
        <v>97131</v>
      </c>
      <c r="C198" s="9" t="s">
        <v>54</v>
      </c>
      <c r="D198" s="6" t="s">
        <v>9</v>
      </c>
      <c r="E198" s="11">
        <f t="shared" si="6"/>
        <v>14.6</v>
      </c>
      <c r="F198">
        <f t="shared" si="7"/>
        <v>97131</v>
      </c>
      <c r="H198" s="802">
        <v>13.62</v>
      </c>
      <c r="I198">
        <v>14.6</v>
      </c>
    </row>
    <row r="199" spans="2:9" ht="30" x14ac:dyDescent="0.25">
      <c r="B199" s="4">
        <v>97132</v>
      </c>
      <c r="C199" s="8" t="s">
        <v>55</v>
      </c>
      <c r="D199" s="4" t="s">
        <v>9</v>
      </c>
      <c r="E199" s="11">
        <f t="shared" si="6"/>
        <v>16.579999999999998</v>
      </c>
      <c r="F199">
        <f t="shared" si="7"/>
        <v>97132</v>
      </c>
      <c r="H199" s="803">
        <v>15.46</v>
      </c>
      <c r="I199" s="811">
        <v>16.579999999999998</v>
      </c>
    </row>
    <row r="200" spans="2:9" ht="30" x14ac:dyDescent="0.25">
      <c r="B200" s="6">
        <v>97133</v>
      </c>
      <c r="C200" s="9" t="s">
        <v>56</v>
      </c>
      <c r="D200" s="6" t="s">
        <v>9</v>
      </c>
      <c r="E200" s="11">
        <f t="shared" si="6"/>
        <v>20.57</v>
      </c>
      <c r="F200">
        <f t="shared" si="7"/>
        <v>97133</v>
      </c>
      <c r="H200" s="802">
        <v>19.18</v>
      </c>
      <c r="I200">
        <v>20.57</v>
      </c>
    </row>
    <row r="201" spans="2:9" ht="30" x14ac:dyDescent="0.25">
      <c r="B201" s="4">
        <v>97134</v>
      </c>
      <c r="C201" s="8" t="s">
        <v>57</v>
      </c>
      <c r="D201" s="4" t="s">
        <v>9</v>
      </c>
      <c r="E201" s="11">
        <f t="shared" si="6"/>
        <v>1.92</v>
      </c>
      <c r="F201">
        <f t="shared" si="7"/>
        <v>97134</v>
      </c>
      <c r="H201" s="803">
        <v>1.79</v>
      </c>
      <c r="I201" s="811">
        <v>1.92</v>
      </c>
    </row>
    <row r="202" spans="2:9" ht="30" x14ac:dyDescent="0.25">
      <c r="B202" s="6">
        <v>97135</v>
      </c>
      <c r="C202" s="9" t="s">
        <v>58</v>
      </c>
      <c r="D202" s="6" t="s">
        <v>9</v>
      </c>
      <c r="E202" s="11">
        <f t="shared" si="6"/>
        <v>4.54</v>
      </c>
      <c r="F202">
        <f t="shared" si="7"/>
        <v>97135</v>
      </c>
      <c r="H202" s="802">
        <v>4.29</v>
      </c>
      <c r="I202">
        <v>4.54</v>
      </c>
    </row>
    <row r="203" spans="2:9" ht="30" x14ac:dyDescent="0.25">
      <c r="B203" s="4">
        <v>97136</v>
      </c>
      <c r="C203" s="8" t="s">
        <v>59</v>
      </c>
      <c r="D203" s="4" t="s">
        <v>9</v>
      </c>
      <c r="E203" s="11">
        <f t="shared" si="6"/>
        <v>5.59</v>
      </c>
      <c r="F203">
        <f t="shared" si="7"/>
        <v>97136</v>
      </c>
      <c r="H203" s="803">
        <v>5.29</v>
      </c>
      <c r="I203" s="811">
        <v>5.59</v>
      </c>
    </row>
    <row r="204" spans="2:9" ht="30" x14ac:dyDescent="0.25">
      <c r="B204" s="6">
        <v>97137</v>
      </c>
      <c r="C204" s="9" t="s">
        <v>60</v>
      </c>
      <c r="D204" s="6" t="s">
        <v>9</v>
      </c>
      <c r="E204" s="11">
        <f t="shared" si="6"/>
        <v>6.64</v>
      </c>
      <c r="F204">
        <f t="shared" si="7"/>
        <v>97137</v>
      </c>
      <c r="H204" s="802">
        <v>6.28</v>
      </c>
      <c r="I204">
        <v>6.64</v>
      </c>
    </row>
    <row r="205" spans="2:9" ht="30" x14ac:dyDescent="0.25">
      <c r="B205" s="4">
        <v>97138</v>
      </c>
      <c r="C205" s="8" t="s">
        <v>61</v>
      </c>
      <c r="D205" s="4" t="s">
        <v>9</v>
      </c>
      <c r="E205" s="11">
        <f t="shared" si="6"/>
        <v>7.68</v>
      </c>
      <c r="F205">
        <f t="shared" si="7"/>
        <v>97138</v>
      </c>
      <c r="H205" s="803">
        <v>7.25</v>
      </c>
      <c r="I205" s="811">
        <v>7.68</v>
      </c>
    </row>
    <row r="206" spans="2:9" ht="30" x14ac:dyDescent="0.25">
      <c r="B206" s="6">
        <v>97139</v>
      </c>
      <c r="C206" s="9" t="s">
        <v>62</v>
      </c>
      <c r="D206" s="6" t="s">
        <v>9</v>
      </c>
      <c r="E206" s="11">
        <f t="shared" si="6"/>
        <v>8.7200000000000006</v>
      </c>
      <c r="F206">
        <f t="shared" si="7"/>
        <v>97139</v>
      </c>
      <c r="H206" s="802">
        <v>8.24</v>
      </c>
      <c r="I206">
        <v>8.7200000000000006</v>
      </c>
    </row>
    <row r="207" spans="2:9" ht="30" x14ac:dyDescent="0.25">
      <c r="B207" s="4">
        <v>97140</v>
      </c>
      <c r="C207" s="8" t="s">
        <v>63</v>
      </c>
      <c r="D207" s="4" t="s">
        <v>9</v>
      </c>
      <c r="E207" s="11">
        <f t="shared" si="6"/>
        <v>10.82</v>
      </c>
      <c r="F207">
        <f t="shared" si="7"/>
        <v>97140</v>
      </c>
      <c r="H207" s="803">
        <v>10.220000000000001</v>
      </c>
      <c r="I207" s="811">
        <v>10.82</v>
      </c>
    </row>
    <row r="208" spans="2:9" ht="30" x14ac:dyDescent="0.25">
      <c r="B208" s="6">
        <v>103089</v>
      </c>
      <c r="C208" s="9" t="s">
        <v>6396</v>
      </c>
      <c r="D208" s="6" t="s">
        <v>9</v>
      </c>
      <c r="E208" s="11">
        <f t="shared" si="6"/>
        <v>11.47</v>
      </c>
      <c r="F208">
        <f t="shared" si="7"/>
        <v>103089</v>
      </c>
      <c r="H208" s="802">
        <v>10.85</v>
      </c>
      <c r="I208">
        <v>11.47</v>
      </c>
    </row>
    <row r="209" spans="2:9" ht="30" x14ac:dyDescent="0.25">
      <c r="B209" s="4">
        <v>103090</v>
      </c>
      <c r="C209" s="8" t="s">
        <v>6397</v>
      </c>
      <c r="D209" s="4" t="s">
        <v>9</v>
      </c>
      <c r="E209" s="11">
        <f t="shared" si="6"/>
        <v>13.69</v>
      </c>
      <c r="F209">
        <f t="shared" si="7"/>
        <v>103090</v>
      </c>
      <c r="H209" s="803">
        <v>12.94</v>
      </c>
      <c r="I209" s="811">
        <v>13.69</v>
      </c>
    </row>
    <row r="210" spans="2:9" ht="30" x14ac:dyDescent="0.25">
      <c r="B210" s="6">
        <v>103091</v>
      </c>
      <c r="C210" s="9" t="s">
        <v>6398</v>
      </c>
      <c r="D210" s="6" t="s">
        <v>9</v>
      </c>
      <c r="E210" s="11">
        <f t="shared" si="6"/>
        <v>19.239999999999998</v>
      </c>
      <c r="F210">
        <f t="shared" si="7"/>
        <v>103091</v>
      </c>
      <c r="H210" s="802">
        <v>18.149999999999999</v>
      </c>
      <c r="I210">
        <v>19.239999999999998</v>
      </c>
    </row>
    <row r="211" spans="2:9" ht="30" x14ac:dyDescent="0.25">
      <c r="B211" s="4">
        <v>103092</v>
      </c>
      <c r="C211" s="8" t="s">
        <v>6399</v>
      </c>
      <c r="D211" s="4" t="s">
        <v>9</v>
      </c>
      <c r="E211" s="11">
        <f t="shared" si="6"/>
        <v>24.77</v>
      </c>
      <c r="F211">
        <f t="shared" si="7"/>
        <v>103092</v>
      </c>
      <c r="H211" s="803">
        <v>23.36</v>
      </c>
      <c r="I211" s="811">
        <v>24.77</v>
      </c>
    </row>
    <row r="212" spans="2:9" ht="30" x14ac:dyDescent="0.25">
      <c r="B212" s="6">
        <v>103093</v>
      </c>
      <c r="C212" s="9" t="s">
        <v>6400</v>
      </c>
      <c r="D212" s="6" t="s">
        <v>9</v>
      </c>
      <c r="E212" s="11">
        <f t="shared" si="6"/>
        <v>37.86</v>
      </c>
      <c r="F212">
        <f t="shared" si="7"/>
        <v>103093</v>
      </c>
      <c r="H212" s="802">
        <v>35.71</v>
      </c>
      <c r="I212">
        <v>37.86</v>
      </c>
    </row>
    <row r="213" spans="2:9" ht="30" x14ac:dyDescent="0.25">
      <c r="B213" s="4">
        <v>103094</v>
      </c>
      <c r="C213" s="8" t="s">
        <v>6401</v>
      </c>
      <c r="D213" s="4" t="s">
        <v>9</v>
      </c>
      <c r="E213" s="11">
        <f t="shared" si="6"/>
        <v>43.45</v>
      </c>
      <c r="F213">
        <f t="shared" si="7"/>
        <v>103094</v>
      </c>
      <c r="H213" s="803">
        <v>40.950000000000003</v>
      </c>
      <c r="I213" s="811">
        <v>43.45</v>
      </c>
    </row>
    <row r="214" spans="2:9" ht="30" x14ac:dyDescent="0.25">
      <c r="B214" s="6">
        <v>103095</v>
      </c>
      <c r="C214" s="9" t="s">
        <v>6402</v>
      </c>
      <c r="D214" s="6" t="s">
        <v>9</v>
      </c>
      <c r="E214" s="11">
        <f t="shared" si="6"/>
        <v>56.51</v>
      </c>
      <c r="F214">
        <f t="shared" si="7"/>
        <v>103095</v>
      </c>
      <c r="H214" s="802">
        <v>53.28</v>
      </c>
      <c r="I214">
        <v>56.51</v>
      </c>
    </row>
    <row r="215" spans="2:9" ht="30" x14ac:dyDescent="0.25">
      <c r="B215" s="4">
        <v>103096</v>
      </c>
      <c r="C215" s="8" t="s">
        <v>6403</v>
      </c>
      <c r="D215" s="4" t="s">
        <v>9</v>
      </c>
      <c r="E215" s="11">
        <f t="shared" si="6"/>
        <v>62.07</v>
      </c>
      <c r="F215">
        <f t="shared" si="7"/>
        <v>103096</v>
      </c>
      <c r="H215" s="803">
        <v>58.51</v>
      </c>
      <c r="I215" s="811">
        <v>62.07</v>
      </c>
    </row>
    <row r="216" spans="2:9" ht="30" x14ac:dyDescent="0.25">
      <c r="B216" s="6">
        <v>103097</v>
      </c>
      <c r="C216" s="9" t="s">
        <v>6404</v>
      </c>
      <c r="D216" s="6" t="s">
        <v>9</v>
      </c>
      <c r="E216" s="11">
        <f t="shared" si="6"/>
        <v>75.150000000000006</v>
      </c>
      <c r="F216">
        <f t="shared" si="7"/>
        <v>103097</v>
      </c>
      <c r="H216" s="802">
        <v>70.849999999999994</v>
      </c>
      <c r="I216">
        <v>75.150000000000006</v>
      </c>
    </row>
    <row r="217" spans="2:9" ht="30" x14ac:dyDescent="0.25">
      <c r="B217" s="4">
        <v>103098</v>
      </c>
      <c r="C217" s="8" t="s">
        <v>6405</v>
      </c>
      <c r="D217" s="4" t="s">
        <v>9</v>
      </c>
      <c r="E217" s="11">
        <f t="shared" si="6"/>
        <v>80.72</v>
      </c>
      <c r="F217">
        <f t="shared" si="7"/>
        <v>103098</v>
      </c>
      <c r="H217" s="803">
        <v>76.08</v>
      </c>
      <c r="I217" s="811">
        <v>80.72</v>
      </c>
    </row>
    <row r="218" spans="2:9" ht="30" x14ac:dyDescent="0.25">
      <c r="B218" s="6">
        <v>103099</v>
      </c>
      <c r="C218" s="9" t="s">
        <v>6406</v>
      </c>
      <c r="D218" s="6" t="s">
        <v>9</v>
      </c>
      <c r="E218" s="11">
        <f t="shared" si="6"/>
        <v>91.81</v>
      </c>
      <c r="F218">
        <f t="shared" si="7"/>
        <v>103099</v>
      </c>
      <c r="H218" s="802">
        <v>86.51</v>
      </c>
      <c r="I218">
        <v>91.81</v>
      </c>
    </row>
    <row r="219" spans="2:9" ht="30" x14ac:dyDescent="0.25">
      <c r="B219" s="4">
        <v>103100</v>
      </c>
      <c r="C219" s="8" t="s">
        <v>6407</v>
      </c>
      <c r="D219" s="4" t="s">
        <v>9</v>
      </c>
      <c r="E219" s="11">
        <f t="shared" si="6"/>
        <v>97.95</v>
      </c>
      <c r="F219">
        <f t="shared" si="7"/>
        <v>103100</v>
      </c>
      <c r="H219" s="803">
        <v>92.28</v>
      </c>
      <c r="I219" s="811">
        <v>97.95</v>
      </c>
    </row>
    <row r="220" spans="2:9" ht="30" x14ac:dyDescent="0.25">
      <c r="B220" s="6">
        <v>103101</v>
      </c>
      <c r="C220" s="9" t="s">
        <v>6408</v>
      </c>
      <c r="D220" s="6" t="s">
        <v>9</v>
      </c>
      <c r="E220" s="11">
        <f t="shared" si="6"/>
        <v>107.86</v>
      </c>
      <c r="F220">
        <f t="shared" si="7"/>
        <v>103101</v>
      </c>
      <c r="H220" s="802">
        <v>101.6</v>
      </c>
      <c r="I220">
        <v>107.86</v>
      </c>
    </row>
    <row r="221" spans="2:9" ht="30" x14ac:dyDescent="0.25">
      <c r="B221" s="4">
        <v>103102</v>
      </c>
      <c r="C221" s="8" t="s">
        <v>6409</v>
      </c>
      <c r="D221" s="4" t="s">
        <v>9</v>
      </c>
      <c r="E221" s="11">
        <f t="shared" si="6"/>
        <v>124.21</v>
      </c>
      <c r="F221">
        <f t="shared" si="7"/>
        <v>103102</v>
      </c>
      <c r="H221" s="803">
        <v>117.01</v>
      </c>
      <c r="I221" s="811">
        <v>124.21</v>
      </c>
    </row>
    <row r="222" spans="2:9" ht="30" x14ac:dyDescent="0.25">
      <c r="B222" s="6">
        <v>103103</v>
      </c>
      <c r="C222" s="9" t="s">
        <v>6410</v>
      </c>
      <c r="D222" s="6" t="s">
        <v>9</v>
      </c>
      <c r="E222" s="11">
        <f t="shared" si="6"/>
        <v>134.13</v>
      </c>
      <c r="F222">
        <f t="shared" si="7"/>
        <v>103103</v>
      </c>
      <c r="H222" s="802">
        <v>126.33</v>
      </c>
      <c r="I222">
        <v>134.13</v>
      </c>
    </row>
    <row r="223" spans="2:9" ht="30" x14ac:dyDescent="0.25">
      <c r="B223" s="4">
        <v>103104</v>
      </c>
      <c r="C223" s="8" t="s">
        <v>6411</v>
      </c>
      <c r="D223" s="4" t="s">
        <v>9</v>
      </c>
      <c r="E223" s="11">
        <f t="shared" si="6"/>
        <v>160.38</v>
      </c>
      <c r="F223">
        <f t="shared" si="7"/>
        <v>103104</v>
      </c>
      <c r="H223" s="803">
        <v>151.07</v>
      </c>
      <c r="I223" s="811">
        <v>160.38</v>
      </c>
    </row>
    <row r="224" spans="2:9" ht="30" x14ac:dyDescent="0.25">
      <c r="B224" s="6">
        <v>103105</v>
      </c>
      <c r="C224" s="9" t="s">
        <v>6412</v>
      </c>
      <c r="D224" s="6" t="s">
        <v>42</v>
      </c>
      <c r="E224" s="11">
        <f t="shared" si="6"/>
        <v>48.67</v>
      </c>
      <c r="F224">
        <f t="shared" si="7"/>
        <v>103105</v>
      </c>
      <c r="H224" s="802">
        <v>46.49</v>
      </c>
      <c r="I224">
        <v>48.67</v>
      </c>
    </row>
    <row r="225" spans="2:9" ht="30" x14ac:dyDescent="0.25">
      <c r="B225" s="4">
        <v>103106</v>
      </c>
      <c r="C225" s="8" t="s">
        <v>6413</v>
      </c>
      <c r="D225" s="4" t="s">
        <v>42</v>
      </c>
      <c r="E225" s="11">
        <f t="shared" si="6"/>
        <v>58</v>
      </c>
      <c r="F225">
        <f t="shared" si="7"/>
        <v>103106</v>
      </c>
      <c r="H225" s="803">
        <v>55.3</v>
      </c>
      <c r="I225" s="811">
        <v>58</v>
      </c>
    </row>
    <row r="226" spans="2:9" ht="30" x14ac:dyDescent="0.25">
      <c r="B226" s="6">
        <v>103107</v>
      </c>
      <c r="C226" s="9" t="s">
        <v>6414</v>
      </c>
      <c r="D226" s="6" t="s">
        <v>42</v>
      </c>
      <c r="E226" s="11">
        <f t="shared" si="6"/>
        <v>81.290000000000006</v>
      </c>
      <c r="F226">
        <f t="shared" si="7"/>
        <v>103107</v>
      </c>
      <c r="H226" s="802">
        <v>77.290000000000006</v>
      </c>
      <c r="I226">
        <v>81.290000000000006</v>
      </c>
    </row>
    <row r="227" spans="2:9" ht="30" x14ac:dyDescent="0.25">
      <c r="B227" s="4">
        <v>103108</v>
      </c>
      <c r="C227" s="8" t="s">
        <v>6415</v>
      </c>
      <c r="D227" s="4" t="s">
        <v>42</v>
      </c>
      <c r="E227" s="11">
        <f t="shared" si="6"/>
        <v>104.57</v>
      </c>
      <c r="F227">
        <f t="shared" si="7"/>
        <v>103108</v>
      </c>
      <c r="H227" s="803">
        <v>99.28</v>
      </c>
      <c r="I227" s="811">
        <v>104.57</v>
      </c>
    </row>
    <row r="228" spans="2:9" ht="30" x14ac:dyDescent="0.25">
      <c r="B228" s="6">
        <v>103109</v>
      </c>
      <c r="C228" s="9" t="s">
        <v>6416</v>
      </c>
      <c r="D228" s="6" t="s">
        <v>42</v>
      </c>
      <c r="E228" s="11">
        <f t="shared" si="6"/>
        <v>171.63</v>
      </c>
      <c r="F228">
        <f t="shared" si="7"/>
        <v>103109</v>
      </c>
      <c r="H228" s="802">
        <v>162.59</v>
      </c>
      <c r="I228">
        <v>171.63</v>
      </c>
    </row>
    <row r="229" spans="2:9" ht="30" x14ac:dyDescent="0.25">
      <c r="B229" s="4">
        <v>103110</v>
      </c>
      <c r="C229" s="8" t="s">
        <v>6417</v>
      </c>
      <c r="D229" s="4" t="s">
        <v>42</v>
      </c>
      <c r="E229" s="11">
        <f t="shared" si="6"/>
        <v>194.91</v>
      </c>
      <c r="F229">
        <f t="shared" si="7"/>
        <v>103110</v>
      </c>
      <c r="H229" s="803">
        <v>184.58</v>
      </c>
      <c r="I229" s="811">
        <v>194.91</v>
      </c>
    </row>
    <row r="230" spans="2:9" ht="30" x14ac:dyDescent="0.25">
      <c r="B230" s="6">
        <v>103111</v>
      </c>
      <c r="C230" s="9" t="s">
        <v>6418</v>
      </c>
      <c r="D230" s="6" t="s">
        <v>42</v>
      </c>
      <c r="E230" s="11">
        <f t="shared" si="6"/>
        <v>261.95999999999998</v>
      </c>
      <c r="F230">
        <f t="shared" si="7"/>
        <v>103111</v>
      </c>
      <c r="H230" s="802">
        <v>247.9</v>
      </c>
      <c r="I230">
        <v>261.95999999999998</v>
      </c>
    </row>
    <row r="231" spans="2:9" ht="30" x14ac:dyDescent="0.25">
      <c r="B231" s="4">
        <v>103112</v>
      </c>
      <c r="C231" s="8" t="s">
        <v>6419</v>
      </c>
      <c r="D231" s="4" t="s">
        <v>42</v>
      </c>
      <c r="E231" s="11">
        <f t="shared" si="6"/>
        <v>285.25</v>
      </c>
      <c r="F231">
        <f t="shared" si="7"/>
        <v>103112</v>
      </c>
      <c r="H231" s="803">
        <v>269.88</v>
      </c>
      <c r="I231" s="811">
        <v>285.25</v>
      </c>
    </row>
    <row r="232" spans="2:9" ht="30" x14ac:dyDescent="0.25">
      <c r="B232" s="6">
        <v>103113</v>
      </c>
      <c r="C232" s="9" t="s">
        <v>6420</v>
      </c>
      <c r="D232" s="6" t="s">
        <v>42</v>
      </c>
      <c r="E232" s="11">
        <f t="shared" si="6"/>
        <v>352.29</v>
      </c>
      <c r="F232">
        <f t="shared" si="7"/>
        <v>103113</v>
      </c>
      <c r="H232" s="802">
        <v>333.19</v>
      </c>
      <c r="I232">
        <v>352.29</v>
      </c>
    </row>
    <row r="233" spans="2:9" ht="30" x14ac:dyDescent="0.25">
      <c r="B233" s="4">
        <v>103114</v>
      </c>
      <c r="C233" s="8" t="s">
        <v>6421</v>
      </c>
      <c r="D233" s="4" t="s">
        <v>42</v>
      </c>
      <c r="E233" s="11">
        <f t="shared" si="6"/>
        <v>375.58</v>
      </c>
      <c r="F233">
        <f t="shared" si="7"/>
        <v>103114</v>
      </c>
      <c r="H233" s="803">
        <v>355.18</v>
      </c>
      <c r="I233" s="811">
        <v>375.58</v>
      </c>
    </row>
    <row r="234" spans="2:9" ht="30" x14ac:dyDescent="0.25">
      <c r="B234" s="6">
        <v>103115</v>
      </c>
      <c r="C234" s="9" t="s">
        <v>6422</v>
      </c>
      <c r="D234" s="6" t="s">
        <v>42</v>
      </c>
      <c r="E234" s="11">
        <f t="shared" si="6"/>
        <v>422.16</v>
      </c>
      <c r="F234">
        <f t="shared" si="7"/>
        <v>103115</v>
      </c>
      <c r="H234" s="802">
        <v>399.18</v>
      </c>
      <c r="I234">
        <v>422.16</v>
      </c>
    </row>
    <row r="235" spans="2:9" ht="30" x14ac:dyDescent="0.25">
      <c r="B235" s="4">
        <v>103116</v>
      </c>
      <c r="C235" s="8" t="s">
        <v>6423</v>
      </c>
      <c r="D235" s="4" t="s">
        <v>42</v>
      </c>
      <c r="E235" s="11">
        <f t="shared" si="6"/>
        <v>512.49</v>
      </c>
      <c r="F235">
        <f t="shared" si="7"/>
        <v>103116</v>
      </c>
      <c r="H235" s="803">
        <v>484.46</v>
      </c>
      <c r="I235" s="811">
        <v>512.49</v>
      </c>
    </row>
    <row r="236" spans="2:9" ht="30" x14ac:dyDescent="0.25">
      <c r="B236" s="6">
        <v>103117</v>
      </c>
      <c r="C236" s="9" t="s">
        <v>6424</v>
      </c>
      <c r="D236" s="6" t="s">
        <v>42</v>
      </c>
      <c r="E236" s="11">
        <f t="shared" si="6"/>
        <v>559.07000000000005</v>
      </c>
      <c r="F236">
        <f t="shared" si="7"/>
        <v>103117</v>
      </c>
      <c r="H236" s="802">
        <v>528.45000000000005</v>
      </c>
      <c r="I236">
        <v>559.07000000000005</v>
      </c>
    </row>
    <row r="237" spans="2:9" ht="30" x14ac:dyDescent="0.25">
      <c r="B237" s="4">
        <v>103118</v>
      </c>
      <c r="C237" s="8" t="s">
        <v>6425</v>
      </c>
      <c r="D237" s="4" t="s">
        <v>42</v>
      </c>
      <c r="E237" s="11">
        <f t="shared" si="6"/>
        <v>649.4</v>
      </c>
      <c r="F237">
        <f t="shared" si="7"/>
        <v>103118</v>
      </c>
      <c r="H237" s="803">
        <v>613.75</v>
      </c>
      <c r="I237" s="811">
        <v>649.4</v>
      </c>
    </row>
    <row r="238" spans="2:9" ht="30" x14ac:dyDescent="0.25">
      <c r="B238" s="6">
        <v>103119</v>
      </c>
      <c r="C238" s="9" t="s">
        <v>6426</v>
      </c>
      <c r="D238" s="6" t="s">
        <v>42</v>
      </c>
      <c r="E238" s="11">
        <f t="shared" si="6"/>
        <v>695.98</v>
      </c>
      <c r="F238">
        <f t="shared" si="7"/>
        <v>103119</v>
      </c>
      <c r="H238" s="802">
        <v>657.74</v>
      </c>
      <c r="I238">
        <v>695.98</v>
      </c>
    </row>
    <row r="239" spans="2:9" ht="30" x14ac:dyDescent="0.25">
      <c r="B239" s="4">
        <v>103120</v>
      </c>
      <c r="C239" s="8" t="s">
        <v>6427</v>
      </c>
      <c r="D239" s="4" t="s">
        <v>42</v>
      </c>
      <c r="E239" s="11">
        <f t="shared" si="6"/>
        <v>832.89</v>
      </c>
      <c r="F239">
        <f t="shared" si="7"/>
        <v>103120</v>
      </c>
      <c r="H239" s="803">
        <v>787.02</v>
      </c>
      <c r="I239" s="811">
        <v>832.89</v>
      </c>
    </row>
    <row r="240" spans="2:9" ht="30" x14ac:dyDescent="0.25">
      <c r="B240" s="6">
        <v>103121</v>
      </c>
      <c r="C240" s="9" t="s">
        <v>6428</v>
      </c>
      <c r="D240" s="6" t="s">
        <v>42</v>
      </c>
      <c r="E240" s="11">
        <f t="shared" si="6"/>
        <v>63.77</v>
      </c>
      <c r="F240">
        <f t="shared" si="7"/>
        <v>103121</v>
      </c>
      <c r="H240" s="802">
        <v>60.75</v>
      </c>
      <c r="I240">
        <v>63.77</v>
      </c>
    </row>
    <row r="241" spans="2:9" ht="30" x14ac:dyDescent="0.25">
      <c r="B241" s="4">
        <v>103122</v>
      </c>
      <c r="C241" s="8" t="s">
        <v>6429</v>
      </c>
      <c r="D241" s="4" t="s">
        <v>42</v>
      </c>
      <c r="E241" s="11">
        <f t="shared" si="6"/>
        <v>77.739999999999995</v>
      </c>
      <c r="F241">
        <f t="shared" si="7"/>
        <v>103122</v>
      </c>
      <c r="H241" s="803">
        <v>73.930000000000007</v>
      </c>
      <c r="I241" s="811">
        <v>77.739999999999995</v>
      </c>
    </row>
    <row r="242" spans="2:9" ht="30" x14ac:dyDescent="0.25">
      <c r="B242" s="6">
        <v>103123</v>
      </c>
      <c r="C242" s="9" t="s">
        <v>6430</v>
      </c>
      <c r="D242" s="6" t="s">
        <v>42</v>
      </c>
      <c r="E242" s="11">
        <f t="shared" si="6"/>
        <v>112.69</v>
      </c>
      <c r="F242">
        <f t="shared" si="7"/>
        <v>103123</v>
      </c>
      <c r="H242" s="802">
        <v>106.93</v>
      </c>
      <c r="I242">
        <v>112.69</v>
      </c>
    </row>
    <row r="243" spans="2:9" ht="30" x14ac:dyDescent="0.25">
      <c r="B243" s="4">
        <v>103124</v>
      </c>
      <c r="C243" s="8" t="s">
        <v>6431</v>
      </c>
      <c r="D243" s="4" t="s">
        <v>42</v>
      </c>
      <c r="E243" s="11">
        <f t="shared" si="6"/>
        <v>147.59</v>
      </c>
      <c r="F243">
        <f t="shared" si="7"/>
        <v>103124</v>
      </c>
      <c r="H243" s="803">
        <v>139.91</v>
      </c>
      <c r="I243" s="811">
        <v>147.59</v>
      </c>
    </row>
    <row r="244" spans="2:9" ht="30" x14ac:dyDescent="0.25">
      <c r="B244" s="6">
        <v>103125</v>
      </c>
      <c r="C244" s="9" t="s">
        <v>6432</v>
      </c>
      <c r="D244" s="6" t="s">
        <v>42</v>
      </c>
      <c r="E244" s="11">
        <f t="shared" si="6"/>
        <v>248.18</v>
      </c>
      <c r="F244">
        <f t="shared" si="7"/>
        <v>103125</v>
      </c>
      <c r="H244" s="802">
        <v>234.89</v>
      </c>
      <c r="I244">
        <v>248.18</v>
      </c>
    </row>
    <row r="245" spans="2:9" ht="30" x14ac:dyDescent="0.25">
      <c r="B245" s="4">
        <v>103126</v>
      </c>
      <c r="C245" s="8" t="s">
        <v>6433</v>
      </c>
      <c r="D245" s="4" t="s">
        <v>42</v>
      </c>
      <c r="E245" s="11">
        <f t="shared" si="6"/>
        <v>283.10000000000002</v>
      </c>
      <c r="F245">
        <f t="shared" si="7"/>
        <v>103126</v>
      </c>
      <c r="H245" s="803">
        <v>267.85000000000002</v>
      </c>
      <c r="I245" s="811">
        <v>283.10000000000002</v>
      </c>
    </row>
    <row r="246" spans="2:9" ht="30" x14ac:dyDescent="0.25">
      <c r="B246" s="6">
        <v>103127</v>
      </c>
      <c r="C246" s="9" t="s">
        <v>6434</v>
      </c>
      <c r="D246" s="6" t="s">
        <v>42</v>
      </c>
      <c r="E246" s="11">
        <f t="shared" si="6"/>
        <v>383.68</v>
      </c>
      <c r="F246">
        <f t="shared" si="7"/>
        <v>103127</v>
      </c>
      <c r="H246" s="802">
        <v>362.83</v>
      </c>
      <c r="I246">
        <v>383.68</v>
      </c>
    </row>
    <row r="247" spans="2:9" ht="30" x14ac:dyDescent="0.25">
      <c r="B247" s="4">
        <v>103128</v>
      </c>
      <c r="C247" s="8" t="s">
        <v>6435</v>
      </c>
      <c r="D247" s="4" t="s">
        <v>42</v>
      </c>
      <c r="E247" s="11">
        <f t="shared" si="6"/>
        <v>418.61</v>
      </c>
      <c r="F247">
        <f t="shared" si="7"/>
        <v>103128</v>
      </c>
      <c r="H247" s="803">
        <v>395.81</v>
      </c>
      <c r="I247" s="811">
        <v>418.61</v>
      </c>
    </row>
    <row r="248" spans="2:9" ht="30" x14ac:dyDescent="0.25">
      <c r="B248" s="6">
        <v>103129</v>
      </c>
      <c r="C248" s="9" t="s">
        <v>6436</v>
      </c>
      <c r="D248" s="6" t="s">
        <v>42</v>
      </c>
      <c r="E248" s="11">
        <f t="shared" si="6"/>
        <v>519.17999999999995</v>
      </c>
      <c r="F248">
        <f t="shared" si="7"/>
        <v>103129</v>
      </c>
      <c r="H248" s="802">
        <v>490.79</v>
      </c>
      <c r="I248">
        <v>519.17999999999995</v>
      </c>
    </row>
    <row r="249" spans="2:9" ht="30" x14ac:dyDescent="0.25">
      <c r="B249" s="4">
        <v>103130</v>
      </c>
      <c r="C249" s="8" t="s">
        <v>6437</v>
      </c>
      <c r="D249" s="4" t="s">
        <v>42</v>
      </c>
      <c r="E249" s="11">
        <f t="shared" si="6"/>
        <v>554.1</v>
      </c>
      <c r="F249">
        <f t="shared" si="7"/>
        <v>103130</v>
      </c>
      <c r="H249" s="803">
        <v>523.77</v>
      </c>
      <c r="I249" s="811">
        <v>554.1</v>
      </c>
    </row>
    <row r="250" spans="2:9" ht="30" x14ac:dyDescent="0.25">
      <c r="B250" s="6">
        <v>103131</v>
      </c>
      <c r="C250" s="9" t="s">
        <v>6438</v>
      </c>
      <c r="D250" s="6" t="s">
        <v>42</v>
      </c>
      <c r="E250" s="11">
        <f t="shared" si="6"/>
        <v>623.97</v>
      </c>
      <c r="F250">
        <f t="shared" si="7"/>
        <v>103131</v>
      </c>
      <c r="H250" s="802">
        <v>589.74</v>
      </c>
      <c r="I250">
        <v>623.97</v>
      </c>
    </row>
    <row r="251" spans="2:9" ht="30" x14ac:dyDescent="0.25">
      <c r="B251" s="4">
        <v>103132</v>
      </c>
      <c r="C251" s="8" t="s">
        <v>6439</v>
      </c>
      <c r="D251" s="4" t="s">
        <v>42</v>
      </c>
      <c r="E251" s="11">
        <f t="shared" si="6"/>
        <v>759.46</v>
      </c>
      <c r="F251">
        <f t="shared" si="7"/>
        <v>103132</v>
      </c>
      <c r="H251" s="803">
        <v>717.68</v>
      </c>
      <c r="I251" s="811">
        <v>759.46</v>
      </c>
    </row>
    <row r="252" spans="2:9" ht="30" x14ac:dyDescent="0.25">
      <c r="B252" s="6">
        <v>103133</v>
      </c>
      <c r="C252" s="9" t="s">
        <v>6440</v>
      </c>
      <c r="D252" s="6" t="s">
        <v>42</v>
      </c>
      <c r="E252" s="11">
        <f t="shared" si="6"/>
        <v>829.34</v>
      </c>
      <c r="F252">
        <f t="shared" si="7"/>
        <v>103133</v>
      </c>
      <c r="H252" s="802">
        <v>783.65</v>
      </c>
      <c r="I252">
        <v>829.34</v>
      </c>
    </row>
    <row r="253" spans="2:9" ht="30" x14ac:dyDescent="0.25">
      <c r="B253" s="4">
        <v>103134</v>
      </c>
      <c r="C253" s="8" t="s">
        <v>6441</v>
      </c>
      <c r="D253" s="4" t="s">
        <v>42</v>
      </c>
      <c r="E253" s="11">
        <f t="shared" si="6"/>
        <v>964.83</v>
      </c>
      <c r="F253">
        <f t="shared" si="7"/>
        <v>103134</v>
      </c>
      <c r="H253" s="803">
        <v>911.61</v>
      </c>
      <c r="I253" s="811">
        <v>964.83</v>
      </c>
    </row>
    <row r="254" spans="2:9" ht="30" x14ac:dyDescent="0.25">
      <c r="B254" s="6">
        <v>103135</v>
      </c>
      <c r="C254" s="9" t="s">
        <v>6442</v>
      </c>
      <c r="D254" s="6" t="s">
        <v>42</v>
      </c>
      <c r="E254" s="11">
        <f t="shared" si="6"/>
        <v>1034.7</v>
      </c>
      <c r="F254">
        <f t="shared" si="7"/>
        <v>103135</v>
      </c>
      <c r="H254" s="802">
        <v>977.58</v>
      </c>
      <c r="I254" s="76">
        <v>1034.7</v>
      </c>
    </row>
    <row r="255" spans="2:9" ht="30" x14ac:dyDescent="0.25">
      <c r="B255" s="4">
        <v>103136</v>
      </c>
      <c r="C255" s="8" t="s">
        <v>6443</v>
      </c>
      <c r="D255" s="4" t="s">
        <v>42</v>
      </c>
      <c r="E255" s="11">
        <f t="shared" si="6"/>
        <v>1240.08</v>
      </c>
      <c r="F255">
        <f t="shared" si="7"/>
        <v>103136</v>
      </c>
      <c r="H255" s="803">
        <v>1171.51</v>
      </c>
      <c r="I255" s="807">
        <v>1240.08</v>
      </c>
    </row>
    <row r="256" spans="2:9" ht="30" x14ac:dyDescent="0.25">
      <c r="B256" s="6">
        <v>103137</v>
      </c>
      <c r="C256" s="9" t="s">
        <v>6444</v>
      </c>
      <c r="D256" s="6" t="s">
        <v>42</v>
      </c>
      <c r="E256" s="11">
        <f t="shared" si="6"/>
        <v>33.619999999999997</v>
      </c>
      <c r="F256">
        <f t="shared" si="7"/>
        <v>103137</v>
      </c>
      <c r="H256" s="802">
        <v>32.28</v>
      </c>
      <c r="I256">
        <v>33.619999999999997</v>
      </c>
    </row>
    <row r="257" spans="2:9" ht="30" x14ac:dyDescent="0.25">
      <c r="B257" s="4">
        <v>103138</v>
      </c>
      <c r="C257" s="8" t="s">
        <v>6445</v>
      </c>
      <c r="D257" s="4" t="s">
        <v>42</v>
      </c>
      <c r="E257" s="11">
        <f t="shared" si="6"/>
        <v>38.270000000000003</v>
      </c>
      <c r="F257">
        <f t="shared" si="7"/>
        <v>103138</v>
      </c>
      <c r="H257" s="803">
        <v>36.67</v>
      </c>
      <c r="I257" s="811">
        <v>38.270000000000003</v>
      </c>
    </row>
    <row r="258" spans="2:9" ht="30" x14ac:dyDescent="0.25">
      <c r="B258" s="6">
        <v>103139</v>
      </c>
      <c r="C258" s="9" t="s">
        <v>6446</v>
      </c>
      <c r="D258" s="6" t="s">
        <v>42</v>
      </c>
      <c r="E258" s="11">
        <f t="shared" si="6"/>
        <v>49.93</v>
      </c>
      <c r="F258">
        <f t="shared" si="7"/>
        <v>103139</v>
      </c>
      <c r="H258" s="802">
        <v>47.68</v>
      </c>
      <c r="I258">
        <v>49.93</v>
      </c>
    </row>
    <row r="259" spans="2:9" ht="30" x14ac:dyDescent="0.25">
      <c r="B259" s="4">
        <v>103140</v>
      </c>
      <c r="C259" s="8" t="s">
        <v>6447</v>
      </c>
      <c r="D259" s="4" t="s">
        <v>42</v>
      </c>
      <c r="E259" s="11">
        <f t="shared" ref="E259:E322" si="8">IF($K$2=$H$1,H259,I259)</f>
        <v>61.56</v>
      </c>
      <c r="F259">
        <f t="shared" ref="F259:F322" si="9">IF(LEN($B259)=7,CONCATENATE(MID($B259,1,6),"00",RIGHT($B259,1)),IF(LEN($B259)=8,CONCATENATE(MID($B259,1,6),"0",RIGHT($B259,2)),$B259))</f>
        <v>103140</v>
      </c>
      <c r="H259" s="803">
        <v>58.66</v>
      </c>
      <c r="I259" s="811">
        <v>61.56</v>
      </c>
    </row>
    <row r="260" spans="2:9" ht="30" x14ac:dyDescent="0.25">
      <c r="B260" s="6">
        <v>103141</v>
      </c>
      <c r="C260" s="9" t="s">
        <v>6448</v>
      </c>
      <c r="D260" s="6" t="s">
        <v>42</v>
      </c>
      <c r="E260" s="11">
        <f t="shared" si="8"/>
        <v>95.09</v>
      </c>
      <c r="F260">
        <f t="shared" si="9"/>
        <v>103141</v>
      </c>
      <c r="H260" s="802">
        <v>90.33</v>
      </c>
      <c r="I260">
        <v>95.09</v>
      </c>
    </row>
    <row r="261" spans="2:9" ht="30" x14ac:dyDescent="0.25">
      <c r="B261" s="4">
        <v>103142</v>
      </c>
      <c r="C261" s="8" t="s">
        <v>6449</v>
      </c>
      <c r="D261" s="4" t="s">
        <v>42</v>
      </c>
      <c r="E261" s="11">
        <f t="shared" si="8"/>
        <v>106.73</v>
      </c>
      <c r="F261">
        <f t="shared" si="9"/>
        <v>103142</v>
      </c>
      <c r="H261" s="803">
        <v>101.31</v>
      </c>
      <c r="I261" s="811">
        <v>106.73</v>
      </c>
    </row>
    <row r="262" spans="2:9" ht="30" x14ac:dyDescent="0.25">
      <c r="B262" s="6">
        <v>103143</v>
      </c>
      <c r="C262" s="9" t="s">
        <v>6450</v>
      </c>
      <c r="D262" s="6" t="s">
        <v>42</v>
      </c>
      <c r="E262" s="11">
        <f t="shared" si="8"/>
        <v>140.27000000000001</v>
      </c>
      <c r="F262">
        <f t="shared" si="9"/>
        <v>103143</v>
      </c>
      <c r="H262" s="802">
        <v>132.97999999999999</v>
      </c>
      <c r="I262">
        <v>140.27000000000001</v>
      </c>
    </row>
    <row r="263" spans="2:9" ht="30" x14ac:dyDescent="0.25">
      <c r="B263" s="4">
        <v>103144</v>
      </c>
      <c r="C263" s="8" t="s">
        <v>6451</v>
      </c>
      <c r="D263" s="4" t="s">
        <v>42</v>
      </c>
      <c r="E263" s="11">
        <f t="shared" si="8"/>
        <v>151.88999999999999</v>
      </c>
      <c r="F263">
        <f t="shared" si="9"/>
        <v>103144</v>
      </c>
      <c r="H263" s="803">
        <v>143.97</v>
      </c>
      <c r="I263" s="811">
        <v>151.88999999999999</v>
      </c>
    </row>
    <row r="264" spans="2:9" ht="30" x14ac:dyDescent="0.25">
      <c r="B264" s="6">
        <v>103145</v>
      </c>
      <c r="C264" s="9" t="s">
        <v>6452</v>
      </c>
      <c r="D264" s="6" t="s">
        <v>42</v>
      </c>
      <c r="E264" s="11">
        <f t="shared" si="8"/>
        <v>185.43</v>
      </c>
      <c r="F264">
        <f t="shared" si="9"/>
        <v>103145</v>
      </c>
      <c r="H264" s="802">
        <v>175.63</v>
      </c>
      <c r="I264">
        <v>185.43</v>
      </c>
    </row>
    <row r="265" spans="2:9" ht="30" x14ac:dyDescent="0.25">
      <c r="B265" s="4">
        <v>103146</v>
      </c>
      <c r="C265" s="8" t="s">
        <v>6453</v>
      </c>
      <c r="D265" s="4" t="s">
        <v>42</v>
      </c>
      <c r="E265" s="11">
        <f t="shared" si="8"/>
        <v>197.06</v>
      </c>
      <c r="F265">
        <f t="shared" si="9"/>
        <v>103146</v>
      </c>
      <c r="H265" s="803">
        <v>186.62</v>
      </c>
      <c r="I265" s="811">
        <v>197.06</v>
      </c>
    </row>
    <row r="266" spans="2:9" ht="30" x14ac:dyDescent="0.25">
      <c r="B266" s="6">
        <v>103147</v>
      </c>
      <c r="C266" s="9" t="s">
        <v>6454</v>
      </c>
      <c r="D266" s="6" t="s">
        <v>42</v>
      </c>
      <c r="E266" s="11">
        <f t="shared" si="8"/>
        <v>220.35</v>
      </c>
      <c r="F266">
        <f t="shared" si="9"/>
        <v>103147</v>
      </c>
      <c r="H266" s="802">
        <v>208.61</v>
      </c>
      <c r="I266">
        <v>220.35</v>
      </c>
    </row>
    <row r="267" spans="2:9" ht="30" x14ac:dyDescent="0.25">
      <c r="B267" s="4">
        <v>103148</v>
      </c>
      <c r="C267" s="8" t="s">
        <v>6455</v>
      </c>
      <c r="D267" s="4" t="s">
        <v>42</v>
      </c>
      <c r="E267" s="11">
        <f t="shared" si="8"/>
        <v>265.52</v>
      </c>
      <c r="F267">
        <f t="shared" si="9"/>
        <v>103148</v>
      </c>
      <c r="H267" s="803">
        <v>251.26</v>
      </c>
      <c r="I267" s="811">
        <v>265.52</v>
      </c>
    </row>
    <row r="268" spans="2:9" ht="30" x14ac:dyDescent="0.25">
      <c r="B268" s="6">
        <v>103149</v>
      </c>
      <c r="C268" s="9" t="s">
        <v>6456</v>
      </c>
      <c r="D268" s="6" t="s">
        <v>42</v>
      </c>
      <c r="E268" s="11">
        <f t="shared" si="8"/>
        <v>288.8</v>
      </c>
      <c r="F268">
        <f t="shared" si="9"/>
        <v>103149</v>
      </c>
      <c r="H268" s="802">
        <v>273.24</v>
      </c>
      <c r="I268">
        <v>288.8</v>
      </c>
    </row>
    <row r="269" spans="2:9" ht="30" x14ac:dyDescent="0.25">
      <c r="B269" s="4">
        <v>103150</v>
      </c>
      <c r="C269" s="8" t="s">
        <v>6457</v>
      </c>
      <c r="D269" s="4" t="s">
        <v>42</v>
      </c>
      <c r="E269" s="11">
        <f t="shared" si="8"/>
        <v>333.93</v>
      </c>
      <c r="F269">
        <f t="shared" si="9"/>
        <v>103150</v>
      </c>
      <c r="H269" s="803">
        <v>315.85000000000002</v>
      </c>
      <c r="I269" s="811">
        <v>333.93</v>
      </c>
    </row>
    <row r="270" spans="2:9" ht="30" x14ac:dyDescent="0.25">
      <c r="B270" s="6">
        <v>103151</v>
      </c>
      <c r="C270" s="9" t="s">
        <v>6458</v>
      </c>
      <c r="D270" s="6" t="s">
        <v>42</v>
      </c>
      <c r="E270" s="11">
        <f t="shared" si="8"/>
        <v>357.26</v>
      </c>
      <c r="F270">
        <f t="shared" si="9"/>
        <v>103151</v>
      </c>
      <c r="H270" s="802">
        <v>337.88</v>
      </c>
      <c r="I270">
        <v>357.26</v>
      </c>
    </row>
    <row r="271" spans="2:9" ht="30" x14ac:dyDescent="0.25">
      <c r="B271" s="4">
        <v>103152</v>
      </c>
      <c r="C271" s="8" t="s">
        <v>6459</v>
      </c>
      <c r="D271" s="4" t="s">
        <v>42</v>
      </c>
      <c r="E271" s="11">
        <f t="shared" si="8"/>
        <v>425.72</v>
      </c>
      <c r="F271">
        <f t="shared" si="9"/>
        <v>103152</v>
      </c>
      <c r="H271" s="803">
        <v>402.54</v>
      </c>
      <c r="I271" s="811">
        <v>425.72</v>
      </c>
    </row>
    <row r="272" spans="2:9" ht="30" x14ac:dyDescent="0.25">
      <c r="B272" s="6">
        <v>103372</v>
      </c>
      <c r="C272" s="9" t="s">
        <v>6723</v>
      </c>
      <c r="D272" s="6" t="s">
        <v>9</v>
      </c>
      <c r="E272" s="11">
        <f t="shared" si="8"/>
        <v>5.28</v>
      </c>
      <c r="F272">
        <f t="shared" si="9"/>
        <v>103372</v>
      </c>
      <c r="H272" s="802">
        <v>5.27</v>
      </c>
      <c r="I272">
        <v>5.28</v>
      </c>
    </row>
    <row r="273" spans="2:9" ht="30" x14ac:dyDescent="0.25">
      <c r="B273" s="4">
        <v>103373</v>
      </c>
      <c r="C273" s="8" t="s">
        <v>6724</v>
      </c>
      <c r="D273" s="4" t="s">
        <v>9</v>
      </c>
      <c r="E273" s="11">
        <f t="shared" si="8"/>
        <v>10.37</v>
      </c>
      <c r="F273">
        <f t="shared" si="9"/>
        <v>103373</v>
      </c>
      <c r="H273" s="803">
        <v>10.35</v>
      </c>
      <c r="I273" s="811">
        <v>10.37</v>
      </c>
    </row>
    <row r="274" spans="2:9" ht="30" x14ac:dyDescent="0.25">
      <c r="B274" s="6">
        <v>103376</v>
      </c>
      <c r="C274" s="9" t="s">
        <v>6725</v>
      </c>
      <c r="D274" s="6" t="s">
        <v>9</v>
      </c>
      <c r="E274" s="11">
        <f t="shared" si="8"/>
        <v>124.08</v>
      </c>
      <c r="F274">
        <f t="shared" si="9"/>
        <v>103376</v>
      </c>
      <c r="H274" s="802">
        <v>123.99</v>
      </c>
      <c r="I274">
        <v>124.08</v>
      </c>
    </row>
    <row r="275" spans="2:9" ht="30" x14ac:dyDescent="0.25">
      <c r="B275" s="4">
        <v>103377</v>
      </c>
      <c r="C275" s="8" t="s">
        <v>6726</v>
      </c>
      <c r="D275" s="4" t="s">
        <v>9</v>
      </c>
      <c r="E275" s="11">
        <f t="shared" si="8"/>
        <v>265.64</v>
      </c>
      <c r="F275">
        <f t="shared" si="9"/>
        <v>103377</v>
      </c>
      <c r="H275" s="803">
        <v>265.51</v>
      </c>
      <c r="I275" s="807">
        <v>265.64</v>
      </c>
    </row>
    <row r="276" spans="2:9" ht="30" x14ac:dyDescent="0.25">
      <c r="B276" s="6">
        <v>103379</v>
      </c>
      <c r="C276" s="9" t="s">
        <v>6727</v>
      </c>
      <c r="D276" s="6" t="s">
        <v>9</v>
      </c>
      <c r="E276" s="11">
        <f t="shared" si="8"/>
        <v>413.65</v>
      </c>
      <c r="F276">
        <f t="shared" si="9"/>
        <v>103379</v>
      </c>
      <c r="H276" s="802">
        <v>413.46</v>
      </c>
      <c r="I276">
        <v>413.65</v>
      </c>
    </row>
    <row r="277" spans="2:9" ht="30" x14ac:dyDescent="0.25">
      <c r="B277" s="4">
        <v>103383</v>
      </c>
      <c r="C277" s="8" t="s">
        <v>6728</v>
      </c>
      <c r="D277" s="4" t="s">
        <v>9</v>
      </c>
      <c r="E277" s="11">
        <f t="shared" si="8"/>
        <v>1015.1</v>
      </c>
      <c r="F277">
        <f t="shared" si="9"/>
        <v>103383</v>
      </c>
      <c r="H277" s="803">
        <v>1014.88</v>
      </c>
      <c r="I277" s="807">
        <v>1015.1</v>
      </c>
    </row>
    <row r="278" spans="2:9" ht="30" x14ac:dyDescent="0.25">
      <c r="B278" s="6">
        <v>103385</v>
      </c>
      <c r="C278" s="9" t="s">
        <v>6729</v>
      </c>
      <c r="D278" s="6" t="s">
        <v>9</v>
      </c>
      <c r="E278" s="11">
        <f t="shared" si="8"/>
        <v>1636.83</v>
      </c>
      <c r="F278">
        <f t="shared" si="9"/>
        <v>103385</v>
      </c>
      <c r="H278" s="802">
        <v>1636.39</v>
      </c>
      <c r="I278" s="76">
        <v>1636.83</v>
      </c>
    </row>
    <row r="279" spans="2:9" ht="30" x14ac:dyDescent="0.25">
      <c r="B279" s="4">
        <v>103387</v>
      </c>
      <c r="C279" s="8" t="s">
        <v>6730</v>
      </c>
      <c r="D279" s="4" t="s">
        <v>9</v>
      </c>
      <c r="E279" s="11">
        <f t="shared" si="8"/>
        <v>2871.41</v>
      </c>
      <c r="F279">
        <f t="shared" si="9"/>
        <v>103387</v>
      </c>
      <c r="H279" s="803">
        <v>2870.73</v>
      </c>
      <c r="I279" s="807">
        <v>2871.41</v>
      </c>
    </row>
    <row r="280" spans="2:9" ht="30" x14ac:dyDescent="0.25">
      <c r="B280" s="6">
        <v>103389</v>
      </c>
      <c r="C280" s="9" t="s">
        <v>6731</v>
      </c>
      <c r="D280" s="6" t="s">
        <v>9</v>
      </c>
      <c r="E280" s="11">
        <f t="shared" si="8"/>
        <v>4270.25</v>
      </c>
      <c r="F280">
        <f t="shared" si="9"/>
        <v>103389</v>
      </c>
      <c r="H280" s="802">
        <v>4269.24</v>
      </c>
      <c r="I280" s="76">
        <v>4270.25</v>
      </c>
    </row>
    <row r="281" spans="2:9" ht="30" x14ac:dyDescent="0.25">
      <c r="B281" s="4">
        <v>103391</v>
      </c>
      <c r="C281" s="8" t="s">
        <v>6732</v>
      </c>
      <c r="D281" s="4" t="s">
        <v>9</v>
      </c>
      <c r="E281" s="11">
        <f t="shared" si="8"/>
        <v>2814.24</v>
      </c>
      <c r="F281">
        <f t="shared" si="9"/>
        <v>103391</v>
      </c>
      <c r="H281" s="803">
        <v>2812.81</v>
      </c>
      <c r="I281" s="807">
        <v>2814.24</v>
      </c>
    </row>
    <row r="282" spans="2:9" ht="30" x14ac:dyDescent="0.25">
      <c r="B282" s="6">
        <v>103392</v>
      </c>
      <c r="C282" s="9" t="s">
        <v>6733</v>
      </c>
      <c r="D282" s="6" t="s">
        <v>9</v>
      </c>
      <c r="E282" s="11">
        <f t="shared" si="8"/>
        <v>4598.84</v>
      </c>
      <c r="F282">
        <f t="shared" si="9"/>
        <v>103392</v>
      </c>
      <c r="H282" s="802">
        <v>4597.16</v>
      </c>
      <c r="I282" s="76">
        <v>4598.84</v>
      </c>
    </row>
    <row r="283" spans="2:9" ht="30" x14ac:dyDescent="0.25">
      <c r="B283" s="4">
        <v>103393</v>
      </c>
      <c r="C283" s="8" t="s">
        <v>6734</v>
      </c>
      <c r="D283" s="4" t="s">
        <v>9</v>
      </c>
      <c r="E283" s="11">
        <f t="shared" si="8"/>
        <v>5072.41</v>
      </c>
      <c r="F283">
        <f t="shared" si="9"/>
        <v>103393</v>
      </c>
      <c r="H283" s="803">
        <v>5070.5</v>
      </c>
      <c r="I283" s="807">
        <v>5072.41</v>
      </c>
    </row>
    <row r="284" spans="2:9" ht="30" x14ac:dyDescent="0.25">
      <c r="B284" s="6">
        <v>103397</v>
      </c>
      <c r="C284" s="9" t="s">
        <v>6735</v>
      </c>
      <c r="D284" s="6" t="s">
        <v>42</v>
      </c>
      <c r="E284" s="11">
        <f t="shared" si="8"/>
        <v>3.16</v>
      </c>
      <c r="F284">
        <f t="shared" si="9"/>
        <v>103397</v>
      </c>
      <c r="H284" s="802">
        <v>2.85</v>
      </c>
      <c r="I284" s="76">
        <v>3.16</v>
      </c>
    </row>
    <row r="285" spans="2:9" ht="30" x14ac:dyDescent="0.25">
      <c r="B285" s="4">
        <v>103398</v>
      </c>
      <c r="C285" s="8" t="s">
        <v>6736</v>
      </c>
      <c r="D285" s="4" t="s">
        <v>42</v>
      </c>
      <c r="E285" s="11">
        <f t="shared" si="8"/>
        <v>5.07</v>
      </c>
      <c r="F285">
        <f t="shared" si="9"/>
        <v>103398</v>
      </c>
      <c r="H285" s="803">
        <v>4.57</v>
      </c>
      <c r="I285" s="807">
        <v>5.07</v>
      </c>
    </row>
    <row r="286" spans="2:9" ht="30" x14ac:dyDescent="0.25">
      <c r="B286" s="6">
        <v>103399</v>
      </c>
      <c r="C286" s="9" t="s">
        <v>6737</v>
      </c>
      <c r="D286" s="6" t="s">
        <v>42</v>
      </c>
      <c r="E286" s="11">
        <f t="shared" si="8"/>
        <v>9.99</v>
      </c>
      <c r="F286">
        <f t="shared" si="9"/>
        <v>103399</v>
      </c>
      <c r="H286" s="802">
        <v>9.02</v>
      </c>
      <c r="I286" s="76">
        <v>9.99</v>
      </c>
    </row>
    <row r="287" spans="2:9" ht="30" x14ac:dyDescent="0.25">
      <c r="B287" s="4">
        <v>103400</v>
      </c>
      <c r="C287" s="8" t="s">
        <v>6738</v>
      </c>
      <c r="D287" s="4" t="s">
        <v>42</v>
      </c>
      <c r="E287" s="11">
        <f t="shared" si="8"/>
        <v>14.26</v>
      </c>
      <c r="F287">
        <f t="shared" si="9"/>
        <v>103400</v>
      </c>
      <c r="H287" s="803">
        <v>12.88</v>
      </c>
      <c r="I287" s="811">
        <v>14.26</v>
      </c>
    </row>
    <row r="288" spans="2:9" ht="30" x14ac:dyDescent="0.25">
      <c r="B288" s="6">
        <v>103401</v>
      </c>
      <c r="C288" s="9" t="s">
        <v>6739</v>
      </c>
      <c r="D288" s="6" t="s">
        <v>42</v>
      </c>
      <c r="E288" s="11">
        <f t="shared" si="8"/>
        <v>17.440000000000001</v>
      </c>
      <c r="F288">
        <f t="shared" si="9"/>
        <v>103401</v>
      </c>
      <c r="H288" s="802">
        <v>15.75</v>
      </c>
      <c r="I288">
        <v>17.440000000000001</v>
      </c>
    </row>
    <row r="289" spans="2:9" ht="30" x14ac:dyDescent="0.25">
      <c r="B289" s="4">
        <v>103402</v>
      </c>
      <c r="C289" s="8" t="s">
        <v>6740</v>
      </c>
      <c r="D289" s="4" t="s">
        <v>42</v>
      </c>
      <c r="E289" s="11">
        <f t="shared" si="8"/>
        <v>25.37</v>
      </c>
      <c r="F289">
        <f t="shared" si="9"/>
        <v>103402</v>
      </c>
      <c r="H289" s="803">
        <v>22.93</v>
      </c>
      <c r="I289" s="811">
        <v>25.37</v>
      </c>
    </row>
    <row r="290" spans="2:9" ht="30" x14ac:dyDescent="0.25">
      <c r="B290" s="6">
        <v>103403</v>
      </c>
      <c r="C290" s="9" t="s">
        <v>6741</v>
      </c>
      <c r="D290" s="6" t="s">
        <v>42</v>
      </c>
      <c r="E290" s="11">
        <f t="shared" si="8"/>
        <v>28.54</v>
      </c>
      <c r="F290">
        <f t="shared" si="9"/>
        <v>103403</v>
      </c>
      <c r="H290" s="802">
        <v>25.79</v>
      </c>
      <c r="I290">
        <v>28.54</v>
      </c>
    </row>
    <row r="291" spans="2:9" ht="30" x14ac:dyDescent="0.25">
      <c r="B291" s="4">
        <v>103404</v>
      </c>
      <c r="C291" s="8" t="s">
        <v>6742</v>
      </c>
      <c r="D291" s="4" t="s">
        <v>42</v>
      </c>
      <c r="E291" s="11">
        <f t="shared" si="8"/>
        <v>31.72</v>
      </c>
      <c r="F291">
        <f t="shared" si="9"/>
        <v>103404</v>
      </c>
      <c r="H291" s="803">
        <v>28.65</v>
      </c>
      <c r="I291" s="811">
        <v>31.72</v>
      </c>
    </row>
    <row r="292" spans="2:9" ht="30" x14ac:dyDescent="0.25">
      <c r="B292" s="6">
        <v>103405</v>
      </c>
      <c r="C292" s="9" t="s">
        <v>6743</v>
      </c>
      <c r="D292" s="6" t="s">
        <v>42</v>
      </c>
      <c r="E292" s="11">
        <f t="shared" si="8"/>
        <v>35.68</v>
      </c>
      <c r="F292">
        <f t="shared" si="9"/>
        <v>103405</v>
      </c>
      <c r="H292" s="802">
        <v>32.24</v>
      </c>
      <c r="I292">
        <v>35.68</v>
      </c>
    </row>
    <row r="293" spans="2:9" ht="30" x14ac:dyDescent="0.25">
      <c r="B293" s="4">
        <v>103406</v>
      </c>
      <c r="C293" s="8" t="s">
        <v>6744</v>
      </c>
      <c r="D293" s="4" t="s">
        <v>42</v>
      </c>
      <c r="E293" s="11">
        <f t="shared" si="8"/>
        <v>39.64</v>
      </c>
      <c r="F293">
        <f t="shared" si="9"/>
        <v>103406</v>
      </c>
      <c r="H293" s="803">
        <v>35.83</v>
      </c>
      <c r="I293" s="811">
        <v>39.64</v>
      </c>
    </row>
    <row r="294" spans="2:9" ht="30" x14ac:dyDescent="0.25">
      <c r="B294" s="6">
        <v>103407</v>
      </c>
      <c r="C294" s="9" t="s">
        <v>6745</v>
      </c>
      <c r="D294" s="6" t="s">
        <v>42</v>
      </c>
      <c r="E294" s="11">
        <f t="shared" si="8"/>
        <v>44.4</v>
      </c>
      <c r="F294">
        <f t="shared" si="9"/>
        <v>103407</v>
      </c>
      <c r="H294" s="802">
        <v>40.119999999999997</v>
      </c>
      <c r="I294">
        <v>44.4</v>
      </c>
    </row>
    <row r="295" spans="2:9" ht="30" x14ac:dyDescent="0.25">
      <c r="B295" s="4">
        <v>103408</v>
      </c>
      <c r="C295" s="8" t="s">
        <v>6746</v>
      </c>
      <c r="D295" s="4" t="s">
        <v>42</v>
      </c>
      <c r="E295" s="11">
        <f t="shared" si="8"/>
        <v>49.96</v>
      </c>
      <c r="F295">
        <f t="shared" si="9"/>
        <v>103408</v>
      </c>
      <c r="H295" s="803">
        <v>45.14</v>
      </c>
      <c r="I295" s="811">
        <v>49.96</v>
      </c>
    </row>
    <row r="296" spans="2:9" ht="30" x14ac:dyDescent="0.25">
      <c r="B296" s="6">
        <v>103409</v>
      </c>
      <c r="C296" s="9" t="s">
        <v>6747</v>
      </c>
      <c r="D296" s="6" t="s">
        <v>42</v>
      </c>
      <c r="E296" s="11">
        <f t="shared" si="8"/>
        <v>56.3</v>
      </c>
      <c r="F296">
        <f t="shared" si="9"/>
        <v>103409</v>
      </c>
      <c r="H296" s="802">
        <v>50.88</v>
      </c>
      <c r="I296">
        <v>56.3</v>
      </c>
    </row>
    <row r="297" spans="2:9" ht="30" x14ac:dyDescent="0.25">
      <c r="B297" s="4">
        <v>103410</v>
      </c>
      <c r="C297" s="8" t="s">
        <v>6748</v>
      </c>
      <c r="D297" s="4" t="s">
        <v>42</v>
      </c>
      <c r="E297" s="11">
        <f t="shared" si="8"/>
        <v>63.44</v>
      </c>
      <c r="F297">
        <f t="shared" si="9"/>
        <v>103410</v>
      </c>
      <c r="H297" s="803">
        <v>57.32</v>
      </c>
      <c r="I297" s="811">
        <v>63.44</v>
      </c>
    </row>
    <row r="298" spans="2:9" ht="30" x14ac:dyDescent="0.25">
      <c r="B298" s="6">
        <v>103411</v>
      </c>
      <c r="C298" s="9" t="s">
        <v>6749</v>
      </c>
      <c r="D298" s="6" t="s">
        <v>42</v>
      </c>
      <c r="E298" s="11">
        <f t="shared" si="8"/>
        <v>6.34</v>
      </c>
      <c r="F298">
        <f t="shared" si="9"/>
        <v>103411</v>
      </c>
      <c r="H298" s="802">
        <v>5.72</v>
      </c>
      <c r="I298">
        <v>6.34</v>
      </c>
    </row>
    <row r="299" spans="2:9" ht="30" x14ac:dyDescent="0.25">
      <c r="B299" s="4">
        <v>103412</v>
      </c>
      <c r="C299" s="8" t="s">
        <v>6750</v>
      </c>
      <c r="D299" s="4" t="s">
        <v>42</v>
      </c>
      <c r="E299" s="11">
        <f t="shared" si="8"/>
        <v>10.14</v>
      </c>
      <c r="F299">
        <f t="shared" si="9"/>
        <v>103412</v>
      </c>
      <c r="H299" s="803">
        <v>9.16</v>
      </c>
      <c r="I299" s="811">
        <v>10.14</v>
      </c>
    </row>
    <row r="300" spans="2:9" ht="30" x14ac:dyDescent="0.25">
      <c r="B300" s="6">
        <v>103413</v>
      </c>
      <c r="C300" s="9" t="s">
        <v>6751</v>
      </c>
      <c r="D300" s="6" t="s">
        <v>42</v>
      </c>
      <c r="E300" s="11">
        <f t="shared" si="8"/>
        <v>19.98</v>
      </c>
      <c r="F300">
        <f t="shared" si="9"/>
        <v>103413</v>
      </c>
      <c r="H300" s="802">
        <v>18.05</v>
      </c>
      <c r="I300">
        <v>19.98</v>
      </c>
    </row>
    <row r="301" spans="2:9" ht="30" x14ac:dyDescent="0.25">
      <c r="B301" s="4">
        <v>103414</v>
      </c>
      <c r="C301" s="8" t="s">
        <v>6752</v>
      </c>
      <c r="D301" s="4" t="s">
        <v>42</v>
      </c>
      <c r="E301" s="11">
        <f t="shared" si="8"/>
        <v>28.54</v>
      </c>
      <c r="F301">
        <f t="shared" si="9"/>
        <v>103414</v>
      </c>
      <c r="H301" s="803">
        <v>25.79</v>
      </c>
      <c r="I301" s="811">
        <v>28.54</v>
      </c>
    </row>
    <row r="302" spans="2:9" ht="30" x14ac:dyDescent="0.25">
      <c r="B302" s="6">
        <v>103415</v>
      </c>
      <c r="C302" s="9" t="s">
        <v>6753</v>
      </c>
      <c r="D302" s="6" t="s">
        <v>42</v>
      </c>
      <c r="E302" s="11">
        <f t="shared" si="8"/>
        <v>34.89</v>
      </c>
      <c r="F302">
        <f t="shared" si="9"/>
        <v>103415</v>
      </c>
      <c r="H302" s="802">
        <v>31.52</v>
      </c>
      <c r="I302">
        <v>34.89</v>
      </c>
    </row>
    <row r="303" spans="2:9" ht="30" x14ac:dyDescent="0.25">
      <c r="B303" s="4">
        <v>103416</v>
      </c>
      <c r="C303" s="8" t="s">
        <v>6754</v>
      </c>
      <c r="D303" s="4" t="s">
        <v>42</v>
      </c>
      <c r="E303" s="11">
        <f t="shared" si="8"/>
        <v>50.75</v>
      </c>
      <c r="F303">
        <f t="shared" si="9"/>
        <v>103416</v>
      </c>
      <c r="H303" s="803">
        <v>45.86</v>
      </c>
      <c r="I303" s="811">
        <v>50.75</v>
      </c>
    </row>
    <row r="304" spans="2:9" ht="30" x14ac:dyDescent="0.25">
      <c r="B304" s="6">
        <v>103417</v>
      </c>
      <c r="C304" s="9" t="s">
        <v>6755</v>
      </c>
      <c r="D304" s="6" t="s">
        <v>42</v>
      </c>
      <c r="E304" s="11">
        <f t="shared" si="8"/>
        <v>57.1</v>
      </c>
      <c r="F304">
        <f t="shared" si="9"/>
        <v>103417</v>
      </c>
      <c r="H304" s="802">
        <v>51.58</v>
      </c>
      <c r="I304">
        <v>57.1</v>
      </c>
    </row>
    <row r="305" spans="2:9" ht="30" x14ac:dyDescent="0.25">
      <c r="B305" s="4">
        <v>103418</v>
      </c>
      <c r="C305" s="8" t="s">
        <v>6756</v>
      </c>
      <c r="D305" s="4" t="s">
        <v>42</v>
      </c>
      <c r="E305" s="11">
        <f t="shared" si="8"/>
        <v>63.44</v>
      </c>
      <c r="F305">
        <f t="shared" si="9"/>
        <v>103418</v>
      </c>
      <c r="H305" s="803">
        <v>57.32</v>
      </c>
      <c r="I305" s="811">
        <v>63.44</v>
      </c>
    </row>
    <row r="306" spans="2:9" ht="30" x14ac:dyDescent="0.25">
      <c r="B306" s="6">
        <v>103419</v>
      </c>
      <c r="C306" s="9" t="s">
        <v>6757</v>
      </c>
      <c r="D306" s="6" t="s">
        <v>42</v>
      </c>
      <c r="E306" s="11">
        <f t="shared" si="8"/>
        <v>71.38</v>
      </c>
      <c r="F306">
        <f t="shared" si="9"/>
        <v>103419</v>
      </c>
      <c r="H306" s="802">
        <v>64.489999999999995</v>
      </c>
      <c r="I306">
        <v>71.38</v>
      </c>
    </row>
    <row r="307" spans="2:9" ht="30" x14ac:dyDescent="0.25">
      <c r="B307" s="4">
        <v>103420</v>
      </c>
      <c r="C307" s="8" t="s">
        <v>6758</v>
      </c>
      <c r="D307" s="4" t="s">
        <v>42</v>
      </c>
      <c r="E307" s="11">
        <f t="shared" si="8"/>
        <v>79.3</v>
      </c>
      <c r="F307">
        <f t="shared" si="9"/>
        <v>103420</v>
      </c>
      <c r="H307" s="803">
        <v>71.66</v>
      </c>
      <c r="I307" s="811">
        <v>79.3</v>
      </c>
    </row>
    <row r="308" spans="2:9" ht="30" x14ac:dyDescent="0.25">
      <c r="B308" s="6">
        <v>103421</v>
      </c>
      <c r="C308" s="9" t="s">
        <v>6759</v>
      </c>
      <c r="D308" s="6" t="s">
        <v>42</v>
      </c>
      <c r="E308" s="11">
        <f t="shared" si="8"/>
        <v>88.83</v>
      </c>
      <c r="F308">
        <f t="shared" si="9"/>
        <v>103421</v>
      </c>
      <c r="H308" s="802">
        <v>80.25</v>
      </c>
      <c r="I308">
        <v>88.83</v>
      </c>
    </row>
    <row r="309" spans="2:9" ht="30" x14ac:dyDescent="0.25">
      <c r="B309" s="4">
        <v>103422</v>
      </c>
      <c r="C309" s="8" t="s">
        <v>6760</v>
      </c>
      <c r="D309" s="4" t="s">
        <v>42</v>
      </c>
      <c r="E309" s="11">
        <f t="shared" si="8"/>
        <v>99.93</v>
      </c>
      <c r="F309">
        <f t="shared" si="9"/>
        <v>103422</v>
      </c>
      <c r="H309" s="803">
        <v>90.28</v>
      </c>
      <c r="I309" s="811">
        <v>99.93</v>
      </c>
    </row>
    <row r="310" spans="2:9" ht="30" x14ac:dyDescent="0.25">
      <c r="B310" s="6">
        <v>103423</v>
      </c>
      <c r="C310" s="9" t="s">
        <v>6761</v>
      </c>
      <c r="D310" s="6" t="s">
        <v>42</v>
      </c>
      <c r="E310" s="11">
        <f t="shared" si="8"/>
        <v>112.62</v>
      </c>
      <c r="F310">
        <f t="shared" si="9"/>
        <v>103423</v>
      </c>
      <c r="H310" s="802">
        <v>101.76</v>
      </c>
      <c r="I310">
        <v>112.62</v>
      </c>
    </row>
    <row r="311" spans="2:9" ht="30" x14ac:dyDescent="0.25">
      <c r="B311" s="4">
        <v>103424</v>
      </c>
      <c r="C311" s="8" t="s">
        <v>6762</v>
      </c>
      <c r="D311" s="4" t="s">
        <v>42</v>
      </c>
      <c r="E311" s="11">
        <f t="shared" si="8"/>
        <v>126.89</v>
      </c>
      <c r="F311">
        <f t="shared" si="9"/>
        <v>103424</v>
      </c>
      <c r="H311" s="803">
        <v>114.66</v>
      </c>
      <c r="I311" s="811">
        <v>126.89</v>
      </c>
    </row>
    <row r="312" spans="2:9" ht="30" x14ac:dyDescent="0.25">
      <c r="B312" s="6">
        <v>103425</v>
      </c>
      <c r="C312" s="9" t="s">
        <v>6763</v>
      </c>
      <c r="D312" s="6" t="s">
        <v>42</v>
      </c>
      <c r="E312" s="11">
        <f t="shared" si="8"/>
        <v>14.74</v>
      </c>
      <c r="F312">
        <f t="shared" si="9"/>
        <v>103425</v>
      </c>
      <c r="H312" s="802">
        <v>14.43</v>
      </c>
      <c r="I312">
        <v>14.74</v>
      </c>
    </row>
    <row r="313" spans="2:9" ht="30" x14ac:dyDescent="0.25">
      <c r="B313" s="4">
        <v>103426</v>
      </c>
      <c r="C313" s="8" t="s">
        <v>6764</v>
      </c>
      <c r="D313" s="4" t="s">
        <v>42</v>
      </c>
      <c r="E313" s="11">
        <f t="shared" si="8"/>
        <v>17.55</v>
      </c>
      <c r="F313">
        <f t="shared" si="9"/>
        <v>103426</v>
      </c>
      <c r="H313" s="803">
        <v>17.05</v>
      </c>
      <c r="I313" s="811">
        <v>17.55</v>
      </c>
    </row>
    <row r="314" spans="2:9" ht="30" x14ac:dyDescent="0.25">
      <c r="B314" s="6">
        <v>103427</v>
      </c>
      <c r="C314" s="9" t="s">
        <v>6765</v>
      </c>
      <c r="D314" s="6" t="s">
        <v>42</v>
      </c>
      <c r="E314" s="11">
        <f t="shared" si="8"/>
        <v>35.19</v>
      </c>
      <c r="F314">
        <f t="shared" si="9"/>
        <v>103427</v>
      </c>
      <c r="H314" s="802">
        <v>34.22</v>
      </c>
      <c r="I314">
        <v>35.19</v>
      </c>
    </row>
    <row r="315" spans="2:9" ht="30" x14ac:dyDescent="0.25">
      <c r="B315" s="4">
        <v>103428</v>
      </c>
      <c r="C315" s="8" t="s">
        <v>6766</v>
      </c>
      <c r="D315" s="4" t="s">
        <v>42</v>
      </c>
      <c r="E315" s="11">
        <f t="shared" si="8"/>
        <v>238.89</v>
      </c>
      <c r="F315">
        <f t="shared" si="9"/>
        <v>103428</v>
      </c>
      <c r="H315" s="803">
        <v>235.82</v>
      </c>
      <c r="I315" s="811">
        <v>238.89</v>
      </c>
    </row>
    <row r="316" spans="2:9" ht="30" x14ac:dyDescent="0.25">
      <c r="B316" s="6">
        <v>103429</v>
      </c>
      <c r="C316" s="9" t="s">
        <v>6767</v>
      </c>
      <c r="D316" s="6" t="s">
        <v>42</v>
      </c>
      <c r="E316" s="11">
        <f t="shared" si="8"/>
        <v>2683.26</v>
      </c>
      <c r="F316">
        <f t="shared" si="9"/>
        <v>103429</v>
      </c>
      <c r="H316" s="802">
        <v>2677.14</v>
      </c>
      <c r="I316" s="76">
        <v>2683.26</v>
      </c>
    </row>
    <row r="317" spans="2:9" ht="30" x14ac:dyDescent="0.25">
      <c r="B317" s="4">
        <v>103430</v>
      </c>
      <c r="C317" s="8" t="s">
        <v>6768</v>
      </c>
      <c r="D317" s="4" t="s">
        <v>42</v>
      </c>
      <c r="E317" s="11">
        <f t="shared" si="8"/>
        <v>31.89</v>
      </c>
      <c r="F317">
        <f t="shared" si="9"/>
        <v>103430</v>
      </c>
      <c r="H317" s="803">
        <v>31.39</v>
      </c>
      <c r="I317" s="811">
        <v>31.89</v>
      </c>
    </row>
    <row r="318" spans="2:9" ht="30" x14ac:dyDescent="0.25">
      <c r="B318" s="6">
        <v>103431</v>
      </c>
      <c r="C318" s="9" t="s">
        <v>6769</v>
      </c>
      <c r="D318" s="6" t="s">
        <v>42</v>
      </c>
      <c r="E318" s="11">
        <f t="shared" si="8"/>
        <v>55.77</v>
      </c>
      <c r="F318">
        <f t="shared" si="9"/>
        <v>103431</v>
      </c>
      <c r="H318" s="802">
        <v>54.8</v>
      </c>
      <c r="I318">
        <v>55.77</v>
      </c>
    </row>
    <row r="319" spans="2:9" ht="30" x14ac:dyDescent="0.25">
      <c r="B319" s="4">
        <v>103432</v>
      </c>
      <c r="C319" s="8" t="s">
        <v>6770</v>
      </c>
      <c r="D319" s="4" t="s">
        <v>42</v>
      </c>
      <c r="E319" s="11">
        <f t="shared" si="8"/>
        <v>1523.77</v>
      </c>
      <c r="F319">
        <f t="shared" si="9"/>
        <v>103432</v>
      </c>
      <c r="H319" s="803">
        <v>1520.7</v>
      </c>
      <c r="I319" s="807">
        <v>1523.77</v>
      </c>
    </row>
    <row r="320" spans="2:9" ht="30" x14ac:dyDescent="0.25">
      <c r="B320" s="6">
        <v>103433</v>
      </c>
      <c r="C320" s="9" t="s">
        <v>6771</v>
      </c>
      <c r="D320" s="6" t="s">
        <v>42</v>
      </c>
      <c r="E320" s="11">
        <f t="shared" si="8"/>
        <v>31.76</v>
      </c>
      <c r="F320">
        <f t="shared" si="9"/>
        <v>103433</v>
      </c>
      <c r="H320" s="802">
        <v>31.45</v>
      </c>
      <c r="I320">
        <v>31.76</v>
      </c>
    </row>
    <row r="321" spans="2:9" ht="30" x14ac:dyDescent="0.25">
      <c r="B321" s="4">
        <v>103434</v>
      </c>
      <c r="C321" s="8" t="s">
        <v>6772</v>
      </c>
      <c r="D321" s="4" t="s">
        <v>42</v>
      </c>
      <c r="E321" s="11">
        <f t="shared" si="8"/>
        <v>43.86</v>
      </c>
      <c r="F321">
        <f t="shared" si="9"/>
        <v>103434</v>
      </c>
      <c r="H321" s="803">
        <v>43.36</v>
      </c>
      <c r="I321" s="811">
        <v>43.86</v>
      </c>
    </row>
    <row r="322" spans="2:9" ht="30" x14ac:dyDescent="0.25">
      <c r="B322" s="6">
        <v>103435</v>
      </c>
      <c r="C322" s="9" t="s">
        <v>6773</v>
      </c>
      <c r="D322" s="6" t="s">
        <v>42</v>
      </c>
      <c r="E322" s="11">
        <f t="shared" si="8"/>
        <v>81.55</v>
      </c>
      <c r="F322">
        <f t="shared" si="9"/>
        <v>103435</v>
      </c>
      <c r="H322" s="802">
        <v>80.58</v>
      </c>
      <c r="I322" s="76">
        <v>81.55</v>
      </c>
    </row>
    <row r="323" spans="2:9" ht="30" x14ac:dyDescent="0.25">
      <c r="B323" s="4">
        <v>103436</v>
      </c>
      <c r="C323" s="8" t="s">
        <v>6774</v>
      </c>
      <c r="D323" s="4" t="s">
        <v>42</v>
      </c>
      <c r="E323" s="11">
        <f t="shared" ref="E323:E386" si="10">IF($K$2=$H$1,H323,I323)</f>
        <v>2159.58</v>
      </c>
      <c r="F323">
        <f t="shared" ref="F323:F386" si="11">IF(LEN($B323)=7,CONCATENATE(MID($B323,1,6),"00",RIGHT($B323,1)),IF(LEN($B323)=8,CONCATENATE(MID($B323,1,6),"0",RIGHT($B323,2)),$B323))</f>
        <v>103436</v>
      </c>
      <c r="H323" s="803">
        <v>2156.5100000000002</v>
      </c>
      <c r="I323" s="807">
        <v>2159.58</v>
      </c>
    </row>
    <row r="324" spans="2:9" ht="30" x14ac:dyDescent="0.25">
      <c r="B324" s="6">
        <v>103437</v>
      </c>
      <c r="C324" s="9" t="s">
        <v>6775</v>
      </c>
      <c r="D324" s="6" t="s">
        <v>42</v>
      </c>
      <c r="E324" s="11">
        <f t="shared" si="10"/>
        <v>169.27</v>
      </c>
      <c r="F324">
        <f t="shared" si="11"/>
        <v>103437</v>
      </c>
      <c r="H324" s="802">
        <v>167.34</v>
      </c>
      <c r="I324">
        <v>169.27</v>
      </c>
    </row>
    <row r="325" spans="2:9" ht="30" x14ac:dyDescent="0.25">
      <c r="B325" s="4">
        <v>103438</v>
      </c>
      <c r="C325" s="8" t="s">
        <v>6776</v>
      </c>
      <c r="D325" s="4" t="s">
        <v>42</v>
      </c>
      <c r="E325" s="11">
        <f t="shared" si="10"/>
        <v>169.27</v>
      </c>
      <c r="F325">
        <f t="shared" si="11"/>
        <v>103438</v>
      </c>
      <c r="H325" s="803">
        <v>167.34</v>
      </c>
      <c r="I325" s="811">
        <v>169.27</v>
      </c>
    </row>
    <row r="326" spans="2:9" ht="30" x14ac:dyDescent="0.25">
      <c r="B326" s="6">
        <v>103439</v>
      </c>
      <c r="C326" s="9" t="s">
        <v>6777</v>
      </c>
      <c r="D326" s="6" t="s">
        <v>42</v>
      </c>
      <c r="E326" s="11">
        <f t="shared" si="10"/>
        <v>199.8</v>
      </c>
      <c r="F326">
        <f t="shared" si="11"/>
        <v>103439</v>
      </c>
      <c r="H326" s="802">
        <v>197.87</v>
      </c>
      <c r="I326" s="76">
        <v>199.8</v>
      </c>
    </row>
    <row r="327" spans="2:9" ht="30" x14ac:dyDescent="0.25">
      <c r="B327" s="4">
        <v>103440</v>
      </c>
      <c r="C327" s="8" t="s">
        <v>6778</v>
      </c>
      <c r="D327" s="4" t="s">
        <v>42</v>
      </c>
      <c r="E327" s="11">
        <f t="shared" si="10"/>
        <v>379.52</v>
      </c>
      <c r="F327">
        <f t="shared" si="11"/>
        <v>103440</v>
      </c>
      <c r="H327" s="803">
        <v>373.4</v>
      </c>
      <c r="I327" s="811">
        <v>379.52</v>
      </c>
    </row>
    <row r="328" spans="2:9" ht="30" x14ac:dyDescent="0.25">
      <c r="B328" s="6">
        <v>103441</v>
      </c>
      <c r="C328" s="9" t="s">
        <v>6779</v>
      </c>
      <c r="D328" s="6" t="s">
        <v>42</v>
      </c>
      <c r="E328" s="11">
        <f t="shared" si="10"/>
        <v>384.46</v>
      </c>
      <c r="F328">
        <f t="shared" si="11"/>
        <v>103441</v>
      </c>
      <c r="H328" s="802">
        <v>378.34</v>
      </c>
      <c r="I328">
        <v>384.46</v>
      </c>
    </row>
    <row r="329" spans="2:9" ht="30" x14ac:dyDescent="0.25">
      <c r="B329" s="4">
        <v>103442</v>
      </c>
      <c r="C329" s="8" t="s">
        <v>6780</v>
      </c>
      <c r="D329" s="4" t="s">
        <v>42</v>
      </c>
      <c r="E329" s="11">
        <f t="shared" si="10"/>
        <v>503.77</v>
      </c>
      <c r="F329">
        <f t="shared" si="11"/>
        <v>103442</v>
      </c>
      <c r="H329" s="803">
        <v>497.65</v>
      </c>
      <c r="I329" s="811">
        <v>503.77</v>
      </c>
    </row>
    <row r="330" spans="2:9" x14ac:dyDescent="0.25">
      <c r="B330" s="6">
        <v>98441</v>
      </c>
      <c r="C330" s="9" t="s">
        <v>18249</v>
      </c>
      <c r="D330" s="6" t="s">
        <v>64</v>
      </c>
      <c r="E330" s="11">
        <f t="shared" si="10"/>
        <v>111.92</v>
      </c>
      <c r="F330">
        <f t="shared" si="11"/>
        <v>98441</v>
      </c>
      <c r="H330" s="802">
        <v>108.32</v>
      </c>
      <c r="I330">
        <v>111.92</v>
      </c>
    </row>
    <row r="331" spans="2:9" x14ac:dyDescent="0.25">
      <c r="B331" s="4">
        <v>98443</v>
      </c>
      <c r="C331" s="8" t="s">
        <v>18250</v>
      </c>
      <c r="D331" s="4" t="s">
        <v>64</v>
      </c>
      <c r="E331" s="11">
        <f t="shared" si="10"/>
        <v>92.45</v>
      </c>
      <c r="F331">
        <f t="shared" si="11"/>
        <v>98443</v>
      </c>
      <c r="H331" s="803">
        <v>90.55</v>
      </c>
      <c r="I331" s="811">
        <v>92.45</v>
      </c>
    </row>
    <row r="332" spans="2:9" ht="30" x14ac:dyDescent="0.25">
      <c r="B332" s="6">
        <v>98445</v>
      </c>
      <c r="C332" s="9" t="s">
        <v>18251</v>
      </c>
      <c r="D332" s="6" t="s">
        <v>64</v>
      </c>
      <c r="E332" s="11">
        <f t="shared" si="10"/>
        <v>129</v>
      </c>
      <c r="F332">
        <f t="shared" si="11"/>
        <v>98445</v>
      </c>
      <c r="H332" s="802">
        <v>124.5</v>
      </c>
      <c r="I332">
        <v>129</v>
      </c>
    </row>
    <row r="333" spans="2:9" ht="30" x14ac:dyDescent="0.25">
      <c r="B333" s="4">
        <v>98446</v>
      </c>
      <c r="C333" s="8" t="s">
        <v>18252</v>
      </c>
      <c r="D333" s="4" t="s">
        <v>64</v>
      </c>
      <c r="E333" s="11">
        <f t="shared" si="10"/>
        <v>159.66</v>
      </c>
      <c r="F333">
        <f t="shared" si="11"/>
        <v>98446</v>
      </c>
      <c r="H333" s="803">
        <v>153.16999999999999</v>
      </c>
      <c r="I333" s="807">
        <v>159.66</v>
      </c>
    </row>
    <row r="334" spans="2:9" ht="30" x14ac:dyDescent="0.25">
      <c r="B334" s="6">
        <v>98447</v>
      </c>
      <c r="C334" s="9" t="s">
        <v>18253</v>
      </c>
      <c r="D334" s="6" t="s">
        <v>64</v>
      </c>
      <c r="E334" s="11">
        <f t="shared" si="10"/>
        <v>106.47</v>
      </c>
      <c r="F334">
        <f t="shared" si="11"/>
        <v>98447</v>
      </c>
      <c r="H334" s="802">
        <v>103.91</v>
      </c>
      <c r="I334" s="76">
        <v>106.47</v>
      </c>
    </row>
    <row r="335" spans="2:9" ht="30" x14ac:dyDescent="0.25">
      <c r="B335" s="4">
        <v>98448</v>
      </c>
      <c r="C335" s="8" t="s">
        <v>18254</v>
      </c>
      <c r="D335" s="4" t="s">
        <v>64</v>
      </c>
      <c r="E335" s="11">
        <f t="shared" si="10"/>
        <v>131.9</v>
      </c>
      <c r="F335">
        <f t="shared" si="11"/>
        <v>98448</v>
      </c>
      <c r="H335" s="803">
        <v>127.97</v>
      </c>
      <c r="I335" s="811">
        <v>131.9</v>
      </c>
    </row>
    <row r="336" spans="2:9" x14ac:dyDescent="0.25">
      <c r="B336" s="6">
        <v>98449</v>
      </c>
      <c r="C336" s="9" t="s">
        <v>18255</v>
      </c>
      <c r="D336" s="6" t="s">
        <v>64</v>
      </c>
      <c r="E336" s="11">
        <f t="shared" si="10"/>
        <v>164.72</v>
      </c>
      <c r="F336">
        <f t="shared" si="11"/>
        <v>98449</v>
      </c>
      <c r="H336" s="802">
        <v>160.71</v>
      </c>
      <c r="I336">
        <v>164.72</v>
      </c>
    </row>
    <row r="337" spans="2:9" x14ac:dyDescent="0.25">
      <c r="B337" s="4">
        <v>98451</v>
      </c>
      <c r="C337" s="8" t="s">
        <v>18256</v>
      </c>
      <c r="D337" s="4" t="s">
        <v>64</v>
      </c>
      <c r="E337" s="11">
        <f t="shared" si="10"/>
        <v>142.72</v>
      </c>
      <c r="F337">
        <f t="shared" si="11"/>
        <v>98451</v>
      </c>
      <c r="H337" s="803">
        <v>140.65</v>
      </c>
      <c r="I337" s="811">
        <v>142.72</v>
      </c>
    </row>
    <row r="338" spans="2:9" ht="30" x14ac:dyDescent="0.25">
      <c r="B338" s="6">
        <v>98453</v>
      </c>
      <c r="C338" s="9" t="s">
        <v>18257</v>
      </c>
      <c r="D338" s="6" t="s">
        <v>64</v>
      </c>
      <c r="E338" s="11">
        <f t="shared" si="10"/>
        <v>185.46</v>
      </c>
      <c r="F338">
        <f t="shared" si="11"/>
        <v>98453</v>
      </c>
      <c r="H338" s="802">
        <v>180.17</v>
      </c>
      <c r="I338">
        <v>185.46</v>
      </c>
    </row>
    <row r="339" spans="2:9" ht="30" x14ac:dyDescent="0.25">
      <c r="B339" s="4">
        <v>98454</v>
      </c>
      <c r="C339" s="8" t="s">
        <v>18258</v>
      </c>
      <c r="D339" s="4" t="s">
        <v>64</v>
      </c>
      <c r="E339" s="11">
        <f t="shared" si="10"/>
        <v>223.09</v>
      </c>
      <c r="F339">
        <f t="shared" si="11"/>
        <v>98454</v>
      </c>
      <c r="H339" s="803">
        <v>215.13</v>
      </c>
      <c r="I339" s="807">
        <v>223.09</v>
      </c>
    </row>
    <row r="340" spans="2:9" ht="30" x14ac:dyDescent="0.25">
      <c r="B340" s="6">
        <v>98455</v>
      </c>
      <c r="C340" s="9" t="s">
        <v>18259</v>
      </c>
      <c r="D340" s="6" t="s">
        <v>64</v>
      </c>
      <c r="E340" s="11">
        <f t="shared" si="10"/>
        <v>159.68</v>
      </c>
      <c r="F340">
        <f t="shared" si="11"/>
        <v>98455</v>
      </c>
      <c r="H340" s="802">
        <v>156.69</v>
      </c>
      <c r="I340" s="76">
        <v>159.68</v>
      </c>
    </row>
    <row r="341" spans="2:9" ht="30" x14ac:dyDescent="0.25">
      <c r="B341" s="4">
        <v>98456</v>
      </c>
      <c r="C341" s="8" t="s">
        <v>18260</v>
      </c>
      <c r="D341" s="4" t="s">
        <v>64</v>
      </c>
      <c r="E341" s="11">
        <f t="shared" si="10"/>
        <v>192.46</v>
      </c>
      <c r="F341">
        <f t="shared" si="11"/>
        <v>98456</v>
      </c>
      <c r="H341" s="803">
        <v>187.37</v>
      </c>
      <c r="I341" s="807">
        <v>192.46</v>
      </c>
    </row>
    <row r="342" spans="2:9" x14ac:dyDescent="0.25">
      <c r="B342" s="6">
        <v>98458</v>
      </c>
      <c r="C342" s="9" t="s">
        <v>18261</v>
      </c>
      <c r="D342" s="6" t="s">
        <v>64</v>
      </c>
      <c r="E342" s="11">
        <f t="shared" si="10"/>
        <v>113.7</v>
      </c>
      <c r="F342">
        <f t="shared" si="11"/>
        <v>98458</v>
      </c>
      <c r="H342" s="11">
        <v>110.32</v>
      </c>
      <c r="I342" s="76">
        <v>113.7</v>
      </c>
    </row>
    <row r="343" spans="2:9" x14ac:dyDescent="0.25">
      <c r="B343" s="4">
        <v>98459</v>
      </c>
      <c r="C343" s="8" t="s">
        <v>18262</v>
      </c>
      <c r="D343" s="4" t="s">
        <v>64</v>
      </c>
      <c r="E343" s="11">
        <f t="shared" si="10"/>
        <v>89.09</v>
      </c>
      <c r="F343">
        <f t="shared" si="11"/>
        <v>98459</v>
      </c>
      <c r="H343" s="14">
        <v>85.95</v>
      </c>
      <c r="I343" s="811">
        <v>89.09</v>
      </c>
    </row>
    <row r="344" spans="2:9" x14ac:dyDescent="0.25">
      <c r="B344" s="6">
        <v>98460</v>
      </c>
      <c r="C344" s="9" t="s">
        <v>18263</v>
      </c>
      <c r="D344" s="6" t="s">
        <v>64</v>
      </c>
      <c r="E344" s="11">
        <f t="shared" si="10"/>
        <v>78.239999999999995</v>
      </c>
      <c r="F344">
        <f t="shared" si="11"/>
        <v>98460</v>
      </c>
      <c r="H344" s="11">
        <v>76.209999999999994</v>
      </c>
      <c r="I344">
        <v>78.239999999999995</v>
      </c>
    </row>
    <row r="345" spans="2:9" x14ac:dyDescent="0.25">
      <c r="B345" s="4">
        <v>98461</v>
      </c>
      <c r="C345" s="8" t="s">
        <v>18264</v>
      </c>
      <c r="D345" s="4" t="s">
        <v>42</v>
      </c>
      <c r="E345" s="11">
        <f t="shared" si="10"/>
        <v>6795.76</v>
      </c>
      <c r="F345">
        <f t="shared" si="11"/>
        <v>98461</v>
      </c>
      <c r="H345" s="14">
        <v>6646.69</v>
      </c>
      <c r="I345" s="807">
        <v>6795.76</v>
      </c>
    </row>
    <row r="346" spans="2:9" x14ac:dyDescent="0.25">
      <c r="B346" s="6">
        <v>98462</v>
      </c>
      <c r="C346" s="9" t="s">
        <v>18265</v>
      </c>
      <c r="D346" s="6" t="s">
        <v>42</v>
      </c>
      <c r="E346" s="11">
        <f t="shared" si="10"/>
        <v>11537.25</v>
      </c>
      <c r="F346">
        <f t="shared" si="11"/>
        <v>98462</v>
      </c>
      <c r="H346" s="11">
        <v>11278.3</v>
      </c>
      <c r="I346" s="76">
        <v>11537.25</v>
      </c>
    </row>
    <row r="347" spans="2:9" x14ac:dyDescent="0.25">
      <c r="B347" s="4">
        <v>105113</v>
      </c>
      <c r="C347" s="8" t="s">
        <v>18266</v>
      </c>
      <c r="D347" s="4" t="s">
        <v>42</v>
      </c>
      <c r="E347" s="11">
        <f t="shared" si="10"/>
        <v>8967.7900000000009</v>
      </c>
      <c r="F347">
        <f t="shared" si="11"/>
        <v>105113</v>
      </c>
      <c r="H347" s="14">
        <v>8769.7000000000007</v>
      </c>
      <c r="I347" s="807">
        <v>8967.7900000000009</v>
      </c>
    </row>
    <row r="348" spans="2:9" x14ac:dyDescent="0.25">
      <c r="B348" s="6">
        <v>105114</v>
      </c>
      <c r="C348" s="9" t="s">
        <v>18267</v>
      </c>
      <c r="D348" s="6" t="s">
        <v>7</v>
      </c>
      <c r="E348" s="11">
        <f t="shared" si="10"/>
        <v>1831.36</v>
      </c>
      <c r="F348">
        <f t="shared" si="11"/>
        <v>105114</v>
      </c>
      <c r="H348" s="11">
        <v>1736.2</v>
      </c>
      <c r="I348" s="76">
        <v>1831.36</v>
      </c>
    </row>
    <row r="349" spans="2:9" x14ac:dyDescent="0.25">
      <c r="B349" s="4">
        <v>105115</v>
      </c>
      <c r="C349" s="8" t="s">
        <v>18268</v>
      </c>
      <c r="D349" s="4" t="s">
        <v>42</v>
      </c>
      <c r="E349" s="11">
        <f t="shared" si="10"/>
        <v>123.69</v>
      </c>
      <c r="F349">
        <f t="shared" si="11"/>
        <v>105115</v>
      </c>
      <c r="H349" s="14">
        <v>116.86</v>
      </c>
      <c r="I349" s="807">
        <v>123.69</v>
      </c>
    </row>
    <row r="350" spans="2:9" x14ac:dyDescent="0.25">
      <c r="B350" s="6">
        <v>105116</v>
      </c>
      <c r="C350" s="9" t="s">
        <v>18269</v>
      </c>
      <c r="D350" s="6" t="s">
        <v>42</v>
      </c>
      <c r="E350" s="11">
        <f t="shared" si="10"/>
        <v>10.64</v>
      </c>
      <c r="F350">
        <f t="shared" si="11"/>
        <v>105116</v>
      </c>
      <c r="H350" s="11">
        <v>9.5500000000000007</v>
      </c>
      <c r="I350">
        <v>10.64</v>
      </c>
    </row>
    <row r="351" spans="2:9" x14ac:dyDescent="0.25">
      <c r="B351" s="4">
        <v>105126</v>
      </c>
      <c r="C351" s="8" t="s">
        <v>18270</v>
      </c>
      <c r="D351" s="4" t="s">
        <v>9</v>
      </c>
      <c r="E351" s="11">
        <f t="shared" si="10"/>
        <v>34.229999999999997</v>
      </c>
      <c r="F351">
        <f t="shared" si="11"/>
        <v>105126</v>
      </c>
      <c r="H351" s="14">
        <v>33.75</v>
      </c>
      <c r="I351" s="811">
        <v>34.229999999999997</v>
      </c>
    </row>
    <row r="352" spans="2:9" x14ac:dyDescent="0.25">
      <c r="B352" s="6">
        <v>105127</v>
      </c>
      <c r="C352" s="9" t="s">
        <v>18271</v>
      </c>
      <c r="D352" s="6" t="s">
        <v>9</v>
      </c>
      <c r="E352" s="11">
        <f t="shared" si="10"/>
        <v>30.96</v>
      </c>
      <c r="F352">
        <f t="shared" si="11"/>
        <v>105127</v>
      </c>
      <c r="H352" s="11">
        <v>30.57</v>
      </c>
      <c r="I352">
        <v>30.96</v>
      </c>
    </row>
    <row r="353" spans="2:9" x14ac:dyDescent="0.25">
      <c r="B353" s="4">
        <v>105128</v>
      </c>
      <c r="C353" s="8" t="s">
        <v>18272</v>
      </c>
      <c r="D353" s="4" t="s">
        <v>9</v>
      </c>
      <c r="E353" s="11">
        <f t="shared" si="10"/>
        <v>99.19</v>
      </c>
      <c r="F353">
        <f t="shared" si="11"/>
        <v>105128</v>
      </c>
      <c r="H353" s="14">
        <v>96.98</v>
      </c>
      <c r="I353" s="811">
        <v>99.19</v>
      </c>
    </row>
    <row r="354" spans="2:9" x14ac:dyDescent="0.25">
      <c r="B354" s="6">
        <v>105130</v>
      </c>
      <c r="C354" s="9" t="s">
        <v>18273</v>
      </c>
      <c r="D354" s="6" t="s">
        <v>9</v>
      </c>
      <c r="E354" s="11">
        <f t="shared" si="10"/>
        <v>29.9</v>
      </c>
      <c r="F354">
        <f t="shared" si="11"/>
        <v>105130</v>
      </c>
      <c r="H354" s="11">
        <v>28.24</v>
      </c>
      <c r="I354">
        <v>29.9</v>
      </c>
    </row>
    <row r="355" spans="2:9" ht="30" x14ac:dyDescent="0.25">
      <c r="B355" s="4">
        <v>5631</v>
      </c>
      <c r="C355" s="8" t="s">
        <v>67</v>
      </c>
      <c r="D355" s="4" t="s">
        <v>68</v>
      </c>
      <c r="E355" s="11">
        <f t="shared" si="10"/>
        <v>201.79</v>
      </c>
      <c r="F355">
        <f t="shared" si="11"/>
        <v>5631</v>
      </c>
      <c r="H355" s="14">
        <v>199.15</v>
      </c>
      <c r="I355" s="811">
        <v>201.79</v>
      </c>
    </row>
    <row r="356" spans="2:9" ht="45" x14ac:dyDescent="0.25">
      <c r="B356" s="6">
        <v>5678</v>
      </c>
      <c r="C356" s="9" t="s">
        <v>69</v>
      </c>
      <c r="D356" s="6" t="s">
        <v>68</v>
      </c>
      <c r="E356" s="11">
        <f t="shared" si="10"/>
        <v>134.72999999999999</v>
      </c>
      <c r="F356">
        <f t="shared" si="11"/>
        <v>5678</v>
      </c>
      <c r="H356" s="11">
        <v>132.09</v>
      </c>
      <c r="I356">
        <v>134.72999999999999</v>
      </c>
    </row>
    <row r="357" spans="2:9" ht="45" x14ac:dyDescent="0.25">
      <c r="B357" s="4">
        <v>5680</v>
      </c>
      <c r="C357" s="8" t="s">
        <v>70</v>
      </c>
      <c r="D357" s="4" t="s">
        <v>68</v>
      </c>
      <c r="E357" s="11">
        <f t="shared" si="10"/>
        <v>122.94</v>
      </c>
      <c r="F357">
        <f t="shared" si="11"/>
        <v>5680</v>
      </c>
      <c r="H357" s="14">
        <v>120.3</v>
      </c>
      <c r="I357" s="811">
        <v>122.94</v>
      </c>
    </row>
    <row r="358" spans="2:9" ht="30" x14ac:dyDescent="0.25">
      <c r="B358" s="6">
        <v>5684</v>
      </c>
      <c r="C358" s="9" t="s">
        <v>71</v>
      </c>
      <c r="D358" s="6" t="s">
        <v>68</v>
      </c>
      <c r="E358" s="11">
        <f t="shared" si="10"/>
        <v>155.94</v>
      </c>
      <c r="F358">
        <f t="shared" si="11"/>
        <v>5684</v>
      </c>
      <c r="H358" s="11">
        <v>153.69999999999999</v>
      </c>
      <c r="I358">
        <v>155.94</v>
      </c>
    </row>
    <row r="359" spans="2:9" ht="30" x14ac:dyDescent="0.25">
      <c r="B359" s="4">
        <v>5689</v>
      </c>
      <c r="C359" s="8" t="s">
        <v>72</v>
      </c>
      <c r="D359" s="4" t="s">
        <v>68</v>
      </c>
      <c r="E359" s="11">
        <f t="shared" si="10"/>
        <v>6.32</v>
      </c>
      <c r="F359">
        <f t="shared" si="11"/>
        <v>5689</v>
      </c>
      <c r="H359" s="14">
        <v>6.32</v>
      </c>
      <c r="I359" s="811">
        <v>6.32</v>
      </c>
    </row>
    <row r="360" spans="2:9" x14ac:dyDescent="0.25">
      <c r="B360" s="6">
        <v>5795</v>
      </c>
      <c r="C360" s="9" t="s">
        <v>73</v>
      </c>
      <c r="D360" s="6" t="s">
        <v>68</v>
      </c>
      <c r="E360" s="11">
        <f t="shared" si="10"/>
        <v>23.12</v>
      </c>
      <c r="F360">
        <f t="shared" si="11"/>
        <v>5795</v>
      </c>
      <c r="H360" s="11">
        <v>21.16</v>
      </c>
      <c r="I360">
        <v>23.12</v>
      </c>
    </row>
    <row r="361" spans="2:9" ht="30" x14ac:dyDescent="0.25">
      <c r="B361" s="4">
        <v>5811</v>
      </c>
      <c r="C361" s="8" t="s">
        <v>74</v>
      </c>
      <c r="D361" s="4" t="s">
        <v>68</v>
      </c>
      <c r="E361" s="11">
        <f t="shared" si="10"/>
        <v>206.19</v>
      </c>
      <c r="F361">
        <f t="shared" si="11"/>
        <v>5811</v>
      </c>
      <c r="H361" s="14">
        <v>202.68</v>
      </c>
      <c r="I361" s="811">
        <v>206.19</v>
      </c>
    </row>
    <row r="362" spans="2:9" x14ac:dyDescent="0.25">
      <c r="B362" s="6">
        <v>5823</v>
      </c>
      <c r="C362" s="9" t="s">
        <v>75</v>
      </c>
      <c r="D362" s="6" t="s">
        <v>68</v>
      </c>
      <c r="E362" s="11">
        <f t="shared" si="10"/>
        <v>213.74</v>
      </c>
      <c r="F362">
        <f t="shared" si="11"/>
        <v>5823</v>
      </c>
      <c r="H362" s="11">
        <v>202.58</v>
      </c>
      <c r="I362">
        <v>213.74</v>
      </c>
    </row>
    <row r="363" spans="2:9" ht="30" x14ac:dyDescent="0.25">
      <c r="B363" s="4">
        <v>5824</v>
      </c>
      <c r="C363" s="8" t="s">
        <v>76</v>
      </c>
      <c r="D363" s="4" t="s">
        <v>68</v>
      </c>
      <c r="E363" s="11">
        <f t="shared" si="10"/>
        <v>218.22</v>
      </c>
      <c r="F363">
        <f t="shared" si="11"/>
        <v>5824</v>
      </c>
      <c r="H363" s="14">
        <v>214.84</v>
      </c>
      <c r="I363" s="811">
        <v>218.22</v>
      </c>
    </row>
    <row r="364" spans="2:9" ht="30" x14ac:dyDescent="0.25">
      <c r="B364" s="6">
        <v>5835</v>
      </c>
      <c r="C364" s="9" t="s">
        <v>77</v>
      </c>
      <c r="D364" s="6" t="s">
        <v>68</v>
      </c>
      <c r="E364" s="11">
        <f t="shared" si="10"/>
        <v>342.42</v>
      </c>
      <c r="F364">
        <f t="shared" si="11"/>
        <v>5835</v>
      </c>
      <c r="H364" s="11">
        <v>340.16</v>
      </c>
      <c r="I364">
        <v>342.42</v>
      </c>
    </row>
    <row r="365" spans="2:9" x14ac:dyDescent="0.25">
      <c r="B365" s="4">
        <v>5839</v>
      </c>
      <c r="C365" s="8" t="s">
        <v>78</v>
      </c>
      <c r="D365" s="4" t="s">
        <v>68</v>
      </c>
      <c r="E365" s="11">
        <f t="shared" si="10"/>
        <v>9.31</v>
      </c>
      <c r="F365">
        <f t="shared" si="11"/>
        <v>5839</v>
      </c>
      <c r="H365" s="14">
        <v>9.31</v>
      </c>
      <c r="I365" s="811">
        <v>9.31</v>
      </c>
    </row>
    <row r="366" spans="2:9" x14ac:dyDescent="0.25">
      <c r="B366" s="6">
        <v>5843</v>
      </c>
      <c r="C366" s="9" t="s">
        <v>79</v>
      </c>
      <c r="D366" s="6" t="s">
        <v>68</v>
      </c>
      <c r="E366" s="11">
        <f t="shared" si="10"/>
        <v>161.82</v>
      </c>
      <c r="F366">
        <f t="shared" si="11"/>
        <v>5843</v>
      </c>
      <c r="H366" s="11">
        <v>159.5</v>
      </c>
      <c r="I366" s="76">
        <v>161.82</v>
      </c>
    </row>
    <row r="367" spans="2:9" x14ac:dyDescent="0.25">
      <c r="B367" s="4">
        <v>5847</v>
      </c>
      <c r="C367" s="8" t="s">
        <v>80</v>
      </c>
      <c r="D367" s="4" t="s">
        <v>68</v>
      </c>
      <c r="E367" s="11">
        <f t="shared" si="10"/>
        <v>261.51</v>
      </c>
      <c r="F367">
        <f t="shared" si="11"/>
        <v>5847</v>
      </c>
      <c r="H367" s="14">
        <v>259.19</v>
      </c>
      <c r="I367" s="807">
        <v>261.51</v>
      </c>
    </row>
    <row r="368" spans="2:9" ht="30" x14ac:dyDescent="0.25">
      <c r="B368" s="6">
        <v>5851</v>
      </c>
      <c r="C368" s="9" t="s">
        <v>81</v>
      </c>
      <c r="D368" s="6" t="s">
        <v>68</v>
      </c>
      <c r="E368" s="11">
        <f t="shared" si="10"/>
        <v>249.73</v>
      </c>
      <c r="F368">
        <f t="shared" si="11"/>
        <v>5851</v>
      </c>
      <c r="H368" s="11">
        <v>247.41</v>
      </c>
      <c r="I368">
        <v>249.73</v>
      </c>
    </row>
    <row r="369" spans="2:9" x14ac:dyDescent="0.25">
      <c r="B369" s="4">
        <v>5855</v>
      </c>
      <c r="C369" s="8" t="s">
        <v>82</v>
      </c>
      <c r="D369" s="4" t="s">
        <v>68</v>
      </c>
      <c r="E369" s="11">
        <f t="shared" si="10"/>
        <v>677.62</v>
      </c>
      <c r="F369">
        <f t="shared" si="11"/>
        <v>5855</v>
      </c>
      <c r="H369" s="14">
        <v>675.3</v>
      </c>
      <c r="I369" s="811">
        <v>677.62</v>
      </c>
    </row>
    <row r="370" spans="2:9" ht="30" x14ac:dyDescent="0.25">
      <c r="B370" s="6">
        <v>5863</v>
      </c>
      <c r="C370" s="9" t="s">
        <v>83</v>
      </c>
      <c r="D370" s="6" t="s">
        <v>68</v>
      </c>
      <c r="E370" s="11">
        <f t="shared" si="10"/>
        <v>23.28</v>
      </c>
      <c r="F370">
        <f t="shared" si="11"/>
        <v>5863</v>
      </c>
      <c r="H370" s="11">
        <v>23.28</v>
      </c>
      <c r="I370">
        <v>23.28</v>
      </c>
    </row>
    <row r="371" spans="2:9" ht="30" x14ac:dyDescent="0.25">
      <c r="B371" s="4">
        <v>5867</v>
      </c>
      <c r="C371" s="8" t="s">
        <v>84</v>
      </c>
      <c r="D371" s="4" t="s">
        <v>68</v>
      </c>
      <c r="E371" s="11">
        <f t="shared" si="10"/>
        <v>157.13</v>
      </c>
      <c r="F371">
        <f t="shared" si="11"/>
        <v>5867</v>
      </c>
      <c r="H371" s="14">
        <v>154.88999999999999</v>
      </c>
      <c r="I371" s="811">
        <v>157.13</v>
      </c>
    </row>
    <row r="372" spans="2:9" ht="45" x14ac:dyDescent="0.25">
      <c r="B372" s="6">
        <v>5875</v>
      </c>
      <c r="C372" s="9" t="s">
        <v>85</v>
      </c>
      <c r="D372" s="6" t="s">
        <v>68</v>
      </c>
      <c r="E372" s="11">
        <f t="shared" si="10"/>
        <v>123.31</v>
      </c>
      <c r="F372">
        <f t="shared" si="11"/>
        <v>5875</v>
      </c>
      <c r="H372" s="11">
        <v>120.67</v>
      </c>
      <c r="I372">
        <v>123.31</v>
      </c>
    </row>
    <row r="373" spans="2:9" ht="30" x14ac:dyDescent="0.25">
      <c r="B373" s="4">
        <v>5879</v>
      </c>
      <c r="C373" s="8" t="s">
        <v>86</v>
      </c>
      <c r="D373" s="4" t="s">
        <v>68</v>
      </c>
      <c r="E373" s="11">
        <f t="shared" si="10"/>
        <v>138.69</v>
      </c>
      <c r="F373">
        <f t="shared" si="11"/>
        <v>5879</v>
      </c>
      <c r="H373" s="14">
        <v>136.44999999999999</v>
      </c>
      <c r="I373" s="811">
        <v>138.69</v>
      </c>
    </row>
    <row r="374" spans="2:9" ht="30" x14ac:dyDescent="0.25">
      <c r="B374" s="6">
        <v>5882</v>
      </c>
      <c r="C374" s="9" t="s">
        <v>87</v>
      </c>
      <c r="D374" s="6" t="s">
        <v>68</v>
      </c>
      <c r="E374" s="11">
        <f t="shared" si="10"/>
        <v>123.09</v>
      </c>
      <c r="F374">
        <f t="shared" si="11"/>
        <v>5882</v>
      </c>
      <c r="H374" s="11">
        <v>121.11</v>
      </c>
      <c r="I374">
        <v>123.09</v>
      </c>
    </row>
    <row r="375" spans="2:9" ht="30" x14ac:dyDescent="0.25">
      <c r="B375" s="4">
        <v>5890</v>
      </c>
      <c r="C375" s="8" t="s">
        <v>88</v>
      </c>
      <c r="D375" s="4" t="s">
        <v>68</v>
      </c>
      <c r="E375" s="11">
        <f t="shared" si="10"/>
        <v>205.56</v>
      </c>
      <c r="F375">
        <f t="shared" si="11"/>
        <v>5890</v>
      </c>
      <c r="H375" s="14">
        <v>202.18</v>
      </c>
      <c r="I375" s="811">
        <v>205.56</v>
      </c>
    </row>
    <row r="376" spans="2:9" ht="30" x14ac:dyDescent="0.25">
      <c r="B376" s="6">
        <v>5894</v>
      </c>
      <c r="C376" s="9" t="s">
        <v>89</v>
      </c>
      <c r="D376" s="6" t="s">
        <v>68</v>
      </c>
      <c r="E376" s="11">
        <f t="shared" si="10"/>
        <v>214</v>
      </c>
      <c r="F376">
        <f t="shared" si="11"/>
        <v>5894</v>
      </c>
      <c r="H376" s="11">
        <v>210.62</v>
      </c>
      <c r="I376">
        <v>214</v>
      </c>
    </row>
    <row r="377" spans="2:9" ht="30" x14ac:dyDescent="0.25">
      <c r="B377" s="4">
        <v>5901</v>
      </c>
      <c r="C377" s="8" t="s">
        <v>90</v>
      </c>
      <c r="D377" s="4" t="s">
        <v>68</v>
      </c>
      <c r="E377" s="11">
        <f t="shared" si="10"/>
        <v>319.86</v>
      </c>
      <c r="F377">
        <f t="shared" si="11"/>
        <v>5901</v>
      </c>
      <c r="H377" s="14">
        <v>316.48</v>
      </c>
      <c r="I377" s="811">
        <v>319.86</v>
      </c>
    </row>
    <row r="378" spans="2:9" ht="30" x14ac:dyDescent="0.25">
      <c r="B378" s="6">
        <v>5909</v>
      </c>
      <c r="C378" s="9" t="s">
        <v>91</v>
      </c>
      <c r="D378" s="6" t="s">
        <v>68</v>
      </c>
      <c r="E378" s="11">
        <f t="shared" si="10"/>
        <v>33.049999999999997</v>
      </c>
      <c r="F378">
        <f t="shared" si="11"/>
        <v>5909</v>
      </c>
      <c r="H378" s="11">
        <v>31.07</v>
      </c>
      <c r="I378">
        <v>33.049999999999997</v>
      </c>
    </row>
    <row r="379" spans="2:9" x14ac:dyDescent="0.25">
      <c r="B379" s="4">
        <v>5921</v>
      </c>
      <c r="C379" s="8" t="s">
        <v>92</v>
      </c>
      <c r="D379" s="4" t="s">
        <v>68</v>
      </c>
      <c r="E379" s="11">
        <f t="shared" si="10"/>
        <v>4.9400000000000004</v>
      </c>
      <c r="F379">
        <f t="shared" si="11"/>
        <v>5921</v>
      </c>
      <c r="H379" s="14">
        <v>4.9400000000000004</v>
      </c>
      <c r="I379" s="811">
        <v>4.9400000000000004</v>
      </c>
    </row>
    <row r="380" spans="2:9" ht="30" x14ac:dyDescent="0.25">
      <c r="B380" s="6">
        <v>5928</v>
      </c>
      <c r="C380" s="9" t="s">
        <v>93</v>
      </c>
      <c r="D380" s="6" t="s">
        <v>68</v>
      </c>
      <c r="E380" s="11">
        <f t="shared" si="10"/>
        <v>279.7</v>
      </c>
      <c r="F380">
        <f t="shared" si="11"/>
        <v>5928</v>
      </c>
      <c r="H380" s="11">
        <v>275.85000000000002</v>
      </c>
      <c r="I380">
        <v>279.7</v>
      </c>
    </row>
    <row r="381" spans="2:9" ht="30" x14ac:dyDescent="0.25">
      <c r="B381" s="4">
        <v>5932</v>
      </c>
      <c r="C381" s="8" t="s">
        <v>94</v>
      </c>
      <c r="D381" s="4" t="s">
        <v>68</v>
      </c>
      <c r="E381" s="11">
        <f t="shared" si="10"/>
        <v>243.38</v>
      </c>
      <c r="F381">
        <f t="shared" si="11"/>
        <v>5932</v>
      </c>
      <c r="H381" s="14">
        <v>240.14</v>
      </c>
      <c r="I381" s="811">
        <v>243.38</v>
      </c>
    </row>
    <row r="382" spans="2:9" ht="30" x14ac:dyDescent="0.25">
      <c r="B382" s="6">
        <v>5940</v>
      </c>
      <c r="C382" s="9" t="s">
        <v>95</v>
      </c>
      <c r="D382" s="6" t="s">
        <v>68</v>
      </c>
      <c r="E382" s="11">
        <f t="shared" si="10"/>
        <v>172.05</v>
      </c>
      <c r="F382">
        <f t="shared" si="11"/>
        <v>5940</v>
      </c>
      <c r="H382" s="11">
        <v>169.79</v>
      </c>
      <c r="I382">
        <v>172.05</v>
      </c>
    </row>
    <row r="383" spans="2:9" ht="30" x14ac:dyDescent="0.25">
      <c r="B383" s="4">
        <v>5944</v>
      </c>
      <c r="C383" s="8" t="s">
        <v>96</v>
      </c>
      <c r="D383" s="4" t="s">
        <v>68</v>
      </c>
      <c r="E383" s="11">
        <f t="shared" si="10"/>
        <v>211.87</v>
      </c>
      <c r="F383">
        <f t="shared" si="11"/>
        <v>5944</v>
      </c>
      <c r="H383" s="14">
        <v>209.61</v>
      </c>
      <c r="I383" s="811">
        <v>211.87</v>
      </c>
    </row>
    <row r="384" spans="2:9" ht="30" x14ac:dyDescent="0.25">
      <c r="B384" s="6">
        <v>5953</v>
      </c>
      <c r="C384" s="9" t="s">
        <v>97</v>
      </c>
      <c r="D384" s="6" t="s">
        <v>68</v>
      </c>
      <c r="E384" s="11">
        <f t="shared" si="10"/>
        <v>60.43</v>
      </c>
      <c r="F384">
        <f t="shared" si="11"/>
        <v>5953</v>
      </c>
      <c r="H384" s="11">
        <v>60.43</v>
      </c>
      <c r="I384">
        <v>60.43</v>
      </c>
    </row>
    <row r="385" spans="2:9" ht="30" x14ac:dyDescent="0.25">
      <c r="B385" s="4">
        <v>6259</v>
      </c>
      <c r="C385" s="8" t="s">
        <v>98</v>
      </c>
      <c r="D385" s="4" t="s">
        <v>68</v>
      </c>
      <c r="E385" s="11">
        <f t="shared" si="10"/>
        <v>257.98</v>
      </c>
      <c r="F385">
        <f t="shared" si="11"/>
        <v>6259</v>
      </c>
      <c r="H385" s="14">
        <v>254.6</v>
      </c>
      <c r="I385" s="811">
        <v>257.98</v>
      </c>
    </row>
    <row r="386" spans="2:9" ht="30" x14ac:dyDescent="0.25">
      <c r="B386" s="6">
        <v>6879</v>
      </c>
      <c r="C386" s="9" t="s">
        <v>99</v>
      </c>
      <c r="D386" s="6" t="s">
        <v>68</v>
      </c>
      <c r="E386" s="11">
        <f t="shared" si="10"/>
        <v>206.74</v>
      </c>
      <c r="F386">
        <f t="shared" si="11"/>
        <v>6879</v>
      </c>
      <c r="H386" s="11">
        <v>204.5</v>
      </c>
      <c r="I386">
        <v>206.74</v>
      </c>
    </row>
    <row r="387" spans="2:9" x14ac:dyDescent="0.25">
      <c r="B387" s="4">
        <v>7030</v>
      </c>
      <c r="C387" s="8" t="s">
        <v>9014</v>
      </c>
      <c r="D387" s="4" t="s">
        <v>68</v>
      </c>
      <c r="E387" s="11">
        <f t="shared" ref="E387:E450" si="12">IF($K$2=$H$1,H387,I387)</f>
        <v>269.94</v>
      </c>
      <c r="F387">
        <f t="shared" ref="F387:F450" si="13">IF(LEN($B387)=7,CONCATENATE(MID($B387,1,6),"00",RIGHT($B387,1)),IF(LEN($B387)=8,CONCATENATE(MID($B387,1,6),"0",RIGHT($B387,2)),$B387))</f>
        <v>7030</v>
      </c>
      <c r="H387" s="14">
        <v>269.94</v>
      </c>
      <c r="I387" s="811">
        <v>269.94</v>
      </c>
    </row>
    <row r="388" spans="2:9" ht="30" x14ac:dyDescent="0.25">
      <c r="B388" s="6">
        <v>7042</v>
      </c>
      <c r="C388" s="9" t="s">
        <v>100</v>
      </c>
      <c r="D388" s="6" t="s">
        <v>68</v>
      </c>
      <c r="E388" s="11">
        <f t="shared" si="12"/>
        <v>24.66</v>
      </c>
      <c r="F388">
        <f t="shared" si="13"/>
        <v>7042</v>
      </c>
      <c r="H388" s="11">
        <v>24.66</v>
      </c>
      <c r="I388">
        <v>24.66</v>
      </c>
    </row>
    <row r="389" spans="2:9" ht="30" x14ac:dyDescent="0.25">
      <c r="B389" s="4">
        <v>7049</v>
      </c>
      <c r="C389" s="8" t="s">
        <v>101</v>
      </c>
      <c r="D389" s="4" t="s">
        <v>68</v>
      </c>
      <c r="E389" s="11">
        <f t="shared" si="12"/>
        <v>218.2</v>
      </c>
      <c r="F389">
        <f t="shared" si="13"/>
        <v>7049</v>
      </c>
      <c r="H389" s="14">
        <v>215.96</v>
      </c>
      <c r="I389" s="811">
        <v>218.2</v>
      </c>
    </row>
    <row r="390" spans="2:9" ht="30" x14ac:dyDescent="0.25">
      <c r="B390" s="6">
        <v>67826</v>
      </c>
      <c r="C390" s="9" t="s">
        <v>102</v>
      </c>
      <c r="D390" s="6" t="s">
        <v>68</v>
      </c>
      <c r="E390" s="11">
        <f t="shared" si="12"/>
        <v>188.82</v>
      </c>
      <c r="F390">
        <f t="shared" si="13"/>
        <v>67826</v>
      </c>
      <c r="H390" s="11">
        <v>185.31</v>
      </c>
      <c r="I390">
        <v>188.82</v>
      </c>
    </row>
    <row r="391" spans="2:9" x14ac:dyDescent="0.25">
      <c r="B391" s="4">
        <v>73417</v>
      </c>
      <c r="C391" s="8" t="s">
        <v>103</v>
      </c>
      <c r="D391" s="4" t="s">
        <v>68</v>
      </c>
      <c r="E391" s="11">
        <f t="shared" si="12"/>
        <v>193.04</v>
      </c>
      <c r="F391">
        <f t="shared" si="13"/>
        <v>73417</v>
      </c>
      <c r="H391" s="14">
        <v>193.04</v>
      </c>
      <c r="I391" s="811">
        <v>193.04</v>
      </c>
    </row>
    <row r="392" spans="2:9" ht="30" x14ac:dyDescent="0.25">
      <c r="B392" s="6">
        <v>73436</v>
      </c>
      <c r="C392" s="9" t="s">
        <v>104</v>
      </c>
      <c r="D392" s="6" t="s">
        <v>68</v>
      </c>
      <c r="E392" s="11">
        <f t="shared" si="12"/>
        <v>159.07</v>
      </c>
      <c r="F392">
        <f t="shared" si="13"/>
        <v>73436</v>
      </c>
      <c r="H392" s="11">
        <v>156.83000000000001</v>
      </c>
      <c r="I392">
        <v>159.07</v>
      </c>
    </row>
    <row r="393" spans="2:9" ht="30" x14ac:dyDescent="0.25">
      <c r="B393" s="4">
        <v>73467</v>
      </c>
      <c r="C393" s="8" t="s">
        <v>105</v>
      </c>
      <c r="D393" s="4" t="s">
        <v>68</v>
      </c>
      <c r="E393" s="11">
        <f t="shared" si="12"/>
        <v>250.54</v>
      </c>
      <c r="F393">
        <f t="shared" si="13"/>
        <v>73467</v>
      </c>
      <c r="H393" s="14">
        <v>247.16</v>
      </c>
      <c r="I393" s="811">
        <v>250.54</v>
      </c>
    </row>
    <row r="394" spans="2:9" ht="30" x14ac:dyDescent="0.25">
      <c r="B394" s="6">
        <v>73536</v>
      </c>
      <c r="C394" s="9" t="s">
        <v>106</v>
      </c>
      <c r="D394" s="6" t="s">
        <v>68</v>
      </c>
      <c r="E394" s="11">
        <f t="shared" si="12"/>
        <v>20.87</v>
      </c>
      <c r="F394">
        <f t="shared" si="13"/>
        <v>73536</v>
      </c>
      <c r="H394" s="11">
        <v>20.87</v>
      </c>
      <c r="I394">
        <v>20.87</v>
      </c>
    </row>
    <row r="395" spans="2:9" ht="30" x14ac:dyDescent="0.25">
      <c r="B395" s="4">
        <v>83362</v>
      </c>
      <c r="C395" s="8" t="s">
        <v>9015</v>
      </c>
      <c r="D395" s="4" t="s">
        <v>68</v>
      </c>
      <c r="E395" s="11">
        <f t="shared" si="12"/>
        <v>277.43</v>
      </c>
      <c r="F395">
        <f t="shared" si="13"/>
        <v>83362</v>
      </c>
      <c r="H395" s="14">
        <v>274.05</v>
      </c>
      <c r="I395" s="811">
        <v>277.43</v>
      </c>
    </row>
    <row r="396" spans="2:9" ht="30" x14ac:dyDescent="0.25">
      <c r="B396" s="6">
        <v>83765</v>
      </c>
      <c r="C396" s="9" t="s">
        <v>107</v>
      </c>
      <c r="D396" s="6" t="s">
        <v>68</v>
      </c>
      <c r="E396" s="11">
        <f t="shared" si="12"/>
        <v>98.32</v>
      </c>
      <c r="F396">
        <f t="shared" si="13"/>
        <v>83765</v>
      </c>
      <c r="H396" s="11">
        <v>95.68</v>
      </c>
      <c r="I396">
        <v>98.32</v>
      </c>
    </row>
    <row r="397" spans="2:9" ht="30" x14ac:dyDescent="0.25">
      <c r="B397" s="4">
        <v>87445</v>
      </c>
      <c r="C397" s="8" t="s">
        <v>9016</v>
      </c>
      <c r="D397" s="4" t="s">
        <v>68</v>
      </c>
      <c r="E397" s="11">
        <f t="shared" si="12"/>
        <v>5.37</v>
      </c>
      <c r="F397">
        <f t="shared" si="13"/>
        <v>87445</v>
      </c>
      <c r="H397" s="14">
        <v>5.37</v>
      </c>
      <c r="I397" s="811">
        <v>5.37</v>
      </c>
    </row>
    <row r="398" spans="2:9" ht="30" x14ac:dyDescent="0.25">
      <c r="B398" s="6">
        <v>88386</v>
      </c>
      <c r="C398" s="9" t="s">
        <v>9017</v>
      </c>
      <c r="D398" s="6" t="s">
        <v>68</v>
      </c>
      <c r="E398" s="11">
        <f t="shared" si="12"/>
        <v>5.34</v>
      </c>
      <c r="F398">
        <f t="shared" si="13"/>
        <v>88386</v>
      </c>
      <c r="H398" s="11">
        <v>5.34</v>
      </c>
      <c r="I398">
        <v>5.34</v>
      </c>
    </row>
    <row r="399" spans="2:9" ht="30" x14ac:dyDescent="0.25">
      <c r="B399" s="4">
        <v>88393</v>
      </c>
      <c r="C399" s="8" t="s">
        <v>9018</v>
      </c>
      <c r="D399" s="4" t="s">
        <v>68</v>
      </c>
      <c r="E399" s="11">
        <f t="shared" si="12"/>
        <v>7.41</v>
      </c>
      <c r="F399">
        <f t="shared" si="13"/>
        <v>88393</v>
      </c>
      <c r="H399" s="14">
        <v>7.41</v>
      </c>
      <c r="I399" s="811">
        <v>7.41</v>
      </c>
    </row>
    <row r="400" spans="2:9" ht="30" x14ac:dyDescent="0.25">
      <c r="B400" s="6">
        <v>88399</v>
      </c>
      <c r="C400" s="9" t="s">
        <v>9019</v>
      </c>
      <c r="D400" s="6" t="s">
        <v>68</v>
      </c>
      <c r="E400" s="11">
        <f t="shared" si="12"/>
        <v>3.9</v>
      </c>
      <c r="F400">
        <f t="shared" si="13"/>
        <v>88399</v>
      </c>
      <c r="H400" s="11">
        <v>3.9</v>
      </c>
      <c r="I400">
        <v>3.9</v>
      </c>
    </row>
    <row r="401" spans="2:9" ht="30" x14ac:dyDescent="0.25">
      <c r="B401" s="4">
        <v>88418</v>
      </c>
      <c r="C401" s="8" t="s">
        <v>108</v>
      </c>
      <c r="D401" s="4" t="s">
        <v>68</v>
      </c>
      <c r="E401" s="11">
        <f t="shared" si="12"/>
        <v>14.78</v>
      </c>
      <c r="F401">
        <f t="shared" si="13"/>
        <v>88418</v>
      </c>
      <c r="H401" s="14">
        <v>14.78</v>
      </c>
      <c r="I401" s="811">
        <v>14.78</v>
      </c>
    </row>
    <row r="402" spans="2:9" ht="30" x14ac:dyDescent="0.25">
      <c r="B402" s="6">
        <v>88433</v>
      </c>
      <c r="C402" s="9" t="s">
        <v>109</v>
      </c>
      <c r="D402" s="6" t="s">
        <v>68</v>
      </c>
      <c r="E402" s="11">
        <f t="shared" si="12"/>
        <v>19.22</v>
      </c>
      <c r="F402">
        <f t="shared" si="13"/>
        <v>88433</v>
      </c>
      <c r="H402" s="11">
        <v>19.22</v>
      </c>
      <c r="I402">
        <v>19.22</v>
      </c>
    </row>
    <row r="403" spans="2:9" ht="30" x14ac:dyDescent="0.25">
      <c r="B403" s="4">
        <v>88830</v>
      </c>
      <c r="C403" s="8" t="s">
        <v>9020</v>
      </c>
      <c r="D403" s="4" t="s">
        <v>68</v>
      </c>
      <c r="E403" s="11">
        <f t="shared" si="12"/>
        <v>2.0699999999999998</v>
      </c>
      <c r="F403">
        <f t="shared" si="13"/>
        <v>88830</v>
      </c>
      <c r="H403" s="14">
        <v>2.0699999999999998</v>
      </c>
      <c r="I403" s="811">
        <v>2.0699999999999998</v>
      </c>
    </row>
    <row r="404" spans="2:9" x14ac:dyDescent="0.25">
      <c r="B404" s="6">
        <v>88843</v>
      </c>
      <c r="C404" s="9" t="s">
        <v>110</v>
      </c>
      <c r="D404" s="6" t="s">
        <v>68</v>
      </c>
      <c r="E404" s="11">
        <f t="shared" si="12"/>
        <v>208.27</v>
      </c>
      <c r="F404">
        <f t="shared" si="13"/>
        <v>88843</v>
      </c>
      <c r="H404" s="11">
        <v>205.95</v>
      </c>
      <c r="I404">
        <v>208.27</v>
      </c>
    </row>
    <row r="405" spans="2:9" ht="30" x14ac:dyDescent="0.25">
      <c r="B405" s="4">
        <v>88907</v>
      </c>
      <c r="C405" s="8" t="s">
        <v>111</v>
      </c>
      <c r="D405" s="4" t="s">
        <v>68</v>
      </c>
      <c r="E405" s="11">
        <f t="shared" si="12"/>
        <v>240.15</v>
      </c>
      <c r="F405">
        <f t="shared" si="13"/>
        <v>88907</v>
      </c>
      <c r="H405" s="14">
        <v>237.51</v>
      </c>
      <c r="I405" s="811">
        <v>240.15</v>
      </c>
    </row>
    <row r="406" spans="2:9" ht="30" x14ac:dyDescent="0.25">
      <c r="B406" s="6">
        <v>89021</v>
      </c>
      <c r="C406" s="9" t="s">
        <v>18274</v>
      </c>
      <c r="D406" s="6" t="s">
        <v>68</v>
      </c>
      <c r="E406" s="11">
        <f t="shared" si="12"/>
        <v>2.64</v>
      </c>
      <c r="F406">
        <f t="shared" si="13"/>
        <v>89021</v>
      </c>
      <c r="H406" s="11">
        <v>2.64</v>
      </c>
      <c r="I406">
        <v>2.64</v>
      </c>
    </row>
    <row r="407" spans="2:9" x14ac:dyDescent="0.25">
      <c r="B407" s="4">
        <v>89028</v>
      </c>
      <c r="C407" s="8" t="s">
        <v>9021</v>
      </c>
      <c r="D407" s="4" t="s">
        <v>68</v>
      </c>
      <c r="E407" s="11">
        <f t="shared" si="12"/>
        <v>181.65</v>
      </c>
      <c r="F407">
        <f t="shared" si="13"/>
        <v>89028</v>
      </c>
      <c r="H407" s="14">
        <v>181.65</v>
      </c>
      <c r="I407" s="811">
        <v>181.65</v>
      </c>
    </row>
    <row r="408" spans="2:9" x14ac:dyDescent="0.25">
      <c r="B408" s="6">
        <v>89032</v>
      </c>
      <c r="C408" s="9" t="s">
        <v>112</v>
      </c>
      <c r="D408" s="6" t="s">
        <v>68</v>
      </c>
      <c r="E408" s="11">
        <f t="shared" si="12"/>
        <v>187.66</v>
      </c>
      <c r="F408">
        <f t="shared" si="13"/>
        <v>89032</v>
      </c>
      <c r="H408" s="11">
        <v>185.34</v>
      </c>
      <c r="I408">
        <v>187.66</v>
      </c>
    </row>
    <row r="409" spans="2:9" x14ac:dyDescent="0.25">
      <c r="B409" s="4">
        <v>89035</v>
      </c>
      <c r="C409" s="8" t="s">
        <v>113</v>
      </c>
      <c r="D409" s="4" t="s">
        <v>68</v>
      </c>
      <c r="E409" s="11">
        <f t="shared" si="12"/>
        <v>120.83</v>
      </c>
      <c r="F409">
        <f t="shared" si="13"/>
        <v>89035</v>
      </c>
      <c r="H409" s="14">
        <v>118.51</v>
      </c>
      <c r="I409" s="811">
        <v>120.83</v>
      </c>
    </row>
    <row r="410" spans="2:9" ht="30" x14ac:dyDescent="0.25">
      <c r="B410" s="6">
        <v>89225</v>
      </c>
      <c r="C410" s="9" t="s">
        <v>9022</v>
      </c>
      <c r="D410" s="6" t="s">
        <v>68</v>
      </c>
      <c r="E410" s="11">
        <f t="shared" si="12"/>
        <v>5.76</v>
      </c>
      <c r="F410">
        <f t="shared" si="13"/>
        <v>89225</v>
      </c>
      <c r="H410" s="11">
        <v>5.76</v>
      </c>
      <c r="I410">
        <v>5.76</v>
      </c>
    </row>
    <row r="411" spans="2:9" x14ac:dyDescent="0.25">
      <c r="B411" s="4">
        <v>89234</v>
      </c>
      <c r="C411" s="8" t="s">
        <v>114</v>
      </c>
      <c r="D411" s="4" t="s">
        <v>68</v>
      </c>
      <c r="E411" s="11">
        <f t="shared" si="12"/>
        <v>526.64</v>
      </c>
      <c r="F411">
        <f t="shared" si="13"/>
        <v>89234</v>
      </c>
      <c r="H411" s="14">
        <v>524.38</v>
      </c>
      <c r="I411" s="811">
        <v>526.64</v>
      </c>
    </row>
    <row r="412" spans="2:9" x14ac:dyDescent="0.25">
      <c r="B412" s="6">
        <v>89242</v>
      </c>
      <c r="C412" s="9" t="s">
        <v>115</v>
      </c>
      <c r="D412" s="6" t="s">
        <v>68</v>
      </c>
      <c r="E412" s="11">
        <f t="shared" si="12"/>
        <v>1253.6400000000001</v>
      </c>
      <c r="F412">
        <f t="shared" si="13"/>
        <v>89242</v>
      </c>
      <c r="H412" s="11">
        <v>1251.3800000000001</v>
      </c>
      <c r="I412" s="76">
        <v>1253.6400000000001</v>
      </c>
    </row>
    <row r="413" spans="2:9" x14ac:dyDescent="0.25">
      <c r="B413" s="4">
        <v>89250</v>
      </c>
      <c r="C413" s="8" t="s">
        <v>116</v>
      </c>
      <c r="D413" s="4" t="s">
        <v>68</v>
      </c>
      <c r="E413" s="11">
        <f t="shared" si="12"/>
        <v>1084.79</v>
      </c>
      <c r="F413">
        <f t="shared" si="13"/>
        <v>89250</v>
      </c>
      <c r="H413" s="14">
        <v>1082.53</v>
      </c>
      <c r="I413" s="807">
        <v>1084.79</v>
      </c>
    </row>
    <row r="414" spans="2:9" ht="30" x14ac:dyDescent="0.25">
      <c r="B414" s="6">
        <v>89257</v>
      </c>
      <c r="C414" s="9" t="s">
        <v>117</v>
      </c>
      <c r="D414" s="6" t="s">
        <v>68</v>
      </c>
      <c r="E414" s="11">
        <f t="shared" si="12"/>
        <v>296.38</v>
      </c>
      <c r="F414">
        <f t="shared" si="13"/>
        <v>89257</v>
      </c>
      <c r="H414" s="11">
        <v>294.12</v>
      </c>
      <c r="I414" s="76">
        <v>296.38</v>
      </c>
    </row>
    <row r="415" spans="2:9" ht="30" x14ac:dyDescent="0.25">
      <c r="B415" s="4">
        <v>89272</v>
      </c>
      <c r="C415" s="8" t="s">
        <v>118</v>
      </c>
      <c r="D415" s="4" t="s">
        <v>68</v>
      </c>
      <c r="E415" s="11">
        <f t="shared" si="12"/>
        <v>210.44</v>
      </c>
      <c r="F415">
        <f t="shared" si="13"/>
        <v>89272</v>
      </c>
      <c r="H415" s="14">
        <v>207.69</v>
      </c>
      <c r="I415" s="811">
        <v>210.44</v>
      </c>
    </row>
    <row r="416" spans="2:9" ht="30" x14ac:dyDescent="0.25">
      <c r="B416" s="6">
        <v>89278</v>
      </c>
      <c r="C416" s="9" t="s">
        <v>9023</v>
      </c>
      <c r="D416" s="6" t="s">
        <v>68</v>
      </c>
      <c r="E416" s="11">
        <f t="shared" si="12"/>
        <v>12.56</v>
      </c>
      <c r="F416">
        <f t="shared" si="13"/>
        <v>89278</v>
      </c>
      <c r="H416" s="11">
        <v>12.56</v>
      </c>
      <c r="I416">
        <v>12.56</v>
      </c>
    </row>
    <row r="417" spans="2:9" x14ac:dyDescent="0.25">
      <c r="B417" s="4">
        <v>89843</v>
      </c>
      <c r="C417" s="8" t="s">
        <v>119</v>
      </c>
      <c r="D417" s="4" t="s">
        <v>68</v>
      </c>
      <c r="E417" s="11">
        <f t="shared" si="12"/>
        <v>199.93</v>
      </c>
      <c r="F417">
        <f t="shared" si="13"/>
        <v>89843</v>
      </c>
      <c r="H417" s="14">
        <v>195.57</v>
      </c>
      <c r="I417" s="811">
        <v>199.93</v>
      </c>
    </row>
    <row r="418" spans="2:9" ht="30" x14ac:dyDescent="0.25">
      <c r="B418" s="6">
        <v>89876</v>
      </c>
      <c r="C418" s="9" t="s">
        <v>120</v>
      </c>
      <c r="D418" s="6" t="s">
        <v>68</v>
      </c>
      <c r="E418" s="11">
        <f t="shared" si="12"/>
        <v>330.77</v>
      </c>
      <c r="F418">
        <f t="shared" si="13"/>
        <v>89876</v>
      </c>
      <c r="H418" s="11">
        <v>327.26</v>
      </c>
      <c r="I418">
        <v>330.77</v>
      </c>
    </row>
    <row r="419" spans="2:9" ht="30" x14ac:dyDescent="0.25">
      <c r="B419" s="4">
        <v>89883</v>
      </c>
      <c r="C419" s="8" t="s">
        <v>121</v>
      </c>
      <c r="D419" s="4" t="s">
        <v>68</v>
      </c>
      <c r="E419" s="11">
        <f t="shared" si="12"/>
        <v>365.46</v>
      </c>
      <c r="F419">
        <f t="shared" si="13"/>
        <v>89883</v>
      </c>
      <c r="H419" s="14">
        <v>361.95</v>
      </c>
      <c r="I419" s="811">
        <v>365.46</v>
      </c>
    </row>
    <row r="420" spans="2:9" x14ac:dyDescent="0.25">
      <c r="B420" s="6">
        <v>90586</v>
      </c>
      <c r="C420" s="9" t="s">
        <v>122</v>
      </c>
      <c r="D420" s="6" t="s">
        <v>68</v>
      </c>
      <c r="E420" s="11">
        <f t="shared" si="12"/>
        <v>1.36</v>
      </c>
      <c r="F420">
        <f t="shared" si="13"/>
        <v>90586</v>
      </c>
      <c r="H420" s="11">
        <v>1.36</v>
      </c>
      <c r="I420">
        <v>1.36</v>
      </c>
    </row>
    <row r="421" spans="2:9" x14ac:dyDescent="0.25">
      <c r="B421" s="4">
        <v>90625</v>
      </c>
      <c r="C421" s="8" t="s">
        <v>123</v>
      </c>
      <c r="D421" s="4" t="s">
        <v>68</v>
      </c>
      <c r="E421" s="11">
        <f t="shared" si="12"/>
        <v>8.6999999999999993</v>
      </c>
      <c r="F421">
        <f t="shared" si="13"/>
        <v>90625</v>
      </c>
      <c r="H421" s="14">
        <v>8.6999999999999993</v>
      </c>
      <c r="I421" s="811">
        <v>8.6999999999999993</v>
      </c>
    </row>
    <row r="422" spans="2:9" ht="30" x14ac:dyDescent="0.25">
      <c r="B422" s="6">
        <v>90631</v>
      </c>
      <c r="C422" s="9" t="s">
        <v>124</v>
      </c>
      <c r="D422" s="6" t="s">
        <v>68</v>
      </c>
      <c r="E422" s="11">
        <f t="shared" si="12"/>
        <v>138.19999999999999</v>
      </c>
      <c r="F422">
        <f t="shared" si="13"/>
        <v>90631</v>
      </c>
      <c r="H422" s="11">
        <v>135.88</v>
      </c>
      <c r="I422">
        <v>138.19999999999999</v>
      </c>
    </row>
    <row r="423" spans="2:9" ht="30" x14ac:dyDescent="0.25">
      <c r="B423" s="4">
        <v>90637</v>
      </c>
      <c r="C423" s="8" t="s">
        <v>125</v>
      </c>
      <c r="D423" s="4" t="s">
        <v>68</v>
      </c>
      <c r="E423" s="11">
        <f t="shared" si="12"/>
        <v>16.52</v>
      </c>
      <c r="F423">
        <f t="shared" si="13"/>
        <v>90637</v>
      </c>
      <c r="H423" s="14">
        <v>16.52</v>
      </c>
      <c r="I423" s="811">
        <v>16.52</v>
      </c>
    </row>
    <row r="424" spans="2:9" ht="30" x14ac:dyDescent="0.25">
      <c r="B424" s="6">
        <v>90643</v>
      </c>
      <c r="C424" s="9" t="s">
        <v>126</v>
      </c>
      <c r="D424" s="6" t="s">
        <v>68</v>
      </c>
      <c r="E424" s="11">
        <f t="shared" si="12"/>
        <v>27.35</v>
      </c>
      <c r="F424">
        <f t="shared" si="13"/>
        <v>90643</v>
      </c>
      <c r="H424" s="11">
        <v>27.35</v>
      </c>
      <c r="I424">
        <v>27.35</v>
      </c>
    </row>
    <row r="425" spans="2:9" ht="30" x14ac:dyDescent="0.25">
      <c r="B425" s="4">
        <v>90650</v>
      </c>
      <c r="C425" s="8" t="s">
        <v>127</v>
      </c>
      <c r="D425" s="4" t="s">
        <v>68</v>
      </c>
      <c r="E425" s="11">
        <f t="shared" si="12"/>
        <v>11.96</v>
      </c>
      <c r="F425">
        <f t="shared" si="13"/>
        <v>90650</v>
      </c>
      <c r="H425" s="14">
        <v>11.96</v>
      </c>
      <c r="I425" s="807">
        <v>11.96</v>
      </c>
    </row>
    <row r="426" spans="2:9" x14ac:dyDescent="0.25">
      <c r="B426" s="6">
        <v>90656</v>
      </c>
      <c r="C426" s="9" t="s">
        <v>128</v>
      </c>
      <c r="D426" s="6" t="s">
        <v>68</v>
      </c>
      <c r="E426" s="11">
        <f t="shared" si="12"/>
        <v>16.38</v>
      </c>
      <c r="F426">
        <f t="shared" si="13"/>
        <v>90656</v>
      </c>
      <c r="H426" s="11">
        <v>16.38</v>
      </c>
      <c r="I426" s="76">
        <v>16.38</v>
      </c>
    </row>
    <row r="427" spans="2:9" x14ac:dyDescent="0.25">
      <c r="B427" s="4">
        <v>90662</v>
      </c>
      <c r="C427" s="8" t="s">
        <v>129</v>
      </c>
      <c r="D427" s="4" t="s">
        <v>68</v>
      </c>
      <c r="E427" s="11">
        <f t="shared" si="12"/>
        <v>17.05</v>
      </c>
      <c r="F427">
        <f t="shared" si="13"/>
        <v>90662</v>
      </c>
      <c r="H427" s="14">
        <v>17.05</v>
      </c>
      <c r="I427" s="811">
        <v>17.05</v>
      </c>
    </row>
    <row r="428" spans="2:9" ht="30" x14ac:dyDescent="0.25">
      <c r="B428" s="6">
        <v>90668</v>
      </c>
      <c r="C428" s="9" t="s">
        <v>9024</v>
      </c>
      <c r="D428" s="6" t="s">
        <v>68</v>
      </c>
      <c r="E428" s="11">
        <f t="shared" si="12"/>
        <v>32.85</v>
      </c>
      <c r="F428">
        <f t="shared" si="13"/>
        <v>90668</v>
      </c>
      <c r="H428" s="11">
        <v>32.85</v>
      </c>
      <c r="I428">
        <v>32.85</v>
      </c>
    </row>
    <row r="429" spans="2:9" ht="45" x14ac:dyDescent="0.25">
      <c r="B429" s="4">
        <v>90674</v>
      </c>
      <c r="C429" s="8" t="s">
        <v>130</v>
      </c>
      <c r="D429" s="4" t="s">
        <v>68</v>
      </c>
      <c r="E429" s="11">
        <f t="shared" si="12"/>
        <v>669.54</v>
      </c>
      <c r="F429">
        <f t="shared" si="13"/>
        <v>90674</v>
      </c>
      <c r="H429" s="14">
        <v>667.22</v>
      </c>
      <c r="I429" s="811">
        <v>669.54</v>
      </c>
    </row>
    <row r="430" spans="2:9" ht="45" x14ac:dyDescent="0.25">
      <c r="B430" s="6">
        <v>90680</v>
      </c>
      <c r="C430" s="9" t="s">
        <v>131</v>
      </c>
      <c r="D430" s="6" t="s">
        <v>68</v>
      </c>
      <c r="E430" s="11">
        <f t="shared" si="12"/>
        <v>403.19</v>
      </c>
      <c r="F430">
        <f t="shared" si="13"/>
        <v>90680</v>
      </c>
      <c r="H430" s="11">
        <v>400.87</v>
      </c>
      <c r="I430">
        <v>403.19</v>
      </c>
    </row>
    <row r="431" spans="2:9" ht="30" x14ac:dyDescent="0.25">
      <c r="B431" s="4">
        <v>90686</v>
      </c>
      <c r="C431" s="8" t="s">
        <v>9025</v>
      </c>
      <c r="D431" s="4" t="s">
        <v>68</v>
      </c>
      <c r="E431" s="11">
        <f t="shared" si="12"/>
        <v>153.30000000000001</v>
      </c>
      <c r="F431">
        <f t="shared" si="13"/>
        <v>90686</v>
      </c>
      <c r="H431" s="14">
        <v>151.04</v>
      </c>
      <c r="I431" s="811">
        <v>153.30000000000001</v>
      </c>
    </row>
    <row r="432" spans="2:9" ht="30" x14ac:dyDescent="0.25">
      <c r="B432" s="6">
        <v>90692</v>
      </c>
      <c r="C432" s="9" t="s">
        <v>132</v>
      </c>
      <c r="D432" s="6" t="s">
        <v>68</v>
      </c>
      <c r="E432" s="11">
        <f t="shared" si="12"/>
        <v>126.53</v>
      </c>
      <c r="F432">
        <f t="shared" si="13"/>
        <v>90692</v>
      </c>
      <c r="H432" s="11">
        <v>124.27</v>
      </c>
      <c r="I432">
        <v>126.53</v>
      </c>
    </row>
    <row r="433" spans="2:9" ht="30" x14ac:dyDescent="0.25">
      <c r="B433" s="4">
        <v>90964</v>
      </c>
      <c r="C433" s="8" t="s">
        <v>133</v>
      </c>
      <c r="D433" s="4" t="s">
        <v>68</v>
      </c>
      <c r="E433" s="11">
        <f t="shared" si="12"/>
        <v>32.33</v>
      </c>
      <c r="F433">
        <f t="shared" si="13"/>
        <v>90964</v>
      </c>
      <c r="H433" s="14">
        <v>32.33</v>
      </c>
      <c r="I433" s="811">
        <v>32.33</v>
      </c>
    </row>
    <row r="434" spans="2:9" ht="30" x14ac:dyDescent="0.25">
      <c r="B434" s="6">
        <v>90972</v>
      </c>
      <c r="C434" s="9" t="s">
        <v>134</v>
      </c>
      <c r="D434" s="6" t="s">
        <v>68</v>
      </c>
      <c r="E434" s="11">
        <f t="shared" si="12"/>
        <v>78.39</v>
      </c>
      <c r="F434">
        <f t="shared" si="13"/>
        <v>90972</v>
      </c>
      <c r="H434" s="11">
        <v>78.39</v>
      </c>
      <c r="I434">
        <v>78.39</v>
      </c>
    </row>
    <row r="435" spans="2:9" ht="30" x14ac:dyDescent="0.25">
      <c r="B435" s="4">
        <v>90979</v>
      </c>
      <c r="C435" s="8" t="s">
        <v>135</v>
      </c>
      <c r="D435" s="4" t="s">
        <v>68</v>
      </c>
      <c r="E435" s="11">
        <f t="shared" si="12"/>
        <v>202.45</v>
      </c>
      <c r="F435">
        <f t="shared" si="13"/>
        <v>90979</v>
      </c>
      <c r="H435" s="14">
        <v>202.45</v>
      </c>
      <c r="I435" s="811">
        <v>202.45</v>
      </c>
    </row>
    <row r="436" spans="2:9" ht="30" x14ac:dyDescent="0.25">
      <c r="B436" s="6">
        <v>90991</v>
      </c>
      <c r="C436" s="9" t="s">
        <v>136</v>
      </c>
      <c r="D436" s="6" t="s">
        <v>68</v>
      </c>
      <c r="E436" s="11">
        <f t="shared" si="12"/>
        <v>196.01</v>
      </c>
      <c r="F436">
        <f t="shared" si="13"/>
        <v>90991</v>
      </c>
      <c r="H436" s="11">
        <v>193.37</v>
      </c>
      <c r="I436">
        <v>196.01</v>
      </c>
    </row>
    <row r="437" spans="2:9" ht="30" x14ac:dyDescent="0.25">
      <c r="B437" s="4">
        <v>90999</v>
      </c>
      <c r="C437" s="8" t="s">
        <v>137</v>
      </c>
      <c r="D437" s="4" t="s">
        <v>68</v>
      </c>
      <c r="E437" s="11">
        <f t="shared" si="12"/>
        <v>103.5</v>
      </c>
      <c r="F437">
        <f t="shared" si="13"/>
        <v>90999</v>
      </c>
      <c r="H437" s="14">
        <v>103.5</v>
      </c>
      <c r="I437" s="811">
        <v>103.5</v>
      </c>
    </row>
    <row r="438" spans="2:9" ht="30" x14ac:dyDescent="0.25">
      <c r="B438" s="6">
        <v>91031</v>
      </c>
      <c r="C438" s="9" t="s">
        <v>138</v>
      </c>
      <c r="D438" s="6" t="s">
        <v>68</v>
      </c>
      <c r="E438" s="11">
        <f t="shared" si="12"/>
        <v>261.41000000000003</v>
      </c>
      <c r="F438">
        <f t="shared" si="13"/>
        <v>91031</v>
      </c>
      <c r="H438" s="11">
        <v>258.02999999999997</v>
      </c>
      <c r="I438">
        <v>261.41000000000003</v>
      </c>
    </row>
    <row r="439" spans="2:9" ht="30" x14ac:dyDescent="0.25">
      <c r="B439" s="4">
        <v>91277</v>
      </c>
      <c r="C439" s="8" t="s">
        <v>139</v>
      </c>
      <c r="D439" s="4" t="s">
        <v>68</v>
      </c>
      <c r="E439" s="11">
        <f t="shared" si="12"/>
        <v>9.81</v>
      </c>
      <c r="F439">
        <f t="shared" si="13"/>
        <v>91277</v>
      </c>
      <c r="H439" s="14">
        <v>9.81</v>
      </c>
      <c r="I439" s="811">
        <v>9.81</v>
      </c>
    </row>
    <row r="440" spans="2:9" ht="30" x14ac:dyDescent="0.25">
      <c r="B440" s="6">
        <v>91283</v>
      </c>
      <c r="C440" s="9" t="s">
        <v>140</v>
      </c>
      <c r="D440" s="6" t="s">
        <v>68</v>
      </c>
      <c r="E440" s="11">
        <f t="shared" si="12"/>
        <v>11.02</v>
      </c>
      <c r="F440">
        <f t="shared" si="13"/>
        <v>91283</v>
      </c>
      <c r="H440" s="11">
        <v>11.02</v>
      </c>
      <c r="I440">
        <v>11.02</v>
      </c>
    </row>
    <row r="441" spans="2:9" ht="30" x14ac:dyDescent="0.25">
      <c r="B441" s="4">
        <v>91386</v>
      </c>
      <c r="C441" s="8" t="s">
        <v>141</v>
      </c>
      <c r="D441" s="4" t="s">
        <v>68</v>
      </c>
      <c r="E441" s="11">
        <f t="shared" si="12"/>
        <v>270.05</v>
      </c>
      <c r="F441">
        <f t="shared" si="13"/>
        <v>91386</v>
      </c>
      <c r="H441" s="14">
        <v>266.54000000000002</v>
      </c>
      <c r="I441" s="811">
        <v>270.05</v>
      </c>
    </row>
    <row r="442" spans="2:9" ht="30" x14ac:dyDescent="0.25">
      <c r="B442" s="6">
        <v>91533</v>
      </c>
      <c r="C442" s="9" t="s">
        <v>142</v>
      </c>
      <c r="D442" s="6" t="s">
        <v>68</v>
      </c>
      <c r="E442" s="11">
        <f t="shared" si="12"/>
        <v>29.69</v>
      </c>
      <c r="F442">
        <f t="shared" si="13"/>
        <v>91533</v>
      </c>
      <c r="H442" s="11">
        <v>27.37</v>
      </c>
      <c r="I442">
        <v>29.69</v>
      </c>
    </row>
    <row r="443" spans="2:9" ht="30" x14ac:dyDescent="0.25">
      <c r="B443" s="4">
        <v>91634</v>
      </c>
      <c r="C443" s="8" t="s">
        <v>143</v>
      </c>
      <c r="D443" s="4" t="s">
        <v>68</v>
      </c>
      <c r="E443" s="11">
        <f t="shared" si="12"/>
        <v>237.72</v>
      </c>
      <c r="F443">
        <f t="shared" si="13"/>
        <v>91634</v>
      </c>
      <c r="H443" s="14">
        <v>233.87</v>
      </c>
      <c r="I443" s="811">
        <v>237.72</v>
      </c>
    </row>
    <row r="444" spans="2:9" ht="30" x14ac:dyDescent="0.25">
      <c r="B444" s="6">
        <v>91645</v>
      </c>
      <c r="C444" s="9" t="s">
        <v>144</v>
      </c>
      <c r="D444" s="6" t="s">
        <v>68</v>
      </c>
      <c r="E444" s="11">
        <f t="shared" si="12"/>
        <v>474.16</v>
      </c>
      <c r="F444">
        <f t="shared" si="13"/>
        <v>91645</v>
      </c>
      <c r="H444" s="11">
        <v>469.96</v>
      </c>
      <c r="I444">
        <v>474.16</v>
      </c>
    </row>
    <row r="445" spans="2:9" x14ac:dyDescent="0.25">
      <c r="B445" s="4">
        <v>91692</v>
      </c>
      <c r="C445" s="8" t="s">
        <v>145</v>
      </c>
      <c r="D445" s="4" t="s">
        <v>68</v>
      </c>
      <c r="E445" s="11">
        <f t="shared" si="12"/>
        <v>23.37</v>
      </c>
      <c r="F445">
        <f t="shared" si="13"/>
        <v>91692</v>
      </c>
      <c r="H445" s="14">
        <v>21.05</v>
      </c>
      <c r="I445" s="811">
        <v>23.37</v>
      </c>
    </row>
    <row r="446" spans="2:9" x14ac:dyDescent="0.25">
      <c r="B446" s="6">
        <v>92043</v>
      </c>
      <c r="C446" s="9" t="s">
        <v>146</v>
      </c>
      <c r="D446" s="6" t="s">
        <v>68</v>
      </c>
      <c r="E446" s="11">
        <f t="shared" si="12"/>
        <v>13.19</v>
      </c>
      <c r="F446">
        <f t="shared" si="13"/>
        <v>92043</v>
      </c>
      <c r="H446" s="11">
        <v>13.19</v>
      </c>
      <c r="I446">
        <v>13.19</v>
      </c>
    </row>
    <row r="447" spans="2:9" ht="45" x14ac:dyDescent="0.25">
      <c r="B447" s="4">
        <v>92106</v>
      </c>
      <c r="C447" s="8" t="s">
        <v>9026</v>
      </c>
      <c r="D447" s="4" t="s">
        <v>68</v>
      </c>
      <c r="E447" s="11">
        <f t="shared" si="12"/>
        <v>340.47</v>
      </c>
      <c r="F447">
        <f t="shared" si="13"/>
        <v>92106</v>
      </c>
      <c r="H447" s="14">
        <v>337.09</v>
      </c>
      <c r="I447" s="811">
        <v>340.47</v>
      </c>
    </row>
    <row r="448" spans="2:9" ht="30" x14ac:dyDescent="0.25">
      <c r="B448" s="6">
        <v>92112</v>
      </c>
      <c r="C448" s="9" t="s">
        <v>9027</v>
      </c>
      <c r="D448" s="6" t="s">
        <v>68</v>
      </c>
      <c r="E448" s="11">
        <f t="shared" si="12"/>
        <v>3.7</v>
      </c>
      <c r="F448">
        <f t="shared" si="13"/>
        <v>92112</v>
      </c>
      <c r="H448" s="11">
        <v>3.7</v>
      </c>
      <c r="I448">
        <v>3.7</v>
      </c>
    </row>
    <row r="449" spans="2:9" x14ac:dyDescent="0.25">
      <c r="B449" s="4">
        <v>92118</v>
      </c>
      <c r="C449" s="8" t="s">
        <v>9028</v>
      </c>
      <c r="D449" s="4" t="s">
        <v>68</v>
      </c>
      <c r="E449" s="11">
        <f t="shared" si="12"/>
        <v>0.46</v>
      </c>
      <c r="F449">
        <f t="shared" si="13"/>
        <v>92118</v>
      </c>
      <c r="H449" s="14">
        <v>0.46</v>
      </c>
      <c r="I449" s="811">
        <v>0.46</v>
      </c>
    </row>
    <row r="450" spans="2:9" x14ac:dyDescent="0.25">
      <c r="B450" s="6">
        <v>92138</v>
      </c>
      <c r="C450" s="9" t="s">
        <v>147</v>
      </c>
      <c r="D450" s="6" t="s">
        <v>68</v>
      </c>
      <c r="E450" s="11">
        <f t="shared" si="12"/>
        <v>95.34</v>
      </c>
      <c r="F450">
        <f t="shared" si="13"/>
        <v>92138</v>
      </c>
      <c r="H450" s="11">
        <v>92.52</v>
      </c>
      <c r="I450">
        <v>95.34</v>
      </c>
    </row>
    <row r="451" spans="2:9" ht="30" x14ac:dyDescent="0.25">
      <c r="B451" s="4">
        <v>92145</v>
      </c>
      <c r="C451" s="8" t="s">
        <v>148</v>
      </c>
      <c r="D451" s="4" t="s">
        <v>68</v>
      </c>
      <c r="E451" s="11">
        <f t="shared" ref="E451:E514" si="14">IF($K$2=$H$1,H451,I451)</f>
        <v>77.819999999999993</v>
      </c>
      <c r="F451">
        <f t="shared" ref="F451:F514" si="15">IF(LEN($B451)=7,CONCATENATE(MID($B451,1,6),"00",RIGHT($B451,1)),IF(LEN($B451)=8,CONCATENATE(MID($B451,1,6),"0",RIGHT($B451,2)),$B451))</f>
        <v>92145</v>
      </c>
      <c r="H451" s="14">
        <v>75</v>
      </c>
      <c r="I451" s="811">
        <v>77.819999999999993</v>
      </c>
    </row>
    <row r="452" spans="2:9" ht="30" x14ac:dyDescent="0.25">
      <c r="B452" s="6">
        <v>92242</v>
      </c>
      <c r="C452" s="9" t="s">
        <v>149</v>
      </c>
      <c r="D452" s="6" t="s">
        <v>68</v>
      </c>
      <c r="E452" s="11">
        <f t="shared" si="14"/>
        <v>412.06</v>
      </c>
      <c r="F452">
        <f t="shared" si="15"/>
        <v>92242</v>
      </c>
      <c r="H452" s="11">
        <v>407.86</v>
      </c>
      <c r="I452">
        <v>412.06</v>
      </c>
    </row>
    <row r="453" spans="2:9" x14ac:dyDescent="0.25">
      <c r="B453" s="4">
        <v>92716</v>
      </c>
      <c r="C453" s="8" t="s">
        <v>9029</v>
      </c>
      <c r="D453" s="4" t="s">
        <v>68</v>
      </c>
      <c r="E453" s="11">
        <f t="shared" si="14"/>
        <v>141.34</v>
      </c>
      <c r="F453">
        <f t="shared" si="15"/>
        <v>92716</v>
      </c>
      <c r="H453" s="14">
        <v>141.34</v>
      </c>
      <c r="I453" s="811">
        <v>141.34</v>
      </c>
    </row>
    <row r="454" spans="2:9" x14ac:dyDescent="0.25">
      <c r="B454" s="6">
        <v>92960</v>
      </c>
      <c r="C454" s="9" t="s">
        <v>150</v>
      </c>
      <c r="D454" s="6" t="s">
        <v>68</v>
      </c>
      <c r="E454" s="11">
        <f t="shared" si="14"/>
        <v>19.079999999999998</v>
      </c>
      <c r="F454">
        <f t="shared" si="15"/>
        <v>92960</v>
      </c>
      <c r="H454" s="11">
        <v>19.079999999999998</v>
      </c>
      <c r="I454">
        <v>19.079999999999998</v>
      </c>
    </row>
    <row r="455" spans="2:9" x14ac:dyDescent="0.25">
      <c r="B455" s="4">
        <v>92966</v>
      </c>
      <c r="C455" s="8" t="s">
        <v>151</v>
      </c>
      <c r="D455" s="4" t="s">
        <v>68</v>
      </c>
      <c r="E455" s="11">
        <f t="shared" si="14"/>
        <v>23.24</v>
      </c>
      <c r="F455">
        <f t="shared" si="15"/>
        <v>92966</v>
      </c>
      <c r="H455" s="14">
        <v>21.28</v>
      </c>
      <c r="I455" s="811">
        <v>23.24</v>
      </c>
    </row>
    <row r="456" spans="2:9" ht="45" x14ac:dyDescent="0.25">
      <c r="B456" s="6">
        <v>93224</v>
      </c>
      <c r="C456" s="9" t="s">
        <v>152</v>
      </c>
      <c r="D456" s="6" t="s">
        <v>68</v>
      </c>
      <c r="E456" s="11">
        <f t="shared" si="14"/>
        <v>999.09</v>
      </c>
      <c r="F456">
        <f t="shared" si="15"/>
        <v>93224</v>
      </c>
      <c r="H456" s="11">
        <v>996.77</v>
      </c>
      <c r="I456">
        <v>999.09</v>
      </c>
    </row>
    <row r="457" spans="2:9" ht="30" x14ac:dyDescent="0.25">
      <c r="B457" s="4">
        <v>93233</v>
      </c>
      <c r="C457" s="8" t="s">
        <v>153</v>
      </c>
      <c r="D457" s="4" t="s">
        <v>68</v>
      </c>
      <c r="E457" s="11">
        <f t="shared" si="14"/>
        <v>5.6</v>
      </c>
      <c r="F457">
        <f t="shared" si="15"/>
        <v>93233</v>
      </c>
      <c r="H457" s="14">
        <v>5.6</v>
      </c>
      <c r="I457" s="811">
        <v>5.6</v>
      </c>
    </row>
    <row r="458" spans="2:9" x14ac:dyDescent="0.25">
      <c r="B458" s="6">
        <v>93272</v>
      </c>
      <c r="C458" s="9" t="s">
        <v>9030</v>
      </c>
      <c r="D458" s="6" t="s">
        <v>68</v>
      </c>
      <c r="E458" s="11">
        <f t="shared" si="14"/>
        <v>102.34</v>
      </c>
      <c r="F458">
        <f t="shared" si="15"/>
        <v>93272</v>
      </c>
      <c r="H458" s="11">
        <v>99.59</v>
      </c>
      <c r="I458">
        <v>102.34</v>
      </c>
    </row>
    <row r="459" spans="2:9" x14ac:dyDescent="0.25">
      <c r="B459" s="4">
        <v>93281</v>
      </c>
      <c r="C459" s="8" t="s">
        <v>154</v>
      </c>
      <c r="D459" s="4" t="s">
        <v>68</v>
      </c>
      <c r="E459" s="11">
        <f t="shared" si="14"/>
        <v>22.44</v>
      </c>
      <c r="F459">
        <f t="shared" si="15"/>
        <v>93281</v>
      </c>
      <c r="H459" s="14">
        <v>20.23</v>
      </c>
      <c r="I459" s="811">
        <v>22.44</v>
      </c>
    </row>
    <row r="460" spans="2:9" ht="30" x14ac:dyDescent="0.25">
      <c r="B460" s="6">
        <v>93287</v>
      </c>
      <c r="C460" s="9" t="s">
        <v>155</v>
      </c>
      <c r="D460" s="6" t="s">
        <v>68</v>
      </c>
      <c r="E460" s="11">
        <f t="shared" si="14"/>
        <v>339.23</v>
      </c>
      <c r="F460">
        <f t="shared" si="15"/>
        <v>93287</v>
      </c>
      <c r="H460" s="11">
        <v>336.48</v>
      </c>
      <c r="I460">
        <v>339.23</v>
      </c>
    </row>
    <row r="461" spans="2:9" ht="30" x14ac:dyDescent="0.25">
      <c r="B461" s="4">
        <v>93402</v>
      </c>
      <c r="C461" s="8" t="s">
        <v>156</v>
      </c>
      <c r="D461" s="4" t="s">
        <v>68</v>
      </c>
      <c r="E461" s="11">
        <f t="shared" si="14"/>
        <v>273.86</v>
      </c>
      <c r="F461">
        <f t="shared" si="15"/>
        <v>93402</v>
      </c>
      <c r="H461" s="14">
        <v>270.01</v>
      </c>
      <c r="I461" s="811">
        <v>273.86</v>
      </c>
    </row>
    <row r="462" spans="2:9" ht="30" x14ac:dyDescent="0.25">
      <c r="B462" s="6">
        <v>93408</v>
      </c>
      <c r="C462" s="9" t="s">
        <v>18275</v>
      </c>
      <c r="D462" s="6" t="s">
        <v>68</v>
      </c>
      <c r="E462" s="11">
        <f t="shared" si="14"/>
        <v>84.73</v>
      </c>
      <c r="F462">
        <f t="shared" si="15"/>
        <v>93408</v>
      </c>
      <c r="H462" s="11">
        <v>82.8</v>
      </c>
      <c r="I462">
        <v>84.73</v>
      </c>
    </row>
    <row r="463" spans="2:9" ht="30" x14ac:dyDescent="0.25">
      <c r="B463" s="4">
        <v>93415</v>
      </c>
      <c r="C463" s="8" t="s">
        <v>157</v>
      </c>
      <c r="D463" s="4" t="s">
        <v>68</v>
      </c>
      <c r="E463" s="11">
        <f t="shared" si="14"/>
        <v>15.55</v>
      </c>
      <c r="F463">
        <f t="shared" si="15"/>
        <v>93415</v>
      </c>
      <c r="H463" s="14">
        <v>15.55</v>
      </c>
      <c r="I463" s="811">
        <v>15.55</v>
      </c>
    </row>
    <row r="464" spans="2:9" x14ac:dyDescent="0.25">
      <c r="B464" s="6">
        <v>93421</v>
      </c>
      <c r="C464" s="9" t="s">
        <v>158</v>
      </c>
      <c r="D464" s="6" t="s">
        <v>68</v>
      </c>
      <c r="E464" s="11">
        <f t="shared" si="14"/>
        <v>77.67</v>
      </c>
      <c r="F464">
        <f t="shared" si="15"/>
        <v>93421</v>
      </c>
      <c r="H464" s="11">
        <v>77.67</v>
      </c>
      <c r="I464">
        <v>77.67</v>
      </c>
    </row>
    <row r="465" spans="2:9" x14ac:dyDescent="0.25">
      <c r="B465" s="4">
        <v>93427</v>
      </c>
      <c r="C465" s="8" t="s">
        <v>159</v>
      </c>
      <c r="D465" s="4" t="s">
        <v>68</v>
      </c>
      <c r="E465" s="11">
        <f t="shared" si="14"/>
        <v>175.82</v>
      </c>
      <c r="F465">
        <f t="shared" si="15"/>
        <v>93427</v>
      </c>
      <c r="H465" s="14">
        <v>175.82</v>
      </c>
      <c r="I465" s="811">
        <v>175.82</v>
      </c>
    </row>
    <row r="466" spans="2:9" x14ac:dyDescent="0.25">
      <c r="B466" s="6">
        <v>93433</v>
      </c>
      <c r="C466" s="9" t="s">
        <v>9031</v>
      </c>
      <c r="D466" s="6" t="s">
        <v>68</v>
      </c>
      <c r="E466" s="11">
        <f t="shared" si="14"/>
        <v>2708.59</v>
      </c>
      <c r="F466">
        <f t="shared" si="15"/>
        <v>93433</v>
      </c>
      <c r="H466" s="11">
        <v>2697.43</v>
      </c>
      <c r="I466" s="76">
        <v>2708.59</v>
      </c>
    </row>
    <row r="467" spans="2:9" x14ac:dyDescent="0.25">
      <c r="B467" s="4">
        <v>93439</v>
      </c>
      <c r="C467" s="8" t="s">
        <v>9032</v>
      </c>
      <c r="D467" s="4" t="s">
        <v>68</v>
      </c>
      <c r="E467" s="11">
        <f t="shared" si="14"/>
        <v>247.73</v>
      </c>
      <c r="F467">
        <f t="shared" si="15"/>
        <v>93439</v>
      </c>
      <c r="H467" s="14">
        <v>236.57</v>
      </c>
      <c r="I467" s="807">
        <v>247.73</v>
      </c>
    </row>
    <row r="468" spans="2:9" x14ac:dyDescent="0.25">
      <c r="B468" s="6">
        <v>95121</v>
      </c>
      <c r="C468" s="9" t="s">
        <v>160</v>
      </c>
      <c r="D468" s="6" t="s">
        <v>68</v>
      </c>
      <c r="E468" s="11">
        <f t="shared" si="14"/>
        <v>370.84</v>
      </c>
      <c r="F468">
        <f t="shared" si="15"/>
        <v>95121</v>
      </c>
      <c r="H468" s="11">
        <v>359.68</v>
      </c>
      <c r="I468">
        <v>370.84</v>
      </c>
    </row>
    <row r="469" spans="2:9" x14ac:dyDescent="0.25">
      <c r="B469" s="4">
        <v>95127</v>
      </c>
      <c r="C469" s="8" t="s">
        <v>161</v>
      </c>
      <c r="D469" s="4" t="s">
        <v>68</v>
      </c>
      <c r="E469" s="11">
        <f t="shared" si="14"/>
        <v>213.05</v>
      </c>
      <c r="F469">
        <f t="shared" si="15"/>
        <v>95127</v>
      </c>
      <c r="H469" s="14">
        <v>210.73</v>
      </c>
      <c r="I469" s="807">
        <v>213.05</v>
      </c>
    </row>
    <row r="470" spans="2:9" x14ac:dyDescent="0.25">
      <c r="B470" s="6">
        <v>95133</v>
      </c>
      <c r="C470" s="9" t="s">
        <v>162</v>
      </c>
      <c r="D470" s="6" t="s">
        <v>68</v>
      </c>
      <c r="E470" s="11">
        <f t="shared" si="14"/>
        <v>175.52</v>
      </c>
      <c r="F470">
        <f t="shared" si="15"/>
        <v>95133</v>
      </c>
      <c r="H470" s="11">
        <v>173.26</v>
      </c>
      <c r="I470">
        <v>175.52</v>
      </c>
    </row>
    <row r="471" spans="2:9" x14ac:dyDescent="0.25">
      <c r="B471" s="4">
        <v>95139</v>
      </c>
      <c r="C471" s="8" t="s">
        <v>163</v>
      </c>
      <c r="D471" s="4" t="s">
        <v>68</v>
      </c>
      <c r="E471" s="11">
        <f t="shared" si="14"/>
        <v>0.06</v>
      </c>
      <c r="F471">
        <f t="shared" si="15"/>
        <v>95139</v>
      </c>
      <c r="H471" s="14">
        <v>0.06</v>
      </c>
      <c r="I471" s="811">
        <v>0.06</v>
      </c>
    </row>
    <row r="472" spans="2:9" x14ac:dyDescent="0.25">
      <c r="B472" s="6">
        <v>95212</v>
      </c>
      <c r="C472" s="9" t="s">
        <v>9033</v>
      </c>
      <c r="D472" s="6" t="s">
        <v>68</v>
      </c>
      <c r="E472" s="11">
        <f t="shared" si="14"/>
        <v>112.33</v>
      </c>
      <c r="F472">
        <f t="shared" si="15"/>
        <v>95212</v>
      </c>
      <c r="H472" s="11">
        <v>109.58</v>
      </c>
      <c r="I472">
        <v>112.33</v>
      </c>
    </row>
    <row r="473" spans="2:9" x14ac:dyDescent="0.25">
      <c r="B473" s="4">
        <v>95258</v>
      </c>
      <c r="C473" s="8" t="s">
        <v>164</v>
      </c>
      <c r="D473" s="4" t="s">
        <v>68</v>
      </c>
      <c r="E473" s="11">
        <f t="shared" si="14"/>
        <v>22.67</v>
      </c>
      <c r="F473">
        <f t="shared" si="15"/>
        <v>95258</v>
      </c>
      <c r="H473" s="14">
        <v>20.71</v>
      </c>
      <c r="I473" s="811">
        <v>22.67</v>
      </c>
    </row>
    <row r="474" spans="2:9" x14ac:dyDescent="0.25">
      <c r="B474" s="6">
        <v>95264</v>
      </c>
      <c r="C474" s="9" t="s">
        <v>165</v>
      </c>
      <c r="D474" s="6" t="s">
        <v>68</v>
      </c>
      <c r="E474" s="11">
        <f t="shared" si="14"/>
        <v>6.14</v>
      </c>
      <c r="F474">
        <f t="shared" si="15"/>
        <v>95264</v>
      </c>
      <c r="H474" s="11">
        <v>6.14</v>
      </c>
      <c r="I474">
        <v>6.14</v>
      </c>
    </row>
    <row r="475" spans="2:9" ht="30" x14ac:dyDescent="0.25">
      <c r="B475" s="4">
        <v>95270</v>
      </c>
      <c r="C475" s="8" t="s">
        <v>166</v>
      </c>
      <c r="D475" s="4" t="s">
        <v>68</v>
      </c>
      <c r="E475" s="11">
        <f t="shared" si="14"/>
        <v>9.51</v>
      </c>
      <c r="F475">
        <f t="shared" si="15"/>
        <v>95270</v>
      </c>
      <c r="H475" s="14">
        <v>9.51</v>
      </c>
      <c r="I475" s="811">
        <v>9.51</v>
      </c>
    </row>
    <row r="476" spans="2:9" x14ac:dyDescent="0.25">
      <c r="B476" s="6">
        <v>95276</v>
      </c>
      <c r="C476" s="9" t="s">
        <v>9034</v>
      </c>
      <c r="D476" s="6" t="s">
        <v>68</v>
      </c>
      <c r="E476" s="11">
        <f t="shared" si="14"/>
        <v>3.54</v>
      </c>
      <c r="F476">
        <f t="shared" si="15"/>
        <v>95276</v>
      </c>
      <c r="H476" s="11">
        <v>3.54</v>
      </c>
      <c r="I476">
        <v>3.54</v>
      </c>
    </row>
    <row r="477" spans="2:9" x14ac:dyDescent="0.25">
      <c r="B477" s="4">
        <v>95282</v>
      </c>
      <c r="C477" s="8" t="s">
        <v>9035</v>
      </c>
      <c r="D477" s="4" t="s">
        <v>68</v>
      </c>
      <c r="E477" s="11">
        <f t="shared" si="14"/>
        <v>9.65</v>
      </c>
      <c r="F477">
        <f t="shared" si="15"/>
        <v>95282</v>
      </c>
      <c r="H477" s="14">
        <v>9.65</v>
      </c>
      <c r="I477" s="811">
        <v>9.65</v>
      </c>
    </row>
    <row r="478" spans="2:9" ht="30" x14ac:dyDescent="0.25">
      <c r="B478" s="6">
        <v>95620</v>
      </c>
      <c r="C478" s="9" t="s">
        <v>167</v>
      </c>
      <c r="D478" s="6" t="s">
        <v>68</v>
      </c>
      <c r="E478" s="11">
        <f t="shared" si="14"/>
        <v>22.03</v>
      </c>
      <c r="F478">
        <f t="shared" si="15"/>
        <v>95620</v>
      </c>
      <c r="H478" s="11">
        <v>20.07</v>
      </c>
      <c r="I478">
        <v>22.03</v>
      </c>
    </row>
    <row r="479" spans="2:9" ht="30" x14ac:dyDescent="0.25">
      <c r="B479" s="4">
        <v>95631</v>
      </c>
      <c r="C479" s="8" t="s">
        <v>168</v>
      </c>
      <c r="D479" s="4" t="s">
        <v>68</v>
      </c>
      <c r="E479" s="11">
        <f t="shared" si="14"/>
        <v>226.59</v>
      </c>
      <c r="F479">
        <f t="shared" si="15"/>
        <v>95631</v>
      </c>
      <c r="H479" s="14">
        <v>224.35</v>
      </c>
      <c r="I479" s="807">
        <v>226.59</v>
      </c>
    </row>
    <row r="480" spans="2:9" x14ac:dyDescent="0.25">
      <c r="B480" s="6">
        <v>95702</v>
      </c>
      <c r="C480" s="9" t="s">
        <v>169</v>
      </c>
      <c r="D480" s="6" t="s">
        <v>68</v>
      </c>
      <c r="E480" s="11">
        <f t="shared" si="14"/>
        <v>36.94</v>
      </c>
      <c r="F480">
        <f t="shared" si="15"/>
        <v>95702</v>
      </c>
      <c r="H480" s="11">
        <v>34.619999999999997</v>
      </c>
      <c r="I480">
        <v>36.94</v>
      </c>
    </row>
    <row r="481" spans="2:9" ht="30" x14ac:dyDescent="0.25">
      <c r="B481" s="4">
        <v>95708</v>
      </c>
      <c r="C481" s="8" t="s">
        <v>18276</v>
      </c>
      <c r="D481" s="4" t="s">
        <v>68</v>
      </c>
      <c r="E481" s="11">
        <f t="shared" si="14"/>
        <v>136.21</v>
      </c>
      <c r="F481">
        <f t="shared" si="15"/>
        <v>95708</v>
      </c>
      <c r="H481" s="14">
        <v>133.88999999999999</v>
      </c>
      <c r="I481" s="811">
        <v>136.21</v>
      </c>
    </row>
    <row r="482" spans="2:9" ht="30" x14ac:dyDescent="0.25">
      <c r="B482" s="6">
        <v>95714</v>
      </c>
      <c r="C482" s="9" t="s">
        <v>170</v>
      </c>
      <c r="D482" s="6" t="s">
        <v>68</v>
      </c>
      <c r="E482" s="11">
        <f t="shared" si="14"/>
        <v>246.9</v>
      </c>
      <c r="F482">
        <f t="shared" si="15"/>
        <v>95714</v>
      </c>
      <c r="H482" s="11">
        <v>244.26</v>
      </c>
      <c r="I482">
        <v>246.9</v>
      </c>
    </row>
    <row r="483" spans="2:9" ht="30" x14ac:dyDescent="0.25">
      <c r="B483" s="4">
        <v>95720</v>
      </c>
      <c r="C483" s="8" t="s">
        <v>171</v>
      </c>
      <c r="D483" s="4" t="s">
        <v>68</v>
      </c>
      <c r="E483" s="11">
        <f t="shared" si="14"/>
        <v>241.97</v>
      </c>
      <c r="F483">
        <f t="shared" si="15"/>
        <v>95720</v>
      </c>
      <c r="H483" s="14">
        <v>239.33</v>
      </c>
      <c r="I483" s="811">
        <v>241.97</v>
      </c>
    </row>
    <row r="484" spans="2:9" x14ac:dyDescent="0.25">
      <c r="B484" s="6">
        <v>95872</v>
      </c>
      <c r="C484" s="9" t="s">
        <v>172</v>
      </c>
      <c r="D484" s="6" t="s">
        <v>68</v>
      </c>
      <c r="E484" s="11">
        <f t="shared" si="14"/>
        <v>298.02999999999997</v>
      </c>
      <c r="F484">
        <f t="shared" si="15"/>
        <v>95872</v>
      </c>
      <c r="H484" s="11">
        <v>298.02999999999997</v>
      </c>
      <c r="I484">
        <v>298.02999999999997</v>
      </c>
    </row>
    <row r="485" spans="2:9" x14ac:dyDescent="0.25">
      <c r="B485" s="4">
        <v>96013</v>
      </c>
      <c r="C485" s="8" t="s">
        <v>173</v>
      </c>
      <c r="D485" s="4" t="s">
        <v>68</v>
      </c>
      <c r="E485" s="11">
        <f t="shared" si="14"/>
        <v>170.12</v>
      </c>
      <c r="F485">
        <f t="shared" si="15"/>
        <v>96013</v>
      </c>
      <c r="H485" s="14">
        <v>167.8</v>
      </c>
      <c r="I485" s="811">
        <v>170.12</v>
      </c>
    </row>
    <row r="486" spans="2:9" x14ac:dyDescent="0.25">
      <c r="B486" s="6">
        <v>96020</v>
      </c>
      <c r="C486" s="9" t="s">
        <v>174</v>
      </c>
      <c r="D486" s="6" t="s">
        <v>68</v>
      </c>
      <c r="E486" s="11">
        <f t="shared" si="14"/>
        <v>169.65</v>
      </c>
      <c r="F486">
        <f t="shared" si="15"/>
        <v>96020</v>
      </c>
      <c r="H486" s="11">
        <v>167.33</v>
      </c>
      <c r="I486">
        <v>169.65</v>
      </c>
    </row>
    <row r="487" spans="2:9" x14ac:dyDescent="0.25">
      <c r="B487" s="4">
        <v>96028</v>
      </c>
      <c r="C487" s="8" t="s">
        <v>175</v>
      </c>
      <c r="D487" s="4" t="s">
        <v>68</v>
      </c>
      <c r="E487" s="11">
        <f t="shared" si="14"/>
        <v>128.69</v>
      </c>
      <c r="F487">
        <f t="shared" si="15"/>
        <v>96028</v>
      </c>
      <c r="H487" s="14">
        <v>126.37</v>
      </c>
      <c r="I487" s="811">
        <v>128.69</v>
      </c>
    </row>
    <row r="488" spans="2:9" ht="30" x14ac:dyDescent="0.25">
      <c r="B488" s="6">
        <v>96035</v>
      </c>
      <c r="C488" s="9" t="s">
        <v>176</v>
      </c>
      <c r="D488" s="6" t="s">
        <v>68</v>
      </c>
      <c r="E488" s="11">
        <f t="shared" si="14"/>
        <v>280.49</v>
      </c>
      <c r="F488">
        <f t="shared" si="15"/>
        <v>96035</v>
      </c>
      <c r="H488" s="11">
        <v>276.98</v>
      </c>
      <c r="I488">
        <v>280.49</v>
      </c>
    </row>
    <row r="489" spans="2:9" x14ac:dyDescent="0.25">
      <c r="B489" s="4">
        <v>96157</v>
      </c>
      <c r="C489" s="8" t="s">
        <v>177</v>
      </c>
      <c r="D489" s="4" t="s">
        <v>68</v>
      </c>
      <c r="E489" s="11">
        <f t="shared" si="14"/>
        <v>129.16</v>
      </c>
      <c r="F489">
        <f t="shared" si="15"/>
        <v>96157</v>
      </c>
      <c r="H489" s="14">
        <v>126.84</v>
      </c>
      <c r="I489" s="811">
        <v>129.16</v>
      </c>
    </row>
    <row r="490" spans="2:9" ht="30" x14ac:dyDescent="0.25">
      <c r="B490" s="6">
        <v>96158</v>
      </c>
      <c r="C490" s="9" t="s">
        <v>178</v>
      </c>
      <c r="D490" s="6" t="s">
        <v>68</v>
      </c>
      <c r="E490" s="11">
        <f t="shared" si="14"/>
        <v>139.41999999999999</v>
      </c>
      <c r="F490">
        <f t="shared" si="15"/>
        <v>96158</v>
      </c>
      <c r="H490" s="11">
        <v>137.16</v>
      </c>
      <c r="I490">
        <v>139.41999999999999</v>
      </c>
    </row>
    <row r="491" spans="2:9" x14ac:dyDescent="0.25">
      <c r="B491" s="4">
        <v>96245</v>
      </c>
      <c r="C491" s="8" t="s">
        <v>179</v>
      </c>
      <c r="D491" s="4" t="s">
        <v>68</v>
      </c>
      <c r="E491" s="11">
        <f t="shared" si="14"/>
        <v>112.69</v>
      </c>
      <c r="F491">
        <f t="shared" si="15"/>
        <v>96245</v>
      </c>
      <c r="H491" s="14">
        <v>110.05</v>
      </c>
      <c r="I491" s="811">
        <v>112.69</v>
      </c>
    </row>
    <row r="492" spans="2:9" ht="30" x14ac:dyDescent="0.25">
      <c r="B492" s="6">
        <v>96463</v>
      </c>
      <c r="C492" s="9" t="s">
        <v>180</v>
      </c>
      <c r="D492" s="6" t="s">
        <v>68</v>
      </c>
      <c r="E492" s="11">
        <f t="shared" si="14"/>
        <v>213.56</v>
      </c>
      <c r="F492">
        <f t="shared" si="15"/>
        <v>96463</v>
      </c>
      <c r="H492" s="11">
        <v>211.32</v>
      </c>
      <c r="I492">
        <v>213.56</v>
      </c>
    </row>
    <row r="493" spans="2:9" ht="30" x14ac:dyDescent="0.25">
      <c r="B493" s="4">
        <v>98764</v>
      </c>
      <c r="C493" s="8" t="s">
        <v>181</v>
      </c>
      <c r="D493" s="4" t="s">
        <v>68</v>
      </c>
      <c r="E493" s="11">
        <f t="shared" si="14"/>
        <v>5.0999999999999996</v>
      </c>
      <c r="F493">
        <f t="shared" si="15"/>
        <v>98764</v>
      </c>
      <c r="H493" s="14">
        <v>5.0999999999999996</v>
      </c>
      <c r="I493" s="811">
        <v>5.0999999999999996</v>
      </c>
    </row>
    <row r="494" spans="2:9" ht="30" x14ac:dyDescent="0.25">
      <c r="B494" s="6">
        <v>99833</v>
      </c>
      <c r="C494" s="9" t="s">
        <v>9036</v>
      </c>
      <c r="D494" s="6" t="s">
        <v>68</v>
      </c>
      <c r="E494" s="11">
        <f t="shared" si="14"/>
        <v>2.36</v>
      </c>
      <c r="F494">
        <f t="shared" si="15"/>
        <v>99833</v>
      </c>
      <c r="H494" s="11">
        <v>2.36</v>
      </c>
      <c r="I494">
        <v>2.36</v>
      </c>
    </row>
    <row r="495" spans="2:9" x14ac:dyDescent="0.25">
      <c r="B495" s="4">
        <v>100641</v>
      </c>
      <c r="C495" s="8" t="s">
        <v>3868</v>
      </c>
      <c r="D495" s="4" t="s">
        <v>68</v>
      </c>
      <c r="E495" s="11">
        <f t="shared" si="14"/>
        <v>4919.5600000000004</v>
      </c>
      <c r="F495">
        <f t="shared" si="15"/>
        <v>100641</v>
      </c>
      <c r="H495" s="14">
        <v>4916.32</v>
      </c>
      <c r="I495" s="807">
        <v>4919.5600000000004</v>
      </c>
    </row>
    <row r="496" spans="2:9" x14ac:dyDescent="0.25">
      <c r="B496" s="6">
        <v>100647</v>
      </c>
      <c r="C496" s="9" t="s">
        <v>3869</v>
      </c>
      <c r="D496" s="6" t="s">
        <v>68</v>
      </c>
      <c r="E496" s="11">
        <f t="shared" si="14"/>
        <v>6757.72</v>
      </c>
      <c r="F496">
        <f t="shared" si="15"/>
        <v>100647</v>
      </c>
      <c r="H496" s="11">
        <v>6754.48</v>
      </c>
      <c r="I496" s="76">
        <v>6757.72</v>
      </c>
    </row>
    <row r="497" spans="2:9" ht="30" x14ac:dyDescent="0.25">
      <c r="B497" s="4">
        <v>102275</v>
      </c>
      <c r="C497" s="8" t="s">
        <v>5706</v>
      </c>
      <c r="D497" s="4" t="s">
        <v>68</v>
      </c>
      <c r="E497" s="11">
        <f t="shared" si="14"/>
        <v>22.67</v>
      </c>
      <c r="F497">
        <f t="shared" si="15"/>
        <v>102275</v>
      </c>
      <c r="H497" s="14">
        <v>20.71</v>
      </c>
      <c r="I497" s="807">
        <v>22.67</v>
      </c>
    </row>
    <row r="498" spans="2:9" ht="30" x14ac:dyDescent="0.25">
      <c r="B498" s="6">
        <v>104091</v>
      </c>
      <c r="C498" s="9" t="s">
        <v>7204</v>
      </c>
      <c r="D498" s="6" t="s">
        <v>68</v>
      </c>
      <c r="E498" s="11">
        <f t="shared" si="14"/>
        <v>0.89</v>
      </c>
      <c r="F498">
        <f t="shared" si="15"/>
        <v>104091</v>
      </c>
      <c r="H498" s="11">
        <v>0.89</v>
      </c>
      <c r="I498">
        <v>0.89</v>
      </c>
    </row>
    <row r="499" spans="2:9" ht="30" x14ac:dyDescent="0.25">
      <c r="B499" s="4">
        <v>104097</v>
      </c>
      <c r="C499" s="8" t="s">
        <v>7205</v>
      </c>
      <c r="D499" s="4" t="s">
        <v>68</v>
      </c>
      <c r="E499" s="11">
        <f t="shared" si="14"/>
        <v>1.25</v>
      </c>
      <c r="F499">
        <f t="shared" si="15"/>
        <v>104097</v>
      </c>
      <c r="H499" s="14">
        <v>1.25</v>
      </c>
      <c r="I499" s="811">
        <v>1.25</v>
      </c>
    </row>
    <row r="500" spans="2:9" ht="30" x14ac:dyDescent="0.25">
      <c r="B500" s="6">
        <v>5632</v>
      </c>
      <c r="C500" s="9" t="s">
        <v>182</v>
      </c>
      <c r="D500" s="6" t="s">
        <v>183</v>
      </c>
      <c r="E500" s="11">
        <f t="shared" si="14"/>
        <v>80.849999999999994</v>
      </c>
      <c r="F500">
        <f t="shared" si="15"/>
        <v>5632</v>
      </c>
      <c r="H500" s="11">
        <v>78.209999999999994</v>
      </c>
      <c r="I500">
        <v>80.849999999999994</v>
      </c>
    </row>
    <row r="501" spans="2:9" ht="45" x14ac:dyDescent="0.25">
      <c r="B501" s="4">
        <v>5679</v>
      </c>
      <c r="C501" s="8" t="s">
        <v>184</v>
      </c>
      <c r="D501" s="4" t="s">
        <v>183</v>
      </c>
      <c r="E501" s="11">
        <f t="shared" si="14"/>
        <v>53.92</v>
      </c>
      <c r="F501">
        <f t="shared" si="15"/>
        <v>5679</v>
      </c>
      <c r="H501" s="14">
        <v>51.28</v>
      </c>
      <c r="I501" s="811">
        <v>53.92</v>
      </c>
    </row>
    <row r="502" spans="2:9" ht="45" x14ac:dyDescent="0.25">
      <c r="B502" s="6">
        <v>5681</v>
      </c>
      <c r="C502" s="9" t="s">
        <v>185</v>
      </c>
      <c r="D502" s="6" t="s">
        <v>183</v>
      </c>
      <c r="E502" s="11">
        <f t="shared" si="14"/>
        <v>50.63</v>
      </c>
      <c r="F502">
        <f t="shared" si="15"/>
        <v>5681</v>
      </c>
      <c r="H502" s="11">
        <v>47.99</v>
      </c>
      <c r="I502">
        <v>50.63</v>
      </c>
    </row>
    <row r="503" spans="2:9" ht="30" x14ac:dyDescent="0.25">
      <c r="B503" s="4">
        <v>5685</v>
      </c>
      <c r="C503" s="8" t="s">
        <v>186</v>
      </c>
      <c r="D503" s="4" t="s">
        <v>183</v>
      </c>
      <c r="E503" s="11">
        <f t="shared" si="14"/>
        <v>60.04</v>
      </c>
      <c r="F503">
        <f t="shared" si="15"/>
        <v>5685</v>
      </c>
      <c r="H503" s="14">
        <v>57.8</v>
      </c>
      <c r="I503" s="811">
        <v>60.04</v>
      </c>
    </row>
    <row r="504" spans="2:9" ht="30" x14ac:dyDescent="0.25">
      <c r="B504" s="6">
        <v>5690</v>
      </c>
      <c r="C504" s="9" t="s">
        <v>18277</v>
      </c>
      <c r="D504" s="6" t="s">
        <v>183</v>
      </c>
      <c r="E504" s="11">
        <f t="shared" si="14"/>
        <v>4.09</v>
      </c>
      <c r="F504">
        <f t="shared" si="15"/>
        <v>5690</v>
      </c>
      <c r="H504" s="11">
        <v>4.09</v>
      </c>
      <c r="I504">
        <v>4.09</v>
      </c>
    </row>
    <row r="505" spans="2:9" ht="30" x14ac:dyDescent="0.25">
      <c r="B505" s="4">
        <v>5806</v>
      </c>
      <c r="C505" s="8" t="s">
        <v>187</v>
      </c>
      <c r="D505" s="4" t="s">
        <v>183</v>
      </c>
      <c r="E505" s="11">
        <f t="shared" si="14"/>
        <v>0.23</v>
      </c>
      <c r="F505">
        <f t="shared" si="15"/>
        <v>5806</v>
      </c>
      <c r="H505" s="14">
        <v>0.23</v>
      </c>
      <c r="I505" s="811">
        <v>0.23</v>
      </c>
    </row>
    <row r="506" spans="2:9" ht="30" x14ac:dyDescent="0.25">
      <c r="B506" s="6">
        <v>5826</v>
      </c>
      <c r="C506" s="9" t="s">
        <v>188</v>
      </c>
      <c r="D506" s="6" t="s">
        <v>183</v>
      </c>
      <c r="E506" s="11">
        <f t="shared" si="14"/>
        <v>62.54</v>
      </c>
      <c r="F506">
        <f t="shared" si="15"/>
        <v>5826</v>
      </c>
      <c r="H506" s="11">
        <v>59.16</v>
      </c>
      <c r="I506">
        <v>62.54</v>
      </c>
    </row>
    <row r="507" spans="2:9" x14ac:dyDescent="0.25">
      <c r="B507" s="4">
        <v>5829</v>
      </c>
      <c r="C507" s="8" t="s">
        <v>189</v>
      </c>
      <c r="D507" s="4" t="s">
        <v>183</v>
      </c>
      <c r="E507" s="11">
        <f t="shared" si="14"/>
        <v>152.66</v>
      </c>
      <c r="F507">
        <f t="shared" si="15"/>
        <v>5829</v>
      </c>
      <c r="H507" s="14">
        <v>141.5</v>
      </c>
      <c r="I507" s="811">
        <v>152.66</v>
      </c>
    </row>
    <row r="508" spans="2:9" ht="30" x14ac:dyDescent="0.25">
      <c r="B508" s="6">
        <v>5837</v>
      </c>
      <c r="C508" s="9" t="s">
        <v>190</v>
      </c>
      <c r="D508" s="6" t="s">
        <v>183</v>
      </c>
      <c r="E508" s="11">
        <f t="shared" si="14"/>
        <v>127.07</v>
      </c>
      <c r="F508">
        <f t="shared" si="15"/>
        <v>5837</v>
      </c>
      <c r="H508" s="11">
        <v>124.81</v>
      </c>
      <c r="I508" s="76">
        <v>127.07</v>
      </c>
    </row>
    <row r="509" spans="2:9" x14ac:dyDescent="0.25">
      <c r="B509" s="4">
        <v>5841</v>
      </c>
      <c r="C509" s="8" t="s">
        <v>191</v>
      </c>
      <c r="D509" s="4" t="s">
        <v>183</v>
      </c>
      <c r="E509" s="11">
        <f t="shared" si="14"/>
        <v>4.68</v>
      </c>
      <c r="F509">
        <f t="shared" si="15"/>
        <v>5841</v>
      </c>
      <c r="H509" s="14">
        <v>4.68</v>
      </c>
      <c r="I509" s="807">
        <v>4.68</v>
      </c>
    </row>
    <row r="510" spans="2:9" x14ac:dyDescent="0.25">
      <c r="B510" s="6">
        <v>5845</v>
      </c>
      <c r="C510" s="9" t="s">
        <v>192</v>
      </c>
      <c r="D510" s="6" t="s">
        <v>183</v>
      </c>
      <c r="E510" s="11">
        <f t="shared" si="14"/>
        <v>44.64</v>
      </c>
      <c r="F510">
        <f t="shared" si="15"/>
        <v>5845</v>
      </c>
      <c r="H510" s="11">
        <v>42.32</v>
      </c>
      <c r="I510">
        <v>44.64</v>
      </c>
    </row>
    <row r="511" spans="2:9" x14ac:dyDescent="0.25">
      <c r="B511" s="4">
        <v>5849</v>
      </c>
      <c r="C511" s="8" t="s">
        <v>193</v>
      </c>
      <c r="D511" s="4" t="s">
        <v>183</v>
      </c>
      <c r="E511" s="11">
        <f t="shared" si="14"/>
        <v>80.930000000000007</v>
      </c>
      <c r="F511">
        <f t="shared" si="15"/>
        <v>5849</v>
      </c>
      <c r="H511" s="14">
        <v>78.61</v>
      </c>
      <c r="I511" s="811">
        <v>80.930000000000007</v>
      </c>
    </row>
    <row r="512" spans="2:9" ht="30" x14ac:dyDescent="0.25">
      <c r="B512" s="6">
        <v>5853</v>
      </c>
      <c r="C512" s="9" t="s">
        <v>194</v>
      </c>
      <c r="D512" s="6" t="s">
        <v>183</v>
      </c>
      <c r="E512" s="11">
        <f t="shared" si="14"/>
        <v>81.3</v>
      </c>
      <c r="F512">
        <f t="shared" si="15"/>
        <v>5853</v>
      </c>
      <c r="H512" s="11">
        <v>78.98</v>
      </c>
      <c r="I512">
        <v>81.3</v>
      </c>
    </row>
    <row r="513" spans="2:9" x14ac:dyDescent="0.25">
      <c r="B513" s="4">
        <v>5857</v>
      </c>
      <c r="C513" s="8" t="s">
        <v>195</v>
      </c>
      <c r="D513" s="4" t="s">
        <v>183</v>
      </c>
      <c r="E513" s="11">
        <f t="shared" si="14"/>
        <v>216.88</v>
      </c>
      <c r="F513">
        <f t="shared" si="15"/>
        <v>5857</v>
      </c>
      <c r="H513" s="14">
        <v>214.56</v>
      </c>
      <c r="I513" s="811">
        <v>216.88</v>
      </c>
    </row>
    <row r="514" spans="2:9" ht="30" x14ac:dyDescent="0.25">
      <c r="B514" s="6">
        <v>5865</v>
      </c>
      <c r="C514" s="9" t="s">
        <v>196</v>
      </c>
      <c r="D514" s="6" t="s">
        <v>183</v>
      </c>
      <c r="E514" s="11">
        <f t="shared" si="14"/>
        <v>11.72</v>
      </c>
      <c r="F514">
        <f t="shared" si="15"/>
        <v>5865</v>
      </c>
      <c r="H514" s="11">
        <v>11.72</v>
      </c>
      <c r="I514">
        <v>11.72</v>
      </c>
    </row>
    <row r="515" spans="2:9" ht="30" x14ac:dyDescent="0.25">
      <c r="B515" s="4">
        <v>5869</v>
      </c>
      <c r="C515" s="8" t="s">
        <v>197</v>
      </c>
      <c r="D515" s="4" t="s">
        <v>183</v>
      </c>
      <c r="E515" s="11">
        <f t="shared" ref="E515:E578" si="16">IF($K$2=$H$1,H515,I515)</f>
        <v>68.89</v>
      </c>
      <c r="F515">
        <f t="shared" ref="F515:F578" si="17">IF(LEN($B515)=7,CONCATENATE(MID($B515,1,6),"00",RIGHT($B515,1)),IF(LEN($B515)=8,CONCATENATE(MID($B515,1,6),"0",RIGHT($B515,2)),$B515))</f>
        <v>5869</v>
      </c>
      <c r="H515" s="14">
        <v>66.650000000000006</v>
      </c>
      <c r="I515" s="811">
        <v>68.89</v>
      </c>
    </row>
    <row r="516" spans="2:9" ht="45" x14ac:dyDescent="0.25">
      <c r="B516" s="6">
        <v>5877</v>
      </c>
      <c r="C516" s="9" t="s">
        <v>198</v>
      </c>
      <c r="D516" s="6" t="s">
        <v>183</v>
      </c>
      <c r="E516" s="11">
        <f t="shared" si="16"/>
        <v>52.88</v>
      </c>
      <c r="F516">
        <f t="shared" si="17"/>
        <v>5877</v>
      </c>
      <c r="H516" s="11">
        <v>50.24</v>
      </c>
      <c r="I516">
        <v>52.88</v>
      </c>
    </row>
    <row r="517" spans="2:9" ht="30" x14ac:dyDescent="0.25">
      <c r="B517" s="4">
        <v>5881</v>
      </c>
      <c r="C517" s="8" t="s">
        <v>199</v>
      </c>
      <c r="D517" s="4" t="s">
        <v>183</v>
      </c>
      <c r="E517" s="11">
        <f t="shared" si="16"/>
        <v>74.27</v>
      </c>
      <c r="F517">
        <f t="shared" si="17"/>
        <v>5881</v>
      </c>
      <c r="H517" s="14">
        <v>72.03</v>
      </c>
      <c r="I517" s="811">
        <v>74.27</v>
      </c>
    </row>
    <row r="518" spans="2:9" ht="30" x14ac:dyDescent="0.25">
      <c r="B518" s="6">
        <v>5884</v>
      </c>
      <c r="C518" s="9" t="s">
        <v>200</v>
      </c>
      <c r="D518" s="6" t="s">
        <v>183</v>
      </c>
      <c r="E518" s="11">
        <f t="shared" si="16"/>
        <v>52.52</v>
      </c>
      <c r="F518">
        <f t="shared" si="17"/>
        <v>5884</v>
      </c>
      <c r="H518" s="11">
        <v>50.54</v>
      </c>
      <c r="I518">
        <v>52.52</v>
      </c>
    </row>
    <row r="519" spans="2:9" ht="30" x14ac:dyDescent="0.25">
      <c r="B519" s="4">
        <v>5892</v>
      </c>
      <c r="C519" s="8" t="s">
        <v>201</v>
      </c>
      <c r="D519" s="4" t="s">
        <v>183</v>
      </c>
      <c r="E519" s="11">
        <f t="shared" si="16"/>
        <v>57.61</v>
      </c>
      <c r="F519">
        <f t="shared" si="17"/>
        <v>5892</v>
      </c>
      <c r="H519" s="14">
        <v>54.23</v>
      </c>
      <c r="I519" s="811">
        <v>57.61</v>
      </c>
    </row>
    <row r="520" spans="2:9" ht="30" x14ac:dyDescent="0.25">
      <c r="B520" s="6">
        <v>5896</v>
      </c>
      <c r="C520" s="9" t="s">
        <v>202</v>
      </c>
      <c r="D520" s="6" t="s">
        <v>183</v>
      </c>
      <c r="E520" s="11">
        <f t="shared" si="16"/>
        <v>60.34</v>
      </c>
      <c r="F520">
        <f t="shared" si="17"/>
        <v>5896</v>
      </c>
      <c r="H520" s="11">
        <v>56.96</v>
      </c>
      <c r="I520">
        <v>60.34</v>
      </c>
    </row>
    <row r="521" spans="2:9" ht="30" x14ac:dyDescent="0.25">
      <c r="B521" s="4">
        <v>5903</v>
      </c>
      <c r="C521" s="8" t="s">
        <v>203</v>
      </c>
      <c r="D521" s="4" t="s">
        <v>183</v>
      </c>
      <c r="E521" s="11">
        <f t="shared" si="16"/>
        <v>74.53</v>
      </c>
      <c r="F521">
        <f t="shared" si="17"/>
        <v>5903</v>
      </c>
      <c r="H521" s="14">
        <v>71.150000000000006</v>
      </c>
      <c r="I521" s="811">
        <v>74.53</v>
      </c>
    </row>
    <row r="522" spans="2:9" ht="30" x14ac:dyDescent="0.25">
      <c r="B522" s="6">
        <v>5911</v>
      </c>
      <c r="C522" s="9" t="s">
        <v>204</v>
      </c>
      <c r="D522" s="6" t="s">
        <v>183</v>
      </c>
      <c r="E522" s="11">
        <f t="shared" si="16"/>
        <v>25.56</v>
      </c>
      <c r="F522">
        <f t="shared" si="17"/>
        <v>5911</v>
      </c>
      <c r="H522" s="11">
        <v>23.58</v>
      </c>
      <c r="I522">
        <v>25.56</v>
      </c>
    </row>
    <row r="523" spans="2:9" x14ac:dyDescent="0.25">
      <c r="B523" s="4">
        <v>5923</v>
      </c>
      <c r="C523" s="8" t="s">
        <v>205</v>
      </c>
      <c r="D523" s="4" t="s">
        <v>183</v>
      </c>
      <c r="E523" s="11">
        <f t="shared" si="16"/>
        <v>3.2</v>
      </c>
      <c r="F523">
        <f t="shared" si="17"/>
        <v>5923</v>
      </c>
      <c r="H523" s="14">
        <v>3.2</v>
      </c>
      <c r="I523" s="811">
        <v>3.2</v>
      </c>
    </row>
    <row r="524" spans="2:9" ht="30" x14ac:dyDescent="0.25">
      <c r="B524" s="6">
        <v>5930</v>
      </c>
      <c r="C524" s="9" t="s">
        <v>206</v>
      </c>
      <c r="D524" s="6" t="s">
        <v>183</v>
      </c>
      <c r="E524" s="11">
        <f t="shared" si="16"/>
        <v>74.45</v>
      </c>
      <c r="F524">
        <f t="shared" si="17"/>
        <v>5930</v>
      </c>
      <c r="H524" s="11">
        <v>70.599999999999994</v>
      </c>
      <c r="I524">
        <v>74.45</v>
      </c>
    </row>
    <row r="525" spans="2:9" ht="30" x14ac:dyDescent="0.25">
      <c r="B525" s="4">
        <v>5934</v>
      </c>
      <c r="C525" s="8" t="s">
        <v>207</v>
      </c>
      <c r="D525" s="4" t="s">
        <v>183</v>
      </c>
      <c r="E525" s="11">
        <f t="shared" si="16"/>
        <v>88.3</v>
      </c>
      <c r="F525">
        <f t="shared" si="17"/>
        <v>5934</v>
      </c>
      <c r="H525" s="14">
        <v>85.06</v>
      </c>
      <c r="I525" s="811">
        <v>88.3</v>
      </c>
    </row>
    <row r="526" spans="2:9" ht="30" x14ac:dyDescent="0.25">
      <c r="B526" s="6">
        <v>5942</v>
      </c>
      <c r="C526" s="9" t="s">
        <v>208</v>
      </c>
      <c r="D526" s="6" t="s">
        <v>183</v>
      </c>
      <c r="E526" s="11">
        <f t="shared" si="16"/>
        <v>64.739999999999995</v>
      </c>
      <c r="F526">
        <f t="shared" si="17"/>
        <v>5942</v>
      </c>
      <c r="H526" s="11">
        <v>62.48</v>
      </c>
      <c r="I526">
        <v>64.739999999999995</v>
      </c>
    </row>
    <row r="527" spans="2:9" ht="30" x14ac:dyDescent="0.25">
      <c r="B527" s="4">
        <v>5946</v>
      </c>
      <c r="C527" s="8" t="s">
        <v>209</v>
      </c>
      <c r="D527" s="4" t="s">
        <v>183</v>
      </c>
      <c r="E527" s="11">
        <f t="shared" si="16"/>
        <v>81.510000000000005</v>
      </c>
      <c r="F527">
        <f t="shared" si="17"/>
        <v>5946</v>
      </c>
      <c r="H527" s="14">
        <v>79.25</v>
      </c>
      <c r="I527" s="811">
        <v>81.510000000000005</v>
      </c>
    </row>
    <row r="528" spans="2:9" x14ac:dyDescent="0.25">
      <c r="B528" s="6">
        <v>5952</v>
      </c>
      <c r="C528" s="9" t="s">
        <v>210</v>
      </c>
      <c r="D528" s="6" t="s">
        <v>183</v>
      </c>
      <c r="E528" s="11">
        <f t="shared" si="16"/>
        <v>21.09</v>
      </c>
      <c r="F528">
        <f t="shared" si="17"/>
        <v>5952</v>
      </c>
      <c r="H528" s="11">
        <v>19.13</v>
      </c>
      <c r="I528">
        <v>21.09</v>
      </c>
    </row>
    <row r="529" spans="2:9" ht="30" x14ac:dyDescent="0.25">
      <c r="B529" s="4">
        <v>5954</v>
      </c>
      <c r="C529" s="8" t="s">
        <v>211</v>
      </c>
      <c r="D529" s="4" t="s">
        <v>183</v>
      </c>
      <c r="E529" s="11">
        <f t="shared" si="16"/>
        <v>6.5</v>
      </c>
      <c r="F529">
        <f t="shared" si="17"/>
        <v>5954</v>
      </c>
      <c r="H529" s="14">
        <v>6.5</v>
      </c>
      <c r="I529" s="811">
        <v>6.5</v>
      </c>
    </row>
    <row r="530" spans="2:9" ht="30" x14ac:dyDescent="0.25">
      <c r="B530" s="6">
        <v>5961</v>
      </c>
      <c r="C530" s="9" t="s">
        <v>212</v>
      </c>
      <c r="D530" s="6" t="s">
        <v>183</v>
      </c>
      <c r="E530" s="11">
        <f t="shared" si="16"/>
        <v>64.56</v>
      </c>
      <c r="F530">
        <f t="shared" si="17"/>
        <v>5961</v>
      </c>
      <c r="H530" s="11">
        <v>61.05</v>
      </c>
      <c r="I530">
        <v>64.56</v>
      </c>
    </row>
    <row r="531" spans="2:9" ht="30" x14ac:dyDescent="0.25">
      <c r="B531" s="4">
        <v>6260</v>
      </c>
      <c r="C531" s="8" t="s">
        <v>213</v>
      </c>
      <c r="D531" s="4" t="s">
        <v>183</v>
      </c>
      <c r="E531" s="11">
        <f t="shared" si="16"/>
        <v>61.91</v>
      </c>
      <c r="F531">
        <f t="shared" si="17"/>
        <v>6260</v>
      </c>
      <c r="H531" s="14">
        <v>58.53</v>
      </c>
      <c r="I531" s="811">
        <v>61.91</v>
      </c>
    </row>
    <row r="532" spans="2:9" ht="30" x14ac:dyDescent="0.25">
      <c r="B532" s="6">
        <v>6880</v>
      </c>
      <c r="C532" s="9" t="s">
        <v>214</v>
      </c>
      <c r="D532" s="6" t="s">
        <v>183</v>
      </c>
      <c r="E532" s="11">
        <f t="shared" si="16"/>
        <v>81.91</v>
      </c>
      <c r="F532">
        <f t="shared" si="17"/>
        <v>6880</v>
      </c>
      <c r="H532" s="11">
        <v>79.67</v>
      </c>
      <c r="I532">
        <v>81.91</v>
      </c>
    </row>
    <row r="533" spans="2:9" x14ac:dyDescent="0.25">
      <c r="B533" s="4">
        <v>7031</v>
      </c>
      <c r="C533" s="8" t="s">
        <v>9037</v>
      </c>
      <c r="D533" s="4" t="s">
        <v>183</v>
      </c>
      <c r="E533" s="11">
        <f t="shared" si="16"/>
        <v>5.82</v>
      </c>
      <c r="F533">
        <f t="shared" si="17"/>
        <v>7031</v>
      </c>
      <c r="H533" s="14">
        <v>5.82</v>
      </c>
      <c r="I533" s="811">
        <v>5.82</v>
      </c>
    </row>
    <row r="534" spans="2:9" ht="30" x14ac:dyDescent="0.25">
      <c r="B534" s="6">
        <v>7043</v>
      </c>
      <c r="C534" s="9" t="s">
        <v>215</v>
      </c>
      <c r="D534" s="6" t="s">
        <v>183</v>
      </c>
      <c r="E534" s="11">
        <f t="shared" si="16"/>
        <v>0.28999999999999998</v>
      </c>
      <c r="F534">
        <f t="shared" si="17"/>
        <v>7043</v>
      </c>
      <c r="H534" s="11">
        <v>0.28999999999999998</v>
      </c>
      <c r="I534">
        <v>0.28999999999999998</v>
      </c>
    </row>
    <row r="535" spans="2:9" ht="30" x14ac:dyDescent="0.25">
      <c r="B535" s="4">
        <v>7050</v>
      </c>
      <c r="C535" s="8" t="s">
        <v>216</v>
      </c>
      <c r="D535" s="4" t="s">
        <v>183</v>
      </c>
      <c r="E535" s="11">
        <f t="shared" si="16"/>
        <v>75.12</v>
      </c>
      <c r="F535">
        <f t="shared" si="17"/>
        <v>7050</v>
      </c>
      <c r="H535" s="14">
        <v>72.88</v>
      </c>
      <c r="I535" s="811">
        <v>75.12</v>
      </c>
    </row>
    <row r="536" spans="2:9" ht="30" x14ac:dyDescent="0.25">
      <c r="B536" s="6">
        <v>67827</v>
      </c>
      <c r="C536" s="9" t="s">
        <v>217</v>
      </c>
      <c r="D536" s="6" t="s">
        <v>183</v>
      </c>
      <c r="E536" s="11">
        <f t="shared" si="16"/>
        <v>65.77</v>
      </c>
      <c r="F536">
        <f t="shared" si="17"/>
        <v>67827</v>
      </c>
      <c r="H536" s="11">
        <v>62.26</v>
      </c>
      <c r="I536">
        <v>65.77</v>
      </c>
    </row>
    <row r="537" spans="2:9" x14ac:dyDescent="0.25">
      <c r="B537" s="4">
        <v>73395</v>
      </c>
      <c r="C537" s="8" t="s">
        <v>218</v>
      </c>
      <c r="D537" s="4" t="s">
        <v>183</v>
      </c>
      <c r="E537" s="11">
        <f t="shared" si="16"/>
        <v>9.67</v>
      </c>
      <c r="F537">
        <f t="shared" si="17"/>
        <v>73395</v>
      </c>
      <c r="H537" s="14">
        <v>9.67</v>
      </c>
      <c r="I537" s="811">
        <v>9.67</v>
      </c>
    </row>
    <row r="538" spans="2:9" ht="30" x14ac:dyDescent="0.25">
      <c r="B538" s="6">
        <v>83766</v>
      </c>
      <c r="C538" s="9" t="s">
        <v>219</v>
      </c>
      <c r="D538" s="6" t="s">
        <v>183</v>
      </c>
      <c r="E538" s="11">
        <f t="shared" si="16"/>
        <v>39.229999999999997</v>
      </c>
      <c r="F538">
        <f t="shared" si="17"/>
        <v>83766</v>
      </c>
      <c r="H538" s="11">
        <v>36.590000000000003</v>
      </c>
      <c r="I538">
        <v>39.229999999999997</v>
      </c>
    </row>
    <row r="539" spans="2:9" ht="30" x14ac:dyDescent="0.25">
      <c r="B539" s="4">
        <v>84013</v>
      </c>
      <c r="C539" s="8" t="s">
        <v>220</v>
      </c>
      <c r="D539" s="4" t="s">
        <v>183</v>
      </c>
      <c r="E539" s="11">
        <f t="shared" si="16"/>
        <v>78.239999999999995</v>
      </c>
      <c r="F539">
        <f t="shared" si="17"/>
        <v>84013</v>
      </c>
      <c r="H539" s="14">
        <v>75.599999999999994</v>
      </c>
      <c r="I539" s="811">
        <v>78.239999999999995</v>
      </c>
    </row>
    <row r="540" spans="2:9" ht="30" x14ac:dyDescent="0.25">
      <c r="B540" s="6">
        <v>87446</v>
      </c>
      <c r="C540" s="9" t="s">
        <v>9038</v>
      </c>
      <c r="D540" s="6" t="s">
        <v>183</v>
      </c>
      <c r="E540" s="11">
        <f t="shared" si="16"/>
        <v>0.53</v>
      </c>
      <c r="F540">
        <f t="shared" si="17"/>
        <v>87446</v>
      </c>
      <c r="H540" s="11">
        <v>0.53</v>
      </c>
      <c r="I540">
        <v>0.53</v>
      </c>
    </row>
    <row r="541" spans="2:9" ht="30" x14ac:dyDescent="0.25">
      <c r="B541" s="4">
        <v>88392</v>
      </c>
      <c r="C541" s="8" t="s">
        <v>9039</v>
      </c>
      <c r="D541" s="4" t="s">
        <v>183</v>
      </c>
      <c r="E541" s="11">
        <f t="shared" si="16"/>
        <v>1.03</v>
      </c>
      <c r="F541">
        <f t="shared" si="17"/>
        <v>88392</v>
      </c>
      <c r="H541" s="14">
        <v>1.03</v>
      </c>
      <c r="I541" s="811">
        <v>1.03</v>
      </c>
    </row>
    <row r="542" spans="2:9" ht="30" x14ac:dyDescent="0.25">
      <c r="B542" s="6">
        <v>88398</v>
      </c>
      <c r="C542" s="9" t="s">
        <v>9040</v>
      </c>
      <c r="D542" s="6" t="s">
        <v>183</v>
      </c>
      <c r="E542" s="11">
        <f t="shared" si="16"/>
        <v>1.23</v>
      </c>
      <c r="F542">
        <f t="shared" si="17"/>
        <v>88398</v>
      </c>
      <c r="H542" s="11">
        <v>1.23</v>
      </c>
      <c r="I542">
        <v>1.23</v>
      </c>
    </row>
    <row r="543" spans="2:9" ht="30" x14ac:dyDescent="0.25">
      <c r="B543" s="4">
        <v>88404</v>
      </c>
      <c r="C543" s="8" t="s">
        <v>9041</v>
      </c>
      <c r="D543" s="4" t="s">
        <v>183</v>
      </c>
      <c r="E543" s="11">
        <f t="shared" si="16"/>
        <v>0.98</v>
      </c>
      <c r="F543">
        <f t="shared" si="17"/>
        <v>88404</v>
      </c>
      <c r="H543" s="14">
        <v>0.98</v>
      </c>
      <c r="I543" s="811">
        <v>0.98</v>
      </c>
    </row>
    <row r="544" spans="2:9" ht="30" x14ac:dyDescent="0.25">
      <c r="B544" s="6">
        <v>88430</v>
      </c>
      <c r="C544" s="9" t="s">
        <v>221</v>
      </c>
      <c r="D544" s="6" t="s">
        <v>183</v>
      </c>
      <c r="E544" s="11">
        <f t="shared" si="16"/>
        <v>6.77</v>
      </c>
      <c r="F544">
        <f t="shared" si="17"/>
        <v>88430</v>
      </c>
      <c r="H544" s="11">
        <v>6.77</v>
      </c>
      <c r="I544">
        <v>6.77</v>
      </c>
    </row>
    <row r="545" spans="2:9" ht="30" x14ac:dyDescent="0.25">
      <c r="B545" s="4">
        <v>88438</v>
      </c>
      <c r="C545" s="8" t="s">
        <v>222</v>
      </c>
      <c r="D545" s="4" t="s">
        <v>183</v>
      </c>
      <c r="E545" s="11">
        <f t="shared" si="16"/>
        <v>8.9700000000000006</v>
      </c>
      <c r="F545">
        <f t="shared" si="17"/>
        <v>88438</v>
      </c>
      <c r="H545" s="14">
        <v>8.9700000000000006</v>
      </c>
      <c r="I545" s="811">
        <v>8.9700000000000006</v>
      </c>
    </row>
    <row r="546" spans="2:9" ht="30" x14ac:dyDescent="0.25">
      <c r="B546" s="6">
        <v>88831</v>
      </c>
      <c r="C546" s="9" t="s">
        <v>9042</v>
      </c>
      <c r="D546" s="6" t="s">
        <v>183</v>
      </c>
      <c r="E546" s="11">
        <f t="shared" si="16"/>
        <v>0.38</v>
      </c>
      <c r="F546">
        <f t="shared" si="17"/>
        <v>88831</v>
      </c>
      <c r="H546" s="11">
        <v>0.38</v>
      </c>
      <c r="I546">
        <v>0.38</v>
      </c>
    </row>
    <row r="547" spans="2:9" x14ac:dyDescent="0.25">
      <c r="B547" s="4">
        <v>88844</v>
      </c>
      <c r="C547" s="8" t="s">
        <v>223</v>
      </c>
      <c r="D547" s="4" t="s">
        <v>183</v>
      </c>
      <c r="E547" s="11">
        <f t="shared" si="16"/>
        <v>69.819999999999993</v>
      </c>
      <c r="F547">
        <f t="shared" si="17"/>
        <v>88844</v>
      </c>
      <c r="H547" s="14">
        <v>67.5</v>
      </c>
      <c r="I547" s="811">
        <v>69.819999999999993</v>
      </c>
    </row>
    <row r="548" spans="2:9" ht="30" x14ac:dyDescent="0.25">
      <c r="B548" s="6">
        <v>88908</v>
      </c>
      <c r="C548" s="9" t="s">
        <v>224</v>
      </c>
      <c r="D548" s="6" t="s">
        <v>183</v>
      </c>
      <c r="E548" s="11">
        <f t="shared" si="16"/>
        <v>87.22</v>
      </c>
      <c r="F548">
        <f t="shared" si="17"/>
        <v>88908</v>
      </c>
      <c r="H548" s="11">
        <v>84.58</v>
      </c>
      <c r="I548">
        <v>87.22</v>
      </c>
    </row>
    <row r="549" spans="2:9" ht="30" x14ac:dyDescent="0.25">
      <c r="B549" s="4">
        <v>89022</v>
      </c>
      <c r="C549" s="8" t="s">
        <v>18278</v>
      </c>
      <c r="D549" s="4" t="s">
        <v>183</v>
      </c>
      <c r="E549" s="11">
        <f t="shared" si="16"/>
        <v>0.32</v>
      </c>
      <c r="F549">
        <f t="shared" si="17"/>
        <v>89022</v>
      </c>
      <c r="H549" s="14">
        <v>0.32</v>
      </c>
      <c r="I549" s="811">
        <v>0.32</v>
      </c>
    </row>
    <row r="550" spans="2:9" x14ac:dyDescent="0.25">
      <c r="B550" s="6">
        <v>89027</v>
      </c>
      <c r="C550" s="9" t="s">
        <v>9043</v>
      </c>
      <c r="D550" s="6" t="s">
        <v>183</v>
      </c>
      <c r="E550" s="11">
        <f t="shared" si="16"/>
        <v>4.74</v>
      </c>
      <c r="F550">
        <f t="shared" si="17"/>
        <v>89027</v>
      </c>
      <c r="H550" s="11">
        <v>4.74</v>
      </c>
      <c r="I550">
        <v>4.74</v>
      </c>
    </row>
    <row r="551" spans="2:9" x14ac:dyDescent="0.25">
      <c r="B551" s="4">
        <v>89031</v>
      </c>
      <c r="C551" s="8" t="s">
        <v>225</v>
      </c>
      <c r="D551" s="4" t="s">
        <v>183</v>
      </c>
      <c r="E551" s="11">
        <f t="shared" si="16"/>
        <v>67.67</v>
      </c>
      <c r="F551">
        <f t="shared" si="17"/>
        <v>89031</v>
      </c>
      <c r="H551" s="14">
        <v>65.349999999999994</v>
      </c>
      <c r="I551" s="811">
        <v>67.67</v>
      </c>
    </row>
    <row r="552" spans="2:9" x14ac:dyDescent="0.25">
      <c r="B552" s="6">
        <v>89036</v>
      </c>
      <c r="C552" s="9" t="s">
        <v>226</v>
      </c>
      <c r="D552" s="6" t="s">
        <v>183</v>
      </c>
      <c r="E552" s="11">
        <f t="shared" si="16"/>
        <v>38.479999999999997</v>
      </c>
      <c r="F552">
        <f t="shared" si="17"/>
        <v>89036</v>
      </c>
      <c r="H552" s="11">
        <v>36.159999999999997</v>
      </c>
      <c r="I552">
        <v>38.479999999999997</v>
      </c>
    </row>
    <row r="553" spans="2:9" x14ac:dyDescent="0.25">
      <c r="B553" s="4">
        <v>89218</v>
      </c>
      <c r="C553" s="8" t="s">
        <v>227</v>
      </c>
      <c r="D553" s="4" t="s">
        <v>183</v>
      </c>
      <c r="E553" s="11">
        <f t="shared" si="16"/>
        <v>79.209999999999994</v>
      </c>
      <c r="F553">
        <f t="shared" si="17"/>
        <v>89218</v>
      </c>
      <c r="H553" s="14">
        <v>74.849999999999994</v>
      </c>
      <c r="I553" s="811">
        <v>79.209999999999994</v>
      </c>
    </row>
    <row r="554" spans="2:9" ht="30" x14ac:dyDescent="0.25">
      <c r="B554" s="6">
        <v>89226</v>
      </c>
      <c r="C554" s="9" t="s">
        <v>9044</v>
      </c>
      <c r="D554" s="6" t="s">
        <v>183</v>
      </c>
      <c r="E554" s="11">
        <f t="shared" si="16"/>
        <v>1.59</v>
      </c>
      <c r="F554">
        <f t="shared" si="17"/>
        <v>89226</v>
      </c>
      <c r="H554" s="11">
        <v>1.59</v>
      </c>
      <c r="I554">
        <v>1.59</v>
      </c>
    </row>
    <row r="555" spans="2:9" x14ac:dyDescent="0.25">
      <c r="B555" s="4">
        <v>89235</v>
      </c>
      <c r="C555" s="8" t="s">
        <v>228</v>
      </c>
      <c r="D555" s="4" t="s">
        <v>183</v>
      </c>
      <c r="E555" s="11">
        <f t="shared" si="16"/>
        <v>163.77000000000001</v>
      </c>
      <c r="F555">
        <f t="shared" si="17"/>
        <v>89235</v>
      </c>
      <c r="H555" s="14">
        <v>161.51</v>
      </c>
      <c r="I555" s="811">
        <v>163.77000000000001</v>
      </c>
    </row>
    <row r="556" spans="2:9" x14ac:dyDescent="0.25">
      <c r="B556" s="6">
        <v>89243</v>
      </c>
      <c r="C556" s="9" t="s">
        <v>229</v>
      </c>
      <c r="D556" s="6" t="s">
        <v>183</v>
      </c>
      <c r="E556" s="11">
        <f t="shared" si="16"/>
        <v>354.02</v>
      </c>
      <c r="F556">
        <f t="shared" si="17"/>
        <v>89243</v>
      </c>
      <c r="H556" s="11">
        <v>351.76</v>
      </c>
      <c r="I556">
        <v>354.02</v>
      </c>
    </row>
    <row r="557" spans="2:9" x14ac:dyDescent="0.25">
      <c r="B557" s="4">
        <v>89251</v>
      </c>
      <c r="C557" s="8" t="s">
        <v>230</v>
      </c>
      <c r="D557" s="4" t="s">
        <v>183</v>
      </c>
      <c r="E557" s="11">
        <f t="shared" si="16"/>
        <v>310.43</v>
      </c>
      <c r="F557">
        <f t="shared" si="17"/>
        <v>89251</v>
      </c>
      <c r="H557" s="14">
        <v>308.17</v>
      </c>
      <c r="I557" s="811">
        <v>310.43</v>
      </c>
    </row>
    <row r="558" spans="2:9" ht="30" x14ac:dyDescent="0.25">
      <c r="B558" s="6">
        <v>89258</v>
      </c>
      <c r="C558" s="9" t="s">
        <v>231</v>
      </c>
      <c r="D558" s="6" t="s">
        <v>183</v>
      </c>
      <c r="E558" s="11">
        <f t="shared" si="16"/>
        <v>107.99</v>
      </c>
      <c r="F558">
        <f t="shared" si="17"/>
        <v>89258</v>
      </c>
      <c r="H558" s="11">
        <v>105.73</v>
      </c>
      <c r="I558">
        <v>107.99</v>
      </c>
    </row>
    <row r="559" spans="2:9" ht="30" x14ac:dyDescent="0.25">
      <c r="B559" s="4">
        <v>89273</v>
      </c>
      <c r="C559" s="8" t="s">
        <v>232</v>
      </c>
      <c r="D559" s="4" t="s">
        <v>183</v>
      </c>
      <c r="E559" s="11">
        <f t="shared" si="16"/>
        <v>100.3</v>
      </c>
      <c r="F559">
        <f t="shared" si="17"/>
        <v>89273</v>
      </c>
      <c r="H559" s="14">
        <v>97.55</v>
      </c>
      <c r="I559" s="811">
        <v>100.3</v>
      </c>
    </row>
    <row r="560" spans="2:9" ht="30" x14ac:dyDescent="0.25">
      <c r="B560" s="6">
        <v>89279</v>
      </c>
      <c r="C560" s="9" t="s">
        <v>9045</v>
      </c>
      <c r="D560" s="6" t="s">
        <v>183</v>
      </c>
      <c r="E560" s="11">
        <f t="shared" si="16"/>
        <v>1.94</v>
      </c>
      <c r="F560">
        <f t="shared" si="17"/>
        <v>89279</v>
      </c>
      <c r="H560" s="11">
        <v>1.94</v>
      </c>
      <c r="I560">
        <v>1.94</v>
      </c>
    </row>
    <row r="561" spans="2:9" ht="30" x14ac:dyDescent="0.25">
      <c r="B561" s="4">
        <v>89877</v>
      </c>
      <c r="C561" s="8" t="s">
        <v>233</v>
      </c>
      <c r="D561" s="4" t="s">
        <v>183</v>
      </c>
      <c r="E561" s="11">
        <f t="shared" si="16"/>
        <v>87.77</v>
      </c>
      <c r="F561">
        <f t="shared" si="17"/>
        <v>89877</v>
      </c>
      <c r="H561" s="14">
        <v>84.26</v>
      </c>
      <c r="I561" s="811">
        <v>87.77</v>
      </c>
    </row>
    <row r="562" spans="2:9" ht="30" x14ac:dyDescent="0.25">
      <c r="B562" s="6">
        <v>89884</v>
      </c>
      <c r="C562" s="9" t="s">
        <v>234</v>
      </c>
      <c r="D562" s="6" t="s">
        <v>183</v>
      </c>
      <c r="E562" s="11">
        <f t="shared" si="16"/>
        <v>91.34</v>
      </c>
      <c r="F562">
        <f t="shared" si="17"/>
        <v>89884</v>
      </c>
      <c r="H562" s="11">
        <v>87.83</v>
      </c>
      <c r="I562">
        <v>91.34</v>
      </c>
    </row>
    <row r="563" spans="2:9" x14ac:dyDescent="0.25">
      <c r="B563" s="4">
        <v>90587</v>
      </c>
      <c r="C563" s="8" t="s">
        <v>235</v>
      </c>
      <c r="D563" s="4" t="s">
        <v>183</v>
      </c>
      <c r="E563" s="11">
        <f t="shared" si="16"/>
        <v>0.49</v>
      </c>
      <c r="F563">
        <f t="shared" si="17"/>
        <v>90587</v>
      </c>
      <c r="H563" s="14">
        <v>0.49</v>
      </c>
      <c r="I563" s="811">
        <v>0.49</v>
      </c>
    </row>
    <row r="564" spans="2:9" x14ac:dyDescent="0.25">
      <c r="B564" s="6">
        <v>90626</v>
      </c>
      <c r="C564" s="9" t="s">
        <v>236</v>
      </c>
      <c r="D564" s="6" t="s">
        <v>183</v>
      </c>
      <c r="E564" s="11">
        <f t="shared" si="16"/>
        <v>2.66</v>
      </c>
      <c r="F564">
        <f t="shared" si="17"/>
        <v>90626</v>
      </c>
      <c r="H564" s="11">
        <v>2.66</v>
      </c>
      <c r="I564">
        <v>2.66</v>
      </c>
    </row>
    <row r="565" spans="2:9" ht="30" x14ac:dyDescent="0.25">
      <c r="B565" s="4">
        <v>90632</v>
      </c>
      <c r="C565" s="8" t="s">
        <v>237</v>
      </c>
      <c r="D565" s="4" t="s">
        <v>183</v>
      </c>
      <c r="E565" s="11">
        <f t="shared" si="16"/>
        <v>79.55</v>
      </c>
      <c r="F565">
        <f t="shared" si="17"/>
        <v>90632</v>
      </c>
      <c r="H565" s="14">
        <v>77.23</v>
      </c>
      <c r="I565" s="811">
        <v>79.55</v>
      </c>
    </row>
    <row r="566" spans="2:9" ht="30" x14ac:dyDescent="0.25">
      <c r="B566" s="6">
        <v>90638</v>
      </c>
      <c r="C566" s="9" t="s">
        <v>238</v>
      </c>
      <c r="D566" s="6" t="s">
        <v>183</v>
      </c>
      <c r="E566" s="11">
        <f t="shared" si="16"/>
        <v>5.2</v>
      </c>
      <c r="F566">
        <f t="shared" si="17"/>
        <v>90638</v>
      </c>
      <c r="H566" s="11">
        <v>5.2</v>
      </c>
      <c r="I566">
        <v>5.2</v>
      </c>
    </row>
    <row r="567" spans="2:9" ht="30" x14ac:dyDescent="0.25">
      <c r="B567" s="4">
        <v>90644</v>
      </c>
      <c r="C567" s="8" t="s">
        <v>239</v>
      </c>
      <c r="D567" s="4" t="s">
        <v>183</v>
      </c>
      <c r="E567" s="11">
        <f t="shared" si="16"/>
        <v>7.78</v>
      </c>
      <c r="F567">
        <f t="shared" si="17"/>
        <v>90644</v>
      </c>
      <c r="H567" s="14">
        <v>7.78</v>
      </c>
      <c r="I567" s="811">
        <v>7.78</v>
      </c>
    </row>
    <row r="568" spans="2:9" ht="30" x14ac:dyDescent="0.25">
      <c r="B568" s="6">
        <v>90651</v>
      </c>
      <c r="C568" s="9" t="s">
        <v>240</v>
      </c>
      <c r="D568" s="6" t="s">
        <v>183</v>
      </c>
      <c r="E568" s="11">
        <f t="shared" si="16"/>
        <v>0.85</v>
      </c>
      <c r="F568">
        <f t="shared" si="17"/>
        <v>90651</v>
      </c>
      <c r="H568" s="11">
        <v>0.85</v>
      </c>
      <c r="I568">
        <v>0.85</v>
      </c>
    </row>
    <row r="569" spans="2:9" x14ac:dyDescent="0.25">
      <c r="B569" s="4">
        <v>90657</v>
      </c>
      <c r="C569" s="8" t="s">
        <v>241</v>
      </c>
      <c r="D569" s="4" t="s">
        <v>183</v>
      </c>
      <c r="E569" s="11">
        <f t="shared" si="16"/>
        <v>5.0599999999999996</v>
      </c>
      <c r="F569">
        <f t="shared" si="17"/>
        <v>90657</v>
      </c>
      <c r="H569" s="14">
        <v>5.0599999999999996</v>
      </c>
      <c r="I569" s="811">
        <v>5.0599999999999996</v>
      </c>
    </row>
    <row r="570" spans="2:9" x14ac:dyDescent="0.25">
      <c r="B570" s="6">
        <v>90663</v>
      </c>
      <c r="C570" s="9" t="s">
        <v>242</v>
      </c>
      <c r="D570" s="6" t="s">
        <v>183</v>
      </c>
      <c r="E570" s="11">
        <f t="shared" si="16"/>
        <v>5.41</v>
      </c>
      <c r="F570">
        <f t="shared" si="17"/>
        <v>90663</v>
      </c>
      <c r="H570" s="11">
        <v>5.41</v>
      </c>
      <c r="I570">
        <v>5.41</v>
      </c>
    </row>
    <row r="571" spans="2:9" ht="30" x14ac:dyDescent="0.25">
      <c r="B571" s="4">
        <v>90669</v>
      </c>
      <c r="C571" s="8" t="s">
        <v>9046</v>
      </c>
      <c r="D571" s="4" t="s">
        <v>183</v>
      </c>
      <c r="E571" s="11">
        <f t="shared" si="16"/>
        <v>8.7200000000000006</v>
      </c>
      <c r="F571">
        <f t="shared" si="17"/>
        <v>90669</v>
      </c>
      <c r="H571" s="14">
        <v>8.7200000000000006</v>
      </c>
      <c r="I571" s="811">
        <v>8.7200000000000006</v>
      </c>
    </row>
    <row r="572" spans="2:9" ht="45" x14ac:dyDescent="0.25">
      <c r="B572" s="6">
        <v>90675</v>
      </c>
      <c r="C572" s="9" t="s">
        <v>243</v>
      </c>
      <c r="D572" s="6" t="s">
        <v>183</v>
      </c>
      <c r="E572" s="11">
        <f t="shared" si="16"/>
        <v>287.13</v>
      </c>
      <c r="F572">
        <f t="shared" si="17"/>
        <v>90675</v>
      </c>
      <c r="H572" s="11">
        <v>284.81</v>
      </c>
      <c r="I572">
        <v>287.13</v>
      </c>
    </row>
    <row r="573" spans="2:9" ht="45" x14ac:dyDescent="0.25">
      <c r="B573" s="4">
        <v>90681</v>
      </c>
      <c r="C573" s="8" t="s">
        <v>244</v>
      </c>
      <c r="D573" s="4" t="s">
        <v>183</v>
      </c>
      <c r="E573" s="11">
        <f t="shared" si="16"/>
        <v>167.8</v>
      </c>
      <c r="F573">
        <f t="shared" si="17"/>
        <v>90681</v>
      </c>
      <c r="H573" s="14">
        <v>165.48</v>
      </c>
      <c r="I573" s="811">
        <v>167.8</v>
      </c>
    </row>
    <row r="574" spans="2:9" ht="30" x14ac:dyDescent="0.25">
      <c r="B574" s="6">
        <v>90687</v>
      </c>
      <c r="C574" s="9" t="s">
        <v>9047</v>
      </c>
      <c r="D574" s="6" t="s">
        <v>183</v>
      </c>
      <c r="E574" s="11">
        <f t="shared" si="16"/>
        <v>59.9</v>
      </c>
      <c r="F574">
        <f t="shared" si="17"/>
        <v>90687</v>
      </c>
      <c r="H574" s="11">
        <v>57.64</v>
      </c>
      <c r="I574">
        <v>59.9</v>
      </c>
    </row>
    <row r="575" spans="2:9" ht="30" x14ac:dyDescent="0.25">
      <c r="B575" s="4">
        <v>90693</v>
      </c>
      <c r="C575" s="8" t="s">
        <v>245</v>
      </c>
      <c r="D575" s="4" t="s">
        <v>183</v>
      </c>
      <c r="E575" s="11">
        <f t="shared" si="16"/>
        <v>53.18</v>
      </c>
      <c r="F575">
        <f t="shared" si="17"/>
        <v>90693</v>
      </c>
      <c r="H575" s="14">
        <v>50.92</v>
      </c>
      <c r="I575" s="811">
        <v>53.18</v>
      </c>
    </row>
    <row r="576" spans="2:9" ht="30" x14ac:dyDescent="0.25">
      <c r="B576" s="6">
        <v>90965</v>
      </c>
      <c r="C576" s="9" t="s">
        <v>246</v>
      </c>
      <c r="D576" s="6" t="s">
        <v>183</v>
      </c>
      <c r="E576" s="11">
        <f t="shared" si="16"/>
        <v>8.68</v>
      </c>
      <c r="F576">
        <f t="shared" si="17"/>
        <v>90965</v>
      </c>
      <c r="H576" s="11">
        <v>8.68</v>
      </c>
      <c r="I576">
        <v>8.68</v>
      </c>
    </row>
    <row r="577" spans="2:9" ht="30" x14ac:dyDescent="0.25">
      <c r="B577" s="4">
        <v>90973</v>
      </c>
      <c r="C577" s="8" t="s">
        <v>247</v>
      </c>
      <c r="D577" s="4" t="s">
        <v>183</v>
      </c>
      <c r="E577" s="11">
        <f t="shared" si="16"/>
        <v>8.7100000000000009</v>
      </c>
      <c r="F577">
        <f t="shared" si="17"/>
        <v>90973</v>
      </c>
      <c r="H577" s="14">
        <v>8.7100000000000009</v>
      </c>
      <c r="I577" s="811">
        <v>8.7100000000000009</v>
      </c>
    </row>
    <row r="578" spans="2:9" ht="30" x14ac:dyDescent="0.25">
      <c r="B578" s="6">
        <v>90982</v>
      </c>
      <c r="C578" s="9" t="s">
        <v>248</v>
      </c>
      <c r="D578" s="6" t="s">
        <v>183</v>
      </c>
      <c r="E578" s="11">
        <f t="shared" si="16"/>
        <v>22.14</v>
      </c>
      <c r="F578">
        <f t="shared" si="17"/>
        <v>90982</v>
      </c>
      <c r="H578" s="11">
        <v>22.14</v>
      </c>
      <c r="I578">
        <v>22.14</v>
      </c>
    </row>
    <row r="579" spans="2:9" ht="30" x14ac:dyDescent="0.25">
      <c r="B579" s="4">
        <v>91001</v>
      </c>
      <c r="C579" s="8" t="s">
        <v>249</v>
      </c>
      <c r="D579" s="4" t="s">
        <v>183</v>
      </c>
      <c r="E579" s="11">
        <f t="shared" ref="E579:E642" si="18">IF($K$2=$H$1,H579,I579)</f>
        <v>10.33</v>
      </c>
      <c r="F579">
        <f t="shared" ref="F579:F642" si="19">IF(LEN($B579)=7,CONCATENATE(MID($B579,1,6),"00",RIGHT($B579,1)),IF(LEN($B579)=8,CONCATENATE(MID($B579,1,6),"0",RIGHT($B579,2)),$B579))</f>
        <v>91001</v>
      </c>
      <c r="H579" s="14">
        <v>10.33</v>
      </c>
      <c r="I579" s="811">
        <v>10.33</v>
      </c>
    </row>
    <row r="580" spans="2:9" ht="30" x14ac:dyDescent="0.25">
      <c r="B580" s="6">
        <v>91032</v>
      </c>
      <c r="C580" s="9" t="s">
        <v>250</v>
      </c>
      <c r="D580" s="6" t="s">
        <v>183</v>
      </c>
      <c r="E580" s="11">
        <f t="shared" si="18"/>
        <v>68.34</v>
      </c>
      <c r="F580">
        <f t="shared" si="19"/>
        <v>91032</v>
      </c>
      <c r="H580" s="11">
        <v>64.959999999999994</v>
      </c>
      <c r="I580">
        <v>68.34</v>
      </c>
    </row>
    <row r="581" spans="2:9" ht="30" x14ac:dyDescent="0.25">
      <c r="B581" s="4">
        <v>91278</v>
      </c>
      <c r="C581" s="8" t="s">
        <v>251</v>
      </c>
      <c r="D581" s="4" t="s">
        <v>183</v>
      </c>
      <c r="E581" s="11">
        <f t="shared" si="18"/>
        <v>0.63</v>
      </c>
      <c r="F581">
        <f t="shared" si="19"/>
        <v>91278</v>
      </c>
      <c r="H581" s="14">
        <v>0.63</v>
      </c>
      <c r="I581" s="811">
        <v>0.63</v>
      </c>
    </row>
    <row r="582" spans="2:9" ht="30" x14ac:dyDescent="0.25">
      <c r="B582" s="6">
        <v>91285</v>
      </c>
      <c r="C582" s="9" t="s">
        <v>252</v>
      </c>
      <c r="D582" s="6" t="s">
        <v>183</v>
      </c>
      <c r="E582" s="11">
        <f t="shared" si="18"/>
        <v>1.18</v>
      </c>
      <c r="F582">
        <f t="shared" si="19"/>
        <v>91285</v>
      </c>
      <c r="H582" s="11">
        <v>1.18</v>
      </c>
      <c r="I582">
        <v>1.18</v>
      </c>
    </row>
    <row r="583" spans="2:9" ht="30" x14ac:dyDescent="0.25">
      <c r="B583" s="4">
        <v>91387</v>
      </c>
      <c r="C583" s="8" t="s">
        <v>253</v>
      </c>
      <c r="D583" s="4" t="s">
        <v>183</v>
      </c>
      <c r="E583" s="11">
        <f t="shared" si="18"/>
        <v>75.2</v>
      </c>
      <c r="F583">
        <f t="shared" si="19"/>
        <v>91387</v>
      </c>
      <c r="H583" s="14">
        <v>71.69</v>
      </c>
      <c r="I583" s="811">
        <v>75.2</v>
      </c>
    </row>
    <row r="584" spans="2:9" ht="30" x14ac:dyDescent="0.25">
      <c r="B584" s="6">
        <v>91395</v>
      </c>
      <c r="C584" s="9" t="s">
        <v>254</v>
      </c>
      <c r="D584" s="6" t="s">
        <v>183</v>
      </c>
      <c r="E584" s="11">
        <f t="shared" si="18"/>
        <v>59.65</v>
      </c>
      <c r="F584">
        <f t="shared" si="19"/>
        <v>91395</v>
      </c>
      <c r="H584" s="11">
        <v>56.27</v>
      </c>
      <c r="I584">
        <v>59.65</v>
      </c>
    </row>
    <row r="585" spans="2:9" ht="30" x14ac:dyDescent="0.25">
      <c r="B585" s="4">
        <v>91486</v>
      </c>
      <c r="C585" s="8" t="s">
        <v>9048</v>
      </c>
      <c r="D585" s="4" t="s">
        <v>183</v>
      </c>
      <c r="E585" s="11">
        <f t="shared" si="18"/>
        <v>70.19</v>
      </c>
      <c r="F585">
        <f t="shared" si="19"/>
        <v>91486</v>
      </c>
      <c r="H585" s="14">
        <v>66.81</v>
      </c>
      <c r="I585" s="811">
        <v>70.19</v>
      </c>
    </row>
    <row r="586" spans="2:9" ht="30" x14ac:dyDescent="0.25">
      <c r="B586" s="6">
        <v>91534</v>
      </c>
      <c r="C586" s="9" t="s">
        <v>255</v>
      </c>
      <c r="D586" s="6" t="s">
        <v>183</v>
      </c>
      <c r="E586" s="11">
        <f t="shared" si="18"/>
        <v>22.65</v>
      </c>
      <c r="F586">
        <f t="shared" si="19"/>
        <v>91534</v>
      </c>
      <c r="H586" s="11">
        <v>20.329999999999998</v>
      </c>
      <c r="I586">
        <v>22.65</v>
      </c>
    </row>
    <row r="587" spans="2:9" ht="30" x14ac:dyDescent="0.25">
      <c r="B587" s="4">
        <v>91635</v>
      </c>
      <c r="C587" s="8" t="s">
        <v>256</v>
      </c>
      <c r="D587" s="4" t="s">
        <v>183</v>
      </c>
      <c r="E587" s="11">
        <f t="shared" si="18"/>
        <v>66.069999999999993</v>
      </c>
      <c r="F587">
        <f t="shared" si="19"/>
        <v>91635</v>
      </c>
      <c r="H587" s="14">
        <v>62.22</v>
      </c>
      <c r="I587" s="811">
        <v>66.069999999999993</v>
      </c>
    </row>
    <row r="588" spans="2:9" ht="30" x14ac:dyDescent="0.25">
      <c r="B588" s="6">
        <v>91646</v>
      </c>
      <c r="C588" s="9" t="s">
        <v>257</v>
      </c>
      <c r="D588" s="6" t="s">
        <v>183</v>
      </c>
      <c r="E588" s="11">
        <f t="shared" si="18"/>
        <v>98.63</v>
      </c>
      <c r="F588">
        <f t="shared" si="19"/>
        <v>91646</v>
      </c>
      <c r="H588" s="11">
        <v>94.43</v>
      </c>
      <c r="I588">
        <v>98.63</v>
      </c>
    </row>
    <row r="589" spans="2:9" x14ac:dyDescent="0.25">
      <c r="B589" s="4">
        <v>91693</v>
      </c>
      <c r="C589" s="8" t="s">
        <v>258</v>
      </c>
      <c r="D589" s="4" t="s">
        <v>183</v>
      </c>
      <c r="E589" s="11">
        <f t="shared" si="18"/>
        <v>21.85</v>
      </c>
      <c r="F589">
        <f t="shared" si="19"/>
        <v>91693</v>
      </c>
      <c r="H589" s="14">
        <v>19.53</v>
      </c>
      <c r="I589" s="811">
        <v>21.85</v>
      </c>
    </row>
    <row r="590" spans="2:9" x14ac:dyDescent="0.25">
      <c r="B590" s="6">
        <v>92044</v>
      </c>
      <c r="C590" s="9" t="s">
        <v>259</v>
      </c>
      <c r="D590" s="6" t="s">
        <v>183</v>
      </c>
      <c r="E590" s="11">
        <f t="shared" si="18"/>
        <v>7.8</v>
      </c>
      <c r="F590">
        <f t="shared" si="19"/>
        <v>92044</v>
      </c>
      <c r="H590" s="11">
        <v>7.8</v>
      </c>
      <c r="I590">
        <v>7.8</v>
      </c>
    </row>
    <row r="591" spans="2:9" ht="45" x14ac:dyDescent="0.25">
      <c r="B591" s="4">
        <v>92107</v>
      </c>
      <c r="C591" s="8" t="s">
        <v>9049</v>
      </c>
      <c r="D591" s="4" t="s">
        <v>183</v>
      </c>
      <c r="E591" s="11">
        <f t="shared" si="18"/>
        <v>94.98</v>
      </c>
      <c r="F591">
        <f t="shared" si="19"/>
        <v>92107</v>
      </c>
      <c r="H591" s="14">
        <v>91.6</v>
      </c>
      <c r="I591" s="811">
        <v>94.98</v>
      </c>
    </row>
    <row r="592" spans="2:9" ht="30" x14ac:dyDescent="0.25">
      <c r="B592" s="6">
        <v>92113</v>
      </c>
      <c r="C592" s="9" t="s">
        <v>9050</v>
      </c>
      <c r="D592" s="6" t="s">
        <v>183</v>
      </c>
      <c r="E592" s="11">
        <f t="shared" si="18"/>
        <v>1.1399999999999999</v>
      </c>
      <c r="F592">
        <f t="shared" si="19"/>
        <v>92113</v>
      </c>
      <c r="H592" s="11">
        <v>1.1399999999999999</v>
      </c>
      <c r="I592">
        <v>1.1399999999999999</v>
      </c>
    </row>
    <row r="593" spans="2:9" x14ac:dyDescent="0.25">
      <c r="B593" s="4">
        <v>92119</v>
      </c>
      <c r="C593" s="8" t="s">
        <v>9051</v>
      </c>
      <c r="D593" s="4" t="s">
        <v>183</v>
      </c>
      <c r="E593" s="11">
        <f t="shared" si="18"/>
        <v>0.28999999999999998</v>
      </c>
      <c r="F593">
        <f t="shared" si="19"/>
        <v>92119</v>
      </c>
      <c r="H593" s="14">
        <v>0.28999999999999998</v>
      </c>
      <c r="I593" s="811">
        <v>0.28999999999999998</v>
      </c>
    </row>
    <row r="594" spans="2:9" x14ac:dyDescent="0.25">
      <c r="B594" s="6">
        <v>92139</v>
      </c>
      <c r="C594" s="9" t="s">
        <v>260</v>
      </c>
      <c r="D594" s="6" t="s">
        <v>183</v>
      </c>
      <c r="E594" s="11">
        <f t="shared" si="18"/>
        <v>43.85</v>
      </c>
      <c r="F594">
        <f t="shared" si="19"/>
        <v>92139</v>
      </c>
      <c r="H594" s="11">
        <v>41.03</v>
      </c>
      <c r="I594">
        <v>43.85</v>
      </c>
    </row>
    <row r="595" spans="2:9" ht="30" x14ac:dyDescent="0.25">
      <c r="B595" s="4">
        <v>92146</v>
      </c>
      <c r="C595" s="8" t="s">
        <v>261</v>
      </c>
      <c r="D595" s="4" t="s">
        <v>183</v>
      </c>
      <c r="E595" s="11">
        <f t="shared" si="18"/>
        <v>32.24</v>
      </c>
      <c r="F595">
        <f t="shared" si="19"/>
        <v>92146</v>
      </c>
      <c r="H595" s="14">
        <v>29.42</v>
      </c>
      <c r="I595" s="811">
        <v>32.24</v>
      </c>
    </row>
    <row r="596" spans="2:9" ht="30" x14ac:dyDescent="0.25">
      <c r="B596" s="6">
        <v>92243</v>
      </c>
      <c r="C596" s="9" t="s">
        <v>262</v>
      </c>
      <c r="D596" s="6" t="s">
        <v>183</v>
      </c>
      <c r="E596" s="11">
        <f t="shared" si="18"/>
        <v>81.599999999999994</v>
      </c>
      <c r="F596">
        <f t="shared" si="19"/>
        <v>92243</v>
      </c>
      <c r="H596" s="11">
        <v>77.400000000000006</v>
      </c>
      <c r="I596">
        <v>81.599999999999994</v>
      </c>
    </row>
    <row r="597" spans="2:9" x14ac:dyDescent="0.25">
      <c r="B597" s="4">
        <v>92717</v>
      </c>
      <c r="C597" s="8" t="s">
        <v>9052</v>
      </c>
      <c r="D597" s="4" t="s">
        <v>183</v>
      </c>
      <c r="E597" s="11">
        <f t="shared" si="18"/>
        <v>0.26</v>
      </c>
      <c r="F597">
        <f t="shared" si="19"/>
        <v>92717</v>
      </c>
      <c r="H597" s="14">
        <v>0.26</v>
      </c>
      <c r="I597" s="811">
        <v>0.26</v>
      </c>
    </row>
    <row r="598" spans="2:9" x14ac:dyDescent="0.25">
      <c r="B598" s="6">
        <v>92961</v>
      </c>
      <c r="C598" s="9" t="s">
        <v>263</v>
      </c>
      <c r="D598" s="6" t="s">
        <v>183</v>
      </c>
      <c r="E598" s="11">
        <f t="shared" si="18"/>
        <v>5.16</v>
      </c>
      <c r="F598">
        <f t="shared" si="19"/>
        <v>92961</v>
      </c>
      <c r="H598" s="11">
        <v>5.16</v>
      </c>
      <c r="I598">
        <v>5.16</v>
      </c>
    </row>
    <row r="599" spans="2:9" x14ac:dyDescent="0.25">
      <c r="B599" s="4">
        <v>92967</v>
      </c>
      <c r="C599" s="8" t="s">
        <v>264</v>
      </c>
      <c r="D599" s="4" t="s">
        <v>183</v>
      </c>
      <c r="E599" s="11">
        <f t="shared" si="18"/>
        <v>21.15</v>
      </c>
      <c r="F599">
        <f t="shared" si="19"/>
        <v>92967</v>
      </c>
      <c r="H599" s="14">
        <v>19.190000000000001</v>
      </c>
      <c r="I599" s="811">
        <v>21.15</v>
      </c>
    </row>
    <row r="600" spans="2:9" ht="45" x14ac:dyDescent="0.25">
      <c r="B600" s="6">
        <v>93225</v>
      </c>
      <c r="C600" s="9" t="s">
        <v>265</v>
      </c>
      <c r="D600" s="6" t="s">
        <v>183</v>
      </c>
      <c r="E600" s="11">
        <f t="shared" si="18"/>
        <v>434.43</v>
      </c>
      <c r="F600">
        <f t="shared" si="19"/>
        <v>93225</v>
      </c>
      <c r="H600" s="11">
        <v>432.11</v>
      </c>
      <c r="I600">
        <v>434.43</v>
      </c>
    </row>
    <row r="601" spans="2:9" ht="30" x14ac:dyDescent="0.25">
      <c r="B601" s="4">
        <v>93234</v>
      </c>
      <c r="C601" s="8" t="s">
        <v>266</v>
      </c>
      <c r="D601" s="4" t="s">
        <v>183</v>
      </c>
      <c r="E601" s="11">
        <f t="shared" si="18"/>
        <v>0.51</v>
      </c>
      <c r="F601">
        <f t="shared" si="19"/>
        <v>93234</v>
      </c>
      <c r="H601" s="14">
        <v>0.51</v>
      </c>
      <c r="I601" s="811">
        <v>0.51</v>
      </c>
    </row>
    <row r="602" spans="2:9" ht="30" x14ac:dyDescent="0.25">
      <c r="B602" s="6">
        <v>93244</v>
      </c>
      <c r="C602" s="9" t="s">
        <v>267</v>
      </c>
      <c r="D602" s="6" t="s">
        <v>183</v>
      </c>
      <c r="E602" s="11">
        <f t="shared" si="18"/>
        <v>61.65</v>
      </c>
      <c r="F602">
        <f t="shared" si="19"/>
        <v>93244</v>
      </c>
      <c r="H602" s="11">
        <v>59.41</v>
      </c>
      <c r="I602">
        <v>61.65</v>
      </c>
    </row>
    <row r="603" spans="2:9" x14ac:dyDescent="0.25">
      <c r="B603" s="4">
        <v>93274</v>
      </c>
      <c r="C603" s="8" t="s">
        <v>9053</v>
      </c>
      <c r="D603" s="4" t="s">
        <v>183</v>
      </c>
      <c r="E603" s="11">
        <f t="shared" si="18"/>
        <v>63.56</v>
      </c>
      <c r="F603">
        <f t="shared" si="19"/>
        <v>93274</v>
      </c>
      <c r="H603" s="14">
        <v>60.81</v>
      </c>
      <c r="I603" s="811">
        <v>63.56</v>
      </c>
    </row>
    <row r="604" spans="2:9" x14ac:dyDescent="0.25">
      <c r="B604" s="6">
        <v>93282</v>
      </c>
      <c r="C604" s="9" t="s">
        <v>268</v>
      </c>
      <c r="D604" s="6" t="s">
        <v>183</v>
      </c>
      <c r="E604" s="11">
        <f t="shared" si="18"/>
        <v>21.34</v>
      </c>
      <c r="F604">
        <f t="shared" si="19"/>
        <v>93282</v>
      </c>
      <c r="H604" s="11">
        <v>19.13</v>
      </c>
      <c r="I604">
        <v>21.34</v>
      </c>
    </row>
    <row r="605" spans="2:9" ht="30" x14ac:dyDescent="0.25">
      <c r="B605" s="4">
        <v>93288</v>
      </c>
      <c r="C605" s="8" t="s">
        <v>269</v>
      </c>
      <c r="D605" s="4" t="s">
        <v>183</v>
      </c>
      <c r="E605" s="11">
        <f t="shared" si="18"/>
        <v>169.75</v>
      </c>
      <c r="F605">
        <f t="shared" si="19"/>
        <v>93288</v>
      </c>
      <c r="H605" s="14">
        <v>167</v>
      </c>
      <c r="I605" s="811">
        <v>169.75</v>
      </c>
    </row>
    <row r="606" spans="2:9" ht="30" x14ac:dyDescent="0.25">
      <c r="B606" s="6">
        <v>93403</v>
      </c>
      <c r="C606" s="9" t="s">
        <v>270</v>
      </c>
      <c r="D606" s="6" t="s">
        <v>183</v>
      </c>
      <c r="E606" s="11">
        <f t="shared" si="18"/>
        <v>71.400000000000006</v>
      </c>
      <c r="F606">
        <f t="shared" si="19"/>
        <v>93403</v>
      </c>
      <c r="H606" s="11">
        <v>67.55</v>
      </c>
      <c r="I606">
        <v>71.400000000000006</v>
      </c>
    </row>
    <row r="607" spans="2:9" ht="30" x14ac:dyDescent="0.25">
      <c r="B607" s="4">
        <v>93409</v>
      </c>
      <c r="C607" s="8" t="s">
        <v>18279</v>
      </c>
      <c r="D607" s="4" t="s">
        <v>183</v>
      </c>
      <c r="E607" s="11">
        <f t="shared" si="18"/>
        <v>27.8</v>
      </c>
      <c r="F607">
        <f t="shared" si="19"/>
        <v>93409</v>
      </c>
      <c r="H607" s="14">
        <v>25.87</v>
      </c>
      <c r="I607" s="811">
        <v>27.8</v>
      </c>
    </row>
    <row r="608" spans="2:9" x14ac:dyDescent="0.25">
      <c r="B608" s="6">
        <v>93416</v>
      </c>
      <c r="C608" s="9" t="s">
        <v>271</v>
      </c>
      <c r="D608" s="6" t="s">
        <v>183</v>
      </c>
      <c r="E608" s="11">
        <f t="shared" si="18"/>
        <v>0.46</v>
      </c>
      <c r="F608">
        <f t="shared" si="19"/>
        <v>93416</v>
      </c>
      <c r="H608" s="11">
        <v>0.46</v>
      </c>
      <c r="I608">
        <v>0.46</v>
      </c>
    </row>
    <row r="609" spans="2:9" x14ac:dyDescent="0.25">
      <c r="B609" s="4">
        <v>93422</v>
      </c>
      <c r="C609" s="8" t="s">
        <v>272</v>
      </c>
      <c r="D609" s="4" t="s">
        <v>183</v>
      </c>
      <c r="E609" s="11">
        <f t="shared" si="18"/>
        <v>6.07</v>
      </c>
      <c r="F609">
        <f t="shared" si="19"/>
        <v>93422</v>
      </c>
      <c r="H609" s="14">
        <v>6.07</v>
      </c>
      <c r="I609" s="811">
        <v>6.07</v>
      </c>
    </row>
    <row r="610" spans="2:9" x14ac:dyDescent="0.25">
      <c r="B610" s="6">
        <v>93428</v>
      </c>
      <c r="C610" s="9" t="s">
        <v>273</v>
      </c>
      <c r="D610" s="6" t="s">
        <v>183</v>
      </c>
      <c r="E610" s="11">
        <f t="shared" si="18"/>
        <v>8.6</v>
      </c>
      <c r="F610">
        <f t="shared" si="19"/>
        <v>93428</v>
      </c>
      <c r="H610" s="11">
        <v>8.6</v>
      </c>
      <c r="I610">
        <v>8.6</v>
      </c>
    </row>
    <row r="611" spans="2:9" x14ac:dyDescent="0.25">
      <c r="B611" s="4">
        <v>93434</v>
      </c>
      <c r="C611" s="8" t="s">
        <v>9054</v>
      </c>
      <c r="D611" s="4" t="s">
        <v>183</v>
      </c>
      <c r="E611" s="11">
        <f t="shared" si="18"/>
        <v>333.79</v>
      </c>
      <c r="F611">
        <f t="shared" si="19"/>
        <v>93434</v>
      </c>
      <c r="H611" s="14">
        <v>322.63</v>
      </c>
      <c r="I611" s="811">
        <v>333.79</v>
      </c>
    </row>
    <row r="612" spans="2:9" x14ac:dyDescent="0.25">
      <c r="B612" s="6">
        <v>93440</v>
      </c>
      <c r="C612" s="9" t="s">
        <v>9055</v>
      </c>
      <c r="D612" s="6" t="s">
        <v>183</v>
      </c>
      <c r="E612" s="11">
        <f t="shared" si="18"/>
        <v>123.82</v>
      </c>
      <c r="F612">
        <f t="shared" si="19"/>
        <v>93440</v>
      </c>
      <c r="H612" s="11">
        <v>112.66</v>
      </c>
      <c r="I612">
        <v>123.82</v>
      </c>
    </row>
    <row r="613" spans="2:9" x14ac:dyDescent="0.25">
      <c r="B613" s="4">
        <v>95122</v>
      </c>
      <c r="C613" s="8" t="s">
        <v>274</v>
      </c>
      <c r="D613" s="4" t="s">
        <v>183</v>
      </c>
      <c r="E613" s="11">
        <f t="shared" si="18"/>
        <v>214.94</v>
      </c>
      <c r="F613">
        <f t="shared" si="19"/>
        <v>95122</v>
      </c>
      <c r="H613" s="14">
        <v>203.78</v>
      </c>
      <c r="I613" s="811">
        <v>214.94</v>
      </c>
    </row>
    <row r="614" spans="2:9" x14ac:dyDescent="0.25">
      <c r="B614" s="6">
        <v>95128</v>
      </c>
      <c r="C614" s="9" t="s">
        <v>275</v>
      </c>
      <c r="D614" s="6" t="s">
        <v>183</v>
      </c>
      <c r="E614" s="11">
        <f t="shared" si="18"/>
        <v>45.1</v>
      </c>
      <c r="F614">
        <f t="shared" si="19"/>
        <v>95128</v>
      </c>
      <c r="H614" s="11">
        <v>42.78</v>
      </c>
      <c r="I614">
        <v>45.1</v>
      </c>
    </row>
    <row r="615" spans="2:9" x14ac:dyDescent="0.25">
      <c r="B615" s="4">
        <v>95140</v>
      </c>
      <c r="C615" s="8" t="s">
        <v>276</v>
      </c>
      <c r="D615" s="4" t="s">
        <v>183</v>
      </c>
      <c r="E615" s="11">
        <f t="shared" si="18"/>
        <v>0.04</v>
      </c>
      <c r="F615">
        <f t="shared" si="19"/>
        <v>95140</v>
      </c>
      <c r="H615" s="14">
        <v>0.04</v>
      </c>
      <c r="I615" s="811">
        <v>0.04</v>
      </c>
    </row>
    <row r="616" spans="2:9" x14ac:dyDescent="0.25">
      <c r="B616" s="6">
        <v>95213</v>
      </c>
      <c r="C616" s="9" t="s">
        <v>9056</v>
      </c>
      <c r="D616" s="6" t="s">
        <v>183</v>
      </c>
      <c r="E616" s="11">
        <f t="shared" si="18"/>
        <v>69.73</v>
      </c>
      <c r="F616">
        <f t="shared" si="19"/>
        <v>95213</v>
      </c>
      <c r="H616" s="11">
        <v>66.98</v>
      </c>
      <c r="I616">
        <v>69.73</v>
      </c>
    </row>
    <row r="617" spans="2:9" x14ac:dyDescent="0.25">
      <c r="B617" s="4">
        <v>95259</v>
      </c>
      <c r="C617" s="8" t="s">
        <v>277</v>
      </c>
      <c r="D617" s="4" t="s">
        <v>183</v>
      </c>
      <c r="E617" s="11">
        <f t="shared" si="18"/>
        <v>20.87</v>
      </c>
      <c r="F617">
        <f t="shared" si="19"/>
        <v>95259</v>
      </c>
      <c r="H617" s="14">
        <v>18.91</v>
      </c>
      <c r="I617" s="811">
        <v>20.87</v>
      </c>
    </row>
    <row r="618" spans="2:9" x14ac:dyDescent="0.25">
      <c r="B618" s="6">
        <v>95265</v>
      </c>
      <c r="C618" s="9" t="s">
        <v>278</v>
      </c>
      <c r="D618" s="6" t="s">
        <v>183</v>
      </c>
      <c r="E618" s="11">
        <f t="shared" si="18"/>
        <v>0.76</v>
      </c>
      <c r="F618">
        <f t="shared" si="19"/>
        <v>95265</v>
      </c>
      <c r="H618" s="11">
        <v>0.76</v>
      </c>
      <c r="I618">
        <v>0.76</v>
      </c>
    </row>
    <row r="619" spans="2:9" ht="30" x14ac:dyDescent="0.25">
      <c r="B619" s="4">
        <v>95271</v>
      </c>
      <c r="C619" s="8" t="s">
        <v>279</v>
      </c>
      <c r="D619" s="4" t="s">
        <v>183</v>
      </c>
      <c r="E619" s="11">
        <f t="shared" si="18"/>
        <v>0.53</v>
      </c>
      <c r="F619">
        <f t="shared" si="19"/>
        <v>95271</v>
      </c>
      <c r="H619" s="14">
        <v>0.53</v>
      </c>
      <c r="I619" s="811">
        <v>0.53</v>
      </c>
    </row>
    <row r="620" spans="2:9" x14ac:dyDescent="0.25">
      <c r="B620" s="6">
        <v>95277</v>
      </c>
      <c r="C620" s="9" t="s">
        <v>9057</v>
      </c>
      <c r="D620" s="6" t="s">
        <v>183</v>
      </c>
      <c r="E620" s="11">
        <f t="shared" si="18"/>
        <v>0.5</v>
      </c>
      <c r="F620">
        <f t="shared" si="19"/>
        <v>95277</v>
      </c>
      <c r="H620" s="11">
        <v>0.5</v>
      </c>
      <c r="I620">
        <v>0.5</v>
      </c>
    </row>
    <row r="621" spans="2:9" x14ac:dyDescent="0.25">
      <c r="B621" s="4">
        <v>95283</v>
      </c>
      <c r="C621" s="8" t="s">
        <v>9058</v>
      </c>
      <c r="D621" s="4" t="s">
        <v>183</v>
      </c>
      <c r="E621" s="11">
        <f t="shared" si="18"/>
        <v>0.61</v>
      </c>
      <c r="F621">
        <f t="shared" si="19"/>
        <v>95283</v>
      </c>
      <c r="H621" s="14">
        <v>0.61</v>
      </c>
      <c r="I621" s="811">
        <v>0.61</v>
      </c>
    </row>
    <row r="622" spans="2:9" ht="30" x14ac:dyDescent="0.25">
      <c r="B622" s="6">
        <v>95621</v>
      </c>
      <c r="C622" s="9" t="s">
        <v>280</v>
      </c>
      <c r="D622" s="6" t="s">
        <v>183</v>
      </c>
      <c r="E622" s="11">
        <f t="shared" si="18"/>
        <v>20.55</v>
      </c>
      <c r="F622">
        <f t="shared" si="19"/>
        <v>95621</v>
      </c>
      <c r="H622" s="11">
        <v>18.59</v>
      </c>
      <c r="I622">
        <v>20.55</v>
      </c>
    </row>
    <row r="623" spans="2:9" ht="30" x14ac:dyDescent="0.25">
      <c r="B623" s="4">
        <v>95632</v>
      </c>
      <c r="C623" s="8" t="s">
        <v>281</v>
      </c>
      <c r="D623" s="4" t="s">
        <v>183</v>
      </c>
      <c r="E623" s="11">
        <f t="shared" si="18"/>
        <v>79.31</v>
      </c>
      <c r="F623">
        <f t="shared" si="19"/>
        <v>95632</v>
      </c>
      <c r="H623" s="14">
        <v>77.069999999999993</v>
      </c>
      <c r="I623" s="811">
        <v>79.31</v>
      </c>
    </row>
    <row r="624" spans="2:9" x14ac:dyDescent="0.25">
      <c r="B624" s="6">
        <v>95703</v>
      </c>
      <c r="C624" s="9" t="s">
        <v>282</v>
      </c>
      <c r="D624" s="6" t="s">
        <v>183</v>
      </c>
      <c r="E624" s="11">
        <f t="shared" si="18"/>
        <v>27.61</v>
      </c>
      <c r="F624">
        <f t="shared" si="19"/>
        <v>95703</v>
      </c>
      <c r="H624" s="11">
        <v>25.29</v>
      </c>
      <c r="I624">
        <v>27.61</v>
      </c>
    </row>
    <row r="625" spans="2:9" ht="30" x14ac:dyDescent="0.25">
      <c r="B625" s="4">
        <v>95709</v>
      </c>
      <c r="C625" s="8" t="s">
        <v>18280</v>
      </c>
      <c r="D625" s="4" t="s">
        <v>183</v>
      </c>
      <c r="E625" s="11">
        <f t="shared" si="18"/>
        <v>77.14</v>
      </c>
      <c r="F625">
        <f t="shared" si="19"/>
        <v>95709</v>
      </c>
      <c r="H625" s="14">
        <v>74.819999999999993</v>
      </c>
      <c r="I625" s="811">
        <v>77.14</v>
      </c>
    </row>
    <row r="626" spans="2:9" ht="30" x14ac:dyDescent="0.25">
      <c r="B626" s="6">
        <v>95715</v>
      </c>
      <c r="C626" s="9" t="s">
        <v>283</v>
      </c>
      <c r="D626" s="6" t="s">
        <v>183</v>
      </c>
      <c r="E626" s="11">
        <f t="shared" si="18"/>
        <v>90.61</v>
      </c>
      <c r="F626">
        <f t="shared" si="19"/>
        <v>95715</v>
      </c>
      <c r="H626" s="11">
        <v>87.97</v>
      </c>
      <c r="I626">
        <v>90.61</v>
      </c>
    </row>
    <row r="627" spans="2:9" ht="30" x14ac:dyDescent="0.25">
      <c r="B627" s="4">
        <v>95721</v>
      </c>
      <c r="C627" s="8" t="s">
        <v>284</v>
      </c>
      <c r="D627" s="4" t="s">
        <v>183</v>
      </c>
      <c r="E627" s="11">
        <f t="shared" si="18"/>
        <v>88.13</v>
      </c>
      <c r="F627">
        <f t="shared" si="19"/>
        <v>95721</v>
      </c>
      <c r="H627" s="14">
        <v>85.49</v>
      </c>
      <c r="I627" s="811">
        <v>88.13</v>
      </c>
    </row>
    <row r="628" spans="2:9" x14ac:dyDescent="0.25">
      <c r="B628" s="6">
        <v>95873</v>
      </c>
      <c r="C628" s="9" t="s">
        <v>285</v>
      </c>
      <c r="D628" s="6" t="s">
        <v>183</v>
      </c>
      <c r="E628" s="11">
        <f t="shared" si="18"/>
        <v>13.75</v>
      </c>
      <c r="F628">
        <f t="shared" si="19"/>
        <v>95873</v>
      </c>
      <c r="H628" s="11">
        <v>13.75</v>
      </c>
      <c r="I628">
        <v>13.75</v>
      </c>
    </row>
    <row r="629" spans="2:9" x14ac:dyDescent="0.25">
      <c r="B629" s="4">
        <v>96014</v>
      </c>
      <c r="C629" s="8" t="s">
        <v>286</v>
      </c>
      <c r="D629" s="4" t="s">
        <v>183</v>
      </c>
      <c r="E629" s="11">
        <f t="shared" si="18"/>
        <v>49.08</v>
      </c>
      <c r="F629">
        <f t="shared" si="19"/>
        <v>96014</v>
      </c>
      <c r="H629" s="14">
        <v>46.76</v>
      </c>
      <c r="I629" s="811">
        <v>49.08</v>
      </c>
    </row>
    <row r="630" spans="2:9" x14ac:dyDescent="0.25">
      <c r="B630" s="6">
        <v>96021</v>
      </c>
      <c r="C630" s="9" t="s">
        <v>287</v>
      </c>
      <c r="D630" s="6" t="s">
        <v>183</v>
      </c>
      <c r="E630" s="11">
        <f t="shared" si="18"/>
        <v>48.83</v>
      </c>
      <c r="F630">
        <f t="shared" si="19"/>
        <v>96021</v>
      </c>
      <c r="H630" s="11">
        <v>46.51</v>
      </c>
      <c r="I630">
        <v>48.83</v>
      </c>
    </row>
    <row r="631" spans="2:9" x14ac:dyDescent="0.25">
      <c r="B631" s="4">
        <v>96029</v>
      </c>
      <c r="C631" s="8" t="s">
        <v>288</v>
      </c>
      <c r="D631" s="4" t="s">
        <v>183</v>
      </c>
      <c r="E631" s="11">
        <f t="shared" si="18"/>
        <v>42.7</v>
      </c>
      <c r="F631">
        <f t="shared" si="19"/>
        <v>96029</v>
      </c>
      <c r="H631" s="14">
        <v>40.380000000000003</v>
      </c>
      <c r="I631" s="811">
        <v>42.7</v>
      </c>
    </row>
    <row r="632" spans="2:9" ht="30" x14ac:dyDescent="0.25">
      <c r="B632" s="6">
        <v>96036</v>
      </c>
      <c r="C632" s="9" t="s">
        <v>289</v>
      </c>
      <c r="D632" s="6" t="s">
        <v>183</v>
      </c>
      <c r="E632" s="11">
        <f t="shared" si="18"/>
        <v>81.150000000000006</v>
      </c>
      <c r="F632">
        <f t="shared" si="19"/>
        <v>96036</v>
      </c>
      <c r="H632" s="11">
        <v>77.64</v>
      </c>
      <c r="I632">
        <v>81.150000000000006</v>
      </c>
    </row>
    <row r="633" spans="2:9" x14ac:dyDescent="0.25">
      <c r="B633" s="4">
        <v>96155</v>
      </c>
      <c r="C633" s="8" t="s">
        <v>290</v>
      </c>
      <c r="D633" s="4" t="s">
        <v>183</v>
      </c>
      <c r="E633" s="11">
        <f t="shared" si="18"/>
        <v>42.95</v>
      </c>
      <c r="F633">
        <f t="shared" si="19"/>
        <v>96155</v>
      </c>
      <c r="H633" s="14">
        <v>40.630000000000003</v>
      </c>
      <c r="I633" s="811">
        <v>42.95</v>
      </c>
    </row>
    <row r="634" spans="2:9" ht="30" x14ac:dyDescent="0.25">
      <c r="B634" s="6">
        <v>96156</v>
      </c>
      <c r="C634" s="9" t="s">
        <v>291</v>
      </c>
      <c r="D634" s="6" t="s">
        <v>183</v>
      </c>
      <c r="E634" s="11">
        <f t="shared" si="18"/>
        <v>59.45</v>
      </c>
      <c r="F634">
        <f t="shared" si="19"/>
        <v>96156</v>
      </c>
      <c r="H634" s="11">
        <v>57.19</v>
      </c>
      <c r="I634">
        <v>59.45</v>
      </c>
    </row>
    <row r="635" spans="2:9" x14ac:dyDescent="0.25">
      <c r="B635" s="4">
        <v>96159</v>
      </c>
      <c r="C635" s="8" t="s">
        <v>292</v>
      </c>
      <c r="D635" s="4" t="s">
        <v>183</v>
      </c>
      <c r="E635" s="11">
        <f t="shared" si="18"/>
        <v>86.64</v>
      </c>
      <c r="F635">
        <f t="shared" si="19"/>
        <v>96159</v>
      </c>
      <c r="H635" s="14">
        <v>84.38</v>
      </c>
      <c r="I635" s="811">
        <v>86.64</v>
      </c>
    </row>
    <row r="636" spans="2:9" x14ac:dyDescent="0.25">
      <c r="B636" s="6">
        <v>96246</v>
      </c>
      <c r="C636" s="9" t="s">
        <v>293</v>
      </c>
      <c r="D636" s="6" t="s">
        <v>183</v>
      </c>
      <c r="E636" s="11">
        <f t="shared" si="18"/>
        <v>59.88</v>
      </c>
      <c r="F636">
        <f t="shared" si="19"/>
        <v>96246</v>
      </c>
      <c r="H636" s="11">
        <v>57.24</v>
      </c>
      <c r="I636">
        <v>59.88</v>
      </c>
    </row>
    <row r="637" spans="2:9" ht="30" x14ac:dyDescent="0.25">
      <c r="B637" s="4">
        <v>96464</v>
      </c>
      <c r="C637" s="8" t="s">
        <v>294</v>
      </c>
      <c r="D637" s="4" t="s">
        <v>183</v>
      </c>
      <c r="E637" s="11">
        <f t="shared" si="18"/>
        <v>85.64</v>
      </c>
      <c r="F637">
        <f t="shared" si="19"/>
        <v>96464</v>
      </c>
      <c r="H637" s="14">
        <v>83.4</v>
      </c>
      <c r="I637" s="811">
        <v>85.64</v>
      </c>
    </row>
    <row r="638" spans="2:9" ht="30" x14ac:dyDescent="0.25">
      <c r="B638" s="6">
        <v>98765</v>
      </c>
      <c r="C638" s="9" t="s">
        <v>295</v>
      </c>
      <c r="D638" s="6" t="s">
        <v>183</v>
      </c>
      <c r="E638" s="11">
        <f t="shared" si="18"/>
        <v>0.09</v>
      </c>
      <c r="F638">
        <f t="shared" si="19"/>
        <v>98765</v>
      </c>
      <c r="H638" s="11">
        <v>0.09</v>
      </c>
      <c r="I638">
        <v>0.09</v>
      </c>
    </row>
    <row r="639" spans="2:9" ht="30" x14ac:dyDescent="0.25">
      <c r="B639" s="4">
        <v>99834</v>
      </c>
      <c r="C639" s="8" t="s">
        <v>9059</v>
      </c>
      <c r="D639" s="4" t="s">
        <v>183</v>
      </c>
      <c r="E639" s="11">
        <f t="shared" si="18"/>
        <v>0.23</v>
      </c>
      <c r="F639">
        <f t="shared" si="19"/>
        <v>99834</v>
      </c>
      <c r="H639" s="14">
        <v>0.23</v>
      </c>
      <c r="I639" s="811">
        <v>0.23</v>
      </c>
    </row>
    <row r="640" spans="2:9" x14ac:dyDescent="0.25">
      <c r="B640" s="6">
        <v>100642</v>
      </c>
      <c r="C640" s="9" t="s">
        <v>3870</v>
      </c>
      <c r="D640" s="6" t="s">
        <v>183</v>
      </c>
      <c r="E640" s="11">
        <f t="shared" si="18"/>
        <v>309.43</v>
      </c>
      <c r="F640">
        <f t="shared" si="19"/>
        <v>100642</v>
      </c>
      <c r="H640" s="11">
        <v>306.19</v>
      </c>
      <c r="I640">
        <v>309.43</v>
      </c>
    </row>
    <row r="641" spans="2:9" x14ac:dyDescent="0.25">
      <c r="B641" s="4">
        <v>100648</v>
      </c>
      <c r="C641" s="8" t="s">
        <v>3871</v>
      </c>
      <c r="D641" s="4" t="s">
        <v>183</v>
      </c>
      <c r="E641" s="11">
        <f t="shared" si="18"/>
        <v>623.66999999999996</v>
      </c>
      <c r="F641">
        <f t="shared" si="19"/>
        <v>100648</v>
      </c>
      <c r="H641" s="14">
        <v>620.42999999999995</v>
      </c>
      <c r="I641" s="811">
        <v>623.66999999999996</v>
      </c>
    </row>
    <row r="642" spans="2:9" ht="30" x14ac:dyDescent="0.25">
      <c r="B642" s="6">
        <v>102274</v>
      </c>
      <c r="C642" s="9" t="s">
        <v>5707</v>
      </c>
      <c r="D642" s="6" t="s">
        <v>183</v>
      </c>
      <c r="E642" s="11">
        <f t="shared" si="18"/>
        <v>19.97</v>
      </c>
      <c r="F642">
        <f t="shared" si="19"/>
        <v>102274</v>
      </c>
      <c r="H642" s="11">
        <v>18.010000000000002</v>
      </c>
      <c r="I642">
        <v>19.97</v>
      </c>
    </row>
    <row r="643" spans="2:9" ht="30" x14ac:dyDescent="0.25">
      <c r="B643" s="4">
        <v>104092</v>
      </c>
      <c r="C643" s="8" t="s">
        <v>7206</v>
      </c>
      <c r="D643" s="4" t="s">
        <v>183</v>
      </c>
      <c r="E643" s="11">
        <f t="shared" ref="E643:E706" si="20">IF($K$2=$H$1,H643,I643)</f>
        <v>0.08</v>
      </c>
      <c r="F643">
        <f t="shared" ref="F643:F706" si="21">IF(LEN($B643)=7,CONCATENATE(MID($B643,1,6),"00",RIGHT($B643,1)),IF(LEN($B643)=8,CONCATENATE(MID($B643,1,6),"0",RIGHT($B643,2)),$B643))</f>
        <v>104092</v>
      </c>
      <c r="H643" s="14">
        <v>0.08</v>
      </c>
      <c r="I643" s="811">
        <v>0.08</v>
      </c>
    </row>
    <row r="644" spans="2:9" ht="30" x14ac:dyDescent="0.25">
      <c r="B644" s="6">
        <v>104098</v>
      </c>
      <c r="C644" s="9" t="s">
        <v>7207</v>
      </c>
      <c r="D644" s="6" t="s">
        <v>183</v>
      </c>
      <c r="E644" s="11">
        <f t="shared" si="20"/>
        <v>0.12</v>
      </c>
      <c r="F644">
        <f t="shared" si="21"/>
        <v>104098</v>
      </c>
      <c r="H644" s="11">
        <v>0.12</v>
      </c>
      <c r="I644">
        <v>0.12</v>
      </c>
    </row>
    <row r="645" spans="2:9" ht="30" x14ac:dyDescent="0.25">
      <c r="B645" s="4">
        <v>5089</v>
      </c>
      <c r="C645" s="8" t="s">
        <v>296</v>
      </c>
      <c r="D645" s="4" t="s">
        <v>297</v>
      </c>
      <c r="E645" s="11">
        <f t="shared" si="20"/>
        <v>39.840000000000003</v>
      </c>
      <c r="F645">
        <f t="shared" si="21"/>
        <v>5089</v>
      </c>
      <c r="H645" s="14">
        <v>39.840000000000003</v>
      </c>
      <c r="I645" s="811">
        <v>39.840000000000003</v>
      </c>
    </row>
    <row r="646" spans="2:9" ht="30" x14ac:dyDescent="0.25">
      <c r="B646" s="6">
        <v>5627</v>
      </c>
      <c r="C646" s="9" t="s">
        <v>298</v>
      </c>
      <c r="D646" s="6" t="s">
        <v>297</v>
      </c>
      <c r="E646" s="11">
        <f t="shared" si="20"/>
        <v>44.8</v>
      </c>
      <c r="F646">
        <f t="shared" si="21"/>
        <v>5627</v>
      </c>
      <c r="H646" s="11">
        <v>44.8</v>
      </c>
      <c r="I646">
        <v>44.8</v>
      </c>
    </row>
    <row r="647" spans="2:9" ht="30" x14ac:dyDescent="0.25">
      <c r="B647" s="4">
        <v>5628</v>
      </c>
      <c r="C647" s="8" t="s">
        <v>299</v>
      </c>
      <c r="D647" s="4" t="s">
        <v>297</v>
      </c>
      <c r="E647" s="11">
        <f t="shared" si="20"/>
        <v>11.84</v>
      </c>
      <c r="F647">
        <f t="shared" si="21"/>
        <v>5628</v>
      </c>
      <c r="H647" s="14">
        <v>11.84</v>
      </c>
      <c r="I647" s="811">
        <v>11.84</v>
      </c>
    </row>
    <row r="648" spans="2:9" ht="30" x14ac:dyDescent="0.25">
      <c r="B648" s="6">
        <v>5629</v>
      </c>
      <c r="C648" s="9" t="s">
        <v>300</v>
      </c>
      <c r="D648" s="6" t="s">
        <v>297</v>
      </c>
      <c r="E648" s="11">
        <f t="shared" si="20"/>
        <v>56</v>
      </c>
      <c r="F648">
        <f t="shared" si="21"/>
        <v>5629</v>
      </c>
      <c r="H648" s="11">
        <v>56</v>
      </c>
      <c r="I648">
        <v>56</v>
      </c>
    </row>
    <row r="649" spans="2:9" ht="30" x14ac:dyDescent="0.25">
      <c r="B649" s="4">
        <v>5630</v>
      </c>
      <c r="C649" s="8" t="s">
        <v>301</v>
      </c>
      <c r="D649" s="4" t="s">
        <v>297</v>
      </c>
      <c r="E649" s="11">
        <f t="shared" si="20"/>
        <v>64.94</v>
      </c>
      <c r="F649">
        <f t="shared" si="21"/>
        <v>5630</v>
      </c>
      <c r="H649" s="14">
        <v>64.94</v>
      </c>
      <c r="I649" s="811">
        <v>64.94</v>
      </c>
    </row>
    <row r="650" spans="2:9" ht="30" x14ac:dyDescent="0.25">
      <c r="B650" s="6">
        <v>5658</v>
      </c>
      <c r="C650" s="9" t="s">
        <v>18281</v>
      </c>
      <c r="D650" s="6" t="s">
        <v>297</v>
      </c>
      <c r="E650" s="11">
        <f t="shared" si="20"/>
        <v>2.23</v>
      </c>
      <c r="F650">
        <f t="shared" si="21"/>
        <v>5658</v>
      </c>
      <c r="H650" s="11">
        <v>2.23</v>
      </c>
      <c r="I650">
        <v>2.23</v>
      </c>
    </row>
    <row r="651" spans="2:9" ht="45" x14ac:dyDescent="0.25">
      <c r="B651" s="4">
        <v>5664</v>
      </c>
      <c r="C651" s="8" t="s">
        <v>302</v>
      </c>
      <c r="D651" s="4" t="s">
        <v>297</v>
      </c>
      <c r="E651" s="11">
        <f t="shared" si="20"/>
        <v>29.38</v>
      </c>
      <c r="F651">
        <f t="shared" si="21"/>
        <v>5664</v>
      </c>
      <c r="H651" s="14">
        <v>29.38</v>
      </c>
      <c r="I651" s="811">
        <v>29.38</v>
      </c>
    </row>
    <row r="652" spans="2:9" ht="45" x14ac:dyDescent="0.25">
      <c r="B652" s="6">
        <v>5667</v>
      </c>
      <c r="C652" s="9" t="s">
        <v>303</v>
      </c>
      <c r="D652" s="6" t="s">
        <v>297</v>
      </c>
      <c r="E652" s="11">
        <f t="shared" si="20"/>
        <v>26.13</v>
      </c>
      <c r="F652">
        <f t="shared" si="21"/>
        <v>5667</v>
      </c>
      <c r="H652" s="11">
        <v>26.13</v>
      </c>
      <c r="I652">
        <v>26.13</v>
      </c>
    </row>
    <row r="653" spans="2:9" ht="45" x14ac:dyDescent="0.25">
      <c r="B653" s="4">
        <v>5668</v>
      </c>
      <c r="C653" s="8" t="s">
        <v>304</v>
      </c>
      <c r="D653" s="4" t="s">
        <v>297</v>
      </c>
      <c r="E653" s="11">
        <f t="shared" si="20"/>
        <v>46.18</v>
      </c>
      <c r="F653">
        <f t="shared" si="21"/>
        <v>5668</v>
      </c>
      <c r="H653" s="14">
        <v>46.18</v>
      </c>
      <c r="I653" s="811">
        <v>46.18</v>
      </c>
    </row>
    <row r="654" spans="2:9" ht="30" x14ac:dyDescent="0.25">
      <c r="B654" s="6">
        <v>5674</v>
      </c>
      <c r="C654" s="9" t="s">
        <v>305</v>
      </c>
      <c r="D654" s="6" t="s">
        <v>297</v>
      </c>
      <c r="E654" s="11">
        <f t="shared" si="20"/>
        <v>38.32</v>
      </c>
      <c r="F654">
        <f t="shared" si="21"/>
        <v>5674</v>
      </c>
      <c r="H654" s="11">
        <v>38.32</v>
      </c>
      <c r="I654">
        <v>38.32</v>
      </c>
    </row>
    <row r="655" spans="2:9" ht="30" x14ac:dyDescent="0.25">
      <c r="B655" s="4">
        <v>5692</v>
      </c>
      <c r="C655" s="8" t="s">
        <v>306</v>
      </c>
      <c r="D655" s="4" t="s">
        <v>297</v>
      </c>
      <c r="E655" s="11">
        <f t="shared" si="20"/>
        <v>0.21</v>
      </c>
      <c r="F655">
        <f t="shared" si="21"/>
        <v>5692</v>
      </c>
      <c r="H655" s="14">
        <v>0.21</v>
      </c>
      <c r="I655" s="811">
        <v>0.21</v>
      </c>
    </row>
    <row r="656" spans="2:9" ht="30" x14ac:dyDescent="0.25">
      <c r="B656" s="6">
        <v>5693</v>
      </c>
      <c r="C656" s="9" t="s">
        <v>307</v>
      </c>
      <c r="D656" s="6" t="s">
        <v>297</v>
      </c>
      <c r="E656" s="11">
        <f t="shared" si="20"/>
        <v>20.43</v>
      </c>
      <c r="F656">
        <f t="shared" si="21"/>
        <v>5693</v>
      </c>
      <c r="H656" s="11">
        <v>20.43</v>
      </c>
      <c r="I656">
        <v>20.43</v>
      </c>
    </row>
    <row r="657" spans="2:9" ht="30" x14ac:dyDescent="0.25">
      <c r="B657" s="4">
        <v>5695</v>
      </c>
      <c r="C657" s="8" t="s">
        <v>308</v>
      </c>
      <c r="D657" s="4" t="s">
        <v>297</v>
      </c>
      <c r="E657" s="11">
        <f t="shared" si="20"/>
        <v>39.549999999999997</v>
      </c>
      <c r="F657">
        <f t="shared" si="21"/>
        <v>5695</v>
      </c>
      <c r="H657" s="14">
        <v>39.549999999999997</v>
      </c>
      <c r="I657" s="811">
        <v>39.549999999999997</v>
      </c>
    </row>
    <row r="658" spans="2:9" x14ac:dyDescent="0.25">
      <c r="B658" s="6">
        <v>5703</v>
      </c>
      <c r="C658" s="9" t="s">
        <v>309</v>
      </c>
      <c r="D658" s="6" t="s">
        <v>297</v>
      </c>
      <c r="E658" s="11">
        <f t="shared" si="20"/>
        <v>25.46</v>
      </c>
      <c r="F658">
        <f t="shared" si="21"/>
        <v>5703</v>
      </c>
      <c r="H658" s="11">
        <v>25.46</v>
      </c>
      <c r="I658">
        <v>25.46</v>
      </c>
    </row>
    <row r="659" spans="2:9" ht="30" x14ac:dyDescent="0.25">
      <c r="B659" s="4">
        <v>5705</v>
      </c>
      <c r="C659" s="8" t="s">
        <v>310</v>
      </c>
      <c r="D659" s="4" t="s">
        <v>297</v>
      </c>
      <c r="E659" s="11">
        <f t="shared" si="20"/>
        <v>38.28</v>
      </c>
      <c r="F659">
        <f t="shared" si="21"/>
        <v>5705</v>
      </c>
      <c r="H659" s="14">
        <v>38.28</v>
      </c>
      <c r="I659" s="811">
        <v>38.28</v>
      </c>
    </row>
    <row r="660" spans="2:9" x14ac:dyDescent="0.25">
      <c r="B660" s="6">
        <v>5707</v>
      </c>
      <c r="C660" s="9" t="s">
        <v>311</v>
      </c>
      <c r="D660" s="6" t="s">
        <v>297</v>
      </c>
      <c r="E660" s="11">
        <f t="shared" si="20"/>
        <v>87.69</v>
      </c>
      <c r="F660">
        <f t="shared" si="21"/>
        <v>5707</v>
      </c>
      <c r="H660" s="11">
        <v>87.69</v>
      </c>
      <c r="I660">
        <v>87.69</v>
      </c>
    </row>
    <row r="661" spans="2:9" ht="30" x14ac:dyDescent="0.25">
      <c r="B661" s="4">
        <v>5710</v>
      </c>
      <c r="C661" s="8" t="s">
        <v>312</v>
      </c>
      <c r="D661" s="4" t="s">
        <v>297</v>
      </c>
      <c r="E661" s="11">
        <f t="shared" si="20"/>
        <v>125.63</v>
      </c>
      <c r="F661">
        <f t="shared" si="21"/>
        <v>5710</v>
      </c>
      <c r="H661" s="14">
        <v>125.63</v>
      </c>
      <c r="I661" s="811">
        <v>125.63</v>
      </c>
    </row>
    <row r="662" spans="2:9" ht="30" x14ac:dyDescent="0.25">
      <c r="B662" s="6">
        <v>5711</v>
      </c>
      <c r="C662" s="9" t="s">
        <v>313</v>
      </c>
      <c r="D662" s="6" t="s">
        <v>297</v>
      </c>
      <c r="E662" s="11">
        <f t="shared" si="20"/>
        <v>89.72</v>
      </c>
      <c r="F662">
        <f t="shared" si="21"/>
        <v>5711</v>
      </c>
      <c r="H662" s="11">
        <v>89.72</v>
      </c>
      <c r="I662">
        <v>89.72</v>
      </c>
    </row>
    <row r="663" spans="2:9" x14ac:dyDescent="0.25">
      <c r="B663" s="4">
        <v>5714</v>
      </c>
      <c r="C663" s="8" t="s">
        <v>314</v>
      </c>
      <c r="D663" s="4" t="s">
        <v>297</v>
      </c>
      <c r="E663" s="11">
        <f t="shared" si="20"/>
        <v>14.46</v>
      </c>
      <c r="F663">
        <f t="shared" si="21"/>
        <v>5714</v>
      </c>
      <c r="H663" s="14">
        <v>14.46</v>
      </c>
      <c r="I663" s="811">
        <v>14.46</v>
      </c>
    </row>
    <row r="664" spans="2:9" x14ac:dyDescent="0.25">
      <c r="B664" s="6">
        <v>5715</v>
      </c>
      <c r="C664" s="9" t="s">
        <v>315</v>
      </c>
      <c r="D664" s="6" t="s">
        <v>297</v>
      </c>
      <c r="E664" s="11">
        <f t="shared" si="20"/>
        <v>67.89</v>
      </c>
      <c r="F664">
        <f t="shared" si="21"/>
        <v>5715</v>
      </c>
      <c r="H664" s="11">
        <v>67.89</v>
      </c>
      <c r="I664">
        <v>67.89</v>
      </c>
    </row>
    <row r="665" spans="2:9" x14ac:dyDescent="0.25">
      <c r="B665" s="4">
        <v>5718</v>
      </c>
      <c r="C665" s="8" t="s">
        <v>316</v>
      </c>
      <c r="D665" s="4" t="s">
        <v>297</v>
      </c>
      <c r="E665" s="11">
        <f t="shared" si="20"/>
        <v>107.09</v>
      </c>
      <c r="F665">
        <f t="shared" si="21"/>
        <v>5718</v>
      </c>
      <c r="H665" s="14">
        <v>107.09</v>
      </c>
      <c r="I665" s="811">
        <v>107.09</v>
      </c>
    </row>
    <row r="666" spans="2:9" ht="30" x14ac:dyDescent="0.25">
      <c r="B666" s="6">
        <v>5721</v>
      </c>
      <c r="C666" s="9" t="s">
        <v>317</v>
      </c>
      <c r="D666" s="6" t="s">
        <v>297</v>
      </c>
      <c r="E666" s="11">
        <f t="shared" si="20"/>
        <v>94.49</v>
      </c>
      <c r="F666">
        <f t="shared" si="21"/>
        <v>5721</v>
      </c>
      <c r="H666" s="11">
        <v>94.49</v>
      </c>
      <c r="I666">
        <v>94.49</v>
      </c>
    </row>
    <row r="667" spans="2:9" x14ac:dyDescent="0.25">
      <c r="B667" s="4">
        <v>5722</v>
      </c>
      <c r="C667" s="8" t="s">
        <v>318</v>
      </c>
      <c r="D667" s="4" t="s">
        <v>297</v>
      </c>
      <c r="E667" s="11">
        <f t="shared" si="20"/>
        <v>218.52</v>
      </c>
      <c r="F667">
        <f t="shared" si="21"/>
        <v>5722</v>
      </c>
      <c r="H667" s="14">
        <v>218.52</v>
      </c>
      <c r="I667" s="811">
        <v>218.52</v>
      </c>
    </row>
    <row r="668" spans="2:9" x14ac:dyDescent="0.25">
      <c r="B668" s="6">
        <v>5724</v>
      </c>
      <c r="C668" s="9" t="s">
        <v>319</v>
      </c>
      <c r="D668" s="6" t="s">
        <v>297</v>
      </c>
      <c r="E668" s="11">
        <f t="shared" si="20"/>
        <v>57.04</v>
      </c>
      <c r="F668">
        <f t="shared" si="21"/>
        <v>5724</v>
      </c>
      <c r="H668" s="11">
        <v>57.04</v>
      </c>
      <c r="I668">
        <v>57.04</v>
      </c>
    </row>
    <row r="669" spans="2:9" ht="30" x14ac:dyDescent="0.25">
      <c r="B669" s="4">
        <v>5727</v>
      </c>
      <c r="C669" s="8" t="s">
        <v>320</v>
      </c>
      <c r="D669" s="4" t="s">
        <v>297</v>
      </c>
      <c r="E669" s="11">
        <f t="shared" si="20"/>
        <v>11.56</v>
      </c>
      <c r="F669">
        <f t="shared" si="21"/>
        <v>5727</v>
      </c>
      <c r="H669" s="14">
        <v>11.56</v>
      </c>
      <c r="I669" s="811">
        <v>11.56</v>
      </c>
    </row>
    <row r="670" spans="2:9" ht="30" x14ac:dyDescent="0.25">
      <c r="B670" s="6">
        <v>5729</v>
      </c>
      <c r="C670" s="9" t="s">
        <v>321</v>
      </c>
      <c r="D670" s="6" t="s">
        <v>297</v>
      </c>
      <c r="E670" s="11">
        <f t="shared" si="20"/>
        <v>47.06</v>
      </c>
      <c r="F670">
        <f t="shared" si="21"/>
        <v>5729</v>
      </c>
      <c r="H670" s="11">
        <v>47.06</v>
      </c>
      <c r="I670">
        <v>47.06</v>
      </c>
    </row>
    <row r="671" spans="2:9" ht="30" x14ac:dyDescent="0.25">
      <c r="B671" s="4">
        <v>5730</v>
      </c>
      <c r="C671" s="8" t="s">
        <v>322</v>
      </c>
      <c r="D671" s="4" t="s">
        <v>297</v>
      </c>
      <c r="E671" s="11">
        <f t="shared" si="20"/>
        <v>41.18</v>
      </c>
      <c r="F671">
        <f t="shared" si="21"/>
        <v>5730</v>
      </c>
      <c r="H671" s="14">
        <v>41.18</v>
      </c>
      <c r="I671" s="811">
        <v>41.18</v>
      </c>
    </row>
    <row r="672" spans="2:9" ht="45" x14ac:dyDescent="0.25">
      <c r="B672" s="6">
        <v>5735</v>
      </c>
      <c r="C672" s="9" t="s">
        <v>323</v>
      </c>
      <c r="D672" s="6" t="s">
        <v>297</v>
      </c>
      <c r="E672" s="11">
        <f t="shared" si="20"/>
        <v>28.35</v>
      </c>
      <c r="F672">
        <f t="shared" si="21"/>
        <v>5735</v>
      </c>
      <c r="H672" s="11">
        <v>28.35</v>
      </c>
      <c r="I672">
        <v>28.35</v>
      </c>
    </row>
    <row r="673" spans="2:9" ht="45" x14ac:dyDescent="0.25">
      <c r="B673" s="4">
        <v>5736</v>
      </c>
      <c r="C673" s="8" t="s">
        <v>324</v>
      </c>
      <c r="D673" s="4" t="s">
        <v>297</v>
      </c>
      <c r="E673" s="11">
        <f t="shared" si="20"/>
        <v>42.08</v>
      </c>
      <c r="F673">
        <f t="shared" si="21"/>
        <v>5736</v>
      </c>
      <c r="H673" s="14">
        <v>42.08</v>
      </c>
      <c r="I673" s="811">
        <v>42.08</v>
      </c>
    </row>
    <row r="674" spans="2:9" ht="30" x14ac:dyDescent="0.25">
      <c r="B674" s="6">
        <v>5738</v>
      </c>
      <c r="C674" s="9" t="s">
        <v>325</v>
      </c>
      <c r="D674" s="6" t="s">
        <v>297</v>
      </c>
      <c r="E674" s="11">
        <f t="shared" si="20"/>
        <v>41.84</v>
      </c>
      <c r="F674">
        <f t="shared" si="21"/>
        <v>5738</v>
      </c>
      <c r="H674" s="11">
        <v>41.84</v>
      </c>
      <c r="I674">
        <v>41.84</v>
      </c>
    </row>
    <row r="675" spans="2:9" ht="30" x14ac:dyDescent="0.25">
      <c r="B675" s="4">
        <v>5739</v>
      </c>
      <c r="C675" s="8" t="s">
        <v>326</v>
      </c>
      <c r="D675" s="4" t="s">
        <v>297</v>
      </c>
      <c r="E675" s="11">
        <f t="shared" si="20"/>
        <v>52.36</v>
      </c>
      <c r="F675">
        <f t="shared" si="21"/>
        <v>5739</v>
      </c>
      <c r="H675" s="14">
        <v>52.36</v>
      </c>
      <c r="I675" s="811">
        <v>52.36</v>
      </c>
    </row>
    <row r="676" spans="2:9" ht="30" x14ac:dyDescent="0.25">
      <c r="B676" s="6">
        <v>5741</v>
      </c>
      <c r="C676" s="9" t="s">
        <v>327</v>
      </c>
      <c r="D676" s="6" t="s">
        <v>297</v>
      </c>
      <c r="E676" s="11">
        <f t="shared" si="20"/>
        <v>42.78</v>
      </c>
      <c r="F676">
        <f t="shared" si="21"/>
        <v>5741</v>
      </c>
      <c r="H676" s="11">
        <v>42.78</v>
      </c>
      <c r="I676">
        <v>42.78</v>
      </c>
    </row>
    <row r="677" spans="2:9" ht="30" x14ac:dyDescent="0.25">
      <c r="B677" s="4">
        <v>5742</v>
      </c>
      <c r="C677" s="8" t="s">
        <v>328</v>
      </c>
      <c r="D677" s="4" t="s">
        <v>297</v>
      </c>
      <c r="E677" s="11">
        <f t="shared" si="20"/>
        <v>27.79</v>
      </c>
      <c r="F677">
        <f t="shared" si="21"/>
        <v>5742</v>
      </c>
      <c r="H677" s="14">
        <v>27.79</v>
      </c>
      <c r="I677" s="811">
        <v>27.79</v>
      </c>
    </row>
    <row r="678" spans="2:9" ht="30" x14ac:dyDescent="0.25">
      <c r="B678" s="6">
        <v>5747</v>
      </c>
      <c r="C678" s="9" t="s">
        <v>329</v>
      </c>
      <c r="D678" s="6" t="s">
        <v>297</v>
      </c>
      <c r="E678" s="11">
        <f t="shared" si="20"/>
        <v>159.37</v>
      </c>
      <c r="F678">
        <f t="shared" si="21"/>
        <v>5747</v>
      </c>
      <c r="H678" s="11">
        <v>159.37</v>
      </c>
      <c r="I678">
        <v>159.37</v>
      </c>
    </row>
    <row r="679" spans="2:9" ht="30" x14ac:dyDescent="0.25">
      <c r="B679" s="4">
        <v>5751</v>
      </c>
      <c r="C679" s="8" t="s">
        <v>330</v>
      </c>
      <c r="D679" s="4" t="s">
        <v>297</v>
      </c>
      <c r="E679" s="11">
        <f t="shared" si="20"/>
        <v>33.020000000000003</v>
      </c>
      <c r="F679">
        <f t="shared" si="21"/>
        <v>5751</v>
      </c>
      <c r="H679" s="14">
        <v>33.020000000000003</v>
      </c>
      <c r="I679" s="811">
        <v>33.020000000000003</v>
      </c>
    </row>
    <row r="680" spans="2:9" ht="30" x14ac:dyDescent="0.25">
      <c r="B680" s="6">
        <v>5754</v>
      </c>
      <c r="C680" s="9" t="s">
        <v>331</v>
      </c>
      <c r="D680" s="6" t="s">
        <v>297</v>
      </c>
      <c r="E680" s="11">
        <f t="shared" si="20"/>
        <v>36.26</v>
      </c>
      <c r="F680">
        <f t="shared" si="21"/>
        <v>5754</v>
      </c>
      <c r="H680" s="11">
        <v>36.26</v>
      </c>
      <c r="I680">
        <v>36.26</v>
      </c>
    </row>
    <row r="681" spans="2:9" ht="30" x14ac:dyDescent="0.25">
      <c r="B681" s="4">
        <v>5763</v>
      </c>
      <c r="C681" s="8" t="s">
        <v>332</v>
      </c>
      <c r="D681" s="4" t="s">
        <v>297</v>
      </c>
      <c r="E681" s="11">
        <f t="shared" si="20"/>
        <v>51.41</v>
      </c>
      <c r="F681">
        <f t="shared" si="21"/>
        <v>5763</v>
      </c>
      <c r="H681" s="14">
        <v>51.41</v>
      </c>
      <c r="I681" s="811">
        <v>51.41</v>
      </c>
    </row>
    <row r="682" spans="2:9" ht="30" x14ac:dyDescent="0.25">
      <c r="B682" s="6">
        <v>5765</v>
      </c>
      <c r="C682" s="9" t="s">
        <v>333</v>
      </c>
      <c r="D682" s="6" t="s">
        <v>297</v>
      </c>
      <c r="E682" s="11">
        <f t="shared" si="20"/>
        <v>4.6399999999999997</v>
      </c>
      <c r="F682">
        <f t="shared" si="21"/>
        <v>5765</v>
      </c>
      <c r="H682" s="11">
        <v>4.6399999999999997</v>
      </c>
      <c r="I682">
        <v>4.6399999999999997</v>
      </c>
    </row>
    <row r="683" spans="2:9" ht="30" x14ac:dyDescent="0.25">
      <c r="B683" s="4">
        <v>5766</v>
      </c>
      <c r="C683" s="8" t="s">
        <v>334</v>
      </c>
      <c r="D683" s="4" t="s">
        <v>297</v>
      </c>
      <c r="E683" s="11">
        <f t="shared" si="20"/>
        <v>2.85</v>
      </c>
      <c r="F683">
        <f t="shared" si="21"/>
        <v>5766</v>
      </c>
      <c r="H683" s="14">
        <v>2.85</v>
      </c>
      <c r="I683" s="811">
        <v>2.85</v>
      </c>
    </row>
    <row r="684" spans="2:9" ht="30" x14ac:dyDescent="0.25">
      <c r="B684" s="6">
        <v>5779</v>
      </c>
      <c r="C684" s="9" t="s">
        <v>335</v>
      </c>
      <c r="D684" s="6" t="s">
        <v>297</v>
      </c>
      <c r="E684" s="11">
        <f t="shared" si="20"/>
        <v>70.73</v>
      </c>
      <c r="F684">
        <f t="shared" si="21"/>
        <v>5779</v>
      </c>
      <c r="H684" s="11">
        <v>70.73</v>
      </c>
      <c r="I684">
        <v>70.73</v>
      </c>
    </row>
    <row r="685" spans="2:9" ht="30" x14ac:dyDescent="0.25">
      <c r="B685" s="4">
        <v>5787</v>
      </c>
      <c r="C685" s="8" t="s">
        <v>336</v>
      </c>
      <c r="D685" s="4" t="s">
        <v>297</v>
      </c>
      <c r="E685" s="11">
        <f t="shared" si="20"/>
        <v>70.91</v>
      </c>
      <c r="F685">
        <f t="shared" si="21"/>
        <v>5787</v>
      </c>
      <c r="H685" s="14">
        <v>70.91</v>
      </c>
      <c r="I685" s="811">
        <v>70.91</v>
      </c>
    </row>
    <row r="686" spans="2:9" ht="30" x14ac:dyDescent="0.25">
      <c r="B686" s="6">
        <v>5797</v>
      </c>
      <c r="C686" s="9" t="s">
        <v>337</v>
      </c>
      <c r="D686" s="6" t="s">
        <v>297</v>
      </c>
      <c r="E686" s="11">
        <f t="shared" si="20"/>
        <v>6.42</v>
      </c>
      <c r="F686">
        <f t="shared" si="21"/>
        <v>5797</v>
      </c>
      <c r="H686" s="11">
        <v>6.42</v>
      </c>
      <c r="I686">
        <v>6.42</v>
      </c>
    </row>
    <row r="687" spans="2:9" ht="30" x14ac:dyDescent="0.25">
      <c r="B687" s="4">
        <v>5800</v>
      </c>
      <c r="C687" s="8" t="s">
        <v>18282</v>
      </c>
      <c r="D687" s="4" t="s">
        <v>297</v>
      </c>
      <c r="E687" s="11">
        <f t="shared" si="20"/>
        <v>0.28000000000000003</v>
      </c>
      <c r="F687">
        <f t="shared" si="21"/>
        <v>5800</v>
      </c>
      <c r="H687" s="14">
        <v>0.28000000000000003</v>
      </c>
      <c r="I687" s="811">
        <v>0.28000000000000003</v>
      </c>
    </row>
    <row r="688" spans="2:9" x14ac:dyDescent="0.25">
      <c r="B688" s="6">
        <v>7032</v>
      </c>
      <c r="C688" s="9" t="s">
        <v>9060</v>
      </c>
      <c r="D688" s="6" t="s">
        <v>297</v>
      </c>
      <c r="E688" s="11">
        <f t="shared" si="20"/>
        <v>4.25</v>
      </c>
      <c r="F688">
        <f t="shared" si="21"/>
        <v>7032</v>
      </c>
      <c r="H688" s="11">
        <v>4.25</v>
      </c>
      <c r="I688">
        <v>4.25</v>
      </c>
    </row>
    <row r="689" spans="2:9" x14ac:dyDescent="0.25">
      <c r="B689" s="4">
        <v>7033</v>
      </c>
      <c r="C689" s="8" t="s">
        <v>9061</v>
      </c>
      <c r="D689" s="4" t="s">
        <v>297</v>
      </c>
      <c r="E689" s="11">
        <f t="shared" si="20"/>
        <v>1.57</v>
      </c>
      <c r="F689">
        <f t="shared" si="21"/>
        <v>7033</v>
      </c>
      <c r="H689" s="14">
        <v>1.57</v>
      </c>
      <c r="I689" s="811">
        <v>1.57</v>
      </c>
    </row>
    <row r="690" spans="2:9" x14ac:dyDescent="0.25">
      <c r="B690" s="6">
        <v>7034</v>
      </c>
      <c r="C690" s="9" t="s">
        <v>9062</v>
      </c>
      <c r="D690" s="6" t="s">
        <v>297</v>
      </c>
      <c r="E690" s="11">
        <f t="shared" si="20"/>
        <v>5.67</v>
      </c>
      <c r="F690">
        <f t="shared" si="21"/>
        <v>7034</v>
      </c>
      <c r="H690" s="11">
        <v>5.67</v>
      </c>
      <c r="I690">
        <v>5.67</v>
      </c>
    </row>
    <row r="691" spans="2:9" x14ac:dyDescent="0.25">
      <c r="B691" s="4">
        <v>7035</v>
      </c>
      <c r="C691" s="8" t="s">
        <v>9063</v>
      </c>
      <c r="D691" s="4" t="s">
        <v>297</v>
      </c>
      <c r="E691" s="11">
        <f t="shared" si="20"/>
        <v>258.45</v>
      </c>
      <c r="F691">
        <f t="shared" si="21"/>
        <v>7035</v>
      </c>
      <c r="H691" s="14">
        <v>258.45</v>
      </c>
      <c r="I691" s="811">
        <v>258.45</v>
      </c>
    </row>
    <row r="692" spans="2:9" ht="30" x14ac:dyDescent="0.25">
      <c r="B692" s="6">
        <v>7038</v>
      </c>
      <c r="C692" s="9" t="s">
        <v>338</v>
      </c>
      <c r="D692" s="6" t="s">
        <v>297</v>
      </c>
      <c r="E692" s="11">
        <f t="shared" si="20"/>
        <v>47.86</v>
      </c>
      <c r="F692">
        <f t="shared" si="21"/>
        <v>7038</v>
      </c>
      <c r="H692" s="11">
        <v>47.86</v>
      </c>
      <c r="I692">
        <v>47.86</v>
      </c>
    </row>
    <row r="693" spans="2:9" ht="30" x14ac:dyDescent="0.25">
      <c r="B693" s="4">
        <v>7039</v>
      </c>
      <c r="C693" s="8" t="s">
        <v>339</v>
      </c>
      <c r="D693" s="4" t="s">
        <v>297</v>
      </c>
      <c r="E693" s="11">
        <f t="shared" si="20"/>
        <v>12.84</v>
      </c>
      <c r="F693">
        <f t="shared" si="21"/>
        <v>7039</v>
      </c>
      <c r="H693" s="14">
        <v>12.84</v>
      </c>
      <c r="I693" s="811">
        <v>12.84</v>
      </c>
    </row>
    <row r="694" spans="2:9" ht="30" x14ac:dyDescent="0.25">
      <c r="B694" s="6">
        <v>7040</v>
      </c>
      <c r="C694" s="9" t="s">
        <v>340</v>
      </c>
      <c r="D694" s="6" t="s">
        <v>297</v>
      </c>
      <c r="E694" s="11">
        <f t="shared" si="20"/>
        <v>59.89</v>
      </c>
      <c r="F694">
        <f t="shared" si="21"/>
        <v>7040</v>
      </c>
      <c r="H694" s="11">
        <v>59.89</v>
      </c>
      <c r="I694">
        <v>59.89</v>
      </c>
    </row>
    <row r="695" spans="2:9" ht="30" x14ac:dyDescent="0.25">
      <c r="B695" s="4">
        <v>7044</v>
      </c>
      <c r="C695" s="8" t="s">
        <v>341</v>
      </c>
      <c r="D695" s="4" t="s">
        <v>297</v>
      </c>
      <c r="E695" s="11">
        <f t="shared" si="20"/>
        <v>0.24</v>
      </c>
      <c r="F695">
        <f t="shared" si="21"/>
        <v>7044</v>
      </c>
      <c r="H695" s="14">
        <v>0.24</v>
      </c>
      <c r="I695" s="811">
        <v>0.24</v>
      </c>
    </row>
    <row r="696" spans="2:9" ht="30" x14ac:dyDescent="0.25">
      <c r="B696" s="6">
        <v>7045</v>
      </c>
      <c r="C696" s="9" t="s">
        <v>342</v>
      </c>
      <c r="D696" s="6" t="s">
        <v>297</v>
      </c>
      <c r="E696" s="11">
        <f t="shared" si="20"/>
        <v>0.05</v>
      </c>
      <c r="F696">
        <f t="shared" si="21"/>
        <v>7045</v>
      </c>
      <c r="H696" s="11">
        <v>0.05</v>
      </c>
      <c r="I696">
        <v>0.05</v>
      </c>
    </row>
    <row r="697" spans="2:9" ht="30" x14ac:dyDescent="0.25">
      <c r="B697" s="4">
        <v>7046</v>
      </c>
      <c r="C697" s="8" t="s">
        <v>343</v>
      </c>
      <c r="D697" s="4" t="s">
        <v>297</v>
      </c>
      <c r="E697" s="11">
        <f t="shared" si="20"/>
        <v>0.26</v>
      </c>
      <c r="F697">
        <f t="shared" si="21"/>
        <v>7046</v>
      </c>
      <c r="H697" s="14">
        <v>0.26</v>
      </c>
      <c r="I697" s="811">
        <v>0.26</v>
      </c>
    </row>
    <row r="698" spans="2:9" ht="30" x14ac:dyDescent="0.25">
      <c r="B698" s="6">
        <v>7047</v>
      </c>
      <c r="C698" s="9" t="s">
        <v>344</v>
      </c>
      <c r="D698" s="6" t="s">
        <v>297</v>
      </c>
      <c r="E698" s="11">
        <f t="shared" si="20"/>
        <v>24.11</v>
      </c>
      <c r="F698">
        <f t="shared" si="21"/>
        <v>7047</v>
      </c>
      <c r="H698" s="11">
        <v>24.11</v>
      </c>
      <c r="I698">
        <v>24.11</v>
      </c>
    </row>
    <row r="699" spans="2:9" ht="30" x14ac:dyDescent="0.25">
      <c r="B699" s="4">
        <v>7051</v>
      </c>
      <c r="C699" s="8" t="s">
        <v>345</v>
      </c>
      <c r="D699" s="4" t="s">
        <v>297</v>
      </c>
      <c r="E699" s="11">
        <f t="shared" si="20"/>
        <v>42.45</v>
      </c>
      <c r="F699">
        <f t="shared" si="21"/>
        <v>7051</v>
      </c>
      <c r="H699" s="14">
        <v>42.45</v>
      </c>
      <c r="I699" s="811">
        <v>42.45</v>
      </c>
    </row>
    <row r="700" spans="2:9" ht="30" x14ac:dyDescent="0.25">
      <c r="B700" s="6">
        <v>7052</v>
      </c>
      <c r="C700" s="9" t="s">
        <v>346</v>
      </c>
      <c r="D700" s="6" t="s">
        <v>297</v>
      </c>
      <c r="E700" s="11">
        <f t="shared" si="20"/>
        <v>11.46</v>
      </c>
      <c r="F700">
        <f t="shared" si="21"/>
        <v>7052</v>
      </c>
      <c r="H700" s="11">
        <v>11.46</v>
      </c>
      <c r="I700">
        <v>11.46</v>
      </c>
    </row>
    <row r="701" spans="2:9" ht="30" x14ac:dyDescent="0.25">
      <c r="B701" s="4">
        <v>7053</v>
      </c>
      <c r="C701" s="8" t="s">
        <v>347</v>
      </c>
      <c r="D701" s="4" t="s">
        <v>297</v>
      </c>
      <c r="E701" s="11">
        <f t="shared" si="20"/>
        <v>53.12</v>
      </c>
      <c r="F701">
        <f t="shared" si="21"/>
        <v>7053</v>
      </c>
      <c r="H701" s="14">
        <v>53.12</v>
      </c>
      <c r="I701" s="811">
        <v>53.12</v>
      </c>
    </row>
    <row r="702" spans="2:9" ht="30" x14ac:dyDescent="0.25">
      <c r="B702" s="6">
        <v>7054</v>
      </c>
      <c r="C702" s="9" t="s">
        <v>348</v>
      </c>
      <c r="D702" s="6" t="s">
        <v>297</v>
      </c>
      <c r="E702" s="11">
        <f t="shared" si="20"/>
        <v>89.96</v>
      </c>
      <c r="F702">
        <f t="shared" si="21"/>
        <v>7054</v>
      </c>
      <c r="H702" s="11">
        <v>89.96</v>
      </c>
      <c r="I702">
        <v>89.96</v>
      </c>
    </row>
    <row r="703" spans="2:9" ht="30" x14ac:dyDescent="0.25">
      <c r="B703" s="4">
        <v>7058</v>
      </c>
      <c r="C703" s="8" t="s">
        <v>349</v>
      </c>
      <c r="D703" s="4" t="s">
        <v>297</v>
      </c>
      <c r="E703" s="11">
        <f t="shared" si="20"/>
        <v>22.64</v>
      </c>
      <c r="F703">
        <f t="shared" si="21"/>
        <v>7058</v>
      </c>
      <c r="H703" s="14">
        <v>22.64</v>
      </c>
      <c r="I703" s="811">
        <v>22.64</v>
      </c>
    </row>
    <row r="704" spans="2:9" ht="30" x14ac:dyDescent="0.25">
      <c r="B704" s="6">
        <v>7059</v>
      </c>
      <c r="C704" s="9" t="s">
        <v>350</v>
      </c>
      <c r="D704" s="6" t="s">
        <v>297</v>
      </c>
      <c r="E704" s="11">
        <f t="shared" si="20"/>
        <v>8.76</v>
      </c>
      <c r="F704">
        <f t="shared" si="21"/>
        <v>7059</v>
      </c>
      <c r="H704" s="11">
        <v>8.76</v>
      </c>
      <c r="I704">
        <v>8.76</v>
      </c>
    </row>
    <row r="705" spans="2:9" ht="30" x14ac:dyDescent="0.25">
      <c r="B705" s="4">
        <v>7060</v>
      </c>
      <c r="C705" s="8" t="s">
        <v>351</v>
      </c>
      <c r="D705" s="4" t="s">
        <v>297</v>
      </c>
      <c r="E705" s="11">
        <f t="shared" si="20"/>
        <v>40.93</v>
      </c>
      <c r="F705">
        <f t="shared" si="21"/>
        <v>7060</v>
      </c>
      <c r="H705" s="14">
        <v>40.93</v>
      </c>
      <c r="I705" s="811">
        <v>40.93</v>
      </c>
    </row>
    <row r="706" spans="2:9" ht="30" x14ac:dyDescent="0.25">
      <c r="B706" s="6">
        <v>7061</v>
      </c>
      <c r="C706" s="9" t="s">
        <v>352</v>
      </c>
      <c r="D706" s="6" t="s">
        <v>297</v>
      </c>
      <c r="E706" s="11">
        <f t="shared" si="20"/>
        <v>82.12</v>
      </c>
      <c r="F706">
        <f t="shared" si="21"/>
        <v>7061</v>
      </c>
      <c r="H706" s="11">
        <v>82.12</v>
      </c>
      <c r="I706">
        <v>82.12</v>
      </c>
    </row>
    <row r="707" spans="2:9" x14ac:dyDescent="0.25">
      <c r="B707" s="4">
        <v>7063</v>
      </c>
      <c r="C707" s="8" t="s">
        <v>353</v>
      </c>
      <c r="D707" s="4" t="s">
        <v>297</v>
      </c>
      <c r="E707" s="11">
        <f t="shared" ref="E707:E770" si="22">IF($K$2=$H$1,H707,I707)</f>
        <v>18.05</v>
      </c>
      <c r="F707">
        <f t="shared" ref="F707:F770" si="23">IF(LEN($B707)=7,CONCATENATE(MID($B707,1,6),"00",RIGHT($B707,1)),IF(LEN($B707)=8,CONCATENATE(MID($B707,1,6),"0",RIGHT($B707,2)),$B707))</f>
        <v>7063</v>
      </c>
      <c r="H707" s="14">
        <v>18.05</v>
      </c>
      <c r="I707" s="811">
        <v>18.05</v>
      </c>
    </row>
    <row r="708" spans="2:9" x14ac:dyDescent="0.25">
      <c r="B708" s="6">
        <v>7064</v>
      </c>
      <c r="C708" s="9" t="s">
        <v>354</v>
      </c>
      <c r="D708" s="6" t="s">
        <v>297</v>
      </c>
      <c r="E708" s="11">
        <f t="shared" si="22"/>
        <v>4.87</v>
      </c>
      <c r="F708">
        <f t="shared" si="23"/>
        <v>7064</v>
      </c>
      <c r="H708" s="11">
        <v>4.87</v>
      </c>
      <c r="I708">
        <v>4.87</v>
      </c>
    </row>
    <row r="709" spans="2:9" x14ac:dyDescent="0.25">
      <c r="B709" s="4">
        <v>7065</v>
      </c>
      <c r="C709" s="8" t="s">
        <v>355</v>
      </c>
      <c r="D709" s="4" t="s">
        <v>297</v>
      </c>
      <c r="E709" s="11">
        <f t="shared" si="22"/>
        <v>19.739999999999998</v>
      </c>
      <c r="F709">
        <f t="shared" si="23"/>
        <v>7065</v>
      </c>
      <c r="H709" s="14">
        <v>19.739999999999998</v>
      </c>
      <c r="I709" s="811">
        <v>19.739999999999998</v>
      </c>
    </row>
    <row r="710" spans="2:9" x14ac:dyDescent="0.25">
      <c r="B710" s="6">
        <v>7066</v>
      </c>
      <c r="C710" s="9" t="s">
        <v>356</v>
      </c>
      <c r="D710" s="6" t="s">
        <v>297</v>
      </c>
      <c r="E710" s="11">
        <f t="shared" si="22"/>
        <v>97.44</v>
      </c>
      <c r="F710">
        <f t="shared" si="23"/>
        <v>7066</v>
      </c>
      <c r="H710" s="11">
        <v>97.44</v>
      </c>
      <c r="I710">
        <v>97.44</v>
      </c>
    </row>
    <row r="711" spans="2:9" ht="45" x14ac:dyDescent="0.25">
      <c r="B711" s="4">
        <v>53786</v>
      </c>
      <c r="C711" s="8" t="s">
        <v>357</v>
      </c>
      <c r="D711" s="4" t="s">
        <v>297</v>
      </c>
      <c r="E711" s="11">
        <f t="shared" si="22"/>
        <v>51.43</v>
      </c>
      <c r="F711">
        <f t="shared" si="23"/>
        <v>53786</v>
      </c>
      <c r="H711" s="14">
        <v>51.43</v>
      </c>
      <c r="I711" s="811">
        <v>51.43</v>
      </c>
    </row>
    <row r="712" spans="2:9" ht="30" x14ac:dyDescent="0.25">
      <c r="B712" s="6">
        <v>53788</v>
      </c>
      <c r="C712" s="9" t="s">
        <v>358</v>
      </c>
      <c r="D712" s="6" t="s">
        <v>297</v>
      </c>
      <c r="E712" s="11">
        <f t="shared" si="22"/>
        <v>57.58</v>
      </c>
      <c r="F712">
        <f t="shared" si="23"/>
        <v>53788</v>
      </c>
      <c r="H712" s="11">
        <v>57.58</v>
      </c>
      <c r="I712">
        <v>57.58</v>
      </c>
    </row>
    <row r="713" spans="2:9" ht="30" x14ac:dyDescent="0.25">
      <c r="B713" s="4">
        <v>53792</v>
      </c>
      <c r="C713" s="8" t="s">
        <v>359</v>
      </c>
      <c r="D713" s="4" t="s">
        <v>297</v>
      </c>
      <c r="E713" s="11">
        <f t="shared" si="22"/>
        <v>102.08</v>
      </c>
      <c r="F713">
        <f t="shared" si="23"/>
        <v>53792</v>
      </c>
      <c r="H713" s="14">
        <v>102.08</v>
      </c>
      <c r="I713" s="811">
        <v>102.08</v>
      </c>
    </row>
    <row r="714" spans="2:9" x14ac:dyDescent="0.25">
      <c r="B714" s="6">
        <v>53794</v>
      </c>
      <c r="C714" s="9" t="s">
        <v>360</v>
      </c>
      <c r="D714" s="6" t="s">
        <v>297</v>
      </c>
      <c r="E714" s="11">
        <f t="shared" si="22"/>
        <v>35.619999999999997</v>
      </c>
      <c r="F714">
        <f t="shared" si="23"/>
        <v>53794</v>
      </c>
      <c r="H714" s="11">
        <v>35.619999999999997</v>
      </c>
      <c r="I714">
        <v>35.619999999999997</v>
      </c>
    </row>
    <row r="715" spans="2:9" ht="45" x14ac:dyDescent="0.25">
      <c r="B715" s="4">
        <v>53797</v>
      </c>
      <c r="C715" s="8" t="s">
        <v>361</v>
      </c>
      <c r="D715" s="4" t="s">
        <v>297</v>
      </c>
      <c r="E715" s="11">
        <f t="shared" si="22"/>
        <v>117.4</v>
      </c>
      <c r="F715">
        <f t="shared" si="23"/>
        <v>53797</v>
      </c>
      <c r="H715" s="14">
        <v>117.4</v>
      </c>
      <c r="I715" s="811">
        <v>117.4</v>
      </c>
    </row>
    <row r="716" spans="2:9" ht="30" x14ac:dyDescent="0.25">
      <c r="B716" s="6">
        <v>53804</v>
      </c>
      <c r="C716" s="9" t="s">
        <v>362</v>
      </c>
      <c r="D716" s="6" t="s">
        <v>297</v>
      </c>
      <c r="E716" s="11">
        <f t="shared" si="22"/>
        <v>4.63</v>
      </c>
      <c r="F716">
        <f t="shared" si="23"/>
        <v>53804</v>
      </c>
      <c r="H716" s="11">
        <v>4.63</v>
      </c>
      <c r="I716">
        <v>4.63</v>
      </c>
    </row>
    <row r="717" spans="2:9" x14ac:dyDescent="0.25">
      <c r="B717" s="4">
        <v>53806</v>
      </c>
      <c r="C717" s="8" t="s">
        <v>363</v>
      </c>
      <c r="D717" s="4" t="s">
        <v>297</v>
      </c>
      <c r="E717" s="11">
        <f t="shared" si="22"/>
        <v>73.489999999999995</v>
      </c>
      <c r="F717">
        <f t="shared" si="23"/>
        <v>53806</v>
      </c>
      <c r="H717" s="14">
        <v>73.489999999999995</v>
      </c>
      <c r="I717" s="811">
        <v>73.489999999999995</v>
      </c>
    </row>
    <row r="718" spans="2:9" ht="30" x14ac:dyDescent="0.25">
      <c r="B718" s="6">
        <v>53810</v>
      </c>
      <c r="C718" s="9" t="s">
        <v>364</v>
      </c>
      <c r="D718" s="6" t="s">
        <v>297</v>
      </c>
      <c r="E718" s="11">
        <f t="shared" si="22"/>
        <v>73.94</v>
      </c>
      <c r="F718">
        <f t="shared" si="23"/>
        <v>53810</v>
      </c>
      <c r="H718" s="11">
        <v>73.94</v>
      </c>
      <c r="I718">
        <v>73.94</v>
      </c>
    </row>
    <row r="719" spans="2:9" x14ac:dyDescent="0.25">
      <c r="B719" s="4">
        <v>53814</v>
      </c>
      <c r="C719" s="8" t="s">
        <v>365</v>
      </c>
      <c r="D719" s="4" t="s">
        <v>297</v>
      </c>
      <c r="E719" s="11">
        <f t="shared" si="22"/>
        <v>242.22</v>
      </c>
      <c r="F719">
        <f t="shared" si="23"/>
        <v>53814</v>
      </c>
      <c r="H719" s="14">
        <v>242.22</v>
      </c>
      <c r="I719" s="811">
        <v>242.22</v>
      </c>
    </row>
    <row r="720" spans="2:9" x14ac:dyDescent="0.25">
      <c r="B720" s="6">
        <v>53817</v>
      </c>
      <c r="C720" s="9" t="s">
        <v>366</v>
      </c>
      <c r="D720" s="6" t="s">
        <v>297</v>
      </c>
      <c r="E720" s="11">
        <f t="shared" si="22"/>
        <v>62.95</v>
      </c>
      <c r="F720">
        <f t="shared" si="23"/>
        <v>53817</v>
      </c>
      <c r="H720" s="11">
        <v>62.95</v>
      </c>
      <c r="I720">
        <v>62.95</v>
      </c>
    </row>
    <row r="721" spans="2:9" ht="30" x14ac:dyDescent="0.25">
      <c r="B721" s="4">
        <v>53818</v>
      </c>
      <c r="C721" s="8" t="s">
        <v>367</v>
      </c>
      <c r="D721" s="4" t="s">
        <v>297</v>
      </c>
      <c r="E721" s="11">
        <f t="shared" si="22"/>
        <v>9.24</v>
      </c>
      <c r="F721">
        <f t="shared" si="23"/>
        <v>53818</v>
      </c>
      <c r="H721" s="14">
        <v>9.24</v>
      </c>
      <c r="I721" s="811">
        <v>9.24</v>
      </c>
    </row>
    <row r="722" spans="2:9" ht="30" x14ac:dyDescent="0.25">
      <c r="B722" s="6">
        <v>53827</v>
      </c>
      <c r="C722" s="9" t="s">
        <v>368</v>
      </c>
      <c r="D722" s="6" t="s">
        <v>297</v>
      </c>
      <c r="E722" s="11">
        <f t="shared" si="22"/>
        <v>114.93</v>
      </c>
      <c r="F722">
        <f t="shared" si="23"/>
        <v>53827</v>
      </c>
      <c r="H722" s="11">
        <v>114.93</v>
      </c>
      <c r="I722">
        <v>114.93</v>
      </c>
    </row>
    <row r="723" spans="2:9" ht="30" x14ac:dyDescent="0.25">
      <c r="B723" s="4">
        <v>53829</v>
      </c>
      <c r="C723" s="8" t="s">
        <v>369</v>
      </c>
      <c r="D723" s="4" t="s">
        <v>297</v>
      </c>
      <c r="E723" s="11">
        <f t="shared" si="22"/>
        <v>117.4</v>
      </c>
      <c r="F723">
        <f t="shared" si="23"/>
        <v>53829</v>
      </c>
      <c r="H723" s="14">
        <v>117.4</v>
      </c>
      <c r="I723" s="811">
        <v>117.4</v>
      </c>
    </row>
    <row r="724" spans="2:9" ht="30" x14ac:dyDescent="0.25">
      <c r="B724" s="6">
        <v>53831</v>
      </c>
      <c r="C724" s="9" t="s">
        <v>370</v>
      </c>
      <c r="D724" s="6" t="s">
        <v>297</v>
      </c>
      <c r="E724" s="11">
        <f t="shared" si="22"/>
        <v>193.92</v>
      </c>
      <c r="F724">
        <f t="shared" si="23"/>
        <v>53831</v>
      </c>
      <c r="H724" s="11">
        <v>193.92</v>
      </c>
      <c r="I724">
        <v>193.92</v>
      </c>
    </row>
    <row r="725" spans="2:9" x14ac:dyDescent="0.25">
      <c r="B725" s="4">
        <v>53840</v>
      </c>
      <c r="C725" s="8" t="s">
        <v>371</v>
      </c>
      <c r="D725" s="4" t="s">
        <v>297</v>
      </c>
      <c r="E725" s="11">
        <f t="shared" si="22"/>
        <v>2.5099999999999998</v>
      </c>
      <c r="F725">
        <f t="shared" si="23"/>
        <v>53840</v>
      </c>
      <c r="H725" s="14">
        <v>2.5099999999999998</v>
      </c>
      <c r="I725" s="811">
        <v>2.5099999999999998</v>
      </c>
    </row>
    <row r="726" spans="2:9" x14ac:dyDescent="0.25">
      <c r="B726" s="6">
        <v>53841</v>
      </c>
      <c r="C726" s="9" t="s">
        <v>372</v>
      </c>
      <c r="D726" s="6" t="s">
        <v>297</v>
      </c>
      <c r="E726" s="11">
        <f t="shared" si="22"/>
        <v>1.74</v>
      </c>
      <c r="F726">
        <f t="shared" si="23"/>
        <v>53841</v>
      </c>
      <c r="H726" s="11">
        <v>1.74</v>
      </c>
      <c r="I726">
        <v>1.74</v>
      </c>
    </row>
    <row r="727" spans="2:9" ht="30" x14ac:dyDescent="0.25">
      <c r="B727" s="4">
        <v>53849</v>
      </c>
      <c r="C727" s="8" t="s">
        <v>373</v>
      </c>
      <c r="D727" s="4" t="s">
        <v>297</v>
      </c>
      <c r="E727" s="11">
        <f t="shared" si="22"/>
        <v>84.35</v>
      </c>
      <c r="F727">
        <f t="shared" si="23"/>
        <v>53849</v>
      </c>
      <c r="H727" s="14">
        <v>84.35</v>
      </c>
      <c r="I727" s="811">
        <v>84.35</v>
      </c>
    </row>
    <row r="728" spans="2:9" ht="30" x14ac:dyDescent="0.25">
      <c r="B728" s="6">
        <v>53857</v>
      </c>
      <c r="C728" s="9" t="s">
        <v>374</v>
      </c>
      <c r="D728" s="6" t="s">
        <v>297</v>
      </c>
      <c r="E728" s="11">
        <f t="shared" si="22"/>
        <v>61.25</v>
      </c>
      <c r="F728">
        <f t="shared" si="23"/>
        <v>53857</v>
      </c>
      <c r="H728" s="11">
        <v>61.25</v>
      </c>
      <c r="I728">
        <v>61.25</v>
      </c>
    </row>
    <row r="729" spans="2:9" ht="30" x14ac:dyDescent="0.25">
      <c r="B729" s="4">
        <v>53858</v>
      </c>
      <c r="C729" s="8" t="s">
        <v>375</v>
      </c>
      <c r="D729" s="4" t="s">
        <v>297</v>
      </c>
      <c r="E729" s="11">
        <f t="shared" si="22"/>
        <v>46.06</v>
      </c>
      <c r="F729">
        <f t="shared" si="23"/>
        <v>53858</v>
      </c>
      <c r="H729" s="14">
        <v>46.06</v>
      </c>
      <c r="I729" s="811">
        <v>46.06</v>
      </c>
    </row>
    <row r="730" spans="2:9" ht="30" x14ac:dyDescent="0.25">
      <c r="B730" s="6">
        <v>53861</v>
      </c>
      <c r="C730" s="9" t="s">
        <v>376</v>
      </c>
      <c r="D730" s="6" t="s">
        <v>297</v>
      </c>
      <c r="E730" s="11">
        <f t="shared" si="22"/>
        <v>59.45</v>
      </c>
      <c r="F730">
        <f t="shared" si="23"/>
        <v>53861</v>
      </c>
      <c r="H730" s="11">
        <v>59.45</v>
      </c>
      <c r="I730">
        <v>59.45</v>
      </c>
    </row>
    <row r="731" spans="2:9" x14ac:dyDescent="0.25">
      <c r="B731" s="4">
        <v>53863</v>
      </c>
      <c r="C731" s="8" t="s">
        <v>377</v>
      </c>
      <c r="D731" s="4" t="s">
        <v>297</v>
      </c>
      <c r="E731" s="11">
        <f t="shared" si="22"/>
        <v>2.0299999999999998</v>
      </c>
      <c r="F731">
        <f t="shared" si="23"/>
        <v>53863</v>
      </c>
      <c r="H731" s="14">
        <v>2.0299999999999998</v>
      </c>
      <c r="I731" s="811">
        <v>2.0299999999999998</v>
      </c>
    </row>
    <row r="732" spans="2:9" ht="30" x14ac:dyDescent="0.25">
      <c r="B732" s="6">
        <v>53865</v>
      </c>
      <c r="C732" s="9" t="s">
        <v>378</v>
      </c>
      <c r="D732" s="6" t="s">
        <v>297</v>
      </c>
      <c r="E732" s="11">
        <f t="shared" si="22"/>
        <v>47.51</v>
      </c>
      <c r="F732">
        <f t="shared" si="23"/>
        <v>53865</v>
      </c>
      <c r="H732" s="11">
        <v>47.51</v>
      </c>
      <c r="I732">
        <v>47.51</v>
      </c>
    </row>
    <row r="733" spans="2:9" ht="30" x14ac:dyDescent="0.25">
      <c r="B733" s="4">
        <v>53866</v>
      </c>
      <c r="C733" s="8" t="s">
        <v>18283</v>
      </c>
      <c r="D733" s="4" t="s">
        <v>297</v>
      </c>
      <c r="E733" s="11">
        <f t="shared" si="22"/>
        <v>2.04</v>
      </c>
      <c r="F733">
        <f t="shared" si="23"/>
        <v>53866</v>
      </c>
      <c r="H733" s="14">
        <v>2.04</v>
      </c>
      <c r="I733" s="811">
        <v>2.04</v>
      </c>
    </row>
    <row r="734" spans="2:9" ht="30" x14ac:dyDescent="0.25">
      <c r="B734" s="6">
        <v>53882</v>
      </c>
      <c r="C734" s="9" t="s">
        <v>379</v>
      </c>
      <c r="D734" s="6" t="s">
        <v>297</v>
      </c>
      <c r="E734" s="11">
        <f t="shared" si="22"/>
        <v>36.700000000000003</v>
      </c>
      <c r="F734">
        <f t="shared" si="23"/>
        <v>53882</v>
      </c>
      <c r="H734" s="11">
        <v>36.700000000000003</v>
      </c>
      <c r="I734">
        <v>36.700000000000003</v>
      </c>
    </row>
    <row r="735" spans="2:9" ht="30" x14ac:dyDescent="0.25">
      <c r="B735" s="4">
        <v>55263</v>
      </c>
      <c r="C735" s="8" t="s">
        <v>380</v>
      </c>
      <c r="D735" s="4" t="s">
        <v>297</v>
      </c>
      <c r="E735" s="11">
        <f t="shared" si="22"/>
        <v>64.94</v>
      </c>
      <c r="F735">
        <f t="shared" si="23"/>
        <v>55263</v>
      </c>
      <c r="H735" s="14">
        <v>64.94</v>
      </c>
      <c r="I735" s="811">
        <v>64.94</v>
      </c>
    </row>
    <row r="736" spans="2:9" x14ac:dyDescent="0.25">
      <c r="B736" s="6">
        <v>73303</v>
      </c>
      <c r="C736" s="9" t="s">
        <v>381</v>
      </c>
      <c r="D736" s="6" t="s">
        <v>297</v>
      </c>
      <c r="E736" s="11">
        <f t="shared" si="22"/>
        <v>7.15</v>
      </c>
      <c r="F736">
        <f t="shared" si="23"/>
        <v>73303</v>
      </c>
      <c r="H736" s="11">
        <v>7.15</v>
      </c>
      <c r="I736">
        <v>7.15</v>
      </c>
    </row>
    <row r="737" spans="2:9" x14ac:dyDescent="0.25">
      <c r="B737" s="4">
        <v>73307</v>
      </c>
      <c r="C737" s="8" t="s">
        <v>382</v>
      </c>
      <c r="D737" s="4" t="s">
        <v>297</v>
      </c>
      <c r="E737" s="11">
        <f t="shared" si="22"/>
        <v>6.38</v>
      </c>
      <c r="F737">
        <f t="shared" si="23"/>
        <v>73307</v>
      </c>
      <c r="H737" s="14">
        <v>6.38</v>
      </c>
      <c r="I737" s="811">
        <v>6.38</v>
      </c>
    </row>
    <row r="738" spans="2:9" ht="30" x14ac:dyDescent="0.25">
      <c r="B738" s="6">
        <v>73309</v>
      </c>
      <c r="C738" s="9" t="s">
        <v>383</v>
      </c>
      <c r="D738" s="6" t="s">
        <v>297</v>
      </c>
      <c r="E738" s="11">
        <f t="shared" si="22"/>
        <v>31.84</v>
      </c>
      <c r="F738">
        <f t="shared" si="23"/>
        <v>73309</v>
      </c>
      <c r="H738" s="11">
        <v>31.84</v>
      </c>
      <c r="I738">
        <v>31.84</v>
      </c>
    </row>
    <row r="739" spans="2:9" x14ac:dyDescent="0.25">
      <c r="B739" s="4">
        <v>73311</v>
      </c>
      <c r="C739" s="8" t="s">
        <v>384</v>
      </c>
      <c r="D739" s="4" t="s">
        <v>297</v>
      </c>
      <c r="E739" s="11">
        <f t="shared" si="22"/>
        <v>179.51</v>
      </c>
      <c r="F739">
        <f t="shared" si="23"/>
        <v>73311</v>
      </c>
      <c r="H739" s="14">
        <v>179.51</v>
      </c>
      <c r="I739" s="811">
        <v>179.51</v>
      </c>
    </row>
    <row r="740" spans="2:9" ht="30" x14ac:dyDescent="0.25">
      <c r="B740" s="6">
        <v>73313</v>
      </c>
      <c r="C740" s="9" t="s">
        <v>385</v>
      </c>
      <c r="D740" s="6" t="s">
        <v>297</v>
      </c>
      <c r="E740" s="11">
        <f t="shared" si="22"/>
        <v>8.6</v>
      </c>
      <c r="F740">
        <f t="shared" si="23"/>
        <v>73313</v>
      </c>
      <c r="H740" s="11">
        <v>8.6</v>
      </c>
      <c r="I740">
        <v>8.6</v>
      </c>
    </row>
    <row r="741" spans="2:9" ht="30" x14ac:dyDescent="0.25">
      <c r="B741" s="4">
        <v>73315</v>
      </c>
      <c r="C741" s="8" t="s">
        <v>386</v>
      </c>
      <c r="D741" s="4" t="s">
        <v>297</v>
      </c>
      <c r="E741" s="11">
        <f t="shared" si="22"/>
        <v>57.58</v>
      </c>
      <c r="F741">
        <f t="shared" si="23"/>
        <v>73315</v>
      </c>
      <c r="H741" s="14">
        <v>57.58</v>
      </c>
      <c r="I741" s="811">
        <v>57.58</v>
      </c>
    </row>
    <row r="742" spans="2:9" ht="30" x14ac:dyDescent="0.25">
      <c r="B742" s="6">
        <v>73335</v>
      </c>
      <c r="C742" s="9" t="s">
        <v>387</v>
      </c>
      <c r="D742" s="6" t="s">
        <v>297</v>
      </c>
      <c r="E742" s="11">
        <f t="shared" si="22"/>
        <v>34.9</v>
      </c>
      <c r="F742">
        <f t="shared" si="23"/>
        <v>73335</v>
      </c>
      <c r="H742" s="11">
        <v>34.9</v>
      </c>
      <c r="I742">
        <v>34.9</v>
      </c>
    </row>
    <row r="743" spans="2:9" ht="45" x14ac:dyDescent="0.25">
      <c r="B743" s="4">
        <v>73340</v>
      </c>
      <c r="C743" s="8" t="s">
        <v>388</v>
      </c>
      <c r="D743" s="4" t="s">
        <v>297</v>
      </c>
      <c r="E743" s="11">
        <f t="shared" si="22"/>
        <v>155.99</v>
      </c>
      <c r="F743">
        <f t="shared" si="23"/>
        <v>73340</v>
      </c>
      <c r="H743" s="14">
        <v>155.99</v>
      </c>
      <c r="I743" s="811">
        <v>155.99</v>
      </c>
    </row>
    <row r="744" spans="2:9" ht="30" x14ac:dyDescent="0.25">
      <c r="B744" s="6">
        <v>83361</v>
      </c>
      <c r="C744" s="9" t="s">
        <v>389</v>
      </c>
      <c r="D744" s="6" t="s">
        <v>297</v>
      </c>
      <c r="E744" s="11">
        <f t="shared" si="22"/>
        <v>42.81</v>
      </c>
      <c r="F744">
        <f t="shared" si="23"/>
        <v>83361</v>
      </c>
      <c r="H744" s="11">
        <v>42.81</v>
      </c>
      <c r="I744">
        <v>42.81</v>
      </c>
    </row>
    <row r="745" spans="2:9" ht="30" x14ac:dyDescent="0.25">
      <c r="B745" s="4">
        <v>83761</v>
      </c>
      <c r="C745" s="8" t="s">
        <v>390</v>
      </c>
      <c r="D745" s="4" t="s">
        <v>297</v>
      </c>
      <c r="E745" s="11">
        <f t="shared" si="22"/>
        <v>9.52</v>
      </c>
      <c r="F745">
        <f t="shared" si="23"/>
        <v>83761</v>
      </c>
      <c r="H745" s="14">
        <v>9.52</v>
      </c>
      <c r="I745" s="811">
        <v>9.52</v>
      </c>
    </row>
    <row r="746" spans="2:9" ht="30" x14ac:dyDescent="0.25">
      <c r="B746" s="6">
        <v>83762</v>
      </c>
      <c r="C746" s="9" t="s">
        <v>391</v>
      </c>
      <c r="D746" s="6" t="s">
        <v>297</v>
      </c>
      <c r="E746" s="11">
        <f t="shared" si="22"/>
        <v>8.5</v>
      </c>
      <c r="F746">
        <f t="shared" si="23"/>
        <v>83762</v>
      </c>
      <c r="H746" s="11">
        <v>8.5</v>
      </c>
      <c r="I746">
        <v>8.5</v>
      </c>
    </row>
    <row r="747" spans="2:9" ht="30" x14ac:dyDescent="0.25">
      <c r="B747" s="4">
        <v>83763</v>
      </c>
      <c r="C747" s="8" t="s">
        <v>392</v>
      </c>
      <c r="D747" s="4" t="s">
        <v>297</v>
      </c>
      <c r="E747" s="11">
        <f t="shared" si="22"/>
        <v>50.59</v>
      </c>
      <c r="F747">
        <f t="shared" si="23"/>
        <v>83763</v>
      </c>
      <c r="H747" s="14">
        <v>50.59</v>
      </c>
      <c r="I747" s="811">
        <v>50.59</v>
      </c>
    </row>
    <row r="748" spans="2:9" ht="30" x14ac:dyDescent="0.25">
      <c r="B748" s="6">
        <v>83764</v>
      </c>
      <c r="C748" s="9" t="s">
        <v>393</v>
      </c>
      <c r="D748" s="6" t="s">
        <v>297</v>
      </c>
      <c r="E748" s="11">
        <f t="shared" si="22"/>
        <v>3.35</v>
      </c>
      <c r="F748">
        <f t="shared" si="23"/>
        <v>83764</v>
      </c>
      <c r="H748" s="11">
        <v>3.35</v>
      </c>
      <c r="I748">
        <v>3.35</v>
      </c>
    </row>
    <row r="749" spans="2:9" x14ac:dyDescent="0.25">
      <c r="B749" s="4">
        <v>87026</v>
      </c>
      <c r="C749" s="8" t="s">
        <v>394</v>
      </c>
      <c r="D749" s="4" t="s">
        <v>297</v>
      </c>
      <c r="E749" s="11">
        <f t="shared" si="22"/>
        <v>0.69</v>
      </c>
      <c r="F749">
        <f t="shared" si="23"/>
        <v>87026</v>
      </c>
      <c r="H749" s="14">
        <v>0.69</v>
      </c>
      <c r="I749" s="811">
        <v>0.69</v>
      </c>
    </row>
    <row r="750" spans="2:9" ht="30" x14ac:dyDescent="0.25">
      <c r="B750" s="6">
        <v>87441</v>
      </c>
      <c r="C750" s="9" t="s">
        <v>9064</v>
      </c>
      <c r="D750" s="6" t="s">
        <v>297</v>
      </c>
      <c r="E750" s="11">
        <f t="shared" si="22"/>
        <v>0.43</v>
      </c>
      <c r="F750">
        <f t="shared" si="23"/>
        <v>87441</v>
      </c>
      <c r="H750" s="11">
        <v>0.43</v>
      </c>
      <c r="I750">
        <v>0.43</v>
      </c>
    </row>
    <row r="751" spans="2:9" ht="30" x14ac:dyDescent="0.25">
      <c r="B751" s="4">
        <v>87442</v>
      </c>
      <c r="C751" s="8" t="s">
        <v>9065</v>
      </c>
      <c r="D751" s="4" t="s">
        <v>297</v>
      </c>
      <c r="E751" s="11">
        <f t="shared" si="22"/>
        <v>0.1</v>
      </c>
      <c r="F751">
        <f t="shared" si="23"/>
        <v>87442</v>
      </c>
      <c r="H751" s="14">
        <v>0.1</v>
      </c>
      <c r="I751" s="811">
        <v>0.1</v>
      </c>
    </row>
    <row r="752" spans="2:9" ht="30" x14ac:dyDescent="0.25">
      <c r="B752" s="6">
        <v>87443</v>
      </c>
      <c r="C752" s="9" t="s">
        <v>9066</v>
      </c>
      <c r="D752" s="6" t="s">
        <v>297</v>
      </c>
      <c r="E752" s="11">
        <f t="shared" si="22"/>
        <v>0.56999999999999995</v>
      </c>
      <c r="F752">
        <f t="shared" si="23"/>
        <v>87443</v>
      </c>
      <c r="H752" s="11">
        <v>0.56999999999999995</v>
      </c>
      <c r="I752">
        <v>0.56999999999999995</v>
      </c>
    </row>
    <row r="753" spans="2:9" ht="30" x14ac:dyDescent="0.25">
      <c r="B753" s="4">
        <v>87444</v>
      </c>
      <c r="C753" s="8" t="s">
        <v>9067</v>
      </c>
      <c r="D753" s="4" t="s">
        <v>297</v>
      </c>
      <c r="E753" s="11">
        <f t="shared" si="22"/>
        <v>4.2699999999999996</v>
      </c>
      <c r="F753">
        <f t="shared" si="23"/>
        <v>87444</v>
      </c>
      <c r="H753" s="14">
        <v>4.2699999999999996</v>
      </c>
      <c r="I753" s="811">
        <v>4.2699999999999996</v>
      </c>
    </row>
    <row r="754" spans="2:9" ht="30" x14ac:dyDescent="0.25">
      <c r="B754" s="6">
        <v>88387</v>
      </c>
      <c r="C754" s="9" t="s">
        <v>9068</v>
      </c>
      <c r="D754" s="6" t="s">
        <v>297</v>
      </c>
      <c r="E754" s="11">
        <f t="shared" si="22"/>
        <v>0.83</v>
      </c>
      <c r="F754">
        <f t="shared" si="23"/>
        <v>88387</v>
      </c>
      <c r="H754" s="11">
        <v>0.83</v>
      </c>
      <c r="I754">
        <v>0.83</v>
      </c>
    </row>
    <row r="755" spans="2:9" ht="30" x14ac:dyDescent="0.25">
      <c r="B755" s="4">
        <v>88389</v>
      </c>
      <c r="C755" s="8" t="s">
        <v>9069</v>
      </c>
      <c r="D755" s="4" t="s">
        <v>297</v>
      </c>
      <c r="E755" s="11">
        <f t="shared" si="22"/>
        <v>0.2</v>
      </c>
      <c r="F755">
        <f t="shared" si="23"/>
        <v>88389</v>
      </c>
      <c r="H755" s="14">
        <v>0.2</v>
      </c>
      <c r="I755" s="811">
        <v>0.2</v>
      </c>
    </row>
    <row r="756" spans="2:9" ht="30" x14ac:dyDescent="0.25">
      <c r="B756" s="6">
        <v>88390</v>
      </c>
      <c r="C756" s="9" t="s">
        <v>9070</v>
      </c>
      <c r="D756" s="6" t="s">
        <v>297</v>
      </c>
      <c r="E756" s="11">
        <f t="shared" si="22"/>
        <v>0.97</v>
      </c>
      <c r="F756">
        <f t="shared" si="23"/>
        <v>88390</v>
      </c>
      <c r="H756" s="11">
        <v>0.97</v>
      </c>
      <c r="I756">
        <v>0.97</v>
      </c>
    </row>
    <row r="757" spans="2:9" ht="30" x14ac:dyDescent="0.25">
      <c r="B757" s="4">
        <v>88391</v>
      </c>
      <c r="C757" s="8" t="s">
        <v>9071</v>
      </c>
      <c r="D757" s="4" t="s">
        <v>297</v>
      </c>
      <c r="E757" s="11">
        <f t="shared" si="22"/>
        <v>3.34</v>
      </c>
      <c r="F757">
        <f t="shared" si="23"/>
        <v>88391</v>
      </c>
      <c r="H757" s="14">
        <v>3.34</v>
      </c>
      <c r="I757" s="811">
        <v>3.34</v>
      </c>
    </row>
    <row r="758" spans="2:9" ht="30" x14ac:dyDescent="0.25">
      <c r="B758" s="6">
        <v>88394</v>
      </c>
      <c r="C758" s="9" t="s">
        <v>9072</v>
      </c>
      <c r="D758" s="6" t="s">
        <v>297</v>
      </c>
      <c r="E758" s="11">
        <f t="shared" si="22"/>
        <v>0.99</v>
      </c>
      <c r="F758">
        <f t="shared" si="23"/>
        <v>88394</v>
      </c>
      <c r="H758" s="11">
        <v>0.99</v>
      </c>
      <c r="I758">
        <v>0.99</v>
      </c>
    </row>
    <row r="759" spans="2:9" ht="30" x14ac:dyDescent="0.25">
      <c r="B759" s="4">
        <v>88395</v>
      </c>
      <c r="C759" s="8" t="s">
        <v>9073</v>
      </c>
      <c r="D759" s="4" t="s">
        <v>297</v>
      </c>
      <c r="E759" s="11">
        <f t="shared" si="22"/>
        <v>0.24</v>
      </c>
      <c r="F759">
        <f t="shared" si="23"/>
        <v>88395</v>
      </c>
      <c r="H759" s="14">
        <v>0.24</v>
      </c>
      <c r="I759" s="811">
        <v>0.24</v>
      </c>
    </row>
    <row r="760" spans="2:9" ht="30" x14ac:dyDescent="0.25">
      <c r="B760" s="6">
        <v>88396</v>
      </c>
      <c r="C760" s="9" t="s">
        <v>9074</v>
      </c>
      <c r="D760" s="6" t="s">
        <v>297</v>
      </c>
      <c r="E760" s="11">
        <f t="shared" si="22"/>
        <v>1.1599999999999999</v>
      </c>
      <c r="F760">
        <f t="shared" si="23"/>
        <v>88396</v>
      </c>
      <c r="H760" s="11">
        <v>1.1599999999999999</v>
      </c>
      <c r="I760">
        <v>1.1599999999999999</v>
      </c>
    </row>
    <row r="761" spans="2:9" ht="30" x14ac:dyDescent="0.25">
      <c r="B761" s="4">
        <v>88397</v>
      </c>
      <c r="C761" s="8" t="s">
        <v>9075</v>
      </c>
      <c r="D761" s="4" t="s">
        <v>297</v>
      </c>
      <c r="E761" s="11">
        <f t="shared" si="22"/>
        <v>5.0199999999999996</v>
      </c>
      <c r="F761">
        <f t="shared" si="23"/>
        <v>88397</v>
      </c>
      <c r="H761" s="14">
        <v>5.0199999999999996</v>
      </c>
      <c r="I761" s="811">
        <v>5.0199999999999996</v>
      </c>
    </row>
    <row r="762" spans="2:9" ht="30" x14ac:dyDescent="0.25">
      <c r="B762" s="6">
        <v>88400</v>
      </c>
      <c r="C762" s="9" t="s">
        <v>9076</v>
      </c>
      <c r="D762" s="6" t="s">
        <v>297</v>
      </c>
      <c r="E762" s="11">
        <f t="shared" si="22"/>
        <v>0.79</v>
      </c>
      <c r="F762">
        <f t="shared" si="23"/>
        <v>88400</v>
      </c>
      <c r="H762" s="11">
        <v>0.79</v>
      </c>
      <c r="I762">
        <v>0.79</v>
      </c>
    </row>
    <row r="763" spans="2:9" ht="30" x14ac:dyDescent="0.25">
      <c r="B763" s="4">
        <v>88401</v>
      </c>
      <c r="C763" s="8" t="s">
        <v>9077</v>
      </c>
      <c r="D763" s="4" t="s">
        <v>297</v>
      </c>
      <c r="E763" s="11">
        <f t="shared" si="22"/>
        <v>0.19</v>
      </c>
      <c r="F763">
        <f t="shared" si="23"/>
        <v>88401</v>
      </c>
      <c r="H763" s="14">
        <v>0.19</v>
      </c>
      <c r="I763" s="811">
        <v>0.19</v>
      </c>
    </row>
    <row r="764" spans="2:9" ht="30" x14ac:dyDescent="0.25">
      <c r="B764" s="6">
        <v>88402</v>
      </c>
      <c r="C764" s="9" t="s">
        <v>9078</v>
      </c>
      <c r="D764" s="6" t="s">
        <v>297</v>
      </c>
      <c r="E764" s="11">
        <f t="shared" si="22"/>
        <v>0.92</v>
      </c>
      <c r="F764">
        <f t="shared" si="23"/>
        <v>88402</v>
      </c>
      <c r="H764" s="11">
        <v>0.92</v>
      </c>
      <c r="I764">
        <v>0.92</v>
      </c>
    </row>
    <row r="765" spans="2:9" ht="30" x14ac:dyDescent="0.25">
      <c r="B765" s="4">
        <v>88403</v>
      </c>
      <c r="C765" s="8" t="s">
        <v>9079</v>
      </c>
      <c r="D765" s="4" t="s">
        <v>297</v>
      </c>
      <c r="E765" s="11">
        <f t="shared" si="22"/>
        <v>2</v>
      </c>
      <c r="F765">
        <f t="shared" si="23"/>
        <v>88403</v>
      </c>
      <c r="H765" s="14">
        <v>2</v>
      </c>
      <c r="I765" s="811">
        <v>2</v>
      </c>
    </row>
    <row r="766" spans="2:9" ht="30" x14ac:dyDescent="0.25">
      <c r="B766" s="6">
        <v>88419</v>
      </c>
      <c r="C766" s="9" t="s">
        <v>395</v>
      </c>
      <c r="D766" s="6" t="s">
        <v>297</v>
      </c>
      <c r="E766" s="11">
        <f t="shared" si="22"/>
        <v>5.5</v>
      </c>
      <c r="F766">
        <f t="shared" si="23"/>
        <v>88419</v>
      </c>
      <c r="H766" s="11">
        <v>5.5</v>
      </c>
      <c r="I766">
        <v>5.5</v>
      </c>
    </row>
    <row r="767" spans="2:9" ht="30" x14ac:dyDescent="0.25">
      <c r="B767" s="4">
        <v>88422</v>
      </c>
      <c r="C767" s="8" t="s">
        <v>396</v>
      </c>
      <c r="D767" s="4" t="s">
        <v>297</v>
      </c>
      <c r="E767" s="11">
        <f t="shared" si="22"/>
        <v>1.27</v>
      </c>
      <c r="F767">
        <f t="shared" si="23"/>
        <v>88422</v>
      </c>
      <c r="H767" s="14">
        <v>1.27</v>
      </c>
      <c r="I767" s="811">
        <v>1.27</v>
      </c>
    </row>
    <row r="768" spans="2:9" ht="30" x14ac:dyDescent="0.25">
      <c r="B768" s="6">
        <v>88425</v>
      </c>
      <c r="C768" s="9" t="s">
        <v>397</v>
      </c>
      <c r="D768" s="6" t="s">
        <v>297</v>
      </c>
      <c r="E768" s="11">
        <f t="shared" si="22"/>
        <v>6.88</v>
      </c>
      <c r="F768">
        <f t="shared" si="23"/>
        <v>88425</v>
      </c>
      <c r="H768" s="11">
        <v>6.88</v>
      </c>
      <c r="I768">
        <v>6.88</v>
      </c>
    </row>
    <row r="769" spans="2:9" ht="30" x14ac:dyDescent="0.25">
      <c r="B769" s="4">
        <v>88427</v>
      </c>
      <c r="C769" s="8" t="s">
        <v>398</v>
      </c>
      <c r="D769" s="4" t="s">
        <v>297</v>
      </c>
      <c r="E769" s="11">
        <f t="shared" si="22"/>
        <v>1.1299999999999999</v>
      </c>
      <c r="F769">
        <f t="shared" si="23"/>
        <v>88427</v>
      </c>
      <c r="H769" s="14">
        <v>1.1299999999999999</v>
      </c>
      <c r="I769" s="811">
        <v>1.1299999999999999</v>
      </c>
    </row>
    <row r="770" spans="2:9" ht="30" x14ac:dyDescent="0.25">
      <c r="B770" s="6">
        <v>88434</v>
      </c>
      <c r="C770" s="9" t="s">
        <v>399</v>
      </c>
      <c r="D770" s="6" t="s">
        <v>297</v>
      </c>
      <c r="E770" s="11">
        <f t="shared" si="22"/>
        <v>7.29</v>
      </c>
      <c r="F770">
        <f t="shared" si="23"/>
        <v>88434</v>
      </c>
      <c r="H770" s="11">
        <v>7.29</v>
      </c>
      <c r="I770">
        <v>7.29</v>
      </c>
    </row>
    <row r="771" spans="2:9" ht="30" x14ac:dyDescent="0.25">
      <c r="B771" s="4">
        <v>88435</v>
      </c>
      <c r="C771" s="8" t="s">
        <v>400</v>
      </c>
      <c r="D771" s="4" t="s">
        <v>297</v>
      </c>
      <c r="E771" s="11">
        <f t="shared" ref="E771:E834" si="24">IF($K$2=$H$1,H771,I771)</f>
        <v>1.68</v>
      </c>
      <c r="F771">
        <f t="shared" ref="F771:F834" si="25">IF(LEN($B771)=7,CONCATENATE(MID($B771,1,6),"00",RIGHT($B771,1)),IF(LEN($B771)=8,CONCATENATE(MID($B771,1,6),"0",RIGHT($B771,2)),$B771))</f>
        <v>88435</v>
      </c>
      <c r="H771" s="14">
        <v>1.68</v>
      </c>
      <c r="I771" s="811">
        <v>1.68</v>
      </c>
    </row>
    <row r="772" spans="2:9" ht="30" x14ac:dyDescent="0.25">
      <c r="B772" s="6">
        <v>88436</v>
      </c>
      <c r="C772" s="9" t="s">
        <v>401</v>
      </c>
      <c r="D772" s="6" t="s">
        <v>297</v>
      </c>
      <c r="E772" s="11">
        <f t="shared" si="24"/>
        <v>9.1199999999999992</v>
      </c>
      <c r="F772">
        <f t="shared" si="25"/>
        <v>88436</v>
      </c>
      <c r="H772" s="11">
        <v>9.1199999999999992</v>
      </c>
      <c r="I772">
        <v>9.1199999999999992</v>
      </c>
    </row>
    <row r="773" spans="2:9" ht="30" x14ac:dyDescent="0.25">
      <c r="B773" s="4">
        <v>88437</v>
      </c>
      <c r="C773" s="8" t="s">
        <v>402</v>
      </c>
      <c r="D773" s="4" t="s">
        <v>297</v>
      </c>
      <c r="E773" s="11">
        <f t="shared" si="24"/>
        <v>1.1299999999999999</v>
      </c>
      <c r="F773">
        <f t="shared" si="25"/>
        <v>88437</v>
      </c>
      <c r="H773" s="14">
        <v>1.1299999999999999</v>
      </c>
      <c r="I773" s="811">
        <v>1.1299999999999999</v>
      </c>
    </row>
    <row r="774" spans="2:9" ht="30" x14ac:dyDescent="0.25">
      <c r="B774" s="6">
        <v>88569</v>
      </c>
      <c r="C774" s="9" t="s">
        <v>403</v>
      </c>
      <c r="D774" s="6" t="s">
        <v>297</v>
      </c>
      <c r="E774" s="11">
        <f t="shared" si="24"/>
        <v>3.96</v>
      </c>
      <c r="F774">
        <f t="shared" si="25"/>
        <v>88569</v>
      </c>
      <c r="H774" s="11">
        <v>3.96</v>
      </c>
      <c r="I774">
        <v>3.96</v>
      </c>
    </row>
    <row r="775" spans="2:9" ht="30" x14ac:dyDescent="0.25">
      <c r="B775" s="4">
        <v>88570</v>
      </c>
      <c r="C775" s="8" t="s">
        <v>404</v>
      </c>
      <c r="D775" s="4" t="s">
        <v>297</v>
      </c>
      <c r="E775" s="11">
        <f t="shared" si="24"/>
        <v>1.28</v>
      </c>
      <c r="F775">
        <f t="shared" si="25"/>
        <v>88570</v>
      </c>
      <c r="H775" s="14">
        <v>1.28</v>
      </c>
      <c r="I775" s="811">
        <v>1.28</v>
      </c>
    </row>
    <row r="776" spans="2:9" ht="30" x14ac:dyDescent="0.25">
      <c r="B776" s="6">
        <v>88826</v>
      </c>
      <c r="C776" s="9" t="s">
        <v>9080</v>
      </c>
      <c r="D776" s="6" t="s">
        <v>297</v>
      </c>
      <c r="E776" s="11">
        <f t="shared" si="24"/>
        <v>0.31</v>
      </c>
      <c r="F776">
        <f t="shared" si="25"/>
        <v>88826</v>
      </c>
      <c r="H776" s="11">
        <v>0.31</v>
      </c>
      <c r="I776">
        <v>0.31</v>
      </c>
    </row>
    <row r="777" spans="2:9" ht="30" x14ac:dyDescent="0.25">
      <c r="B777" s="4">
        <v>88827</v>
      </c>
      <c r="C777" s="8" t="s">
        <v>9081</v>
      </c>
      <c r="D777" s="4" t="s">
        <v>297</v>
      </c>
      <c r="E777" s="11">
        <f t="shared" si="24"/>
        <v>7.0000000000000007E-2</v>
      </c>
      <c r="F777">
        <f t="shared" si="25"/>
        <v>88827</v>
      </c>
      <c r="H777" s="14">
        <v>7.0000000000000007E-2</v>
      </c>
      <c r="I777" s="811">
        <v>7.0000000000000007E-2</v>
      </c>
    </row>
    <row r="778" spans="2:9" ht="30" x14ac:dyDescent="0.25">
      <c r="B778" s="6">
        <v>88828</v>
      </c>
      <c r="C778" s="9" t="s">
        <v>9082</v>
      </c>
      <c r="D778" s="6" t="s">
        <v>297</v>
      </c>
      <c r="E778" s="11">
        <f t="shared" si="24"/>
        <v>0.36</v>
      </c>
      <c r="F778">
        <f t="shared" si="25"/>
        <v>88828</v>
      </c>
      <c r="H778" s="11">
        <v>0.36</v>
      </c>
      <c r="I778">
        <v>0.36</v>
      </c>
    </row>
    <row r="779" spans="2:9" ht="30" x14ac:dyDescent="0.25">
      <c r="B779" s="4">
        <v>88829</v>
      </c>
      <c r="C779" s="8" t="s">
        <v>9083</v>
      </c>
      <c r="D779" s="4" t="s">
        <v>297</v>
      </c>
      <c r="E779" s="11">
        <f t="shared" si="24"/>
        <v>1.33</v>
      </c>
      <c r="F779">
        <f t="shared" si="25"/>
        <v>88829</v>
      </c>
      <c r="H779" s="14">
        <v>1.33</v>
      </c>
      <c r="I779" s="811">
        <v>1.33</v>
      </c>
    </row>
    <row r="780" spans="2:9" ht="30" x14ac:dyDescent="0.25">
      <c r="B780" s="6">
        <v>88832</v>
      </c>
      <c r="C780" s="9" t="s">
        <v>405</v>
      </c>
      <c r="D780" s="6" t="s">
        <v>297</v>
      </c>
      <c r="E780" s="11">
        <f t="shared" si="24"/>
        <v>42.74</v>
      </c>
      <c r="F780">
        <f t="shared" si="25"/>
        <v>88832</v>
      </c>
      <c r="H780" s="11">
        <v>42.74</v>
      </c>
      <c r="I780">
        <v>42.74</v>
      </c>
    </row>
    <row r="781" spans="2:9" ht="30" x14ac:dyDescent="0.25">
      <c r="B781" s="4">
        <v>88834</v>
      </c>
      <c r="C781" s="8" t="s">
        <v>406</v>
      </c>
      <c r="D781" s="4" t="s">
        <v>297</v>
      </c>
      <c r="E781" s="11">
        <f t="shared" si="24"/>
        <v>11.29</v>
      </c>
      <c r="F781">
        <f t="shared" si="25"/>
        <v>88834</v>
      </c>
      <c r="H781" s="14">
        <v>11.29</v>
      </c>
      <c r="I781" s="811">
        <v>11.29</v>
      </c>
    </row>
    <row r="782" spans="2:9" ht="30" x14ac:dyDescent="0.25">
      <c r="B782" s="6">
        <v>88835</v>
      </c>
      <c r="C782" s="9" t="s">
        <v>407</v>
      </c>
      <c r="D782" s="6" t="s">
        <v>297</v>
      </c>
      <c r="E782" s="11">
        <f t="shared" si="24"/>
        <v>53.43</v>
      </c>
      <c r="F782">
        <f t="shared" si="25"/>
        <v>88835</v>
      </c>
      <c r="H782" s="11">
        <v>53.43</v>
      </c>
      <c r="I782">
        <v>53.43</v>
      </c>
    </row>
    <row r="783" spans="2:9" ht="30" x14ac:dyDescent="0.25">
      <c r="B783" s="4">
        <v>88836</v>
      </c>
      <c r="C783" s="8" t="s">
        <v>408</v>
      </c>
      <c r="D783" s="4" t="s">
        <v>297</v>
      </c>
      <c r="E783" s="11">
        <f t="shared" si="24"/>
        <v>64.34</v>
      </c>
      <c r="F783">
        <f t="shared" si="25"/>
        <v>88836</v>
      </c>
      <c r="H783" s="14">
        <v>64.34</v>
      </c>
      <c r="I783" s="811">
        <v>64.34</v>
      </c>
    </row>
    <row r="784" spans="2:9" x14ac:dyDescent="0.25">
      <c r="B784" s="6">
        <v>88839</v>
      </c>
      <c r="C784" s="9" t="s">
        <v>409</v>
      </c>
      <c r="D784" s="6" t="s">
        <v>297</v>
      </c>
      <c r="E784" s="11">
        <f t="shared" si="24"/>
        <v>33.39</v>
      </c>
      <c r="F784">
        <f t="shared" si="25"/>
        <v>88839</v>
      </c>
      <c r="H784" s="11">
        <v>33.39</v>
      </c>
      <c r="I784">
        <v>33.39</v>
      </c>
    </row>
    <row r="785" spans="2:9" x14ac:dyDescent="0.25">
      <c r="B785" s="4">
        <v>88840</v>
      </c>
      <c r="C785" s="8" t="s">
        <v>410</v>
      </c>
      <c r="D785" s="4" t="s">
        <v>297</v>
      </c>
      <c r="E785" s="11">
        <f t="shared" si="24"/>
        <v>14.71</v>
      </c>
      <c r="F785">
        <f t="shared" si="25"/>
        <v>88840</v>
      </c>
      <c r="H785" s="14">
        <v>14.71</v>
      </c>
      <c r="I785" s="811">
        <v>14.71</v>
      </c>
    </row>
    <row r="786" spans="2:9" x14ac:dyDescent="0.25">
      <c r="B786" s="6">
        <v>88841</v>
      </c>
      <c r="C786" s="9" t="s">
        <v>411</v>
      </c>
      <c r="D786" s="6" t="s">
        <v>297</v>
      </c>
      <c r="E786" s="11">
        <f t="shared" si="24"/>
        <v>59.7</v>
      </c>
      <c r="F786">
        <f t="shared" si="25"/>
        <v>88841</v>
      </c>
      <c r="H786" s="11">
        <v>59.7</v>
      </c>
      <c r="I786">
        <v>59.7</v>
      </c>
    </row>
    <row r="787" spans="2:9" x14ac:dyDescent="0.25">
      <c r="B787" s="4">
        <v>88842</v>
      </c>
      <c r="C787" s="8" t="s">
        <v>412</v>
      </c>
      <c r="D787" s="4" t="s">
        <v>297</v>
      </c>
      <c r="E787" s="11">
        <f t="shared" si="24"/>
        <v>78.75</v>
      </c>
      <c r="F787">
        <f t="shared" si="25"/>
        <v>88842</v>
      </c>
      <c r="H787" s="14">
        <v>78.75</v>
      </c>
      <c r="I787" s="811">
        <v>78.75</v>
      </c>
    </row>
    <row r="788" spans="2:9" ht="30" x14ac:dyDescent="0.25">
      <c r="B788" s="6">
        <v>88847</v>
      </c>
      <c r="C788" s="9" t="s">
        <v>413</v>
      </c>
      <c r="D788" s="6" t="s">
        <v>297</v>
      </c>
      <c r="E788" s="11">
        <f t="shared" si="24"/>
        <v>22.82</v>
      </c>
      <c r="F788">
        <f t="shared" si="25"/>
        <v>88847</v>
      </c>
      <c r="H788" s="11">
        <v>22.82</v>
      </c>
      <c r="I788">
        <v>22.82</v>
      </c>
    </row>
    <row r="789" spans="2:9" ht="30" x14ac:dyDescent="0.25">
      <c r="B789" s="4">
        <v>88848</v>
      </c>
      <c r="C789" s="8" t="s">
        <v>414</v>
      </c>
      <c r="D789" s="4" t="s">
        <v>297</v>
      </c>
      <c r="E789" s="11">
        <f t="shared" si="24"/>
        <v>9.3800000000000008</v>
      </c>
      <c r="F789">
        <f t="shared" si="25"/>
        <v>88848</v>
      </c>
      <c r="H789" s="14">
        <v>9.3800000000000008</v>
      </c>
      <c r="I789" s="811">
        <v>9.3800000000000008</v>
      </c>
    </row>
    <row r="790" spans="2:9" ht="30" x14ac:dyDescent="0.25">
      <c r="B790" s="6">
        <v>88853</v>
      </c>
      <c r="C790" s="9" t="s">
        <v>415</v>
      </c>
      <c r="D790" s="6" t="s">
        <v>297</v>
      </c>
      <c r="E790" s="11">
        <f t="shared" si="24"/>
        <v>0.19</v>
      </c>
      <c r="F790">
        <f t="shared" si="25"/>
        <v>88853</v>
      </c>
      <c r="H790" s="11">
        <v>0.19</v>
      </c>
      <c r="I790">
        <v>0.19</v>
      </c>
    </row>
    <row r="791" spans="2:9" ht="30" x14ac:dyDescent="0.25">
      <c r="B791" s="4">
        <v>88854</v>
      </c>
      <c r="C791" s="8" t="s">
        <v>416</v>
      </c>
      <c r="D791" s="4" t="s">
        <v>297</v>
      </c>
      <c r="E791" s="11">
        <f t="shared" si="24"/>
        <v>0.04</v>
      </c>
      <c r="F791">
        <f t="shared" si="25"/>
        <v>88854</v>
      </c>
      <c r="H791" s="14">
        <v>0.04</v>
      </c>
      <c r="I791" s="811">
        <v>0.04</v>
      </c>
    </row>
    <row r="792" spans="2:9" ht="30" x14ac:dyDescent="0.25">
      <c r="B792" s="6">
        <v>88855</v>
      </c>
      <c r="C792" s="9" t="s">
        <v>18284</v>
      </c>
      <c r="D792" s="6" t="s">
        <v>297</v>
      </c>
      <c r="E792" s="11">
        <f t="shared" si="24"/>
        <v>3.21</v>
      </c>
      <c r="F792">
        <f t="shared" si="25"/>
        <v>88855</v>
      </c>
      <c r="H792" s="11">
        <v>3.21</v>
      </c>
      <c r="I792">
        <v>3.21</v>
      </c>
    </row>
    <row r="793" spans="2:9" x14ac:dyDescent="0.25">
      <c r="B793" s="4">
        <v>88856</v>
      </c>
      <c r="C793" s="8" t="s">
        <v>18285</v>
      </c>
      <c r="D793" s="4" t="s">
        <v>297</v>
      </c>
      <c r="E793" s="11">
        <f t="shared" si="24"/>
        <v>0.88</v>
      </c>
      <c r="F793">
        <f t="shared" si="25"/>
        <v>88856</v>
      </c>
      <c r="H793" s="14">
        <v>0.88</v>
      </c>
      <c r="I793" s="811">
        <v>0.88</v>
      </c>
    </row>
    <row r="794" spans="2:9" ht="45" x14ac:dyDescent="0.25">
      <c r="B794" s="6">
        <v>88857</v>
      </c>
      <c r="C794" s="9" t="s">
        <v>417</v>
      </c>
      <c r="D794" s="6" t="s">
        <v>297</v>
      </c>
      <c r="E794" s="11">
        <f t="shared" si="24"/>
        <v>23.5</v>
      </c>
      <c r="F794">
        <f t="shared" si="25"/>
        <v>88857</v>
      </c>
      <c r="H794" s="11">
        <v>23.5</v>
      </c>
      <c r="I794">
        <v>23.5</v>
      </c>
    </row>
    <row r="795" spans="2:9" ht="30" x14ac:dyDescent="0.25">
      <c r="B795" s="4">
        <v>88858</v>
      </c>
      <c r="C795" s="8" t="s">
        <v>418</v>
      </c>
      <c r="D795" s="4" t="s">
        <v>297</v>
      </c>
      <c r="E795" s="11">
        <f t="shared" si="24"/>
        <v>6.21</v>
      </c>
      <c r="F795">
        <f t="shared" si="25"/>
        <v>88858</v>
      </c>
      <c r="H795" s="14">
        <v>6.21</v>
      </c>
      <c r="I795" s="811">
        <v>6.21</v>
      </c>
    </row>
    <row r="796" spans="2:9" ht="45" x14ac:dyDescent="0.25">
      <c r="B796" s="6">
        <v>88859</v>
      </c>
      <c r="C796" s="9" t="s">
        <v>419</v>
      </c>
      <c r="D796" s="6" t="s">
        <v>297</v>
      </c>
      <c r="E796" s="11">
        <f t="shared" si="24"/>
        <v>20.9</v>
      </c>
      <c r="F796">
        <f t="shared" si="25"/>
        <v>88859</v>
      </c>
      <c r="H796" s="11">
        <v>20.9</v>
      </c>
      <c r="I796">
        <v>20.9</v>
      </c>
    </row>
    <row r="797" spans="2:9" ht="30" x14ac:dyDescent="0.25">
      <c r="B797" s="4">
        <v>88860</v>
      </c>
      <c r="C797" s="8" t="s">
        <v>420</v>
      </c>
      <c r="D797" s="4" t="s">
        <v>297</v>
      </c>
      <c r="E797" s="11">
        <f t="shared" si="24"/>
        <v>5.52</v>
      </c>
      <c r="F797">
        <f t="shared" si="25"/>
        <v>88860</v>
      </c>
      <c r="H797" s="14">
        <v>5.52</v>
      </c>
      <c r="I797" s="811">
        <v>5.52</v>
      </c>
    </row>
    <row r="798" spans="2:9" ht="30" x14ac:dyDescent="0.25">
      <c r="B798" s="6">
        <v>88900</v>
      </c>
      <c r="C798" s="9" t="s">
        <v>421</v>
      </c>
      <c r="D798" s="6" t="s">
        <v>297</v>
      </c>
      <c r="E798" s="11">
        <f t="shared" si="24"/>
        <v>49.84</v>
      </c>
      <c r="F798">
        <f t="shared" si="25"/>
        <v>88900</v>
      </c>
      <c r="H798" s="11">
        <v>49.84</v>
      </c>
      <c r="I798">
        <v>49.84</v>
      </c>
    </row>
    <row r="799" spans="2:9" ht="30" x14ac:dyDescent="0.25">
      <c r="B799" s="4">
        <v>88902</v>
      </c>
      <c r="C799" s="8" t="s">
        <v>422</v>
      </c>
      <c r="D799" s="4" t="s">
        <v>297</v>
      </c>
      <c r="E799" s="11">
        <f t="shared" si="24"/>
        <v>13.17</v>
      </c>
      <c r="F799">
        <f t="shared" si="25"/>
        <v>88902</v>
      </c>
      <c r="H799" s="14">
        <v>13.17</v>
      </c>
      <c r="I799" s="811">
        <v>13.17</v>
      </c>
    </row>
    <row r="800" spans="2:9" ht="30" x14ac:dyDescent="0.25">
      <c r="B800" s="6">
        <v>88903</v>
      </c>
      <c r="C800" s="9" t="s">
        <v>423</v>
      </c>
      <c r="D800" s="6" t="s">
        <v>297</v>
      </c>
      <c r="E800" s="11">
        <f t="shared" si="24"/>
        <v>62.3</v>
      </c>
      <c r="F800">
        <f t="shared" si="25"/>
        <v>88903</v>
      </c>
      <c r="H800" s="11">
        <v>62.3</v>
      </c>
      <c r="I800">
        <v>62.3</v>
      </c>
    </row>
    <row r="801" spans="2:9" ht="30" x14ac:dyDescent="0.25">
      <c r="B801" s="4">
        <v>88904</v>
      </c>
      <c r="C801" s="8" t="s">
        <v>424</v>
      </c>
      <c r="D801" s="4" t="s">
        <v>297</v>
      </c>
      <c r="E801" s="11">
        <f t="shared" si="24"/>
        <v>90.63</v>
      </c>
      <c r="F801">
        <f t="shared" si="25"/>
        <v>88904</v>
      </c>
      <c r="H801" s="14">
        <v>90.63</v>
      </c>
      <c r="I801" s="811">
        <v>90.63</v>
      </c>
    </row>
    <row r="802" spans="2:9" ht="30" x14ac:dyDescent="0.25">
      <c r="B802" s="6">
        <v>89009</v>
      </c>
      <c r="C802" s="9" t="s">
        <v>425</v>
      </c>
      <c r="D802" s="6" t="s">
        <v>297</v>
      </c>
      <c r="E802" s="11">
        <f t="shared" si="24"/>
        <v>41.36</v>
      </c>
      <c r="F802">
        <f t="shared" si="25"/>
        <v>89009</v>
      </c>
      <c r="H802" s="11">
        <v>41.36</v>
      </c>
      <c r="I802">
        <v>41.36</v>
      </c>
    </row>
    <row r="803" spans="2:9" ht="30" x14ac:dyDescent="0.25">
      <c r="B803" s="4">
        <v>89010</v>
      </c>
      <c r="C803" s="8" t="s">
        <v>426</v>
      </c>
      <c r="D803" s="4" t="s">
        <v>297</v>
      </c>
      <c r="E803" s="11">
        <f t="shared" si="24"/>
        <v>18.22</v>
      </c>
      <c r="F803">
        <f t="shared" si="25"/>
        <v>89010</v>
      </c>
      <c r="H803" s="14">
        <v>18.22</v>
      </c>
      <c r="I803" s="811">
        <v>18.22</v>
      </c>
    </row>
    <row r="804" spans="2:9" ht="45" x14ac:dyDescent="0.25">
      <c r="B804" s="6">
        <v>89011</v>
      </c>
      <c r="C804" s="9" t="s">
        <v>427</v>
      </c>
      <c r="D804" s="6" t="s">
        <v>297</v>
      </c>
      <c r="E804" s="11">
        <f t="shared" si="24"/>
        <v>22.68</v>
      </c>
      <c r="F804">
        <f t="shared" si="25"/>
        <v>89011</v>
      </c>
      <c r="H804" s="11">
        <v>22.68</v>
      </c>
      <c r="I804">
        <v>22.68</v>
      </c>
    </row>
    <row r="805" spans="2:9" ht="30" x14ac:dyDescent="0.25">
      <c r="B805" s="4">
        <v>89012</v>
      </c>
      <c r="C805" s="8" t="s">
        <v>428</v>
      </c>
      <c r="D805" s="4" t="s">
        <v>297</v>
      </c>
      <c r="E805" s="11">
        <f t="shared" si="24"/>
        <v>5.99</v>
      </c>
      <c r="F805">
        <f t="shared" si="25"/>
        <v>89012</v>
      </c>
      <c r="H805" s="14">
        <v>5.99</v>
      </c>
      <c r="I805" s="811">
        <v>5.99</v>
      </c>
    </row>
    <row r="806" spans="2:9" x14ac:dyDescent="0.25">
      <c r="B806" s="6">
        <v>89013</v>
      </c>
      <c r="C806" s="9" t="s">
        <v>429</v>
      </c>
      <c r="D806" s="6" t="s">
        <v>297</v>
      </c>
      <c r="E806" s="11">
        <f t="shared" si="24"/>
        <v>135.47999999999999</v>
      </c>
      <c r="F806">
        <f t="shared" si="25"/>
        <v>89013</v>
      </c>
      <c r="H806" s="11">
        <v>135.47999999999999</v>
      </c>
      <c r="I806">
        <v>135.47999999999999</v>
      </c>
    </row>
    <row r="807" spans="2:9" x14ac:dyDescent="0.25">
      <c r="B807" s="4">
        <v>89014</v>
      </c>
      <c r="C807" s="8" t="s">
        <v>430</v>
      </c>
      <c r="D807" s="4" t="s">
        <v>297</v>
      </c>
      <c r="E807" s="11">
        <f t="shared" si="24"/>
        <v>59.68</v>
      </c>
      <c r="F807">
        <f t="shared" si="25"/>
        <v>89014</v>
      </c>
      <c r="H807" s="14">
        <v>59.68</v>
      </c>
      <c r="I807" s="811">
        <v>59.68</v>
      </c>
    </row>
    <row r="808" spans="2:9" x14ac:dyDescent="0.25">
      <c r="B808" s="6">
        <v>89015</v>
      </c>
      <c r="C808" s="9" t="s">
        <v>431</v>
      </c>
      <c r="D808" s="6" t="s">
        <v>297</v>
      </c>
      <c r="E808" s="11">
        <f t="shared" si="24"/>
        <v>3.7</v>
      </c>
      <c r="F808">
        <f t="shared" si="25"/>
        <v>89015</v>
      </c>
      <c r="H808" s="11">
        <v>3.7</v>
      </c>
      <c r="I808">
        <v>3.7</v>
      </c>
    </row>
    <row r="809" spans="2:9" x14ac:dyDescent="0.25">
      <c r="B809" s="4">
        <v>89016</v>
      </c>
      <c r="C809" s="8" t="s">
        <v>432</v>
      </c>
      <c r="D809" s="4" t="s">
        <v>297</v>
      </c>
      <c r="E809" s="11">
        <f t="shared" si="24"/>
        <v>0.98</v>
      </c>
      <c r="F809">
        <f t="shared" si="25"/>
        <v>89016</v>
      </c>
      <c r="H809" s="14">
        <v>0.98</v>
      </c>
      <c r="I809" s="811">
        <v>0.98</v>
      </c>
    </row>
    <row r="810" spans="2:9" x14ac:dyDescent="0.25">
      <c r="B810" s="6">
        <v>89017</v>
      </c>
      <c r="C810" s="9" t="s">
        <v>433</v>
      </c>
      <c r="D810" s="6" t="s">
        <v>297</v>
      </c>
      <c r="E810" s="11">
        <f t="shared" si="24"/>
        <v>41.11</v>
      </c>
      <c r="F810">
        <f t="shared" si="25"/>
        <v>89017</v>
      </c>
      <c r="H810" s="11">
        <v>41.11</v>
      </c>
      <c r="I810">
        <v>41.11</v>
      </c>
    </row>
    <row r="811" spans="2:9" x14ac:dyDescent="0.25">
      <c r="B811" s="4">
        <v>89018</v>
      </c>
      <c r="C811" s="8" t="s">
        <v>434</v>
      </c>
      <c r="D811" s="4" t="s">
        <v>297</v>
      </c>
      <c r="E811" s="11">
        <f t="shared" si="24"/>
        <v>18.100000000000001</v>
      </c>
      <c r="F811">
        <f t="shared" si="25"/>
        <v>89018</v>
      </c>
      <c r="H811" s="14">
        <v>18.100000000000001</v>
      </c>
      <c r="I811" s="811">
        <v>18.100000000000001</v>
      </c>
    </row>
    <row r="812" spans="2:9" ht="30" x14ac:dyDescent="0.25">
      <c r="B812" s="6">
        <v>89019</v>
      </c>
      <c r="C812" s="9" t="s">
        <v>18286</v>
      </c>
      <c r="D812" s="6" t="s">
        <v>297</v>
      </c>
      <c r="E812" s="11">
        <f t="shared" si="24"/>
        <v>0.26</v>
      </c>
      <c r="F812">
        <f t="shared" si="25"/>
        <v>89019</v>
      </c>
      <c r="H812" s="11">
        <v>0.26</v>
      </c>
      <c r="I812">
        <v>0.26</v>
      </c>
    </row>
    <row r="813" spans="2:9" ht="30" x14ac:dyDescent="0.25">
      <c r="B813" s="4">
        <v>89020</v>
      </c>
      <c r="C813" s="8" t="s">
        <v>18287</v>
      </c>
      <c r="D813" s="4" t="s">
        <v>297</v>
      </c>
      <c r="E813" s="11">
        <f t="shared" si="24"/>
        <v>0.06</v>
      </c>
      <c r="F813">
        <f t="shared" si="25"/>
        <v>89020</v>
      </c>
      <c r="H813" s="14">
        <v>0.06</v>
      </c>
      <c r="I813" s="811">
        <v>0.06</v>
      </c>
    </row>
    <row r="814" spans="2:9" x14ac:dyDescent="0.25">
      <c r="B814" s="6">
        <v>89023</v>
      </c>
      <c r="C814" s="9" t="s">
        <v>9084</v>
      </c>
      <c r="D814" s="6" t="s">
        <v>297</v>
      </c>
      <c r="E814" s="11">
        <f t="shared" si="24"/>
        <v>3.46</v>
      </c>
      <c r="F814">
        <f t="shared" si="25"/>
        <v>89023</v>
      </c>
      <c r="H814" s="11">
        <v>3.46</v>
      </c>
      <c r="I814">
        <v>3.46</v>
      </c>
    </row>
    <row r="815" spans="2:9" x14ac:dyDescent="0.25">
      <c r="B815" s="4">
        <v>89024</v>
      </c>
      <c r="C815" s="8" t="s">
        <v>9085</v>
      </c>
      <c r="D815" s="4" t="s">
        <v>297</v>
      </c>
      <c r="E815" s="11">
        <f t="shared" si="24"/>
        <v>1.28</v>
      </c>
      <c r="F815">
        <f t="shared" si="25"/>
        <v>89024</v>
      </c>
      <c r="H815" s="14">
        <v>1.28</v>
      </c>
      <c r="I815" s="811">
        <v>1.28</v>
      </c>
    </row>
    <row r="816" spans="2:9" x14ac:dyDescent="0.25">
      <c r="B816" s="6">
        <v>89025</v>
      </c>
      <c r="C816" s="9" t="s">
        <v>9086</v>
      </c>
      <c r="D816" s="6" t="s">
        <v>297</v>
      </c>
      <c r="E816" s="11">
        <f t="shared" si="24"/>
        <v>4.6100000000000003</v>
      </c>
      <c r="F816">
        <f t="shared" si="25"/>
        <v>89025</v>
      </c>
      <c r="H816" s="11">
        <v>4.6100000000000003</v>
      </c>
      <c r="I816">
        <v>4.6100000000000003</v>
      </c>
    </row>
    <row r="817" spans="2:9" x14ac:dyDescent="0.25">
      <c r="B817" s="4">
        <v>89026</v>
      </c>
      <c r="C817" s="8" t="s">
        <v>9087</v>
      </c>
      <c r="D817" s="4" t="s">
        <v>297</v>
      </c>
      <c r="E817" s="11">
        <f t="shared" si="24"/>
        <v>172.3</v>
      </c>
      <c r="F817">
        <f t="shared" si="25"/>
        <v>89026</v>
      </c>
      <c r="H817" s="14">
        <v>172.3</v>
      </c>
      <c r="I817" s="811">
        <v>172.3</v>
      </c>
    </row>
    <row r="818" spans="2:9" x14ac:dyDescent="0.25">
      <c r="B818" s="6">
        <v>89029</v>
      </c>
      <c r="C818" s="9" t="s">
        <v>435</v>
      </c>
      <c r="D818" s="6" t="s">
        <v>297</v>
      </c>
      <c r="E818" s="11">
        <f t="shared" si="24"/>
        <v>31.9</v>
      </c>
      <c r="F818">
        <f t="shared" si="25"/>
        <v>89029</v>
      </c>
      <c r="H818" s="11">
        <v>31.9</v>
      </c>
      <c r="I818">
        <v>31.9</v>
      </c>
    </row>
    <row r="819" spans="2:9" x14ac:dyDescent="0.25">
      <c r="B819" s="4">
        <v>89030</v>
      </c>
      <c r="C819" s="8" t="s">
        <v>436</v>
      </c>
      <c r="D819" s="4" t="s">
        <v>297</v>
      </c>
      <c r="E819" s="11">
        <f t="shared" si="24"/>
        <v>14.05</v>
      </c>
      <c r="F819">
        <f t="shared" si="25"/>
        <v>89030</v>
      </c>
      <c r="H819" s="14">
        <v>14.05</v>
      </c>
      <c r="I819" s="811">
        <v>14.05</v>
      </c>
    </row>
    <row r="820" spans="2:9" x14ac:dyDescent="0.25">
      <c r="B820" s="6">
        <v>89033</v>
      </c>
      <c r="C820" s="9" t="s">
        <v>437</v>
      </c>
      <c r="D820" s="6" t="s">
        <v>297</v>
      </c>
      <c r="E820" s="11">
        <f t="shared" si="24"/>
        <v>13.22</v>
      </c>
      <c r="F820">
        <f t="shared" si="25"/>
        <v>89033</v>
      </c>
      <c r="H820" s="11">
        <v>13.22</v>
      </c>
      <c r="I820">
        <v>13.22</v>
      </c>
    </row>
    <row r="821" spans="2:9" x14ac:dyDescent="0.25">
      <c r="B821" s="4">
        <v>89034</v>
      </c>
      <c r="C821" s="8" t="s">
        <v>438</v>
      </c>
      <c r="D821" s="4" t="s">
        <v>297</v>
      </c>
      <c r="E821" s="11">
        <f t="shared" si="24"/>
        <v>3.54</v>
      </c>
      <c r="F821">
        <f t="shared" si="25"/>
        <v>89034</v>
      </c>
      <c r="H821" s="14">
        <v>3.54</v>
      </c>
      <c r="I821" s="811">
        <v>3.54</v>
      </c>
    </row>
    <row r="822" spans="2:9" ht="30" x14ac:dyDescent="0.25">
      <c r="B822" s="6">
        <v>89128</v>
      </c>
      <c r="C822" s="9" t="s">
        <v>439</v>
      </c>
      <c r="D822" s="6" t="s">
        <v>297</v>
      </c>
      <c r="E822" s="11">
        <f t="shared" si="24"/>
        <v>34.299999999999997</v>
      </c>
      <c r="F822">
        <f t="shared" si="25"/>
        <v>89128</v>
      </c>
      <c r="H822" s="11">
        <v>34.299999999999997</v>
      </c>
      <c r="I822">
        <v>34.299999999999997</v>
      </c>
    </row>
    <row r="823" spans="2:9" ht="30" x14ac:dyDescent="0.25">
      <c r="B823" s="4">
        <v>89129</v>
      </c>
      <c r="C823" s="8" t="s">
        <v>440</v>
      </c>
      <c r="D823" s="4" t="s">
        <v>297</v>
      </c>
      <c r="E823" s="11">
        <f t="shared" si="24"/>
        <v>9.06</v>
      </c>
      <c r="F823">
        <f t="shared" si="25"/>
        <v>89129</v>
      </c>
      <c r="H823" s="14">
        <v>9.06</v>
      </c>
      <c r="I823" s="811">
        <v>9.06</v>
      </c>
    </row>
    <row r="824" spans="2:9" ht="30" x14ac:dyDescent="0.25">
      <c r="B824" s="6">
        <v>89130</v>
      </c>
      <c r="C824" s="9" t="s">
        <v>441</v>
      </c>
      <c r="D824" s="6" t="s">
        <v>297</v>
      </c>
      <c r="E824" s="11">
        <f t="shared" si="24"/>
        <v>47.56</v>
      </c>
      <c r="F824">
        <f t="shared" si="25"/>
        <v>89130</v>
      </c>
      <c r="H824" s="11">
        <v>47.56</v>
      </c>
      <c r="I824">
        <v>47.56</v>
      </c>
    </row>
    <row r="825" spans="2:9" ht="30" x14ac:dyDescent="0.25">
      <c r="B825" s="4">
        <v>89131</v>
      </c>
      <c r="C825" s="8" t="s">
        <v>442</v>
      </c>
      <c r="D825" s="4" t="s">
        <v>297</v>
      </c>
      <c r="E825" s="11">
        <f t="shared" si="24"/>
        <v>12.57</v>
      </c>
      <c r="F825">
        <f t="shared" si="25"/>
        <v>89131</v>
      </c>
      <c r="H825" s="14">
        <v>12.57</v>
      </c>
      <c r="I825" s="811">
        <v>12.57</v>
      </c>
    </row>
    <row r="826" spans="2:9" ht="30" x14ac:dyDescent="0.25">
      <c r="B826" s="6">
        <v>89210</v>
      </c>
      <c r="C826" s="9" t="s">
        <v>443</v>
      </c>
      <c r="D826" s="6" t="s">
        <v>297</v>
      </c>
      <c r="E826" s="11">
        <f t="shared" si="24"/>
        <v>30.62</v>
      </c>
      <c r="F826">
        <f t="shared" si="25"/>
        <v>89210</v>
      </c>
      <c r="H826" s="11">
        <v>30.62</v>
      </c>
      <c r="I826">
        <v>30.62</v>
      </c>
    </row>
    <row r="827" spans="2:9" ht="30" x14ac:dyDescent="0.25">
      <c r="B827" s="4">
        <v>89211</v>
      </c>
      <c r="C827" s="8" t="s">
        <v>444</v>
      </c>
      <c r="D827" s="4" t="s">
        <v>297</v>
      </c>
      <c r="E827" s="11">
        <f t="shared" si="24"/>
        <v>8.2100000000000009</v>
      </c>
      <c r="F827">
        <f t="shared" si="25"/>
        <v>89211</v>
      </c>
      <c r="H827" s="14">
        <v>8.2100000000000009</v>
      </c>
      <c r="I827" s="811">
        <v>8.2100000000000009</v>
      </c>
    </row>
    <row r="828" spans="2:9" x14ac:dyDescent="0.25">
      <c r="B828" s="6">
        <v>89212</v>
      </c>
      <c r="C828" s="9" t="s">
        <v>445</v>
      </c>
      <c r="D828" s="6" t="s">
        <v>297</v>
      </c>
      <c r="E828" s="11">
        <f t="shared" si="24"/>
        <v>28.91</v>
      </c>
      <c r="F828">
        <f t="shared" si="25"/>
        <v>89212</v>
      </c>
      <c r="H828" s="11">
        <v>28.91</v>
      </c>
      <c r="I828">
        <v>28.91</v>
      </c>
    </row>
    <row r="829" spans="2:9" x14ac:dyDescent="0.25">
      <c r="B829" s="4">
        <v>89213</v>
      </c>
      <c r="C829" s="8" t="s">
        <v>446</v>
      </c>
      <c r="D829" s="4" t="s">
        <v>297</v>
      </c>
      <c r="E829" s="11">
        <f t="shared" si="24"/>
        <v>8.92</v>
      </c>
      <c r="F829">
        <f t="shared" si="25"/>
        <v>89213</v>
      </c>
      <c r="H829" s="14">
        <v>8.92</v>
      </c>
      <c r="I829" s="811">
        <v>8.92</v>
      </c>
    </row>
    <row r="830" spans="2:9" x14ac:dyDescent="0.25">
      <c r="B830" s="6">
        <v>89214</v>
      </c>
      <c r="C830" s="9" t="s">
        <v>447</v>
      </c>
      <c r="D830" s="6" t="s">
        <v>297</v>
      </c>
      <c r="E830" s="11">
        <f t="shared" si="24"/>
        <v>27.14</v>
      </c>
      <c r="F830">
        <f t="shared" si="25"/>
        <v>89214</v>
      </c>
      <c r="H830" s="11">
        <v>27.14</v>
      </c>
      <c r="I830">
        <v>27.14</v>
      </c>
    </row>
    <row r="831" spans="2:9" ht="30" x14ac:dyDescent="0.25">
      <c r="B831" s="4">
        <v>89215</v>
      </c>
      <c r="C831" s="8" t="s">
        <v>448</v>
      </c>
      <c r="D831" s="4" t="s">
        <v>297</v>
      </c>
      <c r="E831" s="11">
        <f t="shared" si="24"/>
        <v>93.58</v>
      </c>
      <c r="F831">
        <f t="shared" si="25"/>
        <v>89215</v>
      </c>
      <c r="H831" s="14">
        <v>93.58</v>
      </c>
      <c r="I831" s="811">
        <v>93.58</v>
      </c>
    </row>
    <row r="832" spans="2:9" ht="30" x14ac:dyDescent="0.25">
      <c r="B832" s="6">
        <v>89221</v>
      </c>
      <c r="C832" s="9" t="s">
        <v>9088</v>
      </c>
      <c r="D832" s="6" t="s">
        <v>297</v>
      </c>
      <c r="E832" s="11">
        <f t="shared" si="24"/>
        <v>1.28</v>
      </c>
      <c r="F832">
        <f t="shared" si="25"/>
        <v>89221</v>
      </c>
      <c r="H832" s="11">
        <v>1.28</v>
      </c>
      <c r="I832">
        <v>1.28</v>
      </c>
    </row>
    <row r="833" spans="2:9" ht="30" x14ac:dyDescent="0.25">
      <c r="B833" s="4">
        <v>89222</v>
      </c>
      <c r="C833" s="8" t="s">
        <v>9089</v>
      </c>
      <c r="D833" s="4" t="s">
        <v>297</v>
      </c>
      <c r="E833" s="11">
        <f t="shared" si="24"/>
        <v>0.31</v>
      </c>
      <c r="F833">
        <f t="shared" si="25"/>
        <v>89222</v>
      </c>
      <c r="H833" s="14">
        <v>0.31</v>
      </c>
      <c r="I833" s="811">
        <v>0.31</v>
      </c>
    </row>
    <row r="834" spans="2:9" ht="30" x14ac:dyDescent="0.25">
      <c r="B834" s="6">
        <v>89223</v>
      </c>
      <c r="C834" s="9" t="s">
        <v>9090</v>
      </c>
      <c r="D834" s="6" t="s">
        <v>297</v>
      </c>
      <c r="E834" s="11">
        <f t="shared" si="24"/>
        <v>1.5</v>
      </c>
      <c r="F834">
        <f t="shared" si="25"/>
        <v>89223</v>
      </c>
      <c r="H834" s="11">
        <v>1.5</v>
      </c>
      <c r="I834">
        <v>1.5</v>
      </c>
    </row>
    <row r="835" spans="2:9" ht="30" x14ac:dyDescent="0.25">
      <c r="B835" s="4">
        <v>89224</v>
      </c>
      <c r="C835" s="8" t="s">
        <v>9091</v>
      </c>
      <c r="D835" s="4" t="s">
        <v>297</v>
      </c>
      <c r="E835" s="11">
        <f t="shared" ref="E835:E898" si="26">IF($K$2=$H$1,H835,I835)</f>
        <v>2.67</v>
      </c>
      <c r="F835">
        <f t="shared" ref="F835:F898" si="27">IF(LEN($B835)=7,CONCATENATE(MID($B835,1,6),"00",RIGHT($B835,1)),IF(LEN($B835)=8,CONCATENATE(MID($B835,1,6),"0",RIGHT($B835,2)),$B835))</f>
        <v>89224</v>
      </c>
      <c r="H835" s="14">
        <v>2.67</v>
      </c>
      <c r="I835" s="811">
        <v>2.67</v>
      </c>
    </row>
    <row r="836" spans="2:9" ht="30" x14ac:dyDescent="0.25">
      <c r="B836" s="6">
        <v>89228</v>
      </c>
      <c r="C836" s="9" t="s">
        <v>449</v>
      </c>
      <c r="D836" s="6" t="s">
        <v>297</v>
      </c>
      <c r="E836" s="11">
        <f t="shared" si="26"/>
        <v>44</v>
      </c>
      <c r="F836">
        <f t="shared" si="27"/>
        <v>89228</v>
      </c>
      <c r="H836" s="11">
        <v>44</v>
      </c>
      <c r="I836">
        <v>44</v>
      </c>
    </row>
    <row r="837" spans="2:9" ht="30" x14ac:dyDescent="0.25">
      <c r="B837" s="4">
        <v>89229</v>
      </c>
      <c r="C837" s="8" t="s">
        <v>450</v>
      </c>
      <c r="D837" s="4" t="s">
        <v>297</v>
      </c>
      <c r="E837" s="11">
        <f t="shared" si="26"/>
        <v>15.51</v>
      </c>
      <c r="F837">
        <f t="shared" si="27"/>
        <v>89229</v>
      </c>
      <c r="H837" s="14">
        <v>15.51</v>
      </c>
      <c r="I837" s="811">
        <v>15.51</v>
      </c>
    </row>
    <row r="838" spans="2:9" x14ac:dyDescent="0.25">
      <c r="B838" s="6">
        <v>89230</v>
      </c>
      <c r="C838" s="9" t="s">
        <v>451</v>
      </c>
      <c r="D838" s="6" t="s">
        <v>297</v>
      </c>
      <c r="E838" s="11">
        <f t="shared" si="26"/>
        <v>109.01</v>
      </c>
      <c r="F838">
        <f t="shared" si="27"/>
        <v>89230</v>
      </c>
      <c r="H838" s="11">
        <v>109.01</v>
      </c>
      <c r="I838">
        <v>109.01</v>
      </c>
    </row>
    <row r="839" spans="2:9" x14ac:dyDescent="0.25">
      <c r="B839" s="4">
        <v>89231</v>
      </c>
      <c r="C839" s="8" t="s">
        <v>452</v>
      </c>
      <c r="D839" s="4" t="s">
        <v>297</v>
      </c>
      <c r="E839" s="11">
        <f t="shared" si="26"/>
        <v>33.380000000000003</v>
      </c>
      <c r="F839">
        <f t="shared" si="27"/>
        <v>89231</v>
      </c>
      <c r="H839" s="14">
        <v>33.380000000000003</v>
      </c>
      <c r="I839" s="811">
        <v>33.380000000000003</v>
      </c>
    </row>
    <row r="840" spans="2:9" x14ac:dyDescent="0.25">
      <c r="B840" s="6">
        <v>89232</v>
      </c>
      <c r="C840" s="9" t="s">
        <v>453</v>
      </c>
      <c r="D840" s="6" t="s">
        <v>297</v>
      </c>
      <c r="E840" s="11">
        <f t="shared" si="26"/>
        <v>194.46</v>
      </c>
      <c r="F840">
        <f t="shared" si="27"/>
        <v>89232</v>
      </c>
      <c r="H840" s="11">
        <v>194.46</v>
      </c>
      <c r="I840">
        <v>194.46</v>
      </c>
    </row>
    <row r="841" spans="2:9" ht="30" x14ac:dyDescent="0.25">
      <c r="B841" s="4">
        <v>89233</v>
      </c>
      <c r="C841" s="8" t="s">
        <v>454</v>
      </c>
      <c r="D841" s="4" t="s">
        <v>297</v>
      </c>
      <c r="E841" s="11">
        <f t="shared" si="26"/>
        <v>168.41</v>
      </c>
      <c r="F841">
        <f t="shared" si="27"/>
        <v>89233</v>
      </c>
      <c r="H841" s="14">
        <v>168.41</v>
      </c>
      <c r="I841" s="811">
        <v>168.41</v>
      </c>
    </row>
    <row r="842" spans="2:9" x14ac:dyDescent="0.25">
      <c r="B842" s="6">
        <v>89236</v>
      </c>
      <c r="C842" s="9" t="s">
        <v>455</v>
      </c>
      <c r="D842" s="6" t="s">
        <v>297</v>
      </c>
      <c r="E842" s="11">
        <f t="shared" si="26"/>
        <v>254.66</v>
      </c>
      <c r="F842">
        <f t="shared" si="27"/>
        <v>89236</v>
      </c>
      <c r="H842" s="11">
        <v>254.66</v>
      </c>
      <c r="I842">
        <v>254.66</v>
      </c>
    </row>
    <row r="843" spans="2:9" x14ac:dyDescent="0.25">
      <c r="B843" s="4">
        <v>89237</v>
      </c>
      <c r="C843" s="8" t="s">
        <v>456</v>
      </c>
      <c r="D843" s="4" t="s">
        <v>297</v>
      </c>
      <c r="E843" s="11">
        <f t="shared" si="26"/>
        <v>77.98</v>
      </c>
      <c r="F843">
        <f t="shared" si="27"/>
        <v>89237</v>
      </c>
      <c r="H843" s="14">
        <v>77.98</v>
      </c>
      <c r="I843" s="811">
        <v>77.98</v>
      </c>
    </row>
    <row r="844" spans="2:9" x14ac:dyDescent="0.25">
      <c r="B844" s="6">
        <v>89238</v>
      </c>
      <c r="C844" s="9" t="s">
        <v>457</v>
      </c>
      <c r="D844" s="6" t="s">
        <v>297</v>
      </c>
      <c r="E844" s="11">
        <f t="shared" si="26"/>
        <v>454.25</v>
      </c>
      <c r="F844">
        <f t="shared" si="27"/>
        <v>89238</v>
      </c>
      <c r="H844" s="11">
        <v>454.25</v>
      </c>
      <c r="I844">
        <v>454.25</v>
      </c>
    </row>
    <row r="845" spans="2:9" ht="30" x14ac:dyDescent="0.25">
      <c r="B845" s="4">
        <v>89239</v>
      </c>
      <c r="C845" s="8" t="s">
        <v>458</v>
      </c>
      <c r="D845" s="4" t="s">
        <v>297</v>
      </c>
      <c r="E845" s="11">
        <f t="shared" si="26"/>
        <v>445.37</v>
      </c>
      <c r="F845">
        <f t="shared" si="27"/>
        <v>89239</v>
      </c>
      <c r="H845" s="14">
        <v>445.37</v>
      </c>
      <c r="I845" s="811">
        <v>445.37</v>
      </c>
    </row>
    <row r="846" spans="2:9" ht="30" x14ac:dyDescent="0.25">
      <c r="B846" s="6">
        <v>89240</v>
      </c>
      <c r="C846" s="9" t="s">
        <v>459</v>
      </c>
      <c r="D846" s="6" t="s">
        <v>297</v>
      </c>
      <c r="E846" s="11">
        <f t="shared" si="26"/>
        <v>78.150000000000006</v>
      </c>
      <c r="F846">
        <f t="shared" si="27"/>
        <v>89240</v>
      </c>
      <c r="H846" s="11">
        <v>78.150000000000006</v>
      </c>
      <c r="I846">
        <v>78.150000000000006</v>
      </c>
    </row>
    <row r="847" spans="2:9" ht="30" x14ac:dyDescent="0.25">
      <c r="B847" s="4">
        <v>89241</v>
      </c>
      <c r="C847" s="8" t="s">
        <v>460</v>
      </c>
      <c r="D847" s="4" t="s">
        <v>297</v>
      </c>
      <c r="E847" s="11">
        <f t="shared" si="26"/>
        <v>27.54</v>
      </c>
      <c r="F847">
        <f t="shared" si="27"/>
        <v>89241</v>
      </c>
      <c r="H847" s="14">
        <v>27.54</v>
      </c>
      <c r="I847" s="811">
        <v>27.54</v>
      </c>
    </row>
    <row r="848" spans="2:9" x14ac:dyDescent="0.25">
      <c r="B848" s="6">
        <v>89246</v>
      </c>
      <c r="C848" s="9" t="s">
        <v>461</v>
      </c>
      <c r="D848" s="6" t="s">
        <v>297</v>
      </c>
      <c r="E848" s="11">
        <f t="shared" si="26"/>
        <v>221.29</v>
      </c>
      <c r="F848">
        <f t="shared" si="27"/>
        <v>89246</v>
      </c>
      <c r="H848" s="11">
        <v>221.29</v>
      </c>
      <c r="I848">
        <v>221.29</v>
      </c>
    </row>
    <row r="849" spans="2:9" x14ac:dyDescent="0.25">
      <c r="B849" s="4">
        <v>89247</v>
      </c>
      <c r="C849" s="8" t="s">
        <v>462</v>
      </c>
      <c r="D849" s="4" t="s">
        <v>297</v>
      </c>
      <c r="E849" s="11">
        <f t="shared" si="26"/>
        <v>67.760000000000005</v>
      </c>
      <c r="F849">
        <f t="shared" si="27"/>
        <v>89247</v>
      </c>
      <c r="H849" s="14">
        <v>67.760000000000005</v>
      </c>
      <c r="I849" s="811">
        <v>67.760000000000005</v>
      </c>
    </row>
    <row r="850" spans="2:9" x14ac:dyDescent="0.25">
      <c r="B850" s="6">
        <v>89248</v>
      </c>
      <c r="C850" s="9" t="s">
        <v>463</v>
      </c>
      <c r="D850" s="6" t="s">
        <v>297</v>
      </c>
      <c r="E850" s="11">
        <f t="shared" si="26"/>
        <v>394.72</v>
      </c>
      <c r="F850">
        <f t="shared" si="27"/>
        <v>89248</v>
      </c>
      <c r="H850" s="11">
        <v>394.72</v>
      </c>
      <c r="I850">
        <v>394.72</v>
      </c>
    </row>
    <row r="851" spans="2:9" ht="30" x14ac:dyDescent="0.25">
      <c r="B851" s="4">
        <v>89249</v>
      </c>
      <c r="C851" s="8" t="s">
        <v>464</v>
      </c>
      <c r="D851" s="4" t="s">
        <v>297</v>
      </c>
      <c r="E851" s="11">
        <f t="shared" si="26"/>
        <v>379.64</v>
      </c>
      <c r="F851">
        <f t="shared" si="27"/>
        <v>89249</v>
      </c>
      <c r="H851" s="14">
        <v>379.64</v>
      </c>
      <c r="I851" s="811">
        <v>379.64</v>
      </c>
    </row>
    <row r="852" spans="2:9" ht="30" x14ac:dyDescent="0.25">
      <c r="B852" s="6">
        <v>89253</v>
      </c>
      <c r="C852" s="9" t="s">
        <v>465</v>
      </c>
      <c r="D852" s="6" t="s">
        <v>297</v>
      </c>
      <c r="E852" s="11">
        <f t="shared" si="26"/>
        <v>64.040000000000006</v>
      </c>
      <c r="F852">
        <f t="shared" si="27"/>
        <v>89253</v>
      </c>
      <c r="H852" s="11">
        <v>64.040000000000006</v>
      </c>
      <c r="I852">
        <v>64.040000000000006</v>
      </c>
    </row>
    <row r="853" spans="2:9" ht="30" x14ac:dyDescent="0.25">
      <c r="B853" s="4">
        <v>89254</v>
      </c>
      <c r="C853" s="8" t="s">
        <v>466</v>
      </c>
      <c r="D853" s="4" t="s">
        <v>297</v>
      </c>
      <c r="E853" s="11">
        <f t="shared" si="26"/>
        <v>22.57</v>
      </c>
      <c r="F853">
        <f t="shared" si="27"/>
        <v>89254</v>
      </c>
      <c r="H853" s="14">
        <v>22.57</v>
      </c>
      <c r="I853" s="811">
        <v>22.57</v>
      </c>
    </row>
    <row r="854" spans="2:9" ht="30" x14ac:dyDescent="0.25">
      <c r="B854" s="6">
        <v>89255</v>
      </c>
      <c r="C854" s="9" t="s">
        <v>467</v>
      </c>
      <c r="D854" s="6" t="s">
        <v>297</v>
      </c>
      <c r="E854" s="11">
        <f t="shared" si="26"/>
        <v>102.95</v>
      </c>
      <c r="F854">
        <f t="shared" si="27"/>
        <v>89255</v>
      </c>
      <c r="H854" s="11">
        <v>102.95</v>
      </c>
      <c r="I854">
        <v>102.95</v>
      </c>
    </row>
    <row r="855" spans="2:9" ht="30" x14ac:dyDescent="0.25">
      <c r="B855" s="4">
        <v>89256</v>
      </c>
      <c r="C855" s="8" t="s">
        <v>468</v>
      </c>
      <c r="D855" s="4" t="s">
        <v>297</v>
      </c>
      <c r="E855" s="11">
        <f t="shared" si="26"/>
        <v>85.44</v>
      </c>
      <c r="F855">
        <f t="shared" si="27"/>
        <v>89256</v>
      </c>
      <c r="H855" s="14">
        <v>85.44</v>
      </c>
      <c r="I855" s="811">
        <v>85.44</v>
      </c>
    </row>
    <row r="856" spans="2:9" ht="30" x14ac:dyDescent="0.25">
      <c r="B856" s="6">
        <v>89259</v>
      </c>
      <c r="C856" s="9" t="s">
        <v>469</v>
      </c>
      <c r="D856" s="6" t="s">
        <v>297</v>
      </c>
      <c r="E856" s="11">
        <f t="shared" si="26"/>
        <v>27.03</v>
      </c>
      <c r="F856">
        <f t="shared" si="27"/>
        <v>89259</v>
      </c>
      <c r="H856" s="11">
        <v>27.03</v>
      </c>
      <c r="I856">
        <v>27.03</v>
      </c>
    </row>
    <row r="857" spans="2:9" ht="30" x14ac:dyDescent="0.25">
      <c r="B857" s="4">
        <v>89260</v>
      </c>
      <c r="C857" s="8" t="s">
        <v>470</v>
      </c>
      <c r="D857" s="4" t="s">
        <v>297</v>
      </c>
      <c r="E857" s="11">
        <f t="shared" si="26"/>
        <v>9.9600000000000009</v>
      </c>
      <c r="F857">
        <f t="shared" si="27"/>
        <v>89260</v>
      </c>
      <c r="H857" s="14">
        <v>9.9600000000000009</v>
      </c>
      <c r="I857" s="811">
        <v>9.9600000000000009</v>
      </c>
    </row>
    <row r="858" spans="2:9" ht="30" x14ac:dyDescent="0.25">
      <c r="B858" s="6">
        <v>89262</v>
      </c>
      <c r="C858" s="9" t="s">
        <v>471</v>
      </c>
      <c r="D858" s="6" t="s">
        <v>297</v>
      </c>
      <c r="E858" s="11">
        <f t="shared" si="26"/>
        <v>45.88</v>
      </c>
      <c r="F858">
        <f t="shared" si="27"/>
        <v>89262</v>
      </c>
      <c r="H858" s="11">
        <v>45.88</v>
      </c>
      <c r="I858">
        <v>45.88</v>
      </c>
    </row>
    <row r="859" spans="2:9" ht="30" x14ac:dyDescent="0.25">
      <c r="B859" s="4">
        <v>89264</v>
      </c>
      <c r="C859" s="8" t="s">
        <v>472</v>
      </c>
      <c r="D859" s="4" t="s">
        <v>297</v>
      </c>
      <c r="E859" s="11">
        <f t="shared" si="26"/>
        <v>20.95</v>
      </c>
      <c r="F859">
        <f t="shared" si="27"/>
        <v>89264</v>
      </c>
      <c r="H859" s="14">
        <v>20.95</v>
      </c>
      <c r="I859" s="811">
        <v>20.95</v>
      </c>
    </row>
    <row r="860" spans="2:9" ht="30" x14ac:dyDescent="0.25">
      <c r="B860" s="6">
        <v>89265</v>
      </c>
      <c r="C860" s="9" t="s">
        <v>473</v>
      </c>
      <c r="D860" s="6" t="s">
        <v>297</v>
      </c>
      <c r="E860" s="11">
        <f t="shared" si="26"/>
        <v>8.3699999999999992</v>
      </c>
      <c r="F860">
        <f t="shared" si="27"/>
        <v>89265</v>
      </c>
      <c r="H860" s="11">
        <v>8.3699999999999992</v>
      </c>
      <c r="I860">
        <v>8.3699999999999992</v>
      </c>
    </row>
    <row r="861" spans="2:9" ht="45" x14ac:dyDescent="0.25">
      <c r="B861" s="4">
        <v>89266</v>
      </c>
      <c r="C861" s="8" t="s">
        <v>474</v>
      </c>
      <c r="D861" s="4" t="s">
        <v>297</v>
      </c>
      <c r="E861" s="11">
        <f t="shared" si="26"/>
        <v>3.38</v>
      </c>
      <c r="F861">
        <f t="shared" si="27"/>
        <v>89266</v>
      </c>
      <c r="H861" s="14">
        <v>3.38</v>
      </c>
      <c r="I861" s="811">
        <v>3.38</v>
      </c>
    </row>
    <row r="862" spans="2:9" ht="30" x14ac:dyDescent="0.25">
      <c r="B862" s="6">
        <v>89267</v>
      </c>
      <c r="C862" s="9" t="s">
        <v>475</v>
      </c>
      <c r="D862" s="6" t="s">
        <v>297</v>
      </c>
      <c r="E862" s="11">
        <f t="shared" si="26"/>
        <v>50.32</v>
      </c>
      <c r="F862">
        <f t="shared" si="27"/>
        <v>89267</v>
      </c>
      <c r="H862" s="11">
        <v>50.32</v>
      </c>
      <c r="I862">
        <v>50.32</v>
      </c>
    </row>
    <row r="863" spans="2:9" ht="30" x14ac:dyDescent="0.25">
      <c r="B863" s="4">
        <v>89268</v>
      </c>
      <c r="C863" s="8" t="s">
        <v>476</v>
      </c>
      <c r="D863" s="4" t="s">
        <v>297</v>
      </c>
      <c r="E863" s="11">
        <f t="shared" si="26"/>
        <v>17.739999999999998</v>
      </c>
      <c r="F863">
        <f t="shared" si="27"/>
        <v>89268</v>
      </c>
      <c r="H863" s="14">
        <v>17.739999999999998</v>
      </c>
      <c r="I863" s="811">
        <v>17.739999999999998</v>
      </c>
    </row>
    <row r="864" spans="2:9" ht="30" x14ac:dyDescent="0.25">
      <c r="B864" s="6">
        <v>89269</v>
      </c>
      <c r="C864" s="9" t="s">
        <v>477</v>
      </c>
      <c r="D864" s="6" t="s">
        <v>297</v>
      </c>
      <c r="E864" s="11">
        <f t="shared" si="26"/>
        <v>7.17</v>
      </c>
      <c r="F864">
        <f t="shared" si="27"/>
        <v>89269</v>
      </c>
      <c r="H864" s="11">
        <v>7.17</v>
      </c>
      <c r="I864">
        <v>7.17</v>
      </c>
    </row>
    <row r="865" spans="2:9" ht="30" x14ac:dyDescent="0.25">
      <c r="B865" s="4">
        <v>89270</v>
      </c>
      <c r="C865" s="8" t="s">
        <v>478</v>
      </c>
      <c r="D865" s="4" t="s">
        <v>297</v>
      </c>
      <c r="E865" s="11">
        <f t="shared" si="26"/>
        <v>80.900000000000006</v>
      </c>
      <c r="F865">
        <f t="shared" si="27"/>
        <v>89270</v>
      </c>
      <c r="H865" s="14">
        <v>80.900000000000006</v>
      </c>
      <c r="I865" s="811">
        <v>80.900000000000006</v>
      </c>
    </row>
    <row r="866" spans="2:9" ht="30" x14ac:dyDescent="0.25">
      <c r="B866" s="6">
        <v>89271</v>
      </c>
      <c r="C866" s="9" t="s">
        <v>479</v>
      </c>
      <c r="D866" s="6" t="s">
        <v>297</v>
      </c>
      <c r="E866" s="11">
        <f t="shared" si="26"/>
        <v>29.24</v>
      </c>
      <c r="F866">
        <f t="shared" si="27"/>
        <v>89271</v>
      </c>
      <c r="H866" s="11">
        <v>29.24</v>
      </c>
      <c r="I866">
        <v>29.24</v>
      </c>
    </row>
    <row r="867" spans="2:9" ht="30" x14ac:dyDescent="0.25">
      <c r="B867" s="4">
        <v>89274</v>
      </c>
      <c r="C867" s="8" t="s">
        <v>9092</v>
      </c>
      <c r="D867" s="4" t="s">
        <v>297</v>
      </c>
      <c r="E867" s="11">
        <f t="shared" si="26"/>
        <v>1.56</v>
      </c>
      <c r="F867">
        <f t="shared" si="27"/>
        <v>89274</v>
      </c>
      <c r="H867" s="14">
        <v>1.56</v>
      </c>
      <c r="I867" s="811">
        <v>1.56</v>
      </c>
    </row>
    <row r="868" spans="2:9" ht="30" x14ac:dyDescent="0.25">
      <c r="B868" s="6">
        <v>89275</v>
      </c>
      <c r="C868" s="9" t="s">
        <v>9093</v>
      </c>
      <c r="D868" s="6" t="s">
        <v>297</v>
      </c>
      <c r="E868" s="11">
        <f t="shared" si="26"/>
        <v>0.38</v>
      </c>
      <c r="F868">
        <f t="shared" si="27"/>
        <v>89275</v>
      </c>
      <c r="H868" s="11">
        <v>0.38</v>
      </c>
      <c r="I868">
        <v>0.38</v>
      </c>
    </row>
    <row r="869" spans="2:9" ht="30" x14ac:dyDescent="0.25">
      <c r="B869" s="4">
        <v>89276</v>
      </c>
      <c r="C869" s="8" t="s">
        <v>9094</v>
      </c>
      <c r="D869" s="4" t="s">
        <v>297</v>
      </c>
      <c r="E869" s="11">
        <f t="shared" si="26"/>
        <v>2.08</v>
      </c>
      <c r="F869">
        <f t="shared" si="27"/>
        <v>89276</v>
      </c>
      <c r="H869" s="14">
        <v>2.08</v>
      </c>
      <c r="I869" s="811">
        <v>2.08</v>
      </c>
    </row>
    <row r="870" spans="2:9" ht="30" x14ac:dyDescent="0.25">
      <c r="B870" s="6">
        <v>89277</v>
      </c>
      <c r="C870" s="9" t="s">
        <v>9095</v>
      </c>
      <c r="D870" s="6" t="s">
        <v>297</v>
      </c>
      <c r="E870" s="11">
        <f t="shared" si="26"/>
        <v>8.5399999999999991</v>
      </c>
      <c r="F870">
        <f t="shared" si="27"/>
        <v>89277</v>
      </c>
      <c r="H870" s="11">
        <v>8.5399999999999991</v>
      </c>
      <c r="I870">
        <v>8.5399999999999991</v>
      </c>
    </row>
    <row r="871" spans="2:9" ht="30" x14ac:dyDescent="0.25">
      <c r="B871" s="4">
        <v>89280</v>
      </c>
      <c r="C871" s="8" t="s">
        <v>480</v>
      </c>
      <c r="D871" s="4" t="s">
        <v>297</v>
      </c>
      <c r="E871" s="11">
        <f t="shared" si="26"/>
        <v>37.6</v>
      </c>
      <c r="F871">
        <f t="shared" si="27"/>
        <v>89280</v>
      </c>
      <c r="H871" s="14">
        <v>37.6</v>
      </c>
      <c r="I871" s="811">
        <v>37.6</v>
      </c>
    </row>
    <row r="872" spans="2:9" ht="30" x14ac:dyDescent="0.25">
      <c r="B872" s="6">
        <v>89281</v>
      </c>
      <c r="C872" s="9" t="s">
        <v>481</v>
      </c>
      <c r="D872" s="6" t="s">
        <v>297</v>
      </c>
      <c r="E872" s="11">
        <f t="shared" si="26"/>
        <v>10.08</v>
      </c>
      <c r="F872">
        <f t="shared" si="27"/>
        <v>89281</v>
      </c>
      <c r="H872" s="11">
        <v>10.08</v>
      </c>
      <c r="I872">
        <v>10.08</v>
      </c>
    </row>
    <row r="873" spans="2:9" ht="30" x14ac:dyDescent="0.25">
      <c r="B873" s="4">
        <v>89870</v>
      </c>
      <c r="C873" s="8" t="s">
        <v>482</v>
      </c>
      <c r="D873" s="4" t="s">
        <v>297</v>
      </c>
      <c r="E873" s="11">
        <f t="shared" si="26"/>
        <v>38.04</v>
      </c>
      <c r="F873">
        <f t="shared" si="27"/>
        <v>89870</v>
      </c>
      <c r="H873" s="14">
        <v>38.04</v>
      </c>
      <c r="I873" s="811">
        <v>38.04</v>
      </c>
    </row>
    <row r="874" spans="2:9" ht="30" x14ac:dyDescent="0.25">
      <c r="B874" s="6">
        <v>89871</v>
      </c>
      <c r="C874" s="9" t="s">
        <v>483</v>
      </c>
      <c r="D874" s="6" t="s">
        <v>297</v>
      </c>
      <c r="E874" s="11">
        <f t="shared" si="26"/>
        <v>13.46</v>
      </c>
      <c r="F874">
        <f t="shared" si="27"/>
        <v>89871</v>
      </c>
      <c r="H874" s="11">
        <v>13.46</v>
      </c>
      <c r="I874">
        <v>13.46</v>
      </c>
    </row>
    <row r="875" spans="2:9" ht="30" x14ac:dyDescent="0.25">
      <c r="B875" s="4">
        <v>89872</v>
      </c>
      <c r="C875" s="8" t="s">
        <v>484</v>
      </c>
      <c r="D875" s="4" t="s">
        <v>297</v>
      </c>
      <c r="E875" s="11">
        <f t="shared" si="26"/>
        <v>5.43</v>
      </c>
      <c r="F875">
        <f t="shared" si="27"/>
        <v>89872</v>
      </c>
      <c r="H875" s="14">
        <v>5.43</v>
      </c>
      <c r="I875" s="811">
        <v>5.43</v>
      </c>
    </row>
    <row r="876" spans="2:9" ht="30" x14ac:dyDescent="0.25">
      <c r="B876" s="6">
        <v>89873</v>
      </c>
      <c r="C876" s="9" t="s">
        <v>485</v>
      </c>
      <c r="D876" s="6" t="s">
        <v>297</v>
      </c>
      <c r="E876" s="11">
        <f t="shared" si="26"/>
        <v>65.3</v>
      </c>
      <c r="F876">
        <f t="shared" si="27"/>
        <v>89873</v>
      </c>
      <c r="H876" s="11">
        <v>65.3</v>
      </c>
      <c r="I876">
        <v>65.3</v>
      </c>
    </row>
    <row r="877" spans="2:9" ht="30" x14ac:dyDescent="0.25">
      <c r="B877" s="4">
        <v>89874</v>
      </c>
      <c r="C877" s="8" t="s">
        <v>486</v>
      </c>
      <c r="D877" s="4" t="s">
        <v>297</v>
      </c>
      <c r="E877" s="11">
        <f t="shared" si="26"/>
        <v>177.7</v>
      </c>
      <c r="F877">
        <f t="shared" si="27"/>
        <v>89874</v>
      </c>
      <c r="H877" s="14">
        <v>177.7</v>
      </c>
      <c r="I877" s="811">
        <v>177.7</v>
      </c>
    </row>
    <row r="878" spans="2:9" ht="30" x14ac:dyDescent="0.25">
      <c r="B878" s="6">
        <v>89878</v>
      </c>
      <c r="C878" s="9" t="s">
        <v>487</v>
      </c>
      <c r="D878" s="6" t="s">
        <v>297</v>
      </c>
      <c r="E878" s="11">
        <f t="shared" si="26"/>
        <v>40.65</v>
      </c>
      <c r="F878">
        <f t="shared" si="27"/>
        <v>89878</v>
      </c>
      <c r="H878" s="11">
        <v>40.65</v>
      </c>
      <c r="I878">
        <v>40.65</v>
      </c>
    </row>
    <row r="879" spans="2:9" ht="30" x14ac:dyDescent="0.25">
      <c r="B879" s="4">
        <v>89879</v>
      </c>
      <c r="C879" s="8" t="s">
        <v>488</v>
      </c>
      <c r="D879" s="4" t="s">
        <v>297</v>
      </c>
      <c r="E879" s="11">
        <f t="shared" si="26"/>
        <v>14.14</v>
      </c>
      <c r="F879">
        <f t="shared" si="27"/>
        <v>89879</v>
      </c>
      <c r="H879" s="14">
        <v>14.14</v>
      </c>
      <c r="I879" s="811">
        <v>14.14</v>
      </c>
    </row>
    <row r="880" spans="2:9" ht="30" x14ac:dyDescent="0.25">
      <c r="B880" s="6">
        <v>89880</v>
      </c>
      <c r="C880" s="9" t="s">
        <v>489</v>
      </c>
      <c r="D880" s="6" t="s">
        <v>297</v>
      </c>
      <c r="E880" s="11">
        <f t="shared" si="26"/>
        <v>5.71</v>
      </c>
      <c r="F880">
        <f t="shared" si="27"/>
        <v>89880</v>
      </c>
      <c r="H880" s="11">
        <v>5.71</v>
      </c>
      <c r="I880">
        <v>5.71</v>
      </c>
    </row>
    <row r="881" spans="2:9" ht="30" x14ac:dyDescent="0.25">
      <c r="B881" s="4">
        <v>89881</v>
      </c>
      <c r="C881" s="8" t="s">
        <v>490</v>
      </c>
      <c r="D881" s="4" t="s">
        <v>297</v>
      </c>
      <c r="E881" s="11">
        <f t="shared" si="26"/>
        <v>69.099999999999994</v>
      </c>
      <c r="F881">
        <f t="shared" si="27"/>
        <v>89881</v>
      </c>
      <c r="H881" s="14">
        <v>69.099999999999994</v>
      </c>
      <c r="I881" s="811">
        <v>69.099999999999994</v>
      </c>
    </row>
    <row r="882" spans="2:9" ht="30" x14ac:dyDescent="0.25">
      <c r="B882" s="6">
        <v>89882</v>
      </c>
      <c r="C882" s="9" t="s">
        <v>491</v>
      </c>
      <c r="D882" s="6" t="s">
        <v>297</v>
      </c>
      <c r="E882" s="11">
        <f t="shared" si="26"/>
        <v>205.02</v>
      </c>
      <c r="F882">
        <f t="shared" si="27"/>
        <v>89882</v>
      </c>
      <c r="H882" s="11">
        <v>205.02</v>
      </c>
      <c r="I882">
        <v>205.02</v>
      </c>
    </row>
    <row r="883" spans="2:9" ht="30" x14ac:dyDescent="0.25">
      <c r="B883" s="4">
        <v>90582</v>
      </c>
      <c r="C883" s="8" t="s">
        <v>492</v>
      </c>
      <c r="D883" s="4" t="s">
        <v>297</v>
      </c>
      <c r="E883" s="11">
        <f t="shared" si="26"/>
        <v>0.4</v>
      </c>
      <c r="F883">
        <f t="shared" si="27"/>
        <v>90582</v>
      </c>
      <c r="H883" s="14">
        <v>0.4</v>
      </c>
      <c r="I883" s="811">
        <v>0.4</v>
      </c>
    </row>
    <row r="884" spans="2:9" x14ac:dyDescent="0.25">
      <c r="B884" s="6">
        <v>90583</v>
      </c>
      <c r="C884" s="9" t="s">
        <v>493</v>
      </c>
      <c r="D884" s="6" t="s">
        <v>297</v>
      </c>
      <c r="E884" s="11">
        <f t="shared" si="26"/>
        <v>0.09</v>
      </c>
      <c r="F884">
        <f t="shared" si="27"/>
        <v>90583</v>
      </c>
      <c r="H884" s="11">
        <v>0.09</v>
      </c>
      <c r="I884">
        <v>0.09</v>
      </c>
    </row>
    <row r="885" spans="2:9" ht="30" x14ac:dyDescent="0.25">
      <c r="B885" s="4">
        <v>90584</v>
      </c>
      <c r="C885" s="8" t="s">
        <v>494</v>
      </c>
      <c r="D885" s="4" t="s">
        <v>297</v>
      </c>
      <c r="E885" s="11">
        <f t="shared" si="26"/>
        <v>0.32</v>
      </c>
      <c r="F885">
        <f t="shared" si="27"/>
        <v>90584</v>
      </c>
      <c r="H885" s="14">
        <v>0.32</v>
      </c>
      <c r="I885" s="811">
        <v>0.32</v>
      </c>
    </row>
    <row r="886" spans="2:9" ht="30" x14ac:dyDescent="0.25">
      <c r="B886" s="6">
        <v>90585</v>
      </c>
      <c r="C886" s="9" t="s">
        <v>495</v>
      </c>
      <c r="D886" s="6" t="s">
        <v>297</v>
      </c>
      <c r="E886" s="11">
        <f t="shared" si="26"/>
        <v>0.55000000000000004</v>
      </c>
      <c r="F886">
        <f t="shared" si="27"/>
        <v>90585</v>
      </c>
      <c r="H886" s="11">
        <v>0.55000000000000004</v>
      </c>
      <c r="I886">
        <v>0.55000000000000004</v>
      </c>
    </row>
    <row r="887" spans="2:9" x14ac:dyDescent="0.25">
      <c r="B887" s="4">
        <v>90621</v>
      </c>
      <c r="C887" s="8" t="s">
        <v>496</v>
      </c>
      <c r="D887" s="4" t="s">
        <v>297</v>
      </c>
      <c r="E887" s="11">
        <f t="shared" si="26"/>
        <v>2.16</v>
      </c>
      <c r="F887">
        <f t="shared" si="27"/>
        <v>90621</v>
      </c>
      <c r="H887" s="14">
        <v>2.16</v>
      </c>
      <c r="I887" s="811">
        <v>2.16</v>
      </c>
    </row>
    <row r="888" spans="2:9" x14ac:dyDescent="0.25">
      <c r="B888" s="6">
        <v>90622</v>
      </c>
      <c r="C888" s="9" t="s">
        <v>497</v>
      </c>
      <c r="D888" s="6" t="s">
        <v>297</v>
      </c>
      <c r="E888" s="11">
        <f t="shared" si="26"/>
        <v>0.5</v>
      </c>
      <c r="F888">
        <f t="shared" si="27"/>
        <v>90622</v>
      </c>
      <c r="H888" s="11">
        <v>0.5</v>
      </c>
      <c r="I888">
        <v>0.5</v>
      </c>
    </row>
    <row r="889" spans="2:9" x14ac:dyDescent="0.25">
      <c r="B889" s="4">
        <v>90623</v>
      </c>
      <c r="C889" s="8" t="s">
        <v>498</v>
      </c>
      <c r="D889" s="4" t="s">
        <v>297</v>
      </c>
      <c r="E889" s="11">
        <f t="shared" si="26"/>
        <v>2.7</v>
      </c>
      <c r="F889">
        <f t="shared" si="27"/>
        <v>90623</v>
      </c>
      <c r="H889" s="14">
        <v>2.7</v>
      </c>
      <c r="I889" s="811">
        <v>2.7</v>
      </c>
    </row>
    <row r="890" spans="2:9" ht="30" x14ac:dyDescent="0.25">
      <c r="B890" s="6">
        <v>90624</v>
      </c>
      <c r="C890" s="9" t="s">
        <v>499</v>
      </c>
      <c r="D890" s="6" t="s">
        <v>297</v>
      </c>
      <c r="E890" s="11">
        <f t="shared" si="26"/>
        <v>3.34</v>
      </c>
      <c r="F890">
        <f t="shared" si="27"/>
        <v>90624</v>
      </c>
      <c r="H890" s="11">
        <v>3.34</v>
      </c>
      <c r="I890">
        <v>3.34</v>
      </c>
    </row>
    <row r="891" spans="2:9" ht="30" x14ac:dyDescent="0.25">
      <c r="B891" s="4">
        <v>90627</v>
      </c>
      <c r="C891" s="8" t="s">
        <v>500</v>
      </c>
      <c r="D891" s="4" t="s">
        <v>297</v>
      </c>
      <c r="E891" s="11">
        <f t="shared" si="26"/>
        <v>45.6</v>
      </c>
      <c r="F891">
        <f t="shared" si="27"/>
        <v>90627</v>
      </c>
      <c r="H891" s="14">
        <v>45.6</v>
      </c>
      <c r="I891" s="811">
        <v>45.6</v>
      </c>
    </row>
    <row r="892" spans="2:9" ht="30" x14ac:dyDescent="0.25">
      <c r="B892" s="6">
        <v>90628</v>
      </c>
      <c r="C892" s="9" t="s">
        <v>501</v>
      </c>
      <c r="D892" s="6" t="s">
        <v>297</v>
      </c>
      <c r="E892" s="11">
        <f t="shared" si="26"/>
        <v>12.23</v>
      </c>
      <c r="F892">
        <f t="shared" si="27"/>
        <v>90628</v>
      </c>
      <c r="H892" s="11">
        <v>12.23</v>
      </c>
      <c r="I892">
        <v>12.23</v>
      </c>
    </row>
    <row r="893" spans="2:9" ht="30" x14ac:dyDescent="0.25">
      <c r="B893" s="4">
        <v>90629</v>
      </c>
      <c r="C893" s="8" t="s">
        <v>502</v>
      </c>
      <c r="D893" s="4" t="s">
        <v>297</v>
      </c>
      <c r="E893" s="11">
        <f t="shared" si="26"/>
        <v>57.06</v>
      </c>
      <c r="F893">
        <f t="shared" si="27"/>
        <v>90629</v>
      </c>
      <c r="H893" s="14">
        <v>57.06</v>
      </c>
      <c r="I893" s="811">
        <v>57.06</v>
      </c>
    </row>
    <row r="894" spans="2:9" ht="30" x14ac:dyDescent="0.25">
      <c r="B894" s="6">
        <v>90630</v>
      </c>
      <c r="C894" s="9" t="s">
        <v>503</v>
      </c>
      <c r="D894" s="6" t="s">
        <v>297</v>
      </c>
      <c r="E894" s="11">
        <f t="shared" si="26"/>
        <v>1.59</v>
      </c>
      <c r="F894">
        <f t="shared" si="27"/>
        <v>90630</v>
      </c>
      <c r="H894" s="11">
        <v>1.59</v>
      </c>
      <c r="I894">
        <v>1.59</v>
      </c>
    </row>
    <row r="895" spans="2:9" ht="30" x14ac:dyDescent="0.25">
      <c r="B895" s="4">
        <v>90633</v>
      </c>
      <c r="C895" s="8" t="s">
        <v>504</v>
      </c>
      <c r="D895" s="4" t="s">
        <v>297</v>
      </c>
      <c r="E895" s="11">
        <f t="shared" si="26"/>
        <v>4.2300000000000004</v>
      </c>
      <c r="F895">
        <f t="shared" si="27"/>
        <v>90633</v>
      </c>
      <c r="H895" s="14">
        <v>4.2300000000000004</v>
      </c>
      <c r="I895" s="811">
        <v>4.2300000000000004</v>
      </c>
    </row>
    <row r="896" spans="2:9" ht="30" x14ac:dyDescent="0.25">
      <c r="B896" s="6">
        <v>90634</v>
      </c>
      <c r="C896" s="9" t="s">
        <v>505</v>
      </c>
      <c r="D896" s="6" t="s">
        <v>297</v>
      </c>
      <c r="E896" s="11">
        <f t="shared" si="26"/>
        <v>0.97</v>
      </c>
      <c r="F896">
        <f t="shared" si="27"/>
        <v>90634</v>
      </c>
      <c r="H896" s="11">
        <v>0.97</v>
      </c>
      <c r="I896">
        <v>0.97</v>
      </c>
    </row>
    <row r="897" spans="2:9" ht="30" x14ac:dyDescent="0.25">
      <c r="B897" s="4">
        <v>90635</v>
      </c>
      <c r="C897" s="8" t="s">
        <v>506</v>
      </c>
      <c r="D897" s="4" t="s">
        <v>297</v>
      </c>
      <c r="E897" s="11">
        <f t="shared" si="26"/>
        <v>4.63</v>
      </c>
      <c r="F897">
        <f t="shared" si="27"/>
        <v>90635</v>
      </c>
      <c r="H897" s="14">
        <v>4.63</v>
      </c>
      <c r="I897" s="811">
        <v>4.63</v>
      </c>
    </row>
    <row r="898" spans="2:9" ht="30" x14ac:dyDescent="0.25">
      <c r="B898" s="6">
        <v>90636</v>
      </c>
      <c r="C898" s="9" t="s">
        <v>507</v>
      </c>
      <c r="D898" s="6" t="s">
        <v>297</v>
      </c>
      <c r="E898" s="11">
        <f t="shared" si="26"/>
        <v>6.69</v>
      </c>
      <c r="F898">
        <f t="shared" si="27"/>
        <v>90636</v>
      </c>
      <c r="H898" s="11">
        <v>6.69</v>
      </c>
      <c r="I898">
        <v>6.69</v>
      </c>
    </row>
    <row r="899" spans="2:9" ht="30" x14ac:dyDescent="0.25">
      <c r="B899" s="4">
        <v>90639</v>
      </c>
      <c r="C899" s="8" t="s">
        <v>508</v>
      </c>
      <c r="D899" s="4" t="s">
        <v>297</v>
      </c>
      <c r="E899" s="11">
        <f t="shared" ref="E899:E962" si="28">IF($K$2=$H$1,H899,I899)</f>
        <v>6.32</v>
      </c>
      <c r="F899">
        <f t="shared" ref="F899:F962" si="29">IF(LEN($B899)=7,CONCATENATE(MID($B899,1,6),"00",RIGHT($B899,1)),IF(LEN($B899)=8,CONCATENATE(MID($B899,1,6),"0",RIGHT($B899,2)),$B899))</f>
        <v>90639</v>
      </c>
      <c r="H899" s="14">
        <v>6.32</v>
      </c>
      <c r="I899" s="811">
        <v>6.32</v>
      </c>
    </row>
    <row r="900" spans="2:9" ht="30" x14ac:dyDescent="0.25">
      <c r="B900" s="6">
        <v>90640</v>
      </c>
      <c r="C900" s="9" t="s">
        <v>509</v>
      </c>
      <c r="D900" s="6" t="s">
        <v>297</v>
      </c>
      <c r="E900" s="11">
        <f t="shared" si="28"/>
        <v>1.46</v>
      </c>
      <c r="F900">
        <f t="shared" si="29"/>
        <v>90640</v>
      </c>
      <c r="H900" s="11">
        <v>1.46</v>
      </c>
      <c r="I900">
        <v>1.46</v>
      </c>
    </row>
    <row r="901" spans="2:9" ht="30" x14ac:dyDescent="0.25">
      <c r="B901" s="4">
        <v>90641</v>
      </c>
      <c r="C901" s="8" t="s">
        <v>510</v>
      </c>
      <c r="D901" s="4" t="s">
        <v>297</v>
      </c>
      <c r="E901" s="11">
        <f t="shared" si="28"/>
        <v>6.91</v>
      </c>
      <c r="F901">
        <f t="shared" si="29"/>
        <v>90641</v>
      </c>
      <c r="H901" s="14">
        <v>6.91</v>
      </c>
      <c r="I901" s="811">
        <v>6.91</v>
      </c>
    </row>
    <row r="902" spans="2:9" ht="30" x14ac:dyDescent="0.25">
      <c r="B902" s="6">
        <v>90642</v>
      </c>
      <c r="C902" s="9" t="s">
        <v>511</v>
      </c>
      <c r="D902" s="6" t="s">
        <v>297</v>
      </c>
      <c r="E902" s="11">
        <f t="shared" si="28"/>
        <v>12.66</v>
      </c>
      <c r="F902">
        <f t="shared" si="29"/>
        <v>90642</v>
      </c>
      <c r="H902" s="11">
        <v>12.66</v>
      </c>
      <c r="I902">
        <v>12.66</v>
      </c>
    </row>
    <row r="903" spans="2:9" ht="30" x14ac:dyDescent="0.25">
      <c r="B903" s="4">
        <v>90646</v>
      </c>
      <c r="C903" s="8" t="s">
        <v>512</v>
      </c>
      <c r="D903" s="4" t="s">
        <v>297</v>
      </c>
      <c r="E903" s="11">
        <f t="shared" si="28"/>
        <v>0.69</v>
      </c>
      <c r="F903">
        <f t="shared" si="29"/>
        <v>90646</v>
      </c>
      <c r="H903" s="14">
        <v>0.69</v>
      </c>
      <c r="I903" s="811">
        <v>0.69</v>
      </c>
    </row>
    <row r="904" spans="2:9" ht="30" x14ac:dyDescent="0.25">
      <c r="B904" s="6">
        <v>90647</v>
      </c>
      <c r="C904" s="9" t="s">
        <v>513</v>
      </c>
      <c r="D904" s="6" t="s">
        <v>297</v>
      </c>
      <c r="E904" s="11">
        <f t="shared" si="28"/>
        <v>0.16</v>
      </c>
      <c r="F904">
        <f t="shared" si="29"/>
        <v>90647</v>
      </c>
      <c r="H904" s="11">
        <v>0.16</v>
      </c>
      <c r="I904">
        <v>0.16</v>
      </c>
    </row>
    <row r="905" spans="2:9" ht="30" x14ac:dyDescent="0.25">
      <c r="B905" s="4">
        <v>90648</v>
      </c>
      <c r="C905" s="8" t="s">
        <v>514</v>
      </c>
      <c r="D905" s="4" t="s">
        <v>297</v>
      </c>
      <c r="E905" s="11">
        <f t="shared" si="28"/>
        <v>0.75</v>
      </c>
      <c r="F905">
        <f t="shared" si="29"/>
        <v>90648</v>
      </c>
      <c r="H905" s="14">
        <v>0.75</v>
      </c>
      <c r="I905" s="811">
        <v>0.75</v>
      </c>
    </row>
    <row r="906" spans="2:9" ht="30" x14ac:dyDescent="0.25">
      <c r="B906" s="6">
        <v>90649</v>
      </c>
      <c r="C906" s="9" t="s">
        <v>515</v>
      </c>
      <c r="D906" s="6" t="s">
        <v>297</v>
      </c>
      <c r="E906" s="11">
        <f t="shared" si="28"/>
        <v>10.36</v>
      </c>
      <c r="F906">
        <f t="shared" si="29"/>
        <v>90649</v>
      </c>
      <c r="H906" s="11">
        <v>10.36</v>
      </c>
      <c r="I906">
        <v>10.36</v>
      </c>
    </row>
    <row r="907" spans="2:9" x14ac:dyDescent="0.25">
      <c r="B907" s="4">
        <v>90652</v>
      </c>
      <c r="C907" s="8" t="s">
        <v>516</v>
      </c>
      <c r="D907" s="4" t="s">
        <v>297</v>
      </c>
      <c r="E907" s="11">
        <f t="shared" si="28"/>
        <v>4.1100000000000003</v>
      </c>
      <c r="F907">
        <f t="shared" si="29"/>
        <v>90652</v>
      </c>
      <c r="H907" s="14">
        <v>4.1100000000000003</v>
      </c>
      <c r="I907" s="811">
        <v>4.1100000000000003</v>
      </c>
    </row>
    <row r="908" spans="2:9" x14ac:dyDescent="0.25">
      <c r="B908" s="6">
        <v>90653</v>
      </c>
      <c r="C908" s="9" t="s">
        <v>517</v>
      </c>
      <c r="D908" s="6" t="s">
        <v>297</v>
      </c>
      <c r="E908" s="11">
        <f t="shared" si="28"/>
        <v>0.95</v>
      </c>
      <c r="F908">
        <f t="shared" si="29"/>
        <v>90653</v>
      </c>
      <c r="H908" s="11">
        <v>0.95</v>
      </c>
      <c r="I908">
        <v>0.95</v>
      </c>
    </row>
    <row r="909" spans="2:9" x14ac:dyDescent="0.25">
      <c r="B909" s="4">
        <v>90654</v>
      </c>
      <c r="C909" s="8" t="s">
        <v>518</v>
      </c>
      <c r="D909" s="4" t="s">
        <v>297</v>
      </c>
      <c r="E909" s="11">
        <f t="shared" si="28"/>
        <v>4.5</v>
      </c>
      <c r="F909">
        <f t="shared" si="29"/>
        <v>90654</v>
      </c>
      <c r="H909" s="14">
        <v>4.5</v>
      </c>
      <c r="I909" s="811">
        <v>4.5</v>
      </c>
    </row>
    <row r="910" spans="2:9" x14ac:dyDescent="0.25">
      <c r="B910" s="6">
        <v>90655</v>
      </c>
      <c r="C910" s="9" t="s">
        <v>519</v>
      </c>
      <c r="D910" s="6" t="s">
        <v>297</v>
      </c>
      <c r="E910" s="11">
        <f t="shared" si="28"/>
        <v>6.82</v>
      </c>
      <c r="F910">
        <f t="shared" si="29"/>
        <v>90655</v>
      </c>
      <c r="H910" s="11">
        <v>6.82</v>
      </c>
      <c r="I910">
        <v>6.82</v>
      </c>
    </row>
    <row r="911" spans="2:9" x14ac:dyDescent="0.25">
      <c r="B911" s="4">
        <v>90658</v>
      </c>
      <c r="C911" s="8" t="s">
        <v>520</v>
      </c>
      <c r="D911" s="4" t="s">
        <v>297</v>
      </c>
      <c r="E911" s="11">
        <f t="shared" si="28"/>
        <v>4.4000000000000004</v>
      </c>
      <c r="F911">
        <f t="shared" si="29"/>
        <v>90658</v>
      </c>
      <c r="H911" s="14">
        <v>4.4000000000000004</v>
      </c>
      <c r="I911" s="811">
        <v>4.4000000000000004</v>
      </c>
    </row>
    <row r="912" spans="2:9" x14ac:dyDescent="0.25">
      <c r="B912" s="6">
        <v>90659</v>
      </c>
      <c r="C912" s="9" t="s">
        <v>521</v>
      </c>
      <c r="D912" s="6" t="s">
        <v>297</v>
      </c>
      <c r="E912" s="11">
        <f t="shared" si="28"/>
        <v>1.01</v>
      </c>
      <c r="F912">
        <f t="shared" si="29"/>
        <v>90659</v>
      </c>
      <c r="H912" s="11">
        <v>1.01</v>
      </c>
      <c r="I912">
        <v>1.01</v>
      </c>
    </row>
    <row r="913" spans="2:9" x14ac:dyDescent="0.25">
      <c r="B913" s="4">
        <v>90660</v>
      </c>
      <c r="C913" s="8" t="s">
        <v>522</v>
      </c>
      <c r="D913" s="4" t="s">
        <v>297</v>
      </c>
      <c r="E913" s="11">
        <f t="shared" si="28"/>
        <v>4.82</v>
      </c>
      <c r="F913">
        <f t="shared" si="29"/>
        <v>90660</v>
      </c>
      <c r="H913" s="14">
        <v>4.82</v>
      </c>
      <c r="I913" s="811">
        <v>4.82</v>
      </c>
    </row>
    <row r="914" spans="2:9" x14ac:dyDescent="0.25">
      <c r="B914" s="6">
        <v>90661</v>
      </c>
      <c r="C914" s="9" t="s">
        <v>523</v>
      </c>
      <c r="D914" s="6" t="s">
        <v>297</v>
      </c>
      <c r="E914" s="11">
        <f t="shared" si="28"/>
        <v>6.82</v>
      </c>
      <c r="F914">
        <f t="shared" si="29"/>
        <v>90661</v>
      </c>
      <c r="H914" s="11">
        <v>6.82</v>
      </c>
      <c r="I914">
        <v>6.82</v>
      </c>
    </row>
    <row r="915" spans="2:9" ht="30" x14ac:dyDescent="0.25">
      <c r="B915" s="4">
        <v>90664</v>
      </c>
      <c r="C915" s="8" t="s">
        <v>9096</v>
      </c>
      <c r="D915" s="4" t="s">
        <v>297</v>
      </c>
      <c r="E915" s="11">
        <f t="shared" si="28"/>
        <v>6.89</v>
      </c>
      <c r="F915">
        <f t="shared" si="29"/>
        <v>90664</v>
      </c>
      <c r="H915" s="14">
        <v>6.89</v>
      </c>
      <c r="I915" s="811">
        <v>6.89</v>
      </c>
    </row>
    <row r="916" spans="2:9" ht="30" x14ac:dyDescent="0.25">
      <c r="B916" s="6">
        <v>90665</v>
      </c>
      <c r="C916" s="9" t="s">
        <v>9097</v>
      </c>
      <c r="D916" s="6" t="s">
        <v>297</v>
      </c>
      <c r="E916" s="11">
        <f t="shared" si="28"/>
        <v>1.83</v>
      </c>
      <c r="F916">
        <f t="shared" si="29"/>
        <v>90665</v>
      </c>
      <c r="H916" s="11">
        <v>1.83</v>
      </c>
      <c r="I916">
        <v>1.83</v>
      </c>
    </row>
    <row r="917" spans="2:9" ht="30" x14ac:dyDescent="0.25">
      <c r="B917" s="4">
        <v>90666</v>
      </c>
      <c r="C917" s="8" t="s">
        <v>9098</v>
      </c>
      <c r="D917" s="4" t="s">
        <v>297</v>
      </c>
      <c r="E917" s="11">
        <f t="shared" si="28"/>
        <v>9.0500000000000007</v>
      </c>
      <c r="F917">
        <f t="shared" si="29"/>
        <v>90666</v>
      </c>
      <c r="H917" s="14">
        <v>9.0500000000000007</v>
      </c>
      <c r="I917" s="811">
        <v>9.0500000000000007</v>
      </c>
    </row>
    <row r="918" spans="2:9" ht="30" x14ac:dyDescent="0.25">
      <c r="B918" s="6">
        <v>90667</v>
      </c>
      <c r="C918" s="9" t="s">
        <v>9099</v>
      </c>
      <c r="D918" s="6" t="s">
        <v>297</v>
      </c>
      <c r="E918" s="11">
        <f t="shared" si="28"/>
        <v>15.08</v>
      </c>
      <c r="F918">
        <f t="shared" si="29"/>
        <v>90667</v>
      </c>
      <c r="H918" s="11">
        <v>15.08</v>
      </c>
      <c r="I918">
        <v>15.08</v>
      </c>
    </row>
    <row r="919" spans="2:9" ht="45" x14ac:dyDescent="0.25">
      <c r="B919" s="4">
        <v>90670</v>
      </c>
      <c r="C919" s="8" t="s">
        <v>524</v>
      </c>
      <c r="D919" s="4" t="s">
        <v>297</v>
      </c>
      <c r="E919" s="11">
        <f t="shared" si="28"/>
        <v>209.27</v>
      </c>
      <c r="F919">
        <f t="shared" si="29"/>
        <v>90670</v>
      </c>
      <c r="H919" s="14">
        <v>209.27</v>
      </c>
      <c r="I919" s="811">
        <v>209.27</v>
      </c>
    </row>
    <row r="920" spans="2:9" ht="30" x14ac:dyDescent="0.25">
      <c r="B920" s="6">
        <v>90671</v>
      </c>
      <c r="C920" s="9" t="s">
        <v>525</v>
      </c>
      <c r="D920" s="6" t="s">
        <v>297</v>
      </c>
      <c r="E920" s="11">
        <f t="shared" si="28"/>
        <v>56.14</v>
      </c>
      <c r="F920">
        <f t="shared" si="29"/>
        <v>90671</v>
      </c>
      <c r="H920" s="11">
        <v>56.14</v>
      </c>
      <c r="I920">
        <v>56.14</v>
      </c>
    </row>
    <row r="921" spans="2:9" ht="45" x14ac:dyDescent="0.25">
      <c r="B921" s="4">
        <v>90672</v>
      </c>
      <c r="C921" s="8" t="s">
        <v>526</v>
      </c>
      <c r="D921" s="4" t="s">
        <v>297</v>
      </c>
      <c r="E921" s="11">
        <f t="shared" si="28"/>
        <v>261.88</v>
      </c>
      <c r="F921">
        <f t="shared" si="29"/>
        <v>90672</v>
      </c>
      <c r="H921" s="14">
        <v>261.88</v>
      </c>
      <c r="I921" s="811">
        <v>261.88</v>
      </c>
    </row>
    <row r="922" spans="2:9" ht="45" x14ac:dyDescent="0.25">
      <c r="B922" s="6">
        <v>90673</v>
      </c>
      <c r="C922" s="9" t="s">
        <v>527</v>
      </c>
      <c r="D922" s="6" t="s">
        <v>297</v>
      </c>
      <c r="E922" s="11">
        <f t="shared" si="28"/>
        <v>120.53</v>
      </c>
      <c r="F922">
        <f t="shared" si="29"/>
        <v>90673</v>
      </c>
      <c r="H922" s="11">
        <v>120.53</v>
      </c>
      <c r="I922">
        <v>120.53</v>
      </c>
    </row>
    <row r="923" spans="2:9" ht="45" x14ac:dyDescent="0.25">
      <c r="B923" s="4">
        <v>90676</v>
      </c>
      <c r="C923" s="8" t="s">
        <v>528</v>
      </c>
      <c r="D923" s="4" t="s">
        <v>297</v>
      </c>
      <c r="E923" s="11">
        <f t="shared" si="28"/>
        <v>102.71</v>
      </c>
      <c r="F923">
        <f t="shared" si="29"/>
        <v>90676</v>
      </c>
      <c r="H923" s="14">
        <v>102.71</v>
      </c>
      <c r="I923" s="811">
        <v>102.71</v>
      </c>
    </row>
    <row r="924" spans="2:9" ht="30" x14ac:dyDescent="0.25">
      <c r="B924" s="6">
        <v>90677</v>
      </c>
      <c r="C924" s="9" t="s">
        <v>529</v>
      </c>
      <c r="D924" s="6" t="s">
        <v>297</v>
      </c>
      <c r="E924" s="11">
        <f t="shared" si="28"/>
        <v>30.87</v>
      </c>
      <c r="F924">
        <f t="shared" si="29"/>
        <v>90677</v>
      </c>
      <c r="H924" s="11">
        <v>30.87</v>
      </c>
      <c r="I924">
        <v>30.87</v>
      </c>
    </row>
    <row r="925" spans="2:9" ht="45" x14ac:dyDescent="0.25">
      <c r="B925" s="4">
        <v>90678</v>
      </c>
      <c r="C925" s="8" t="s">
        <v>530</v>
      </c>
      <c r="D925" s="4" t="s">
        <v>297</v>
      </c>
      <c r="E925" s="11">
        <f t="shared" si="28"/>
        <v>142.96</v>
      </c>
      <c r="F925">
        <f t="shared" si="29"/>
        <v>90678</v>
      </c>
      <c r="H925" s="14">
        <v>142.96</v>
      </c>
      <c r="I925" s="811">
        <v>142.96</v>
      </c>
    </row>
    <row r="926" spans="2:9" ht="45" x14ac:dyDescent="0.25">
      <c r="B926" s="6">
        <v>90679</v>
      </c>
      <c r="C926" s="9" t="s">
        <v>531</v>
      </c>
      <c r="D926" s="6" t="s">
        <v>297</v>
      </c>
      <c r="E926" s="11">
        <f t="shared" si="28"/>
        <v>92.43</v>
      </c>
      <c r="F926">
        <f t="shared" si="29"/>
        <v>90679</v>
      </c>
      <c r="H926" s="11">
        <v>92.43</v>
      </c>
      <c r="I926">
        <v>92.43</v>
      </c>
    </row>
    <row r="927" spans="2:9" ht="30" x14ac:dyDescent="0.25">
      <c r="B927" s="4">
        <v>90682</v>
      </c>
      <c r="C927" s="8" t="s">
        <v>9100</v>
      </c>
      <c r="D927" s="4" t="s">
        <v>297</v>
      </c>
      <c r="E927" s="11">
        <f t="shared" si="28"/>
        <v>30.9</v>
      </c>
      <c r="F927">
        <f t="shared" si="29"/>
        <v>90682</v>
      </c>
      <c r="H927" s="14">
        <v>30.9</v>
      </c>
      <c r="I927" s="811">
        <v>30.9</v>
      </c>
    </row>
    <row r="928" spans="2:9" ht="30" x14ac:dyDescent="0.25">
      <c r="B928" s="6">
        <v>90683</v>
      </c>
      <c r="C928" s="9" t="s">
        <v>9101</v>
      </c>
      <c r="D928" s="6" t="s">
        <v>297</v>
      </c>
      <c r="E928" s="11">
        <f t="shared" si="28"/>
        <v>7.62</v>
      </c>
      <c r="F928">
        <f t="shared" si="29"/>
        <v>90683</v>
      </c>
      <c r="H928" s="11">
        <v>7.62</v>
      </c>
      <c r="I928">
        <v>7.62</v>
      </c>
    </row>
    <row r="929" spans="2:9" ht="30" x14ac:dyDescent="0.25">
      <c r="B929" s="4">
        <v>90684</v>
      </c>
      <c r="C929" s="8" t="s">
        <v>9102</v>
      </c>
      <c r="D929" s="4" t="s">
        <v>297</v>
      </c>
      <c r="E929" s="11">
        <f t="shared" si="28"/>
        <v>36.049999999999997</v>
      </c>
      <c r="F929">
        <f t="shared" si="29"/>
        <v>90684</v>
      </c>
      <c r="H929" s="14">
        <v>36.049999999999997</v>
      </c>
      <c r="I929" s="811">
        <v>36.049999999999997</v>
      </c>
    </row>
    <row r="930" spans="2:9" ht="30" x14ac:dyDescent="0.25">
      <c r="B930" s="6">
        <v>90685</v>
      </c>
      <c r="C930" s="9" t="s">
        <v>9103</v>
      </c>
      <c r="D930" s="6" t="s">
        <v>297</v>
      </c>
      <c r="E930" s="11">
        <f t="shared" si="28"/>
        <v>57.35</v>
      </c>
      <c r="F930">
        <f t="shared" si="29"/>
        <v>90685</v>
      </c>
      <c r="H930" s="11">
        <v>57.35</v>
      </c>
      <c r="I930">
        <v>57.35</v>
      </c>
    </row>
    <row r="931" spans="2:9" ht="30" x14ac:dyDescent="0.25">
      <c r="B931" s="4">
        <v>90688</v>
      </c>
      <c r="C931" s="8" t="s">
        <v>532</v>
      </c>
      <c r="D931" s="4" t="s">
        <v>297</v>
      </c>
      <c r="E931" s="11">
        <f t="shared" si="28"/>
        <v>26.56</v>
      </c>
      <c r="F931">
        <f t="shared" si="29"/>
        <v>90688</v>
      </c>
      <c r="H931" s="14">
        <v>26.56</v>
      </c>
      <c r="I931" s="811">
        <v>26.56</v>
      </c>
    </row>
    <row r="932" spans="2:9" ht="30" x14ac:dyDescent="0.25">
      <c r="B932" s="6">
        <v>90689</v>
      </c>
      <c r="C932" s="9" t="s">
        <v>533</v>
      </c>
      <c r="D932" s="6" t="s">
        <v>297</v>
      </c>
      <c r="E932" s="11">
        <f t="shared" si="28"/>
        <v>5.24</v>
      </c>
      <c r="F932">
        <f t="shared" si="29"/>
        <v>90689</v>
      </c>
      <c r="H932" s="11">
        <v>5.24</v>
      </c>
      <c r="I932">
        <v>5.24</v>
      </c>
    </row>
    <row r="933" spans="2:9" ht="30" x14ac:dyDescent="0.25">
      <c r="B933" s="4">
        <v>90690</v>
      </c>
      <c r="C933" s="8" t="s">
        <v>534</v>
      </c>
      <c r="D933" s="4" t="s">
        <v>297</v>
      </c>
      <c r="E933" s="11">
        <f t="shared" si="28"/>
        <v>33.200000000000003</v>
      </c>
      <c r="F933">
        <f t="shared" si="29"/>
        <v>90690</v>
      </c>
      <c r="H933" s="14">
        <v>33.200000000000003</v>
      </c>
      <c r="I933" s="811">
        <v>33.200000000000003</v>
      </c>
    </row>
    <row r="934" spans="2:9" ht="30" x14ac:dyDescent="0.25">
      <c r="B934" s="6">
        <v>90691</v>
      </c>
      <c r="C934" s="9" t="s">
        <v>535</v>
      </c>
      <c r="D934" s="6" t="s">
        <v>297</v>
      </c>
      <c r="E934" s="11">
        <f t="shared" si="28"/>
        <v>40.15</v>
      </c>
      <c r="F934">
        <f t="shared" si="29"/>
        <v>90691</v>
      </c>
      <c r="H934" s="11">
        <v>40.15</v>
      </c>
      <c r="I934">
        <v>40.15</v>
      </c>
    </row>
    <row r="935" spans="2:9" ht="30" x14ac:dyDescent="0.25">
      <c r="B935" s="4">
        <v>90957</v>
      </c>
      <c r="C935" s="8" t="s">
        <v>536</v>
      </c>
      <c r="D935" s="4" t="s">
        <v>297</v>
      </c>
      <c r="E935" s="11">
        <f t="shared" si="28"/>
        <v>5.13</v>
      </c>
      <c r="F935">
        <f t="shared" si="29"/>
        <v>90957</v>
      </c>
      <c r="H935" s="14">
        <v>5.13</v>
      </c>
      <c r="I935" s="811">
        <v>5.13</v>
      </c>
    </row>
    <row r="936" spans="2:9" ht="30" x14ac:dyDescent="0.25">
      <c r="B936" s="6">
        <v>90958</v>
      </c>
      <c r="C936" s="9" t="s">
        <v>537</v>
      </c>
      <c r="D936" s="6" t="s">
        <v>297</v>
      </c>
      <c r="E936" s="11">
        <f t="shared" si="28"/>
        <v>1.37</v>
      </c>
      <c r="F936">
        <f t="shared" si="29"/>
        <v>90958</v>
      </c>
      <c r="H936" s="11">
        <v>1.37</v>
      </c>
      <c r="I936">
        <v>1.37</v>
      </c>
    </row>
    <row r="937" spans="2:9" ht="30" x14ac:dyDescent="0.25">
      <c r="B937" s="4">
        <v>90960</v>
      </c>
      <c r="C937" s="8" t="s">
        <v>538</v>
      </c>
      <c r="D937" s="4" t="s">
        <v>297</v>
      </c>
      <c r="E937" s="11">
        <f t="shared" si="28"/>
        <v>6.85</v>
      </c>
      <c r="F937">
        <f t="shared" si="29"/>
        <v>90960</v>
      </c>
      <c r="H937" s="14">
        <v>6.85</v>
      </c>
      <c r="I937" s="811">
        <v>6.85</v>
      </c>
    </row>
    <row r="938" spans="2:9" ht="30" x14ac:dyDescent="0.25">
      <c r="B938" s="6">
        <v>90961</v>
      </c>
      <c r="C938" s="9" t="s">
        <v>539</v>
      </c>
      <c r="D938" s="6" t="s">
        <v>297</v>
      </c>
      <c r="E938" s="11">
        <f t="shared" si="28"/>
        <v>1.83</v>
      </c>
      <c r="F938">
        <f t="shared" si="29"/>
        <v>90961</v>
      </c>
      <c r="H938" s="11">
        <v>1.83</v>
      </c>
      <c r="I938">
        <v>1.83</v>
      </c>
    </row>
    <row r="939" spans="2:9" ht="30" x14ac:dyDescent="0.25">
      <c r="B939" s="4">
        <v>90962</v>
      </c>
      <c r="C939" s="8" t="s">
        <v>540</v>
      </c>
      <c r="D939" s="4" t="s">
        <v>297</v>
      </c>
      <c r="E939" s="11">
        <f t="shared" si="28"/>
        <v>8.58</v>
      </c>
      <c r="F939">
        <f t="shared" si="29"/>
        <v>90962</v>
      </c>
      <c r="H939" s="14">
        <v>8.58</v>
      </c>
      <c r="I939" s="811">
        <v>8.58</v>
      </c>
    </row>
    <row r="940" spans="2:9" ht="30" x14ac:dyDescent="0.25">
      <c r="B940" s="6">
        <v>90963</v>
      </c>
      <c r="C940" s="9" t="s">
        <v>541</v>
      </c>
      <c r="D940" s="6" t="s">
        <v>297</v>
      </c>
      <c r="E940" s="11">
        <f t="shared" si="28"/>
        <v>15.07</v>
      </c>
      <c r="F940">
        <f t="shared" si="29"/>
        <v>90963</v>
      </c>
      <c r="H940" s="11">
        <v>15.07</v>
      </c>
      <c r="I940">
        <v>15.07</v>
      </c>
    </row>
    <row r="941" spans="2:9" ht="30" x14ac:dyDescent="0.25">
      <c r="B941" s="4">
        <v>90968</v>
      </c>
      <c r="C941" s="8" t="s">
        <v>542</v>
      </c>
      <c r="D941" s="4" t="s">
        <v>297</v>
      </c>
      <c r="E941" s="11">
        <f t="shared" si="28"/>
        <v>6.87</v>
      </c>
      <c r="F941">
        <f t="shared" si="29"/>
        <v>90968</v>
      </c>
      <c r="H941" s="14">
        <v>6.87</v>
      </c>
      <c r="I941" s="811">
        <v>6.87</v>
      </c>
    </row>
    <row r="942" spans="2:9" ht="30" x14ac:dyDescent="0.25">
      <c r="B942" s="6">
        <v>90969</v>
      </c>
      <c r="C942" s="9" t="s">
        <v>543</v>
      </c>
      <c r="D942" s="6" t="s">
        <v>297</v>
      </c>
      <c r="E942" s="11">
        <f t="shared" si="28"/>
        <v>1.84</v>
      </c>
      <c r="F942">
        <f t="shared" si="29"/>
        <v>90969</v>
      </c>
      <c r="H942" s="11">
        <v>1.84</v>
      </c>
      <c r="I942">
        <v>1.84</v>
      </c>
    </row>
    <row r="943" spans="2:9" ht="30" x14ac:dyDescent="0.25">
      <c r="B943" s="4">
        <v>90970</v>
      </c>
      <c r="C943" s="8" t="s">
        <v>544</v>
      </c>
      <c r="D943" s="4" t="s">
        <v>297</v>
      </c>
      <c r="E943" s="11">
        <f t="shared" si="28"/>
        <v>8.6</v>
      </c>
      <c r="F943">
        <f t="shared" si="29"/>
        <v>90970</v>
      </c>
      <c r="H943" s="14">
        <v>8.6</v>
      </c>
      <c r="I943" s="811">
        <v>8.6</v>
      </c>
    </row>
    <row r="944" spans="2:9" ht="30" x14ac:dyDescent="0.25">
      <c r="B944" s="6">
        <v>90971</v>
      </c>
      <c r="C944" s="9" t="s">
        <v>545</v>
      </c>
      <c r="D944" s="6" t="s">
        <v>297</v>
      </c>
      <c r="E944" s="11">
        <f t="shared" si="28"/>
        <v>61.08</v>
      </c>
      <c r="F944">
        <f t="shared" si="29"/>
        <v>90971</v>
      </c>
      <c r="H944" s="11">
        <v>61.08</v>
      </c>
      <c r="I944">
        <v>61.08</v>
      </c>
    </row>
    <row r="945" spans="2:9" ht="30" x14ac:dyDescent="0.25">
      <c r="B945" s="4">
        <v>90975</v>
      </c>
      <c r="C945" s="8" t="s">
        <v>546</v>
      </c>
      <c r="D945" s="4" t="s">
        <v>297</v>
      </c>
      <c r="E945" s="11">
        <f t="shared" si="28"/>
        <v>17.46</v>
      </c>
      <c r="F945">
        <f t="shared" si="29"/>
        <v>90975</v>
      </c>
      <c r="H945" s="14">
        <v>17.46</v>
      </c>
      <c r="I945" s="811">
        <v>17.46</v>
      </c>
    </row>
    <row r="946" spans="2:9" ht="30" x14ac:dyDescent="0.25">
      <c r="B946" s="6">
        <v>90976</v>
      </c>
      <c r="C946" s="9" t="s">
        <v>547</v>
      </c>
      <c r="D946" s="6" t="s">
        <v>297</v>
      </c>
      <c r="E946" s="11">
        <f t="shared" si="28"/>
        <v>4.68</v>
      </c>
      <c r="F946">
        <f t="shared" si="29"/>
        <v>90976</v>
      </c>
      <c r="H946" s="11">
        <v>4.68</v>
      </c>
      <c r="I946">
        <v>4.68</v>
      </c>
    </row>
    <row r="947" spans="2:9" ht="30" x14ac:dyDescent="0.25">
      <c r="B947" s="4">
        <v>90977</v>
      </c>
      <c r="C947" s="8" t="s">
        <v>548</v>
      </c>
      <c r="D947" s="4" t="s">
        <v>297</v>
      </c>
      <c r="E947" s="11">
        <f t="shared" si="28"/>
        <v>21.85</v>
      </c>
      <c r="F947">
        <f t="shared" si="29"/>
        <v>90977</v>
      </c>
      <c r="H947" s="14">
        <v>21.85</v>
      </c>
      <c r="I947" s="811">
        <v>21.85</v>
      </c>
    </row>
    <row r="948" spans="2:9" ht="30" x14ac:dyDescent="0.25">
      <c r="B948" s="6">
        <v>90978</v>
      </c>
      <c r="C948" s="9" t="s">
        <v>549</v>
      </c>
      <c r="D948" s="6" t="s">
        <v>297</v>
      </c>
      <c r="E948" s="11">
        <f t="shared" si="28"/>
        <v>158.46</v>
      </c>
      <c r="F948">
        <f t="shared" si="29"/>
        <v>90978</v>
      </c>
      <c r="H948" s="11">
        <v>158.46</v>
      </c>
      <c r="I948">
        <v>158.46</v>
      </c>
    </row>
    <row r="949" spans="2:9" ht="30" x14ac:dyDescent="0.25">
      <c r="B949" s="4">
        <v>90992</v>
      </c>
      <c r="C949" s="8" t="s">
        <v>550</v>
      </c>
      <c r="D949" s="4" t="s">
        <v>297</v>
      </c>
      <c r="E949" s="11">
        <f t="shared" si="28"/>
        <v>8.15</v>
      </c>
      <c r="F949">
        <f t="shared" si="29"/>
        <v>90992</v>
      </c>
      <c r="H949" s="14">
        <v>8.15</v>
      </c>
      <c r="I949" s="811">
        <v>8.15</v>
      </c>
    </row>
    <row r="950" spans="2:9" ht="30" x14ac:dyDescent="0.25">
      <c r="B950" s="6">
        <v>90993</v>
      </c>
      <c r="C950" s="9" t="s">
        <v>551</v>
      </c>
      <c r="D950" s="6" t="s">
        <v>297</v>
      </c>
      <c r="E950" s="11">
        <f t="shared" si="28"/>
        <v>2.1800000000000002</v>
      </c>
      <c r="F950">
        <f t="shared" si="29"/>
        <v>90993</v>
      </c>
      <c r="H950" s="11">
        <v>2.1800000000000002</v>
      </c>
      <c r="I950">
        <v>2.1800000000000002</v>
      </c>
    </row>
    <row r="951" spans="2:9" ht="30" x14ac:dyDescent="0.25">
      <c r="B951" s="4">
        <v>90994</v>
      </c>
      <c r="C951" s="8" t="s">
        <v>552</v>
      </c>
      <c r="D951" s="4" t="s">
        <v>297</v>
      </c>
      <c r="E951" s="11">
        <f t="shared" si="28"/>
        <v>10.199999999999999</v>
      </c>
      <c r="F951">
        <f t="shared" si="29"/>
        <v>90994</v>
      </c>
      <c r="H951" s="14">
        <v>10.199999999999999</v>
      </c>
      <c r="I951" s="811">
        <v>10.199999999999999</v>
      </c>
    </row>
    <row r="952" spans="2:9" ht="30" x14ac:dyDescent="0.25">
      <c r="B952" s="6">
        <v>90995</v>
      </c>
      <c r="C952" s="9" t="s">
        <v>553</v>
      </c>
      <c r="D952" s="6" t="s">
        <v>297</v>
      </c>
      <c r="E952" s="11">
        <f t="shared" si="28"/>
        <v>82.97</v>
      </c>
      <c r="F952">
        <f t="shared" si="29"/>
        <v>90995</v>
      </c>
      <c r="H952" s="11">
        <v>82.97</v>
      </c>
      <c r="I952">
        <v>82.97</v>
      </c>
    </row>
    <row r="953" spans="2:9" ht="45" x14ac:dyDescent="0.25">
      <c r="B953" s="4">
        <v>91021</v>
      </c>
      <c r="C953" s="8" t="s">
        <v>554</v>
      </c>
      <c r="D953" s="4" t="s">
        <v>297</v>
      </c>
      <c r="E953" s="11">
        <f t="shared" si="28"/>
        <v>12.5</v>
      </c>
      <c r="F953">
        <f t="shared" si="29"/>
        <v>91021</v>
      </c>
      <c r="H953" s="14">
        <v>12.5</v>
      </c>
      <c r="I953" s="811">
        <v>12.5</v>
      </c>
    </row>
    <row r="954" spans="2:9" ht="30" x14ac:dyDescent="0.25">
      <c r="B954" s="6">
        <v>91026</v>
      </c>
      <c r="C954" s="9" t="s">
        <v>555</v>
      </c>
      <c r="D954" s="6" t="s">
        <v>297</v>
      </c>
      <c r="E954" s="11">
        <f t="shared" si="28"/>
        <v>24.62</v>
      </c>
      <c r="F954">
        <f t="shared" si="29"/>
        <v>91026</v>
      </c>
      <c r="H954" s="11">
        <v>24.62</v>
      </c>
      <c r="I954">
        <v>24.62</v>
      </c>
    </row>
    <row r="955" spans="2:9" ht="30" x14ac:dyDescent="0.25">
      <c r="B955" s="4">
        <v>91027</v>
      </c>
      <c r="C955" s="8" t="s">
        <v>556</v>
      </c>
      <c r="D955" s="4" t="s">
        <v>297</v>
      </c>
      <c r="E955" s="11">
        <f t="shared" si="28"/>
        <v>9.89</v>
      </c>
      <c r="F955">
        <f t="shared" si="29"/>
        <v>91027</v>
      </c>
      <c r="H955" s="14">
        <v>9.89</v>
      </c>
      <c r="I955" s="811">
        <v>9.89</v>
      </c>
    </row>
    <row r="956" spans="2:9" ht="30" x14ac:dyDescent="0.25">
      <c r="B956" s="6">
        <v>91028</v>
      </c>
      <c r="C956" s="9" t="s">
        <v>557</v>
      </c>
      <c r="D956" s="6" t="s">
        <v>297</v>
      </c>
      <c r="E956" s="11">
        <f t="shared" si="28"/>
        <v>3.99</v>
      </c>
      <c r="F956">
        <f t="shared" si="29"/>
        <v>91028</v>
      </c>
      <c r="H956" s="11">
        <v>3.99</v>
      </c>
      <c r="I956">
        <v>3.99</v>
      </c>
    </row>
    <row r="957" spans="2:9" ht="30" x14ac:dyDescent="0.25">
      <c r="B957" s="4">
        <v>91029</v>
      </c>
      <c r="C957" s="8" t="s">
        <v>558</v>
      </c>
      <c r="D957" s="4" t="s">
        <v>297</v>
      </c>
      <c r="E957" s="11">
        <f t="shared" si="28"/>
        <v>45.22</v>
      </c>
      <c r="F957">
        <f t="shared" si="29"/>
        <v>91029</v>
      </c>
      <c r="H957" s="14">
        <v>45.22</v>
      </c>
      <c r="I957" s="811">
        <v>45.22</v>
      </c>
    </row>
    <row r="958" spans="2:9" ht="30" x14ac:dyDescent="0.25">
      <c r="B958" s="6">
        <v>91030</v>
      </c>
      <c r="C958" s="9" t="s">
        <v>559</v>
      </c>
      <c r="D958" s="6" t="s">
        <v>297</v>
      </c>
      <c r="E958" s="11">
        <f t="shared" si="28"/>
        <v>147.85</v>
      </c>
      <c r="F958">
        <f t="shared" si="29"/>
        <v>91030</v>
      </c>
      <c r="H958" s="11">
        <v>147.85</v>
      </c>
      <c r="I958">
        <v>147.85</v>
      </c>
    </row>
    <row r="959" spans="2:9" ht="30" x14ac:dyDescent="0.25">
      <c r="B959" s="4">
        <v>91273</v>
      </c>
      <c r="C959" s="8" t="s">
        <v>560</v>
      </c>
      <c r="D959" s="4" t="s">
        <v>297</v>
      </c>
      <c r="E959" s="11">
        <f t="shared" si="28"/>
        <v>0.5</v>
      </c>
      <c r="F959">
        <f t="shared" si="29"/>
        <v>91273</v>
      </c>
      <c r="H959" s="14">
        <v>0.5</v>
      </c>
      <c r="I959" s="811">
        <v>0.5</v>
      </c>
    </row>
    <row r="960" spans="2:9" ht="30" x14ac:dyDescent="0.25">
      <c r="B960" s="6">
        <v>91274</v>
      </c>
      <c r="C960" s="9" t="s">
        <v>561</v>
      </c>
      <c r="D960" s="6" t="s">
        <v>297</v>
      </c>
      <c r="E960" s="11">
        <f t="shared" si="28"/>
        <v>0.13</v>
      </c>
      <c r="F960">
        <f t="shared" si="29"/>
        <v>91274</v>
      </c>
      <c r="H960" s="11">
        <v>0.13</v>
      </c>
      <c r="I960">
        <v>0.13</v>
      </c>
    </row>
    <row r="961" spans="2:9" ht="30" x14ac:dyDescent="0.25">
      <c r="B961" s="4">
        <v>91275</v>
      </c>
      <c r="C961" s="8" t="s">
        <v>562</v>
      </c>
      <c r="D961" s="4" t="s">
        <v>297</v>
      </c>
      <c r="E961" s="11">
        <f t="shared" si="28"/>
        <v>0.63</v>
      </c>
      <c r="F961">
        <f t="shared" si="29"/>
        <v>91275</v>
      </c>
      <c r="H961" s="14">
        <v>0.63</v>
      </c>
      <c r="I961" s="811">
        <v>0.63</v>
      </c>
    </row>
    <row r="962" spans="2:9" ht="30" x14ac:dyDescent="0.25">
      <c r="B962" s="6">
        <v>91276</v>
      </c>
      <c r="C962" s="9" t="s">
        <v>563</v>
      </c>
      <c r="D962" s="6" t="s">
        <v>297</v>
      </c>
      <c r="E962" s="11">
        <f t="shared" si="28"/>
        <v>8.5500000000000007</v>
      </c>
      <c r="F962">
        <f t="shared" si="29"/>
        <v>91276</v>
      </c>
      <c r="H962" s="11">
        <v>8.5500000000000007</v>
      </c>
      <c r="I962">
        <v>8.5500000000000007</v>
      </c>
    </row>
    <row r="963" spans="2:9" ht="30" x14ac:dyDescent="0.25">
      <c r="B963" s="4">
        <v>91279</v>
      </c>
      <c r="C963" s="8" t="s">
        <v>564</v>
      </c>
      <c r="D963" s="4" t="s">
        <v>297</v>
      </c>
      <c r="E963" s="11">
        <f t="shared" ref="E963:E1026" si="30">IF($K$2=$H$1,H963,I963)</f>
        <v>0.97</v>
      </c>
      <c r="F963">
        <f t="shared" ref="F963:F1026" si="31">IF(LEN($B963)=7,CONCATENATE(MID($B963,1,6),"00",RIGHT($B963,1)),IF(LEN($B963)=8,CONCATENATE(MID($B963,1,6),"0",RIGHT($B963,2)),$B963))</f>
        <v>91279</v>
      </c>
      <c r="H963" s="14">
        <v>0.97</v>
      </c>
      <c r="I963" s="811">
        <v>0.97</v>
      </c>
    </row>
    <row r="964" spans="2:9" ht="30" x14ac:dyDescent="0.25">
      <c r="B964" s="6">
        <v>91280</v>
      </c>
      <c r="C964" s="9" t="s">
        <v>565</v>
      </c>
      <c r="D964" s="6" t="s">
        <v>297</v>
      </c>
      <c r="E964" s="11">
        <f t="shared" si="30"/>
        <v>0.21</v>
      </c>
      <c r="F964">
        <f t="shared" si="31"/>
        <v>91280</v>
      </c>
      <c r="H964" s="11">
        <v>0.21</v>
      </c>
      <c r="I964">
        <v>0.21</v>
      </c>
    </row>
    <row r="965" spans="2:9" ht="30" x14ac:dyDescent="0.25">
      <c r="B965" s="4">
        <v>91281</v>
      </c>
      <c r="C965" s="8" t="s">
        <v>566</v>
      </c>
      <c r="D965" s="4" t="s">
        <v>297</v>
      </c>
      <c r="E965" s="11">
        <f t="shared" si="30"/>
        <v>1.23</v>
      </c>
      <c r="F965">
        <f t="shared" si="31"/>
        <v>91281</v>
      </c>
      <c r="H965" s="14">
        <v>1.23</v>
      </c>
      <c r="I965" s="811">
        <v>1.23</v>
      </c>
    </row>
    <row r="966" spans="2:9" ht="30" x14ac:dyDescent="0.25">
      <c r="B966" s="6">
        <v>91282</v>
      </c>
      <c r="C966" s="9" t="s">
        <v>567</v>
      </c>
      <c r="D966" s="6" t="s">
        <v>297</v>
      </c>
      <c r="E966" s="11">
        <f t="shared" si="30"/>
        <v>8.61</v>
      </c>
      <c r="F966">
        <f t="shared" si="31"/>
        <v>91282</v>
      </c>
      <c r="H966" s="11">
        <v>8.61</v>
      </c>
      <c r="I966">
        <v>8.61</v>
      </c>
    </row>
    <row r="967" spans="2:9" ht="30" x14ac:dyDescent="0.25">
      <c r="B967" s="4">
        <v>91354</v>
      </c>
      <c r="C967" s="8" t="s">
        <v>568</v>
      </c>
      <c r="D967" s="4" t="s">
        <v>297</v>
      </c>
      <c r="E967" s="11">
        <f t="shared" si="30"/>
        <v>17.61</v>
      </c>
      <c r="F967">
        <f t="shared" si="31"/>
        <v>91354</v>
      </c>
      <c r="H967" s="14">
        <v>17.61</v>
      </c>
      <c r="I967" s="811">
        <v>17.61</v>
      </c>
    </row>
    <row r="968" spans="2:9" ht="30" x14ac:dyDescent="0.25">
      <c r="B968" s="6">
        <v>91355</v>
      </c>
      <c r="C968" s="9" t="s">
        <v>569</v>
      </c>
      <c r="D968" s="6" t="s">
        <v>297</v>
      </c>
      <c r="E968" s="11">
        <f t="shared" si="30"/>
        <v>7.24</v>
      </c>
      <c r="F968">
        <f t="shared" si="31"/>
        <v>91355</v>
      </c>
      <c r="H968" s="11">
        <v>7.24</v>
      </c>
      <c r="I968">
        <v>7.24</v>
      </c>
    </row>
    <row r="969" spans="2:9" ht="30" x14ac:dyDescent="0.25">
      <c r="B969" s="4">
        <v>91356</v>
      </c>
      <c r="C969" s="8" t="s">
        <v>570</v>
      </c>
      <c r="D969" s="4" t="s">
        <v>297</v>
      </c>
      <c r="E969" s="11">
        <f t="shared" si="30"/>
        <v>2.92</v>
      </c>
      <c r="F969">
        <f t="shared" si="31"/>
        <v>91356</v>
      </c>
      <c r="H969" s="14">
        <v>2.92</v>
      </c>
      <c r="I969" s="811">
        <v>2.92</v>
      </c>
    </row>
    <row r="970" spans="2:9" ht="30" x14ac:dyDescent="0.25">
      <c r="B970" s="6">
        <v>91359</v>
      </c>
      <c r="C970" s="9" t="s">
        <v>571</v>
      </c>
      <c r="D970" s="6" t="s">
        <v>297</v>
      </c>
      <c r="E970" s="11">
        <f t="shared" si="30"/>
        <v>20.85</v>
      </c>
      <c r="F970">
        <f t="shared" si="31"/>
        <v>91359</v>
      </c>
      <c r="H970" s="11">
        <v>20.85</v>
      </c>
      <c r="I970">
        <v>20.85</v>
      </c>
    </row>
    <row r="971" spans="2:9" ht="30" x14ac:dyDescent="0.25">
      <c r="B971" s="4">
        <v>91360</v>
      </c>
      <c r="C971" s="8" t="s">
        <v>572</v>
      </c>
      <c r="D971" s="4" t="s">
        <v>297</v>
      </c>
      <c r="E971" s="11">
        <f t="shared" si="30"/>
        <v>7.99</v>
      </c>
      <c r="F971">
        <f t="shared" si="31"/>
        <v>91360</v>
      </c>
      <c r="H971" s="14">
        <v>7.99</v>
      </c>
      <c r="I971" s="811">
        <v>7.99</v>
      </c>
    </row>
    <row r="972" spans="2:9" ht="30" x14ac:dyDescent="0.25">
      <c r="B972" s="6">
        <v>91361</v>
      </c>
      <c r="C972" s="9" t="s">
        <v>573</v>
      </c>
      <c r="D972" s="6" t="s">
        <v>297</v>
      </c>
      <c r="E972" s="11">
        <f t="shared" si="30"/>
        <v>3.23</v>
      </c>
      <c r="F972">
        <f t="shared" si="31"/>
        <v>91361</v>
      </c>
      <c r="H972" s="11">
        <v>3.23</v>
      </c>
      <c r="I972">
        <v>3.23</v>
      </c>
    </row>
    <row r="973" spans="2:9" ht="30" x14ac:dyDescent="0.25">
      <c r="B973" s="4">
        <v>91367</v>
      </c>
      <c r="C973" s="8" t="s">
        <v>574</v>
      </c>
      <c r="D973" s="4" t="s">
        <v>297</v>
      </c>
      <c r="E973" s="11">
        <f t="shared" si="30"/>
        <v>21.88</v>
      </c>
      <c r="F973">
        <f t="shared" si="31"/>
        <v>91367</v>
      </c>
      <c r="H973" s="14">
        <v>21.88</v>
      </c>
      <c r="I973" s="811">
        <v>21.88</v>
      </c>
    </row>
    <row r="974" spans="2:9" ht="30" x14ac:dyDescent="0.25">
      <c r="B974" s="6">
        <v>91368</v>
      </c>
      <c r="C974" s="9" t="s">
        <v>575</v>
      </c>
      <c r="D974" s="6" t="s">
        <v>297</v>
      </c>
      <c r="E974" s="11">
        <f t="shared" si="30"/>
        <v>8.44</v>
      </c>
      <c r="F974">
        <f t="shared" si="31"/>
        <v>91368</v>
      </c>
      <c r="H974" s="11">
        <v>8.44</v>
      </c>
      <c r="I974">
        <v>8.44</v>
      </c>
    </row>
    <row r="975" spans="2:9" ht="30" x14ac:dyDescent="0.25">
      <c r="B975" s="4">
        <v>91369</v>
      </c>
      <c r="C975" s="8" t="s">
        <v>576</v>
      </c>
      <c r="D975" s="4" t="s">
        <v>297</v>
      </c>
      <c r="E975" s="11">
        <f t="shared" si="30"/>
        <v>3.4</v>
      </c>
      <c r="F975">
        <f t="shared" si="31"/>
        <v>91369</v>
      </c>
      <c r="H975" s="14">
        <v>3.4</v>
      </c>
      <c r="I975" s="811">
        <v>3.4</v>
      </c>
    </row>
    <row r="976" spans="2:9" ht="30" x14ac:dyDescent="0.25">
      <c r="B976" s="6">
        <v>91375</v>
      </c>
      <c r="C976" s="9" t="s">
        <v>577</v>
      </c>
      <c r="D976" s="6" t="s">
        <v>297</v>
      </c>
      <c r="E976" s="11">
        <f t="shared" si="30"/>
        <v>19.34</v>
      </c>
      <c r="F976">
        <f t="shared" si="31"/>
        <v>91375</v>
      </c>
      <c r="H976" s="11">
        <v>19.34</v>
      </c>
      <c r="I976">
        <v>19.34</v>
      </c>
    </row>
    <row r="977" spans="2:9" ht="30" x14ac:dyDescent="0.25">
      <c r="B977" s="4">
        <v>91376</v>
      </c>
      <c r="C977" s="8" t="s">
        <v>578</v>
      </c>
      <c r="D977" s="4" t="s">
        <v>297</v>
      </c>
      <c r="E977" s="11">
        <f t="shared" si="30"/>
        <v>7.95</v>
      </c>
      <c r="F977">
        <f t="shared" si="31"/>
        <v>91376</v>
      </c>
      <c r="H977" s="14">
        <v>7.95</v>
      </c>
      <c r="I977" s="811">
        <v>7.95</v>
      </c>
    </row>
    <row r="978" spans="2:9" ht="30" x14ac:dyDescent="0.25">
      <c r="B978" s="6">
        <v>91377</v>
      </c>
      <c r="C978" s="9" t="s">
        <v>579</v>
      </c>
      <c r="D978" s="6" t="s">
        <v>297</v>
      </c>
      <c r="E978" s="11">
        <f t="shared" si="30"/>
        <v>3.21</v>
      </c>
      <c r="F978">
        <f t="shared" si="31"/>
        <v>91377</v>
      </c>
      <c r="H978" s="11">
        <v>3.21</v>
      </c>
      <c r="I978">
        <v>3.21</v>
      </c>
    </row>
    <row r="979" spans="2:9" ht="30" x14ac:dyDescent="0.25">
      <c r="B979" s="4">
        <v>91380</v>
      </c>
      <c r="C979" s="8" t="s">
        <v>580</v>
      </c>
      <c r="D979" s="4" t="s">
        <v>297</v>
      </c>
      <c r="E979" s="11">
        <f t="shared" si="30"/>
        <v>28.78</v>
      </c>
      <c r="F979">
        <f t="shared" si="31"/>
        <v>91380</v>
      </c>
      <c r="H979" s="14">
        <v>28.78</v>
      </c>
      <c r="I979" s="811">
        <v>28.78</v>
      </c>
    </row>
    <row r="980" spans="2:9" ht="30" x14ac:dyDescent="0.25">
      <c r="B980" s="6">
        <v>91381</v>
      </c>
      <c r="C980" s="9" t="s">
        <v>581</v>
      </c>
      <c r="D980" s="6" t="s">
        <v>297</v>
      </c>
      <c r="E980" s="11">
        <f t="shared" si="30"/>
        <v>11.1</v>
      </c>
      <c r="F980">
        <f t="shared" si="31"/>
        <v>91381</v>
      </c>
      <c r="H980" s="11">
        <v>11.1</v>
      </c>
      <c r="I980">
        <v>11.1</v>
      </c>
    </row>
    <row r="981" spans="2:9" ht="30" x14ac:dyDescent="0.25">
      <c r="B981" s="4">
        <v>91382</v>
      </c>
      <c r="C981" s="8" t="s">
        <v>582</v>
      </c>
      <c r="D981" s="4" t="s">
        <v>297</v>
      </c>
      <c r="E981" s="11">
        <f t="shared" si="30"/>
        <v>4.4800000000000004</v>
      </c>
      <c r="F981">
        <f t="shared" si="31"/>
        <v>91382</v>
      </c>
      <c r="H981" s="14">
        <v>4.4800000000000004</v>
      </c>
      <c r="I981" s="811">
        <v>4.4800000000000004</v>
      </c>
    </row>
    <row r="982" spans="2:9" ht="30" x14ac:dyDescent="0.25">
      <c r="B982" s="6">
        <v>91383</v>
      </c>
      <c r="C982" s="9" t="s">
        <v>583</v>
      </c>
      <c r="D982" s="6" t="s">
        <v>297</v>
      </c>
      <c r="E982" s="11">
        <f t="shared" si="30"/>
        <v>51.94</v>
      </c>
      <c r="F982">
        <f t="shared" si="31"/>
        <v>91383</v>
      </c>
      <c r="H982" s="11">
        <v>51.94</v>
      </c>
      <c r="I982">
        <v>51.94</v>
      </c>
    </row>
    <row r="983" spans="2:9" ht="30" x14ac:dyDescent="0.25">
      <c r="B983" s="4">
        <v>91384</v>
      </c>
      <c r="C983" s="8" t="s">
        <v>584</v>
      </c>
      <c r="D983" s="4" t="s">
        <v>297</v>
      </c>
      <c r="E983" s="11">
        <f t="shared" si="30"/>
        <v>142.91</v>
      </c>
      <c r="F983">
        <f t="shared" si="31"/>
        <v>91384</v>
      </c>
      <c r="H983" s="14">
        <v>142.91</v>
      </c>
      <c r="I983" s="811">
        <v>142.91</v>
      </c>
    </row>
    <row r="984" spans="2:9" ht="30" x14ac:dyDescent="0.25">
      <c r="B984" s="6">
        <v>91390</v>
      </c>
      <c r="C984" s="9" t="s">
        <v>585</v>
      </c>
      <c r="D984" s="6" t="s">
        <v>297</v>
      </c>
      <c r="E984" s="11">
        <f t="shared" si="30"/>
        <v>19.11</v>
      </c>
      <c r="F984">
        <f t="shared" si="31"/>
        <v>91390</v>
      </c>
      <c r="H984" s="11">
        <v>19.11</v>
      </c>
      <c r="I984">
        <v>19.11</v>
      </c>
    </row>
    <row r="985" spans="2:9" ht="30" x14ac:dyDescent="0.25">
      <c r="B985" s="4">
        <v>91391</v>
      </c>
      <c r="C985" s="8" t="s">
        <v>586</v>
      </c>
      <c r="D985" s="4" t="s">
        <v>297</v>
      </c>
      <c r="E985" s="11">
        <f t="shared" si="30"/>
        <v>7.63</v>
      </c>
      <c r="F985">
        <f t="shared" si="31"/>
        <v>91391</v>
      </c>
      <c r="H985" s="14">
        <v>7.63</v>
      </c>
      <c r="I985" s="811">
        <v>7.63</v>
      </c>
    </row>
    <row r="986" spans="2:9" ht="45" x14ac:dyDescent="0.25">
      <c r="B986" s="6">
        <v>91392</v>
      </c>
      <c r="C986" s="9" t="s">
        <v>587</v>
      </c>
      <c r="D986" s="6" t="s">
        <v>297</v>
      </c>
      <c r="E986" s="11">
        <f t="shared" si="30"/>
        <v>3.07</v>
      </c>
      <c r="F986">
        <f t="shared" si="31"/>
        <v>91392</v>
      </c>
      <c r="H986" s="11">
        <v>3.07</v>
      </c>
      <c r="I986">
        <v>3.07</v>
      </c>
    </row>
    <row r="987" spans="2:9" ht="30" x14ac:dyDescent="0.25">
      <c r="B987" s="4">
        <v>91396</v>
      </c>
      <c r="C987" s="8" t="s">
        <v>588</v>
      </c>
      <c r="D987" s="4" t="s">
        <v>297</v>
      </c>
      <c r="E987" s="11">
        <f t="shared" si="30"/>
        <v>28.95</v>
      </c>
      <c r="F987">
        <f t="shared" si="31"/>
        <v>91396</v>
      </c>
      <c r="H987" s="14">
        <v>28.95</v>
      </c>
      <c r="I987" s="811">
        <v>28.95</v>
      </c>
    </row>
    <row r="988" spans="2:9" ht="30" x14ac:dyDescent="0.25">
      <c r="B988" s="6">
        <v>91397</v>
      </c>
      <c r="C988" s="9" t="s">
        <v>589</v>
      </c>
      <c r="D988" s="6" t="s">
        <v>297</v>
      </c>
      <c r="E988" s="11">
        <f t="shared" si="30"/>
        <v>11.21</v>
      </c>
      <c r="F988">
        <f t="shared" si="31"/>
        <v>91397</v>
      </c>
      <c r="H988" s="11">
        <v>11.21</v>
      </c>
      <c r="I988">
        <v>11.21</v>
      </c>
    </row>
    <row r="989" spans="2:9" ht="30" x14ac:dyDescent="0.25">
      <c r="B989" s="4">
        <v>91398</v>
      </c>
      <c r="C989" s="8" t="s">
        <v>590</v>
      </c>
      <c r="D989" s="4" t="s">
        <v>297</v>
      </c>
      <c r="E989" s="11">
        <f t="shared" si="30"/>
        <v>4.53</v>
      </c>
      <c r="F989">
        <f t="shared" si="31"/>
        <v>91398</v>
      </c>
      <c r="H989" s="14">
        <v>4.53</v>
      </c>
      <c r="I989" s="811">
        <v>4.53</v>
      </c>
    </row>
    <row r="990" spans="2:9" ht="30" x14ac:dyDescent="0.25">
      <c r="B990" s="6">
        <v>91402</v>
      </c>
      <c r="C990" s="9" t="s">
        <v>591</v>
      </c>
      <c r="D990" s="6" t="s">
        <v>297</v>
      </c>
      <c r="E990" s="11">
        <f t="shared" si="30"/>
        <v>3.53</v>
      </c>
      <c r="F990">
        <f t="shared" si="31"/>
        <v>91402</v>
      </c>
      <c r="H990" s="11">
        <v>3.53</v>
      </c>
      <c r="I990">
        <v>3.53</v>
      </c>
    </row>
    <row r="991" spans="2:9" ht="30" x14ac:dyDescent="0.25">
      <c r="B991" s="4">
        <v>91466</v>
      </c>
      <c r="C991" s="8" t="s">
        <v>592</v>
      </c>
      <c r="D991" s="4" t="s">
        <v>297</v>
      </c>
      <c r="E991" s="11">
        <f t="shared" si="30"/>
        <v>4.01</v>
      </c>
      <c r="F991">
        <f t="shared" si="31"/>
        <v>91466</v>
      </c>
      <c r="H991" s="14">
        <v>4.01</v>
      </c>
      <c r="I991" s="811">
        <v>4.01</v>
      </c>
    </row>
    <row r="992" spans="2:9" ht="30" x14ac:dyDescent="0.25">
      <c r="B992" s="6">
        <v>91467</v>
      </c>
      <c r="C992" s="9" t="s">
        <v>593</v>
      </c>
      <c r="D992" s="6" t="s">
        <v>297</v>
      </c>
      <c r="E992" s="11">
        <f t="shared" si="30"/>
        <v>159.37</v>
      </c>
      <c r="F992">
        <f t="shared" si="31"/>
        <v>91467</v>
      </c>
      <c r="H992" s="11">
        <v>159.37</v>
      </c>
      <c r="I992">
        <v>159.37</v>
      </c>
    </row>
    <row r="993" spans="2:9" ht="30" x14ac:dyDescent="0.25">
      <c r="B993" s="4">
        <v>91468</v>
      </c>
      <c r="C993" s="8" t="s">
        <v>9104</v>
      </c>
      <c r="D993" s="4" t="s">
        <v>297</v>
      </c>
      <c r="E993" s="11">
        <f t="shared" si="30"/>
        <v>22.79</v>
      </c>
      <c r="F993">
        <f t="shared" si="31"/>
        <v>91468</v>
      </c>
      <c r="H993" s="14">
        <v>22.79</v>
      </c>
      <c r="I993" s="811">
        <v>22.79</v>
      </c>
    </row>
    <row r="994" spans="2:9" ht="30" x14ac:dyDescent="0.25">
      <c r="B994" s="6">
        <v>91469</v>
      </c>
      <c r="C994" s="9" t="s">
        <v>9105</v>
      </c>
      <c r="D994" s="6" t="s">
        <v>297</v>
      </c>
      <c r="E994" s="11">
        <f t="shared" si="30"/>
        <v>9.9700000000000006</v>
      </c>
      <c r="F994">
        <f t="shared" si="31"/>
        <v>91469</v>
      </c>
      <c r="H994" s="11">
        <v>9.9700000000000006</v>
      </c>
      <c r="I994">
        <v>9.9700000000000006</v>
      </c>
    </row>
    <row r="995" spans="2:9" ht="30" x14ac:dyDescent="0.25">
      <c r="B995" s="4">
        <v>91484</v>
      </c>
      <c r="C995" s="8" t="s">
        <v>9106</v>
      </c>
      <c r="D995" s="4" t="s">
        <v>297</v>
      </c>
      <c r="E995" s="11">
        <f t="shared" si="30"/>
        <v>7.59</v>
      </c>
      <c r="F995">
        <f t="shared" si="31"/>
        <v>91484</v>
      </c>
      <c r="H995" s="14">
        <v>7.59</v>
      </c>
      <c r="I995" s="811">
        <v>7.59</v>
      </c>
    </row>
    <row r="996" spans="2:9" ht="45" x14ac:dyDescent="0.25">
      <c r="B996" s="6">
        <v>91485</v>
      </c>
      <c r="C996" s="9" t="s">
        <v>9107</v>
      </c>
      <c r="D996" s="6" t="s">
        <v>297</v>
      </c>
      <c r="E996" s="11">
        <f t="shared" si="30"/>
        <v>164.43</v>
      </c>
      <c r="F996">
        <f t="shared" si="31"/>
        <v>91485</v>
      </c>
      <c r="H996" s="11">
        <v>164.43</v>
      </c>
      <c r="I996">
        <v>164.43</v>
      </c>
    </row>
    <row r="997" spans="2:9" ht="30" x14ac:dyDescent="0.25">
      <c r="B997" s="4">
        <v>91529</v>
      </c>
      <c r="C997" s="8" t="s">
        <v>594</v>
      </c>
      <c r="D997" s="4" t="s">
        <v>297</v>
      </c>
      <c r="E997" s="11">
        <f t="shared" si="30"/>
        <v>0.74</v>
      </c>
      <c r="F997">
        <f t="shared" si="31"/>
        <v>91529</v>
      </c>
      <c r="H997" s="14">
        <v>0.74</v>
      </c>
      <c r="I997" s="811">
        <v>0.74</v>
      </c>
    </row>
    <row r="998" spans="2:9" x14ac:dyDescent="0.25">
      <c r="B998" s="6">
        <v>91530</v>
      </c>
      <c r="C998" s="9" t="s">
        <v>595</v>
      </c>
      <c r="D998" s="6" t="s">
        <v>297</v>
      </c>
      <c r="E998" s="11">
        <f t="shared" si="30"/>
        <v>0.19</v>
      </c>
      <c r="F998">
        <f t="shared" si="31"/>
        <v>91530</v>
      </c>
      <c r="H998" s="11">
        <v>0.19</v>
      </c>
      <c r="I998">
        <v>0.19</v>
      </c>
    </row>
    <row r="999" spans="2:9" ht="30" x14ac:dyDescent="0.25">
      <c r="B999" s="4">
        <v>91531</v>
      </c>
      <c r="C999" s="8" t="s">
        <v>596</v>
      </c>
      <c r="D999" s="4" t="s">
        <v>297</v>
      </c>
      <c r="E999" s="11">
        <f t="shared" si="30"/>
        <v>0.93</v>
      </c>
      <c r="F999">
        <f t="shared" si="31"/>
        <v>91531</v>
      </c>
      <c r="H999" s="14">
        <v>0.93</v>
      </c>
      <c r="I999" s="811">
        <v>0.93</v>
      </c>
    </row>
    <row r="1000" spans="2:9" ht="30" x14ac:dyDescent="0.25">
      <c r="B1000" s="6">
        <v>91532</v>
      </c>
      <c r="C1000" s="9" t="s">
        <v>597</v>
      </c>
      <c r="D1000" s="6" t="s">
        <v>297</v>
      </c>
      <c r="E1000" s="11">
        <f t="shared" si="30"/>
        <v>6.11</v>
      </c>
      <c r="F1000">
        <f t="shared" si="31"/>
        <v>91532</v>
      </c>
      <c r="H1000" s="11">
        <v>6.11</v>
      </c>
      <c r="I1000">
        <v>6.11</v>
      </c>
    </row>
    <row r="1001" spans="2:9" ht="30" x14ac:dyDescent="0.25">
      <c r="B1001" s="4">
        <v>91629</v>
      </c>
      <c r="C1001" s="8" t="s">
        <v>598</v>
      </c>
      <c r="D1001" s="4" t="s">
        <v>297</v>
      </c>
      <c r="E1001" s="11">
        <f t="shared" si="30"/>
        <v>21.42</v>
      </c>
      <c r="F1001">
        <f t="shared" si="31"/>
        <v>91629</v>
      </c>
      <c r="H1001" s="14">
        <v>21.42</v>
      </c>
      <c r="I1001" s="811">
        <v>21.42</v>
      </c>
    </row>
    <row r="1002" spans="2:9" ht="30" x14ac:dyDescent="0.25">
      <c r="B1002" s="6">
        <v>91630</v>
      </c>
      <c r="C1002" s="9" t="s">
        <v>599</v>
      </c>
      <c r="D1002" s="6" t="s">
        <v>297</v>
      </c>
      <c r="E1002" s="11">
        <f t="shared" si="30"/>
        <v>7.98</v>
      </c>
      <c r="F1002">
        <f t="shared" si="31"/>
        <v>91630</v>
      </c>
      <c r="H1002" s="11">
        <v>7.98</v>
      </c>
      <c r="I1002">
        <v>7.98</v>
      </c>
    </row>
    <row r="1003" spans="2:9" ht="30" x14ac:dyDescent="0.25">
      <c r="B1003" s="4">
        <v>91631</v>
      </c>
      <c r="C1003" s="8" t="s">
        <v>600</v>
      </c>
      <c r="D1003" s="4" t="s">
        <v>297</v>
      </c>
      <c r="E1003" s="11">
        <f t="shared" si="30"/>
        <v>3.22</v>
      </c>
      <c r="F1003">
        <f t="shared" si="31"/>
        <v>91631</v>
      </c>
      <c r="H1003" s="14">
        <v>3.22</v>
      </c>
      <c r="I1003" s="811">
        <v>3.22</v>
      </c>
    </row>
    <row r="1004" spans="2:9" ht="30" x14ac:dyDescent="0.25">
      <c r="B1004" s="6">
        <v>91632</v>
      </c>
      <c r="C1004" s="9" t="s">
        <v>601</v>
      </c>
      <c r="D1004" s="6" t="s">
        <v>297</v>
      </c>
      <c r="E1004" s="11">
        <f t="shared" si="30"/>
        <v>36.76</v>
      </c>
      <c r="F1004">
        <f t="shared" si="31"/>
        <v>91632</v>
      </c>
      <c r="H1004" s="11">
        <v>36.76</v>
      </c>
      <c r="I1004">
        <v>36.76</v>
      </c>
    </row>
    <row r="1005" spans="2:9" ht="30" x14ac:dyDescent="0.25">
      <c r="B1005" s="4">
        <v>91633</v>
      </c>
      <c r="C1005" s="8" t="s">
        <v>602</v>
      </c>
      <c r="D1005" s="4" t="s">
        <v>297</v>
      </c>
      <c r="E1005" s="11">
        <f t="shared" si="30"/>
        <v>134.88999999999999</v>
      </c>
      <c r="F1005">
        <f t="shared" si="31"/>
        <v>91633</v>
      </c>
      <c r="H1005" s="14">
        <v>134.88999999999999</v>
      </c>
      <c r="I1005" s="811">
        <v>134.88999999999999</v>
      </c>
    </row>
    <row r="1006" spans="2:9" ht="30" x14ac:dyDescent="0.25">
      <c r="B1006" s="6">
        <v>91640</v>
      </c>
      <c r="C1006" s="9" t="s">
        <v>603</v>
      </c>
      <c r="D1006" s="6" t="s">
        <v>297</v>
      </c>
      <c r="E1006" s="11">
        <f t="shared" si="30"/>
        <v>39.909999999999997</v>
      </c>
      <c r="F1006">
        <f t="shared" si="31"/>
        <v>91640</v>
      </c>
      <c r="H1006" s="11">
        <v>39.909999999999997</v>
      </c>
      <c r="I1006">
        <v>39.909999999999997</v>
      </c>
    </row>
    <row r="1007" spans="2:9" ht="30" x14ac:dyDescent="0.25">
      <c r="B1007" s="4">
        <v>91641</v>
      </c>
      <c r="C1007" s="8" t="s">
        <v>604</v>
      </c>
      <c r="D1007" s="4" t="s">
        <v>297</v>
      </c>
      <c r="E1007" s="11">
        <f t="shared" si="30"/>
        <v>16.11</v>
      </c>
      <c r="F1007">
        <f t="shared" si="31"/>
        <v>91641</v>
      </c>
      <c r="H1007" s="14">
        <v>16.11</v>
      </c>
      <c r="I1007" s="811">
        <v>16.11</v>
      </c>
    </row>
    <row r="1008" spans="2:9" ht="45" x14ac:dyDescent="0.25">
      <c r="B1008" s="6">
        <v>91642</v>
      </c>
      <c r="C1008" s="9" t="s">
        <v>605</v>
      </c>
      <c r="D1008" s="6" t="s">
        <v>297</v>
      </c>
      <c r="E1008" s="11">
        <f t="shared" si="30"/>
        <v>6.5</v>
      </c>
      <c r="F1008">
        <f t="shared" si="31"/>
        <v>91642</v>
      </c>
      <c r="H1008" s="11">
        <v>6.5</v>
      </c>
      <c r="I1008">
        <v>6.5</v>
      </c>
    </row>
    <row r="1009" spans="2:9" ht="30" x14ac:dyDescent="0.25">
      <c r="B1009" s="4">
        <v>91643</v>
      </c>
      <c r="C1009" s="8" t="s">
        <v>606</v>
      </c>
      <c r="D1009" s="4" t="s">
        <v>297</v>
      </c>
      <c r="E1009" s="11">
        <f t="shared" si="30"/>
        <v>71.98</v>
      </c>
      <c r="F1009">
        <f t="shared" si="31"/>
        <v>91643</v>
      </c>
      <c r="H1009" s="14">
        <v>71.98</v>
      </c>
      <c r="I1009" s="811">
        <v>71.98</v>
      </c>
    </row>
    <row r="1010" spans="2:9" ht="45" x14ac:dyDescent="0.25">
      <c r="B1010" s="6">
        <v>91644</v>
      </c>
      <c r="C1010" s="9" t="s">
        <v>607</v>
      </c>
      <c r="D1010" s="6" t="s">
        <v>297</v>
      </c>
      <c r="E1010" s="11">
        <f t="shared" si="30"/>
        <v>303.55</v>
      </c>
      <c r="F1010">
        <f t="shared" si="31"/>
        <v>91644</v>
      </c>
      <c r="H1010" s="11">
        <v>303.55</v>
      </c>
      <c r="I1010">
        <v>303.55</v>
      </c>
    </row>
    <row r="1011" spans="2:9" x14ac:dyDescent="0.25">
      <c r="B1011" s="4">
        <v>91688</v>
      </c>
      <c r="C1011" s="8" t="s">
        <v>608</v>
      </c>
      <c r="D1011" s="4" t="s">
        <v>297</v>
      </c>
      <c r="E1011" s="11">
        <f t="shared" si="30"/>
        <v>0.11</v>
      </c>
      <c r="F1011">
        <f t="shared" si="31"/>
        <v>91688</v>
      </c>
      <c r="H1011" s="14">
        <v>0.11</v>
      </c>
      <c r="I1011" s="811">
        <v>0.11</v>
      </c>
    </row>
    <row r="1012" spans="2:9" x14ac:dyDescent="0.25">
      <c r="B1012" s="6">
        <v>91689</v>
      </c>
      <c r="C1012" s="9" t="s">
        <v>609</v>
      </c>
      <c r="D1012" s="6" t="s">
        <v>297</v>
      </c>
      <c r="E1012" s="11">
        <f t="shared" si="30"/>
        <v>0.02</v>
      </c>
      <c r="F1012">
        <f t="shared" si="31"/>
        <v>91689</v>
      </c>
      <c r="H1012" s="11">
        <v>0.02</v>
      </c>
      <c r="I1012">
        <v>0.02</v>
      </c>
    </row>
    <row r="1013" spans="2:9" x14ac:dyDescent="0.25">
      <c r="B1013" s="4">
        <v>91690</v>
      </c>
      <c r="C1013" s="8" t="s">
        <v>610</v>
      </c>
      <c r="D1013" s="4" t="s">
        <v>297</v>
      </c>
      <c r="E1013" s="11">
        <f t="shared" si="30"/>
        <v>7.0000000000000007E-2</v>
      </c>
      <c r="F1013">
        <f t="shared" si="31"/>
        <v>91690</v>
      </c>
      <c r="H1013" s="14">
        <v>7.0000000000000007E-2</v>
      </c>
      <c r="I1013" s="811">
        <v>7.0000000000000007E-2</v>
      </c>
    </row>
    <row r="1014" spans="2:9" ht="30" x14ac:dyDescent="0.25">
      <c r="B1014" s="6">
        <v>91691</v>
      </c>
      <c r="C1014" s="9" t="s">
        <v>611</v>
      </c>
      <c r="D1014" s="6" t="s">
        <v>297</v>
      </c>
      <c r="E1014" s="11">
        <f t="shared" si="30"/>
        <v>1.45</v>
      </c>
      <c r="F1014">
        <f t="shared" si="31"/>
        <v>91691</v>
      </c>
      <c r="H1014" s="11">
        <v>1.45</v>
      </c>
      <c r="I1014">
        <v>1.45</v>
      </c>
    </row>
    <row r="1015" spans="2:9" x14ac:dyDescent="0.25">
      <c r="B1015" s="4">
        <v>92040</v>
      </c>
      <c r="C1015" s="8" t="s">
        <v>612</v>
      </c>
      <c r="D1015" s="4" t="s">
        <v>297</v>
      </c>
      <c r="E1015" s="11">
        <f t="shared" si="30"/>
        <v>6.47</v>
      </c>
      <c r="F1015">
        <f t="shared" si="31"/>
        <v>92040</v>
      </c>
      <c r="H1015" s="14">
        <v>6.47</v>
      </c>
      <c r="I1015" s="811">
        <v>6.47</v>
      </c>
    </row>
    <row r="1016" spans="2:9" x14ac:dyDescent="0.25">
      <c r="B1016" s="6">
        <v>92041</v>
      </c>
      <c r="C1016" s="9" t="s">
        <v>613</v>
      </c>
      <c r="D1016" s="6" t="s">
        <v>297</v>
      </c>
      <c r="E1016" s="11">
        <f t="shared" si="30"/>
        <v>1.33</v>
      </c>
      <c r="F1016">
        <f t="shared" si="31"/>
        <v>92041</v>
      </c>
      <c r="H1016" s="11">
        <v>1.33</v>
      </c>
      <c r="I1016">
        <v>1.33</v>
      </c>
    </row>
    <row r="1017" spans="2:9" x14ac:dyDescent="0.25">
      <c r="B1017" s="4">
        <v>92042</v>
      </c>
      <c r="C1017" s="8" t="s">
        <v>614</v>
      </c>
      <c r="D1017" s="4" t="s">
        <v>297</v>
      </c>
      <c r="E1017" s="11">
        <f t="shared" si="30"/>
        <v>5.39</v>
      </c>
      <c r="F1017">
        <f t="shared" si="31"/>
        <v>92042</v>
      </c>
      <c r="H1017" s="14">
        <v>5.39</v>
      </c>
      <c r="I1017" s="811">
        <v>5.39</v>
      </c>
    </row>
    <row r="1018" spans="2:9" ht="45" x14ac:dyDescent="0.25">
      <c r="B1018" s="6">
        <v>92101</v>
      </c>
      <c r="C1018" s="9" t="s">
        <v>9108</v>
      </c>
      <c r="D1018" s="6" t="s">
        <v>297</v>
      </c>
      <c r="E1018" s="11">
        <f t="shared" si="30"/>
        <v>41.27</v>
      </c>
      <c r="F1018">
        <f t="shared" si="31"/>
        <v>92101</v>
      </c>
      <c r="H1018" s="11">
        <v>41.27</v>
      </c>
      <c r="I1018">
        <v>41.27</v>
      </c>
    </row>
    <row r="1019" spans="2:9" ht="45" x14ac:dyDescent="0.25">
      <c r="B1019" s="4">
        <v>92102</v>
      </c>
      <c r="C1019" s="8" t="s">
        <v>9109</v>
      </c>
      <c r="D1019" s="4" t="s">
        <v>297</v>
      </c>
      <c r="E1019" s="11">
        <f t="shared" si="30"/>
        <v>14.05</v>
      </c>
      <c r="F1019">
        <f t="shared" si="31"/>
        <v>92102</v>
      </c>
      <c r="H1019" s="14">
        <v>14.05</v>
      </c>
      <c r="I1019" s="811">
        <v>14.05</v>
      </c>
    </row>
    <row r="1020" spans="2:9" ht="45" x14ac:dyDescent="0.25">
      <c r="B1020" s="6">
        <v>92103</v>
      </c>
      <c r="C1020" s="9" t="s">
        <v>9110</v>
      </c>
      <c r="D1020" s="6" t="s">
        <v>297</v>
      </c>
      <c r="E1020" s="11">
        <f t="shared" si="30"/>
        <v>9.82</v>
      </c>
      <c r="F1020">
        <f t="shared" si="31"/>
        <v>92103</v>
      </c>
      <c r="H1020" s="11">
        <v>9.82</v>
      </c>
      <c r="I1020">
        <v>9.82</v>
      </c>
    </row>
    <row r="1021" spans="2:9" ht="45" x14ac:dyDescent="0.25">
      <c r="B1021" s="4">
        <v>92104</v>
      </c>
      <c r="C1021" s="8" t="s">
        <v>9111</v>
      </c>
      <c r="D1021" s="4" t="s">
        <v>297</v>
      </c>
      <c r="E1021" s="11">
        <f t="shared" si="30"/>
        <v>67.8</v>
      </c>
      <c r="F1021">
        <f t="shared" si="31"/>
        <v>92104</v>
      </c>
      <c r="H1021" s="14">
        <v>67.8</v>
      </c>
      <c r="I1021" s="811">
        <v>67.8</v>
      </c>
    </row>
    <row r="1022" spans="2:9" ht="45" x14ac:dyDescent="0.25">
      <c r="B1022" s="6">
        <v>92105</v>
      </c>
      <c r="C1022" s="9" t="s">
        <v>9112</v>
      </c>
      <c r="D1022" s="6" t="s">
        <v>297</v>
      </c>
      <c r="E1022" s="11">
        <f t="shared" si="30"/>
        <v>177.69</v>
      </c>
      <c r="F1022">
        <f t="shared" si="31"/>
        <v>92105</v>
      </c>
      <c r="H1022" s="11">
        <v>177.69</v>
      </c>
      <c r="I1022">
        <v>177.69</v>
      </c>
    </row>
    <row r="1023" spans="2:9" ht="30" x14ac:dyDescent="0.25">
      <c r="B1023" s="4">
        <v>92108</v>
      </c>
      <c r="C1023" s="8" t="s">
        <v>9113</v>
      </c>
      <c r="D1023" s="4" t="s">
        <v>297</v>
      </c>
      <c r="E1023" s="11">
        <f t="shared" si="30"/>
        <v>0.92</v>
      </c>
      <c r="F1023">
        <f t="shared" si="31"/>
        <v>92108</v>
      </c>
      <c r="H1023" s="14">
        <v>0.92</v>
      </c>
      <c r="I1023" s="811">
        <v>0.92</v>
      </c>
    </row>
    <row r="1024" spans="2:9" ht="30" x14ac:dyDescent="0.25">
      <c r="B1024" s="6">
        <v>92109</v>
      </c>
      <c r="C1024" s="9" t="s">
        <v>9114</v>
      </c>
      <c r="D1024" s="6" t="s">
        <v>297</v>
      </c>
      <c r="E1024" s="11">
        <f t="shared" si="30"/>
        <v>0.22</v>
      </c>
      <c r="F1024">
        <f t="shared" si="31"/>
        <v>92109</v>
      </c>
      <c r="H1024" s="11">
        <v>0.22</v>
      </c>
      <c r="I1024">
        <v>0.22</v>
      </c>
    </row>
    <row r="1025" spans="2:9" ht="30" x14ac:dyDescent="0.25">
      <c r="B1025" s="4">
        <v>92110</v>
      </c>
      <c r="C1025" s="8" t="s">
        <v>9115</v>
      </c>
      <c r="D1025" s="4" t="s">
        <v>297</v>
      </c>
      <c r="E1025" s="11">
        <f t="shared" si="30"/>
        <v>1.23</v>
      </c>
      <c r="F1025">
        <f t="shared" si="31"/>
        <v>92110</v>
      </c>
      <c r="H1025" s="14">
        <v>1.23</v>
      </c>
      <c r="I1025" s="811">
        <v>1.23</v>
      </c>
    </row>
    <row r="1026" spans="2:9" ht="30" x14ac:dyDescent="0.25">
      <c r="B1026" s="6">
        <v>92111</v>
      </c>
      <c r="C1026" s="9" t="s">
        <v>9116</v>
      </c>
      <c r="D1026" s="6" t="s">
        <v>297</v>
      </c>
      <c r="E1026" s="11">
        <f t="shared" si="30"/>
        <v>1.33</v>
      </c>
      <c r="F1026">
        <f t="shared" si="31"/>
        <v>92111</v>
      </c>
      <c r="H1026" s="11">
        <v>1.33</v>
      </c>
      <c r="I1026">
        <v>1.33</v>
      </c>
    </row>
    <row r="1027" spans="2:9" x14ac:dyDescent="0.25">
      <c r="B1027" s="4">
        <v>92114</v>
      </c>
      <c r="C1027" s="8" t="s">
        <v>9117</v>
      </c>
      <c r="D1027" s="4" t="s">
        <v>297</v>
      </c>
      <c r="E1027" s="11">
        <f t="shared" ref="E1027:E1090" si="32">IF($K$2=$H$1,H1027,I1027)</f>
        <v>0.24</v>
      </c>
      <c r="F1027">
        <f t="shared" ref="F1027:F1090" si="33">IF(LEN($B1027)=7,CONCATENATE(MID($B1027,1,6),"00",RIGHT($B1027,1)),IF(LEN($B1027)=8,CONCATENATE(MID($B1027,1,6),"0",RIGHT($B1027,2)),$B1027))</f>
        <v>92114</v>
      </c>
      <c r="H1027" s="14">
        <v>0.24</v>
      </c>
      <c r="I1027" s="811">
        <v>0.24</v>
      </c>
    </row>
    <row r="1028" spans="2:9" x14ac:dyDescent="0.25">
      <c r="B1028" s="6">
        <v>92115</v>
      </c>
      <c r="C1028" s="9" t="s">
        <v>9118</v>
      </c>
      <c r="D1028" s="6" t="s">
        <v>297</v>
      </c>
      <c r="E1028" s="11">
        <f t="shared" si="32"/>
        <v>0.05</v>
      </c>
      <c r="F1028">
        <f t="shared" si="33"/>
        <v>92115</v>
      </c>
      <c r="H1028" s="11">
        <v>0.05</v>
      </c>
      <c r="I1028">
        <v>0.05</v>
      </c>
    </row>
    <row r="1029" spans="2:9" x14ac:dyDescent="0.25">
      <c r="B1029" s="4">
        <v>92116</v>
      </c>
      <c r="C1029" s="8" t="s">
        <v>9119</v>
      </c>
      <c r="D1029" s="4" t="s">
        <v>297</v>
      </c>
      <c r="E1029" s="11">
        <f t="shared" si="32"/>
        <v>0.17</v>
      </c>
      <c r="F1029">
        <f t="shared" si="33"/>
        <v>92116</v>
      </c>
      <c r="H1029" s="14">
        <v>0.17</v>
      </c>
      <c r="I1029" s="811">
        <v>0.17</v>
      </c>
    </row>
    <row r="1030" spans="2:9" x14ac:dyDescent="0.25">
      <c r="B1030" s="6">
        <v>92133</v>
      </c>
      <c r="C1030" s="9" t="s">
        <v>615</v>
      </c>
      <c r="D1030" s="6" t="s">
        <v>297</v>
      </c>
      <c r="E1030" s="11">
        <f t="shared" si="32"/>
        <v>12.78</v>
      </c>
      <c r="F1030">
        <f t="shared" si="33"/>
        <v>92133</v>
      </c>
      <c r="H1030" s="11">
        <v>12.78</v>
      </c>
      <c r="I1030">
        <v>12.78</v>
      </c>
    </row>
    <row r="1031" spans="2:9" x14ac:dyDescent="0.25">
      <c r="B1031" s="4">
        <v>92134</v>
      </c>
      <c r="C1031" s="8" t="s">
        <v>616</v>
      </c>
      <c r="D1031" s="4" t="s">
        <v>297</v>
      </c>
      <c r="E1031" s="11">
        <f t="shared" si="32"/>
        <v>3.94</v>
      </c>
      <c r="F1031">
        <f t="shared" si="33"/>
        <v>92134</v>
      </c>
      <c r="H1031" s="14">
        <v>3.94</v>
      </c>
      <c r="I1031" s="811">
        <v>3.94</v>
      </c>
    </row>
    <row r="1032" spans="2:9" x14ac:dyDescent="0.25">
      <c r="B1032" s="6">
        <v>92135</v>
      </c>
      <c r="C1032" s="9" t="s">
        <v>617</v>
      </c>
      <c r="D1032" s="6" t="s">
        <v>297</v>
      </c>
      <c r="E1032" s="11">
        <f t="shared" si="32"/>
        <v>1.59</v>
      </c>
      <c r="F1032">
        <f t="shared" si="33"/>
        <v>92135</v>
      </c>
      <c r="H1032" s="11">
        <v>1.59</v>
      </c>
      <c r="I1032">
        <v>1.59</v>
      </c>
    </row>
    <row r="1033" spans="2:9" x14ac:dyDescent="0.25">
      <c r="B1033" s="4">
        <v>92136</v>
      </c>
      <c r="C1033" s="8" t="s">
        <v>618</v>
      </c>
      <c r="D1033" s="4" t="s">
        <v>297</v>
      </c>
      <c r="E1033" s="11">
        <f t="shared" si="32"/>
        <v>15.98</v>
      </c>
      <c r="F1033">
        <f t="shared" si="33"/>
        <v>92136</v>
      </c>
      <c r="H1033" s="14">
        <v>15.98</v>
      </c>
      <c r="I1033" s="811">
        <v>15.98</v>
      </c>
    </row>
    <row r="1034" spans="2:9" x14ac:dyDescent="0.25">
      <c r="B1034" s="6">
        <v>92137</v>
      </c>
      <c r="C1034" s="9" t="s">
        <v>619</v>
      </c>
      <c r="D1034" s="6" t="s">
        <v>297</v>
      </c>
      <c r="E1034" s="11">
        <f t="shared" si="32"/>
        <v>35.51</v>
      </c>
      <c r="F1034">
        <f t="shared" si="33"/>
        <v>92137</v>
      </c>
      <c r="H1034" s="11">
        <v>35.51</v>
      </c>
      <c r="I1034">
        <v>35.51</v>
      </c>
    </row>
    <row r="1035" spans="2:9" ht="30" x14ac:dyDescent="0.25">
      <c r="B1035" s="4">
        <v>92140</v>
      </c>
      <c r="C1035" s="8" t="s">
        <v>620</v>
      </c>
      <c r="D1035" s="4" t="s">
        <v>297</v>
      </c>
      <c r="E1035" s="11">
        <f t="shared" si="32"/>
        <v>4.68</v>
      </c>
      <c r="F1035">
        <f t="shared" si="33"/>
        <v>92140</v>
      </c>
      <c r="H1035" s="14">
        <v>4.68</v>
      </c>
      <c r="I1035" s="811">
        <v>4.68</v>
      </c>
    </row>
    <row r="1036" spans="2:9" x14ac:dyDescent="0.25">
      <c r="B1036" s="6">
        <v>92141</v>
      </c>
      <c r="C1036" s="9" t="s">
        <v>621</v>
      </c>
      <c r="D1036" s="6" t="s">
        <v>297</v>
      </c>
      <c r="E1036" s="11">
        <f t="shared" si="32"/>
        <v>1.44</v>
      </c>
      <c r="F1036">
        <f t="shared" si="33"/>
        <v>92141</v>
      </c>
      <c r="H1036" s="11">
        <v>1.44</v>
      </c>
      <c r="I1036">
        <v>1.44</v>
      </c>
    </row>
    <row r="1037" spans="2:9" ht="30" x14ac:dyDescent="0.25">
      <c r="B1037" s="4">
        <v>92142</v>
      </c>
      <c r="C1037" s="8" t="s">
        <v>622</v>
      </c>
      <c r="D1037" s="4" t="s">
        <v>297</v>
      </c>
      <c r="E1037" s="11">
        <f t="shared" si="32"/>
        <v>0.57999999999999996</v>
      </c>
      <c r="F1037">
        <f t="shared" si="33"/>
        <v>92142</v>
      </c>
      <c r="H1037" s="14">
        <v>0.57999999999999996</v>
      </c>
      <c r="I1037" s="811">
        <v>0.57999999999999996</v>
      </c>
    </row>
    <row r="1038" spans="2:9" ht="30" x14ac:dyDescent="0.25">
      <c r="B1038" s="6">
        <v>92143</v>
      </c>
      <c r="C1038" s="9" t="s">
        <v>623</v>
      </c>
      <c r="D1038" s="6" t="s">
        <v>297</v>
      </c>
      <c r="E1038" s="11">
        <f t="shared" si="32"/>
        <v>5.85</v>
      </c>
      <c r="F1038">
        <f t="shared" si="33"/>
        <v>92143</v>
      </c>
      <c r="H1038" s="11">
        <v>5.85</v>
      </c>
      <c r="I1038">
        <v>5.85</v>
      </c>
    </row>
    <row r="1039" spans="2:9" ht="30" x14ac:dyDescent="0.25">
      <c r="B1039" s="4">
        <v>92144</v>
      </c>
      <c r="C1039" s="8" t="s">
        <v>624</v>
      </c>
      <c r="D1039" s="4" t="s">
        <v>297</v>
      </c>
      <c r="E1039" s="11">
        <f t="shared" si="32"/>
        <v>39.729999999999997</v>
      </c>
      <c r="F1039">
        <f t="shared" si="33"/>
        <v>92144</v>
      </c>
      <c r="H1039" s="14">
        <v>39.729999999999997</v>
      </c>
      <c r="I1039" s="811">
        <v>39.729999999999997</v>
      </c>
    </row>
    <row r="1040" spans="2:9" ht="30" x14ac:dyDescent="0.25">
      <c r="B1040" s="6">
        <v>92237</v>
      </c>
      <c r="C1040" s="9" t="s">
        <v>625</v>
      </c>
      <c r="D1040" s="6" t="s">
        <v>297</v>
      </c>
      <c r="E1040" s="11">
        <f t="shared" si="32"/>
        <v>29.06</v>
      </c>
      <c r="F1040">
        <f t="shared" si="33"/>
        <v>92237</v>
      </c>
      <c r="H1040" s="11">
        <v>29.06</v>
      </c>
      <c r="I1040">
        <v>29.06</v>
      </c>
    </row>
    <row r="1041" spans="2:9" ht="30" x14ac:dyDescent="0.25">
      <c r="B1041" s="4">
        <v>92238</v>
      </c>
      <c r="C1041" s="8" t="s">
        <v>626</v>
      </c>
      <c r="D1041" s="4" t="s">
        <v>297</v>
      </c>
      <c r="E1041" s="11">
        <f t="shared" si="32"/>
        <v>11.71</v>
      </c>
      <c r="F1041">
        <f t="shared" si="33"/>
        <v>92238</v>
      </c>
      <c r="H1041" s="14">
        <v>11.71</v>
      </c>
      <c r="I1041" s="811">
        <v>11.71</v>
      </c>
    </row>
    <row r="1042" spans="2:9" ht="30" x14ac:dyDescent="0.25">
      <c r="B1042" s="6">
        <v>92239</v>
      </c>
      <c r="C1042" s="9" t="s">
        <v>627</v>
      </c>
      <c r="D1042" s="6" t="s">
        <v>297</v>
      </c>
      <c r="E1042" s="11">
        <f t="shared" si="32"/>
        <v>4.72</v>
      </c>
      <c r="F1042">
        <f t="shared" si="33"/>
        <v>92239</v>
      </c>
      <c r="H1042" s="11">
        <v>4.72</v>
      </c>
      <c r="I1042">
        <v>4.72</v>
      </c>
    </row>
    <row r="1043" spans="2:9" ht="30" x14ac:dyDescent="0.25">
      <c r="B1043" s="4">
        <v>92240</v>
      </c>
      <c r="C1043" s="8" t="s">
        <v>628</v>
      </c>
      <c r="D1043" s="4" t="s">
        <v>297</v>
      </c>
      <c r="E1043" s="11">
        <f t="shared" si="32"/>
        <v>52.18</v>
      </c>
      <c r="F1043">
        <f t="shared" si="33"/>
        <v>92240</v>
      </c>
      <c r="H1043" s="14">
        <v>52.18</v>
      </c>
      <c r="I1043" s="811">
        <v>52.18</v>
      </c>
    </row>
    <row r="1044" spans="2:9" ht="45" x14ac:dyDescent="0.25">
      <c r="B1044" s="6">
        <v>92241</v>
      </c>
      <c r="C1044" s="9" t="s">
        <v>629</v>
      </c>
      <c r="D1044" s="6" t="s">
        <v>297</v>
      </c>
      <c r="E1044" s="11">
        <f t="shared" si="32"/>
        <v>278.27999999999997</v>
      </c>
      <c r="F1044">
        <f t="shared" si="33"/>
        <v>92241</v>
      </c>
      <c r="H1044" s="11">
        <v>278.27999999999997</v>
      </c>
      <c r="I1044">
        <v>278.27999999999997</v>
      </c>
    </row>
    <row r="1045" spans="2:9" x14ac:dyDescent="0.25">
      <c r="B1045" s="4">
        <v>92712</v>
      </c>
      <c r="C1045" s="8" t="s">
        <v>9120</v>
      </c>
      <c r="D1045" s="4" t="s">
        <v>297</v>
      </c>
      <c r="E1045" s="11">
        <f t="shared" si="32"/>
        <v>0.21</v>
      </c>
      <c r="F1045">
        <f t="shared" si="33"/>
        <v>92712</v>
      </c>
      <c r="H1045" s="14">
        <v>0.21</v>
      </c>
      <c r="I1045" s="811">
        <v>0.21</v>
      </c>
    </row>
    <row r="1046" spans="2:9" x14ac:dyDescent="0.25">
      <c r="B1046" s="6">
        <v>92713</v>
      </c>
      <c r="C1046" s="9" t="s">
        <v>9121</v>
      </c>
      <c r="D1046" s="6" t="s">
        <v>297</v>
      </c>
      <c r="E1046" s="11">
        <f t="shared" si="32"/>
        <v>0.05</v>
      </c>
      <c r="F1046">
        <f t="shared" si="33"/>
        <v>92713</v>
      </c>
      <c r="H1046" s="11">
        <v>0.05</v>
      </c>
      <c r="I1046">
        <v>0.05</v>
      </c>
    </row>
    <row r="1047" spans="2:9" x14ac:dyDescent="0.25">
      <c r="B1047" s="4">
        <v>92714</v>
      </c>
      <c r="C1047" s="8" t="s">
        <v>9122</v>
      </c>
      <c r="D1047" s="4" t="s">
        <v>297</v>
      </c>
      <c r="E1047" s="11">
        <f t="shared" si="32"/>
        <v>0.28000000000000003</v>
      </c>
      <c r="F1047">
        <f t="shared" si="33"/>
        <v>92714</v>
      </c>
      <c r="H1047" s="14">
        <v>0.28000000000000003</v>
      </c>
      <c r="I1047" s="811">
        <v>0.28000000000000003</v>
      </c>
    </row>
    <row r="1048" spans="2:9" ht="30" x14ac:dyDescent="0.25">
      <c r="B1048" s="6">
        <v>92715</v>
      </c>
      <c r="C1048" s="9" t="s">
        <v>9123</v>
      </c>
      <c r="D1048" s="6" t="s">
        <v>297</v>
      </c>
      <c r="E1048" s="11">
        <f t="shared" si="32"/>
        <v>140.80000000000001</v>
      </c>
      <c r="F1048">
        <f t="shared" si="33"/>
        <v>92715</v>
      </c>
      <c r="H1048" s="11">
        <v>140.80000000000001</v>
      </c>
      <c r="I1048">
        <v>140.80000000000001</v>
      </c>
    </row>
    <row r="1049" spans="2:9" x14ac:dyDescent="0.25">
      <c r="B1049" s="4">
        <v>92956</v>
      </c>
      <c r="C1049" s="8" t="s">
        <v>630</v>
      </c>
      <c r="D1049" s="4" t="s">
        <v>297</v>
      </c>
      <c r="E1049" s="11">
        <f t="shared" si="32"/>
        <v>4.1900000000000004</v>
      </c>
      <c r="F1049">
        <f t="shared" si="33"/>
        <v>92956</v>
      </c>
      <c r="H1049" s="14">
        <v>4.1900000000000004</v>
      </c>
      <c r="I1049" s="811">
        <v>4.1900000000000004</v>
      </c>
    </row>
    <row r="1050" spans="2:9" x14ac:dyDescent="0.25">
      <c r="B1050" s="6">
        <v>92957</v>
      </c>
      <c r="C1050" s="9" t="s">
        <v>631</v>
      </c>
      <c r="D1050" s="6" t="s">
        <v>297</v>
      </c>
      <c r="E1050" s="11">
        <f t="shared" si="32"/>
        <v>0.97</v>
      </c>
      <c r="F1050">
        <f t="shared" si="33"/>
        <v>92957</v>
      </c>
      <c r="H1050" s="11">
        <v>0.97</v>
      </c>
      <c r="I1050">
        <v>0.97</v>
      </c>
    </row>
    <row r="1051" spans="2:9" x14ac:dyDescent="0.25">
      <c r="B1051" s="4">
        <v>92958</v>
      </c>
      <c r="C1051" s="8" t="s">
        <v>632</v>
      </c>
      <c r="D1051" s="4" t="s">
        <v>297</v>
      </c>
      <c r="E1051" s="11">
        <f t="shared" si="32"/>
        <v>4.58</v>
      </c>
      <c r="F1051">
        <f t="shared" si="33"/>
        <v>92958</v>
      </c>
      <c r="H1051" s="14">
        <v>4.58</v>
      </c>
      <c r="I1051" s="811">
        <v>4.58</v>
      </c>
    </row>
    <row r="1052" spans="2:9" ht="30" x14ac:dyDescent="0.25">
      <c r="B1052" s="6">
        <v>92959</v>
      </c>
      <c r="C1052" s="9" t="s">
        <v>633</v>
      </c>
      <c r="D1052" s="6" t="s">
        <v>297</v>
      </c>
      <c r="E1052" s="11">
        <f t="shared" si="32"/>
        <v>9.34</v>
      </c>
      <c r="F1052">
        <f t="shared" si="33"/>
        <v>92959</v>
      </c>
      <c r="H1052" s="11">
        <v>9.34</v>
      </c>
      <c r="I1052">
        <v>9.34</v>
      </c>
    </row>
    <row r="1053" spans="2:9" x14ac:dyDescent="0.25">
      <c r="B1053" s="4">
        <v>92963</v>
      </c>
      <c r="C1053" s="8" t="s">
        <v>634</v>
      </c>
      <c r="D1053" s="4" t="s">
        <v>297</v>
      </c>
      <c r="E1053" s="11">
        <f t="shared" si="32"/>
        <v>1.67</v>
      </c>
      <c r="F1053">
        <f t="shared" si="33"/>
        <v>92963</v>
      </c>
      <c r="H1053" s="14">
        <v>1.67</v>
      </c>
      <c r="I1053" s="811">
        <v>1.67</v>
      </c>
    </row>
    <row r="1054" spans="2:9" x14ac:dyDescent="0.25">
      <c r="B1054" s="6">
        <v>92964</v>
      </c>
      <c r="C1054" s="9" t="s">
        <v>635</v>
      </c>
      <c r="D1054" s="6" t="s">
        <v>297</v>
      </c>
      <c r="E1054" s="11">
        <f t="shared" si="32"/>
        <v>0.38</v>
      </c>
      <c r="F1054">
        <f t="shared" si="33"/>
        <v>92964</v>
      </c>
      <c r="H1054" s="11">
        <v>0.38</v>
      </c>
      <c r="I1054">
        <v>0.38</v>
      </c>
    </row>
    <row r="1055" spans="2:9" x14ac:dyDescent="0.25">
      <c r="B1055" s="4">
        <v>92965</v>
      </c>
      <c r="C1055" s="8" t="s">
        <v>636</v>
      </c>
      <c r="D1055" s="4" t="s">
        <v>297</v>
      </c>
      <c r="E1055" s="11">
        <f t="shared" si="32"/>
        <v>2.09</v>
      </c>
      <c r="F1055">
        <f t="shared" si="33"/>
        <v>92965</v>
      </c>
      <c r="H1055" s="14">
        <v>2.09</v>
      </c>
      <c r="I1055" s="811">
        <v>2.09</v>
      </c>
    </row>
    <row r="1056" spans="2:9" ht="45" x14ac:dyDescent="0.25">
      <c r="B1056" s="6">
        <v>93220</v>
      </c>
      <c r="C1056" s="9" t="s">
        <v>637</v>
      </c>
      <c r="D1056" s="6" t="s">
        <v>297</v>
      </c>
      <c r="E1056" s="11">
        <f t="shared" si="32"/>
        <v>325.41000000000003</v>
      </c>
      <c r="F1056">
        <f t="shared" si="33"/>
        <v>93220</v>
      </c>
      <c r="H1056" s="11">
        <v>325.41000000000003</v>
      </c>
      <c r="I1056">
        <v>325.41000000000003</v>
      </c>
    </row>
    <row r="1057" spans="2:9" ht="30" x14ac:dyDescent="0.25">
      <c r="B1057" s="4">
        <v>93221</v>
      </c>
      <c r="C1057" s="8" t="s">
        <v>638</v>
      </c>
      <c r="D1057" s="4" t="s">
        <v>297</v>
      </c>
      <c r="E1057" s="11">
        <f t="shared" si="32"/>
        <v>87.3</v>
      </c>
      <c r="F1057">
        <f t="shared" si="33"/>
        <v>93221</v>
      </c>
      <c r="H1057" s="14">
        <v>87.3</v>
      </c>
      <c r="I1057" s="811">
        <v>87.3</v>
      </c>
    </row>
    <row r="1058" spans="2:9" ht="45" x14ac:dyDescent="0.25">
      <c r="B1058" s="6">
        <v>93222</v>
      </c>
      <c r="C1058" s="9" t="s">
        <v>639</v>
      </c>
      <c r="D1058" s="6" t="s">
        <v>297</v>
      </c>
      <c r="E1058" s="11">
        <f t="shared" si="32"/>
        <v>407.22</v>
      </c>
      <c r="F1058">
        <f t="shared" si="33"/>
        <v>93222</v>
      </c>
      <c r="H1058" s="11">
        <v>407.22</v>
      </c>
      <c r="I1058">
        <v>407.22</v>
      </c>
    </row>
    <row r="1059" spans="2:9" ht="45" x14ac:dyDescent="0.25">
      <c r="B1059" s="4">
        <v>93223</v>
      </c>
      <c r="C1059" s="8" t="s">
        <v>18288</v>
      </c>
      <c r="D1059" s="4" t="s">
        <v>297</v>
      </c>
      <c r="E1059" s="11">
        <f t="shared" si="32"/>
        <v>157.44</v>
      </c>
      <c r="F1059">
        <f t="shared" si="33"/>
        <v>93223</v>
      </c>
      <c r="H1059" s="14">
        <v>157.44</v>
      </c>
      <c r="I1059" s="811">
        <v>157.44</v>
      </c>
    </row>
    <row r="1060" spans="2:9" ht="30" x14ac:dyDescent="0.25">
      <c r="B1060" s="6">
        <v>93229</v>
      </c>
      <c r="C1060" s="9" t="s">
        <v>6781</v>
      </c>
      <c r="D1060" s="6" t="s">
        <v>297</v>
      </c>
      <c r="E1060" s="11">
        <f t="shared" si="32"/>
        <v>0.42</v>
      </c>
      <c r="F1060">
        <f t="shared" si="33"/>
        <v>93229</v>
      </c>
      <c r="H1060" s="11">
        <v>0.42</v>
      </c>
      <c r="I1060">
        <v>0.42</v>
      </c>
    </row>
    <row r="1061" spans="2:9" ht="30" x14ac:dyDescent="0.25">
      <c r="B1061" s="4">
        <v>93230</v>
      </c>
      <c r="C1061" s="8" t="s">
        <v>6782</v>
      </c>
      <c r="D1061" s="4" t="s">
        <v>297</v>
      </c>
      <c r="E1061" s="11">
        <f t="shared" si="32"/>
        <v>0.09</v>
      </c>
      <c r="F1061">
        <f t="shared" si="33"/>
        <v>93230</v>
      </c>
      <c r="H1061" s="14">
        <v>0.09</v>
      </c>
      <c r="I1061" s="811">
        <v>0.09</v>
      </c>
    </row>
    <row r="1062" spans="2:9" ht="30" x14ac:dyDescent="0.25">
      <c r="B1062" s="6">
        <v>93231</v>
      </c>
      <c r="C1062" s="9" t="s">
        <v>6783</v>
      </c>
      <c r="D1062" s="6" t="s">
        <v>297</v>
      </c>
      <c r="E1062" s="11">
        <f t="shared" si="32"/>
        <v>0.52</v>
      </c>
      <c r="F1062">
        <f t="shared" si="33"/>
        <v>93231</v>
      </c>
      <c r="H1062" s="11">
        <v>0.52</v>
      </c>
      <c r="I1062">
        <v>0.52</v>
      </c>
    </row>
    <row r="1063" spans="2:9" ht="30" x14ac:dyDescent="0.25">
      <c r="B1063" s="4">
        <v>93232</v>
      </c>
      <c r="C1063" s="8" t="s">
        <v>6784</v>
      </c>
      <c r="D1063" s="4" t="s">
        <v>297</v>
      </c>
      <c r="E1063" s="11">
        <f t="shared" si="32"/>
        <v>4.57</v>
      </c>
      <c r="F1063">
        <f t="shared" si="33"/>
        <v>93232</v>
      </c>
      <c r="H1063" s="14">
        <v>4.57</v>
      </c>
      <c r="I1063" s="811">
        <v>4.57</v>
      </c>
    </row>
    <row r="1064" spans="2:9" x14ac:dyDescent="0.25">
      <c r="B1064" s="6">
        <v>93235</v>
      </c>
      <c r="C1064" s="9" t="s">
        <v>640</v>
      </c>
      <c r="D1064" s="6" t="s">
        <v>297</v>
      </c>
      <c r="E1064" s="11">
        <f t="shared" si="32"/>
        <v>2.52</v>
      </c>
      <c r="F1064">
        <f t="shared" si="33"/>
        <v>93235</v>
      </c>
      <c r="H1064" s="11">
        <v>2.52</v>
      </c>
      <c r="I1064">
        <v>2.52</v>
      </c>
    </row>
    <row r="1065" spans="2:9" ht="30" x14ac:dyDescent="0.25">
      <c r="B1065" s="4">
        <v>93238</v>
      </c>
      <c r="C1065" s="8" t="s">
        <v>641</v>
      </c>
      <c r="D1065" s="4" t="s">
        <v>297</v>
      </c>
      <c r="E1065" s="11">
        <f t="shared" si="32"/>
        <v>2.48</v>
      </c>
      <c r="F1065">
        <f t="shared" si="33"/>
        <v>93238</v>
      </c>
      <c r="H1065" s="14">
        <v>2.48</v>
      </c>
      <c r="I1065" s="811">
        <v>2.48</v>
      </c>
    </row>
    <row r="1066" spans="2:9" ht="30" x14ac:dyDescent="0.25">
      <c r="B1066" s="6">
        <v>93239</v>
      </c>
      <c r="C1066" s="9" t="s">
        <v>642</v>
      </c>
      <c r="D1066" s="6" t="s">
        <v>297</v>
      </c>
      <c r="E1066" s="11">
        <f t="shared" si="32"/>
        <v>11.22</v>
      </c>
      <c r="F1066">
        <f t="shared" si="33"/>
        <v>93239</v>
      </c>
      <c r="H1066" s="11">
        <v>11.22</v>
      </c>
      <c r="I1066">
        <v>11.22</v>
      </c>
    </row>
    <row r="1067" spans="2:9" ht="30" x14ac:dyDescent="0.25">
      <c r="B1067" s="4">
        <v>93240</v>
      </c>
      <c r="C1067" s="8" t="s">
        <v>643</v>
      </c>
      <c r="D1067" s="4" t="s">
        <v>297</v>
      </c>
      <c r="E1067" s="11">
        <f t="shared" si="32"/>
        <v>12.06</v>
      </c>
      <c r="F1067">
        <f t="shared" si="33"/>
        <v>93240</v>
      </c>
      <c r="H1067" s="14">
        <v>12.06</v>
      </c>
      <c r="I1067" s="811">
        <v>12.06</v>
      </c>
    </row>
    <row r="1068" spans="2:9" x14ac:dyDescent="0.25">
      <c r="B1068" s="6">
        <v>93267</v>
      </c>
      <c r="C1068" s="9" t="s">
        <v>9124</v>
      </c>
      <c r="D1068" s="6" t="s">
        <v>297</v>
      </c>
      <c r="E1068" s="11">
        <f t="shared" si="32"/>
        <v>28.78</v>
      </c>
      <c r="F1068">
        <f t="shared" si="33"/>
        <v>93267</v>
      </c>
      <c r="H1068" s="11">
        <v>28.78</v>
      </c>
      <c r="I1068">
        <v>28.78</v>
      </c>
    </row>
    <row r="1069" spans="2:9" x14ac:dyDescent="0.25">
      <c r="B1069" s="4">
        <v>93269</v>
      </c>
      <c r="C1069" s="8" t="s">
        <v>9125</v>
      </c>
      <c r="D1069" s="4" t="s">
        <v>297</v>
      </c>
      <c r="E1069" s="11">
        <f t="shared" si="32"/>
        <v>9.7100000000000009</v>
      </c>
      <c r="F1069">
        <f t="shared" si="33"/>
        <v>93269</v>
      </c>
      <c r="H1069" s="14">
        <v>9.7100000000000009</v>
      </c>
      <c r="I1069" s="811">
        <v>9.7100000000000009</v>
      </c>
    </row>
    <row r="1070" spans="2:9" x14ac:dyDescent="0.25">
      <c r="B1070" s="6">
        <v>93270</v>
      </c>
      <c r="C1070" s="9" t="s">
        <v>9126</v>
      </c>
      <c r="D1070" s="6" t="s">
        <v>297</v>
      </c>
      <c r="E1070" s="11">
        <f t="shared" si="32"/>
        <v>28.78</v>
      </c>
      <c r="F1070">
        <f t="shared" si="33"/>
        <v>93270</v>
      </c>
      <c r="H1070" s="11">
        <v>28.78</v>
      </c>
      <c r="I1070">
        <v>28.78</v>
      </c>
    </row>
    <row r="1071" spans="2:9" x14ac:dyDescent="0.25">
      <c r="B1071" s="4">
        <v>93271</v>
      </c>
      <c r="C1071" s="8" t="s">
        <v>9127</v>
      </c>
      <c r="D1071" s="4" t="s">
        <v>297</v>
      </c>
      <c r="E1071" s="11">
        <f t="shared" si="32"/>
        <v>10</v>
      </c>
      <c r="F1071">
        <f t="shared" si="33"/>
        <v>93271</v>
      </c>
      <c r="H1071" s="14">
        <v>10</v>
      </c>
      <c r="I1071" s="811">
        <v>10</v>
      </c>
    </row>
    <row r="1072" spans="2:9" x14ac:dyDescent="0.25">
      <c r="B1072" s="6">
        <v>93277</v>
      </c>
      <c r="C1072" s="9" t="s">
        <v>644</v>
      </c>
      <c r="D1072" s="6" t="s">
        <v>297</v>
      </c>
      <c r="E1072" s="11">
        <f t="shared" si="32"/>
        <v>0.28999999999999998</v>
      </c>
      <c r="F1072">
        <f t="shared" si="33"/>
        <v>93277</v>
      </c>
      <c r="H1072" s="11">
        <v>0.28999999999999998</v>
      </c>
      <c r="I1072">
        <v>0.28999999999999998</v>
      </c>
    </row>
    <row r="1073" spans="2:9" x14ac:dyDescent="0.25">
      <c r="B1073" s="4">
        <v>93278</v>
      </c>
      <c r="C1073" s="8" t="s">
        <v>645</v>
      </c>
      <c r="D1073" s="4" t="s">
        <v>297</v>
      </c>
      <c r="E1073" s="11">
        <f t="shared" si="32"/>
        <v>0.06</v>
      </c>
      <c r="F1073">
        <f t="shared" si="33"/>
        <v>93278</v>
      </c>
      <c r="H1073" s="14">
        <v>0.06</v>
      </c>
      <c r="I1073" s="811">
        <v>0.06</v>
      </c>
    </row>
    <row r="1074" spans="2:9" x14ac:dyDescent="0.25">
      <c r="B1074" s="6">
        <v>93279</v>
      </c>
      <c r="C1074" s="9" t="s">
        <v>646</v>
      </c>
      <c r="D1074" s="6" t="s">
        <v>297</v>
      </c>
      <c r="E1074" s="11">
        <f t="shared" si="32"/>
        <v>0.27</v>
      </c>
      <c r="F1074">
        <f t="shared" si="33"/>
        <v>93279</v>
      </c>
      <c r="H1074" s="11">
        <v>0.27</v>
      </c>
      <c r="I1074">
        <v>0.27</v>
      </c>
    </row>
    <row r="1075" spans="2:9" ht="30" x14ac:dyDescent="0.25">
      <c r="B1075" s="4">
        <v>93280</v>
      </c>
      <c r="C1075" s="8" t="s">
        <v>647</v>
      </c>
      <c r="D1075" s="4" t="s">
        <v>297</v>
      </c>
      <c r="E1075" s="11">
        <f t="shared" si="32"/>
        <v>0.83</v>
      </c>
      <c r="F1075">
        <f t="shared" si="33"/>
        <v>93280</v>
      </c>
      <c r="H1075" s="14">
        <v>0.83</v>
      </c>
      <c r="I1075" s="811">
        <v>0.83</v>
      </c>
    </row>
    <row r="1076" spans="2:9" ht="30" x14ac:dyDescent="0.25">
      <c r="B1076" s="6">
        <v>93283</v>
      </c>
      <c r="C1076" s="9" t="s">
        <v>648</v>
      </c>
      <c r="D1076" s="6" t="s">
        <v>297</v>
      </c>
      <c r="E1076" s="11">
        <f t="shared" si="32"/>
        <v>96.78</v>
      </c>
      <c r="F1076">
        <f t="shared" si="33"/>
        <v>93283</v>
      </c>
      <c r="H1076" s="11">
        <v>96.78</v>
      </c>
      <c r="I1076">
        <v>96.78</v>
      </c>
    </row>
    <row r="1077" spans="2:9" ht="30" x14ac:dyDescent="0.25">
      <c r="B1077" s="4">
        <v>93284</v>
      </c>
      <c r="C1077" s="8" t="s">
        <v>649</v>
      </c>
      <c r="D1077" s="4" t="s">
        <v>297</v>
      </c>
      <c r="E1077" s="11">
        <f t="shared" si="32"/>
        <v>34.11</v>
      </c>
      <c r="F1077">
        <f t="shared" si="33"/>
        <v>93284</v>
      </c>
      <c r="H1077" s="14">
        <v>34.11</v>
      </c>
      <c r="I1077" s="811">
        <v>34.11</v>
      </c>
    </row>
    <row r="1078" spans="2:9" ht="30" x14ac:dyDescent="0.25">
      <c r="B1078" s="6">
        <v>93285</v>
      </c>
      <c r="C1078" s="9" t="s">
        <v>650</v>
      </c>
      <c r="D1078" s="6" t="s">
        <v>297</v>
      </c>
      <c r="E1078" s="11">
        <f t="shared" si="32"/>
        <v>155.57</v>
      </c>
      <c r="F1078">
        <f t="shared" si="33"/>
        <v>93285</v>
      </c>
      <c r="H1078" s="11">
        <v>155.57</v>
      </c>
      <c r="I1078">
        <v>155.57</v>
      </c>
    </row>
    <row r="1079" spans="2:9" ht="30" x14ac:dyDescent="0.25">
      <c r="B1079" s="4">
        <v>93286</v>
      </c>
      <c r="C1079" s="8" t="s">
        <v>651</v>
      </c>
      <c r="D1079" s="4" t="s">
        <v>297</v>
      </c>
      <c r="E1079" s="11">
        <f t="shared" si="32"/>
        <v>13.91</v>
      </c>
      <c r="F1079">
        <f t="shared" si="33"/>
        <v>93286</v>
      </c>
      <c r="H1079" s="14">
        <v>13.91</v>
      </c>
      <c r="I1079" s="811">
        <v>13.91</v>
      </c>
    </row>
    <row r="1080" spans="2:9" ht="30" x14ac:dyDescent="0.25">
      <c r="B1080" s="6">
        <v>93296</v>
      </c>
      <c r="C1080" s="9" t="s">
        <v>652</v>
      </c>
      <c r="D1080" s="6" t="s">
        <v>297</v>
      </c>
      <c r="E1080" s="11">
        <f t="shared" si="32"/>
        <v>13.79</v>
      </c>
      <c r="F1080">
        <f t="shared" si="33"/>
        <v>93296</v>
      </c>
      <c r="H1080" s="11">
        <v>13.79</v>
      </c>
      <c r="I1080">
        <v>13.79</v>
      </c>
    </row>
    <row r="1081" spans="2:9" ht="30" x14ac:dyDescent="0.25">
      <c r="B1081" s="4">
        <v>93397</v>
      </c>
      <c r="C1081" s="8" t="s">
        <v>653</v>
      </c>
      <c r="D1081" s="4" t="s">
        <v>297</v>
      </c>
      <c r="E1081" s="11">
        <f t="shared" si="32"/>
        <v>24.8</v>
      </c>
      <c r="F1081">
        <f t="shared" si="33"/>
        <v>93397</v>
      </c>
      <c r="H1081" s="14">
        <v>24.8</v>
      </c>
      <c r="I1081" s="811">
        <v>24.8</v>
      </c>
    </row>
    <row r="1082" spans="2:9" ht="30" x14ac:dyDescent="0.25">
      <c r="B1082" s="6">
        <v>93398</v>
      </c>
      <c r="C1082" s="9" t="s">
        <v>654</v>
      </c>
      <c r="D1082" s="6" t="s">
        <v>297</v>
      </c>
      <c r="E1082" s="11">
        <f t="shared" si="32"/>
        <v>9.3699999999999992</v>
      </c>
      <c r="F1082">
        <f t="shared" si="33"/>
        <v>93398</v>
      </c>
      <c r="H1082" s="11">
        <v>9.3699999999999992</v>
      </c>
      <c r="I1082">
        <v>9.3699999999999992</v>
      </c>
    </row>
    <row r="1083" spans="2:9" ht="30" x14ac:dyDescent="0.25">
      <c r="B1083" s="4">
        <v>93399</v>
      </c>
      <c r="C1083" s="8" t="s">
        <v>18289</v>
      </c>
      <c r="D1083" s="4" t="s">
        <v>297</v>
      </c>
      <c r="E1083" s="11">
        <f t="shared" si="32"/>
        <v>3.78</v>
      </c>
      <c r="F1083">
        <f t="shared" si="33"/>
        <v>93399</v>
      </c>
      <c r="H1083" s="14">
        <v>3.78</v>
      </c>
      <c r="I1083" s="811">
        <v>3.78</v>
      </c>
    </row>
    <row r="1084" spans="2:9" ht="30" x14ac:dyDescent="0.25">
      <c r="B1084" s="6">
        <v>93400</v>
      </c>
      <c r="C1084" s="9" t="s">
        <v>655</v>
      </c>
      <c r="D1084" s="6" t="s">
        <v>297</v>
      </c>
      <c r="E1084" s="11">
        <f t="shared" si="32"/>
        <v>43.09</v>
      </c>
      <c r="F1084">
        <f t="shared" si="33"/>
        <v>93400</v>
      </c>
      <c r="H1084" s="11">
        <v>43.09</v>
      </c>
      <c r="I1084">
        <v>43.09</v>
      </c>
    </row>
    <row r="1085" spans="2:9" ht="30" x14ac:dyDescent="0.25">
      <c r="B1085" s="4">
        <v>93401</v>
      </c>
      <c r="C1085" s="8" t="s">
        <v>656</v>
      </c>
      <c r="D1085" s="4" t="s">
        <v>297</v>
      </c>
      <c r="E1085" s="11">
        <f t="shared" si="32"/>
        <v>159.37</v>
      </c>
      <c r="F1085">
        <f t="shared" si="33"/>
        <v>93401</v>
      </c>
      <c r="H1085" s="14">
        <v>159.37</v>
      </c>
      <c r="I1085" s="811">
        <v>159.37</v>
      </c>
    </row>
    <row r="1086" spans="2:9" ht="30" x14ac:dyDescent="0.25">
      <c r="B1086" s="6">
        <v>93404</v>
      </c>
      <c r="C1086" s="9" t="s">
        <v>18290</v>
      </c>
      <c r="D1086" s="6" t="s">
        <v>297</v>
      </c>
      <c r="E1086" s="11">
        <f t="shared" si="32"/>
        <v>7.09</v>
      </c>
      <c r="F1086">
        <f t="shared" si="33"/>
        <v>93404</v>
      </c>
      <c r="H1086" s="11">
        <v>7.09</v>
      </c>
      <c r="I1086">
        <v>7.09</v>
      </c>
    </row>
    <row r="1087" spans="2:9" ht="30" x14ac:dyDescent="0.25">
      <c r="B1087" s="4">
        <v>93405</v>
      </c>
      <c r="C1087" s="8" t="s">
        <v>18291</v>
      </c>
      <c r="D1087" s="4" t="s">
        <v>297</v>
      </c>
      <c r="E1087" s="11">
        <f t="shared" si="32"/>
        <v>1.93</v>
      </c>
      <c r="F1087">
        <f t="shared" si="33"/>
        <v>93405</v>
      </c>
      <c r="H1087" s="14">
        <v>1.93</v>
      </c>
      <c r="I1087" s="811">
        <v>1.93</v>
      </c>
    </row>
    <row r="1088" spans="2:9" ht="30" x14ac:dyDescent="0.25">
      <c r="B1088" s="6">
        <v>93406</v>
      </c>
      <c r="C1088" s="9" t="s">
        <v>18292</v>
      </c>
      <c r="D1088" s="6" t="s">
        <v>297</v>
      </c>
      <c r="E1088" s="11">
        <f t="shared" si="32"/>
        <v>9.4</v>
      </c>
      <c r="F1088">
        <f t="shared" si="33"/>
        <v>93406</v>
      </c>
      <c r="H1088" s="11">
        <v>9.4</v>
      </c>
      <c r="I1088">
        <v>9.4</v>
      </c>
    </row>
    <row r="1089" spans="2:9" ht="45" x14ac:dyDescent="0.25">
      <c r="B1089" s="4">
        <v>93407</v>
      </c>
      <c r="C1089" s="8" t="s">
        <v>18293</v>
      </c>
      <c r="D1089" s="4" t="s">
        <v>297</v>
      </c>
      <c r="E1089" s="11">
        <f t="shared" si="32"/>
        <v>47.53</v>
      </c>
      <c r="F1089">
        <f t="shared" si="33"/>
        <v>93407</v>
      </c>
      <c r="H1089" s="14">
        <v>47.53</v>
      </c>
      <c r="I1089" s="811">
        <v>47.53</v>
      </c>
    </row>
    <row r="1090" spans="2:9" ht="30" x14ac:dyDescent="0.25">
      <c r="B1090" s="6">
        <v>93411</v>
      </c>
      <c r="C1090" s="9" t="s">
        <v>657</v>
      </c>
      <c r="D1090" s="6" t="s">
        <v>297</v>
      </c>
      <c r="E1090" s="11">
        <f t="shared" si="32"/>
        <v>0.34</v>
      </c>
      <c r="F1090">
        <f t="shared" si="33"/>
        <v>93411</v>
      </c>
      <c r="H1090" s="11">
        <v>0.34</v>
      </c>
      <c r="I1090">
        <v>0.34</v>
      </c>
    </row>
    <row r="1091" spans="2:9" x14ac:dyDescent="0.25">
      <c r="B1091" s="4">
        <v>93412</v>
      </c>
      <c r="C1091" s="8" t="s">
        <v>658</v>
      </c>
      <c r="D1091" s="4" t="s">
        <v>297</v>
      </c>
      <c r="E1091" s="11">
        <f t="shared" ref="E1091:E1154" si="34">IF($K$2=$H$1,H1091,I1091)</f>
        <v>0.12</v>
      </c>
      <c r="F1091">
        <f t="shared" ref="F1091:F1154" si="35">IF(LEN($B1091)=7,CONCATENATE(MID($B1091,1,6),"00",RIGHT($B1091,1)),IF(LEN($B1091)=8,CONCATENATE(MID($B1091,1,6),"0",RIGHT($B1091,2)),$B1091))</f>
        <v>93412</v>
      </c>
      <c r="H1091" s="14">
        <v>0.12</v>
      </c>
      <c r="I1091" s="811">
        <v>0.12</v>
      </c>
    </row>
    <row r="1092" spans="2:9" ht="30" x14ac:dyDescent="0.25">
      <c r="B1092" s="6">
        <v>93413</v>
      </c>
      <c r="C1092" s="9" t="s">
        <v>659</v>
      </c>
      <c r="D1092" s="6" t="s">
        <v>297</v>
      </c>
      <c r="E1092" s="11">
        <f t="shared" si="34"/>
        <v>0.3</v>
      </c>
      <c r="F1092">
        <f t="shared" si="35"/>
        <v>93413</v>
      </c>
      <c r="H1092" s="11">
        <v>0.3</v>
      </c>
      <c r="I1092">
        <v>0.3</v>
      </c>
    </row>
    <row r="1093" spans="2:9" ht="30" x14ac:dyDescent="0.25">
      <c r="B1093" s="4">
        <v>93414</v>
      </c>
      <c r="C1093" s="8" t="s">
        <v>660</v>
      </c>
      <c r="D1093" s="4" t="s">
        <v>297</v>
      </c>
      <c r="E1093" s="11">
        <f t="shared" si="34"/>
        <v>14.79</v>
      </c>
      <c r="F1093">
        <f t="shared" si="35"/>
        <v>93414</v>
      </c>
      <c r="H1093" s="14">
        <v>14.79</v>
      </c>
      <c r="I1093" s="811">
        <v>14.79</v>
      </c>
    </row>
    <row r="1094" spans="2:9" x14ac:dyDescent="0.25">
      <c r="B1094" s="6">
        <v>93417</v>
      </c>
      <c r="C1094" s="9" t="s">
        <v>661</v>
      </c>
      <c r="D1094" s="6" t="s">
        <v>297</v>
      </c>
      <c r="E1094" s="11">
        <f t="shared" si="34"/>
        <v>4.49</v>
      </c>
      <c r="F1094">
        <f t="shared" si="35"/>
        <v>93417</v>
      </c>
      <c r="H1094" s="11">
        <v>4.49</v>
      </c>
      <c r="I1094">
        <v>4.49</v>
      </c>
    </row>
    <row r="1095" spans="2:9" x14ac:dyDescent="0.25">
      <c r="B1095" s="4">
        <v>93418</v>
      </c>
      <c r="C1095" s="8" t="s">
        <v>662</v>
      </c>
      <c r="D1095" s="4" t="s">
        <v>297</v>
      </c>
      <c r="E1095" s="11">
        <f t="shared" si="34"/>
        <v>1.58</v>
      </c>
      <c r="F1095">
        <f t="shared" si="35"/>
        <v>93418</v>
      </c>
      <c r="H1095" s="14">
        <v>1.58</v>
      </c>
      <c r="I1095" s="811">
        <v>1.58</v>
      </c>
    </row>
    <row r="1096" spans="2:9" x14ac:dyDescent="0.25">
      <c r="B1096" s="6">
        <v>93419</v>
      </c>
      <c r="C1096" s="9" t="s">
        <v>663</v>
      </c>
      <c r="D1096" s="6" t="s">
        <v>297</v>
      </c>
      <c r="E1096" s="11">
        <f t="shared" si="34"/>
        <v>4.01</v>
      </c>
      <c r="F1096">
        <f t="shared" si="35"/>
        <v>93419</v>
      </c>
      <c r="H1096" s="11">
        <v>4.01</v>
      </c>
      <c r="I1096">
        <v>4.01</v>
      </c>
    </row>
    <row r="1097" spans="2:9" x14ac:dyDescent="0.25">
      <c r="B1097" s="4">
        <v>93420</v>
      </c>
      <c r="C1097" s="8" t="s">
        <v>664</v>
      </c>
      <c r="D1097" s="4" t="s">
        <v>297</v>
      </c>
      <c r="E1097" s="11">
        <f t="shared" si="34"/>
        <v>67.59</v>
      </c>
      <c r="F1097">
        <f t="shared" si="35"/>
        <v>93420</v>
      </c>
      <c r="H1097" s="14">
        <v>67.59</v>
      </c>
      <c r="I1097" s="811">
        <v>67.59</v>
      </c>
    </row>
    <row r="1098" spans="2:9" x14ac:dyDescent="0.25">
      <c r="B1098" s="6">
        <v>93423</v>
      </c>
      <c r="C1098" s="9" t="s">
        <v>665</v>
      </c>
      <c r="D1098" s="6" t="s">
        <v>297</v>
      </c>
      <c r="E1098" s="11">
        <f t="shared" si="34"/>
        <v>6.36</v>
      </c>
      <c r="F1098">
        <f t="shared" si="35"/>
        <v>93423</v>
      </c>
      <c r="H1098" s="11">
        <v>6.36</v>
      </c>
      <c r="I1098">
        <v>6.36</v>
      </c>
    </row>
    <row r="1099" spans="2:9" x14ac:dyDescent="0.25">
      <c r="B1099" s="4">
        <v>93424</v>
      </c>
      <c r="C1099" s="8" t="s">
        <v>666</v>
      </c>
      <c r="D1099" s="4" t="s">
        <v>297</v>
      </c>
      <c r="E1099" s="11">
        <f t="shared" si="34"/>
        <v>2.2400000000000002</v>
      </c>
      <c r="F1099">
        <f t="shared" si="35"/>
        <v>93424</v>
      </c>
      <c r="H1099" s="14">
        <v>2.2400000000000002</v>
      </c>
      <c r="I1099" s="811">
        <v>2.2400000000000002</v>
      </c>
    </row>
    <row r="1100" spans="2:9" x14ac:dyDescent="0.25">
      <c r="B1100" s="6">
        <v>93425</v>
      </c>
      <c r="C1100" s="9" t="s">
        <v>667</v>
      </c>
      <c r="D1100" s="6" t="s">
        <v>297</v>
      </c>
      <c r="E1100" s="11">
        <f t="shared" si="34"/>
        <v>5.68</v>
      </c>
      <c r="F1100">
        <f t="shared" si="35"/>
        <v>93425</v>
      </c>
      <c r="H1100" s="11">
        <v>5.68</v>
      </c>
      <c r="I1100">
        <v>5.68</v>
      </c>
    </row>
    <row r="1101" spans="2:9" x14ac:dyDescent="0.25">
      <c r="B1101" s="4">
        <v>93426</v>
      </c>
      <c r="C1101" s="8" t="s">
        <v>668</v>
      </c>
      <c r="D1101" s="4" t="s">
        <v>297</v>
      </c>
      <c r="E1101" s="11">
        <f t="shared" si="34"/>
        <v>161.54</v>
      </c>
      <c r="F1101">
        <f t="shared" si="35"/>
        <v>93426</v>
      </c>
      <c r="H1101" s="14">
        <v>161.54</v>
      </c>
      <c r="I1101" s="811">
        <v>161.54</v>
      </c>
    </row>
    <row r="1102" spans="2:9" x14ac:dyDescent="0.25">
      <c r="B1102" s="6">
        <v>93429</v>
      </c>
      <c r="C1102" s="9" t="s">
        <v>9128</v>
      </c>
      <c r="D1102" s="6" t="s">
        <v>297</v>
      </c>
      <c r="E1102" s="11">
        <f t="shared" si="34"/>
        <v>170</v>
      </c>
      <c r="F1102">
        <f t="shared" si="35"/>
        <v>93429</v>
      </c>
      <c r="H1102" s="11">
        <v>170</v>
      </c>
      <c r="I1102">
        <v>170</v>
      </c>
    </row>
    <row r="1103" spans="2:9" x14ac:dyDescent="0.25">
      <c r="B1103" s="4">
        <v>93430</v>
      </c>
      <c r="C1103" s="8" t="s">
        <v>9129</v>
      </c>
      <c r="D1103" s="4" t="s">
        <v>297</v>
      </c>
      <c r="E1103" s="11">
        <f t="shared" si="34"/>
        <v>53.72</v>
      </c>
      <c r="F1103">
        <f t="shared" si="35"/>
        <v>93430</v>
      </c>
      <c r="H1103" s="14">
        <v>53.72</v>
      </c>
      <c r="I1103" s="811">
        <v>53.72</v>
      </c>
    </row>
    <row r="1104" spans="2:9" x14ac:dyDescent="0.25">
      <c r="B1104" s="6">
        <v>93431</v>
      </c>
      <c r="C1104" s="9" t="s">
        <v>9130</v>
      </c>
      <c r="D1104" s="6" t="s">
        <v>297</v>
      </c>
      <c r="E1104" s="11">
        <f t="shared" si="34"/>
        <v>204</v>
      </c>
      <c r="F1104">
        <f t="shared" si="35"/>
        <v>93431</v>
      </c>
      <c r="H1104" s="11">
        <v>204</v>
      </c>
      <c r="I1104">
        <v>204</v>
      </c>
    </row>
    <row r="1105" spans="2:9" x14ac:dyDescent="0.25">
      <c r="B1105" s="4">
        <v>93432</v>
      </c>
      <c r="C1105" s="8" t="s">
        <v>9131</v>
      </c>
      <c r="D1105" s="4" t="s">
        <v>297</v>
      </c>
      <c r="E1105" s="11">
        <f t="shared" si="34"/>
        <v>2170.8000000000002</v>
      </c>
      <c r="F1105">
        <f t="shared" si="35"/>
        <v>93432</v>
      </c>
      <c r="H1105" s="14">
        <v>2170.8000000000002</v>
      </c>
      <c r="I1105" s="807">
        <v>2170.8000000000002</v>
      </c>
    </row>
    <row r="1106" spans="2:9" x14ac:dyDescent="0.25">
      <c r="B1106" s="6">
        <v>93435</v>
      </c>
      <c r="C1106" s="9" t="s">
        <v>9132</v>
      </c>
      <c r="D1106" s="6" t="s">
        <v>297</v>
      </c>
      <c r="E1106" s="11">
        <f t="shared" si="34"/>
        <v>10.73</v>
      </c>
      <c r="F1106">
        <f t="shared" si="35"/>
        <v>93435</v>
      </c>
      <c r="H1106" s="11">
        <v>10.73</v>
      </c>
      <c r="I1106" s="76">
        <v>10.73</v>
      </c>
    </row>
    <row r="1107" spans="2:9" x14ac:dyDescent="0.25">
      <c r="B1107" s="4">
        <v>93436</v>
      </c>
      <c r="C1107" s="8" t="s">
        <v>9133</v>
      </c>
      <c r="D1107" s="4" t="s">
        <v>297</v>
      </c>
      <c r="E1107" s="11">
        <f t="shared" si="34"/>
        <v>3.02</v>
      </c>
      <c r="F1107">
        <f t="shared" si="35"/>
        <v>93436</v>
      </c>
      <c r="H1107" s="14">
        <v>3.02</v>
      </c>
      <c r="I1107" s="811">
        <v>3.02</v>
      </c>
    </row>
    <row r="1108" spans="2:9" x14ac:dyDescent="0.25">
      <c r="B1108" s="6">
        <v>93437</v>
      </c>
      <c r="C1108" s="9" t="s">
        <v>9134</v>
      </c>
      <c r="D1108" s="6" t="s">
        <v>297</v>
      </c>
      <c r="E1108" s="11">
        <f t="shared" si="34"/>
        <v>10.73</v>
      </c>
      <c r="F1108">
        <f t="shared" si="35"/>
        <v>93437</v>
      </c>
      <c r="H1108" s="11">
        <v>10.73</v>
      </c>
      <c r="I1108">
        <v>10.73</v>
      </c>
    </row>
    <row r="1109" spans="2:9" x14ac:dyDescent="0.25">
      <c r="B1109" s="4">
        <v>93438</v>
      </c>
      <c r="C1109" s="8" t="s">
        <v>9135</v>
      </c>
      <c r="D1109" s="4" t="s">
        <v>297</v>
      </c>
      <c r="E1109" s="11">
        <f t="shared" si="34"/>
        <v>113.18</v>
      </c>
      <c r="F1109">
        <f t="shared" si="35"/>
        <v>93438</v>
      </c>
      <c r="H1109" s="14">
        <v>113.18</v>
      </c>
      <c r="I1109" s="811">
        <v>113.18</v>
      </c>
    </row>
    <row r="1110" spans="2:9" x14ac:dyDescent="0.25">
      <c r="B1110" s="6">
        <v>95114</v>
      </c>
      <c r="C1110" s="9" t="s">
        <v>669</v>
      </c>
      <c r="D1110" s="6" t="s">
        <v>297</v>
      </c>
      <c r="E1110" s="11">
        <f t="shared" si="34"/>
        <v>1.62</v>
      </c>
      <c r="F1110">
        <f t="shared" si="35"/>
        <v>95114</v>
      </c>
      <c r="H1110" s="11">
        <v>1.62</v>
      </c>
      <c r="I1110">
        <v>1.62</v>
      </c>
    </row>
    <row r="1111" spans="2:9" x14ac:dyDescent="0.25">
      <c r="B1111" s="4">
        <v>95115</v>
      </c>
      <c r="C1111" s="8" t="s">
        <v>670</v>
      </c>
      <c r="D1111" s="4" t="s">
        <v>297</v>
      </c>
      <c r="E1111" s="11">
        <f t="shared" si="34"/>
        <v>0.37</v>
      </c>
      <c r="F1111">
        <f t="shared" si="35"/>
        <v>95115</v>
      </c>
      <c r="H1111" s="14">
        <v>0.37</v>
      </c>
      <c r="I1111" s="811">
        <v>0.37</v>
      </c>
    </row>
    <row r="1112" spans="2:9" x14ac:dyDescent="0.25">
      <c r="B1112" s="6">
        <v>95116</v>
      </c>
      <c r="C1112" s="9" t="s">
        <v>671</v>
      </c>
      <c r="D1112" s="6" t="s">
        <v>297</v>
      </c>
      <c r="E1112" s="11">
        <f t="shared" si="34"/>
        <v>32.549999999999997</v>
      </c>
      <c r="F1112">
        <f t="shared" si="35"/>
        <v>95116</v>
      </c>
      <c r="H1112" s="11">
        <v>32.549999999999997</v>
      </c>
      <c r="I1112">
        <v>32.549999999999997</v>
      </c>
    </row>
    <row r="1113" spans="2:9" x14ac:dyDescent="0.25">
      <c r="B1113" s="4">
        <v>95117</v>
      </c>
      <c r="C1113" s="8" t="s">
        <v>672</v>
      </c>
      <c r="D1113" s="4" t="s">
        <v>297</v>
      </c>
      <c r="E1113" s="11">
        <f t="shared" si="34"/>
        <v>10.039999999999999</v>
      </c>
      <c r="F1113">
        <f t="shared" si="35"/>
        <v>95117</v>
      </c>
      <c r="H1113" s="14">
        <v>10.039999999999999</v>
      </c>
      <c r="I1113" s="811">
        <v>10.039999999999999</v>
      </c>
    </row>
    <row r="1114" spans="2:9" x14ac:dyDescent="0.25">
      <c r="B1114" s="6">
        <v>95118</v>
      </c>
      <c r="C1114" s="9" t="s">
        <v>673</v>
      </c>
      <c r="D1114" s="6" t="s">
        <v>297</v>
      </c>
      <c r="E1114" s="11">
        <f t="shared" si="34"/>
        <v>80.150000000000006</v>
      </c>
      <c r="F1114">
        <f t="shared" si="35"/>
        <v>95118</v>
      </c>
      <c r="H1114" s="11">
        <v>80.150000000000006</v>
      </c>
      <c r="I1114" s="76">
        <v>80.150000000000006</v>
      </c>
    </row>
    <row r="1115" spans="2:9" x14ac:dyDescent="0.25">
      <c r="B1115" s="4">
        <v>95119</v>
      </c>
      <c r="C1115" s="8" t="s">
        <v>674</v>
      </c>
      <c r="D1115" s="4" t="s">
        <v>297</v>
      </c>
      <c r="E1115" s="11">
        <f t="shared" si="34"/>
        <v>24.72</v>
      </c>
      <c r="F1115">
        <f t="shared" si="35"/>
        <v>95119</v>
      </c>
      <c r="H1115" s="14">
        <v>24.72</v>
      </c>
      <c r="I1115" s="811">
        <v>24.72</v>
      </c>
    </row>
    <row r="1116" spans="2:9" x14ac:dyDescent="0.25">
      <c r="B1116" s="6">
        <v>95120</v>
      </c>
      <c r="C1116" s="9" t="s">
        <v>675</v>
      </c>
      <c r="D1116" s="6" t="s">
        <v>297</v>
      </c>
      <c r="E1116" s="11">
        <f t="shared" si="34"/>
        <v>68.209999999999994</v>
      </c>
      <c r="F1116">
        <f t="shared" si="35"/>
        <v>95120</v>
      </c>
      <c r="H1116" s="11">
        <v>68.209999999999994</v>
      </c>
      <c r="I1116">
        <v>68.209999999999994</v>
      </c>
    </row>
    <row r="1117" spans="2:9" x14ac:dyDescent="0.25">
      <c r="B1117" s="4">
        <v>95123</v>
      </c>
      <c r="C1117" s="8" t="s">
        <v>676</v>
      </c>
      <c r="D1117" s="4" t="s">
        <v>297</v>
      </c>
      <c r="E1117" s="11">
        <f t="shared" si="34"/>
        <v>17.87</v>
      </c>
      <c r="F1117">
        <f t="shared" si="35"/>
        <v>95123</v>
      </c>
      <c r="H1117" s="14">
        <v>17.87</v>
      </c>
      <c r="I1117" s="811">
        <v>17.87</v>
      </c>
    </row>
    <row r="1118" spans="2:9" x14ac:dyDescent="0.25">
      <c r="B1118" s="6">
        <v>95124</v>
      </c>
      <c r="C1118" s="9" t="s">
        <v>677</v>
      </c>
      <c r="D1118" s="6" t="s">
        <v>297</v>
      </c>
      <c r="E1118" s="11">
        <f t="shared" si="34"/>
        <v>5.51</v>
      </c>
      <c r="F1118">
        <f t="shared" si="35"/>
        <v>95124</v>
      </c>
      <c r="H1118" s="11">
        <v>5.51</v>
      </c>
      <c r="I1118" s="76">
        <v>5.51</v>
      </c>
    </row>
    <row r="1119" spans="2:9" x14ac:dyDescent="0.25">
      <c r="B1119" s="4">
        <v>95125</v>
      </c>
      <c r="C1119" s="8" t="s">
        <v>678</v>
      </c>
      <c r="D1119" s="4" t="s">
        <v>297</v>
      </c>
      <c r="E1119" s="11">
        <f t="shared" si="34"/>
        <v>19.559999999999999</v>
      </c>
      <c r="F1119">
        <f t="shared" si="35"/>
        <v>95125</v>
      </c>
      <c r="H1119" s="14">
        <v>19.559999999999999</v>
      </c>
      <c r="I1119" s="811">
        <v>19.559999999999999</v>
      </c>
    </row>
    <row r="1120" spans="2:9" x14ac:dyDescent="0.25">
      <c r="B1120" s="6">
        <v>95126</v>
      </c>
      <c r="C1120" s="9" t="s">
        <v>18294</v>
      </c>
      <c r="D1120" s="6" t="s">
        <v>297</v>
      </c>
      <c r="E1120" s="11">
        <f t="shared" si="34"/>
        <v>148.38999999999999</v>
      </c>
      <c r="F1120">
        <f t="shared" si="35"/>
        <v>95126</v>
      </c>
      <c r="H1120" s="11">
        <v>148.38999999999999</v>
      </c>
      <c r="I1120">
        <v>148.38999999999999</v>
      </c>
    </row>
    <row r="1121" spans="2:9" x14ac:dyDescent="0.25">
      <c r="B1121" s="4">
        <v>95129</v>
      </c>
      <c r="C1121" s="8" t="s">
        <v>679</v>
      </c>
      <c r="D1121" s="4" t="s">
        <v>297</v>
      </c>
      <c r="E1121" s="11">
        <f t="shared" si="34"/>
        <v>47.9</v>
      </c>
      <c r="F1121">
        <f t="shared" si="35"/>
        <v>95129</v>
      </c>
      <c r="H1121" s="14">
        <v>47.9</v>
      </c>
      <c r="I1121" s="811">
        <v>47.9</v>
      </c>
    </row>
    <row r="1122" spans="2:9" x14ac:dyDescent="0.25">
      <c r="B1122" s="6">
        <v>95130</v>
      </c>
      <c r="C1122" s="9" t="s">
        <v>680</v>
      </c>
      <c r="D1122" s="6" t="s">
        <v>297</v>
      </c>
      <c r="E1122" s="11">
        <f t="shared" si="34"/>
        <v>17.36</v>
      </c>
      <c r="F1122">
        <f t="shared" si="35"/>
        <v>95130</v>
      </c>
      <c r="H1122" s="11">
        <v>17.36</v>
      </c>
      <c r="I1122">
        <v>17.36</v>
      </c>
    </row>
    <row r="1123" spans="2:9" x14ac:dyDescent="0.25">
      <c r="B1123" s="4">
        <v>95131</v>
      </c>
      <c r="C1123" s="8" t="s">
        <v>681</v>
      </c>
      <c r="D1123" s="4" t="s">
        <v>297</v>
      </c>
      <c r="E1123" s="11">
        <f t="shared" si="34"/>
        <v>56.38</v>
      </c>
      <c r="F1123">
        <f t="shared" si="35"/>
        <v>95131</v>
      </c>
      <c r="H1123" s="14">
        <v>56.38</v>
      </c>
      <c r="I1123" s="811">
        <v>56.38</v>
      </c>
    </row>
    <row r="1124" spans="2:9" ht="30" x14ac:dyDescent="0.25">
      <c r="B1124" s="6">
        <v>95132</v>
      </c>
      <c r="C1124" s="9" t="s">
        <v>682</v>
      </c>
      <c r="D1124" s="6" t="s">
        <v>297</v>
      </c>
      <c r="E1124" s="11">
        <f t="shared" si="34"/>
        <v>32.5</v>
      </c>
      <c r="F1124">
        <f t="shared" si="35"/>
        <v>95132</v>
      </c>
      <c r="H1124" s="11">
        <v>32.5</v>
      </c>
      <c r="I1124">
        <v>32.5</v>
      </c>
    </row>
    <row r="1125" spans="2:9" x14ac:dyDescent="0.25">
      <c r="B1125" s="4">
        <v>95136</v>
      </c>
      <c r="C1125" s="8" t="s">
        <v>683</v>
      </c>
      <c r="D1125" s="4" t="s">
        <v>297</v>
      </c>
      <c r="E1125" s="11">
        <f t="shared" si="34"/>
        <v>0.03</v>
      </c>
      <c r="F1125">
        <f t="shared" si="35"/>
        <v>95136</v>
      </c>
      <c r="H1125" s="14">
        <v>0.03</v>
      </c>
      <c r="I1125" s="811">
        <v>0.03</v>
      </c>
    </row>
    <row r="1126" spans="2:9" x14ac:dyDescent="0.25">
      <c r="B1126" s="6">
        <v>95137</v>
      </c>
      <c r="C1126" s="9" t="s">
        <v>684</v>
      </c>
      <c r="D1126" s="6" t="s">
        <v>297</v>
      </c>
      <c r="E1126" s="11">
        <f t="shared" si="34"/>
        <v>0.01</v>
      </c>
      <c r="F1126">
        <f t="shared" si="35"/>
        <v>95137</v>
      </c>
      <c r="H1126" s="11">
        <v>0.01</v>
      </c>
      <c r="I1126">
        <v>0.01</v>
      </c>
    </row>
    <row r="1127" spans="2:9" x14ac:dyDescent="0.25">
      <c r="B1127" s="4">
        <v>95138</v>
      </c>
      <c r="C1127" s="8" t="s">
        <v>685</v>
      </c>
      <c r="D1127" s="4" t="s">
        <v>297</v>
      </c>
      <c r="E1127" s="11">
        <f t="shared" si="34"/>
        <v>0.02</v>
      </c>
      <c r="F1127">
        <f t="shared" si="35"/>
        <v>95138</v>
      </c>
      <c r="H1127" s="14">
        <v>0.02</v>
      </c>
      <c r="I1127" s="811">
        <v>0.02</v>
      </c>
    </row>
    <row r="1128" spans="2:9" x14ac:dyDescent="0.25">
      <c r="B1128" s="6">
        <v>95208</v>
      </c>
      <c r="C1128" s="9" t="s">
        <v>9136</v>
      </c>
      <c r="D1128" s="6" t="s">
        <v>297</v>
      </c>
      <c r="E1128" s="11">
        <f t="shared" si="34"/>
        <v>32.6</v>
      </c>
      <c r="F1128">
        <f t="shared" si="35"/>
        <v>95208</v>
      </c>
      <c r="H1128" s="11">
        <v>32.6</v>
      </c>
      <c r="I1128">
        <v>32.6</v>
      </c>
    </row>
    <row r="1129" spans="2:9" x14ac:dyDescent="0.25">
      <c r="B1129" s="4">
        <v>95209</v>
      </c>
      <c r="C1129" s="8" t="s">
        <v>9137</v>
      </c>
      <c r="D1129" s="4" t="s">
        <v>297</v>
      </c>
      <c r="E1129" s="11">
        <f t="shared" si="34"/>
        <v>12.06</v>
      </c>
      <c r="F1129">
        <f t="shared" si="35"/>
        <v>95209</v>
      </c>
      <c r="H1129" s="14">
        <v>12.06</v>
      </c>
      <c r="I1129" s="811">
        <v>12.06</v>
      </c>
    </row>
    <row r="1130" spans="2:9" x14ac:dyDescent="0.25">
      <c r="B1130" s="6">
        <v>95210</v>
      </c>
      <c r="C1130" s="9" t="s">
        <v>9138</v>
      </c>
      <c r="D1130" s="6" t="s">
        <v>297</v>
      </c>
      <c r="E1130" s="11">
        <f t="shared" si="34"/>
        <v>32.6</v>
      </c>
      <c r="F1130">
        <f t="shared" si="35"/>
        <v>95210</v>
      </c>
      <c r="H1130" s="11">
        <v>32.6</v>
      </c>
      <c r="I1130">
        <v>32.6</v>
      </c>
    </row>
    <row r="1131" spans="2:9" x14ac:dyDescent="0.25">
      <c r="B1131" s="4">
        <v>95211</v>
      </c>
      <c r="C1131" s="8" t="s">
        <v>9139</v>
      </c>
      <c r="D1131" s="4" t="s">
        <v>297</v>
      </c>
      <c r="E1131" s="11">
        <f t="shared" si="34"/>
        <v>10</v>
      </c>
      <c r="F1131">
        <f t="shared" si="35"/>
        <v>95211</v>
      </c>
      <c r="H1131" s="14">
        <v>10</v>
      </c>
      <c r="I1131" s="811">
        <v>10</v>
      </c>
    </row>
    <row r="1132" spans="2:9" x14ac:dyDescent="0.25">
      <c r="B1132" s="6">
        <v>95217</v>
      </c>
      <c r="C1132" s="9" t="s">
        <v>9140</v>
      </c>
      <c r="D1132" s="6" t="s">
        <v>297</v>
      </c>
      <c r="E1132" s="11">
        <f t="shared" si="34"/>
        <v>0.81</v>
      </c>
      <c r="F1132">
        <f t="shared" si="35"/>
        <v>95217</v>
      </c>
      <c r="H1132" s="11">
        <v>0.81</v>
      </c>
      <c r="I1132">
        <v>0.81</v>
      </c>
    </row>
    <row r="1133" spans="2:9" x14ac:dyDescent="0.25">
      <c r="B1133" s="4">
        <v>95255</v>
      </c>
      <c r="C1133" s="8" t="s">
        <v>686</v>
      </c>
      <c r="D1133" s="4" t="s">
        <v>297</v>
      </c>
      <c r="E1133" s="11">
        <f t="shared" si="34"/>
        <v>1.44</v>
      </c>
      <c r="F1133">
        <f t="shared" si="35"/>
        <v>95255</v>
      </c>
      <c r="H1133" s="14">
        <v>1.44</v>
      </c>
      <c r="I1133" s="811">
        <v>1.44</v>
      </c>
    </row>
    <row r="1134" spans="2:9" x14ac:dyDescent="0.25">
      <c r="B1134" s="6">
        <v>95256</v>
      </c>
      <c r="C1134" s="9" t="s">
        <v>687</v>
      </c>
      <c r="D1134" s="6" t="s">
        <v>297</v>
      </c>
      <c r="E1134" s="11">
        <f t="shared" si="34"/>
        <v>0.33</v>
      </c>
      <c r="F1134">
        <f t="shared" si="35"/>
        <v>95256</v>
      </c>
      <c r="H1134" s="11">
        <v>0.33</v>
      </c>
      <c r="I1134">
        <v>0.33</v>
      </c>
    </row>
    <row r="1135" spans="2:9" x14ac:dyDescent="0.25">
      <c r="B1135" s="4">
        <v>95257</v>
      </c>
      <c r="C1135" s="8" t="s">
        <v>688</v>
      </c>
      <c r="D1135" s="4" t="s">
        <v>297</v>
      </c>
      <c r="E1135" s="11">
        <f t="shared" si="34"/>
        <v>1.8</v>
      </c>
      <c r="F1135">
        <f t="shared" si="35"/>
        <v>95257</v>
      </c>
      <c r="H1135" s="14">
        <v>1.8</v>
      </c>
      <c r="I1135" s="811">
        <v>1.8</v>
      </c>
    </row>
    <row r="1136" spans="2:9" x14ac:dyDescent="0.25">
      <c r="B1136" s="6">
        <v>95260</v>
      </c>
      <c r="C1136" s="9" t="s">
        <v>689</v>
      </c>
      <c r="D1136" s="6" t="s">
        <v>297</v>
      </c>
      <c r="E1136" s="11">
        <f t="shared" si="34"/>
        <v>0.6</v>
      </c>
      <c r="F1136">
        <f t="shared" si="35"/>
        <v>95260</v>
      </c>
      <c r="H1136" s="11">
        <v>0.6</v>
      </c>
      <c r="I1136">
        <v>0.6</v>
      </c>
    </row>
    <row r="1137" spans="2:9" x14ac:dyDescent="0.25">
      <c r="B1137" s="4">
        <v>95261</v>
      </c>
      <c r="C1137" s="8" t="s">
        <v>690</v>
      </c>
      <c r="D1137" s="4" t="s">
        <v>297</v>
      </c>
      <c r="E1137" s="11">
        <f t="shared" si="34"/>
        <v>0.16</v>
      </c>
      <c r="F1137">
        <f t="shared" si="35"/>
        <v>95261</v>
      </c>
      <c r="H1137" s="14">
        <v>0.16</v>
      </c>
      <c r="I1137" s="811">
        <v>0.16</v>
      </c>
    </row>
    <row r="1138" spans="2:9" x14ac:dyDescent="0.25">
      <c r="B1138" s="6">
        <v>95262</v>
      </c>
      <c r="C1138" s="9" t="s">
        <v>691</v>
      </c>
      <c r="D1138" s="6" t="s">
        <v>297</v>
      </c>
      <c r="E1138" s="11">
        <f t="shared" si="34"/>
        <v>0.75</v>
      </c>
      <c r="F1138">
        <f t="shared" si="35"/>
        <v>95262</v>
      </c>
      <c r="H1138" s="11">
        <v>0.75</v>
      </c>
      <c r="I1138">
        <v>0.75</v>
      </c>
    </row>
    <row r="1139" spans="2:9" ht="30" x14ac:dyDescent="0.25">
      <c r="B1139" s="4">
        <v>95263</v>
      </c>
      <c r="C1139" s="8" t="s">
        <v>692</v>
      </c>
      <c r="D1139" s="4" t="s">
        <v>297</v>
      </c>
      <c r="E1139" s="11">
        <f t="shared" si="34"/>
        <v>4.63</v>
      </c>
      <c r="F1139">
        <f t="shared" si="35"/>
        <v>95263</v>
      </c>
      <c r="H1139" s="14">
        <v>4.63</v>
      </c>
      <c r="I1139" s="811">
        <v>4.63</v>
      </c>
    </row>
    <row r="1140" spans="2:9" ht="30" x14ac:dyDescent="0.25">
      <c r="B1140" s="6">
        <v>95266</v>
      </c>
      <c r="C1140" s="9" t="s">
        <v>693</v>
      </c>
      <c r="D1140" s="6" t="s">
        <v>297</v>
      </c>
      <c r="E1140" s="11">
        <f t="shared" si="34"/>
        <v>0.44</v>
      </c>
      <c r="F1140">
        <f t="shared" si="35"/>
        <v>95266</v>
      </c>
      <c r="H1140" s="11">
        <v>0.44</v>
      </c>
      <c r="I1140">
        <v>0.44</v>
      </c>
    </row>
    <row r="1141" spans="2:9" ht="30" x14ac:dyDescent="0.25">
      <c r="B1141" s="4">
        <v>95267</v>
      </c>
      <c r="C1141" s="8" t="s">
        <v>694</v>
      </c>
      <c r="D1141" s="4" t="s">
        <v>297</v>
      </c>
      <c r="E1141" s="11">
        <f t="shared" si="34"/>
        <v>0.09</v>
      </c>
      <c r="F1141">
        <f t="shared" si="35"/>
        <v>95267</v>
      </c>
      <c r="H1141" s="14">
        <v>0.09</v>
      </c>
      <c r="I1141" s="811">
        <v>0.09</v>
      </c>
    </row>
    <row r="1142" spans="2:9" ht="30" x14ac:dyDescent="0.25">
      <c r="B1142" s="6">
        <v>95268</v>
      </c>
      <c r="C1142" s="9" t="s">
        <v>695</v>
      </c>
      <c r="D1142" s="6" t="s">
        <v>297</v>
      </c>
      <c r="E1142" s="11">
        <f t="shared" si="34"/>
        <v>0.43</v>
      </c>
      <c r="F1142">
        <f t="shared" si="35"/>
        <v>95268</v>
      </c>
      <c r="H1142" s="11">
        <v>0.43</v>
      </c>
      <c r="I1142">
        <v>0.43</v>
      </c>
    </row>
    <row r="1143" spans="2:9" ht="30" x14ac:dyDescent="0.25">
      <c r="B1143" s="4">
        <v>95269</v>
      </c>
      <c r="C1143" s="8" t="s">
        <v>18295</v>
      </c>
      <c r="D1143" s="4" t="s">
        <v>297</v>
      </c>
      <c r="E1143" s="11">
        <f t="shared" si="34"/>
        <v>8.5500000000000007</v>
      </c>
      <c r="F1143">
        <f t="shared" si="35"/>
        <v>95269</v>
      </c>
      <c r="H1143" s="14">
        <v>8.5500000000000007</v>
      </c>
      <c r="I1143" s="811">
        <v>8.5500000000000007</v>
      </c>
    </row>
    <row r="1144" spans="2:9" x14ac:dyDescent="0.25">
      <c r="B1144" s="6">
        <v>95272</v>
      </c>
      <c r="C1144" s="9" t="s">
        <v>9141</v>
      </c>
      <c r="D1144" s="6" t="s">
        <v>297</v>
      </c>
      <c r="E1144" s="11">
        <f t="shared" si="34"/>
        <v>0.4</v>
      </c>
      <c r="F1144">
        <f t="shared" si="35"/>
        <v>95272</v>
      </c>
      <c r="H1144" s="11">
        <v>0.4</v>
      </c>
      <c r="I1144">
        <v>0.4</v>
      </c>
    </row>
    <row r="1145" spans="2:9" x14ac:dyDescent="0.25">
      <c r="B1145" s="4">
        <v>95273</v>
      </c>
      <c r="C1145" s="8" t="s">
        <v>9142</v>
      </c>
      <c r="D1145" s="4" t="s">
        <v>297</v>
      </c>
      <c r="E1145" s="11">
        <f t="shared" si="34"/>
        <v>0.1</v>
      </c>
      <c r="F1145">
        <f t="shared" si="35"/>
        <v>95273</v>
      </c>
      <c r="H1145" s="14">
        <v>0.1</v>
      </c>
      <c r="I1145" s="811">
        <v>0.1</v>
      </c>
    </row>
    <row r="1146" spans="2:9" x14ac:dyDescent="0.25">
      <c r="B1146" s="6">
        <v>95274</v>
      </c>
      <c r="C1146" s="9" t="s">
        <v>9143</v>
      </c>
      <c r="D1146" s="6" t="s">
        <v>297</v>
      </c>
      <c r="E1146" s="11">
        <f t="shared" si="34"/>
        <v>0.33</v>
      </c>
      <c r="F1146">
        <f t="shared" si="35"/>
        <v>95274</v>
      </c>
      <c r="H1146" s="11">
        <v>0.33</v>
      </c>
      <c r="I1146">
        <v>0.33</v>
      </c>
    </row>
    <row r="1147" spans="2:9" ht="30" x14ac:dyDescent="0.25">
      <c r="B1147" s="4">
        <v>95275</v>
      </c>
      <c r="C1147" s="8" t="s">
        <v>9144</v>
      </c>
      <c r="D1147" s="4" t="s">
        <v>297</v>
      </c>
      <c r="E1147" s="11">
        <f t="shared" si="34"/>
        <v>2.71</v>
      </c>
      <c r="F1147">
        <f t="shared" si="35"/>
        <v>95275</v>
      </c>
      <c r="H1147" s="14">
        <v>2.71</v>
      </c>
      <c r="I1147" s="811">
        <v>2.71</v>
      </c>
    </row>
    <row r="1148" spans="2:9" x14ac:dyDescent="0.25">
      <c r="B1148" s="6">
        <v>95278</v>
      </c>
      <c r="C1148" s="9" t="s">
        <v>9145</v>
      </c>
      <c r="D1148" s="6" t="s">
        <v>297</v>
      </c>
      <c r="E1148" s="11">
        <f t="shared" si="34"/>
        <v>0.51</v>
      </c>
      <c r="F1148">
        <f t="shared" si="35"/>
        <v>95278</v>
      </c>
      <c r="H1148" s="11">
        <v>0.51</v>
      </c>
      <c r="I1148">
        <v>0.51</v>
      </c>
    </row>
    <row r="1149" spans="2:9" x14ac:dyDescent="0.25">
      <c r="B1149" s="4">
        <v>95279</v>
      </c>
      <c r="C1149" s="8" t="s">
        <v>9146</v>
      </c>
      <c r="D1149" s="4" t="s">
        <v>297</v>
      </c>
      <c r="E1149" s="11">
        <f t="shared" si="34"/>
        <v>0.1</v>
      </c>
      <c r="F1149">
        <f t="shared" si="35"/>
        <v>95279</v>
      </c>
      <c r="H1149" s="14">
        <v>0.1</v>
      </c>
      <c r="I1149" s="811">
        <v>0.1</v>
      </c>
    </row>
    <row r="1150" spans="2:9" x14ac:dyDescent="0.25">
      <c r="B1150" s="6">
        <v>95280</v>
      </c>
      <c r="C1150" s="9" t="s">
        <v>9147</v>
      </c>
      <c r="D1150" s="6" t="s">
        <v>297</v>
      </c>
      <c r="E1150" s="11">
        <f t="shared" si="34"/>
        <v>0.51</v>
      </c>
      <c r="F1150">
        <f t="shared" si="35"/>
        <v>95280</v>
      </c>
      <c r="H1150" s="11">
        <v>0.51</v>
      </c>
      <c r="I1150">
        <v>0.51</v>
      </c>
    </row>
    <row r="1151" spans="2:9" ht="30" x14ac:dyDescent="0.25">
      <c r="B1151" s="4">
        <v>95281</v>
      </c>
      <c r="C1151" s="8" t="s">
        <v>9148</v>
      </c>
      <c r="D1151" s="4" t="s">
        <v>297</v>
      </c>
      <c r="E1151" s="11">
        <f t="shared" si="34"/>
        <v>8.5299999999999994</v>
      </c>
      <c r="F1151">
        <f t="shared" si="35"/>
        <v>95281</v>
      </c>
      <c r="H1151" s="14">
        <v>8.5299999999999994</v>
      </c>
      <c r="I1151" s="811">
        <v>8.5299999999999994</v>
      </c>
    </row>
    <row r="1152" spans="2:9" ht="30" x14ac:dyDescent="0.25">
      <c r="B1152" s="6">
        <v>95617</v>
      </c>
      <c r="C1152" s="9" t="s">
        <v>696</v>
      </c>
      <c r="D1152" s="6" t="s">
        <v>297</v>
      </c>
      <c r="E1152" s="11">
        <f t="shared" si="34"/>
        <v>1.18</v>
      </c>
      <c r="F1152">
        <f t="shared" si="35"/>
        <v>95617</v>
      </c>
      <c r="H1152" s="11">
        <v>1.18</v>
      </c>
      <c r="I1152">
        <v>1.18</v>
      </c>
    </row>
    <row r="1153" spans="2:9" ht="30" x14ac:dyDescent="0.25">
      <c r="B1153" s="4">
        <v>95618</v>
      </c>
      <c r="C1153" s="8" t="s">
        <v>697</v>
      </c>
      <c r="D1153" s="4" t="s">
        <v>297</v>
      </c>
      <c r="E1153" s="11">
        <f t="shared" si="34"/>
        <v>0.27</v>
      </c>
      <c r="F1153">
        <f t="shared" si="35"/>
        <v>95618</v>
      </c>
      <c r="H1153" s="14">
        <v>0.27</v>
      </c>
      <c r="I1153" s="811">
        <v>0.27</v>
      </c>
    </row>
    <row r="1154" spans="2:9" ht="30" x14ac:dyDescent="0.25">
      <c r="B1154" s="6">
        <v>95619</v>
      </c>
      <c r="C1154" s="9" t="s">
        <v>698</v>
      </c>
      <c r="D1154" s="6" t="s">
        <v>297</v>
      </c>
      <c r="E1154" s="11">
        <f t="shared" si="34"/>
        <v>1.48</v>
      </c>
      <c r="F1154">
        <f t="shared" si="35"/>
        <v>95619</v>
      </c>
      <c r="H1154" s="11">
        <v>1.48</v>
      </c>
      <c r="I1154">
        <v>1.48</v>
      </c>
    </row>
    <row r="1155" spans="2:9" ht="30" x14ac:dyDescent="0.25">
      <c r="B1155" s="4">
        <v>95627</v>
      </c>
      <c r="C1155" s="8" t="s">
        <v>699</v>
      </c>
      <c r="D1155" s="4" t="s">
        <v>297</v>
      </c>
      <c r="E1155" s="11">
        <f t="shared" ref="E1155:E1218" si="36">IF($K$2=$H$1,H1155,I1155)</f>
        <v>45.81</v>
      </c>
      <c r="F1155">
        <f t="shared" ref="F1155:F1218" si="37">IF(LEN($B1155)=7,CONCATENATE(MID($B1155,1,6),"00",RIGHT($B1155,1)),IF(LEN($B1155)=8,CONCATENATE(MID($B1155,1,6),"0",RIGHT($B1155,2)),$B1155))</f>
        <v>95627</v>
      </c>
      <c r="H1155" s="14">
        <v>45.81</v>
      </c>
      <c r="I1155" s="811">
        <v>45.81</v>
      </c>
    </row>
    <row r="1156" spans="2:9" ht="30" x14ac:dyDescent="0.25">
      <c r="B1156" s="6">
        <v>95628</v>
      </c>
      <c r="C1156" s="9" t="s">
        <v>700</v>
      </c>
      <c r="D1156" s="6" t="s">
        <v>297</v>
      </c>
      <c r="E1156" s="11">
        <f t="shared" si="36"/>
        <v>12.29</v>
      </c>
      <c r="F1156">
        <f t="shared" si="37"/>
        <v>95628</v>
      </c>
      <c r="H1156" s="11">
        <v>12.29</v>
      </c>
      <c r="I1156">
        <v>12.29</v>
      </c>
    </row>
    <row r="1157" spans="2:9" ht="30" x14ac:dyDescent="0.25">
      <c r="B1157" s="4">
        <v>95629</v>
      </c>
      <c r="C1157" s="8" t="s">
        <v>701</v>
      </c>
      <c r="D1157" s="4" t="s">
        <v>297</v>
      </c>
      <c r="E1157" s="11">
        <f t="shared" si="36"/>
        <v>57.32</v>
      </c>
      <c r="F1157">
        <f t="shared" si="37"/>
        <v>95629</v>
      </c>
      <c r="H1157" s="14">
        <v>57.32</v>
      </c>
      <c r="I1157" s="811">
        <v>57.32</v>
      </c>
    </row>
    <row r="1158" spans="2:9" ht="30" x14ac:dyDescent="0.25">
      <c r="B1158" s="6">
        <v>95630</v>
      </c>
      <c r="C1158" s="9" t="s">
        <v>702</v>
      </c>
      <c r="D1158" s="6" t="s">
        <v>297</v>
      </c>
      <c r="E1158" s="11">
        <f t="shared" si="36"/>
        <v>89.96</v>
      </c>
      <c r="F1158">
        <f t="shared" si="37"/>
        <v>95630</v>
      </c>
      <c r="H1158" s="11">
        <v>89.96</v>
      </c>
      <c r="I1158">
        <v>89.96</v>
      </c>
    </row>
    <row r="1159" spans="2:9" x14ac:dyDescent="0.25">
      <c r="B1159" s="4">
        <v>95698</v>
      </c>
      <c r="C1159" s="8" t="s">
        <v>703</v>
      </c>
      <c r="D1159" s="4" t="s">
        <v>297</v>
      </c>
      <c r="E1159" s="11">
        <f t="shared" si="36"/>
        <v>4.79</v>
      </c>
      <c r="F1159">
        <f t="shared" si="37"/>
        <v>95698</v>
      </c>
      <c r="H1159" s="14">
        <v>4.79</v>
      </c>
      <c r="I1159" s="811">
        <v>4.79</v>
      </c>
    </row>
    <row r="1160" spans="2:9" x14ac:dyDescent="0.25">
      <c r="B1160" s="6">
        <v>95699</v>
      </c>
      <c r="C1160" s="9" t="s">
        <v>704</v>
      </c>
      <c r="D1160" s="6" t="s">
        <v>297</v>
      </c>
      <c r="E1160" s="11">
        <f t="shared" si="36"/>
        <v>1.1000000000000001</v>
      </c>
      <c r="F1160">
        <f t="shared" si="37"/>
        <v>95699</v>
      </c>
      <c r="H1160" s="11">
        <v>1.1000000000000001</v>
      </c>
      <c r="I1160">
        <v>1.1000000000000001</v>
      </c>
    </row>
    <row r="1161" spans="2:9" x14ac:dyDescent="0.25">
      <c r="B1161" s="4">
        <v>95700</v>
      </c>
      <c r="C1161" s="8" t="s">
        <v>705</v>
      </c>
      <c r="D1161" s="4" t="s">
        <v>297</v>
      </c>
      <c r="E1161" s="11">
        <f t="shared" si="36"/>
        <v>5.99</v>
      </c>
      <c r="F1161">
        <f t="shared" si="37"/>
        <v>95700</v>
      </c>
      <c r="H1161" s="14">
        <v>5.99</v>
      </c>
      <c r="I1161" s="811">
        <v>5.99</v>
      </c>
    </row>
    <row r="1162" spans="2:9" ht="30" x14ac:dyDescent="0.25">
      <c r="B1162" s="6">
        <v>95701</v>
      </c>
      <c r="C1162" s="9" t="s">
        <v>706</v>
      </c>
      <c r="D1162" s="6" t="s">
        <v>297</v>
      </c>
      <c r="E1162" s="11">
        <f t="shared" si="36"/>
        <v>3.34</v>
      </c>
      <c r="F1162">
        <f t="shared" si="37"/>
        <v>95701</v>
      </c>
      <c r="H1162" s="11">
        <v>3.34</v>
      </c>
      <c r="I1162">
        <v>3.34</v>
      </c>
    </row>
    <row r="1163" spans="2:9" ht="30" x14ac:dyDescent="0.25">
      <c r="B1163" s="4">
        <v>95704</v>
      </c>
      <c r="C1163" s="8" t="s">
        <v>18296</v>
      </c>
      <c r="D1163" s="4" t="s">
        <v>297</v>
      </c>
      <c r="E1163" s="11">
        <f t="shared" si="36"/>
        <v>43.7</v>
      </c>
      <c r="F1163">
        <f t="shared" si="37"/>
        <v>95704</v>
      </c>
      <c r="H1163" s="14">
        <v>43.7</v>
      </c>
      <c r="I1163" s="811">
        <v>43.7</v>
      </c>
    </row>
    <row r="1164" spans="2:9" x14ac:dyDescent="0.25">
      <c r="B1164" s="6">
        <v>95705</v>
      </c>
      <c r="C1164" s="9" t="s">
        <v>18297</v>
      </c>
      <c r="D1164" s="6" t="s">
        <v>297</v>
      </c>
      <c r="E1164" s="11">
        <f t="shared" si="36"/>
        <v>11.72</v>
      </c>
      <c r="F1164">
        <f t="shared" si="37"/>
        <v>95705</v>
      </c>
      <c r="H1164" s="11">
        <v>11.72</v>
      </c>
      <c r="I1164">
        <v>11.72</v>
      </c>
    </row>
    <row r="1165" spans="2:9" ht="30" x14ac:dyDescent="0.25">
      <c r="B1165" s="4">
        <v>95706</v>
      </c>
      <c r="C1165" s="8" t="s">
        <v>18298</v>
      </c>
      <c r="D1165" s="4" t="s">
        <v>297</v>
      </c>
      <c r="E1165" s="11">
        <f t="shared" si="36"/>
        <v>54.69</v>
      </c>
      <c r="F1165">
        <f t="shared" si="37"/>
        <v>95706</v>
      </c>
      <c r="H1165" s="14">
        <v>54.69</v>
      </c>
      <c r="I1165" s="811">
        <v>54.69</v>
      </c>
    </row>
    <row r="1166" spans="2:9" ht="30" x14ac:dyDescent="0.25">
      <c r="B1166" s="6">
        <v>95707</v>
      </c>
      <c r="C1166" s="9" t="s">
        <v>18299</v>
      </c>
      <c r="D1166" s="6" t="s">
        <v>297</v>
      </c>
      <c r="E1166" s="11">
        <f t="shared" si="36"/>
        <v>4.38</v>
      </c>
      <c r="F1166">
        <f t="shared" si="37"/>
        <v>95707</v>
      </c>
      <c r="H1166" s="11">
        <v>4.38</v>
      </c>
      <c r="I1166">
        <v>4.38</v>
      </c>
    </row>
    <row r="1167" spans="2:9" ht="30" x14ac:dyDescent="0.25">
      <c r="B1167" s="4">
        <v>95710</v>
      </c>
      <c r="C1167" s="8" t="s">
        <v>707</v>
      </c>
      <c r="D1167" s="4" t="s">
        <v>297</v>
      </c>
      <c r="E1167" s="11">
        <f t="shared" si="36"/>
        <v>52.52</v>
      </c>
      <c r="F1167">
        <f t="shared" si="37"/>
        <v>95710</v>
      </c>
      <c r="H1167" s="14">
        <v>52.52</v>
      </c>
      <c r="I1167" s="811">
        <v>52.52</v>
      </c>
    </row>
    <row r="1168" spans="2:9" ht="30" x14ac:dyDescent="0.25">
      <c r="B1168" s="6">
        <v>95711</v>
      </c>
      <c r="C1168" s="9" t="s">
        <v>708</v>
      </c>
      <c r="D1168" s="6" t="s">
        <v>297</v>
      </c>
      <c r="E1168" s="11">
        <f t="shared" si="36"/>
        <v>13.88</v>
      </c>
      <c r="F1168">
        <f t="shared" si="37"/>
        <v>95711</v>
      </c>
      <c r="H1168" s="11">
        <v>13.88</v>
      </c>
      <c r="I1168">
        <v>13.88</v>
      </c>
    </row>
    <row r="1169" spans="2:9" ht="30" x14ac:dyDescent="0.25">
      <c r="B1169" s="4">
        <v>95712</v>
      </c>
      <c r="C1169" s="8" t="s">
        <v>709</v>
      </c>
      <c r="D1169" s="4" t="s">
        <v>297</v>
      </c>
      <c r="E1169" s="11">
        <f t="shared" si="36"/>
        <v>65.66</v>
      </c>
      <c r="F1169">
        <f t="shared" si="37"/>
        <v>95712</v>
      </c>
      <c r="H1169" s="14">
        <v>65.66</v>
      </c>
      <c r="I1169" s="811">
        <v>65.66</v>
      </c>
    </row>
    <row r="1170" spans="2:9" ht="30" x14ac:dyDescent="0.25">
      <c r="B1170" s="6">
        <v>95713</v>
      </c>
      <c r="C1170" s="9" t="s">
        <v>710</v>
      </c>
      <c r="D1170" s="6" t="s">
        <v>297</v>
      </c>
      <c r="E1170" s="11">
        <f t="shared" si="36"/>
        <v>90.63</v>
      </c>
      <c r="F1170">
        <f t="shared" si="37"/>
        <v>95713</v>
      </c>
      <c r="H1170" s="11">
        <v>90.63</v>
      </c>
      <c r="I1170">
        <v>90.63</v>
      </c>
    </row>
    <row r="1171" spans="2:9" ht="30" x14ac:dyDescent="0.25">
      <c r="B1171" s="4">
        <v>95716</v>
      </c>
      <c r="C1171" s="8" t="s">
        <v>711</v>
      </c>
      <c r="D1171" s="4" t="s">
        <v>297</v>
      </c>
      <c r="E1171" s="11">
        <f t="shared" si="36"/>
        <v>50.56</v>
      </c>
      <c r="F1171">
        <f t="shared" si="37"/>
        <v>95716</v>
      </c>
      <c r="H1171" s="14">
        <v>50.56</v>
      </c>
      <c r="I1171" s="811">
        <v>50.56</v>
      </c>
    </row>
    <row r="1172" spans="2:9" ht="30" x14ac:dyDescent="0.25">
      <c r="B1172" s="6">
        <v>95717</v>
      </c>
      <c r="C1172" s="9" t="s">
        <v>712</v>
      </c>
      <c r="D1172" s="6" t="s">
        <v>297</v>
      </c>
      <c r="E1172" s="11">
        <f t="shared" si="36"/>
        <v>13.36</v>
      </c>
      <c r="F1172">
        <f t="shared" si="37"/>
        <v>95717</v>
      </c>
      <c r="H1172" s="11">
        <v>13.36</v>
      </c>
      <c r="I1172">
        <v>13.36</v>
      </c>
    </row>
    <row r="1173" spans="2:9" ht="30" x14ac:dyDescent="0.25">
      <c r="B1173" s="4">
        <v>95718</v>
      </c>
      <c r="C1173" s="8" t="s">
        <v>713</v>
      </c>
      <c r="D1173" s="4" t="s">
        <v>297</v>
      </c>
      <c r="E1173" s="11">
        <f t="shared" si="36"/>
        <v>63.21</v>
      </c>
      <c r="F1173">
        <f t="shared" si="37"/>
        <v>95718</v>
      </c>
      <c r="H1173" s="14">
        <v>63.21</v>
      </c>
      <c r="I1173" s="811">
        <v>63.21</v>
      </c>
    </row>
    <row r="1174" spans="2:9" ht="30" x14ac:dyDescent="0.25">
      <c r="B1174" s="6">
        <v>95719</v>
      </c>
      <c r="C1174" s="9" t="s">
        <v>714</v>
      </c>
      <c r="D1174" s="6" t="s">
        <v>297</v>
      </c>
      <c r="E1174" s="11">
        <f t="shared" si="36"/>
        <v>90.63</v>
      </c>
      <c r="F1174">
        <f t="shared" si="37"/>
        <v>95719</v>
      </c>
      <c r="H1174" s="11">
        <v>90.63</v>
      </c>
      <c r="I1174">
        <v>90.63</v>
      </c>
    </row>
    <row r="1175" spans="2:9" x14ac:dyDescent="0.25">
      <c r="B1175" s="4">
        <v>95869</v>
      </c>
      <c r="C1175" s="8" t="s">
        <v>715</v>
      </c>
      <c r="D1175" s="4" t="s">
        <v>297</v>
      </c>
      <c r="E1175" s="11">
        <f t="shared" si="36"/>
        <v>3.58</v>
      </c>
      <c r="F1175">
        <f t="shared" si="37"/>
        <v>95869</v>
      </c>
      <c r="H1175" s="14">
        <v>3.58</v>
      </c>
      <c r="I1175" s="811">
        <v>3.58</v>
      </c>
    </row>
    <row r="1176" spans="2:9" x14ac:dyDescent="0.25">
      <c r="B1176" s="6">
        <v>95870</v>
      </c>
      <c r="C1176" s="9" t="s">
        <v>716</v>
      </c>
      <c r="D1176" s="6" t="s">
        <v>297</v>
      </c>
      <c r="E1176" s="11">
        <f t="shared" si="36"/>
        <v>9.08</v>
      </c>
      <c r="F1176">
        <f t="shared" si="37"/>
        <v>95870</v>
      </c>
      <c r="H1176" s="11">
        <v>9.08</v>
      </c>
      <c r="I1176">
        <v>9.08</v>
      </c>
    </row>
    <row r="1177" spans="2:9" ht="30" x14ac:dyDescent="0.25">
      <c r="B1177" s="4">
        <v>95871</v>
      </c>
      <c r="C1177" s="8" t="s">
        <v>717</v>
      </c>
      <c r="D1177" s="4" t="s">
        <v>297</v>
      </c>
      <c r="E1177" s="11">
        <f t="shared" si="36"/>
        <v>275.2</v>
      </c>
      <c r="F1177">
        <f t="shared" si="37"/>
        <v>95871</v>
      </c>
      <c r="H1177" s="14">
        <v>275.2</v>
      </c>
      <c r="I1177" s="811">
        <v>275.2</v>
      </c>
    </row>
    <row r="1178" spans="2:9" x14ac:dyDescent="0.25">
      <c r="B1178" s="6">
        <v>95874</v>
      </c>
      <c r="C1178" s="9" t="s">
        <v>718</v>
      </c>
      <c r="D1178" s="6" t="s">
        <v>297</v>
      </c>
      <c r="E1178" s="11">
        <f t="shared" si="36"/>
        <v>10.17</v>
      </c>
      <c r="F1178">
        <f t="shared" si="37"/>
        <v>95874</v>
      </c>
      <c r="H1178" s="11">
        <v>10.17</v>
      </c>
      <c r="I1178">
        <v>10.17</v>
      </c>
    </row>
    <row r="1179" spans="2:9" x14ac:dyDescent="0.25">
      <c r="B1179" s="4">
        <v>96008</v>
      </c>
      <c r="C1179" s="8" t="s">
        <v>719</v>
      </c>
      <c r="D1179" s="4" t="s">
        <v>297</v>
      </c>
      <c r="E1179" s="11">
        <f t="shared" si="36"/>
        <v>21.58</v>
      </c>
      <c r="F1179">
        <f t="shared" si="37"/>
        <v>96008</v>
      </c>
      <c r="H1179" s="14">
        <v>21.58</v>
      </c>
      <c r="I1179" s="811">
        <v>21.58</v>
      </c>
    </row>
    <row r="1180" spans="2:9" x14ac:dyDescent="0.25">
      <c r="B1180" s="6">
        <v>96009</v>
      </c>
      <c r="C1180" s="9" t="s">
        <v>720</v>
      </c>
      <c r="D1180" s="6" t="s">
        <v>297</v>
      </c>
      <c r="E1180" s="11">
        <f t="shared" si="36"/>
        <v>5.78</v>
      </c>
      <c r="F1180">
        <f t="shared" si="37"/>
        <v>96009</v>
      </c>
      <c r="H1180" s="11">
        <v>5.78</v>
      </c>
      <c r="I1180">
        <v>5.78</v>
      </c>
    </row>
    <row r="1181" spans="2:9" x14ac:dyDescent="0.25">
      <c r="B1181" s="4">
        <v>96011</v>
      </c>
      <c r="C1181" s="8" t="s">
        <v>721</v>
      </c>
      <c r="D1181" s="4" t="s">
        <v>297</v>
      </c>
      <c r="E1181" s="11">
        <f t="shared" si="36"/>
        <v>23.6</v>
      </c>
      <c r="F1181">
        <f t="shared" si="37"/>
        <v>96011</v>
      </c>
      <c r="H1181" s="14">
        <v>23.6</v>
      </c>
      <c r="I1181" s="811">
        <v>23.6</v>
      </c>
    </row>
    <row r="1182" spans="2:9" ht="30" x14ac:dyDescent="0.25">
      <c r="B1182" s="6">
        <v>96012</v>
      </c>
      <c r="C1182" s="9" t="s">
        <v>722</v>
      </c>
      <c r="D1182" s="6" t="s">
        <v>297</v>
      </c>
      <c r="E1182" s="11">
        <f t="shared" si="36"/>
        <v>97.44</v>
      </c>
      <c r="F1182">
        <f t="shared" si="37"/>
        <v>96012</v>
      </c>
      <c r="H1182" s="11">
        <v>97.44</v>
      </c>
      <c r="I1182">
        <v>97.44</v>
      </c>
    </row>
    <row r="1183" spans="2:9" x14ac:dyDescent="0.25">
      <c r="B1183" s="4">
        <v>96015</v>
      </c>
      <c r="C1183" s="8" t="s">
        <v>723</v>
      </c>
      <c r="D1183" s="4" t="s">
        <v>297</v>
      </c>
      <c r="E1183" s="11">
        <f t="shared" si="36"/>
        <v>21.38</v>
      </c>
      <c r="F1183">
        <f t="shared" si="37"/>
        <v>96015</v>
      </c>
      <c r="H1183" s="14">
        <v>21.38</v>
      </c>
      <c r="I1183" s="811">
        <v>21.38</v>
      </c>
    </row>
    <row r="1184" spans="2:9" x14ac:dyDescent="0.25">
      <c r="B1184" s="6">
        <v>96016</v>
      </c>
      <c r="C1184" s="9" t="s">
        <v>724</v>
      </c>
      <c r="D1184" s="6" t="s">
        <v>297</v>
      </c>
      <c r="E1184" s="11">
        <f t="shared" si="36"/>
        <v>5.73</v>
      </c>
      <c r="F1184">
        <f t="shared" si="37"/>
        <v>96016</v>
      </c>
      <c r="H1184" s="11">
        <v>5.73</v>
      </c>
      <c r="I1184">
        <v>5.73</v>
      </c>
    </row>
    <row r="1185" spans="2:9" x14ac:dyDescent="0.25">
      <c r="B1185" s="4">
        <v>96018</v>
      </c>
      <c r="C1185" s="8" t="s">
        <v>725</v>
      </c>
      <c r="D1185" s="4" t="s">
        <v>297</v>
      </c>
      <c r="E1185" s="11">
        <f t="shared" si="36"/>
        <v>23.38</v>
      </c>
      <c r="F1185">
        <f t="shared" si="37"/>
        <v>96018</v>
      </c>
      <c r="H1185" s="14">
        <v>23.38</v>
      </c>
      <c r="I1185" s="811">
        <v>23.38</v>
      </c>
    </row>
    <row r="1186" spans="2:9" ht="30" x14ac:dyDescent="0.25">
      <c r="B1186" s="6">
        <v>96019</v>
      </c>
      <c r="C1186" s="9" t="s">
        <v>726</v>
      </c>
      <c r="D1186" s="6" t="s">
        <v>297</v>
      </c>
      <c r="E1186" s="11">
        <f t="shared" si="36"/>
        <v>97.44</v>
      </c>
      <c r="F1186">
        <f t="shared" si="37"/>
        <v>96019</v>
      </c>
      <c r="H1186" s="11">
        <v>97.44</v>
      </c>
      <c r="I1186">
        <v>97.44</v>
      </c>
    </row>
    <row r="1187" spans="2:9" x14ac:dyDescent="0.25">
      <c r="B1187" s="4">
        <v>96023</v>
      </c>
      <c r="C1187" s="8" t="s">
        <v>727</v>
      </c>
      <c r="D1187" s="4" t="s">
        <v>297</v>
      </c>
      <c r="E1187" s="11">
        <f t="shared" si="36"/>
        <v>16.55</v>
      </c>
      <c r="F1187">
        <f t="shared" si="37"/>
        <v>96023</v>
      </c>
      <c r="H1187" s="14">
        <v>16.55</v>
      </c>
      <c r="I1187" s="811">
        <v>16.55</v>
      </c>
    </row>
    <row r="1188" spans="2:9" x14ac:dyDescent="0.25">
      <c r="B1188" s="6">
        <v>96024</v>
      </c>
      <c r="C1188" s="9" t="s">
        <v>728</v>
      </c>
      <c r="D1188" s="6" t="s">
        <v>297</v>
      </c>
      <c r="E1188" s="11">
        <f t="shared" si="36"/>
        <v>4.43</v>
      </c>
      <c r="F1188">
        <f t="shared" si="37"/>
        <v>96024</v>
      </c>
      <c r="H1188" s="11">
        <v>4.43</v>
      </c>
      <c r="I1188">
        <v>4.43</v>
      </c>
    </row>
    <row r="1189" spans="2:9" x14ac:dyDescent="0.25">
      <c r="B1189" s="4">
        <v>96026</v>
      </c>
      <c r="C1189" s="8" t="s">
        <v>729</v>
      </c>
      <c r="D1189" s="4" t="s">
        <v>297</v>
      </c>
      <c r="E1189" s="11">
        <f t="shared" si="36"/>
        <v>18.100000000000001</v>
      </c>
      <c r="F1189">
        <f t="shared" si="37"/>
        <v>96026</v>
      </c>
      <c r="H1189" s="14">
        <v>18.100000000000001</v>
      </c>
      <c r="I1189" s="811">
        <v>18.100000000000001</v>
      </c>
    </row>
    <row r="1190" spans="2:9" ht="30" x14ac:dyDescent="0.25">
      <c r="B1190" s="6">
        <v>96027</v>
      </c>
      <c r="C1190" s="9" t="s">
        <v>730</v>
      </c>
      <c r="D1190" s="6" t="s">
        <v>297</v>
      </c>
      <c r="E1190" s="11">
        <f t="shared" si="36"/>
        <v>67.89</v>
      </c>
      <c r="F1190">
        <f t="shared" si="37"/>
        <v>96027</v>
      </c>
      <c r="H1190" s="11">
        <v>67.89</v>
      </c>
      <c r="I1190">
        <v>67.89</v>
      </c>
    </row>
    <row r="1191" spans="2:9" ht="30" x14ac:dyDescent="0.25">
      <c r="B1191" s="4">
        <v>96030</v>
      </c>
      <c r="C1191" s="8" t="s">
        <v>731</v>
      </c>
      <c r="D1191" s="4" t="s">
        <v>297</v>
      </c>
      <c r="E1191" s="11">
        <f t="shared" si="36"/>
        <v>32.89</v>
      </c>
      <c r="F1191">
        <f t="shared" si="37"/>
        <v>96030</v>
      </c>
      <c r="H1191" s="14">
        <v>32.89</v>
      </c>
      <c r="I1191" s="811">
        <v>32.89</v>
      </c>
    </row>
    <row r="1192" spans="2:9" ht="30" x14ac:dyDescent="0.25">
      <c r="B1192" s="6">
        <v>96031</v>
      </c>
      <c r="C1192" s="9" t="s">
        <v>732</v>
      </c>
      <c r="D1192" s="6" t="s">
        <v>297</v>
      </c>
      <c r="E1192" s="11">
        <f t="shared" si="36"/>
        <v>12.43</v>
      </c>
      <c r="F1192">
        <f t="shared" si="37"/>
        <v>96031</v>
      </c>
      <c r="H1192" s="11">
        <v>12.43</v>
      </c>
      <c r="I1192">
        <v>12.43</v>
      </c>
    </row>
    <row r="1193" spans="2:9" ht="30" x14ac:dyDescent="0.25">
      <c r="B1193" s="4">
        <v>96032</v>
      </c>
      <c r="C1193" s="8" t="s">
        <v>733</v>
      </c>
      <c r="D1193" s="4" t="s">
        <v>297</v>
      </c>
      <c r="E1193" s="11">
        <f t="shared" si="36"/>
        <v>4.99</v>
      </c>
      <c r="F1193">
        <f t="shared" si="37"/>
        <v>96032</v>
      </c>
      <c r="H1193" s="14">
        <v>4.99</v>
      </c>
      <c r="I1193" s="811">
        <v>4.99</v>
      </c>
    </row>
    <row r="1194" spans="2:9" ht="30" x14ac:dyDescent="0.25">
      <c r="B1194" s="6">
        <v>96033</v>
      </c>
      <c r="C1194" s="9" t="s">
        <v>734</v>
      </c>
      <c r="D1194" s="6" t="s">
        <v>297</v>
      </c>
      <c r="E1194" s="11">
        <f t="shared" si="36"/>
        <v>56.43</v>
      </c>
      <c r="F1194">
        <f t="shared" si="37"/>
        <v>96033</v>
      </c>
      <c r="H1194" s="11">
        <v>56.43</v>
      </c>
      <c r="I1194">
        <v>56.43</v>
      </c>
    </row>
    <row r="1195" spans="2:9" ht="30" x14ac:dyDescent="0.25">
      <c r="B1195" s="4">
        <v>96034</v>
      </c>
      <c r="C1195" s="8" t="s">
        <v>735</v>
      </c>
      <c r="D1195" s="4" t="s">
        <v>297</v>
      </c>
      <c r="E1195" s="11">
        <f t="shared" si="36"/>
        <v>142.91</v>
      </c>
      <c r="F1195">
        <f t="shared" si="37"/>
        <v>96034</v>
      </c>
      <c r="H1195" s="14">
        <v>142.91</v>
      </c>
      <c r="I1195" s="811">
        <v>142.91</v>
      </c>
    </row>
    <row r="1196" spans="2:9" x14ac:dyDescent="0.25">
      <c r="B1196" s="6">
        <v>96053</v>
      </c>
      <c r="C1196" s="9" t="s">
        <v>736</v>
      </c>
      <c r="D1196" s="6" t="s">
        <v>297</v>
      </c>
      <c r="E1196" s="11">
        <f t="shared" si="36"/>
        <v>16.75</v>
      </c>
      <c r="F1196">
        <f t="shared" si="37"/>
        <v>96053</v>
      </c>
      <c r="H1196" s="11">
        <v>16.75</v>
      </c>
      <c r="I1196">
        <v>16.75</v>
      </c>
    </row>
    <row r="1197" spans="2:9" ht="30" x14ac:dyDescent="0.25">
      <c r="B1197" s="4">
        <v>96054</v>
      </c>
      <c r="C1197" s="8" t="s">
        <v>737</v>
      </c>
      <c r="D1197" s="4" t="s">
        <v>297</v>
      </c>
      <c r="E1197" s="11">
        <f t="shared" si="36"/>
        <v>31.85</v>
      </c>
      <c r="F1197">
        <f t="shared" si="37"/>
        <v>96054</v>
      </c>
      <c r="H1197" s="14">
        <v>31.85</v>
      </c>
      <c r="I1197" s="811">
        <v>31.85</v>
      </c>
    </row>
    <row r="1198" spans="2:9" x14ac:dyDescent="0.25">
      <c r="B1198" s="6">
        <v>96055</v>
      </c>
      <c r="C1198" s="9" t="s">
        <v>738</v>
      </c>
      <c r="D1198" s="6" t="s">
        <v>297</v>
      </c>
      <c r="E1198" s="11">
        <f t="shared" si="36"/>
        <v>4.4800000000000004</v>
      </c>
      <c r="F1198">
        <f t="shared" si="37"/>
        <v>96055</v>
      </c>
      <c r="H1198" s="11">
        <v>4.4800000000000004</v>
      </c>
      <c r="I1198">
        <v>4.4800000000000004</v>
      </c>
    </row>
    <row r="1199" spans="2:9" x14ac:dyDescent="0.25">
      <c r="B1199" s="4">
        <v>96056</v>
      </c>
      <c r="C1199" s="8" t="s">
        <v>739</v>
      </c>
      <c r="D1199" s="4" t="s">
        <v>297</v>
      </c>
      <c r="E1199" s="11">
        <f t="shared" si="36"/>
        <v>18.32</v>
      </c>
      <c r="F1199">
        <f t="shared" si="37"/>
        <v>96056</v>
      </c>
      <c r="H1199" s="14">
        <v>18.32</v>
      </c>
      <c r="I1199" s="811">
        <v>18.32</v>
      </c>
    </row>
    <row r="1200" spans="2:9" ht="30" x14ac:dyDescent="0.25">
      <c r="B1200" s="6">
        <v>96057</v>
      </c>
      <c r="C1200" s="9" t="s">
        <v>740</v>
      </c>
      <c r="D1200" s="6" t="s">
        <v>297</v>
      </c>
      <c r="E1200" s="11">
        <f t="shared" si="36"/>
        <v>67.89</v>
      </c>
      <c r="F1200">
        <f t="shared" si="37"/>
        <v>96057</v>
      </c>
      <c r="H1200" s="11">
        <v>67.89</v>
      </c>
      <c r="I1200">
        <v>67.89</v>
      </c>
    </row>
    <row r="1201" spans="2:9" ht="30" x14ac:dyDescent="0.25">
      <c r="B1201" s="4">
        <v>96060</v>
      </c>
      <c r="C1201" s="8" t="s">
        <v>741</v>
      </c>
      <c r="D1201" s="4" t="s">
        <v>297</v>
      </c>
      <c r="E1201" s="11">
        <f t="shared" si="36"/>
        <v>6.22</v>
      </c>
      <c r="F1201">
        <f t="shared" si="37"/>
        <v>96060</v>
      </c>
      <c r="H1201" s="14">
        <v>6.22</v>
      </c>
      <c r="I1201" s="811">
        <v>6.22</v>
      </c>
    </row>
    <row r="1202" spans="2:9" ht="30" x14ac:dyDescent="0.25">
      <c r="B1202" s="6">
        <v>96061</v>
      </c>
      <c r="C1202" s="9" t="s">
        <v>742</v>
      </c>
      <c r="D1202" s="6" t="s">
        <v>297</v>
      </c>
      <c r="E1202" s="11">
        <f t="shared" si="36"/>
        <v>39.82</v>
      </c>
      <c r="F1202">
        <f t="shared" si="37"/>
        <v>96061</v>
      </c>
      <c r="H1202" s="11">
        <v>39.82</v>
      </c>
      <c r="I1202">
        <v>39.82</v>
      </c>
    </row>
    <row r="1203" spans="2:9" ht="30" x14ac:dyDescent="0.25">
      <c r="B1203" s="4">
        <v>96062</v>
      </c>
      <c r="C1203" s="8" t="s">
        <v>743</v>
      </c>
      <c r="D1203" s="4" t="s">
        <v>297</v>
      </c>
      <c r="E1203" s="11">
        <f t="shared" si="36"/>
        <v>40.15</v>
      </c>
      <c r="F1203">
        <f t="shared" si="37"/>
        <v>96062</v>
      </c>
      <c r="H1203" s="14">
        <v>40.15</v>
      </c>
      <c r="I1203" s="811">
        <v>40.15</v>
      </c>
    </row>
    <row r="1204" spans="2:9" x14ac:dyDescent="0.25">
      <c r="B1204" s="6">
        <v>96241</v>
      </c>
      <c r="C1204" s="9" t="s">
        <v>744</v>
      </c>
      <c r="D1204" s="6" t="s">
        <v>297</v>
      </c>
      <c r="E1204" s="11">
        <f t="shared" si="36"/>
        <v>28.22</v>
      </c>
      <c r="F1204">
        <f t="shared" si="37"/>
        <v>96241</v>
      </c>
      <c r="H1204" s="11">
        <v>28.22</v>
      </c>
      <c r="I1204">
        <v>28.22</v>
      </c>
    </row>
    <row r="1205" spans="2:9" x14ac:dyDescent="0.25">
      <c r="B1205" s="4">
        <v>96242</v>
      </c>
      <c r="C1205" s="8" t="s">
        <v>745</v>
      </c>
      <c r="D1205" s="4" t="s">
        <v>297</v>
      </c>
      <c r="E1205" s="11">
        <f t="shared" si="36"/>
        <v>7.45</v>
      </c>
      <c r="F1205">
        <f t="shared" si="37"/>
        <v>96242</v>
      </c>
      <c r="H1205" s="14">
        <v>7.45</v>
      </c>
      <c r="I1205" s="811">
        <v>7.45</v>
      </c>
    </row>
    <row r="1206" spans="2:9" x14ac:dyDescent="0.25">
      <c r="B1206" s="6">
        <v>96243</v>
      </c>
      <c r="C1206" s="9" t="s">
        <v>746</v>
      </c>
      <c r="D1206" s="6" t="s">
        <v>297</v>
      </c>
      <c r="E1206" s="11">
        <f t="shared" si="36"/>
        <v>35.270000000000003</v>
      </c>
      <c r="F1206">
        <f t="shared" si="37"/>
        <v>96243</v>
      </c>
      <c r="H1206" s="11">
        <v>35.270000000000003</v>
      </c>
      <c r="I1206">
        <v>35.270000000000003</v>
      </c>
    </row>
    <row r="1207" spans="2:9" ht="30" x14ac:dyDescent="0.25">
      <c r="B1207" s="4">
        <v>96244</v>
      </c>
      <c r="C1207" s="8" t="s">
        <v>747</v>
      </c>
      <c r="D1207" s="4" t="s">
        <v>297</v>
      </c>
      <c r="E1207" s="11">
        <f t="shared" si="36"/>
        <v>17.54</v>
      </c>
      <c r="F1207">
        <f t="shared" si="37"/>
        <v>96244</v>
      </c>
      <c r="H1207" s="14">
        <v>17.54</v>
      </c>
      <c r="I1207" s="811">
        <v>17.54</v>
      </c>
    </row>
    <row r="1208" spans="2:9" ht="30" x14ac:dyDescent="0.25">
      <c r="B1208" s="6">
        <v>96301</v>
      </c>
      <c r="C1208" s="9" t="s">
        <v>748</v>
      </c>
      <c r="D1208" s="6" t="s">
        <v>297</v>
      </c>
      <c r="E1208" s="11">
        <f t="shared" si="36"/>
        <v>49.5</v>
      </c>
      <c r="F1208">
        <f t="shared" si="37"/>
        <v>96301</v>
      </c>
      <c r="H1208" s="11">
        <v>49.5</v>
      </c>
      <c r="I1208">
        <v>49.5</v>
      </c>
    </row>
    <row r="1209" spans="2:9" ht="30" x14ac:dyDescent="0.25">
      <c r="B1209" s="4">
        <v>96457</v>
      </c>
      <c r="C1209" s="8" t="s">
        <v>749</v>
      </c>
      <c r="D1209" s="4" t="s">
        <v>297</v>
      </c>
      <c r="E1209" s="11">
        <f t="shared" si="36"/>
        <v>64.34</v>
      </c>
      <c r="F1209">
        <f t="shared" si="37"/>
        <v>96457</v>
      </c>
      <c r="H1209" s="14">
        <v>64.34</v>
      </c>
      <c r="I1209" s="811">
        <v>64.34</v>
      </c>
    </row>
    <row r="1210" spans="2:9" ht="30" x14ac:dyDescent="0.25">
      <c r="B1210" s="6">
        <v>96458</v>
      </c>
      <c r="C1210" s="9" t="s">
        <v>750</v>
      </c>
      <c r="D1210" s="6" t="s">
        <v>297</v>
      </c>
      <c r="E1210" s="11">
        <f t="shared" si="36"/>
        <v>63.58</v>
      </c>
      <c r="F1210">
        <f t="shared" si="37"/>
        <v>96458</v>
      </c>
      <c r="H1210" s="11">
        <v>63.58</v>
      </c>
      <c r="I1210">
        <v>63.58</v>
      </c>
    </row>
    <row r="1211" spans="2:9" ht="30" x14ac:dyDescent="0.25">
      <c r="B1211" s="4">
        <v>96459</v>
      </c>
      <c r="C1211" s="8" t="s">
        <v>751</v>
      </c>
      <c r="D1211" s="4" t="s">
        <v>297</v>
      </c>
      <c r="E1211" s="11">
        <f t="shared" si="36"/>
        <v>13.63</v>
      </c>
      <c r="F1211">
        <f t="shared" si="37"/>
        <v>96459</v>
      </c>
      <c r="H1211" s="14">
        <v>13.63</v>
      </c>
      <c r="I1211" s="811">
        <v>13.63</v>
      </c>
    </row>
    <row r="1212" spans="2:9" ht="30" x14ac:dyDescent="0.25">
      <c r="B1212" s="6">
        <v>96460</v>
      </c>
      <c r="C1212" s="9" t="s">
        <v>752</v>
      </c>
      <c r="D1212" s="6" t="s">
        <v>297</v>
      </c>
      <c r="E1212" s="11">
        <f t="shared" si="36"/>
        <v>50.8</v>
      </c>
      <c r="F1212">
        <f t="shared" si="37"/>
        <v>96460</v>
      </c>
      <c r="H1212" s="11">
        <v>50.8</v>
      </c>
      <c r="I1212">
        <v>50.8</v>
      </c>
    </row>
    <row r="1213" spans="2:9" ht="30" x14ac:dyDescent="0.25">
      <c r="B1213" s="4">
        <v>98760</v>
      </c>
      <c r="C1213" s="8" t="s">
        <v>753</v>
      </c>
      <c r="D1213" s="4" t="s">
        <v>297</v>
      </c>
      <c r="E1213" s="11">
        <f t="shared" si="36"/>
        <v>0.08</v>
      </c>
      <c r="F1213">
        <f t="shared" si="37"/>
        <v>98760</v>
      </c>
      <c r="H1213" s="14">
        <v>0.08</v>
      </c>
      <c r="I1213" s="811">
        <v>0.08</v>
      </c>
    </row>
    <row r="1214" spans="2:9" ht="30" x14ac:dyDescent="0.25">
      <c r="B1214" s="6">
        <v>98761</v>
      </c>
      <c r="C1214" s="9" t="s">
        <v>754</v>
      </c>
      <c r="D1214" s="6" t="s">
        <v>297</v>
      </c>
      <c r="E1214" s="11">
        <f t="shared" si="36"/>
        <v>0.01</v>
      </c>
      <c r="F1214">
        <f t="shared" si="37"/>
        <v>98761</v>
      </c>
      <c r="H1214" s="11">
        <v>0.01</v>
      </c>
      <c r="I1214">
        <v>0.01</v>
      </c>
    </row>
    <row r="1215" spans="2:9" ht="30" x14ac:dyDescent="0.25">
      <c r="B1215" s="4">
        <v>98762</v>
      </c>
      <c r="C1215" s="8" t="s">
        <v>755</v>
      </c>
      <c r="D1215" s="4" t="s">
        <v>297</v>
      </c>
      <c r="E1215" s="11">
        <f t="shared" si="36"/>
        <v>0.1</v>
      </c>
      <c r="F1215">
        <f t="shared" si="37"/>
        <v>98762</v>
      </c>
      <c r="H1215" s="14">
        <v>0.1</v>
      </c>
      <c r="I1215" s="811">
        <v>0.1</v>
      </c>
    </row>
    <row r="1216" spans="2:9" ht="30" x14ac:dyDescent="0.25">
      <c r="B1216" s="6">
        <v>98763</v>
      </c>
      <c r="C1216" s="9" t="s">
        <v>756</v>
      </c>
      <c r="D1216" s="6" t="s">
        <v>297</v>
      </c>
      <c r="E1216" s="11">
        <f t="shared" si="36"/>
        <v>4.91</v>
      </c>
      <c r="F1216">
        <f t="shared" si="37"/>
        <v>98763</v>
      </c>
      <c r="H1216" s="11">
        <v>4.91</v>
      </c>
      <c r="I1216">
        <v>4.91</v>
      </c>
    </row>
    <row r="1217" spans="2:9" ht="30" x14ac:dyDescent="0.25">
      <c r="B1217" s="4">
        <v>99829</v>
      </c>
      <c r="C1217" s="8" t="s">
        <v>9149</v>
      </c>
      <c r="D1217" s="4" t="s">
        <v>297</v>
      </c>
      <c r="E1217" s="11">
        <f t="shared" si="36"/>
        <v>0.19</v>
      </c>
      <c r="F1217">
        <f t="shared" si="37"/>
        <v>99829</v>
      </c>
      <c r="H1217" s="14">
        <v>0.19</v>
      </c>
      <c r="I1217" s="811">
        <v>0.19</v>
      </c>
    </row>
    <row r="1218" spans="2:9" ht="30" x14ac:dyDescent="0.25">
      <c r="B1218" s="6">
        <v>99830</v>
      </c>
      <c r="C1218" s="9" t="s">
        <v>9150</v>
      </c>
      <c r="D1218" s="6" t="s">
        <v>297</v>
      </c>
      <c r="E1218" s="11">
        <f t="shared" si="36"/>
        <v>0.04</v>
      </c>
      <c r="F1218">
        <f t="shared" si="37"/>
        <v>99830</v>
      </c>
      <c r="H1218" s="11">
        <v>0.04</v>
      </c>
      <c r="I1218">
        <v>0.04</v>
      </c>
    </row>
    <row r="1219" spans="2:9" ht="30" x14ac:dyDescent="0.25">
      <c r="B1219" s="4">
        <v>99831</v>
      </c>
      <c r="C1219" s="8" t="s">
        <v>9151</v>
      </c>
      <c r="D1219" s="4" t="s">
        <v>297</v>
      </c>
      <c r="E1219" s="11">
        <f t="shared" ref="E1219:E1282" si="38">IF($K$2=$H$1,H1219,I1219)</f>
        <v>0.13</v>
      </c>
      <c r="F1219">
        <f t="shared" ref="F1219:F1282" si="39">IF(LEN($B1219)=7,CONCATENATE(MID($B1219,1,6),"00",RIGHT($B1219,1)),IF(LEN($B1219)=8,CONCATENATE(MID($B1219,1,6),"0",RIGHT($B1219,2)),$B1219))</f>
        <v>99831</v>
      </c>
      <c r="H1219" s="14">
        <v>0.13</v>
      </c>
      <c r="I1219" s="811">
        <v>0.13</v>
      </c>
    </row>
    <row r="1220" spans="2:9" ht="30" x14ac:dyDescent="0.25">
      <c r="B1220" s="6">
        <v>99832</v>
      </c>
      <c r="C1220" s="9" t="s">
        <v>9152</v>
      </c>
      <c r="D1220" s="6" t="s">
        <v>297</v>
      </c>
      <c r="E1220" s="11">
        <f t="shared" si="38"/>
        <v>2</v>
      </c>
      <c r="F1220">
        <f t="shared" si="39"/>
        <v>99832</v>
      </c>
      <c r="H1220" s="11">
        <v>2</v>
      </c>
      <c r="I1220">
        <v>2</v>
      </c>
    </row>
    <row r="1221" spans="2:9" x14ac:dyDescent="0.25">
      <c r="B1221" s="4">
        <v>100637</v>
      </c>
      <c r="C1221" s="8" t="s">
        <v>3872</v>
      </c>
      <c r="D1221" s="4" t="s">
        <v>297</v>
      </c>
      <c r="E1221" s="11">
        <f t="shared" si="38"/>
        <v>214.66</v>
      </c>
      <c r="F1221">
        <f t="shared" si="39"/>
        <v>100637</v>
      </c>
      <c r="H1221" s="14">
        <v>214.66</v>
      </c>
      <c r="I1221" s="811">
        <v>214.66</v>
      </c>
    </row>
    <row r="1222" spans="2:9" x14ac:dyDescent="0.25">
      <c r="B1222" s="6">
        <v>100638</v>
      </c>
      <c r="C1222" s="9" t="s">
        <v>3873</v>
      </c>
      <c r="D1222" s="6" t="s">
        <v>297</v>
      </c>
      <c r="E1222" s="11">
        <f t="shared" si="38"/>
        <v>65.98</v>
      </c>
      <c r="F1222">
        <f t="shared" si="39"/>
        <v>100638</v>
      </c>
      <c r="H1222" s="11">
        <v>65.98</v>
      </c>
      <c r="I1222">
        <v>65.98</v>
      </c>
    </row>
    <row r="1223" spans="2:9" x14ac:dyDescent="0.25">
      <c r="B1223" s="4">
        <v>100639</v>
      </c>
      <c r="C1223" s="8" t="s">
        <v>3874</v>
      </c>
      <c r="D1223" s="4" t="s">
        <v>297</v>
      </c>
      <c r="E1223" s="11">
        <f t="shared" si="38"/>
        <v>268.52999999999997</v>
      </c>
      <c r="F1223">
        <f t="shared" si="39"/>
        <v>100639</v>
      </c>
      <c r="H1223" s="14">
        <v>268.52999999999997</v>
      </c>
      <c r="I1223" s="811">
        <v>268.52999999999997</v>
      </c>
    </row>
    <row r="1224" spans="2:9" x14ac:dyDescent="0.25">
      <c r="B1224" s="6">
        <v>100640</v>
      </c>
      <c r="C1224" s="9" t="s">
        <v>3875</v>
      </c>
      <c r="D1224" s="6" t="s">
        <v>297</v>
      </c>
      <c r="E1224" s="11">
        <f t="shared" si="38"/>
        <v>4341.6000000000004</v>
      </c>
      <c r="F1224">
        <f t="shared" si="39"/>
        <v>100640</v>
      </c>
      <c r="H1224" s="11">
        <v>4341.6000000000004</v>
      </c>
      <c r="I1224" s="76">
        <v>4341.6000000000004</v>
      </c>
    </row>
    <row r="1225" spans="2:9" x14ac:dyDescent="0.25">
      <c r="B1225" s="4">
        <v>100643</v>
      </c>
      <c r="C1225" s="8" t="s">
        <v>3876</v>
      </c>
      <c r="D1225" s="4" t="s">
        <v>297</v>
      </c>
      <c r="E1225" s="11">
        <f t="shared" si="38"/>
        <v>439.84</v>
      </c>
      <c r="F1225">
        <f t="shared" si="39"/>
        <v>100643</v>
      </c>
      <c r="H1225" s="14">
        <v>439.84</v>
      </c>
      <c r="I1225" s="807">
        <v>439.84</v>
      </c>
    </row>
    <row r="1226" spans="2:9" x14ac:dyDescent="0.25">
      <c r="B1226" s="6">
        <v>100644</v>
      </c>
      <c r="C1226" s="9" t="s">
        <v>3877</v>
      </c>
      <c r="D1226" s="6" t="s">
        <v>297</v>
      </c>
      <c r="E1226" s="11">
        <f t="shared" si="38"/>
        <v>155.04</v>
      </c>
      <c r="F1226">
        <f t="shared" si="39"/>
        <v>100644</v>
      </c>
      <c r="H1226" s="11">
        <v>155.04</v>
      </c>
      <c r="I1226">
        <v>155.04</v>
      </c>
    </row>
    <row r="1227" spans="2:9" x14ac:dyDescent="0.25">
      <c r="B1227" s="4">
        <v>100645</v>
      </c>
      <c r="C1227" s="8" t="s">
        <v>3878</v>
      </c>
      <c r="D1227" s="4" t="s">
        <v>297</v>
      </c>
      <c r="E1227" s="11">
        <f t="shared" si="38"/>
        <v>707.05</v>
      </c>
      <c r="F1227">
        <f t="shared" si="39"/>
        <v>100645</v>
      </c>
      <c r="H1227" s="14">
        <v>707.05</v>
      </c>
      <c r="I1227" s="811">
        <v>707.05</v>
      </c>
    </row>
    <row r="1228" spans="2:9" x14ac:dyDescent="0.25">
      <c r="B1228" s="6">
        <v>100646</v>
      </c>
      <c r="C1228" s="9" t="s">
        <v>3879</v>
      </c>
      <c r="D1228" s="6" t="s">
        <v>297</v>
      </c>
      <c r="E1228" s="11">
        <f t="shared" si="38"/>
        <v>5427</v>
      </c>
      <c r="F1228">
        <f t="shared" si="39"/>
        <v>100646</v>
      </c>
      <c r="H1228" s="11">
        <v>5427</v>
      </c>
      <c r="I1228" s="76">
        <v>5427</v>
      </c>
    </row>
    <row r="1229" spans="2:9" ht="30" x14ac:dyDescent="0.25">
      <c r="B1229" s="4">
        <v>102270</v>
      </c>
      <c r="C1229" s="8" t="s">
        <v>5708</v>
      </c>
      <c r="D1229" s="4" t="s">
        <v>297</v>
      </c>
      <c r="E1229" s="11">
        <f t="shared" si="38"/>
        <v>0.71</v>
      </c>
      <c r="F1229">
        <f t="shared" si="39"/>
        <v>102270</v>
      </c>
      <c r="H1229" s="14">
        <v>0.71</v>
      </c>
      <c r="I1229" s="807">
        <v>0.71</v>
      </c>
    </row>
    <row r="1230" spans="2:9" x14ac:dyDescent="0.25">
      <c r="B1230" s="6">
        <v>102271</v>
      </c>
      <c r="C1230" s="9" t="s">
        <v>5709</v>
      </c>
      <c r="D1230" s="6" t="s">
        <v>297</v>
      </c>
      <c r="E1230" s="11">
        <f t="shared" si="38"/>
        <v>0.16</v>
      </c>
      <c r="F1230">
        <f t="shared" si="39"/>
        <v>102271</v>
      </c>
      <c r="H1230" s="11">
        <v>0.16</v>
      </c>
      <c r="I1230">
        <v>0.16</v>
      </c>
    </row>
    <row r="1231" spans="2:9" ht="30" x14ac:dyDescent="0.25">
      <c r="B1231" s="4">
        <v>102272</v>
      </c>
      <c r="C1231" s="8" t="s">
        <v>5710</v>
      </c>
      <c r="D1231" s="4" t="s">
        <v>297</v>
      </c>
      <c r="E1231" s="11">
        <f t="shared" si="38"/>
        <v>0.89</v>
      </c>
      <c r="F1231">
        <f t="shared" si="39"/>
        <v>102272</v>
      </c>
      <c r="H1231" s="14">
        <v>0.89</v>
      </c>
      <c r="I1231" s="811">
        <v>0.89</v>
      </c>
    </row>
    <row r="1232" spans="2:9" ht="30" x14ac:dyDescent="0.25">
      <c r="B1232" s="6">
        <v>102273</v>
      </c>
      <c r="C1232" s="9" t="s">
        <v>5711</v>
      </c>
      <c r="D1232" s="6" t="s">
        <v>297</v>
      </c>
      <c r="E1232" s="11">
        <f t="shared" si="38"/>
        <v>1.81</v>
      </c>
      <c r="F1232">
        <f t="shared" si="39"/>
        <v>102273</v>
      </c>
      <c r="H1232" s="11">
        <v>1.81</v>
      </c>
      <c r="I1232">
        <v>1.81</v>
      </c>
    </row>
    <row r="1233" spans="2:9" x14ac:dyDescent="0.25">
      <c r="B1233" s="4">
        <v>102809</v>
      </c>
      <c r="C1233" s="8" t="s">
        <v>9153</v>
      </c>
      <c r="D1233" s="4" t="s">
        <v>297</v>
      </c>
      <c r="E1233" s="11">
        <f t="shared" si="38"/>
        <v>18.68</v>
      </c>
      <c r="F1233">
        <f t="shared" si="39"/>
        <v>102809</v>
      </c>
      <c r="H1233" s="14">
        <v>18.68</v>
      </c>
      <c r="I1233" s="811">
        <v>18.68</v>
      </c>
    </row>
    <row r="1234" spans="2:9" ht="30" x14ac:dyDescent="0.25">
      <c r="B1234" s="6">
        <v>102815</v>
      </c>
      <c r="C1234" s="9" t="s">
        <v>6664</v>
      </c>
      <c r="D1234" s="6" t="s">
        <v>297</v>
      </c>
      <c r="E1234" s="11">
        <f t="shared" si="38"/>
        <v>3.63</v>
      </c>
      <c r="F1234">
        <f t="shared" si="39"/>
        <v>102815</v>
      </c>
      <c r="H1234" s="11">
        <v>3.63</v>
      </c>
      <c r="I1234">
        <v>3.63</v>
      </c>
    </row>
    <row r="1235" spans="2:9" ht="30" x14ac:dyDescent="0.25">
      <c r="B1235" s="4">
        <v>102826</v>
      </c>
      <c r="C1235" s="8" t="s">
        <v>9154</v>
      </c>
      <c r="D1235" s="4" t="s">
        <v>297</v>
      </c>
      <c r="E1235" s="11">
        <f t="shared" si="38"/>
        <v>6.82</v>
      </c>
      <c r="F1235">
        <f t="shared" si="39"/>
        <v>102826</v>
      </c>
      <c r="H1235" s="14">
        <v>6.82</v>
      </c>
      <c r="I1235" s="811">
        <v>6.82</v>
      </c>
    </row>
    <row r="1236" spans="2:9" ht="30" x14ac:dyDescent="0.25">
      <c r="B1236" s="6">
        <v>102832</v>
      </c>
      <c r="C1236" s="9" t="s">
        <v>9155</v>
      </c>
      <c r="D1236" s="6" t="s">
        <v>297</v>
      </c>
      <c r="E1236" s="11">
        <f t="shared" si="38"/>
        <v>9.09</v>
      </c>
      <c r="F1236">
        <f t="shared" si="39"/>
        <v>102832</v>
      </c>
      <c r="H1236" s="11">
        <v>9.09</v>
      </c>
      <c r="I1236">
        <v>9.09</v>
      </c>
    </row>
    <row r="1237" spans="2:9" ht="30" x14ac:dyDescent="0.25">
      <c r="B1237" s="4">
        <v>102843</v>
      </c>
      <c r="C1237" s="8" t="s">
        <v>6665</v>
      </c>
      <c r="D1237" s="4" t="s">
        <v>297</v>
      </c>
      <c r="E1237" s="11">
        <f t="shared" si="38"/>
        <v>135.66999999999999</v>
      </c>
      <c r="F1237">
        <f t="shared" si="39"/>
        <v>102843</v>
      </c>
      <c r="H1237" s="14">
        <v>135.66999999999999</v>
      </c>
      <c r="I1237" s="807">
        <v>135.66999999999999</v>
      </c>
    </row>
    <row r="1238" spans="2:9" x14ac:dyDescent="0.25">
      <c r="B1238" s="6">
        <v>102849</v>
      </c>
      <c r="C1238" s="9" t="s">
        <v>6666</v>
      </c>
      <c r="D1238" s="6" t="s">
        <v>297</v>
      </c>
      <c r="E1238" s="11">
        <f t="shared" si="38"/>
        <v>66.33</v>
      </c>
      <c r="F1238">
        <f t="shared" si="39"/>
        <v>102849</v>
      </c>
      <c r="H1238" s="11">
        <v>66.33</v>
      </c>
      <c r="I1238">
        <v>66.33</v>
      </c>
    </row>
    <row r="1239" spans="2:9" ht="30" x14ac:dyDescent="0.25">
      <c r="B1239" s="4">
        <v>102855</v>
      </c>
      <c r="C1239" s="8" t="s">
        <v>6667</v>
      </c>
      <c r="D1239" s="4" t="s">
        <v>297</v>
      </c>
      <c r="E1239" s="11">
        <f t="shared" si="38"/>
        <v>66.33</v>
      </c>
      <c r="F1239">
        <f t="shared" si="39"/>
        <v>102855</v>
      </c>
      <c r="H1239" s="14">
        <v>66.33</v>
      </c>
      <c r="I1239" s="811">
        <v>66.33</v>
      </c>
    </row>
    <row r="1240" spans="2:9" ht="30" x14ac:dyDescent="0.25">
      <c r="B1240" s="6">
        <v>102861</v>
      </c>
      <c r="C1240" s="9" t="s">
        <v>9156</v>
      </c>
      <c r="D1240" s="6" t="s">
        <v>297</v>
      </c>
      <c r="E1240" s="11">
        <f t="shared" si="38"/>
        <v>1.33</v>
      </c>
      <c r="F1240">
        <f t="shared" si="39"/>
        <v>102861</v>
      </c>
      <c r="H1240" s="11">
        <v>1.33</v>
      </c>
      <c r="I1240">
        <v>1.33</v>
      </c>
    </row>
    <row r="1241" spans="2:9" x14ac:dyDescent="0.25">
      <c r="B1241" s="4">
        <v>102867</v>
      </c>
      <c r="C1241" s="8" t="s">
        <v>9157</v>
      </c>
      <c r="D1241" s="4" t="s">
        <v>297</v>
      </c>
      <c r="E1241" s="11">
        <f t="shared" si="38"/>
        <v>0.72</v>
      </c>
      <c r="F1241">
        <f t="shared" si="39"/>
        <v>102867</v>
      </c>
      <c r="H1241" s="14">
        <v>0.72</v>
      </c>
      <c r="I1241" s="807">
        <v>0.72</v>
      </c>
    </row>
    <row r="1242" spans="2:9" ht="30" x14ac:dyDescent="0.25">
      <c r="B1242" s="6">
        <v>102873</v>
      </c>
      <c r="C1242" s="9" t="s">
        <v>6668</v>
      </c>
      <c r="D1242" s="6" t="s">
        <v>297</v>
      </c>
      <c r="E1242" s="11">
        <f t="shared" si="38"/>
        <v>120.53</v>
      </c>
      <c r="F1242">
        <f t="shared" si="39"/>
        <v>102873</v>
      </c>
      <c r="H1242" s="11">
        <v>120.53</v>
      </c>
      <c r="I1242">
        <v>120.53</v>
      </c>
    </row>
    <row r="1243" spans="2:9" ht="30" x14ac:dyDescent="0.25">
      <c r="B1243" s="4">
        <v>102879</v>
      </c>
      <c r="C1243" s="8" t="s">
        <v>6669</v>
      </c>
      <c r="D1243" s="4" t="s">
        <v>297</v>
      </c>
      <c r="E1243" s="11">
        <f t="shared" si="38"/>
        <v>180.9</v>
      </c>
      <c r="F1243">
        <f t="shared" si="39"/>
        <v>102879</v>
      </c>
      <c r="H1243" s="14">
        <v>180.9</v>
      </c>
      <c r="I1243" s="811">
        <v>180.9</v>
      </c>
    </row>
    <row r="1244" spans="2:9" x14ac:dyDescent="0.25">
      <c r="B1244" s="6">
        <v>102885</v>
      </c>
      <c r="C1244" s="9" t="s">
        <v>6670</v>
      </c>
      <c r="D1244" s="6" t="s">
        <v>297</v>
      </c>
      <c r="E1244" s="11">
        <f t="shared" si="38"/>
        <v>1.36</v>
      </c>
      <c r="F1244">
        <f t="shared" si="39"/>
        <v>102885</v>
      </c>
      <c r="H1244" s="11">
        <v>1.36</v>
      </c>
      <c r="I1244">
        <v>1.36</v>
      </c>
    </row>
    <row r="1245" spans="2:9" x14ac:dyDescent="0.25">
      <c r="B1245" s="4">
        <v>102891</v>
      </c>
      <c r="C1245" s="8" t="s">
        <v>6671</v>
      </c>
      <c r="D1245" s="4" t="s">
        <v>297</v>
      </c>
      <c r="E1245" s="11">
        <f t="shared" si="38"/>
        <v>1.36</v>
      </c>
      <c r="F1245">
        <f t="shared" si="39"/>
        <v>102891</v>
      </c>
      <c r="H1245" s="14">
        <v>1.36</v>
      </c>
      <c r="I1245" s="811">
        <v>1.36</v>
      </c>
    </row>
    <row r="1246" spans="2:9" ht="30" x14ac:dyDescent="0.25">
      <c r="B1246" s="6">
        <v>102897</v>
      </c>
      <c r="C1246" s="9" t="s">
        <v>6672</v>
      </c>
      <c r="D1246" s="6" t="s">
        <v>297</v>
      </c>
      <c r="E1246" s="11">
        <f t="shared" si="38"/>
        <v>90.63</v>
      </c>
      <c r="F1246">
        <f t="shared" si="39"/>
        <v>102897</v>
      </c>
      <c r="H1246" s="11">
        <v>90.63</v>
      </c>
      <c r="I1246">
        <v>90.63</v>
      </c>
    </row>
    <row r="1247" spans="2:9" ht="30" x14ac:dyDescent="0.25">
      <c r="B1247" s="4">
        <v>102903</v>
      </c>
      <c r="C1247" s="8" t="s">
        <v>9158</v>
      </c>
      <c r="D1247" s="4" t="s">
        <v>297</v>
      </c>
      <c r="E1247" s="11">
        <f t="shared" si="38"/>
        <v>11.75</v>
      </c>
      <c r="F1247">
        <f t="shared" si="39"/>
        <v>102903</v>
      </c>
      <c r="H1247" s="14">
        <v>11.75</v>
      </c>
      <c r="I1247" s="811">
        <v>11.75</v>
      </c>
    </row>
    <row r="1248" spans="2:9" x14ac:dyDescent="0.25">
      <c r="B1248" s="6">
        <v>102909</v>
      </c>
      <c r="C1248" s="9" t="s">
        <v>9159</v>
      </c>
      <c r="D1248" s="6" t="s">
        <v>297</v>
      </c>
      <c r="E1248" s="11">
        <f t="shared" si="38"/>
        <v>4.3600000000000003</v>
      </c>
      <c r="F1248">
        <f t="shared" si="39"/>
        <v>102909</v>
      </c>
      <c r="H1248" s="11">
        <v>4.3600000000000003</v>
      </c>
      <c r="I1248">
        <v>4.3600000000000003</v>
      </c>
    </row>
    <row r="1249" spans="2:9" x14ac:dyDescent="0.25">
      <c r="B1249" s="4">
        <v>102915</v>
      </c>
      <c r="C1249" s="8" t="s">
        <v>9160</v>
      </c>
      <c r="D1249" s="4" t="s">
        <v>297</v>
      </c>
      <c r="E1249" s="11">
        <f t="shared" si="38"/>
        <v>0.67</v>
      </c>
      <c r="F1249">
        <f t="shared" si="39"/>
        <v>102915</v>
      </c>
      <c r="H1249" s="14">
        <v>0.67</v>
      </c>
      <c r="I1249" s="811">
        <v>0.67</v>
      </c>
    </row>
    <row r="1250" spans="2:9" ht="30" x14ac:dyDescent="0.25">
      <c r="B1250" s="6">
        <v>102927</v>
      </c>
      <c r="C1250" s="9" t="s">
        <v>9161</v>
      </c>
      <c r="D1250" s="6" t="s">
        <v>297</v>
      </c>
      <c r="E1250" s="11">
        <f t="shared" si="38"/>
        <v>1</v>
      </c>
      <c r="F1250">
        <f t="shared" si="39"/>
        <v>102927</v>
      </c>
      <c r="H1250" s="11">
        <v>1</v>
      </c>
      <c r="I1250">
        <v>1</v>
      </c>
    </row>
    <row r="1251" spans="2:9" ht="45" x14ac:dyDescent="0.25">
      <c r="B1251" s="4">
        <v>102933</v>
      </c>
      <c r="C1251" s="8" t="s">
        <v>6673</v>
      </c>
      <c r="D1251" s="4" t="s">
        <v>297</v>
      </c>
      <c r="E1251" s="11">
        <f t="shared" si="38"/>
        <v>1</v>
      </c>
      <c r="F1251">
        <f t="shared" si="39"/>
        <v>102933</v>
      </c>
      <c r="H1251" s="14">
        <v>1</v>
      </c>
      <c r="I1251" s="811">
        <v>1</v>
      </c>
    </row>
    <row r="1252" spans="2:9" x14ac:dyDescent="0.25">
      <c r="B1252" s="6">
        <v>102939</v>
      </c>
      <c r="C1252" s="9" t="s">
        <v>9162</v>
      </c>
      <c r="D1252" s="6" t="s">
        <v>297</v>
      </c>
      <c r="E1252" s="11">
        <f t="shared" si="38"/>
        <v>10</v>
      </c>
      <c r="F1252">
        <f t="shared" si="39"/>
        <v>102939</v>
      </c>
      <c r="H1252" s="11">
        <v>10</v>
      </c>
      <c r="I1252">
        <v>10</v>
      </c>
    </row>
    <row r="1253" spans="2:9" ht="30" x14ac:dyDescent="0.25">
      <c r="B1253" s="4">
        <v>102945</v>
      </c>
      <c r="C1253" s="8" t="s">
        <v>9163</v>
      </c>
      <c r="D1253" s="4" t="s">
        <v>297</v>
      </c>
      <c r="E1253" s="11">
        <f t="shared" si="38"/>
        <v>0.03</v>
      </c>
      <c r="F1253">
        <f t="shared" si="39"/>
        <v>102945</v>
      </c>
      <c r="H1253" s="14">
        <v>0.03</v>
      </c>
      <c r="I1253" s="811">
        <v>0.03</v>
      </c>
    </row>
    <row r="1254" spans="2:9" ht="30" x14ac:dyDescent="0.25">
      <c r="B1254" s="6">
        <v>102951</v>
      </c>
      <c r="C1254" s="9" t="s">
        <v>9164</v>
      </c>
      <c r="D1254" s="6" t="s">
        <v>297</v>
      </c>
      <c r="E1254" s="11">
        <f t="shared" si="38"/>
        <v>0.66</v>
      </c>
      <c r="F1254">
        <f t="shared" si="39"/>
        <v>102951</v>
      </c>
      <c r="H1254" s="11">
        <v>0.66</v>
      </c>
      <c r="I1254">
        <v>0.66</v>
      </c>
    </row>
    <row r="1255" spans="2:9" ht="30" x14ac:dyDescent="0.25">
      <c r="B1255" s="4">
        <v>102957</v>
      </c>
      <c r="C1255" s="8" t="s">
        <v>6674</v>
      </c>
      <c r="D1255" s="4" t="s">
        <v>297</v>
      </c>
      <c r="E1255" s="11">
        <f t="shared" si="38"/>
        <v>51.43</v>
      </c>
      <c r="F1255">
        <f t="shared" si="39"/>
        <v>102957</v>
      </c>
      <c r="H1255" s="14">
        <v>51.43</v>
      </c>
      <c r="I1255" s="811">
        <v>51.43</v>
      </c>
    </row>
    <row r="1256" spans="2:9" ht="30" x14ac:dyDescent="0.25">
      <c r="B1256" s="6">
        <v>102963</v>
      </c>
      <c r="C1256" s="9" t="s">
        <v>6675</v>
      </c>
      <c r="D1256" s="6" t="s">
        <v>297</v>
      </c>
      <c r="E1256" s="11">
        <f t="shared" si="38"/>
        <v>85.44</v>
      </c>
      <c r="F1256">
        <f t="shared" si="39"/>
        <v>102963</v>
      </c>
      <c r="H1256" s="11">
        <v>85.44</v>
      </c>
      <c r="I1256">
        <v>85.44</v>
      </c>
    </row>
    <row r="1257" spans="2:9" ht="30" x14ac:dyDescent="0.25">
      <c r="B1257" s="4">
        <v>102969</v>
      </c>
      <c r="C1257" s="8" t="s">
        <v>9165</v>
      </c>
      <c r="D1257" s="4" t="s">
        <v>297</v>
      </c>
      <c r="E1257" s="11">
        <f t="shared" si="38"/>
        <v>1.35</v>
      </c>
      <c r="F1257">
        <f t="shared" si="39"/>
        <v>102969</v>
      </c>
      <c r="H1257" s="14">
        <v>1.35</v>
      </c>
      <c r="I1257" s="811">
        <v>1.35</v>
      </c>
    </row>
    <row r="1258" spans="2:9" ht="30" x14ac:dyDescent="0.25">
      <c r="B1258" s="6">
        <v>102985</v>
      </c>
      <c r="C1258" s="9" t="s">
        <v>6676</v>
      </c>
      <c r="D1258" s="6" t="s">
        <v>297</v>
      </c>
      <c r="E1258" s="11">
        <f t="shared" si="38"/>
        <v>3.01</v>
      </c>
      <c r="F1258">
        <f t="shared" si="39"/>
        <v>102985</v>
      </c>
      <c r="H1258" s="11">
        <v>3.01</v>
      </c>
      <c r="I1258">
        <v>3.01</v>
      </c>
    </row>
    <row r="1259" spans="2:9" ht="30" x14ac:dyDescent="0.25">
      <c r="B1259" s="4">
        <v>103156</v>
      </c>
      <c r="C1259" s="8" t="s">
        <v>9166</v>
      </c>
      <c r="D1259" s="4" t="s">
        <v>297</v>
      </c>
      <c r="E1259" s="11">
        <f t="shared" si="38"/>
        <v>2.61</v>
      </c>
      <c r="F1259">
        <f t="shared" si="39"/>
        <v>103156</v>
      </c>
      <c r="H1259" s="14">
        <v>2.61</v>
      </c>
      <c r="I1259" s="811">
        <v>2.61</v>
      </c>
    </row>
    <row r="1260" spans="2:9" ht="30" x14ac:dyDescent="0.25">
      <c r="B1260" s="6">
        <v>103162</v>
      </c>
      <c r="C1260" s="9" t="s">
        <v>9167</v>
      </c>
      <c r="D1260" s="6" t="s">
        <v>297</v>
      </c>
      <c r="E1260" s="11">
        <f t="shared" si="38"/>
        <v>3.18</v>
      </c>
      <c r="F1260">
        <f t="shared" si="39"/>
        <v>103162</v>
      </c>
      <c r="H1260" s="11">
        <v>3.18</v>
      </c>
      <c r="I1260">
        <v>3.18</v>
      </c>
    </row>
    <row r="1261" spans="2:9" ht="30" x14ac:dyDescent="0.25">
      <c r="B1261" s="4">
        <v>103168</v>
      </c>
      <c r="C1261" s="8" t="s">
        <v>9168</v>
      </c>
      <c r="D1261" s="4" t="s">
        <v>297</v>
      </c>
      <c r="E1261" s="11">
        <f t="shared" si="38"/>
        <v>3.56</v>
      </c>
      <c r="F1261">
        <f t="shared" si="39"/>
        <v>103168</v>
      </c>
      <c r="H1261" s="14">
        <v>3.56</v>
      </c>
      <c r="I1261" s="811">
        <v>3.56</v>
      </c>
    </row>
    <row r="1262" spans="2:9" ht="30" x14ac:dyDescent="0.25">
      <c r="B1262" s="6">
        <v>103174</v>
      </c>
      <c r="C1262" s="9" t="s">
        <v>9169</v>
      </c>
      <c r="D1262" s="6" t="s">
        <v>297</v>
      </c>
      <c r="E1262" s="11">
        <f t="shared" si="38"/>
        <v>9.25</v>
      </c>
      <c r="F1262">
        <f t="shared" si="39"/>
        <v>103174</v>
      </c>
      <c r="H1262" s="11">
        <v>9.25</v>
      </c>
      <c r="I1262">
        <v>9.25</v>
      </c>
    </row>
    <row r="1263" spans="2:9" ht="30" x14ac:dyDescent="0.25">
      <c r="B1263" s="4">
        <v>103180</v>
      </c>
      <c r="C1263" s="8" t="s">
        <v>9170</v>
      </c>
      <c r="D1263" s="4" t="s">
        <v>297</v>
      </c>
      <c r="E1263" s="11">
        <f t="shared" si="38"/>
        <v>20.69</v>
      </c>
      <c r="F1263">
        <f t="shared" si="39"/>
        <v>103180</v>
      </c>
      <c r="H1263" s="14">
        <v>20.69</v>
      </c>
      <c r="I1263" s="811">
        <v>20.69</v>
      </c>
    </row>
    <row r="1264" spans="2:9" ht="30" x14ac:dyDescent="0.25">
      <c r="B1264" s="6">
        <v>103223</v>
      </c>
      <c r="C1264" s="9" t="s">
        <v>9171</v>
      </c>
      <c r="D1264" s="6" t="s">
        <v>297</v>
      </c>
      <c r="E1264" s="11">
        <f t="shared" si="38"/>
        <v>35.35</v>
      </c>
      <c r="F1264">
        <f t="shared" si="39"/>
        <v>103223</v>
      </c>
      <c r="H1264" s="11">
        <v>35.35</v>
      </c>
      <c r="I1264">
        <v>35.35</v>
      </c>
    </row>
    <row r="1265" spans="2:9" ht="30" x14ac:dyDescent="0.25">
      <c r="B1265" s="4">
        <v>103229</v>
      </c>
      <c r="C1265" s="8" t="s">
        <v>9172</v>
      </c>
      <c r="D1265" s="4" t="s">
        <v>297</v>
      </c>
      <c r="E1265" s="11">
        <f t="shared" si="38"/>
        <v>97.84</v>
      </c>
      <c r="F1265">
        <f t="shared" si="39"/>
        <v>103229</v>
      </c>
      <c r="H1265" s="14">
        <v>97.84</v>
      </c>
      <c r="I1265" s="811">
        <v>97.84</v>
      </c>
    </row>
    <row r="1266" spans="2:9" ht="30" x14ac:dyDescent="0.25">
      <c r="B1266" s="6">
        <v>103235</v>
      </c>
      <c r="C1266" s="9" t="s">
        <v>9173</v>
      </c>
      <c r="D1266" s="6" t="s">
        <v>297</v>
      </c>
      <c r="E1266" s="11">
        <f t="shared" si="38"/>
        <v>103.46</v>
      </c>
      <c r="F1266">
        <f t="shared" si="39"/>
        <v>103235</v>
      </c>
      <c r="H1266" s="11">
        <v>103.46</v>
      </c>
      <c r="I1266">
        <v>103.46</v>
      </c>
    </row>
    <row r="1267" spans="2:9" ht="30" x14ac:dyDescent="0.25">
      <c r="B1267" s="4">
        <v>103241</v>
      </c>
      <c r="C1267" s="8" t="s">
        <v>9174</v>
      </c>
      <c r="D1267" s="4" t="s">
        <v>297</v>
      </c>
      <c r="E1267" s="11">
        <f t="shared" si="38"/>
        <v>9.69</v>
      </c>
      <c r="F1267">
        <f t="shared" si="39"/>
        <v>103241</v>
      </c>
      <c r="H1267" s="14">
        <v>9.69</v>
      </c>
      <c r="I1267" s="811">
        <v>9.69</v>
      </c>
    </row>
    <row r="1268" spans="2:9" x14ac:dyDescent="0.25">
      <c r="B1268" s="6">
        <v>103660</v>
      </c>
      <c r="C1268" s="9" t="s">
        <v>9175</v>
      </c>
      <c r="D1268" s="6" t="s">
        <v>297</v>
      </c>
      <c r="E1268" s="11">
        <f t="shared" si="38"/>
        <v>11.54</v>
      </c>
      <c r="F1268">
        <f t="shared" si="39"/>
        <v>103660</v>
      </c>
      <c r="H1268" s="11">
        <v>11.54</v>
      </c>
      <c r="I1268">
        <v>11.54</v>
      </c>
    </row>
    <row r="1269" spans="2:9" ht="30" x14ac:dyDescent="0.25">
      <c r="B1269" s="4">
        <v>103666</v>
      </c>
      <c r="C1269" s="8" t="s">
        <v>9176</v>
      </c>
      <c r="D1269" s="4" t="s">
        <v>297</v>
      </c>
      <c r="E1269" s="11">
        <f t="shared" si="38"/>
        <v>162.32</v>
      </c>
      <c r="F1269">
        <f t="shared" si="39"/>
        <v>103666</v>
      </c>
      <c r="H1269" s="14">
        <v>162.32</v>
      </c>
      <c r="I1269" s="811">
        <v>162.32</v>
      </c>
    </row>
    <row r="1270" spans="2:9" ht="45" x14ac:dyDescent="0.25">
      <c r="B1270" s="6">
        <v>103792</v>
      </c>
      <c r="C1270" s="9" t="s">
        <v>18300</v>
      </c>
      <c r="D1270" s="6" t="s">
        <v>297</v>
      </c>
      <c r="E1270" s="11">
        <f t="shared" si="38"/>
        <v>0.28999999999999998</v>
      </c>
      <c r="F1270">
        <f t="shared" si="39"/>
        <v>103792</v>
      </c>
      <c r="H1270" s="11">
        <v>0.28999999999999998</v>
      </c>
      <c r="I1270">
        <v>0.28999999999999998</v>
      </c>
    </row>
    <row r="1271" spans="2:9" ht="30" x14ac:dyDescent="0.25">
      <c r="B1271" s="4">
        <v>103937</v>
      </c>
      <c r="C1271" s="8" t="s">
        <v>7208</v>
      </c>
      <c r="D1271" s="4" t="s">
        <v>297</v>
      </c>
      <c r="E1271" s="11">
        <f t="shared" si="38"/>
        <v>1.63</v>
      </c>
      <c r="F1271">
        <f t="shared" si="39"/>
        <v>103937</v>
      </c>
      <c r="H1271" s="14">
        <v>1.63</v>
      </c>
      <c r="I1271" s="811">
        <v>1.63</v>
      </c>
    </row>
    <row r="1272" spans="2:9" ht="30" x14ac:dyDescent="0.25">
      <c r="B1272" s="6">
        <v>103943</v>
      </c>
      <c r="C1272" s="9" t="s">
        <v>7209</v>
      </c>
      <c r="D1272" s="6" t="s">
        <v>297</v>
      </c>
      <c r="E1272" s="11">
        <f t="shared" si="38"/>
        <v>1.63</v>
      </c>
      <c r="F1272">
        <f t="shared" si="39"/>
        <v>103943</v>
      </c>
      <c r="H1272" s="11">
        <v>1.63</v>
      </c>
      <c r="I1272">
        <v>1.63</v>
      </c>
    </row>
    <row r="1273" spans="2:9" ht="30" x14ac:dyDescent="0.25">
      <c r="B1273" s="4">
        <v>104087</v>
      </c>
      <c r="C1273" s="8" t="s">
        <v>7210</v>
      </c>
      <c r="D1273" s="4" t="s">
        <v>297</v>
      </c>
      <c r="E1273" s="11">
        <f t="shared" si="38"/>
        <v>7.0000000000000007E-2</v>
      </c>
      <c r="F1273">
        <f t="shared" si="39"/>
        <v>104087</v>
      </c>
      <c r="H1273" s="14">
        <v>7.0000000000000007E-2</v>
      </c>
      <c r="I1273" s="811">
        <v>7.0000000000000007E-2</v>
      </c>
    </row>
    <row r="1274" spans="2:9" ht="30" x14ac:dyDescent="0.25">
      <c r="B1274" s="6">
        <v>104088</v>
      </c>
      <c r="C1274" s="9" t="s">
        <v>7211</v>
      </c>
      <c r="D1274" s="6" t="s">
        <v>297</v>
      </c>
      <c r="E1274" s="11">
        <f t="shared" si="38"/>
        <v>0.01</v>
      </c>
      <c r="F1274">
        <f t="shared" si="39"/>
        <v>104088</v>
      </c>
      <c r="H1274" s="11">
        <v>0.01</v>
      </c>
      <c r="I1274">
        <v>0.01</v>
      </c>
    </row>
    <row r="1275" spans="2:9" ht="30" x14ac:dyDescent="0.25">
      <c r="B1275" s="4">
        <v>104089</v>
      </c>
      <c r="C1275" s="8" t="s">
        <v>7212</v>
      </c>
      <c r="D1275" s="4" t="s">
        <v>297</v>
      </c>
      <c r="E1275" s="11">
        <f t="shared" si="38"/>
        <v>0.09</v>
      </c>
      <c r="F1275">
        <f t="shared" si="39"/>
        <v>104089</v>
      </c>
      <c r="H1275" s="14">
        <v>0.09</v>
      </c>
      <c r="I1275" s="811">
        <v>0.09</v>
      </c>
    </row>
    <row r="1276" spans="2:9" ht="30" x14ac:dyDescent="0.25">
      <c r="B1276" s="6">
        <v>104090</v>
      </c>
      <c r="C1276" s="9" t="s">
        <v>7213</v>
      </c>
      <c r="D1276" s="6" t="s">
        <v>297</v>
      </c>
      <c r="E1276" s="11">
        <f t="shared" si="38"/>
        <v>0.72</v>
      </c>
      <c r="F1276">
        <f t="shared" si="39"/>
        <v>104090</v>
      </c>
      <c r="H1276" s="11">
        <v>0.72</v>
      </c>
      <c r="I1276">
        <v>0.72</v>
      </c>
    </row>
    <row r="1277" spans="2:9" ht="30" x14ac:dyDescent="0.25">
      <c r="B1277" s="4">
        <v>104093</v>
      </c>
      <c r="C1277" s="8" t="s">
        <v>7214</v>
      </c>
      <c r="D1277" s="4" t="s">
        <v>297</v>
      </c>
      <c r="E1277" s="11">
        <f t="shared" si="38"/>
        <v>0.1</v>
      </c>
      <c r="F1277">
        <f t="shared" si="39"/>
        <v>104093</v>
      </c>
      <c r="H1277" s="14">
        <v>0.1</v>
      </c>
      <c r="I1277" s="811">
        <v>0.1</v>
      </c>
    </row>
    <row r="1278" spans="2:9" ht="30" x14ac:dyDescent="0.25">
      <c r="B1278" s="6">
        <v>104094</v>
      </c>
      <c r="C1278" s="9" t="s">
        <v>7215</v>
      </c>
      <c r="D1278" s="6" t="s">
        <v>297</v>
      </c>
      <c r="E1278" s="11">
        <f t="shared" si="38"/>
        <v>0.02</v>
      </c>
      <c r="F1278">
        <f t="shared" si="39"/>
        <v>104094</v>
      </c>
      <c r="H1278" s="11">
        <v>0.02</v>
      </c>
      <c r="I1278">
        <v>0.02</v>
      </c>
    </row>
    <row r="1279" spans="2:9" ht="30" x14ac:dyDescent="0.25">
      <c r="B1279" s="4">
        <v>104095</v>
      </c>
      <c r="C1279" s="8" t="s">
        <v>7216</v>
      </c>
      <c r="D1279" s="4" t="s">
        <v>297</v>
      </c>
      <c r="E1279" s="11">
        <f t="shared" si="38"/>
        <v>0.13</v>
      </c>
      <c r="F1279">
        <f t="shared" si="39"/>
        <v>104095</v>
      </c>
      <c r="H1279" s="14">
        <v>0.13</v>
      </c>
      <c r="I1279" s="811">
        <v>0.13</v>
      </c>
    </row>
    <row r="1280" spans="2:9" ht="30" x14ac:dyDescent="0.25">
      <c r="B1280" s="6">
        <v>104096</v>
      </c>
      <c r="C1280" s="9" t="s">
        <v>7217</v>
      </c>
      <c r="D1280" s="6" t="s">
        <v>297</v>
      </c>
      <c r="E1280" s="11">
        <f t="shared" si="38"/>
        <v>1</v>
      </c>
      <c r="F1280">
        <f t="shared" si="39"/>
        <v>104096</v>
      </c>
      <c r="H1280" s="11">
        <v>1</v>
      </c>
      <c r="I1280">
        <v>1</v>
      </c>
    </row>
    <row r="1281" spans="2:9" ht="30" x14ac:dyDescent="0.25">
      <c r="B1281" s="4">
        <v>104519</v>
      </c>
      <c r="C1281" s="8" t="s">
        <v>8511</v>
      </c>
      <c r="D1281" s="4" t="s">
        <v>297</v>
      </c>
      <c r="E1281" s="11">
        <f t="shared" si="38"/>
        <v>0.68</v>
      </c>
      <c r="F1281">
        <f t="shared" si="39"/>
        <v>104519</v>
      </c>
      <c r="H1281" s="14">
        <v>0.68</v>
      </c>
      <c r="I1281" s="811">
        <v>0.68</v>
      </c>
    </row>
    <row r="1282" spans="2:9" x14ac:dyDescent="0.25">
      <c r="B1282" s="6">
        <v>104655</v>
      </c>
      <c r="C1282" s="9" t="s">
        <v>9177</v>
      </c>
      <c r="D1282" s="6" t="s">
        <v>297</v>
      </c>
      <c r="E1282" s="11">
        <f t="shared" si="38"/>
        <v>0.72</v>
      </c>
      <c r="F1282">
        <f t="shared" si="39"/>
        <v>104655</v>
      </c>
      <c r="H1282" s="11">
        <v>0.72</v>
      </c>
      <c r="I1282">
        <v>0.72</v>
      </c>
    </row>
    <row r="1283" spans="2:9" ht="30" x14ac:dyDescent="0.25">
      <c r="B1283" s="4">
        <v>104687</v>
      </c>
      <c r="C1283" s="8" t="s">
        <v>9178</v>
      </c>
      <c r="D1283" s="4" t="s">
        <v>297</v>
      </c>
      <c r="E1283" s="11">
        <f t="shared" ref="E1283:E1346" si="40">IF($K$2=$H$1,H1283,I1283)</f>
        <v>452.97</v>
      </c>
      <c r="F1283">
        <f t="shared" ref="F1283:F1346" si="41">IF(LEN($B1283)=7,CONCATENATE(MID($B1283,1,6),"00",RIGHT($B1283,1)),IF(LEN($B1283)=8,CONCATENATE(MID($B1283,1,6),"0",RIGHT($B1283,2)),$B1283))</f>
        <v>104687</v>
      </c>
      <c r="H1283" s="14">
        <v>452.97</v>
      </c>
      <c r="I1283" s="811">
        <v>452.97</v>
      </c>
    </row>
    <row r="1284" spans="2:9" ht="30" x14ac:dyDescent="0.25">
      <c r="B1284" s="6">
        <v>104694</v>
      </c>
      <c r="C1284" s="9" t="s">
        <v>9179</v>
      </c>
      <c r="D1284" s="6" t="s">
        <v>297</v>
      </c>
      <c r="E1284" s="11">
        <f t="shared" si="40"/>
        <v>2.27</v>
      </c>
      <c r="F1284">
        <f t="shared" si="41"/>
        <v>104694</v>
      </c>
      <c r="H1284" s="11">
        <v>2.27</v>
      </c>
      <c r="I1284">
        <v>2.27</v>
      </c>
    </row>
    <row r="1285" spans="2:9" ht="30" x14ac:dyDescent="0.25">
      <c r="B1285" s="4">
        <v>104703</v>
      </c>
      <c r="C1285" s="8" t="s">
        <v>9180</v>
      </c>
      <c r="D1285" s="4" t="s">
        <v>297</v>
      </c>
      <c r="E1285" s="11">
        <f t="shared" si="40"/>
        <v>93.22</v>
      </c>
      <c r="F1285">
        <f t="shared" si="41"/>
        <v>104703</v>
      </c>
      <c r="H1285" s="14">
        <v>93.22</v>
      </c>
      <c r="I1285" s="811">
        <v>93.22</v>
      </c>
    </row>
    <row r="1286" spans="2:9" ht="30" x14ac:dyDescent="0.25">
      <c r="B1286" s="6">
        <v>104709</v>
      </c>
      <c r="C1286" s="9" t="s">
        <v>9181</v>
      </c>
      <c r="D1286" s="6" t="s">
        <v>297</v>
      </c>
      <c r="E1286" s="11">
        <f t="shared" si="40"/>
        <v>1178.8599999999999</v>
      </c>
      <c r="F1286">
        <f t="shared" si="41"/>
        <v>104709</v>
      </c>
      <c r="H1286" s="11">
        <v>1178.8599999999999</v>
      </c>
      <c r="I1286" s="76">
        <v>1178.8599999999999</v>
      </c>
    </row>
    <row r="1287" spans="2:9" ht="30" x14ac:dyDescent="0.25">
      <c r="B1287" s="4">
        <v>104715</v>
      </c>
      <c r="C1287" s="8" t="s">
        <v>9182</v>
      </c>
      <c r="D1287" s="4" t="s">
        <v>297</v>
      </c>
      <c r="E1287" s="11">
        <f t="shared" si="40"/>
        <v>90.63</v>
      </c>
      <c r="F1287">
        <f t="shared" si="41"/>
        <v>104715</v>
      </c>
      <c r="H1287" s="14">
        <v>90.63</v>
      </c>
      <c r="I1287" s="807">
        <v>90.63</v>
      </c>
    </row>
    <row r="1288" spans="2:9" ht="30" x14ac:dyDescent="0.25">
      <c r="B1288" s="6">
        <v>104906</v>
      </c>
      <c r="C1288" s="9" t="s">
        <v>18050</v>
      </c>
      <c r="D1288" s="6" t="s">
        <v>297</v>
      </c>
      <c r="E1288" s="11">
        <f t="shared" si="40"/>
        <v>99.49</v>
      </c>
      <c r="F1288">
        <f t="shared" si="41"/>
        <v>104906</v>
      </c>
      <c r="H1288" s="11">
        <v>99.49</v>
      </c>
      <c r="I1288">
        <v>99.49</v>
      </c>
    </row>
    <row r="1289" spans="2:9" x14ac:dyDescent="0.25">
      <c r="B1289" s="4">
        <v>104912</v>
      </c>
      <c r="C1289" s="8" t="s">
        <v>18051</v>
      </c>
      <c r="D1289" s="4" t="s">
        <v>297</v>
      </c>
      <c r="E1289" s="11">
        <f t="shared" si="40"/>
        <v>40.92</v>
      </c>
      <c r="F1289">
        <f t="shared" si="41"/>
        <v>104912</v>
      </c>
      <c r="H1289" s="14">
        <v>40.92</v>
      </c>
      <c r="I1289" s="811">
        <v>40.92</v>
      </c>
    </row>
    <row r="1290" spans="2:9" ht="30" x14ac:dyDescent="0.25">
      <c r="B1290" s="6">
        <v>92259</v>
      </c>
      <c r="C1290" s="9" t="s">
        <v>757</v>
      </c>
      <c r="D1290" s="6" t="s">
        <v>42</v>
      </c>
      <c r="E1290" s="11">
        <f t="shared" si="40"/>
        <v>428.4</v>
      </c>
      <c r="F1290">
        <f t="shared" si="41"/>
        <v>92259</v>
      </c>
      <c r="H1290" s="11">
        <v>415.46</v>
      </c>
      <c r="I1290">
        <v>428.4</v>
      </c>
    </row>
    <row r="1291" spans="2:9" ht="30" x14ac:dyDescent="0.25">
      <c r="B1291" s="4">
        <v>92260</v>
      </c>
      <c r="C1291" s="8" t="s">
        <v>758</v>
      </c>
      <c r="D1291" s="4" t="s">
        <v>42</v>
      </c>
      <c r="E1291" s="11">
        <f t="shared" si="40"/>
        <v>488.78</v>
      </c>
      <c r="F1291">
        <f t="shared" si="41"/>
        <v>92260</v>
      </c>
      <c r="H1291" s="14">
        <v>469.56</v>
      </c>
      <c r="I1291" s="807">
        <v>488.78</v>
      </c>
    </row>
    <row r="1292" spans="2:9" ht="30" x14ac:dyDescent="0.25">
      <c r="B1292" s="6">
        <v>92261</v>
      </c>
      <c r="C1292" s="9" t="s">
        <v>759</v>
      </c>
      <c r="D1292" s="6" t="s">
        <v>42</v>
      </c>
      <c r="E1292" s="11">
        <f t="shared" si="40"/>
        <v>547.29999999999995</v>
      </c>
      <c r="F1292">
        <f t="shared" si="41"/>
        <v>92261</v>
      </c>
      <c r="H1292" s="11">
        <v>522.03</v>
      </c>
      <c r="I1292" s="76">
        <v>547.29999999999995</v>
      </c>
    </row>
    <row r="1293" spans="2:9" ht="30" x14ac:dyDescent="0.25">
      <c r="B1293" s="4">
        <v>92262</v>
      </c>
      <c r="C1293" s="8" t="s">
        <v>760</v>
      </c>
      <c r="D1293" s="4" t="s">
        <v>42</v>
      </c>
      <c r="E1293" s="11">
        <f t="shared" si="40"/>
        <v>641.53</v>
      </c>
      <c r="F1293">
        <f t="shared" si="41"/>
        <v>92262</v>
      </c>
      <c r="H1293" s="14">
        <v>606.5</v>
      </c>
      <c r="I1293" s="807">
        <v>641.53</v>
      </c>
    </row>
    <row r="1294" spans="2:9" ht="30" x14ac:dyDescent="0.25">
      <c r="B1294" s="6">
        <v>92539</v>
      </c>
      <c r="C1294" s="9" t="s">
        <v>761</v>
      </c>
      <c r="D1294" s="6" t="s">
        <v>64</v>
      </c>
      <c r="E1294" s="11">
        <f t="shared" si="40"/>
        <v>69.569999999999993</v>
      </c>
      <c r="F1294">
        <f t="shared" si="41"/>
        <v>92539</v>
      </c>
      <c r="H1294" s="11">
        <v>67.52</v>
      </c>
      <c r="I1294" s="76">
        <v>69.569999999999993</v>
      </c>
    </row>
    <row r="1295" spans="2:9" ht="30" x14ac:dyDescent="0.25">
      <c r="B1295" s="4">
        <v>92540</v>
      </c>
      <c r="C1295" s="8" t="s">
        <v>762</v>
      </c>
      <c r="D1295" s="4" t="s">
        <v>64</v>
      </c>
      <c r="E1295" s="11">
        <f t="shared" si="40"/>
        <v>78.55</v>
      </c>
      <c r="F1295">
        <f t="shared" si="41"/>
        <v>92540</v>
      </c>
      <c r="H1295" s="14">
        <v>75.59</v>
      </c>
      <c r="I1295" s="807">
        <v>78.55</v>
      </c>
    </row>
    <row r="1296" spans="2:9" ht="30" x14ac:dyDescent="0.25">
      <c r="B1296" s="6">
        <v>92541</v>
      </c>
      <c r="C1296" s="9" t="s">
        <v>763</v>
      </c>
      <c r="D1296" s="6" t="s">
        <v>64</v>
      </c>
      <c r="E1296" s="11">
        <f t="shared" si="40"/>
        <v>74.959999999999994</v>
      </c>
      <c r="F1296">
        <f t="shared" si="41"/>
        <v>92541</v>
      </c>
      <c r="H1296" s="11">
        <v>72.83</v>
      </c>
      <c r="I1296" s="76">
        <v>74.959999999999994</v>
      </c>
    </row>
    <row r="1297" spans="2:9" ht="30" x14ac:dyDescent="0.25">
      <c r="B1297" s="4">
        <v>92542</v>
      </c>
      <c r="C1297" s="8" t="s">
        <v>764</v>
      </c>
      <c r="D1297" s="4" t="s">
        <v>64</v>
      </c>
      <c r="E1297" s="11">
        <f t="shared" si="40"/>
        <v>91.36</v>
      </c>
      <c r="F1297">
        <f t="shared" si="41"/>
        <v>92542</v>
      </c>
      <c r="H1297" s="14">
        <v>88.3</v>
      </c>
      <c r="I1297" s="807">
        <v>91.36</v>
      </c>
    </row>
    <row r="1298" spans="2:9" ht="30" x14ac:dyDescent="0.25">
      <c r="B1298" s="6">
        <v>92543</v>
      </c>
      <c r="C1298" s="9" t="s">
        <v>765</v>
      </c>
      <c r="D1298" s="6" t="s">
        <v>64</v>
      </c>
      <c r="E1298" s="11">
        <f t="shared" si="40"/>
        <v>20.86</v>
      </c>
      <c r="F1298">
        <f t="shared" si="41"/>
        <v>92543</v>
      </c>
      <c r="H1298" s="11">
        <v>20.38</v>
      </c>
      <c r="I1298" s="76">
        <v>20.86</v>
      </c>
    </row>
    <row r="1299" spans="2:9" ht="30" x14ac:dyDescent="0.25">
      <c r="B1299" s="4">
        <v>92544</v>
      </c>
      <c r="C1299" s="8" t="s">
        <v>766</v>
      </c>
      <c r="D1299" s="4" t="s">
        <v>64</v>
      </c>
      <c r="E1299" s="11">
        <f t="shared" si="40"/>
        <v>16.600000000000001</v>
      </c>
      <c r="F1299">
        <f t="shared" si="41"/>
        <v>92544</v>
      </c>
      <c r="H1299" s="14">
        <v>16.22</v>
      </c>
      <c r="I1299" s="807">
        <v>16.600000000000001</v>
      </c>
    </row>
    <row r="1300" spans="2:9" ht="30" x14ac:dyDescent="0.25">
      <c r="B1300" s="6">
        <v>92545</v>
      </c>
      <c r="C1300" s="9" t="s">
        <v>767</v>
      </c>
      <c r="D1300" s="6" t="s">
        <v>42</v>
      </c>
      <c r="E1300" s="11">
        <f t="shared" si="40"/>
        <v>936.87</v>
      </c>
      <c r="F1300">
        <f t="shared" si="41"/>
        <v>92545</v>
      </c>
      <c r="H1300" s="11">
        <v>900.47</v>
      </c>
      <c r="I1300">
        <v>936.87</v>
      </c>
    </row>
    <row r="1301" spans="2:9" ht="30" x14ac:dyDescent="0.25">
      <c r="B1301" s="4">
        <v>92546</v>
      </c>
      <c r="C1301" s="8" t="s">
        <v>768</v>
      </c>
      <c r="D1301" s="4" t="s">
        <v>42</v>
      </c>
      <c r="E1301" s="11">
        <f t="shared" si="40"/>
        <v>1151.22</v>
      </c>
      <c r="F1301">
        <f t="shared" si="41"/>
        <v>92546</v>
      </c>
      <c r="H1301" s="14">
        <v>1103.08</v>
      </c>
      <c r="I1301" s="807">
        <v>1151.22</v>
      </c>
    </row>
    <row r="1302" spans="2:9" ht="30" x14ac:dyDescent="0.25">
      <c r="B1302" s="6">
        <v>92547</v>
      </c>
      <c r="C1302" s="9" t="s">
        <v>769</v>
      </c>
      <c r="D1302" s="6" t="s">
        <v>42</v>
      </c>
      <c r="E1302" s="11">
        <f t="shared" si="40"/>
        <v>1214.99</v>
      </c>
      <c r="F1302">
        <f t="shared" si="41"/>
        <v>92547</v>
      </c>
      <c r="H1302" s="11">
        <v>1166.8499999999999</v>
      </c>
      <c r="I1302" s="76">
        <v>1214.99</v>
      </c>
    </row>
    <row r="1303" spans="2:9" ht="30" x14ac:dyDescent="0.25">
      <c r="B1303" s="4">
        <v>92548</v>
      </c>
      <c r="C1303" s="8" t="s">
        <v>770</v>
      </c>
      <c r="D1303" s="4" t="s">
        <v>42</v>
      </c>
      <c r="E1303" s="11">
        <f t="shared" si="40"/>
        <v>1351.58</v>
      </c>
      <c r="F1303">
        <f t="shared" si="41"/>
        <v>92548</v>
      </c>
      <c r="H1303" s="14">
        <v>1297.1600000000001</v>
      </c>
      <c r="I1303" s="807">
        <v>1351.58</v>
      </c>
    </row>
    <row r="1304" spans="2:9" ht="30" x14ac:dyDescent="0.25">
      <c r="B1304" s="6">
        <v>92549</v>
      </c>
      <c r="C1304" s="9" t="s">
        <v>771</v>
      </c>
      <c r="D1304" s="6" t="s">
        <v>42</v>
      </c>
      <c r="E1304" s="11">
        <f t="shared" si="40"/>
        <v>1694.62</v>
      </c>
      <c r="F1304">
        <f t="shared" si="41"/>
        <v>92549</v>
      </c>
      <c r="H1304" s="11">
        <v>1616.74</v>
      </c>
      <c r="I1304" s="76">
        <v>1694.62</v>
      </c>
    </row>
    <row r="1305" spans="2:9" ht="30" x14ac:dyDescent="0.25">
      <c r="B1305" s="4">
        <v>92550</v>
      </c>
      <c r="C1305" s="8" t="s">
        <v>772</v>
      </c>
      <c r="D1305" s="4" t="s">
        <v>42</v>
      </c>
      <c r="E1305" s="11">
        <f t="shared" si="40"/>
        <v>2110.34</v>
      </c>
      <c r="F1305">
        <f t="shared" si="41"/>
        <v>92550</v>
      </c>
      <c r="H1305" s="14">
        <v>2026.41</v>
      </c>
      <c r="I1305" s="807">
        <v>2110.34</v>
      </c>
    </row>
    <row r="1306" spans="2:9" ht="30" x14ac:dyDescent="0.25">
      <c r="B1306" s="6">
        <v>92551</v>
      </c>
      <c r="C1306" s="9" t="s">
        <v>773</v>
      </c>
      <c r="D1306" s="6" t="s">
        <v>42</v>
      </c>
      <c r="E1306" s="11">
        <f t="shared" si="40"/>
        <v>2192.3000000000002</v>
      </c>
      <c r="F1306">
        <f t="shared" si="41"/>
        <v>92551</v>
      </c>
      <c r="H1306" s="11">
        <v>2108.37</v>
      </c>
      <c r="I1306" s="76">
        <v>2192.3000000000002</v>
      </c>
    </row>
    <row r="1307" spans="2:9" ht="30" x14ac:dyDescent="0.25">
      <c r="B1307" s="4">
        <v>92552</v>
      </c>
      <c r="C1307" s="8" t="s">
        <v>774</v>
      </c>
      <c r="D1307" s="4" t="s">
        <v>42</v>
      </c>
      <c r="E1307" s="11">
        <f t="shared" si="40"/>
        <v>2380.92</v>
      </c>
      <c r="F1307">
        <f t="shared" si="41"/>
        <v>92552</v>
      </c>
      <c r="H1307" s="14">
        <v>2287.23</v>
      </c>
      <c r="I1307" s="807">
        <v>2380.92</v>
      </c>
    </row>
    <row r="1308" spans="2:9" ht="30" x14ac:dyDescent="0.25">
      <c r="B1308" s="6">
        <v>92553</v>
      </c>
      <c r="C1308" s="9" t="s">
        <v>775</v>
      </c>
      <c r="D1308" s="6" t="s">
        <v>42</v>
      </c>
      <c r="E1308" s="11">
        <f t="shared" si="40"/>
        <v>2732.64</v>
      </c>
      <c r="F1308">
        <f t="shared" si="41"/>
        <v>92553</v>
      </c>
      <c r="H1308" s="11">
        <v>2615.4699999999998</v>
      </c>
      <c r="I1308" s="76">
        <v>2732.64</v>
      </c>
    </row>
    <row r="1309" spans="2:9" ht="30" x14ac:dyDescent="0.25">
      <c r="B1309" s="4">
        <v>92554</v>
      </c>
      <c r="C1309" s="8" t="s">
        <v>776</v>
      </c>
      <c r="D1309" s="4" t="s">
        <v>42</v>
      </c>
      <c r="E1309" s="11">
        <f t="shared" si="40"/>
        <v>2826.6</v>
      </c>
      <c r="F1309">
        <f t="shared" si="41"/>
        <v>92554</v>
      </c>
      <c r="H1309" s="14">
        <v>2709.43</v>
      </c>
      <c r="I1309" s="807">
        <v>2826.6</v>
      </c>
    </row>
    <row r="1310" spans="2:9" ht="30" x14ac:dyDescent="0.25">
      <c r="B1310" s="6">
        <v>92555</v>
      </c>
      <c r="C1310" s="9" t="s">
        <v>777</v>
      </c>
      <c r="D1310" s="6" t="s">
        <v>42</v>
      </c>
      <c r="E1310" s="11">
        <f t="shared" si="40"/>
        <v>924.45</v>
      </c>
      <c r="F1310">
        <f t="shared" si="41"/>
        <v>92555</v>
      </c>
      <c r="H1310" s="11">
        <v>888.05</v>
      </c>
      <c r="I1310" s="76">
        <v>924.45</v>
      </c>
    </row>
    <row r="1311" spans="2:9" ht="30" x14ac:dyDescent="0.25">
      <c r="B1311" s="4">
        <v>92556</v>
      </c>
      <c r="C1311" s="8" t="s">
        <v>778</v>
      </c>
      <c r="D1311" s="4" t="s">
        <v>42</v>
      </c>
      <c r="E1311" s="11">
        <f t="shared" si="40"/>
        <v>1129.45</v>
      </c>
      <c r="F1311">
        <f t="shared" si="41"/>
        <v>92556</v>
      </c>
      <c r="H1311" s="14">
        <v>1081.31</v>
      </c>
      <c r="I1311" s="807">
        <v>1129.45</v>
      </c>
    </row>
    <row r="1312" spans="2:9" ht="30" x14ac:dyDescent="0.25">
      <c r="B1312" s="6">
        <v>92557</v>
      </c>
      <c r="C1312" s="9" t="s">
        <v>779</v>
      </c>
      <c r="D1312" s="6" t="s">
        <v>42</v>
      </c>
      <c r="E1312" s="11">
        <f t="shared" si="40"/>
        <v>1193.22</v>
      </c>
      <c r="F1312">
        <f t="shared" si="41"/>
        <v>92557</v>
      </c>
      <c r="H1312" s="11">
        <v>1145.08</v>
      </c>
      <c r="I1312" s="76">
        <v>1193.22</v>
      </c>
    </row>
    <row r="1313" spans="2:9" ht="30" x14ac:dyDescent="0.25">
      <c r="B1313" s="4">
        <v>92558</v>
      </c>
      <c r="C1313" s="8" t="s">
        <v>780</v>
      </c>
      <c r="D1313" s="4" t="s">
        <v>42</v>
      </c>
      <c r="E1313" s="11">
        <f t="shared" si="40"/>
        <v>1339.15</v>
      </c>
      <c r="F1313">
        <f t="shared" si="41"/>
        <v>92558</v>
      </c>
      <c r="H1313" s="14">
        <v>1284.73</v>
      </c>
      <c r="I1313" s="807">
        <v>1339.15</v>
      </c>
    </row>
    <row r="1314" spans="2:9" ht="30" x14ac:dyDescent="0.25">
      <c r="B1314" s="6">
        <v>92559</v>
      </c>
      <c r="C1314" s="9" t="s">
        <v>781</v>
      </c>
      <c r="D1314" s="6" t="s">
        <v>42</v>
      </c>
      <c r="E1314" s="11">
        <f t="shared" si="40"/>
        <v>1671.48</v>
      </c>
      <c r="F1314">
        <f t="shared" si="41"/>
        <v>92559</v>
      </c>
      <c r="H1314" s="11">
        <v>1593.6</v>
      </c>
      <c r="I1314" s="76">
        <v>1671.48</v>
      </c>
    </row>
    <row r="1315" spans="2:9" ht="30" x14ac:dyDescent="0.25">
      <c r="B1315" s="4">
        <v>92560</v>
      </c>
      <c r="C1315" s="8" t="s">
        <v>782</v>
      </c>
      <c r="D1315" s="4" t="s">
        <v>42</v>
      </c>
      <c r="E1315" s="11">
        <f t="shared" si="40"/>
        <v>2078.83</v>
      </c>
      <c r="F1315">
        <f t="shared" si="41"/>
        <v>92560</v>
      </c>
      <c r="H1315" s="14">
        <v>1994.9</v>
      </c>
      <c r="I1315" s="807">
        <v>2078.83</v>
      </c>
    </row>
    <row r="1316" spans="2:9" ht="30" x14ac:dyDescent="0.25">
      <c r="B1316" s="6">
        <v>92561</v>
      </c>
      <c r="C1316" s="9" t="s">
        <v>783</v>
      </c>
      <c r="D1316" s="6" t="s">
        <v>42</v>
      </c>
      <c r="E1316" s="11">
        <f t="shared" si="40"/>
        <v>2161.64</v>
      </c>
      <c r="F1316">
        <f t="shared" si="41"/>
        <v>92561</v>
      </c>
      <c r="H1316" s="11">
        <v>2077.71</v>
      </c>
      <c r="I1316" s="76">
        <v>2161.64</v>
      </c>
    </row>
    <row r="1317" spans="2:9" ht="30" x14ac:dyDescent="0.25">
      <c r="B1317" s="4">
        <v>92562</v>
      </c>
      <c r="C1317" s="8" t="s">
        <v>784</v>
      </c>
      <c r="D1317" s="4" t="s">
        <v>42</v>
      </c>
      <c r="E1317" s="11">
        <f t="shared" si="40"/>
        <v>2328.4899999999998</v>
      </c>
      <c r="F1317">
        <f t="shared" si="41"/>
        <v>92562</v>
      </c>
      <c r="H1317" s="14">
        <v>2234.8000000000002</v>
      </c>
      <c r="I1317" s="807">
        <v>2328.4899999999998</v>
      </c>
    </row>
    <row r="1318" spans="2:9" ht="30" x14ac:dyDescent="0.25">
      <c r="B1318" s="6">
        <v>92563</v>
      </c>
      <c r="C1318" s="9" t="s">
        <v>785</v>
      </c>
      <c r="D1318" s="6" t="s">
        <v>42</v>
      </c>
      <c r="E1318" s="11">
        <f t="shared" si="40"/>
        <v>2671.33</v>
      </c>
      <c r="F1318">
        <f t="shared" si="41"/>
        <v>92563</v>
      </c>
      <c r="H1318" s="11">
        <v>2554.16</v>
      </c>
      <c r="I1318" s="76">
        <v>2671.33</v>
      </c>
    </row>
    <row r="1319" spans="2:9" ht="30" x14ac:dyDescent="0.25">
      <c r="B1319" s="4">
        <v>92564</v>
      </c>
      <c r="C1319" s="8" t="s">
        <v>786</v>
      </c>
      <c r="D1319" s="4" t="s">
        <v>42</v>
      </c>
      <c r="E1319" s="11">
        <f t="shared" si="40"/>
        <v>2751.5</v>
      </c>
      <c r="F1319">
        <f t="shared" si="41"/>
        <v>92564</v>
      </c>
      <c r="H1319" s="14">
        <v>2634.33</v>
      </c>
      <c r="I1319" s="807">
        <v>2751.5</v>
      </c>
    </row>
    <row r="1320" spans="2:9" ht="30" x14ac:dyDescent="0.25">
      <c r="B1320" s="6">
        <v>100379</v>
      </c>
      <c r="C1320" s="9" t="s">
        <v>787</v>
      </c>
      <c r="D1320" s="6" t="s">
        <v>64</v>
      </c>
      <c r="E1320" s="11">
        <f t="shared" si="40"/>
        <v>34.630000000000003</v>
      </c>
      <c r="F1320">
        <f t="shared" si="41"/>
        <v>100379</v>
      </c>
      <c r="H1320" s="11">
        <v>33.32</v>
      </c>
      <c r="I1320" s="76">
        <v>34.630000000000003</v>
      </c>
    </row>
    <row r="1321" spans="2:9" ht="30" x14ac:dyDescent="0.25">
      <c r="B1321" s="4">
        <v>100380</v>
      </c>
      <c r="C1321" s="8" t="s">
        <v>788</v>
      </c>
      <c r="D1321" s="4" t="s">
        <v>64</v>
      </c>
      <c r="E1321" s="11">
        <f t="shared" si="40"/>
        <v>45.99</v>
      </c>
      <c r="F1321">
        <f t="shared" si="41"/>
        <v>100380</v>
      </c>
      <c r="H1321" s="14">
        <v>43.89</v>
      </c>
      <c r="I1321" s="807">
        <v>45.99</v>
      </c>
    </row>
    <row r="1322" spans="2:9" ht="30" x14ac:dyDescent="0.25">
      <c r="B1322" s="6">
        <v>100381</v>
      </c>
      <c r="C1322" s="9" t="s">
        <v>789</v>
      </c>
      <c r="D1322" s="6" t="s">
        <v>64</v>
      </c>
      <c r="E1322" s="11">
        <f t="shared" si="40"/>
        <v>51.71</v>
      </c>
      <c r="F1322">
        <f t="shared" si="41"/>
        <v>100381</v>
      </c>
      <c r="H1322" s="11">
        <v>49.1</v>
      </c>
      <c r="I1322" s="76">
        <v>51.71</v>
      </c>
    </row>
    <row r="1323" spans="2:9" ht="45" x14ac:dyDescent="0.25">
      <c r="B1323" s="4">
        <v>100383</v>
      </c>
      <c r="C1323" s="8" t="s">
        <v>790</v>
      </c>
      <c r="D1323" s="4" t="s">
        <v>64</v>
      </c>
      <c r="E1323" s="11">
        <f t="shared" si="40"/>
        <v>23.04</v>
      </c>
      <c r="F1323">
        <f t="shared" si="41"/>
        <v>100383</v>
      </c>
      <c r="H1323" s="14">
        <v>22.46</v>
      </c>
      <c r="I1323" s="807">
        <v>23.04</v>
      </c>
    </row>
    <row r="1324" spans="2:9" ht="45" x14ac:dyDescent="0.25">
      <c r="B1324" s="6">
        <v>100384</v>
      </c>
      <c r="C1324" s="9" t="s">
        <v>791</v>
      </c>
      <c r="D1324" s="6" t="s">
        <v>64</v>
      </c>
      <c r="E1324" s="11">
        <f t="shared" si="40"/>
        <v>24.27</v>
      </c>
      <c r="F1324">
        <f t="shared" si="41"/>
        <v>100384</v>
      </c>
      <c r="H1324" s="11">
        <v>23.54</v>
      </c>
      <c r="I1324" s="76">
        <v>24.27</v>
      </c>
    </row>
    <row r="1325" spans="2:9" ht="30" x14ac:dyDescent="0.25">
      <c r="B1325" s="4">
        <v>100385</v>
      </c>
      <c r="C1325" s="8" t="s">
        <v>792</v>
      </c>
      <c r="D1325" s="4" t="s">
        <v>64</v>
      </c>
      <c r="E1325" s="11">
        <f t="shared" si="40"/>
        <v>30.94</v>
      </c>
      <c r="F1325">
        <f t="shared" si="41"/>
        <v>100385</v>
      </c>
      <c r="H1325" s="14">
        <v>29.96</v>
      </c>
      <c r="I1325" s="807">
        <v>30.94</v>
      </c>
    </row>
    <row r="1326" spans="2:9" ht="30" x14ac:dyDescent="0.25">
      <c r="B1326" s="6">
        <v>100386</v>
      </c>
      <c r="C1326" s="9" t="s">
        <v>793</v>
      </c>
      <c r="D1326" s="6" t="s">
        <v>64</v>
      </c>
      <c r="E1326" s="11">
        <f t="shared" si="40"/>
        <v>39.85</v>
      </c>
      <c r="F1326">
        <f t="shared" si="41"/>
        <v>100386</v>
      </c>
      <c r="H1326" s="11">
        <v>38.380000000000003</v>
      </c>
      <c r="I1326" s="76">
        <v>39.85</v>
      </c>
    </row>
    <row r="1327" spans="2:9" ht="30" x14ac:dyDescent="0.25">
      <c r="B1327" s="4">
        <v>100387</v>
      </c>
      <c r="C1327" s="8" t="s">
        <v>794</v>
      </c>
      <c r="D1327" s="4" t="s">
        <v>64</v>
      </c>
      <c r="E1327" s="11">
        <f t="shared" si="40"/>
        <v>48.74</v>
      </c>
      <c r="F1327">
        <f t="shared" si="41"/>
        <v>100387</v>
      </c>
      <c r="H1327" s="14">
        <v>46.84</v>
      </c>
      <c r="I1327" s="807">
        <v>48.74</v>
      </c>
    </row>
    <row r="1328" spans="2:9" ht="30" x14ac:dyDescent="0.25">
      <c r="B1328" s="6">
        <v>100388</v>
      </c>
      <c r="C1328" s="9" t="s">
        <v>795</v>
      </c>
      <c r="D1328" s="6" t="s">
        <v>64</v>
      </c>
      <c r="E1328" s="11">
        <f t="shared" si="40"/>
        <v>17.79</v>
      </c>
      <c r="F1328">
        <f t="shared" si="41"/>
        <v>100388</v>
      </c>
      <c r="H1328" s="11">
        <v>16.79</v>
      </c>
      <c r="I1328" s="76">
        <v>17.79</v>
      </c>
    </row>
    <row r="1329" spans="2:9" ht="30" x14ac:dyDescent="0.25">
      <c r="B1329" s="4">
        <v>100389</v>
      </c>
      <c r="C1329" s="8" t="s">
        <v>796</v>
      </c>
      <c r="D1329" s="4" t="s">
        <v>64</v>
      </c>
      <c r="E1329" s="11">
        <f t="shared" si="40"/>
        <v>16.03</v>
      </c>
      <c r="F1329">
        <f t="shared" si="41"/>
        <v>100389</v>
      </c>
      <c r="H1329" s="14">
        <v>14.94</v>
      </c>
      <c r="I1329" s="807">
        <v>16.03</v>
      </c>
    </row>
    <row r="1330" spans="2:9" ht="30" x14ac:dyDescent="0.25">
      <c r="B1330" s="6">
        <v>100390</v>
      </c>
      <c r="C1330" s="9" t="s">
        <v>797</v>
      </c>
      <c r="D1330" s="6" t="s">
        <v>64</v>
      </c>
      <c r="E1330" s="11">
        <f t="shared" si="40"/>
        <v>21.36</v>
      </c>
      <c r="F1330">
        <f t="shared" si="41"/>
        <v>100390</v>
      </c>
      <c r="H1330" s="11">
        <v>19.98</v>
      </c>
      <c r="I1330" s="76">
        <v>21.36</v>
      </c>
    </row>
    <row r="1331" spans="2:9" ht="30" x14ac:dyDescent="0.25">
      <c r="B1331" s="4">
        <v>100391</v>
      </c>
      <c r="C1331" s="8" t="s">
        <v>798</v>
      </c>
      <c r="D1331" s="4" t="s">
        <v>64</v>
      </c>
      <c r="E1331" s="11">
        <f t="shared" si="40"/>
        <v>18.45</v>
      </c>
      <c r="F1331">
        <f t="shared" si="41"/>
        <v>100391</v>
      </c>
      <c r="H1331" s="14">
        <v>17.11</v>
      </c>
      <c r="I1331" s="811">
        <v>18.45</v>
      </c>
    </row>
    <row r="1332" spans="2:9" ht="30" x14ac:dyDescent="0.25">
      <c r="B1332" s="6">
        <v>100392</v>
      </c>
      <c r="C1332" s="9" t="s">
        <v>799</v>
      </c>
      <c r="D1332" s="6" t="s">
        <v>64</v>
      </c>
      <c r="E1332" s="11">
        <f t="shared" si="40"/>
        <v>14.02</v>
      </c>
      <c r="F1332">
        <f t="shared" si="41"/>
        <v>100392</v>
      </c>
      <c r="H1332" s="11">
        <v>13.24</v>
      </c>
      <c r="I1332">
        <v>14.02</v>
      </c>
    </row>
    <row r="1333" spans="2:9" ht="30" x14ac:dyDescent="0.25">
      <c r="B1333" s="4">
        <v>100393</v>
      </c>
      <c r="C1333" s="8" t="s">
        <v>800</v>
      </c>
      <c r="D1333" s="4" t="s">
        <v>64</v>
      </c>
      <c r="E1333" s="11">
        <f t="shared" si="40"/>
        <v>18.41</v>
      </c>
      <c r="F1333">
        <f t="shared" si="41"/>
        <v>100393</v>
      </c>
      <c r="H1333" s="14">
        <v>17.16</v>
      </c>
      <c r="I1333" s="811">
        <v>18.41</v>
      </c>
    </row>
    <row r="1334" spans="2:9" ht="30" x14ac:dyDescent="0.25">
      <c r="B1334" s="6">
        <v>100394</v>
      </c>
      <c r="C1334" s="9" t="s">
        <v>801</v>
      </c>
      <c r="D1334" s="6" t="s">
        <v>64</v>
      </c>
      <c r="E1334" s="11">
        <f t="shared" si="40"/>
        <v>16.809999999999999</v>
      </c>
      <c r="F1334">
        <f t="shared" si="41"/>
        <v>100394</v>
      </c>
      <c r="H1334" s="11">
        <v>15.75</v>
      </c>
      <c r="I1334">
        <v>16.809999999999999</v>
      </c>
    </row>
    <row r="1335" spans="2:9" ht="30" x14ac:dyDescent="0.25">
      <c r="B1335" s="4">
        <v>100395</v>
      </c>
      <c r="C1335" s="8" t="s">
        <v>802</v>
      </c>
      <c r="D1335" s="4" t="s">
        <v>64</v>
      </c>
      <c r="E1335" s="11">
        <f t="shared" si="40"/>
        <v>21.99</v>
      </c>
      <c r="F1335">
        <f t="shared" si="41"/>
        <v>100395</v>
      </c>
      <c r="H1335" s="14">
        <v>20.38</v>
      </c>
      <c r="I1335" s="811">
        <v>21.99</v>
      </c>
    </row>
    <row r="1336" spans="2:9" x14ac:dyDescent="0.25">
      <c r="B1336" s="6">
        <v>94189</v>
      </c>
      <c r="C1336" s="9" t="s">
        <v>803</v>
      </c>
      <c r="D1336" s="6" t="s">
        <v>64</v>
      </c>
      <c r="E1336" s="11">
        <f t="shared" si="40"/>
        <v>44.55</v>
      </c>
      <c r="F1336">
        <f t="shared" si="41"/>
        <v>94189</v>
      </c>
      <c r="H1336" s="11">
        <v>44.07</v>
      </c>
      <c r="I1336">
        <v>44.55</v>
      </c>
    </row>
    <row r="1337" spans="2:9" x14ac:dyDescent="0.25">
      <c r="B1337" s="4">
        <v>94192</v>
      </c>
      <c r="C1337" s="8" t="s">
        <v>804</v>
      </c>
      <c r="D1337" s="4" t="s">
        <v>64</v>
      </c>
      <c r="E1337" s="11">
        <f t="shared" si="40"/>
        <v>47</v>
      </c>
      <c r="F1337">
        <f t="shared" si="41"/>
        <v>94192</v>
      </c>
      <c r="H1337" s="14">
        <v>46.27</v>
      </c>
      <c r="I1337" s="811">
        <v>47</v>
      </c>
    </row>
    <row r="1338" spans="2:9" ht="30" x14ac:dyDescent="0.25">
      <c r="B1338" s="6">
        <v>94195</v>
      </c>
      <c r="C1338" s="9" t="s">
        <v>805</v>
      </c>
      <c r="D1338" s="6" t="s">
        <v>64</v>
      </c>
      <c r="E1338" s="11">
        <f t="shared" si="40"/>
        <v>52.8</v>
      </c>
      <c r="F1338">
        <f t="shared" si="41"/>
        <v>94195</v>
      </c>
      <c r="H1338" s="11">
        <v>51.95</v>
      </c>
      <c r="I1338">
        <v>52.8</v>
      </c>
    </row>
    <row r="1339" spans="2:9" ht="30" x14ac:dyDescent="0.25">
      <c r="B1339" s="4">
        <v>94198</v>
      </c>
      <c r="C1339" s="8" t="s">
        <v>806</v>
      </c>
      <c r="D1339" s="4" t="s">
        <v>64</v>
      </c>
      <c r="E1339" s="11">
        <f t="shared" si="40"/>
        <v>56.03</v>
      </c>
      <c r="F1339">
        <f t="shared" si="41"/>
        <v>94198</v>
      </c>
      <c r="H1339" s="14">
        <v>54.86</v>
      </c>
      <c r="I1339" s="811">
        <v>56.03</v>
      </c>
    </row>
    <row r="1340" spans="2:9" ht="30" x14ac:dyDescent="0.25">
      <c r="B1340" s="6">
        <v>94201</v>
      </c>
      <c r="C1340" s="9" t="s">
        <v>807</v>
      </c>
      <c r="D1340" s="6" t="s">
        <v>64</v>
      </c>
      <c r="E1340" s="11">
        <f t="shared" si="40"/>
        <v>74.22</v>
      </c>
      <c r="F1340">
        <f t="shared" si="41"/>
        <v>94201</v>
      </c>
      <c r="H1340" s="11">
        <v>72.88</v>
      </c>
      <c r="I1340">
        <v>74.22</v>
      </c>
    </row>
    <row r="1341" spans="2:9" ht="30" x14ac:dyDescent="0.25">
      <c r="B1341" s="4">
        <v>94204</v>
      </c>
      <c r="C1341" s="8" t="s">
        <v>808</v>
      </c>
      <c r="D1341" s="4" t="s">
        <v>64</v>
      </c>
      <c r="E1341" s="11">
        <f t="shared" si="40"/>
        <v>79.73</v>
      </c>
      <c r="F1341">
        <f t="shared" si="41"/>
        <v>94204</v>
      </c>
      <c r="H1341" s="14">
        <v>77.83</v>
      </c>
      <c r="I1341" s="811">
        <v>79.73</v>
      </c>
    </row>
    <row r="1342" spans="2:9" x14ac:dyDescent="0.25">
      <c r="B1342" s="6">
        <v>94224</v>
      </c>
      <c r="C1342" s="9" t="s">
        <v>809</v>
      </c>
      <c r="D1342" s="6" t="s">
        <v>9</v>
      </c>
      <c r="E1342" s="11">
        <f t="shared" si="40"/>
        <v>24.95</v>
      </c>
      <c r="F1342">
        <f t="shared" si="41"/>
        <v>94224</v>
      </c>
      <c r="H1342" s="11">
        <v>22.88</v>
      </c>
      <c r="I1342">
        <v>24.95</v>
      </c>
    </row>
    <row r="1343" spans="2:9" x14ac:dyDescent="0.25">
      <c r="B1343" s="4">
        <v>94226</v>
      </c>
      <c r="C1343" s="8" t="s">
        <v>810</v>
      </c>
      <c r="D1343" s="4" t="s">
        <v>64</v>
      </c>
      <c r="E1343" s="11">
        <f t="shared" si="40"/>
        <v>20.62</v>
      </c>
      <c r="F1343">
        <f t="shared" si="41"/>
        <v>94226</v>
      </c>
      <c r="H1343" s="14">
        <v>19.78</v>
      </c>
      <c r="I1343" s="811">
        <v>20.62</v>
      </c>
    </row>
    <row r="1344" spans="2:9" x14ac:dyDescent="0.25">
      <c r="B1344" s="6">
        <v>94232</v>
      </c>
      <c r="C1344" s="9" t="s">
        <v>811</v>
      </c>
      <c r="D1344" s="6" t="s">
        <v>42</v>
      </c>
      <c r="E1344" s="11">
        <f t="shared" si="40"/>
        <v>2.71</v>
      </c>
      <c r="F1344">
        <f t="shared" si="41"/>
        <v>94232</v>
      </c>
      <c r="H1344" s="11">
        <v>2.44</v>
      </c>
      <c r="I1344">
        <v>2.71</v>
      </c>
    </row>
    <row r="1345" spans="2:9" x14ac:dyDescent="0.25">
      <c r="B1345" s="4">
        <v>94440</v>
      </c>
      <c r="C1345" s="8" t="s">
        <v>812</v>
      </c>
      <c r="D1345" s="4" t="s">
        <v>64</v>
      </c>
      <c r="E1345" s="11">
        <f t="shared" si="40"/>
        <v>52.8</v>
      </c>
      <c r="F1345">
        <f t="shared" si="41"/>
        <v>94440</v>
      </c>
      <c r="H1345" s="14">
        <v>51.95</v>
      </c>
      <c r="I1345" s="811">
        <v>52.8</v>
      </c>
    </row>
    <row r="1346" spans="2:9" ht="30" x14ac:dyDescent="0.25">
      <c r="B1346" s="6">
        <v>94441</v>
      </c>
      <c r="C1346" s="9" t="s">
        <v>813</v>
      </c>
      <c r="D1346" s="6" t="s">
        <v>64</v>
      </c>
      <c r="E1346" s="11">
        <f t="shared" si="40"/>
        <v>56.03</v>
      </c>
      <c r="F1346">
        <f t="shared" si="41"/>
        <v>94441</v>
      </c>
      <c r="H1346" s="11">
        <v>54.86</v>
      </c>
      <c r="I1346">
        <v>56.03</v>
      </c>
    </row>
    <row r="1347" spans="2:9" x14ac:dyDescent="0.25">
      <c r="B1347" s="4">
        <v>94442</v>
      </c>
      <c r="C1347" s="8" t="s">
        <v>814</v>
      </c>
      <c r="D1347" s="4" t="s">
        <v>64</v>
      </c>
      <c r="E1347" s="11">
        <f t="shared" ref="E1347:E1410" si="42">IF($K$2=$H$1,H1347,I1347)</f>
        <v>52.8</v>
      </c>
      <c r="F1347">
        <f t="shared" ref="F1347:F1410" si="43">IF(LEN($B1347)=7,CONCATENATE(MID($B1347,1,6),"00",RIGHT($B1347,1)),IF(LEN($B1347)=8,CONCATENATE(MID($B1347,1,6),"0",RIGHT($B1347,2)),$B1347))</f>
        <v>94442</v>
      </c>
      <c r="H1347" s="14">
        <v>51.95</v>
      </c>
      <c r="I1347" s="811">
        <v>52.8</v>
      </c>
    </row>
    <row r="1348" spans="2:9" ht="30" x14ac:dyDescent="0.25">
      <c r="B1348" s="6">
        <v>94443</v>
      </c>
      <c r="C1348" s="9" t="s">
        <v>815</v>
      </c>
      <c r="D1348" s="6" t="s">
        <v>64</v>
      </c>
      <c r="E1348" s="11">
        <f t="shared" si="42"/>
        <v>56.03</v>
      </c>
      <c r="F1348">
        <f t="shared" si="43"/>
        <v>94443</v>
      </c>
      <c r="H1348" s="11">
        <v>54.86</v>
      </c>
      <c r="I1348">
        <v>56.03</v>
      </c>
    </row>
    <row r="1349" spans="2:9" x14ac:dyDescent="0.25">
      <c r="B1349" s="4">
        <v>94445</v>
      </c>
      <c r="C1349" s="8" t="s">
        <v>816</v>
      </c>
      <c r="D1349" s="4" t="s">
        <v>64</v>
      </c>
      <c r="E1349" s="11">
        <f t="shared" si="42"/>
        <v>74.22</v>
      </c>
      <c r="F1349">
        <f t="shared" si="43"/>
        <v>94445</v>
      </c>
      <c r="H1349" s="14">
        <v>72.88</v>
      </c>
      <c r="I1349" s="811">
        <v>74.22</v>
      </c>
    </row>
    <row r="1350" spans="2:9" ht="30" x14ac:dyDescent="0.25">
      <c r="B1350" s="6">
        <v>94446</v>
      </c>
      <c r="C1350" s="9" t="s">
        <v>817</v>
      </c>
      <c r="D1350" s="6" t="s">
        <v>64</v>
      </c>
      <c r="E1350" s="11">
        <f t="shared" si="42"/>
        <v>79.73</v>
      </c>
      <c r="F1350">
        <f t="shared" si="43"/>
        <v>94446</v>
      </c>
      <c r="H1350" s="11">
        <v>77.83</v>
      </c>
      <c r="I1350">
        <v>79.73</v>
      </c>
    </row>
    <row r="1351" spans="2:9" x14ac:dyDescent="0.25">
      <c r="B1351" s="4">
        <v>94447</v>
      </c>
      <c r="C1351" s="8" t="s">
        <v>818</v>
      </c>
      <c r="D1351" s="4" t="s">
        <v>64</v>
      </c>
      <c r="E1351" s="11">
        <f t="shared" si="42"/>
        <v>74.22</v>
      </c>
      <c r="F1351">
        <f t="shared" si="43"/>
        <v>94447</v>
      </c>
      <c r="H1351" s="14">
        <v>72.88</v>
      </c>
      <c r="I1351" s="811">
        <v>74.22</v>
      </c>
    </row>
    <row r="1352" spans="2:9" ht="30" x14ac:dyDescent="0.25">
      <c r="B1352" s="6">
        <v>94448</v>
      </c>
      <c r="C1352" s="9" t="s">
        <v>819</v>
      </c>
      <c r="D1352" s="6" t="s">
        <v>64</v>
      </c>
      <c r="E1352" s="11">
        <f t="shared" si="42"/>
        <v>79.73</v>
      </c>
      <c r="F1352">
        <f t="shared" si="43"/>
        <v>94448</v>
      </c>
      <c r="H1352" s="11">
        <v>77.83</v>
      </c>
      <c r="I1352">
        <v>79.73</v>
      </c>
    </row>
    <row r="1353" spans="2:9" ht="30" x14ac:dyDescent="0.25">
      <c r="B1353" s="4">
        <v>94207</v>
      </c>
      <c r="C1353" s="8" t="s">
        <v>820</v>
      </c>
      <c r="D1353" s="4" t="s">
        <v>64</v>
      </c>
      <c r="E1353" s="11">
        <f t="shared" si="42"/>
        <v>46.61</v>
      </c>
      <c r="F1353">
        <f t="shared" si="43"/>
        <v>94207</v>
      </c>
      <c r="H1353" s="14">
        <v>46</v>
      </c>
      <c r="I1353" s="811">
        <v>46.61</v>
      </c>
    </row>
    <row r="1354" spans="2:9" ht="30" x14ac:dyDescent="0.25">
      <c r="B1354" s="6">
        <v>94210</v>
      </c>
      <c r="C1354" s="9" t="s">
        <v>821</v>
      </c>
      <c r="D1354" s="6" t="s">
        <v>64</v>
      </c>
      <c r="E1354" s="11">
        <f t="shared" si="42"/>
        <v>49.52</v>
      </c>
      <c r="F1354">
        <f t="shared" si="43"/>
        <v>94210</v>
      </c>
      <c r="H1354" s="11">
        <v>48.82</v>
      </c>
      <c r="I1354">
        <v>49.52</v>
      </c>
    </row>
    <row r="1355" spans="2:9" x14ac:dyDescent="0.25">
      <c r="B1355" s="4">
        <v>94218</v>
      </c>
      <c r="C1355" s="8" t="s">
        <v>8131</v>
      </c>
      <c r="D1355" s="4" t="s">
        <v>64</v>
      </c>
      <c r="E1355" s="11">
        <f t="shared" si="42"/>
        <v>121.1</v>
      </c>
      <c r="F1355">
        <f t="shared" si="43"/>
        <v>94218</v>
      </c>
      <c r="H1355" s="14">
        <v>120.41</v>
      </c>
      <c r="I1355" s="811">
        <v>121.1</v>
      </c>
    </row>
    <row r="1356" spans="2:9" x14ac:dyDescent="0.25">
      <c r="B1356" s="6">
        <v>94213</v>
      </c>
      <c r="C1356" s="9" t="s">
        <v>822</v>
      </c>
      <c r="D1356" s="6" t="s">
        <v>64</v>
      </c>
      <c r="E1356" s="11">
        <f t="shared" si="42"/>
        <v>62.57</v>
      </c>
      <c r="F1356">
        <f t="shared" si="43"/>
        <v>94213</v>
      </c>
      <c r="H1356" s="11">
        <v>62.12</v>
      </c>
      <c r="I1356">
        <v>62.57</v>
      </c>
    </row>
    <row r="1357" spans="2:9" x14ac:dyDescent="0.25">
      <c r="B1357" s="4">
        <v>94216</v>
      </c>
      <c r="C1357" s="8" t="s">
        <v>823</v>
      </c>
      <c r="D1357" s="4" t="s">
        <v>64</v>
      </c>
      <c r="E1357" s="11">
        <f t="shared" si="42"/>
        <v>176.29</v>
      </c>
      <c r="F1357">
        <f t="shared" si="43"/>
        <v>94216</v>
      </c>
      <c r="H1357" s="14">
        <v>176.01</v>
      </c>
      <c r="I1357" s="811">
        <v>176.29</v>
      </c>
    </row>
    <row r="1358" spans="2:9" ht="30" x14ac:dyDescent="0.25">
      <c r="B1358" s="6">
        <v>94219</v>
      </c>
      <c r="C1358" s="9" t="s">
        <v>824</v>
      </c>
      <c r="D1358" s="6" t="s">
        <v>9</v>
      </c>
      <c r="E1358" s="11">
        <f t="shared" si="42"/>
        <v>38.82</v>
      </c>
      <c r="F1358">
        <f t="shared" si="43"/>
        <v>94219</v>
      </c>
      <c r="H1358" s="11">
        <v>37.17</v>
      </c>
      <c r="I1358">
        <v>38.82</v>
      </c>
    </row>
    <row r="1359" spans="2:9" ht="30" x14ac:dyDescent="0.25">
      <c r="B1359" s="4">
        <v>94220</v>
      </c>
      <c r="C1359" s="8" t="s">
        <v>825</v>
      </c>
      <c r="D1359" s="4" t="s">
        <v>9</v>
      </c>
      <c r="E1359" s="11">
        <f t="shared" si="42"/>
        <v>58.98</v>
      </c>
      <c r="F1359">
        <f t="shared" si="43"/>
        <v>94220</v>
      </c>
      <c r="H1359" s="14">
        <v>57.33</v>
      </c>
      <c r="I1359" s="811">
        <v>58.98</v>
      </c>
    </row>
    <row r="1360" spans="2:9" ht="30" x14ac:dyDescent="0.25">
      <c r="B1360" s="6">
        <v>94221</v>
      </c>
      <c r="C1360" s="9" t="s">
        <v>826</v>
      </c>
      <c r="D1360" s="6" t="s">
        <v>9</v>
      </c>
      <c r="E1360" s="11">
        <f t="shared" si="42"/>
        <v>32.43</v>
      </c>
      <c r="F1360">
        <f t="shared" si="43"/>
        <v>94221</v>
      </c>
      <c r="H1360" s="11">
        <v>31.43</v>
      </c>
      <c r="I1360">
        <v>32.43</v>
      </c>
    </row>
    <row r="1361" spans="2:9" ht="30" x14ac:dyDescent="0.25">
      <c r="B1361" s="4">
        <v>94222</v>
      </c>
      <c r="C1361" s="8" t="s">
        <v>827</v>
      </c>
      <c r="D1361" s="4" t="s">
        <v>9</v>
      </c>
      <c r="E1361" s="11">
        <f t="shared" si="42"/>
        <v>52.59</v>
      </c>
      <c r="F1361">
        <f t="shared" si="43"/>
        <v>94222</v>
      </c>
      <c r="H1361" s="14">
        <v>51.59</v>
      </c>
      <c r="I1361" s="811">
        <v>52.59</v>
      </c>
    </row>
    <row r="1362" spans="2:9" x14ac:dyDescent="0.25">
      <c r="B1362" s="6">
        <v>94223</v>
      </c>
      <c r="C1362" s="9" t="s">
        <v>828</v>
      </c>
      <c r="D1362" s="6" t="s">
        <v>9</v>
      </c>
      <c r="E1362" s="11">
        <f t="shared" si="42"/>
        <v>80.48</v>
      </c>
      <c r="F1362">
        <f t="shared" si="43"/>
        <v>94223</v>
      </c>
      <c r="H1362" s="11">
        <v>80.150000000000006</v>
      </c>
      <c r="I1362">
        <v>80.48</v>
      </c>
    </row>
    <row r="1363" spans="2:9" x14ac:dyDescent="0.25">
      <c r="B1363" s="4">
        <v>94451</v>
      </c>
      <c r="C1363" s="8" t="s">
        <v>829</v>
      </c>
      <c r="D1363" s="4" t="s">
        <v>9</v>
      </c>
      <c r="E1363" s="11">
        <f t="shared" si="42"/>
        <v>89.84</v>
      </c>
      <c r="F1363">
        <f t="shared" si="43"/>
        <v>94451</v>
      </c>
      <c r="H1363" s="14">
        <v>89.51</v>
      </c>
      <c r="I1363" s="811">
        <v>89.84</v>
      </c>
    </row>
    <row r="1364" spans="2:9" x14ac:dyDescent="0.25">
      <c r="B1364" s="6">
        <v>100325</v>
      </c>
      <c r="C1364" s="9" t="s">
        <v>830</v>
      </c>
      <c r="D1364" s="6" t="s">
        <v>9</v>
      </c>
      <c r="E1364" s="11">
        <f t="shared" si="42"/>
        <v>87.3</v>
      </c>
      <c r="F1364">
        <f t="shared" si="43"/>
        <v>100325</v>
      </c>
      <c r="H1364" s="11">
        <v>87.06</v>
      </c>
      <c r="I1364">
        <v>87.3</v>
      </c>
    </row>
    <row r="1365" spans="2:9" x14ac:dyDescent="0.25">
      <c r="B1365" s="4">
        <v>100327</v>
      </c>
      <c r="C1365" s="8" t="s">
        <v>831</v>
      </c>
      <c r="D1365" s="4" t="s">
        <v>9</v>
      </c>
      <c r="E1365" s="11">
        <f t="shared" si="42"/>
        <v>64.55</v>
      </c>
      <c r="F1365">
        <f t="shared" si="43"/>
        <v>100327</v>
      </c>
      <c r="H1365" s="14">
        <v>63.63</v>
      </c>
      <c r="I1365" s="811">
        <v>64.55</v>
      </c>
    </row>
    <row r="1366" spans="2:9" x14ac:dyDescent="0.25">
      <c r="B1366" s="6">
        <v>100328</v>
      </c>
      <c r="C1366" s="9" t="s">
        <v>832</v>
      </c>
      <c r="D1366" s="6" t="s">
        <v>64</v>
      </c>
      <c r="E1366" s="11">
        <f t="shared" si="42"/>
        <v>16.850000000000001</v>
      </c>
      <c r="F1366">
        <f t="shared" si="43"/>
        <v>100328</v>
      </c>
      <c r="H1366" s="11">
        <v>16.04</v>
      </c>
      <c r="I1366">
        <v>16.850000000000001</v>
      </c>
    </row>
    <row r="1367" spans="2:9" x14ac:dyDescent="0.25">
      <c r="B1367" s="4">
        <v>100329</v>
      </c>
      <c r="C1367" s="8" t="s">
        <v>833</v>
      </c>
      <c r="D1367" s="4" t="s">
        <v>64</v>
      </c>
      <c r="E1367" s="11">
        <f t="shared" si="42"/>
        <v>20.100000000000001</v>
      </c>
      <c r="F1367">
        <f t="shared" si="43"/>
        <v>100329</v>
      </c>
      <c r="H1367" s="14">
        <v>18.97</v>
      </c>
      <c r="I1367" s="811">
        <v>20.100000000000001</v>
      </c>
    </row>
    <row r="1368" spans="2:9" x14ac:dyDescent="0.25">
      <c r="B1368" s="6">
        <v>100330</v>
      </c>
      <c r="C1368" s="9" t="s">
        <v>834</v>
      </c>
      <c r="D1368" s="6" t="s">
        <v>64</v>
      </c>
      <c r="E1368" s="11">
        <f t="shared" si="42"/>
        <v>22.9</v>
      </c>
      <c r="F1368">
        <f t="shared" si="43"/>
        <v>100330</v>
      </c>
      <c r="H1368" s="11">
        <v>21.81</v>
      </c>
      <c r="I1368">
        <v>22.9</v>
      </c>
    </row>
    <row r="1369" spans="2:9" x14ac:dyDescent="0.25">
      <c r="B1369" s="4">
        <v>100331</v>
      </c>
      <c r="C1369" s="8" t="s">
        <v>835</v>
      </c>
      <c r="D1369" s="4" t="s">
        <v>64</v>
      </c>
      <c r="E1369" s="11">
        <f t="shared" si="42"/>
        <v>28.43</v>
      </c>
      <c r="F1369">
        <f t="shared" si="43"/>
        <v>100331</v>
      </c>
      <c r="H1369" s="14">
        <v>26.79</v>
      </c>
      <c r="I1369" s="811">
        <v>28.43</v>
      </c>
    </row>
    <row r="1370" spans="2:9" ht="30" x14ac:dyDescent="0.25">
      <c r="B1370" s="6">
        <v>100434</v>
      </c>
      <c r="C1370" s="9" t="s">
        <v>3493</v>
      </c>
      <c r="D1370" s="6" t="s">
        <v>9</v>
      </c>
      <c r="E1370" s="11">
        <f t="shared" si="42"/>
        <v>144.5</v>
      </c>
      <c r="F1370">
        <f t="shared" si="43"/>
        <v>100434</v>
      </c>
      <c r="H1370" s="11">
        <v>143.52000000000001</v>
      </c>
      <c r="I1370">
        <v>144.5</v>
      </c>
    </row>
    <row r="1371" spans="2:9" ht="30" x14ac:dyDescent="0.25">
      <c r="B1371" s="4">
        <v>100435</v>
      </c>
      <c r="C1371" s="8" t="s">
        <v>3494</v>
      </c>
      <c r="D1371" s="4" t="s">
        <v>9</v>
      </c>
      <c r="E1371" s="11">
        <f t="shared" si="42"/>
        <v>61.54</v>
      </c>
      <c r="F1371">
        <f t="shared" si="43"/>
        <v>100435</v>
      </c>
      <c r="H1371" s="14">
        <v>60.9</v>
      </c>
      <c r="I1371" s="811">
        <v>61.54</v>
      </c>
    </row>
    <row r="1372" spans="2:9" x14ac:dyDescent="0.25">
      <c r="B1372" s="6">
        <v>94227</v>
      </c>
      <c r="C1372" s="9" t="s">
        <v>836</v>
      </c>
      <c r="D1372" s="6" t="s">
        <v>9</v>
      </c>
      <c r="E1372" s="11">
        <f t="shared" si="42"/>
        <v>71.87</v>
      </c>
      <c r="F1372">
        <f t="shared" si="43"/>
        <v>94227</v>
      </c>
      <c r="H1372" s="11">
        <v>70.75</v>
      </c>
      <c r="I1372">
        <v>71.87</v>
      </c>
    </row>
    <row r="1373" spans="2:9" x14ac:dyDescent="0.25">
      <c r="B1373" s="4">
        <v>94228</v>
      </c>
      <c r="C1373" s="8" t="s">
        <v>837</v>
      </c>
      <c r="D1373" s="4" t="s">
        <v>9</v>
      </c>
      <c r="E1373" s="11">
        <f t="shared" si="42"/>
        <v>97.06</v>
      </c>
      <c r="F1373">
        <f t="shared" si="43"/>
        <v>94228</v>
      </c>
      <c r="H1373" s="14">
        <v>95.54</v>
      </c>
      <c r="I1373" s="811">
        <v>97.06</v>
      </c>
    </row>
    <row r="1374" spans="2:9" x14ac:dyDescent="0.25">
      <c r="B1374" s="6">
        <v>94229</v>
      </c>
      <c r="C1374" s="9" t="s">
        <v>838</v>
      </c>
      <c r="D1374" s="6" t="s">
        <v>9</v>
      </c>
      <c r="E1374" s="11">
        <f t="shared" si="42"/>
        <v>188.1</v>
      </c>
      <c r="F1374">
        <f t="shared" si="43"/>
        <v>94229</v>
      </c>
      <c r="H1374" s="11">
        <v>185.37</v>
      </c>
      <c r="I1374">
        <v>188.1</v>
      </c>
    </row>
    <row r="1375" spans="2:9" x14ac:dyDescent="0.25">
      <c r="B1375" s="4">
        <v>94231</v>
      </c>
      <c r="C1375" s="8" t="s">
        <v>839</v>
      </c>
      <c r="D1375" s="4" t="s">
        <v>9</v>
      </c>
      <c r="E1375" s="11">
        <f t="shared" si="42"/>
        <v>57.59</v>
      </c>
      <c r="F1375">
        <f t="shared" si="43"/>
        <v>94231</v>
      </c>
      <c r="H1375" s="14">
        <v>56.81</v>
      </c>
      <c r="I1375" s="811">
        <v>57.59</v>
      </c>
    </row>
    <row r="1376" spans="2:9" ht="30" x14ac:dyDescent="0.25">
      <c r="B1376" s="6">
        <v>94449</v>
      </c>
      <c r="C1376" s="9" t="s">
        <v>840</v>
      </c>
      <c r="D1376" s="6" t="s">
        <v>64</v>
      </c>
      <c r="E1376" s="11">
        <f t="shared" si="42"/>
        <v>78.33</v>
      </c>
      <c r="F1376">
        <f t="shared" si="43"/>
        <v>94449</v>
      </c>
      <c r="H1376" s="11">
        <v>77.72</v>
      </c>
      <c r="I1376">
        <v>78.33</v>
      </c>
    </row>
    <row r="1377" spans="2:9" ht="30" x14ac:dyDescent="0.25">
      <c r="B1377" s="4">
        <v>92255</v>
      </c>
      <c r="C1377" s="8" t="s">
        <v>841</v>
      </c>
      <c r="D1377" s="4" t="s">
        <v>42</v>
      </c>
      <c r="E1377" s="11">
        <f t="shared" si="42"/>
        <v>181.86</v>
      </c>
      <c r="F1377">
        <f t="shared" si="43"/>
        <v>92255</v>
      </c>
      <c r="H1377" s="14">
        <v>172.13</v>
      </c>
      <c r="I1377" s="811">
        <v>181.86</v>
      </c>
    </row>
    <row r="1378" spans="2:9" ht="30" x14ac:dyDescent="0.25">
      <c r="B1378" s="6">
        <v>92256</v>
      </c>
      <c r="C1378" s="9" t="s">
        <v>842</v>
      </c>
      <c r="D1378" s="6" t="s">
        <v>42</v>
      </c>
      <c r="E1378" s="11">
        <f t="shared" si="42"/>
        <v>222.45</v>
      </c>
      <c r="F1378">
        <f t="shared" si="43"/>
        <v>92256</v>
      </c>
      <c r="H1378" s="11">
        <v>208.44</v>
      </c>
      <c r="I1378">
        <v>222.45</v>
      </c>
    </row>
    <row r="1379" spans="2:9" ht="30" x14ac:dyDescent="0.25">
      <c r="B1379" s="4">
        <v>92257</v>
      </c>
      <c r="C1379" s="8" t="s">
        <v>843</v>
      </c>
      <c r="D1379" s="4" t="s">
        <v>42</v>
      </c>
      <c r="E1379" s="11">
        <f t="shared" si="42"/>
        <v>262.61</v>
      </c>
      <c r="F1379">
        <f t="shared" si="43"/>
        <v>92257</v>
      </c>
      <c r="H1379" s="14">
        <v>244.37</v>
      </c>
      <c r="I1379" s="811">
        <v>262.61</v>
      </c>
    </row>
    <row r="1380" spans="2:9" ht="30" x14ac:dyDescent="0.25">
      <c r="B1380" s="6">
        <v>92258</v>
      </c>
      <c r="C1380" s="9" t="s">
        <v>844</v>
      </c>
      <c r="D1380" s="6" t="s">
        <v>42</v>
      </c>
      <c r="E1380" s="11">
        <f t="shared" si="42"/>
        <v>327.19</v>
      </c>
      <c r="F1380">
        <f t="shared" si="43"/>
        <v>92258</v>
      </c>
      <c r="H1380" s="11">
        <v>302.14999999999998</v>
      </c>
      <c r="I1380">
        <v>327.19</v>
      </c>
    </row>
    <row r="1381" spans="2:9" ht="30" x14ac:dyDescent="0.25">
      <c r="B1381" s="4">
        <v>92568</v>
      </c>
      <c r="C1381" s="8" t="s">
        <v>845</v>
      </c>
      <c r="D1381" s="4" t="s">
        <v>64</v>
      </c>
      <c r="E1381" s="11">
        <f t="shared" si="42"/>
        <v>124.26</v>
      </c>
      <c r="F1381">
        <f t="shared" si="43"/>
        <v>92568</v>
      </c>
      <c r="H1381" s="14">
        <v>122.99</v>
      </c>
      <c r="I1381" s="811">
        <v>124.26</v>
      </c>
    </row>
    <row r="1382" spans="2:9" ht="30" x14ac:dyDescent="0.25">
      <c r="B1382" s="6">
        <v>92569</v>
      </c>
      <c r="C1382" s="9" t="s">
        <v>846</v>
      </c>
      <c r="D1382" s="6" t="s">
        <v>64</v>
      </c>
      <c r="E1382" s="11">
        <f t="shared" si="42"/>
        <v>68.87</v>
      </c>
      <c r="F1382">
        <f t="shared" si="43"/>
        <v>92569</v>
      </c>
      <c r="H1382" s="11">
        <v>68.33</v>
      </c>
      <c r="I1382">
        <v>68.87</v>
      </c>
    </row>
    <row r="1383" spans="2:9" ht="30" x14ac:dyDescent="0.25">
      <c r="B1383" s="4">
        <v>92570</v>
      </c>
      <c r="C1383" s="8" t="s">
        <v>847</v>
      </c>
      <c r="D1383" s="4" t="s">
        <v>64</v>
      </c>
      <c r="E1383" s="11">
        <f t="shared" si="42"/>
        <v>43.39</v>
      </c>
      <c r="F1383">
        <f t="shared" si="43"/>
        <v>92570</v>
      </c>
      <c r="H1383" s="14">
        <v>43.12</v>
      </c>
      <c r="I1383" s="811">
        <v>43.39</v>
      </c>
    </row>
    <row r="1384" spans="2:9" ht="30" x14ac:dyDescent="0.25">
      <c r="B1384" s="6">
        <v>92571</v>
      </c>
      <c r="C1384" s="9" t="s">
        <v>848</v>
      </c>
      <c r="D1384" s="6" t="s">
        <v>64</v>
      </c>
      <c r="E1384" s="11">
        <f t="shared" si="42"/>
        <v>132.16999999999999</v>
      </c>
      <c r="F1384">
        <f t="shared" si="43"/>
        <v>92571</v>
      </c>
      <c r="H1384" s="11">
        <v>130.16</v>
      </c>
      <c r="I1384">
        <v>132.16999999999999</v>
      </c>
    </row>
    <row r="1385" spans="2:9" ht="30" x14ac:dyDescent="0.25">
      <c r="B1385" s="4">
        <v>92572</v>
      </c>
      <c r="C1385" s="8" t="s">
        <v>849</v>
      </c>
      <c r="D1385" s="4" t="s">
        <v>64</v>
      </c>
      <c r="E1385" s="11">
        <f t="shared" si="42"/>
        <v>78.86</v>
      </c>
      <c r="F1385">
        <f t="shared" si="43"/>
        <v>92572</v>
      </c>
      <c r="H1385" s="14">
        <v>77.849999999999994</v>
      </c>
      <c r="I1385" s="811">
        <v>78.86</v>
      </c>
    </row>
    <row r="1386" spans="2:9" ht="30" x14ac:dyDescent="0.25">
      <c r="B1386" s="6">
        <v>92573</v>
      </c>
      <c r="C1386" s="9" t="s">
        <v>850</v>
      </c>
      <c r="D1386" s="6" t="s">
        <v>64</v>
      </c>
      <c r="E1386" s="11">
        <f t="shared" si="42"/>
        <v>46.75</v>
      </c>
      <c r="F1386">
        <f t="shared" si="43"/>
        <v>92573</v>
      </c>
      <c r="H1386" s="11">
        <v>46.16</v>
      </c>
      <c r="I1386">
        <v>46.75</v>
      </c>
    </row>
    <row r="1387" spans="2:9" ht="30" x14ac:dyDescent="0.25">
      <c r="B1387" s="4">
        <v>92574</v>
      </c>
      <c r="C1387" s="8" t="s">
        <v>851</v>
      </c>
      <c r="D1387" s="4" t="s">
        <v>64</v>
      </c>
      <c r="E1387" s="11">
        <f t="shared" si="42"/>
        <v>126.29</v>
      </c>
      <c r="F1387">
        <f t="shared" si="43"/>
        <v>92574</v>
      </c>
      <c r="H1387" s="14">
        <v>124.92</v>
      </c>
      <c r="I1387" s="811">
        <v>126.29</v>
      </c>
    </row>
    <row r="1388" spans="2:9" ht="30" x14ac:dyDescent="0.25">
      <c r="B1388" s="6">
        <v>92575</v>
      </c>
      <c r="C1388" s="9" t="s">
        <v>852</v>
      </c>
      <c r="D1388" s="6" t="s">
        <v>64</v>
      </c>
      <c r="E1388" s="11">
        <f t="shared" si="42"/>
        <v>63.11</v>
      </c>
      <c r="F1388">
        <f t="shared" si="43"/>
        <v>92575</v>
      </c>
      <c r="H1388" s="11">
        <v>62.55</v>
      </c>
      <c r="I1388">
        <v>63.11</v>
      </c>
    </row>
    <row r="1389" spans="2:9" ht="30" x14ac:dyDescent="0.25">
      <c r="B1389" s="4">
        <v>92576</v>
      </c>
      <c r="C1389" s="8" t="s">
        <v>853</v>
      </c>
      <c r="D1389" s="4" t="s">
        <v>64</v>
      </c>
      <c r="E1389" s="11">
        <f t="shared" si="42"/>
        <v>34.31</v>
      </c>
      <c r="F1389">
        <f t="shared" si="43"/>
        <v>92576</v>
      </c>
      <c r="H1389" s="14">
        <v>34.11</v>
      </c>
      <c r="I1389" s="807">
        <v>34.31</v>
      </c>
    </row>
    <row r="1390" spans="2:9" ht="30" x14ac:dyDescent="0.25">
      <c r="B1390" s="6">
        <v>92577</v>
      </c>
      <c r="C1390" s="9" t="s">
        <v>854</v>
      </c>
      <c r="D1390" s="6" t="s">
        <v>64</v>
      </c>
      <c r="E1390" s="11">
        <f t="shared" si="42"/>
        <v>134.61000000000001</v>
      </c>
      <c r="F1390">
        <f t="shared" si="43"/>
        <v>92577</v>
      </c>
      <c r="H1390" s="11">
        <v>132.49</v>
      </c>
      <c r="I1390" s="76">
        <v>134.61000000000001</v>
      </c>
    </row>
    <row r="1391" spans="2:9" ht="30" x14ac:dyDescent="0.25">
      <c r="B1391" s="4">
        <v>92578</v>
      </c>
      <c r="C1391" s="8" t="s">
        <v>855</v>
      </c>
      <c r="D1391" s="4" t="s">
        <v>64</v>
      </c>
      <c r="E1391" s="11">
        <f t="shared" si="42"/>
        <v>67.75</v>
      </c>
      <c r="F1391">
        <f t="shared" si="43"/>
        <v>92578</v>
      </c>
      <c r="H1391" s="14">
        <v>66.78</v>
      </c>
      <c r="I1391" s="807">
        <v>67.75</v>
      </c>
    </row>
    <row r="1392" spans="2:9" ht="30" x14ac:dyDescent="0.25">
      <c r="B1392" s="6">
        <v>92579</v>
      </c>
      <c r="C1392" s="9" t="s">
        <v>856</v>
      </c>
      <c r="D1392" s="6" t="s">
        <v>64</v>
      </c>
      <c r="E1392" s="11">
        <f t="shared" si="42"/>
        <v>36.979999999999997</v>
      </c>
      <c r="F1392">
        <f t="shared" si="43"/>
        <v>92579</v>
      </c>
      <c r="H1392" s="11">
        <v>36.520000000000003</v>
      </c>
      <c r="I1392" s="76">
        <v>36.979999999999997</v>
      </c>
    </row>
    <row r="1393" spans="2:9" ht="30" x14ac:dyDescent="0.25">
      <c r="B1393" s="4">
        <v>92580</v>
      </c>
      <c r="C1393" s="8" t="s">
        <v>857</v>
      </c>
      <c r="D1393" s="4" t="s">
        <v>64</v>
      </c>
      <c r="E1393" s="11">
        <f t="shared" si="42"/>
        <v>46.16</v>
      </c>
      <c r="F1393">
        <f t="shared" si="43"/>
        <v>92580</v>
      </c>
      <c r="H1393" s="14">
        <v>45.39</v>
      </c>
      <c r="I1393" s="807">
        <v>46.16</v>
      </c>
    </row>
    <row r="1394" spans="2:9" ht="30" x14ac:dyDescent="0.25">
      <c r="B1394" s="6">
        <v>92581</v>
      </c>
      <c r="C1394" s="9" t="s">
        <v>858</v>
      </c>
      <c r="D1394" s="6" t="s">
        <v>64</v>
      </c>
      <c r="E1394" s="11">
        <f t="shared" si="42"/>
        <v>48.13</v>
      </c>
      <c r="F1394">
        <f t="shared" si="43"/>
        <v>92581</v>
      </c>
      <c r="H1394" s="11">
        <v>47.43</v>
      </c>
      <c r="I1394" s="76">
        <v>48.13</v>
      </c>
    </row>
    <row r="1395" spans="2:9" ht="30" x14ac:dyDescent="0.25">
      <c r="B1395" s="4">
        <v>92582</v>
      </c>
      <c r="C1395" s="8" t="s">
        <v>859</v>
      </c>
      <c r="D1395" s="4" t="s">
        <v>42</v>
      </c>
      <c r="E1395" s="11">
        <f t="shared" si="42"/>
        <v>679.66</v>
      </c>
      <c r="F1395">
        <f t="shared" si="43"/>
        <v>92582</v>
      </c>
      <c r="H1395" s="14">
        <v>665.87</v>
      </c>
      <c r="I1395" s="807">
        <v>679.66</v>
      </c>
    </row>
    <row r="1396" spans="2:9" ht="30" x14ac:dyDescent="0.25">
      <c r="B1396" s="6">
        <v>92584</v>
      </c>
      <c r="C1396" s="9" t="s">
        <v>860</v>
      </c>
      <c r="D1396" s="6" t="s">
        <v>42</v>
      </c>
      <c r="E1396" s="11">
        <f t="shared" si="42"/>
        <v>795.72</v>
      </c>
      <c r="F1396">
        <f t="shared" si="43"/>
        <v>92584</v>
      </c>
      <c r="H1396" s="11">
        <v>781.93</v>
      </c>
      <c r="I1396" s="76">
        <v>795.72</v>
      </c>
    </row>
    <row r="1397" spans="2:9" ht="30" x14ac:dyDescent="0.25">
      <c r="B1397" s="4">
        <v>92586</v>
      </c>
      <c r="C1397" s="8" t="s">
        <v>861</v>
      </c>
      <c r="D1397" s="4" t="s">
        <v>42</v>
      </c>
      <c r="E1397" s="11">
        <f t="shared" si="42"/>
        <v>911.77</v>
      </c>
      <c r="F1397">
        <f t="shared" si="43"/>
        <v>92586</v>
      </c>
      <c r="H1397" s="14">
        <v>897.98</v>
      </c>
      <c r="I1397" s="807">
        <v>911.77</v>
      </c>
    </row>
    <row r="1398" spans="2:9" ht="30" x14ac:dyDescent="0.25">
      <c r="B1398" s="6">
        <v>92588</v>
      </c>
      <c r="C1398" s="9" t="s">
        <v>862</v>
      </c>
      <c r="D1398" s="6" t="s">
        <v>42</v>
      </c>
      <c r="E1398" s="11">
        <f t="shared" si="42"/>
        <v>1151.55</v>
      </c>
      <c r="F1398">
        <f t="shared" si="43"/>
        <v>92588</v>
      </c>
      <c r="H1398" s="11">
        <v>1131.45</v>
      </c>
      <c r="I1398" s="76">
        <v>1151.55</v>
      </c>
    </row>
    <row r="1399" spans="2:9" ht="30" x14ac:dyDescent="0.25">
      <c r="B1399" s="4">
        <v>92590</v>
      </c>
      <c r="C1399" s="8" t="s">
        <v>863</v>
      </c>
      <c r="D1399" s="4" t="s">
        <v>42</v>
      </c>
      <c r="E1399" s="11">
        <f t="shared" si="42"/>
        <v>1267.5999999999999</v>
      </c>
      <c r="F1399">
        <f t="shared" si="43"/>
        <v>92590</v>
      </c>
      <c r="H1399" s="14">
        <v>1247.5</v>
      </c>
      <c r="I1399" s="807">
        <v>1267.5999999999999</v>
      </c>
    </row>
    <row r="1400" spans="2:9" ht="30" x14ac:dyDescent="0.25">
      <c r="B1400" s="6">
        <v>92592</v>
      </c>
      <c r="C1400" s="9" t="s">
        <v>864</v>
      </c>
      <c r="D1400" s="6" t="s">
        <v>42</v>
      </c>
      <c r="E1400" s="11">
        <f t="shared" si="42"/>
        <v>1423.82</v>
      </c>
      <c r="F1400">
        <f t="shared" si="43"/>
        <v>92592</v>
      </c>
      <c r="H1400" s="11">
        <v>1399.49</v>
      </c>
      <c r="I1400" s="76">
        <v>1423.82</v>
      </c>
    </row>
    <row r="1401" spans="2:9" ht="30" x14ac:dyDescent="0.25">
      <c r="B1401" s="4">
        <v>92594</v>
      </c>
      <c r="C1401" s="8" t="s">
        <v>865</v>
      </c>
      <c r="D1401" s="4" t="s">
        <v>42</v>
      </c>
      <c r="E1401" s="11">
        <f t="shared" si="42"/>
        <v>1652.37</v>
      </c>
      <c r="F1401">
        <f t="shared" si="43"/>
        <v>92594</v>
      </c>
      <c r="H1401" s="14">
        <v>1626.02</v>
      </c>
      <c r="I1401" s="807">
        <v>1652.37</v>
      </c>
    </row>
    <row r="1402" spans="2:9" ht="30" x14ac:dyDescent="0.25">
      <c r="B1402" s="6">
        <v>92596</v>
      </c>
      <c r="C1402" s="9" t="s">
        <v>866</v>
      </c>
      <c r="D1402" s="6" t="s">
        <v>42</v>
      </c>
      <c r="E1402" s="11">
        <f t="shared" si="42"/>
        <v>1837.97</v>
      </c>
      <c r="F1402">
        <f t="shared" si="43"/>
        <v>92596</v>
      </c>
      <c r="H1402" s="11">
        <v>1804.82</v>
      </c>
      <c r="I1402" s="76">
        <v>1837.97</v>
      </c>
    </row>
    <row r="1403" spans="2:9" ht="30" x14ac:dyDescent="0.25">
      <c r="B1403" s="4">
        <v>92598</v>
      </c>
      <c r="C1403" s="8" t="s">
        <v>867</v>
      </c>
      <c r="D1403" s="4" t="s">
        <v>42</v>
      </c>
      <c r="E1403" s="11">
        <f t="shared" si="42"/>
        <v>1954.02</v>
      </c>
      <c r="F1403">
        <f t="shared" si="43"/>
        <v>92598</v>
      </c>
      <c r="H1403" s="14">
        <v>1920.87</v>
      </c>
      <c r="I1403" s="807">
        <v>1954.02</v>
      </c>
    </row>
    <row r="1404" spans="2:9" ht="30" x14ac:dyDescent="0.25">
      <c r="B1404" s="6">
        <v>92600</v>
      </c>
      <c r="C1404" s="9" t="s">
        <v>868</v>
      </c>
      <c r="D1404" s="6" t="s">
        <v>42</v>
      </c>
      <c r="E1404" s="11">
        <f t="shared" si="42"/>
        <v>2099.4299999999998</v>
      </c>
      <c r="F1404">
        <f t="shared" si="43"/>
        <v>92600</v>
      </c>
      <c r="H1404" s="11">
        <v>2066.2800000000002</v>
      </c>
      <c r="I1404" s="76">
        <v>2099.4299999999998</v>
      </c>
    </row>
    <row r="1405" spans="2:9" ht="30" x14ac:dyDescent="0.25">
      <c r="B1405" s="4">
        <v>92602</v>
      </c>
      <c r="C1405" s="8" t="s">
        <v>8902</v>
      </c>
      <c r="D1405" s="4" t="s">
        <v>42</v>
      </c>
      <c r="E1405" s="11">
        <f t="shared" si="42"/>
        <v>679.66</v>
      </c>
      <c r="F1405">
        <f t="shared" si="43"/>
        <v>92602</v>
      </c>
      <c r="H1405" s="14">
        <v>665.87</v>
      </c>
      <c r="I1405" s="807">
        <v>679.66</v>
      </c>
    </row>
    <row r="1406" spans="2:9" ht="30" x14ac:dyDescent="0.25">
      <c r="B1406" s="6">
        <v>92604</v>
      </c>
      <c r="C1406" s="9" t="s">
        <v>869</v>
      </c>
      <c r="D1406" s="6" t="s">
        <v>42</v>
      </c>
      <c r="E1406" s="11">
        <f t="shared" si="42"/>
        <v>766.36</v>
      </c>
      <c r="F1406">
        <f t="shared" si="43"/>
        <v>92604</v>
      </c>
      <c r="H1406" s="11">
        <v>752.57</v>
      </c>
      <c r="I1406" s="76">
        <v>766.36</v>
      </c>
    </row>
    <row r="1407" spans="2:9" ht="30" x14ac:dyDescent="0.25">
      <c r="B1407" s="4">
        <v>92606</v>
      </c>
      <c r="C1407" s="8" t="s">
        <v>870</v>
      </c>
      <c r="D1407" s="4" t="s">
        <v>42</v>
      </c>
      <c r="E1407" s="11">
        <f t="shared" si="42"/>
        <v>882.42</v>
      </c>
      <c r="F1407">
        <f t="shared" si="43"/>
        <v>92606</v>
      </c>
      <c r="H1407" s="14">
        <v>868.63</v>
      </c>
      <c r="I1407" s="807">
        <v>882.42</v>
      </c>
    </row>
    <row r="1408" spans="2:9" ht="30" x14ac:dyDescent="0.25">
      <c r="B1408" s="6">
        <v>92608</v>
      </c>
      <c r="C1408" s="9" t="s">
        <v>871</v>
      </c>
      <c r="D1408" s="6" t="s">
        <v>42</v>
      </c>
      <c r="E1408" s="11">
        <f t="shared" si="42"/>
        <v>1092.8399999999999</v>
      </c>
      <c r="F1408">
        <f t="shared" si="43"/>
        <v>92608</v>
      </c>
      <c r="H1408" s="11">
        <v>1072.74</v>
      </c>
      <c r="I1408" s="76">
        <v>1092.8399999999999</v>
      </c>
    </row>
    <row r="1409" spans="2:9" ht="30" x14ac:dyDescent="0.25">
      <c r="B1409" s="4">
        <v>92610</v>
      </c>
      <c r="C1409" s="8" t="s">
        <v>872</v>
      </c>
      <c r="D1409" s="4" t="s">
        <v>42</v>
      </c>
      <c r="E1409" s="11">
        <f t="shared" si="42"/>
        <v>1208.9000000000001</v>
      </c>
      <c r="F1409">
        <f t="shared" si="43"/>
        <v>92610</v>
      </c>
      <c r="H1409" s="14">
        <v>1188.8</v>
      </c>
      <c r="I1409" s="807">
        <v>1208.9000000000001</v>
      </c>
    </row>
    <row r="1410" spans="2:9" ht="30" x14ac:dyDescent="0.25">
      <c r="B1410" s="6">
        <v>92612</v>
      </c>
      <c r="C1410" s="9" t="s">
        <v>873</v>
      </c>
      <c r="D1410" s="6" t="s">
        <v>42</v>
      </c>
      <c r="E1410" s="11">
        <f t="shared" si="42"/>
        <v>1365.11</v>
      </c>
      <c r="F1410">
        <f t="shared" si="43"/>
        <v>92612</v>
      </c>
      <c r="H1410" s="11">
        <v>1340.78</v>
      </c>
      <c r="I1410" s="76">
        <v>1365.11</v>
      </c>
    </row>
    <row r="1411" spans="2:9" ht="30" x14ac:dyDescent="0.25">
      <c r="B1411" s="4">
        <v>92614</v>
      </c>
      <c r="C1411" s="8" t="s">
        <v>874</v>
      </c>
      <c r="D1411" s="4" t="s">
        <v>42</v>
      </c>
      <c r="E1411" s="11">
        <f t="shared" ref="E1411:E1474" si="44">IF($K$2=$H$1,H1411,I1411)</f>
        <v>1534.96</v>
      </c>
      <c r="F1411">
        <f t="shared" ref="F1411:F1474" si="45">IF(LEN($B1411)=7,CONCATENATE(MID($B1411,1,6),"00",RIGHT($B1411,1)),IF(LEN($B1411)=8,CONCATENATE(MID($B1411,1,6),"0",RIGHT($B1411,2)),$B1411))</f>
        <v>92614</v>
      </c>
      <c r="H1411" s="14">
        <v>1508.61</v>
      </c>
      <c r="I1411" s="807">
        <v>1534.96</v>
      </c>
    </row>
    <row r="1412" spans="2:9" ht="30" x14ac:dyDescent="0.25">
      <c r="B1412" s="6">
        <v>92616</v>
      </c>
      <c r="C1412" s="9" t="s">
        <v>875</v>
      </c>
      <c r="D1412" s="6" t="s">
        <v>42</v>
      </c>
      <c r="E1412" s="11">
        <f t="shared" si="44"/>
        <v>1749.91</v>
      </c>
      <c r="F1412">
        <f t="shared" si="45"/>
        <v>92616</v>
      </c>
      <c r="H1412" s="11">
        <v>1716.76</v>
      </c>
      <c r="I1412" s="76">
        <v>1749.91</v>
      </c>
    </row>
    <row r="1413" spans="2:9" ht="30" x14ac:dyDescent="0.25">
      <c r="B1413" s="4">
        <v>92618</v>
      </c>
      <c r="C1413" s="8" t="s">
        <v>876</v>
      </c>
      <c r="D1413" s="4" t="s">
        <v>42</v>
      </c>
      <c r="E1413" s="11">
        <f t="shared" si="44"/>
        <v>1865.96</v>
      </c>
      <c r="F1413">
        <f t="shared" si="45"/>
        <v>92618</v>
      </c>
      <c r="H1413" s="14">
        <v>1832.81</v>
      </c>
      <c r="I1413" s="807">
        <v>1865.96</v>
      </c>
    </row>
    <row r="1414" spans="2:9" ht="30" x14ac:dyDescent="0.25">
      <c r="B1414" s="6">
        <v>92620</v>
      </c>
      <c r="C1414" s="9" t="s">
        <v>877</v>
      </c>
      <c r="D1414" s="6" t="s">
        <v>42</v>
      </c>
      <c r="E1414" s="11">
        <f t="shared" si="44"/>
        <v>1982.01</v>
      </c>
      <c r="F1414">
        <f t="shared" si="45"/>
        <v>92620</v>
      </c>
      <c r="H1414" s="11">
        <v>1948.86</v>
      </c>
      <c r="I1414" s="76">
        <v>1982.01</v>
      </c>
    </row>
    <row r="1415" spans="2:9" ht="30" x14ac:dyDescent="0.25">
      <c r="B1415" s="4">
        <v>100357</v>
      </c>
      <c r="C1415" s="8" t="s">
        <v>878</v>
      </c>
      <c r="D1415" s="4" t="s">
        <v>42</v>
      </c>
      <c r="E1415" s="11">
        <f t="shared" si="44"/>
        <v>971.69</v>
      </c>
      <c r="F1415">
        <f t="shared" si="45"/>
        <v>100357</v>
      </c>
      <c r="H1415" s="14">
        <v>935.29</v>
      </c>
      <c r="I1415" s="807">
        <v>971.69</v>
      </c>
    </row>
    <row r="1416" spans="2:9" ht="30" x14ac:dyDescent="0.25">
      <c r="B1416" s="6">
        <v>100358</v>
      </c>
      <c r="C1416" s="9" t="s">
        <v>879</v>
      </c>
      <c r="D1416" s="6" t="s">
        <v>42</v>
      </c>
      <c r="E1416" s="11">
        <f t="shared" si="44"/>
        <v>1319.21</v>
      </c>
      <c r="F1416">
        <f t="shared" si="45"/>
        <v>100358</v>
      </c>
      <c r="H1416" s="11">
        <v>1259.33</v>
      </c>
      <c r="I1416" s="76">
        <v>1319.21</v>
      </c>
    </row>
    <row r="1417" spans="2:9" ht="30" x14ac:dyDescent="0.25">
      <c r="B1417" s="4">
        <v>100359</v>
      </c>
      <c r="C1417" s="8" t="s">
        <v>880</v>
      </c>
      <c r="D1417" s="4" t="s">
        <v>42</v>
      </c>
      <c r="E1417" s="11">
        <f t="shared" si="44"/>
        <v>1384.34</v>
      </c>
      <c r="F1417">
        <f t="shared" si="45"/>
        <v>100359</v>
      </c>
      <c r="H1417" s="14">
        <v>1324.46</v>
      </c>
      <c r="I1417" s="807">
        <v>1384.34</v>
      </c>
    </row>
    <row r="1418" spans="2:9" ht="30" x14ac:dyDescent="0.25">
      <c r="B1418" s="6">
        <v>100360</v>
      </c>
      <c r="C1418" s="9" t="s">
        <v>881</v>
      </c>
      <c r="D1418" s="6" t="s">
        <v>42</v>
      </c>
      <c r="E1418" s="11">
        <f t="shared" si="44"/>
        <v>1533.84</v>
      </c>
      <c r="F1418">
        <f t="shared" si="45"/>
        <v>100360</v>
      </c>
      <c r="H1418" s="11">
        <v>1467.68</v>
      </c>
      <c r="I1418" s="76">
        <v>1533.84</v>
      </c>
    </row>
    <row r="1419" spans="2:9" ht="30" x14ac:dyDescent="0.25">
      <c r="B1419" s="4">
        <v>100361</v>
      </c>
      <c r="C1419" s="8" t="s">
        <v>882</v>
      </c>
      <c r="D1419" s="4" t="s">
        <v>42</v>
      </c>
      <c r="E1419" s="11">
        <f t="shared" si="44"/>
        <v>1908.91</v>
      </c>
      <c r="F1419">
        <f t="shared" si="45"/>
        <v>100361</v>
      </c>
      <c r="H1419" s="14">
        <v>1819.29</v>
      </c>
      <c r="I1419" s="807">
        <v>1908.91</v>
      </c>
    </row>
    <row r="1420" spans="2:9" ht="30" x14ac:dyDescent="0.25">
      <c r="B1420" s="6">
        <v>100362</v>
      </c>
      <c r="C1420" s="9" t="s">
        <v>883</v>
      </c>
      <c r="D1420" s="6" t="s">
        <v>42</v>
      </c>
      <c r="E1420" s="11">
        <f t="shared" si="44"/>
        <v>2594.7199999999998</v>
      </c>
      <c r="F1420">
        <f t="shared" si="45"/>
        <v>100362</v>
      </c>
      <c r="H1420" s="11">
        <v>2499.0500000000002</v>
      </c>
      <c r="I1420" s="76">
        <v>2594.7199999999998</v>
      </c>
    </row>
    <row r="1421" spans="2:9" ht="30" x14ac:dyDescent="0.25">
      <c r="B1421" s="4">
        <v>100363</v>
      </c>
      <c r="C1421" s="8" t="s">
        <v>884</v>
      </c>
      <c r="D1421" s="4" t="s">
        <v>42</v>
      </c>
      <c r="E1421" s="11">
        <f t="shared" si="44"/>
        <v>2674.64</v>
      </c>
      <c r="F1421">
        <f t="shared" si="45"/>
        <v>100363</v>
      </c>
      <c r="H1421" s="14">
        <v>2578.9699999999998</v>
      </c>
      <c r="I1421" s="807">
        <v>2674.64</v>
      </c>
    </row>
    <row r="1422" spans="2:9" ht="30" x14ac:dyDescent="0.25">
      <c r="B1422" s="6">
        <v>100364</v>
      </c>
      <c r="C1422" s="9" t="s">
        <v>885</v>
      </c>
      <c r="D1422" s="6" t="s">
        <v>42</v>
      </c>
      <c r="E1422" s="11">
        <f t="shared" si="44"/>
        <v>2897.24</v>
      </c>
      <c r="F1422">
        <f t="shared" si="45"/>
        <v>100364</v>
      </c>
      <c r="H1422" s="11">
        <v>2791.81</v>
      </c>
      <c r="I1422" s="76">
        <v>2897.24</v>
      </c>
    </row>
    <row r="1423" spans="2:9" ht="30" x14ac:dyDescent="0.25">
      <c r="B1423" s="4">
        <v>100365</v>
      </c>
      <c r="C1423" s="8" t="s">
        <v>886</v>
      </c>
      <c r="D1423" s="4" t="s">
        <v>42</v>
      </c>
      <c r="E1423" s="11">
        <f t="shared" si="44"/>
        <v>3320.76</v>
      </c>
      <c r="F1423">
        <f t="shared" si="45"/>
        <v>100365</v>
      </c>
      <c r="H1423" s="14">
        <v>3191.85</v>
      </c>
      <c r="I1423" s="807">
        <v>3320.76</v>
      </c>
    </row>
    <row r="1424" spans="2:9" ht="30" x14ac:dyDescent="0.25">
      <c r="B1424" s="6">
        <v>100366</v>
      </c>
      <c r="C1424" s="9" t="s">
        <v>887</v>
      </c>
      <c r="D1424" s="6" t="s">
        <v>42</v>
      </c>
      <c r="E1424" s="11">
        <f t="shared" si="44"/>
        <v>3534.35</v>
      </c>
      <c r="F1424">
        <f t="shared" si="45"/>
        <v>100366</v>
      </c>
      <c r="H1424" s="11">
        <v>3405.44</v>
      </c>
      <c r="I1424" s="76">
        <v>3534.35</v>
      </c>
    </row>
    <row r="1425" spans="2:9" ht="30" x14ac:dyDescent="0.25">
      <c r="B1425" s="4">
        <v>100367</v>
      </c>
      <c r="C1425" s="8" t="s">
        <v>888</v>
      </c>
      <c r="D1425" s="4" t="s">
        <v>42</v>
      </c>
      <c r="E1425" s="11">
        <f t="shared" si="44"/>
        <v>946.84</v>
      </c>
      <c r="F1425">
        <f t="shared" si="45"/>
        <v>100367</v>
      </c>
      <c r="H1425" s="14">
        <v>910.44</v>
      </c>
      <c r="I1425" s="807">
        <v>946.84</v>
      </c>
    </row>
    <row r="1426" spans="2:9" ht="30" x14ac:dyDescent="0.25">
      <c r="B1426" s="6">
        <v>100368</v>
      </c>
      <c r="C1426" s="9" t="s">
        <v>889</v>
      </c>
      <c r="D1426" s="6" t="s">
        <v>42</v>
      </c>
      <c r="E1426" s="11">
        <f t="shared" si="44"/>
        <v>1288.55</v>
      </c>
      <c r="F1426">
        <f t="shared" si="45"/>
        <v>100368</v>
      </c>
      <c r="H1426" s="11">
        <v>1228.67</v>
      </c>
      <c r="I1426" s="76">
        <v>1288.55</v>
      </c>
    </row>
    <row r="1427" spans="2:9" ht="30" x14ac:dyDescent="0.25">
      <c r="B1427" s="4">
        <v>100369</v>
      </c>
      <c r="C1427" s="8" t="s">
        <v>890</v>
      </c>
      <c r="D1427" s="4" t="s">
        <v>42</v>
      </c>
      <c r="E1427" s="11">
        <f t="shared" si="44"/>
        <v>1353.68</v>
      </c>
      <c r="F1427">
        <f t="shared" si="45"/>
        <v>100369</v>
      </c>
      <c r="H1427" s="14">
        <v>1293.8</v>
      </c>
      <c r="I1427" s="807">
        <v>1353.68</v>
      </c>
    </row>
    <row r="1428" spans="2:9" ht="30" x14ac:dyDescent="0.25">
      <c r="B1428" s="6">
        <v>100370</v>
      </c>
      <c r="C1428" s="9" t="s">
        <v>891</v>
      </c>
      <c r="D1428" s="6" t="s">
        <v>42</v>
      </c>
      <c r="E1428" s="11">
        <f t="shared" si="44"/>
        <v>1598.15</v>
      </c>
      <c r="F1428">
        <f t="shared" si="45"/>
        <v>100370</v>
      </c>
      <c r="H1428" s="11">
        <v>1531.99</v>
      </c>
      <c r="I1428" s="76">
        <v>1598.15</v>
      </c>
    </row>
    <row r="1429" spans="2:9" ht="30" x14ac:dyDescent="0.25">
      <c r="B1429" s="4">
        <v>100371</v>
      </c>
      <c r="C1429" s="8" t="s">
        <v>892</v>
      </c>
      <c r="D1429" s="4" t="s">
        <v>42</v>
      </c>
      <c r="E1429" s="11">
        <f t="shared" si="44"/>
        <v>1827.15</v>
      </c>
      <c r="F1429">
        <f t="shared" si="45"/>
        <v>100371</v>
      </c>
      <c r="H1429" s="14">
        <v>1737.53</v>
      </c>
      <c r="I1429" s="807">
        <v>1827.15</v>
      </c>
    </row>
    <row r="1430" spans="2:9" ht="30" x14ac:dyDescent="0.25">
      <c r="B1430" s="6">
        <v>100372</v>
      </c>
      <c r="C1430" s="9" t="s">
        <v>893</v>
      </c>
      <c r="D1430" s="6" t="s">
        <v>42</v>
      </c>
      <c r="E1430" s="11">
        <f t="shared" si="44"/>
        <v>2454.64</v>
      </c>
      <c r="F1430">
        <f t="shared" si="45"/>
        <v>100372</v>
      </c>
      <c r="H1430" s="11">
        <v>2358.9699999999998</v>
      </c>
      <c r="I1430" s="76">
        <v>2454.64</v>
      </c>
    </row>
    <row r="1431" spans="2:9" ht="30" x14ac:dyDescent="0.25">
      <c r="B1431" s="4">
        <v>100373</v>
      </c>
      <c r="C1431" s="8" t="s">
        <v>894</v>
      </c>
      <c r="D1431" s="4" t="s">
        <v>42</v>
      </c>
      <c r="E1431" s="11">
        <f t="shared" si="44"/>
        <v>2533.52</v>
      </c>
      <c r="F1431">
        <f t="shared" si="45"/>
        <v>100373</v>
      </c>
      <c r="H1431" s="14">
        <v>2437.85</v>
      </c>
      <c r="I1431" s="807">
        <v>2533.52</v>
      </c>
    </row>
    <row r="1432" spans="2:9" ht="30" x14ac:dyDescent="0.25">
      <c r="B1432" s="6">
        <v>100374</v>
      </c>
      <c r="C1432" s="9" t="s">
        <v>895</v>
      </c>
      <c r="D1432" s="6" t="s">
        <v>42</v>
      </c>
      <c r="E1432" s="11">
        <f t="shared" si="44"/>
        <v>2711.07</v>
      </c>
      <c r="F1432">
        <f t="shared" si="45"/>
        <v>100374</v>
      </c>
      <c r="H1432" s="11">
        <v>2605.64</v>
      </c>
      <c r="I1432" s="76">
        <v>2711.07</v>
      </c>
    </row>
    <row r="1433" spans="2:9" ht="30" x14ac:dyDescent="0.25">
      <c r="B1433" s="4">
        <v>100375</v>
      </c>
      <c r="C1433" s="8" t="s">
        <v>896</v>
      </c>
      <c r="D1433" s="4" t="s">
        <v>42</v>
      </c>
      <c r="E1433" s="11">
        <f t="shared" si="44"/>
        <v>3043.7</v>
      </c>
      <c r="F1433">
        <f t="shared" si="45"/>
        <v>100375</v>
      </c>
      <c r="H1433" s="14">
        <v>2914.79</v>
      </c>
      <c r="I1433" s="807">
        <v>3043.7</v>
      </c>
    </row>
    <row r="1434" spans="2:9" ht="30" x14ac:dyDescent="0.25">
      <c r="B1434" s="6">
        <v>100376</v>
      </c>
      <c r="C1434" s="9" t="s">
        <v>897</v>
      </c>
      <c r="D1434" s="6" t="s">
        <v>42</v>
      </c>
      <c r="E1434" s="11">
        <f t="shared" si="44"/>
        <v>2983.82</v>
      </c>
      <c r="F1434">
        <f t="shared" si="45"/>
        <v>100376</v>
      </c>
      <c r="H1434" s="11">
        <v>2854.91</v>
      </c>
      <c r="I1434" s="76">
        <v>2983.82</v>
      </c>
    </row>
    <row r="1435" spans="2:9" ht="30" x14ac:dyDescent="0.25">
      <c r="B1435" s="4">
        <v>100377</v>
      </c>
      <c r="C1435" s="8" t="s">
        <v>3739</v>
      </c>
      <c r="D1435" s="4" t="s">
        <v>49</v>
      </c>
      <c r="E1435" s="11">
        <f t="shared" si="44"/>
        <v>11.29</v>
      </c>
      <c r="F1435">
        <f t="shared" si="45"/>
        <v>100377</v>
      </c>
      <c r="H1435" s="14">
        <v>11.11</v>
      </c>
      <c r="I1435" s="807">
        <v>11.29</v>
      </c>
    </row>
    <row r="1436" spans="2:9" ht="30" x14ac:dyDescent="0.25">
      <c r="B1436" s="6">
        <v>100378</v>
      </c>
      <c r="C1436" s="9" t="s">
        <v>3740</v>
      </c>
      <c r="D1436" s="6" t="s">
        <v>49</v>
      </c>
      <c r="E1436" s="11">
        <f t="shared" si="44"/>
        <v>10.46</v>
      </c>
      <c r="F1436">
        <f t="shared" si="45"/>
        <v>100378</v>
      </c>
      <c r="H1436" s="11">
        <v>10.3</v>
      </c>
      <c r="I1436" s="76">
        <v>10.46</v>
      </c>
    </row>
    <row r="1437" spans="2:9" ht="45" x14ac:dyDescent="0.25">
      <c r="B1437" s="4">
        <v>100382</v>
      </c>
      <c r="C1437" s="8" t="s">
        <v>898</v>
      </c>
      <c r="D1437" s="4" t="s">
        <v>64</v>
      </c>
      <c r="E1437" s="11">
        <f t="shared" si="44"/>
        <v>21.2</v>
      </c>
      <c r="F1437">
        <f t="shared" si="45"/>
        <v>100382</v>
      </c>
      <c r="H1437" s="14">
        <v>20.7</v>
      </c>
      <c r="I1437" s="807">
        <v>21.2</v>
      </c>
    </row>
    <row r="1438" spans="2:9" ht="30" x14ac:dyDescent="0.25">
      <c r="B1438" s="6">
        <v>104314</v>
      </c>
      <c r="C1438" s="9" t="s">
        <v>7760</v>
      </c>
      <c r="D1438" s="6" t="s">
        <v>49</v>
      </c>
      <c r="E1438" s="11">
        <f t="shared" si="44"/>
        <v>10.63</v>
      </c>
      <c r="F1438">
        <f t="shared" si="45"/>
        <v>104314</v>
      </c>
      <c r="H1438" s="11">
        <v>10.46</v>
      </c>
      <c r="I1438" s="76">
        <v>10.63</v>
      </c>
    </row>
    <row r="1439" spans="2:9" x14ac:dyDescent="0.25">
      <c r="B1439" s="4">
        <v>94444</v>
      </c>
      <c r="C1439" s="8" t="s">
        <v>899</v>
      </c>
      <c r="D1439" s="4" t="s">
        <v>64</v>
      </c>
      <c r="E1439" s="11">
        <f t="shared" si="44"/>
        <v>1000.06</v>
      </c>
      <c r="F1439">
        <f t="shared" si="45"/>
        <v>94444</v>
      </c>
      <c r="H1439" s="14">
        <v>999.21</v>
      </c>
      <c r="I1439" s="807">
        <v>1000.06</v>
      </c>
    </row>
    <row r="1440" spans="2:9" x14ac:dyDescent="0.25">
      <c r="B1440" s="6">
        <v>104482</v>
      </c>
      <c r="C1440" s="9" t="s">
        <v>8512</v>
      </c>
      <c r="D1440" s="6" t="s">
        <v>297</v>
      </c>
      <c r="E1440" s="11">
        <f t="shared" si="44"/>
        <v>27.58</v>
      </c>
      <c r="F1440">
        <f t="shared" si="45"/>
        <v>104482</v>
      </c>
      <c r="H1440" s="11">
        <v>24.78</v>
      </c>
      <c r="I1440" s="76">
        <v>27.58</v>
      </c>
    </row>
    <row r="1441" spans="2:9" ht="30" x14ac:dyDescent="0.25">
      <c r="B1441" s="4">
        <v>104184</v>
      </c>
      <c r="C1441" s="8" t="s">
        <v>8513</v>
      </c>
      <c r="D1441" s="4" t="s">
        <v>42</v>
      </c>
      <c r="E1441" s="11">
        <f t="shared" si="44"/>
        <v>29.07</v>
      </c>
      <c r="F1441">
        <f t="shared" si="45"/>
        <v>104184</v>
      </c>
      <c r="H1441" s="14">
        <v>26.85</v>
      </c>
      <c r="I1441" s="807">
        <v>29.07</v>
      </c>
    </row>
    <row r="1442" spans="2:9" ht="30" x14ac:dyDescent="0.25">
      <c r="B1442" s="6">
        <v>104185</v>
      </c>
      <c r="C1442" s="9" t="s">
        <v>8514</v>
      </c>
      <c r="D1442" s="6" t="s">
        <v>42</v>
      </c>
      <c r="E1442" s="11">
        <f t="shared" si="44"/>
        <v>23.31</v>
      </c>
      <c r="F1442">
        <f t="shared" si="45"/>
        <v>104185</v>
      </c>
      <c r="H1442" s="11">
        <v>20.87</v>
      </c>
      <c r="I1442" s="76">
        <v>23.31</v>
      </c>
    </row>
    <row r="1443" spans="2:9" ht="30" x14ac:dyDescent="0.25">
      <c r="B1443" s="4">
        <v>104189</v>
      </c>
      <c r="C1443" s="8" t="s">
        <v>8515</v>
      </c>
      <c r="D1443" s="4" t="s">
        <v>7</v>
      </c>
      <c r="E1443" s="11">
        <f t="shared" si="44"/>
        <v>186.09</v>
      </c>
      <c r="F1443">
        <f t="shared" si="45"/>
        <v>104189</v>
      </c>
      <c r="H1443" s="14">
        <v>182.29</v>
      </c>
      <c r="I1443" s="807">
        <v>186.09</v>
      </c>
    </row>
    <row r="1444" spans="2:9" ht="30" x14ac:dyDescent="0.25">
      <c r="B1444" s="6">
        <v>104190</v>
      </c>
      <c r="C1444" s="9" t="s">
        <v>8516</v>
      </c>
      <c r="D1444" s="6" t="s">
        <v>42</v>
      </c>
      <c r="E1444" s="11">
        <f t="shared" si="44"/>
        <v>625.34</v>
      </c>
      <c r="F1444">
        <f t="shared" si="45"/>
        <v>104190</v>
      </c>
      <c r="H1444" s="11">
        <v>561.55999999999995</v>
      </c>
      <c r="I1444" s="76">
        <v>625.34</v>
      </c>
    </row>
    <row r="1445" spans="2:9" ht="30" x14ac:dyDescent="0.25">
      <c r="B1445" s="4">
        <v>102661</v>
      </c>
      <c r="C1445" s="8" t="s">
        <v>6124</v>
      </c>
      <c r="D1445" s="4" t="s">
        <v>9</v>
      </c>
      <c r="E1445" s="11">
        <f t="shared" si="44"/>
        <v>41.35</v>
      </c>
      <c r="F1445">
        <f t="shared" si="45"/>
        <v>102661</v>
      </c>
      <c r="H1445" s="14">
        <v>40.74</v>
      </c>
      <c r="I1445" s="807">
        <v>41.35</v>
      </c>
    </row>
    <row r="1446" spans="2:9" ht="30" x14ac:dyDescent="0.25">
      <c r="B1446" s="6">
        <v>102662</v>
      </c>
      <c r="C1446" s="9" t="s">
        <v>8205</v>
      </c>
      <c r="D1446" s="6" t="s">
        <v>9</v>
      </c>
      <c r="E1446" s="11">
        <f t="shared" si="44"/>
        <v>87.75</v>
      </c>
      <c r="F1446">
        <f t="shared" si="45"/>
        <v>102662</v>
      </c>
      <c r="H1446" s="11">
        <v>86.91</v>
      </c>
      <c r="I1446">
        <v>87.75</v>
      </c>
    </row>
    <row r="1447" spans="2:9" ht="30" x14ac:dyDescent="0.25">
      <c r="B1447" s="4">
        <v>102663</v>
      </c>
      <c r="C1447" s="8" t="s">
        <v>6125</v>
      </c>
      <c r="D1447" s="4" t="s">
        <v>9</v>
      </c>
      <c r="E1447" s="11">
        <f t="shared" si="44"/>
        <v>69.47</v>
      </c>
      <c r="F1447">
        <f t="shared" si="45"/>
        <v>102663</v>
      </c>
      <c r="H1447" s="14">
        <v>68.540000000000006</v>
      </c>
      <c r="I1447" s="811">
        <v>69.47</v>
      </c>
    </row>
    <row r="1448" spans="2:9" x14ac:dyDescent="0.25">
      <c r="B1448" s="6">
        <v>102664</v>
      </c>
      <c r="C1448" s="9" t="s">
        <v>6126</v>
      </c>
      <c r="D1448" s="6" t="s">
        <v>9</v>
      </c>
      <c r="E1448" s="11">
        <f t="shared" si="44"/>
        <v>56.64</v>
      </c>
      <c r="F1448">
        <f t="shared" si="45"/>
        <v>102664</v>
      </c>
      <c r="H1448" s="11">
        <v>56.04</v>
      </c>
      <c r="I1448">
        <v>56.64</v>
      </c>
    </row>
    <row r="1449" spans="2:9" x14ac:dyDescent="0.25">
      <c r="B1449" s="4">
        <v>102665</v>
      </c>
      <c r="C1449" s="8" t="s">
        <v>6127</v>
      </c>
      <c r="D1449" s="4" t="s">
        <v>9</v>
      </c>
      <c r="E1449" s="11">
        <f t="shared" si="44"/>
        <v>31.28</v>
      </c>
      <c r="F1449">
        <f t="shared" si="45"/>
        <v>102665</v>
      </c>
      <c r="H1449" s="14">
        <v>30.73</v>
      </c>
      <c r="I1449" s="811">
        <v>31.28</v>
      </c>
    </row>
    <row r="1450" spans="2:9" ht="30" x14ac:dyDescent="0.25">
      <c r="B1450" s="6">
        <v>102666</v>
      </c>
      <c r="C1450" s="9" t="s">
        <v>6128</v>
      </c>
      <c r="D1450" s="6" t="s">
        <v>9</v>
      </c>
      <c r="E1450" s="11">
        <f t="shared" si="44"/>
        <v>67.66</v>
      </c>
      <c r="F1450">
        <f t="shared" si="45"/>
        <v>102666</v>
      </c>
      <c r="H1450" s="11">
        <v>67.03</v>
      </c>
      <c r="I1450">
        <v>67.66</v>
      </c>
    </row>
    <row r="1451" spans="2:9" ht="30" x14ac:dyDescent="0.25">
      <c r="B1451" s="4">
        <v>102668</v>
      </c>
      <c r="C1451" s="8" t="s">
        <v>8206</v>
      </c>
      <c r="D1451" s="4" t="s">
        <v>9</v>
      </c>
      <c r="E1451" s="11">
        <f t="shared" si="44"/>
        <v>114.06</v>
      </c>
      <c r="F1451">
        <f t="shared" si="45"/>
        <v>102668</v>
      </c>
      <c r="H1451" s="14">
        <v>113.18</v>
      </c>
      <c r="I1451" s="811">
        <v>114.06</v>
      </c>
    </row>
    <row r="1452" spans="2:9" ht="30" x14ac:dyDescent="0.25">
      <c r="B1452" s="6">
        <v>102669</v>
      </c>
      <c r="C1452" s="9" t="s">
        <v>6129</v>
      </c>
      <c r="D1452" s="6" t="s">
        <v>9</v>
      </c>
      <c r="E1452" s="11">
        <f t="shared" si="44"/>
        <v>95.64</v>
      </c>
      <c r="F1452">
        <f t="shared" si="45"/>
        <v>102669</v>
      </c>
      <c r="H1452" s="11">
        <v>94.67</v>
      </c>
      <c r="I1452">
        <v>95.64</v>
      </c>
    </row>
    <row r="1453" spans="2:9" ht="30" x14ac:dyDescent="0.25">
      <c r="B1453" s="4">
        <v>102670</v>
      </c>
      <c r="C1453" s="8" t="s">
        <v>6130</v>
      </c>
      <c r="D1453" s="4" t="s">
        <v>9</v>
      </c>
      <c r="E1453" s="11">
        <f t="shared" si="44"/>
        <v>128.27000000000001</v>
      </c>
      <c r="F1453">
        <f t="shared" si="45"/>
        <v>102670</v>
      </c>
      <c r="H1453" s="14">
        <v>127.12</v>
      </c>
      <c r="I1453" s="811">
        <v>128.27000000000001</v>
      </c>
    </row>
    <row r="1454" spans="2:9" ht="30" x14ac:dyDescent="0.25">
      <c r="B1454" s="6">
        <v>102672</v>
      </c>
      <c r="C1454" s="9" t="s">
        <v>8207</v>
      </c>
      <c r="D1454" s="6" t="s">
        <v>9</v>
      </c>
      <c r="E1454" s="11">
        <f t="shared" si="44"/>
        <v>187.24</v>
      </c>
      <c r="F1454">
        <f t="shared" si="45"/>
        <v>102672</v>
      </c>
      <c r="H1454" s="11">
        <v>185.1</v>
      </c>
      <c r="I1454">
        <v>187.24</v>
      </c>
    </row>
    <row r="1455" spans="2:9" ht="30" x14ac:dyDescent="0.25">
      <c r="B1455" s="4">
        <v>102673</v>
      </c>
      <c r="C1455" s="8" t="s">
        <v>6131</v>
      </c>
      <c r="D1455" s="4" t="s">
        <v>9</v>
      </c>
      <c r="E1455" s="11">
        <f t="shared" si="44"/>
        <v>180.47</v>
      </c>
      <c r="F1455">
        <f t="shared" si="45"/>
        <v>102673</v>
      </c>
      <c r="H1455" s="14">
        <v>177.65</v>
      </c>
      <c r="I1455" s="811">
        <v>180.47</v>
      </c>
    </row>
    <row r="1456" spans="2:9" ht="30" x14ac:dyDescent="0.25">
      <c r="B1456" s="6">
        <v>102674</v>
      </c>
      <c r="C1456" s="9" t="s">
        <v>6132</v>
      </c>
      <c r="D1456" s="6" t="s">
        <v>9</v>
      </c>
      <c r="E1456" s="11">
        <f t="shared" si="44"/>
        <v>142.63999999999999</v>
      </c>
      <c r="F1456">
        <f t="shared" si="45"/>
        <v>102674</v>
      </c>
      <c r="H1456" s="11">
        <v>141.62</v>
      </c>
      <c r="I1456">
        <v>142.63999999999999</v>
      </c>
    </row>
    <row r="1457" spans="2:9" ht="30" x14ac:dyDescent="0.25">
      <c r="B1457" s="4">
        <v>102676</v>
      </c>
      <c r="C1457" s="8" t="s">
        <v>8208</v>
      </c>
      <c r="D1457" s="4" t="s">
        <v>9</v>
      </c>
      <c r="E1457" s="11">
        <f t="shared" si="44"/>
        <v>192.07</v>
      </c>
      <c r="F1457">
        <f t="shared" si="45"/>
        <v>102676</v>
      </c>
      <c r="H1457" s="14">
        <v>190.65</v>
      </c>
      <c r="I1457" s="811">
        <v>192.07</v>
      </c>
    </row>
    <row r="1458" spans="2:9" ht="30" x14ac:dyDescent="0.25">
      <c r="B1458" s="6">
        <v>102677</v>
      </c>
      <c r="C1458" s="9" t="s">
        <v>6133</v>
      </c>
      <c r="D1458" s="6" t="s">
        <v>9</v>
      </c>
      <c r="E1458" s="11">
        <f t="shared" si="44"/>
        <v>176.03</v>
      </c>
      <c r="F1458">
        <f t="shared" si="45"/>
        <v>102677</v>
      </c>
      <c r="H1458" s="11">
        <v>174.36</v>
      </c>
      <c r="I1458">
        <v>176.03</v>
      </c>
    </row>
    <row r="1459" spans="2:9" ht="30" x14ac:dyDescent="0.25">
      <c r="B1459" s="4">
        <v>102678</v>
      </c>
      <c r="C1459" s="8" t="s">
        <v>6134</v>
      </c>
      <c r="D1459" s="4" t="s">
        <v>9</v>
      </c>
      <c r="E1459" s="11">
        <f t="shared" si="44"/>
        <v>167.28</v>
      </c>
      <c r="F1459">
        <f t="shared" si="45"/>
        <v>102678</v>
      </c>
      <c r="H1459" s="14">
        <v>166.16</v>
      </c>
      <c r="I1459" s="811">
        <v>167.28</v>
      </c>
    </row>
    <row r="1460" spans="2:9" x14ac:dyDescent="0.25">
      <c r="B1460" s="6">
        <v>102679</v>
      </c>
      <c r="C1460" s="9" t="s">
        <v>6135</v>
      </c>
      <c r="D1460" s="6" t="s">
        <v>9</v>
      </c>
      <c r="E1460" s="11">
        <f t="shared" si="44"/>
        <v>186.06</v>
      </c>
      <c r="F1460">
        <f t="shared" si="45"/>
        <v>102679</v>
      </c>
      <c r="H1460" s="11">
        <v>185.07</v>
      </c>
      <c r="I1460">
        <v>186.06</v>
      </c>
    </row>
    <row r="1461" spans="2:9" ht="30" x14ac:dyDescent="0.25">
      <c r="B1461" s="4">
        <v>102680</v>
      </c>
      <c r="C1461" s="8" t="s">
        <v>6136</v>
      </c>
      <c r="D1461" s="4" t="s">
        <v>9</v>
      </c>
      <c r="E1461" s="11">
        <f t="shared" si="44"/>
        <v>179.38</v>
      </c>
      <c r="F1461">
        <f t="shared" si="45"/>
        <v>102680</v>
      </c>
      <c r="H1461" s="14">
        <v>178.15</v>
      </c>
      <c r="I1461" s="811">
        <v>179.38</v>
      </c>
    </row>
    <row r="1462" spans="2:9" ht="30" x14ac:dyDescent="0.25">
      <c r="B1462" s="6">
        <v>102681</v>
      </c>
      <c r="C1462" s="9" t="s">
        <v>8209</v>
      </c>
      <c r="D1462" s="6" t="s">
        <v>9</v>
      </c>
      <c r="E1462" s="11">
        <f t="shared" si="44"/>
        <v>228.81</v>
      </c>
      <c r="F1462">
        <f t="shared" si="45"/>
        <v>102681</v>
      </c>
      <c r="H1462" s="11">
        <v>227.19</v>
      </c>
      <c r="I1462">
        <v>228.81</v>
      </c>
    </row>
    <row r="1463" spans="2:9" ht="30" x14ac:dyDescent="0.25">
      <c r="B1463" s="4">
        <v>102683</v>
      </c>
      <c r="C1463" s="8" t="s">
        <v>6137</v>
      </c>
      <c r="D1463" s="4" t="s">
        <v>9</v>
      </c>
      <c r="E1463" s="11">
        <f t="shared" si="44"/>
        <v>217.84</v>
      </c>
      <c r="F1463">
        <f t="shared" si="45"/>
        <v>102683</v>
      </c>
      <c r="H1463" s="14">
        <v>215.86</v>
      </c>
      <c r="I1463" s="811">
        <v>217.84</v>
      </c>
    </row>
    <row r="1464" spans="2:9" ht="30" x14ac:dyDescent="0.25">
      <c r="B1464" s="6">
        <v>102684</v>
      </c>
      <c r="C1464" s="9" t="s">
        <v>6138</v>
      </c>
      <c r="D1464" s="6" t="s">
        <v>9</v>
      </c>
      <c r="E1464" s="11">
        <f t="shared" si="44"/>
        <v>198.15</v>
      </c>
      <c r="F1464">
        <f t="shared" si="45"/>
        <v>102684</v>
      </c>
      <c r="H1464" s="11">
        <v>197.05</v>
      </c>
      <c r="I1464">
        <v>198.15</v>
      </c>
    </row>
    <row r="1465" spans="2:9" ht="30" x14ac:dyDescent="0.25">
      <c r="B1465" s="4">
        <v>102685</v>
      </c>
      <c r="C1465" s="8" t="s">
        <v>8210</v>
      </c>
      <c r="D1465" s="4" t="s">
        <v>9</v>
      </c>
      <c r="E1465" s="11">
        <f t="shared" si="44"/>
        <v>247.57</v>
      </c>
      <c r="F1465">
        <f t="shared" si="45"/>
        <v>102685</v>
      </c>
      <c r="H1465" s="14">
        <v>246.08</v>
      </c>
      <c r="I1465" s="811">
        <v>247.57</v>
      </c>
    </row>
    <row r="1466" spans="2:9" ht="30" x14ac:dyDescent="0.25">
      <c r="B1466" s="6">
        <v>102687</v>
      </c>
      <c r="C1466" s="9" t="s">
        <v>6139</v>
      </c>
      <c r="D1466" s="6" t="s">
        <v>9</v>
      </c>
      <c r="E1466" s="11">
        <f t="shared" si="44"/>
        <v>231.39</v>
      </c>
      <c r="F1466">
        <f t="shared" si="45"/>
        <v>102687</v>
      </c>
      <c r="H1466" s="11">
        <v>229.65</v>
      </c>
      <c r="I1466">
        <v>231.39</v>
      </c>
    </row>
    <row r="1467" spans="2:9" ht="30" x14ac:dyDescent="0.25">
      <c r="B1467" s="4">
        <v>102688</v>
      </c>
      <c r="C1467" s="8" t="s">
        <v>9486</v>
      </c>
      <c r="D1467" s="4" t="s">
        <v>9</v>
      </c>
      <c r="E1467" s="11">
        <f t="shared" si="44"/>
        <v>46.86</v>
      </c>
      <c r="F1467">
        <f t="shared" si="45"/>
        <v>102688</v>
      </c>
      <c r="H1467" s="14">
        <v>45.94</v>
      </c>
      <c r="I1467" s="811">
        <v>46.86</v>
      </c>
    </row>
    <row r="1468" spans="2:9" ht="30" x14ac:dyDescent="0.25">
      <c r="B1468" s="6">
        <v>102689</v>
      </c>
      <c r="C1468" s="9" t="s">
        <v>9487</v>
      </c>
      <c r="D1468" s="6" t="s">
        <v>9</v>
      </c>
      <c r="E1468" s="11">
        <f t="shared" si="44"/>
        <v>90.91</v>
      </c>
      <c r="F1468">
        <f t="shared" si="45"/>
        <v>102689</v>
      </c>
      <c r="H1468" s="11">
        <v>89.91</v>
      </c>
      <c r="I1468">
        <v>90.91</v>
      </c>
    </row>
    <row r="1469" spans="2:9" ht="30" x14ac:dyDescent="0.25">
      <c r="B1469" s="4">
        <v>102690</v>
      </c>
      <c r="C1469" s="8" t="s">
        <v>6140</v>
      </c>
      <c r="D1469" s="4" t="s">
        <v>9</v>
      </c>
      <c r="E1469" s="11">
        <f t="shared" si="44"/>
        <v>73.17</v>
      </c>
      <c r="F1469">
        <f t="shared" si="45"/>
        <v>102690</v>
      </c>
      <c r="H1469" s="14">
        <v>72.209999999999994</v>
      </c>
      <c r="I1469" s="811">
        <v>73.17</v>
      </c>
    </row>
    <row r="1470" spans="2:9" ht="30" x14ac:dyDescent="0.25">
      <c r="B1470" s="6">
        <v>102693</v>
      </c>
      <c r="C1470" s="9" t="s">
        <v>9488</v>
      </c>
      <c r="D1470" s="6" t="s">
        <v>9</v>
      </c>
      <c r="E1470" s="11">
        <f t="shared" si="44"/>
        <v>117.23</v>
      </c>
      <c r="F1470">
        <f t="shared" si="45"/>
        <v>102693</v>
      </c>
      <c r="H1470" s="11">
        <v>116.19</v>
      </c>
      <c r="I1470">
        <v>117.23</v>
      </c>
    </row>
    <row r="1471" spans="2:9" ht="30" x14ac:dyDescent="0.25">
      <c r="B1471" s="4">
        <v>102694</v>
      </c>
      <c r="C1471" s="8" t="s">
        <v>9489</v>
      </c>
      <c r="D1471" s="4" t="s">
        <v>9</v>
      </c>
      <c r="E1471" s="11">
        <f t="shared" si="44"/>
        <v>91.24</v>
      </c>
      <c r="F1471">
        <f t="shared" si="45"/>
        <v>102694</v>
      </c>
      <c r="H1471" s="14">
        <v>90.13</v>
      </c>
      <c r="I1471" s="811">
        <v>91.24</v>
      </c>
    </row>
    <row r="1472" spans="2:9" ht="30" x14ac:dyDescent="0.25">
      <c r="B1472" s="6">
        <v>102696</v>
      </c>
      <c r="C1472" s="9" t="s">
        <v>9490</v>
      </c>
      <c r="D1472" s="6" t="s">
        <v>9</v>
      </c>
      <c r="E1472" s="11">
        <f t="shared" si="44"/>
        <v>135.25</v>
      </c>
      <c r="F1472">
        <f t="shared" si="45"/>
        <v>102696</v>
      </c>
      <c r="H1472" s="11">
        <v>134</v>
      </c>
      <c r="I1472">
        <v>135.25</v>
      </c>
    </row>
    <row r="1473" spans="2:9" ht="30" x14ac:dyDescent="0.25">
      <c r="B1473" s="4">
        <v>102697</v>
      </c>
      <c r="C1473" s="8" t="s">
        <v>9491</v>
      </c>
      <c r="D1473" s="4" t="s">
        <v>9</v>
      </c>
      <c r="E1473" s="11">
        <f t="shared" si="44"/>
        <v>128.38999999999999</v>
      </c>
      <c r="F1473">
        <f t="shared" si="45"/>
        <v>102697</v>
      </c>
      <c r="H1473" s="14">
        <v>127.21</v>
      </c>
      <c r="I1473" s="811">
        <v>128.38999999999999</v>
      </c>
    </row>
    <row r="1474" spans="2:9" ht="30" x14ac:dyDescent="0.25">
      <c r="B1474" s="6">
        <v>102703</v>
      </c>
      <c r="C1474" s="9" t="s">
        <v>9492</v>
      </c>
      <c r="D1474" s="6" t="s">
        <v>9</v>
      </c>
      <c r="E1474" s="11">
        <f t="shared" si="44"/>
        <v>172.39</v>
      </c>
      <c r="F1474">
        <f t="shared" si="45"/>
        <v>102703</v>
      </c>
      <c r="H1474" s="11">
        <v>171.08</v>
      </c>
      <c r="I1474">
        <v>172.39</v>
      </c>
    </row>
    <row r="1475" spans="2:9" x14ac:dyDescent="0.25">
      <c r="B1475" s="4">
        <v>102704</v>
      </c>
      <c r="C1475" s="8" t="s">
        <v>6141</v>
      </c>
      <c r="D1475" s="4" t="s">
        <v>9</v>
      </c>
      <c r="E1475" s="11">
        <f t="shared" ref="E1475:E1538" si="46">IF($K$2=$H$1,H1475,I1475)</f>
        <v>12.17</v>
      </c>
      <c r="F1475">
        <f t="shared" ref="F1475:F1538" si="47">IF(LEN($B1475)=7,CONCATENATE(MID($B1475,1,6),"00",RIGHT($B1475,1)),IF(LEN($B1475)=8,CONCATENATE(MID($B1475,1,6),"0",RIGHT($B1475,2)),$B1475))</f>
        <v>102704</v>
      </c>
      <c r="H1475" s="14">
        <v>12.13</v>
      </c>
      <c r="I1475" s="811">
        <v>12.17</v>
      </c>
    </row>
    <row r="1476" spans="2:9" x14ac:dyDescent="0.25">
      <c r="B1476" s="6">
        <v>102705</v>
      </c>
      <c r="C1476" s="9" t="s">
        <v>8211</v>
      </c>
      <c r="D1476" s="6" t="s">
        <v>9</v>
      </c>
      <c r="E1476" s="11">
        <f t="shared" si="46"/>
        <v>55.17</v>
      </c>
      <c r="F1476">
        <f t="shared" si="47"/>
        <v>102705</v>
      </c>
      <c r="H1476" s="11">
        <v>55.13</v>
      </c>
      <c r="I1476">
        <v>55.17</v>
      </c>
    </row>
    <row r="1477" spans="2:9" x14ac:dyDescent="0.25">
      <c r="B1477" s="4">
        <v>102707</v>
      </c>
      <c r="C1477" s="8" t="s">
        <v>6142</v>
      </c>
      <c r="D1477" s="4" t="s">
        <v>9</v>
      </c>
      <c r="E1477" s="11">
        <f t="shared" si="46"/>
        <v>44.94</v>
      </c>
      <c r="F1477">
        <f t="shared" si="47"/>
        <v>102707</v>
      </c>
      <c r="H1477" s="14">
        <v>44.47</v>
      </c>
      <c r="I1477" s="811">
        <v>44.94</v>
      </c>
    </row>
    <row r="1478" spans="2:9" ht="30" x14ac:dyDescent="0.25">
      <c r="B1478" s="6">
        <v>102708</v>
      </c>
      <c r="C1478" s="9" t="s">
        <v>6143</v>
      </c>
      <c r="D1478" s="6" t="s">
        <v>42</v>
      </c>
      <c r="E1478" s="11">
        <f t="shared" si="46"/>
        <v>22.39</v>
      </c>
      <c r="F1478">
        <f t="shared" si="47"/>
        <v>102708</v>
      </c>
      <c r="H1478" s="11">
        <v>20.75</v>
      </c>
      <c r="I1478" s="76">
        <v>22.39</v>
      </c>
    </row>
    <row r="1479" spans="2:9" ht="30" x14ac:dyDescent="0.25">
      <c r="B1479" s="4">
        <v>102710</v>
      </c>
      <c r="C1479" s="8" t="s">
        <v>6144</v>
      </c>
      <c r="D1479" s="4" t="s">
        <v>42</v>
      </c>
      <c r="E1479" s="11">
        <f t="shared" si="46"/>
        <v>54.55</v>
      </c>
      <c r="F1479">
        <f t="shared" si="47"/>
        <v>102710</v>
      </c>
      <c r="H1479" s="14">
        <v>51.26</v>
      </c>
      <c r="I1479" s="807">
        <v>54.55</v>
      </c>
    </row>
    <row r="1480" spans="2:9" ht="30" x14ac:dyDescent="0.25">
      <c r="B1480" s="6">
        <v>102711</v>
      </c>
      <c r="C1480" s="9" t="s">
        <v>6145</v>
      </c>
      <c r="D1480" s="6" t="s">
        <v>42</v>
      </c>
      <c r="E1480" s="11">
        <f t="shared" si="46"/>
        <v>70.510000000000005</v>
      </c>
      <c r="F1480">
        <f t="shared" si="47"/>
        <v>102711</v>
      </c>
      <c r="H1480" s="11">
        <v>67.22</v>
      </c>
      <c r="I1480" s="76">
        <v>70.510000000000005</v>
      </c>
    </row>
    <row r="1481" spans="2:9" ht="30" x14ac:dyDescent="0.25">
      <c r="B1481" s="4">
        <v>102712</v>
      </c>
      <c r="C1481" s="8" t="s">
        <v>6146</v>
      </c>
      <c r="D1481" s="4" t="s">
        <v>64</v>
      </c>
      <c r="E1481" s="11">
        <f t="shared" si="46"/>
        <v>9.83</v>
      </c>
      <c r="F1481">
        <f t="shared" si="47"/>
        <v>102712</v>
      </c>
      <c r="H1481" s="14">
        <v>9.7899999999999991</v>
      </c>
      <c r="I1481" s="807">
        <v>9.83</v>
      </c>
    </row>
    <row r="1482" spans="2:9" ht="30" x14ac:dyDescent="0.25">
      <c r="B1482" s="6">
        <v>102713</v>
      </c>
      <c r="C1482" s="9" t="s">
        <v>6147</v>
      </c>
      <c r="D1482" s="6" t="s">
        <v>64</v>
      </c>
      <c r="E1482" s="11">
        <f t="shared" si="46"/>
        <v>13.54</v>
      </c>
      <c r="F1482">
        <f t="shared" si="47"/>
        <v>102713</v>
      </c>
      <c r="H1482" s="11">
        <v>13.5</v>
      </c>
      <c r="I1482">
        <v>13.54</v>
      </c>
    </row>
    <row r="1483" spans="2:9" ht="30" x14ac:dyDescent="0.25">
      <c r="B1483" s="4">
        <v>102715</v>
      </c>
      <c r="C1483" s="8" t="s">
        <v>6148</v>
      </c>
      <c r="D1483" s="4" t="s">
        <v>64</v>
      </c>
      <c r="E1483" s="11">
        <f t="shared" si="46"/>
        <v>26.84</v>
      </c>
      <c r="F1483">
        <f t="shared" si="47"/>
        <v>102715</v>
      </c>
      <c r="H1483" s="14">
        <v>26.8</v>
      </c>
      <c r="I1483" s="811">
        <v>26.84</v>
      </c>
    </row>
    <row r="1484" spans="2:9" x14ac:dyDescent="0.25">
      <c r="B1484" s="6">
        <v>102716</v>
      </c>
      <c r="C1484" s="9" t="s">
        <v>6149</v>
      </c>
      <c r="D1484" s="6" t="s">
        <v>7</v>
      </c>
      <c r="E1484" s="11">
        <f t="shared" si="46"/>
        <v>172.5</v>
      </c>
      <c r="F1484">
        <f t="shared" si="47"/>
        <v>102716</v>
      </c>
      <c r="H1484" s="11">
        <v>171.29</v>
      </c>
      <c r="I1484">
        <v>172.5</v>
      </c>
    </row>
    <row r="1485" spans="2:9" x14ac:dyDescent="0.25">
      <c r="B1485" s="4">
        <v>102717</v>
      </c>
      <c r="C1485" s="8" t="s">
        <v>6150</v>
      </c>
      <c r="D1485" s="4" t="s">
        <v>7</v>
      </c>
      <c r="E1485" s="11">
        <f t="shared" si="46"/>
        <v>178.82</v>
      </c>
      <c r="F1485">
        <f t="shared" si="47"/>
        <v>102717</v>
      </c>
      <c r="H1485" s="14">
        <v>177.61</v>
      </c>
      <c r="I1485" s="811">
        <v>178.82</v>
      </c>
    </row>
    <row r="1486" spans="2:9" x14ac:dyDescent="0.25">
      <c r="B1486" s="6">
        <v>102718</v>
      </c>
      <c r="C1486" s="9" t="s">
        <v>6151</v>
      </c>
      <c r="D1486" s="6" t="s">
        <v>7</v>
      </c>
      <c r="E1486" s="11">
        <f t="shared" si="46"/>
        <v>182.55</v>
      </c>
      <c r="F1486">
        <f t="shared" si="47"/>
        <v>102718</v>
      </c>
      <c r="H1486" s="11">
        <v>179.35</v>
      </c>
      <c r="I1486">
        <v>182.55</v>
      </c>
    </row>
    <row r="1487" spans="2:9" x14ac:dyDescent="0.25">
      <c r="B1487" s="4">
        <v>102719</v>
      </c>
      <c r="C1487" s="8" t="s">
        <v>6152</v>
      </c>
      <c r="D1487" s="4" t="s">
        <v>7</v>
      </c>
      <c r="E1487" s="11">
        <f t="shared" si="46"/>
        <v>188.87</v>
      </c>
      <c r="F1487">
        <f t="shared" si="47"/>
        <v>102719</v>
      </c>
      <c r="H1487" s="14">
        <v>185.67</v>
      </c>
      <c r="I1487" s="811">
        <v>188.87</v>
      </c>
    </row>
    <row r="1488" spans="2:9" ht="30" x14ac:dyDescent="0.25">
      <c r="B1488" s="6">
        <v>102722</v>
      </c>
      <c r="C1488" s="9" t="s">
        <v>6153</v>
      </c>
      <c r="D1488" s="6" t="s">
        <v>9</v>
      </c>
      <c r="E1488" s="11">
        <f t="shared" si="46"/>
        <v>59.09</v>
      </c>
      <c r="F1488">
        <f t="shared" si="47"/>
        <v>102722</v>
      </c>
      <c r="H1488" s="11">
        <v>58.03</v>
      </c>
      <c r="I1488">
        <v>59.09</v>
      </c>
    </row>
    <row r="1489" spans="2:9" ht="30" x14ac:dyDescent="0.25">
      <c r="B1489" s="4">
        <v>102723</v>
      </c>
      <c r="C1489" s="8" t="s">
        <v>9522</v>
      </c>
      <c r="D1489" s="4" t="s">
        <v>9</v>
      </c>
      <c r="E1489" s="11">
        <f t="shared" si="46"/>
        <v>102.09</v>
      </c>
      <c r="F1489">
        <f t="shared" si="47"/>
        <v>102723</v>
      </c>
      <c r="H1489" s="14">
        <v>101.03</v>
      </c>
      <c r="I1489" s="811">
        <v>102.09</v>
      </c>
    </row>
    <row r="1490" spans="2:9" x14ac:dyDescent="0.25">
      <c r="B1490" s="6">
        <v>102724</v>
      </c>
      <c r="C1490" s="9" t="s">
        <v>6154</v>
      </c>
      <c r="D1490" s="6" t="s">
        <v>42</v>
      </c>
      <c r="E1490" s="11">
        <f t="shared" si="46"/>
        <v>30.04</v>
      </c>
      <c r="F1490">
        <f t="shared" si="47"/>
        <v>102724</v>
      </c>
      <c r="H1490" s="11">
        <v>29.03</v>
      </c>
      <c r="I1490">
        <v>30.04</v>
      </c>
    </row>
    <row r="1491" spans="2:9" x14ac:dyDescent="0.25">
      <c r="B1491" s="4">
        <v>102725</v>
      </c>
      <c r="C1491" s="8" t="s">
        <v>6155</v>
      </c>
      <c r="D1491" s="4" t="s">
        <v>42</v>
      </c>
      <c r="E1491" s="11">
        <f t="shared" si="46"/>
        <v>29.46</v>
      </c>
      <c r="F1491">
        <f t="shared" si="47"/>
        <v>102725</v>
      </c>
      <c r="H1491" s="14">
        <v>28.45</v>
      </c>
      <c r="I1491" s="811">
        <v>29.46</v>
      </c>
    </row>
    <row r="1492" spans="2:9" x14ac:dyDescent="0.25">
      <c r="B1492" s="6">
        <v>102726</v>
      </c>
      <c r="C1492" s="9" t="s">
        <v>6156</v>
      </c>
      <c r="D1492" s="6" t="s">
        <v>42</v>
      </c>
      <c r="E1492" s="11">
        <f t="shared" si="46"/>
        <v>27.71</v>
      </c>
      <c r="F1492">
        <f t="shared" si="47"/>
        <v>102726</v>
      </c>
      <c r="H1492" s="11">
        <v>26.7</v>
      </c>
      <c r="I1492">
        <v>27.71</v>
      </c>
    </row>
    <row r="1493" spans="2:9" ht="30" x14ac:dyDescent="0.25">
      <c r="B1493" s="4">
        <v>103653</v>
      </c>
      <c r="C1493" s="8" t="s">
        <v>6862</v>
      </c>
      <c r="D1493" s="4" t="s">
        <v>64</v>
      </c>
      <c r="E1493" s="11">
        <f t="shared" si="46"/>
        <v>32.07</v>
      </c>
      <c r="F1493">
        <f t="shared" si="47"/>
        <v>103653</v>
      </c>
      <c r="H1493" s="14">
        <v>32.03</v>
      </c>
      <c r="I1493" s="807">
        <v>32.07</v>
      </c>
    </row>
    <row r="1494" spans="2:9" ht="30" x14ac:dyDescent="0.25">
      <c r="B1494" s="6">
        <v>92743</v>
      </c>
      <c r="C1494" s="9" t="s">
        <v>18301</v>
      </c>
      <c r="D1494" s="6" t="s">
        <v>7</v>
      </c>
      <c r="E1494" s="11">
        <f t="shared" si="46"/>
        <v>724.14</v>
      </c>
      <c r="F1494">
        <f t="shared" si="47"/>
        <v>92743</v>
      </c>
      <c r="H1494" s="11">
        <v>708.21</v>
      </c>
      <c r="I1494" s="76">
        <v>724.14</v>
      </c>
    </row>
    <row r="1495" spans="2:9" ht="30" x14ac:dyDescent="0.25">
      <c r="B1495" s="4">
        <v>92744</v>
      </c>
      <c r="C1495" s="8" t="s">
        <v>18302</v>
      </c>
      <c r="D1495" s="4" t="s">
        <v>7</v>
      </c>
      <c r="E1495" s="11">
        <f t="shared" si="46"/>
        <v>698.56</v>
      </c>
      <c r="F1495">
        <f t="shared" si="47"/>
        <v>92744</v>
      </c>
      <c r="H1495" s="14">
        <v>689.71</v>
      </c>
      <c r="I1495" s="807">
        <v>698.56</v>
      </c>
    </row>
    <row r="1496" spans="2:9" ht="30" x14ac:dyDescent="0.25">
      <c r="B1496" s="6">
        <v>92745</v>
      </c>
      <c r="C1496" s="9" t="s">
        <v>18303</v>
      </c>
      <c r="D1496" s="6" t="s">
        <v>7</v>
      </c>
      <c r="E1496" s="11">
        <f t="shared" si="46"/>
        <v>875.22</v>
      </c>
      <c r="F1496">
        <f t="shared" si="47"/>
        <v>92745</v>
      </c>
      <c r="H1496" s="11">
        <v>856.66</v>
      </c>
      <c r="I1496" s="76">
        <v>875.22</v>
      </c>
    </row>
    <row r="1497" spans="2:9" ht="30" x14ac:dyDescent="0.25">
      <c r="B1497" s="4">
        <v>92746</v>
      </c>
      <c r="C1497" s="8" t="s">
        <v>18304</v>
      </c>
      <c r="D1497" s="4" t="s">
        <v>7</v>
      </c>
      <c r="E1497" s="11">
        <f t="shared" si="46"/>
        <v>817</v>
      </c>
      <c r="F1497">
        <f t="shared" si="47"/>
        <v>92746</v>
      </c>
      <c r="H1497" s="14">
        <v>805.04</v>
      </c>
      <c r="I1497" s="811">
        <v>817</v>
      </c>
    </row>
    <row r="1498" spans="2:9" ht="30" x14ac:dyDescent="0.25">
      <c r="B1498" s="6">
        <v>92747</v>
      </c>
      <c r="C1498" s="9" t="s">
        <v>18305</v>
      </c>
      <c r="D1498" s="6" t="s">
        <v>7</v>
      </c>
      <c r="E1498" s="11">
        <f t="shared" si="46"/>
        <v>968.03</v>
      </c>
      <c r="F1498">
        <f t="shared" si="47"/>
        <v>92747</v>
      </c>
      <c r="H1498" s="11">
        <v>947.47</v>
      </c>
      <c r="I1498">
        <v>968.03</v>
      </c>
    </row>
    <row r="1499" spans="2:9" ht="30" x14ac:dyDescent="0.25">
      <c r="B1499" s="4">
        <v>92748</v>
      </c>
      <c r="C1499" s="8" t="s">
        <v>18306</v>
      </c>
      <c r="D1499" s="4" t="s">
        <v>7</v>
      </c>
      <c r="E1499" s="11">
        <f t="shared" si="46"/>
        <v>887.99</v>
      </c>
      <c r="F1499">
        <f t="shared" si="47"/>
        <v>92748</v>
      </c>
      <c r="H1499" s="14">
        <v>873.99</v>
      </c>
      <c r="I1499" s="811">
        <v>887.99</v>
      </c>
    </row>
    <row r="1500" spans="2:9" ht="30" x14ac:dyDescent="0.25">
      <c r="B1500" s="6">
        <v>92749</v>
      </c>
      <c r="C1500" s="9" t="s">
        <v>18307</v>
      </c>
      <c r="D1500" s="6" t="s">
        <v>7</v>
      </c>
      <c r="E1500" s="11">
        <f t="shared" si="46"/>
        <v>1031.47</v>
      </c>
      <c r="F1500">
        <f t="shared" si="47"/>
        <v>92749</v>
      </c>
      <c r="H1500" s="11">
        <v>1013.14</v>
      </c>
      <c r="I1500" s="76">
        <v>1031.47</v>
      </c>
    </row>
    <row r="1501" spans="2:9" ht="30" x14ac:dyDescent="0.25">
      <c r="B1501" s="4">
        <v>92750</v>
      </c>
      <c r="C1501" s="8" t="s">
        <v>18308</v>
      </c>
      <c r="D1501" s="4" t="s">
        <v>7</v>
      </c>
      <c r="E1501" s="11">
        <f t="shared" si="46"/>
        <v>1715.12</v>
      </c>
      <c r="F1501">
        <f t="shared" si="47"/>
        <v>92750</v>
      </c>
      <c r="H1501" s="14">
        <v>1689.57</v>
      </c>
      <c r="I1501" s="807">
        <v>1715.12</v>
      </c>
    </row>
    <row r="1502" spans="2:9" ht="30" x14ac:dyDescent="0.25">
      <c r="B1502" s="6">
        <v>92751</v>
      </c>
      <c r="C1502" s="9" t="s">
        <v>18309</v>
      </c>
      <c r="D1502" s="6" t="s">
        <v>7</v>
      </c>
      <c r="E1502" s="11">
        <f t="shared" si="46"/>
        <v>2115.0300000000002</v>
      </c>
      <c r="F1502">
        <f t="shared" si="47"/>
        <v>92751</v>
      </c>
      <c r="H1502" s="11">
        <v>2085.19</v>
      </c>
      <c r="I1502" s="76">
        <v>2115.0300000000002</v>
      </c>
    </row>
    <row r="1503" spans="2:9" ht="30" x14ac:dyDescent="0.25">
      <c r="B1503" s="4">
        <v>92752</v>
      </c>
      <c r="C1503" s="8" t="s">
        <v>18310</v>
      </c>
      <c r="D1503" s="4" t="s">
        <v>7</v>
      </c>
      <c r="E1503" s="11">
        <f t="shared" si="46"/>
        <v>2512.6799999999998</v>
      </c>
      <c r="F1503">
        <f t="shared" si="47"/>
        <v>92752</v>
      </c>
      <c r="H1503" s="14">
        <v>2478.71</v>
      </c>
      <c r="I1503" s="807">
        <v>2512.6799999999998</v>
      </c>
    </row>
    <row r="1504" spans="2:9" ht="30" x14ac:dyDescent="0.25">
      <c r="B1504" s="6">
        <v>92753</v>
      </c>
      <c r="C1504" s="9" t="s">
        <v>18311</v>
      </c>
      <c r="D1504" s="6" t="s">
        <v>7</v>
      </c>
      <c r="E1504" s="11">
        <f t="shared" si="46"/>
        <v>653.97</v>
      </c>
      <c r="F1504">
        <f t="shared" si="47"/>
        <v>92753</v>
      </c>
      <c r="H1504" s="11">
        <v>641.02</v>
      </c>
      <c r="I1504" s="76">
        <v>653.97</v>
      </c>
    </row>
    <row r="1505" spans="2:9" ht="45" x14ac:dyDescent="0.25">
      <c r="B1505" s="4">
        <v>92754</v>
      </c>
      <c r="C1505" s="8" t="s">
        <v>18312</v>
      </c>
      <c r="D1505" s="4" t="s">
        <v>7</v>
      </c>
      <c r="E1505" s="11">
        <f t="shared" si="46"/>
        <v>634.71</v>
      </c>
      <c r="F1505">
        <f t="shared" si="47"/>
        <v>92754</v>
      </c>
      <c r="H1505" s="14">
        <v>620.48</v>
      </c>
      <c r="I1505" s="811">
        <v>634.71</v>
      </c>
    </row>
    <row r="1506" spans="2:9" ht="30" x14ac:dyDescent="0.25">
      <c r="B1506" s="6">
        <v>92755</v>
      </c>
      <c r="C1506" s="9" t="s">
        <v>18313</v>
      </c>
      <c r="D1506" s="6" t="s">
        <v>64</v>
      </c>
      <c r="E1506" s="11">
        <f t="shared" si="46"/>
        <v>259.74</v>
      </c>
      <c r="F1506">
        <f t="shared" si="47"/>
        <v>92755</v>
      </c>
      <c r="H1506" s="11">
        <v>254.06</v>
      </c>
      <c r="I1506">
        <v>259.74</v>
      </c>
    </row>
    <row r="1507" spans="2:9" ht="30" x14ac:dyDescent="0.25">
      <c r="B1507" s="4">
        <v>92756</v>
      </c>
      <c r="C1507" s="8" t="s">
        <v>18314</v>
      </c>
      <c r="D1507" s="4" t="s">
        <v>64</v>
      </c>
      <c r="E1507" s="11">
        <f t="shared" si="46"/>
        <v>298.20999999999998</v>
      </c>
      <c r="F1507">
        <f t="shared" si="47"/>
        <v>92756</v>
      </c>
      <c r="H1507" s="14">
        <v>291.45</v>
      </c>
      <c r="I1507" s="811">
        <v>298.20999999999998</v>
      </c>
    </row>
    <row r="1508" spans="2:9" ht="30" x14ac:dyDescent="0.25">
      <c r="B1508" s="6">
        <v>92757</v>
      </c>
      <c r="C1508" s="9" t="s">
        <v>18315</v>
      </c>
      <c r="D1508" s="6" t="s">
        <v>64</v>
      </c>
      <c r="E1508" s="11">
        <f t="shared" si="46"/>
        <v>344.4</v>
      </c>
      <c r="F1508">
        <f t="shared" si="47"/>
        <v>92757</v>
      </c>
      <c r="H1508" s="11">
        <v>336.35</v>
      </c>
      <c r="I1508">
        <v>344.4</v>
      </c>
    </row>
    <row r="1509" spans="2:9" ht="30" x14ac:dyDescent="0.25">
      <c r="B1509" s="4">
        <v>92758</v>
      </c>
      <c r="C1509" s="8" t="s">
        <v>18316</v>
      </c>
      <c r="D1509" s="4" t="s">
        <v>7</v>
      </c>
      <c r="E1509" s="11">
        <f t="shared" si="46"/>
        <v>776.53</v>
      </c>
      <c r="F1509">
        <f t="shared" si="47"/>
        <v>92758</v>
      </c>
      <c r="H1509" s="14">
        <v>768.73</v>
      </c>
      <c r="I1509" s="811">
        <v>776.53</v>
      </c>
    </row>
    <row r="1510" spans="2:9" ht="30" x14ac:dyDescent="0.25">
      <c r="B1510" s="6">
        <v>91069</v>
      </c>
      <c r="C1510" s="9" t="s">
        <v>900</v>
      </c>
      <c r="D1510" s="6" t="s">
        <v>64</v>
      </c>
      <c r="E1510" s="11">
        <f t="shared" si="46"/>
        <v>129.01</v>
      </c>
      <c r="F1510">
        <f t="shared" si="47"/>
        <v>91069</v>
      </c>
      <c r="H1510" s="11">
        <v>126.37</v>
      </c>
      <c r="I1510" s="76">
        <v>129.01</v>
      </c>
    </row>
    <row r="1511" spans="2:9" ht="30" x14ac:dyDescent="0.25">
      <c r="B1511" s="4">
        <v>91070</v>
      </c>
      <c r="C1511" s="8" t="s">
        <v>901</v>
      </c>
      <c r="D1511" s="4" t="s">
        <v>64</v>
      </c>
      <c r="E1511" s="11">
        <f t="shared" si="46"/>
        <v>144.30000000000001</v>
      </c>
      <c r="F1511">
        <f t="shared" si="47"/>
        <v>91070</v>
      </c>
      <c r="H1511" s="14">
        <v>141.49</v>
      </c>
      <c r="I1511" s="807">
        <v>144.30000000000001</v>
      </c>
    </row>
    <row r="1512" spans="2:9" ht="30" x14ac:dyDescent="0.25">
      <c r="B1512" s="6">
        <v>91071</v>
      </c>
      <c r="C1512" s="9" t="s">
        <v>902</v>
      </c>
      <c r="D1512" s="6" t="s">
        <v>64</v>
      </c>
      <c r="E1512" s="11">
        <f t="shared" si="46"/>
        <v>171.54</v>
      </c>
      <c r="F1512">
        <f t="shared" si="47"/>
        <v>91071</v>
      </c>
      <c r="H1512" s="11">
        <v>165.21</v>
      </c>
      <c r="I1512" s="76">
        <v>171.54</v>
      </c>
    </row>
    <row r="1513" spans="2:9" ht="30" x14ac:dyDescent="0.25">
      <c r="B1513" s="4">
        <v>91072</v>
      </c>
      <c r="C1513" s="8" t="s">
        <v>903</v>
      </c>
      <c r="D1513" s="4" t="s">
        <v>64</v>
      </c>
      <c r="E1513" s="11">
        <f t="shared" si="46"/>
        <v>186.8</v>
      </c>
      <c r="F1513">
        <f t="shared" si="47"/>
        <v>91072</v>
      </c>
      <c r="H1513" s="14">
        <v>180.28</v>
      </c>
      <c r="I1513" s="807">
        <v>186.8</v>
      </c>
    </row>
    <row r="1514" spans="2:9" ht="30" x14ac:dyDescent="0.25">
      <c r="B1514" s="6">
        <v>91073</v>
      </c>
      <c r="C1514" s="9" t="s">
        <v>904</v>
      </c>
      <c r="D1514" s="6" t="s">
        <v>64</v>
      </c>
      <c r="E1514" s="11">
        <f t="shared" si="46"/>
        <v>142.68</v>
      </c>
      <c r="F1514">
        <f t="shared" si="47"/>
        <v>91073</v>
      </c>
      <c r="H1514" s="11">
        <v>138.63</v>
      </c>
      <c r="I1514" s="76">
        <v>142.68</v>
      </c>
    </row>
    <row r="1515" spans="2:9" ht="30" x14ac:dyDescent="0.25">
      <c r="B1515" s="4">
        <v>91074</v>
      </c>
      <c r="C1515" s="8" t="s">
        <v>905</v>
      </c>
      <c r="D1515" s="4" t="s">
        <v>64</v>
      </c>
      <c r="E1515" s="11">
        <f t="shared" si="46"/>
        <v>159.44</v>
      </c>
      <c r="F1515">
        <f t="shared" si="47"/>
        <v>91074</v>
      </c>
      <c r="H1515" s="14">
        <v>155.1</v>
      </c>
      <c r="I1515" s="811">
        <v>159.44</v>
      </c>
    </row>
    <row r="1516" spans="2:9" ht="30" x14ac:dyDescent="0.25">
      <c r="B1516" s="6">
        <v>91075</v>
      </c>
      <c r="C1516" s="9" t="s">
        <v>906</v>
      </c>
      <c r="D1516" s="6" t="s">
        <v>64</v>
      </c>
      <c r="E1516" s="11">
        <f t="shared" si="46"/>
        <v>186.93</v>
      </c>
      <c r="F1516">
        <f t="shared" si="47"/>
        <v>91075</v>
      </c>
      <c r="H1516" s="11">
        <v>178.79</v>
      </c>
      <c r="I1516">
        <v>186.93</v>
      </c>
    </row>
    <row r="1517" spans="2:9" ht="30" x14ac:dyDescent="0.25">
      <c r="B1517" s="4">
        <v>91076</v>
      </c>
      <c r="C1517" s="8" t="s">
        <v>907</v>
      </c>
      <c r="D1517" s="4" t="s">
        <v>64</v>
      </c>
      <c r="E1517" s="11">
        <f t="shared" si="46"/>
        <v>203.72</v>
      </c>
      <c r="F1517">
        <f t="shared" si="47"/>
        <v>91076</v>
      </c>
      <c r="H1517" s="14">
        <v>195.24</v>
      </c>
      <c r="I1517" s="811">
        <v>203.72</v>
      </c>
    </row>
    <row r="1518" spans="2:9" ht="30" x14ac:dyDescent="0.25">
      <c r="B1518" s="6">
        <v>91077</v>
      </c>
      <c r="C1518" s="9" t="s">
        <v>908</v>
      </c>
      <c r="D1518" s="6" t="s">
        <v>64</v>
      </c>
      <c r="E1518" s="11">
        <f t="shared" si="46"/>
        <v>137.19999999999999</v>
      </c>
      <c r="F1518">
        <f t="shared" si="47"/>
        <v>91077</v>
      </c>
      <c r="H1518" s="11">
        <v>135.37</v>
      </c>
      <c r="I1518">
        <v>137.19999999999999</v>
      </c>
    </row>
    <row r="1519" spans="2:9" ht="30" x14ac:dyDescent="0.25">
      <c r="B1519" s="4">
        <v>91078</v>
      </c>
      <c r="C1519" s="8" t="s">
        <v>909</v>
      </c>
      <c r="D1519" s="4" t="s">
        <v>64</v>
      </c>
      <c r="E1519" s="11">
        <f t="shared" si="46"/>
        <v>161.41</v>
      </c>
      <c r="F1519">
        <f t="shared" si="47"/>
        <v>91078</v>
      </c>
      <c r="H1519" s="14">
        <v>159.44</v>
      </c>
      <c r="I1519" s="811">
        <v>161.41</v>
      </c>
    </row>
    <row r="1520" spans="2:9" ht="30" x14ac:dyDescent="0.25">
      <c r="B1520" s="6">
        <v>91079</v>
      </c>
      <c r="C1520" s="9" t="s">
        <v>910</v>
      </c>
      <c r="D1520" s="6" t="s">
        <v>64</v>
      </c>
      <c r="E1520" s="11">
        <f t="shared" si="46"/>
        <v>143.37</v>
      </c>
      <c r="F1520">
        <f t="shared" si="47"/>
        <v>91079</v>
      </c>
      <c r="H1520" s="11">
        <v>141.01</v>
      </c>
      <c r="I1520">
        <v>143.37</v>
      </c>
    </row>
    <row r="1521" spans="2:9" ht="30" x14ac:dyDescent="0.25">
      <c r="B1521" s="4">
        <v>91080</v>
      </c>
      <c r="C1521" s="8" t="s">
        <v>911</v>
      </c>
      <c r="D1521" s="4" t="s">
        <v>64</v>
      </c>
      <c r="E1521" s="11">
        <f t="shared" si="46"/>
        <v>167.29</v>
      </c>
      <c r="F1521">
        <f t="shared" si="47"/>
        <v>91080</v>
      </c>
      <c r="H1521" s="14">
        <v>164.8</v>
      </c>
      <c r="I1521" s="811">
        <v>167.29</v>
      </c>
    </row>
    <row r="1522" spans="2:9" ht="30" x14ac:dyDescent="0.25">
      <c r="B1522" s="6">
        <v>91081</v>
      </c>
      <c r="C1522" s="9" t="s">
        <v>912</v>
      </c>
      <c r="D1522" s="6" t="s">
        <v>64</v>
      </c>
      <c r="E1522" s="11">
        <f t="shared" si="46"/>
        <v>152.88</v>
      </c>
      <c r="F1522">
        <f t="shared" si="47"/>
        <v>91081</v>
      </c>
      <c r="H1522" s="11">
        <v>149.56</v>
      </c>
      <c r="I1522">
        <v>152.88</v>
      </c>
    </row>
    <row r="1523" spans="2:9" ht="30" x14ac:dyDescent="0.25">
      <c r="B1523" s="4">
        <v>91082</v>
      </c>
      <c r="C1523" s="8" t="s">
        <v>913</v>
      </c>
      <c r="D1523" s="4" t="s">
        <v>64</v>
      </c>
      <c r="E1523" s="11">
        <f t="shared" si="46"/>
        <v>178.35</v>
      </c>
      <c r="F1523">
        <f t="shared" si="47"/>
        <v>91082</v>
      </c>
      <c r="H1523" s="14">
        <v>174.75</v>
      </c>
      <c r="I1523" s="811">
        <v>178.35</v>
      </c>
    </row>
    <row r="1524" spans="2:9" ht="30" x14ac:dyDescent="0.25">
      <c r="B1524" s="6">
        <v>91083</v>
      </c>
      <c r="C1524" s="9" t="s">
        <v>914</v>
      </c>
      <c r="D1524" s="6" t="s">
        <v>64</v>
      </c>
      <c r="E1524" s="11">
        <f t="shared" si="46"/>
        <v>163.5</v>
      </c>
      <c r="F1524">
        <f t="shared" si="47"/>
        <v>91083</v>
      </c>
      <c r="H1524" s="11">
        <v>159.19999999999999</v>
      </c>
      <c r="I1524">
        <v>163.5</v>
      </c>
    </row>
    <row r="1525" spans="2:9" ht="30" x14ac:dyDescent="0.25">
      <c r="B1525" s="4">
        <v>91084</v>
      </c>
      <c r="C1525" s="8" t="s">
        <v>915</v>
      </c>
      <c r="D1525" s="4" t="s">
        <v>64</v>
      </c>
      <c r="E1525" s="11">
        <f t="shared" si="46"/>
        <v>188.67</v>
      </c>
      <c r="F1525">
        <f t="shared" si="47"/>
        <v>91084</v>
      </c>
      <c r="H1525" s="14">
        <v>184.1</v>
      </c>
      <c r="I1525" s="811">
        <v>188.67</v>
      </c>
    </row>
    <row r="1526" spans="2:9" ht="30" x14ac:dyDescent="0.25">
      <c r="B1526" s="6">
        <v>91086</v>
      </c>
      <c r="C1526" s="9" t="s">
        <v>916</v>
      </c>
      <c r="D1526" s="6" t="s">
        <v>64</v>
      </c>
      <c r="E1526" s="11">
        <f t="shared" si="46"/>
        <v>140.03</v>
      </c>
      <c r="F1526">
        <f t="shared" si="47"/>
        <v>91086</v>
      </c>
      <c r="H1526" s="11">
        <v>136.47</v>
      </c>
      <c r="I1526">
        <v>140.03</v>
      </c>
    </row>
    <row r="1527" spans="2:9" ht="30" x14ac:dyDescent="0.25">
      <c r="B1527" s="4">
        <v>91087</v>
      </c>
      <c r="C1527" s="8" t="s">
        <v>917</v>
      </c>
      <c r="D1527" s="4" t="s">
        <v>64</v>
      </c>
      <c r="E1527" s="11">
        <f t="shared" si="46"/>
        <v>155.71</v>
      </c>
      <c r="F1527">
        <f t="shared" si="47"/>
        <v>91087</v>
      </c>
      <c r="H1527" s="14">
        <v>151.96</v>
      </c>
      <c r="I1527" s="811">
        <v>155.71</v>
      </c>
    </row>
    <row r="1528" spans="2:9" ht="30" x14ac:dyDescent="0.25">
      <c r="B1528" s="6">
        <v>91088</v>
      </c>
      <c r="C1528" s="9" t="s">
        <v>918</v>
      </c>
      <c r="D1528" s="6" t="s">
        <v>64</v>
      </c>
      <c r="E1528" s="11">
        <f t="shared" si="46"/>
        <v>184.06</v>
      </c>
      <c r="F1528">
        <f t="shared" si="47"/>
        <v>91088</v>
      </c>
      <c r="H1528" s="11">
        <v>176.63</v>
      </c>
      <c r="I1528">
        <v>184.06</v>
      </c>
    </row>
    <row r="1529" spans="2:9" ht="30" x14ac:dyDescent="0.25">
      <c r="B1529" s="4">
        <v>91089</v>
      </c>
      <c r="C1529" s="8" t="s">
        <v>919</v>
      </c>
      <c r="D1529" s="4" t="s">
        <v>64</v>
      </c>
      <c r="E1529" s="11">
        <f t="shared" si="46"/>
        <v>199.85</v>
      </c>
      <c r="F1529">
        <f t="shared" si="47"/>
        <v>91089</v>
      </c>
      <c r="H1529" s="14">
        <v>192.22</v>
      </c>
      <c r="I1529" s="811">
        <v>199.85</v>
      </c>
    </row>
    <row r="1530" spans="2:9" ht="30" x14ac:dyDescent="0.25">
      <c r="B1530" s="6">
        <v>91090</v>
      </c>
      <c r="C1530" s="9" t="s">
        <v>920</v>
      </c>
      <c r="D1530" s="6" t="s">
        <v>64</v>
      </c>
      <c r="E1530" s="11">
        <f t="shared" si="46"/>
        <v>151.37</v>
      </c>
      <c r="F1530">
        <f t="shared" si="47"/>
        <v>91090</v>
      </c>
      <c r="H1530" s="11">
        <v>146.53</v>
      </c>
      <c r="I1530">
        <v>151.37</v>
      </c>
    </row>
    <row r="1531" spans="2:9" ht="30" x14ac:dyDescent="0.25">
      <c r="B1531" s="4">
        <v>91091</v>
      </c>
      <c r="C1531" s="8" t="s">
        <v>921</v>
      </c>
      <c r="D1531" s="4" t="s">
        <v>64</v>
      </c>
      <c r="E1531" s="11">
        <f t="shared" si="46"/>
        <v>168.67</v>
      </c>
      <c r="F1531">
        <f t="shared" si="47"/>
        <v>91091</v>
      </c>
      <c r="H1531" s="14">
        <v>163.5</v>
      </c>
      <c r="I1531" s="811">
        <v>168.67</v>
      </c>
    </row>
    <row r="1532" spans="2:9" ht="30" x14ac:dyDescent="0.25">
      <c r="B1532" s="6">
        <v>91092</v>
      </c>
      <c r="C1532" s="9" t="s">
        <v>922</v>
      </c>
      <c r="D1532" s="6" t="s">
        <v>64</v>
      </c>
      <c r="E1532" s="11">
        <f t="shared" si="46"/>
        <v>196.58</v>
      </c>
      <c r="F1532">
        <f t="shared" si="47"/>
        <v>91092</v>
      </c>
      <c r="H1532" s="11">
        <v>187.53</v>
      </c>
      <c r="I1532">
        <v>196.58</v>
      </c>
    </row>
    <row r="1533" spans="2:9" ht="30" x14ac:dyDescent="0.25">
      <c r="B1533" s="4">
        <v>91093</v>
      </c>
      <c r="C1533" s="8" t="s">
        <v>923</v>
      </c>
      <c r="D1533" s="4" t="s">
        <v>64</v>
      </c>
      <c r="E1533" s="11">
        <f t="shared" si="46"/>
        <v>214.25</v>
      </c>
      <c r="F1533">
        <f t="shared" si="47"/>
        <v>91093</v>
      </c>
      <c r="H1533" s="14">
        <v>204.81</v>
      </c>
      <c r="I1533" s="811">
        <v>214.25</v>
      </c>
    </row>
    <row r="1534" spans="2:9" ht="30" x14ac:dyDescent="0.25">
      <c r="B1534" s="6">
        <v>91094</v>
      </c>
      <c r="C1534" s="9" t="s">
        <v>924</v>
      </c>
      <c r="D1534" s="6" t="s">
        <v>64</v>
      </c>
      <c r="E1534" s="11">
        <f t="shared" si="46"/>
        <v>143.78</v>
      </c>
      <c r="F1534">
        <f t="shared" si="47"/>
        <v>91094</v>
      </c>
      <c r="H1534" s="11">
        <v>141.33000000000001</v>
      </c>
      <c r="I1534">
        <v>143.78</v>
      </c>
    </row>
    <row r="1535" spans="2:9" ht="30" x14ac:dyDescent="0.25">
      <c r="B1535" s="4">
        <v>91095</v>
      </c>
      <c r="C1535" s="8" t="s">
        <v>925</v>
      </c>
      <c r="D1535" s="4" t="s">
        <v>64</v>
      </c>
      <c r="E1535" s="11">
        <f t="shared" si="46"/>
        <v>168.39</v>
      </c>
      <c r="F1535">
        <f t="shared" si="47"/>
        <v>91095</v>
      </c>
      <c r="H1535" s="14">
        <v>165.78</v>
      </c>
      <c r="I1535" s="811">
        <v>168.39</v>
      </c>
    </row>
    <row r="1536" spans="2:9" ht="30" x14ac:dyDescent="0.25">
      <c r="B1536" s="6">
        <v>91096</v>
      </c>
      <c r="C1536" s="9" t="s">
        <v>926</v>
      </c>
      <c r="D1536" s="6" t="s">
        <v>64</v>
      </c>
      <c r="E1536" s="11">
        <f t="shared" si="46"/>
        <v>146.81</v>
      </c>
      <c r="F1536">
        <f t="shared" si="47"/>
        <v>91096</v>
      </c>
      <c r="H1536" s="11">
        <v>144.06</v>
      </c>
      <c r="I1536">
        <v>146.81</v>
      </c>
    </row>
    <row r="1537" spans="2:9" ht="30" x14ac:dyDescent="0.25">
      <c r="B1537" s="4">
        <v>91097</v>
      </c>
      <c r="C1537" s="8" t="s">
        <v>927</v>
      </c>
      <c r="D1537" s="4" t="s">
        <v>64</v>
      </c>
      <c r="E1537" s="11">
        <f t="shared" si="46"/>
        <v>171.26</v>
      </c>
      <c r="F1537">
        <f t="shared" si="47"/>
        <v>91097</v>
      </c>
      <c r="H1537" s="14">
        <v>168.34</v>
      </c>
      <c r="I1537" s="811">
        <v>171.26</v>
      </c>
    </row>
    <row r="1538" spans="2:9" ht="30" x14ac:dyDescent="0.25">
      <c r="B1538" s="6">
        <v>91098</v>
      </c>
      <c r="C1538" s="9" t="s">
        <v>928</v>
      </c>
      <c r="D1538" s="6" t="s">
        <v>64</v>
      </c>
      <c r="E1538" s="11">
        <f t="shared" si="46"/>
        <v>159.05000000000001</v>
      </c>
      <c r="F1538">
        <f t="shared" si="47"/>
        <v>91098</v>
      </c>
      <c r="H1538" s="11">
        <v>155.07</v>
      </c>
      <c r="I1538">
        <v>159.05000000000001</v>
      </c>
    </row>
    <row r="1539" spans="2:9" ht="30" x14ac:dyDescent="0.25">
      <c r="B1539" s="4">
        <v>91099</v>
      </c>
      <c r="C1539" s="8" t="s">
        <v>929</v>
      </c>
      <c r="D1539" s="4" t="s">
        <v>64</v>
      </c>
      <c r="E1539" s="11">
        <f t="shared" ref="E1539:E1602" si="48">IF($K$2=$H$1,H1539,I1539)</f>
        <v>185.06</v>
      </c>
      <c r="F1539">
        <f t="shared" ref="F1539:F1602" si="49">IF(LEN($B1539)=7,CONCATENATE(MID($B1539,1,6),"00",RIGHT($B1539,1)),IF(LEN($B1539)=8,CONCATENATE(MID($B1539,1,6),"0",RIGHT($B1539,2)),$B1539))</f>
        <v>91099</v>
      </c>
      <c r="H1539" s="14">
        <v>180.78</v>
      </c>
      <c r="I1539" s="811">
        <v>185.06</v>
      </c>
    </row>
    <row r="1540" spans="2:9" ht="30" x14ac:dyDescent="0.25">
      <c r="B1540" s="6">
        <v>91100</v>
      </c>
      <c r="C1540" s="9" t="s">
        <v>930</v>
      </c>
      <c r="D1540" s="6" t="s">
        <v>64</v>
      </c>
      <c r="E1540" s="11">
        <f t="shared" si="48"/>
        <v>167.49</v>
      </c>
      <c r="F1540">
        <f t="shared" si="49"/>
        <v>91100</v>
      </c>
      <c r="H1540" s="11">
        <v>162.69999999999999</v>
      </c>
      <c r="I1540">
        <v>167.49</v>
      </c>
    </row>
    <row r="1541" spans="2:9" ht="30" x14ac:dyDescent="0.25">
      <c r="B1541" s="4">
        <v>91101</v>
      </c>
      <c r="C1541" s="8" t="s">
        <v>931</v>
      </c>
      <c r="D1541" s="4" t="s">
        <v>64</v>
      </c>
      <c r="E1541" s="11">
        <f t="shared" si="48"/>
        <v>193.38</v>
      </c>
      <c r="F1541">
        <f t="shared" si="49"/>
        <v>91101</v>
      </c>
      <c r="H1541" s="14">
        <v>188.3</v>
      </c>
      <c r="I1541" s="807">
        <v>193.38</v>
      </c>
    </row>
    <row r="1542" spans="2:9" ht="30" x14ac:dyDescent="0.25">
      <c r="B1542" s="6">
        <v>93952</v>
      </c>
      <c r="C1542" s="9" t="s">
        <v>932</v>
      </c>
      <c r="D1542" s="6" t="s">
        <v>9</v>
      </c>
      <c r="E1542" s="11">
        <f t="shared" si="48"/>
        <v>235.67</v>
      </c>
      <c r="F1542">
        <f t="shared" si="49"/>
        <v>93952</v>
      </c>
      <c r="H1542" s="11">
        <v>223.93</v>
      </c>
      <c r="I1542">
        <v>235.67</v>
      </c>
    </row>
    <row r="1543" spans="2:9" ht="30" x14ac:dyDescent="0.25">
      <c r="B1543" s="4">
        <v>93953</v>
      </c>
      <c r="C1543" s="8" t="s">
        <v>933</v>
      </c>
      <c r="D1543" s="4" t="s">
        <v>9</v>
      </c>
      <c r="E1543" s="11">
        <f t="shared" si="48"/>
        <v>219.73</v>
      </c>
      <c r="F1543">
        <f t="shared" si="49"/>
        <v>93953</v>
      </c>
      <c r="H1543" s="14">
        <v>209.26</v>
      </c>
      <c r="I1543" s="811">
        <v>219.73</v>
      </c>
    </row>
    <row r="1544" spans="2:9" ht="30" x14ac:dyDescent="0.25">
      <c r="B1544" s="6">
        <v>93954</v>
      </c>
      <c r="C1544" s="9" t="s">
        <v>934</v>
      </c>
      <c r="D1544" s="6" t="s">
        <v>9</v>
      </c>
      <c r="E1544" s="11">
        <f t="shared" si="48"/>
        <v>210.13</v>
      </c>
      <c r="F1544">
        <f t="shared" si="49"/>
        <v>93954</v>
      </c>
      <c r="H1544" s="11">
        <v>200.4</v>
      </c>
      <c r="I1544">
        <v>210.13</v>
      </c>
    </row>
    <row r="1545" spans="2:9" ht="30" x14ac:dyDescent="0.25">
      <c r="B1545" s="4">
        <v>93955</v>
      </c>
      <c r="C1545" s="8" t="s">
        <v>935</v>
      </c>
      <c r="D1545" s="4" t="s">
        <v>9</v>
      </c>
      <c r="E1545" s="11">
        <f t="shared" si="48"/>
        <v>203.36</v>
      </c>
      <c r="F1545">
        <f t="shared" si="49"/>
        <v>93955</v>
      </c>
      <c r="H1545" s="14">
        <v>194.13</v>
      </c>
      <c r="I1545" s="811">
        <v>203.36</v>
      </c>
    </row>
    <row r="1546" spans="2:9" ht="30" x14ac:dyDescent="0.25">
      <c r="B1546" s="6">
        <v>93956</v>
      </c>
      <c r="C1546" s="9" t="s">
        <v>936</v>
      </c>
      <c r="D1546" s="6" t="s">
        <v>9</v>
      </c>
      <c r="E1546" s="11">
        <f t="shared" si="48"/>
        <v>197.98</v>
      </c>
      <c r="F1546">
        <f t="shared" si="49"/>
        <v>93956</v>
      </c>
      <c r="H1546" s="11">
        <v>189.17</v>
      </c>
      <c r="I1546">
        <v>197.98</v>
      </c>
    </row>
    <row r="1547" spans="2:9" ht="30" x14ac:dyDescent="0.25">
      <c r="B1547" s="4">
        <v>93957</v>
      </c>
      <c r="C1547" s="8" t="s">
        <v>937</v>
      </c>
      <c r="D1547" s="4" t="s">
        <v>9</v>
      </c>
      <c r="E1547" s="11">
        <f t="shared" si="48"/>
        <v>251.31</v>
      </c>
      <c r="F1547">
        <f t="shared" si="49"/>
        <v>93957</v>
      </c>
      <c r="H1547" s="14">
        <v>239.34</v>
      </c>
      <c r="I1547" s="811">
        <v>251.31</v>
      </c>
    </row>
    <row r="1548" spans="2:9" ht="30" x14ac:dyDescent="0.25">
      <c r="B1548" s="6">
        <v>93958</v>
      </c>
      <c r="C1548" s="9" t="s">
        <v>938</v>
      </c>
      <c r="D1548" s="6" t="s">
        <v>9</v>
      </c>
      <c r="E1548" s="11">
        <f t="shared" si="48"/>
        <v>234.42</v>
      </c>
      <c r="F1548">
        <f t="shared" si="49"/>
        <v>93958</v>
      </c>
      <c r="H1548" s="11">
        <v>223.77</v>
      </c>
      <c r="I1548">
        <v>234.42</v>
      </c>
    </row>
    <row r="1549" spans="2:9" ht="30" x14ac:dyDescent="0.25">
      <c r="B1549" s="4">
        <v>93959</v>
      </c>
      <c r="C1549" s="8" t="s">
        <v>939</v>
      </c>
      <c r="D1549" s="4" t="s">
        <v>9</v>
      </c>
      <c r="E1549" s="11">
        <f t="shared" si="48"/>
        <v>224.36</v>
      </c>
      <c r="F1549">
        <f t="shared" si="49"/>
        <v>93959</v>
      </c>
      <c r="H1549" s="14">
        <v>214.51</v>
      </c>
      <c r="I1549" s="811">
        <v>224.36</v>
      </c>
    </row>
    <row r="1550" spans="2:9" ht="30" x14ac:dyDescent="0.25">
      <c r="B1550" s="6">
        <v>93960</v>
      </c>
      <c r="C1550" s="9" t="s">
        <v>940</v>
      </c>
      <c r="D1550" s="6" t="s">
        <v>9</v>
      </c>
      <c r="E1550" s="11">
        <f t="shared" si="48"/>
        <v>217.27</v>
      </c>
      <c r="F1550">
        <f t="shared" si="49"/>
        <v>93960</v>
      </c>
      <c r="H1550" s="11">
        <v>207.95</v>
      </c>
      <c r="I1550">
        <v>217.27</v>
      </c>
    </row>
    <row r="1551" spans="2:9" ht="30" x14ac:dyDescent="0.25">
      <c r="B1551" s="4">
        <v>93961</v>
      </c>
      <c r="C1551" s="8" t="s">
        <v>941</v>
      </c>
      <c r="D1551" s="4" t="s">
        <v>9</v>
      </c>
      <c r="E1551" s="11">
        <f t="shared" si="48"/>
        <v>211.7</v>
      </c>
      <c r="F1551">
        <f t="shared" si="49"/>
        <v>93961</v>
      </c>
      <c r="H1551" s="14">
        <v>202.82</v>
      </c>
      <c r="I1551" s="811">
        <v>211.7</v>
      </c>
    </row>
    <row r="1552" spans="2:9" ht="30" x14ac:dyDescent="0.25">
      <c r="B1552" s="6">
        <v>93962</v>
      </c>
      <c r="C1552" s="9" t="s">
        <v>942</v>
      </c>
      <c r="D1552" s="6" t="s">
        <v>9</v>
      </c>
      <c r="E1552" s="11">
        <f t="shared" si="48"/>
        <v>220.85</v>
      </c>
      <c r="F1552">
        <f t="shared" si="49"/>
        <v>93962</v>
      </c>
      <c r="H1552" s="11">
        <v>209.51</v>
      </c>
      <c r="I1552">
        <v>220.85</v>
      </c>
    </row>
    <row r="1553" spans="2:9" ht="30" x14ac:dyDescent="0.25">
      <c r="B1553" s="4">
        <v>93963</v>
      </c>
      <c r="C1553" s="8" t="s">
        <v>943</v>
      </c>
      <c r="D1553" s="4" t="s">
        <v>9</v>
      </c>
      <c r="E1553" s="11">
        <f t="shared" si="48"/>
        <v>204.95</v>
      </c>
      <c r="F1553">
        <f t="shared" si="49"/>
        <v>93963</v>
      </c>
      <c r="H1553" s="14">
        <v>194.86</v>
      </c>
      <c r="I1553" s="811">
        <v>204.95</v>
      </c>
    </row>
    <row r="1554" spans="2:9" ht="30" x14ac:dyDescent="0.25">
      <c r="B1554" s="6">
        <v>93964</v>
      </c>
      <c r="C1554" s="9" t="s">
        <v>944</v>
      </c>
      <c r="D1554" s="6" t="s">
        <v>9</v>
      </c>
      <c r="E1554" s="11">
        <f t="shared" si="48"/>
        <v>195.4</v>
      </c>
      <c r="F1554">
        <f t="shared" si="49"/>
        <v>93964</v>
      </c>
      <c r="H1554" s="11">
        <v>186.08</v>
      </c>
      <c r="I1554">
        <v>195.4</v>
      </c>
    </row>
    <row r="1555" spans="2:9" ht="30" x14ac:dyDescent="0.25">
      <c r="B1555" s="4">
        <v>93965</v>
      </c>
      <c r="C1555" s="8" t="s">
        <v>945</v>
      </c>
      <c r="D1555" s="4" t="s">
        <v>9</v>
      </c>
      <c r="E1555" s="11">
        <f t="shared" si="48"/>
        <v>186.48</v>
      </c>
      <c r="F1555">
        <f t="shared" si="49"/>
        <v>93965</v>
      </c>
      <c r="H1555" s="14">
        <v>177.92</v>
      </c>
      <c r="I1555" s="807">
        <v>186.48</v>
      </c>
    </row>
    <row r="1556" spans="2:9" ht="30" x14ac:dyDescent="0.25">
      <c r="B1556" s="6">
        <v>93966</v>
      </c>
      <c r="C1556" s="9" t="s">
        <v>946</v>
      </c>
      <c r="D1556" s="6" t="s">
        <v>9</v>
      </c>
      <c r="E1556" s="11">
        <f t="shared" si="48"/>
        <v>183.31</v>
      </c>
      <c r="F1556">
        <f t="shared" si="49"/>
        <v>93966</v>
      </c>
      <c r="H1556" s="11">
        <v>174.89</v>
      </c>
      <c r="I1556" s="76">
        <v>183.31</v>
      </c>
    </row>
    <row r="1557" spans="2:9" ht="30" x14ac:dyDescent="0.25">
      <c r="B1557" s="4">
        <v>93967</v>
      </c>
      <c r="C1557" s="8" t="s">
        <v>947</v>
      </c>
      <c r="D1557" s="4" t="s">
        <v>9</v>
      </c>
      <c r="E1557" s="11">
        <f t="shared" si="48"/>
        <v>236.5</v>
      </c>
      <c r="F1557">
        <f t="shared" si="49"/>
        <v>93967</v>
      </c>
      <c r="H1557" s="14">
        <v>224.94</v>
      </c>
      <c r="I1557" s="811">
        <v>236.5</v>
      </c>
    </row>
    <row r="1558" spans="2:9" ht="30" x14ac:dyDescent="0.25">
      <c r="B1558" s="6">
        <v>93968</v>
      </c>
      <c r="C1558" s="9" t="s">
        <v>948</v>
      </c>
      <c r="D1558" s="6" t="s">
        <v>9</v>
      </c>
      <c r="E1558" s="11">
        <f t="shared" si="48"/>
        <v>219.65</v>
      </c>
      <c r="F1558">
        <f t="shared" si="49"/>
        <v>93968</v>
      </c>
      <c r="H1558" s="11">
        <v>209.41</v>
      </c>
      <c r="I1558">
        <v>219.65</v>
      </c>
    </row>
    <row r="1559" spans="2:9" ht="30" x14ac:dyDescent="0.25">
      <c r="B1559" s="4">
        <v>93969</v>
      </c>
      <c r="C1559" s="8" t="s">
        <v>949</v>
      </c>
      <c r="D1559" s="4" t="s">
        <v>9</v>
      </c>
      <c r="E1559" s="11">
        <f t="shared" si="48"/>
        <v>209.64</v>
      </c>
      <c r="F1559">
        <f t="shared" si="49"/>
        <v>93969</v>
      </c>
      <c r="H1559" s="14">
        <v>200.18</v>
      </c>
      <c r="I1559" s="811">
        <v>209.64</v>
      </c>
    </row>
    <row r="1560" spans="2:9" ht="30" x14ac:dyDescent="0.25">
      <c r="B1560" s="6">
        <v>93970</v>
      </c>
      <c r="C1560" s="9" t="s">
        <v>950</v>
      </c>
      <c r="D1560" s="6" t="s">
        <v>9</v>
      </c>
      <c r="E1560" s="11">
        <f t="shared" si="48"/>
        <v>202.6</v>
      </c>
      <c r="F1560">
        <f t="shared" si="49"/>
        <v>93970</v>
      </c>
      <c r="H1560" s="11">
        <v>193.68</v>
      </c>
      <c r="I1560">
        <v>202.6</v>
      </c>
    </row>
    <row r="1561" spans="2:9" ht="30" x14ac:dyDescent="0.25">
      <c r="B1561" s="4">
        <v>93971</v>
      </c>
      <c r="C1561" s="8" t="s">
        <v>951</v>
      </c>
      <c r="D1561" s="4" t="s">
        <v>9</v>
      </c>
      <c r="E1561" s="11">
        <f t="shared" si="48"/>
        <v>191.16</v>
      </c>
      <c r="F1561">
        <f t="shared" si="49"/>
        <v>93971</v>
      </c>
      <c r="H1561" s="14">
        <v>182.84</v>
      </c>
      <c r="I1561" s="811">
        <v>191.16</v>
      </c>
    </row>
    <row r="1562" spans="2:9" ht="30" x14ac:dyDescent="0.25">
      <c r="B1562" s="6">
        <v>95108</v>
      </c>
      <c r="C1562" s="9" t="s">
        <v>9493</v>
      </c>
      <c r="D1562" s="6" t="s">
        <v>42</v>
      </c>
      <c r="E1562" s="11">
        <f t="shared" si="48"/>
        <v>37.229999999999997</v>
      </c>
      <c r="F1562">
        <f t="shared" si="49"/>
        <v>95108</v>
      </c>
      <c r="H1562" s="11">
        <v>34.630000000000003</v>
      </c>
      <c r="I1562">
        <v>37.229999999999997</v>
      </c>
    </row>
    <row r="1563" spans="2:9" x14ac:dyDescent="0.25">
      <c r="B1563" s="4">
        <v>100332</v>
      </c>
      <c r="C1563" s="8" t="s">
        <v>952</v>
      </c>
      <c r="D1563" s="4" t="s">
        <v>64</v>
      </c>
      <c r="E1563" s="11">
        <f t="shared" si="48"/>
        <v>858.2</v>
      </c>
      <c r="F1563">
        <f t="shared" si="49"/>
        <v>100332</v>
      </c>
      <c r="H1563" s="14">
        <v>851.12</v>
      </c>
      <c r="I1563" s="811">
        <v>858.2</v>
      </c>
    </row>
    <row r="1564" spans="2:9" ht="30" x14ac:dyDescent="0.25">
      <c r="B1564" s="6">
        <v>100333</v>
      </c>
      <c r="C1564" s="9" t="s">
        <v>953</v>
      </c>
      <c r="D1564" s="6" t="s">
        <v>64</v>
      </c>
      <c r="E1564" s="11">
        <f t="shared" si="48"/>
        <v>545.37</v>
      </c>
      <c r="F1564">
        <f t="shared" si="49"/>
        <v>100333</v>
      </c>
      <c r="H1564" s="11">
        <v>539.80999999999995</v>
      </c>
      <c r="I1564">
        <v>545.37</v>
      </c>
    </row>
    <row r="1565" spans="2:9" x14ac:dyDescent="0.25">
      <c r="B1565" s="4">
        <v>100334</v>
      </c>
      <c r="C1565" s="8" t="s">
        <v>954</v>
      </c>
      <c r="D1565" s="4" t="s">
        <v>64</v>
      </c>
      <c r="E1565" s="11">
        <f t="shared" si="48"/>
        <v>688.46</v>
      </c>
      <c r="F1565">
        <f t="shared" si="49"/>
        <v>100334</v>
      </c>
      <c r="H1565" s="14">
        <v>682.38</v>
      </c>
      <c r="I1565" s="811">
        <v>688.46</v>
      </c>
    </row>
    <row r="1566" spans="2:9" ht="30" x14ac:dyDescent="0.25">
      <c r="B1566" s="6">
        <v>100335</v>
      </c>
      <c r="C1566" s="9" t="s">
        <v>955</v>
      </c>
      <c r="D1566" s="6" t="s">
        <v>64</v>
      </c>
      <c r="E1566" s="11">
        <f t="shared" si="48"/>
        <v>453.84</v>
      </c>
      <c r="F1566">
        <f t="shared" si="49"/>
        <v>100335</v>
      </c>
      <c r="H1566" s="11">
        <v>448.9</v>
      </c>
      <c r="I1566">
        <v>453.84</v>
      </c>
    </row>
    <row r="1567" spans="2:9" ht="30" x14ac:dyDescent="0.25">
      <c r="B1567" s="4">
        <v>100341</v>
      </c>
      <c r="C1567" s="8" t="s">
        <v>956</v>
      </c>
      <c r="D1567" s="4" t="s">
        <v>64</v>
      </c>
      <c r="E1567" s="11">
        <f t="shared" si="48"/>
        <v>47.26</v>
      </c>
      <c r="F1567">
        <f t="shared" si="49"/>
        <v>100341</v>
      </c>
      <c r="H1567" s="14">
        <v>45.44</v>
      </c>
      <c r="I1567" s="811">
        <v>47.26</v>
      </c>
    </row>
    <row r="1568" spans="2:9" x14ac:dyDescent="0.25">
      <c r="B1568" s="6">
        <v>100342</v>
      </c>
      <c r="C1568" s="9" t="s">
        <v>957</v>
      </c>
      <c r="D1568" s="6" t="s">
        <v>49</v>
      </c>
      <c r="E1568" s="11">
        <f t="shared" si="48"/>
        <v>16.34</v>
      </c>
      <c r="F1568">
        <f t="shared" si="49"/>
        <v>100342</v>
      </c>
      <c r="H1568" s="11">
        <v>15.93</v>
      </c>
      <c r="I1568">
        <v>16.34</v>
      </c>
    </row>
    <row r="1569" spans="2:9" x14ac:dyDescent="0.25">
      <c r="B1569" s="4">
        <v>100343</v>
      </c>
      <c r="C1569" s="8" t="s">
        <v>958</v>
      </c>
      <c r="D1569" s="4" t="s">
        <v>49</v>
      </c>
      <c r="E1569" s="11">
        <f t="shared" si="48"/>
        <v>15.59</v>
      </c>
      <c r="F1569">
        <f t="shared" si="49"/>
        <v>100343</v>
      </c>
      <c r="H1569" s="14">
        <v>15.3</v>
      </c>
      <c r="I1569" s="811">
        <v>15.59</v>
      </c>
    </row>
    <row r="1570" spans="2:9" x14ac:dyDescent="0.25">
      <c r="B1570" s="6">
        <v>100344</v>
      </c>
      <c r="C1570" s="9" t="s">
        <v>959</v>
      </c>
      <c r="D1570" s="6" t="s">
        <v>49</v>
      </c>
      <c r="E1570" s="11">
        <f t="shared" si="48"/>
        <v>14.05</v>
      </c>
      <c r="F1570">
        <f t="shared" si="49"/>
        <v>100344</v>
      </c>
      <c r="H1570" s="11">
        <v>13.85</v>
      </c>
      <c r="I1570" s="76">
        <v>14.05</v>
      </c>
    </row>
    <row r="1571" spans="2:9" x14ac:dyDescent="0.25">
      <c r="B1571" s="4">
        <v>100345</v>
      </c>
      <c r="C1571" s="8" t="s">
        <v>960</v>
      </c>
      <c r="D1571" s="4" t="s">
        <v>49</v>
      </c>
      <c r="E1571" s="11">
        <f t="shared" si="48"/>
        <v>11.94</v>
      </c>
      <c r="F1571">
        <f t="shared" si="49"/>
        <v>100345</v>
      </c>
      <c r="H1571" s="14">
        <v>11.78</v>
      </c>
      <c r="I1571" s="811">
        <v>11.94</v>
      </c>
    </row>
    <row r="1572" spans="2:9" x14ac:dyDescent="0.25">
      <c r="B1572" s="6">
        <v>100346</v>
      </c>
      <c r="C1572" s="9" t="s">
        <v>961</v>
      </c>
      <c r="D1572" s="6" t="s">
        <v>49</v>
      </c>
      <c r="E1572" s="11">
        <f t="shared" si="48"/>
        <v>11.41</v>
      </c>
      <c r="F1572">
        <f t="shared" si="49"/>
        <v>100346</v>
      </c>
      <c r="H1572" s="11">
        <v>11.31</v>
      </c>
      <c r="I1572" s="76">
        <v>11.41</v>
      </c>
    </row>
    <row r="1573" spans="2:9" x14ac:dyDescent="0.25">
      <c r="B1573" s="4">
        <v>100347</v>
      </c>
      <c r="C1573" s="8" t="s">
        <v>962</v>
      </c>
      <c r="D1573" s="4" t="s">
        <v>49</v>
      </c>
      <c r="E1573" s="11">
        <f t="shared" si="48"/>
        <v>12.89</v>
      </c>
      <c r="F1573">
        <f t="shared" si="49"/>
        <v>100347</v>
      </c>
      <c r="H1573" s="14">
        <v>12.82</v>
      </c>
      <c r="I1573" s="807">
        <v>12.89</v>
      </c>
    </row>
    <row r="1574" spans="2:9" x14ac:dyDescent="0.25">
      <c r="B1574" s="6">
        <v>100348</v>
      </c>
      <c r="C1574" s="9" t="s">
        <v>963</v>
      </c>
      <c r="D1574" s="6" t="s">
        <v>49</v>
      </c>
      <c r="E1574" s="11">
        <f t="shared" si="48"/>
        <v>12.64</v>
      </c>
      <c r="F1574">
        <f t="shared" si="49"/>
        <v>100348</v>
      </c>
      <c r="H1574" s="11">
        <v>12.6</v>
      </c>
      <c r="I1574" s="76">
        <v>12.64</v>
      </c>
    </row>
    <row r="1575" spans="2:9" x14ac:dyDescent="0.25">
      <c r="B1575" s="4">
        <v>100349</v>
      </c>
      <c r="C1575" s="8" t="s">
        <v>18317</v>
      </c>
      <c r="D1575" s="4" t="s">
        <v>7</v>
      </c>
      <c r="E1575" s="11">
        <f t="shared" si="48"/>
        <v>889.15</v>
      </c>
      <c r="F1575">
        <f t="shared" si="49"/>
        <v>100349</v>
      </c>
      <c r="H1575" s="14">
        <v>886.25</v>
      </c>
      <c r="I1575" s="807">
        <v>889.15</v>
      </c>
    </row>
    <row r="1576" spans="2:9" ht="30" x14ac:dyDescent="0.25">
      <c r="B1576" s="6">
        <v>104841</v>
      </c>
      <c r="C1576" s="9" t="s">
        <v>9494</v>
      </c>
      <c r="D1576" s="6" t="s">
        <v>9</v>
      </c>
      <c r="E1576" s="11">
        <f t="shared" si="48"/>
        <v>83.08</v>
      </c>
      <c r="F1576">
        <f t="shared" si="49"/>
        <v>104841</v>
      </c>
      <c r="H1576" s="11">
        <v>80.64</v>
      </c>
      <c r="I1576" s="76">
        <v>83.08</v>
      </c>
    </row>
    <row r="1577" spans="2:9" ht="30" x14ac:dyDescent="0.25">
      <c r="B1577" s="4">
        <v>104842</v>
      </c>
      <c r="C1577" s="8" t="s">
        <v>9495</v>
      </c>
      <c r="D1577" s="4" t="s">
        <v>9</v>
      </c>
      <c r="E1577" s="11">
        <f t="shared" si="48"/>
        <v>71.569999999999993</v>
      </c>
      <c r="F1577">
        <f t="shared" si="49"/>
        <v>104842</v>
      </c>
      <c r="H1577" s="14">
        <v>69.58</v>
      </c>
      <c r="I1577" s="807">
        <v>71.569999999999993</v>
      </c>
    </row>
    <row r="1578" spans="2:9" ht="30" x14ac:dyDescent="0.25">
      <c r="B1578" s="6">
        <v>104843</v>
      </c>
      <c r="C1578" s="9" t="s">
        <v>9496</v>
      </c>
      <c r="D1578" s="6" t="s">
        <v>9</v>
      </c>
      <c r="E1578" s="11">
        <f t="shared" si="48"/>
        <v>112.59</v>
      </c>
      <c r="F1578">
        <f t="shared" si="49"/>
        <v>104843</v>
      </c>
      <c r="H1578" s="11">
        <v>108.95</v>
      </c>
      <c r="I1578" s="76">
        <v>112.59</v>
      </c>
    </row>
    <row r="1579" spans="2:9" ht="30" x14ac:dyDescent="0.25">
      <c r="B1579" s="4">
        <v>104844</v>
      </c>
      <c r="C1579" s="8" t="s">
        <v>9497</v>
      </c>
      <c r="D1579" s="4" t="s">
        <v>9</v>
      </c>
      <c r="E1579" s="11">
        <f t="shared" si="48"/>
        <v>91.32</v>
      </c>
      <c r="F1579">
        <f t="shared" si="49"/>
        <v>104844</v>
      </c>
      <c r="H1579" s="14">
        <v>88.54</v>
      </c>
      <c r="I1579" s="807">
        <v>91.32</v>
      </c>
    </row>
    <row r="1580" spans="2:9" ht="30" x14ac:dyDescent="0.25">
      <c r="B1580" s="6">
        <v>104845</v>
      </c>
      <c r="C1580" s="9" t="s">
        <v>9498</v>
      </c>
      <c r="D1580" s="6" t="s">
        <v>9</v>
      </c>
      <c r="E1580" s="11">
        <f t="shared" si="48"/>
        <v>127.81</v>
      </c>
      <c r="F1580">
        <f t="shared" si="49"/>
        <v>104845</v>
      </c>
      <c r="H1580" s="11">
        <v>123.58</v>
      </c>
      <c r="I1580" s="76">
        <v>127.81</v>
      </c>
    </row>
    <row r="1581" spans="2:9" ht="30" x14ac:dyDescent="0.25">
      <c r="B1581" s="4">
        <v>104846</v>
      </c>
      <c r="C1581" s="8" t="s">
        <v>9499</v>
      </c>
      <c r="D1581" s="4" t="s">
        <v>9</v>
      </c>
      <c r="E1581" s="11">
        <f t="shared" si="48"/>
        <v>103.54</v>
      </c>
      <c r="F1581">
        <f t="shared" si="49"/>
        <v>104846</v>
      </c>
      <c r="H1581" s="14">
        <v>100.27</v>
      </c>
      <c r="I1581" s="807">
        <v>103.54</v>
      </c>
    </row>
    <row r="1582" spans="2:9" ht="30" x14ac:dyDescent="0.25">
      <c r="B1582" s="6">
        <v>104847</v>
      </c>
      <c r="C1582" s="9" t="s">
        <v>9500</v>
      </c>
      <c r="D1582" s="6" t="s">
        <v>9</v>
      </c>
      <c r="E1582" s="11">
        <f t="shared" si="48"/>
        <v>88.63</v>
      </c>
      <c r="F1582">
        <f t="shared" si="49"/>
        <v>104847</v>
      </c>
      <c r="H1582" s="11">
        <v>85.97</v>
      </c>
      <c r="I1582" s="76">
        <v>88.63</v>
      </c>
    </row>
    <row r="1583" spans="2:9" ht="30" x14ac:dyDescent="0.25">
      <c r="B1583" s="4">
        <v>104848</v>
      </c>
      <c r="C1583" s="8" t="s">
        <v>9501</v>
      </c>
      <c r="D1583" s="4" t="s">
        <v>9</v>
      </c>
      <c r="E1583" s="11">
        <f t="shared" si="48"/>
        <v>68.78</v>
      </c>
      <c r="F1583">
        <f t="shared" si="49"/>
        <v>104848</v>
      </c>
      <c r="H1583" s="14">
        <v>66.62</v>
      </c>
      <c r="I1583" s="807">
        <v>68.78</v>
      </c>
    </row>
    <row r="1584" spans="2:9" ht="30" x14ac:dyDescent="0.25">
      <c r="B1584" s="6">
        <v>104849</v>
      </c>
      <c r="C1584" s="9" t="s">
        <v>9502</v>
      </c>
      <c r="D1584" s="6" t="s">
        <v>9</v>
      </c>
      <c r="E1584" s="11">
        <f t="shared" si="48"/>
        <v>59.58</v>
      </c>
      <c r="F1584">
        <f t="shared" si="49"/>
        <v>104849</v>
      </c>
      <c r="H1584" s="11">
        <v>57.86</v>
      </c>
      <c r="I1584" s="76">
        <v>59.58</v>
      </c>
    </row>
    <row r="1585" spans="2:9" ht="30" x14ac:dyDescent="0.25">
      <c r="B1585" s="4">
        <v>104850</v>
      </c>
      <c r="C1585" s="8" t="s">
        <v>9503</v>
      </c>
      <c r="D1585" s="4" t="s">
        <v>9</v>
      </c>
      <c r="E1585" s="11">
        <f t="shared" si="48"/>
        <v>53.42</v>
      </c>
      <c r="F1585">
        <f t="shared" si="49"/>
        <v>104850</v>
      </c>
      <c r="H1585" s="14">
        <v>51.99</v>
      </c>
      <c r="I1585" s="807">
        <v>53.42</v>
      </c>
    </row>
    <row r="1586" spans="2:9" ht="30" x14ac:dyDescent="0.25">
      <c r="B1586" s="6">
        <v>104851</v>
      </c>
      <c r="C1586" s="9" t="s">
        <v>9504</v>
      </c>
      <c r="D1586" s="6" t="s">
        <v>9</v>
      </c>
      <c r="E1586" s="11">
        <f t="shared" si="48"/>
        <v>75.91</v>
      </c>
      <c r="F1586">
        <f t="shared" si="49"/>
        <v>104851</v>
      </c>
      <c r="H1586" s="11">
        <v>73.42</v>
      </c>
      <c r="I1586" s="76">
        <v>75.91</v>
      </c>
    </row>
    <row r="1587" spans="2:9" ht="30" x14ac:dyDescent="0.25">
      <c r="B1587" s="4">
        <v>104852</v>
      </c>
      <c r="C1587" s="8" t="s">
        <v>9505</v>
      </c>
      <c r="D1587" s="4" t="s">
        <v>9</v>
      </c>
      <c r="E1587" s="11">
        <f t="shared" si="48"/>
        <v>65.290000000000006</v>
      </c>
      <c r="F1587">
        <f t="shared" si="49"/>
        <v>104852</v>
      </c>
      <c r="H1587" s="14">
        <v>63.29</v>
      </c>
      <c r="I1587" s="807">
        <v>65.290000000000006</v>
      </c>
    </row>
    <row r="1588" spans="2:9" ht="30" x14ac:dyDescent="0.25">
      <c r="B1588" s="6">
        <v>104853</v>
      </c>
      <c r="C1588" s="9" t="s">
        <v>9506</v>
      </c>
      <c r="D1588" s="6" t="s">
        <v>9</v>
      </c>
      <c r="E1588" s="11">
        <f t="shared" si="48"/>
        <v>58.18</v>
      </c>
      <c r="F1588">
        <f t="shared" si="49"/>
        <v>104853</v>
      </c>
      <c r="H1588" s="11">
        <v>56.52</v>
      </c>
      <c r="I1588" s="76">
        <v>58.18</v>
      </c>
    </row>
    <row r="1589" spans="2:9" ht="30" x14ac:dyDescent="0.25">
      <c r="B1589" s="4">
        <v>104854</v>
      </c>
      <c r="C1589" s="8" t="s">
        <v>9507</v>
      </c>
      <c r="D1589" s="4" t="s">
        <v>9</v>
      </c>
      <c r="E1589" s="11">
        <f t="shared" si="48"/>
        <v>73.77</v>
      </c>
      <c r="F1589">
        <f t="shared" si="49"/>
        <v>104854</v>
      </c>
      <c r="H1589" s="14">
        <v>71.39</v>
      </c>
      <c r="I1589" s="807">
        <v>73.77</v>
      </c>
    </row>
    <row r="1590" spans="2:9" ht="30" x14ac:dyDescent="0.25">
      <c r="B1590" s="6">
        <v>104855</v>
      </c>
      <c r="C1590" s="9" t="s">
        <v>9508</v>
      </c>
      <c r="D1590" s="6" t="s">
        <v>9</v>
      </c>
      <c r="E1590" s="11">
        <f t="shared" si="48"/>
        <v>65.239999999999995</v>
      </c>
      <c r="F1590">
        <f t="shared" si="49"/>
        <v>104855</v>
      </c>
      <c r="H1590" s="11">
        <v>63.26</v>
      </c>
      <c r="I1590" s="76">
        <v>65.239999999999995</v>
      </c>
    </row>
    <row r="1591" spans="2:9" x14ac:dyDescent="0.25">
      <c r="B1591" s="4">
        <v>104876</v>
      </c>
      <c r="C1591" s="8" t="s">
        <v>9509</v>
      </c>
      <c r="D1591" s="4" t="s">
        <v>42</v>
      </c>
      <c r="E1591" s="11">
        <f t="shared" si="48"/>
        <v>20.79</v>
      </c>
      <c r="F1591">
        <f t="shared" si="49"/>
        <v>104876</v>
      </c>
      <c r="H1591" s="14">
        <v>18.75</v>
      </c>
      <c r="I1591" s="807">
        <v>20.79</v>
      </c>
    </row>
    <row r="1592" spans="2:9" ht="30" x14ac:dyDescent="0.25">
      <c r="B1592" s="6">
        <v>104877</v>
      </c>
      <c r="C1592" s="9" t="s">
        <v>9510</v>
      </c>
      <c r="D1592" s="6" t="s">
        <v>42</v>
      </c>
      <c r="E1592" s="11">
        <f t="shared" si="48"/>
        <v>610.71</v>
      </c>
      <c r="F1592">
        <f t="shared" si="49"/>
        <v>104877</v>
      </c>
      <c r="H1592" s="11">
        <v>601.02</v>
      </c>
      <c r="I1592" s="76">
        <v>610.71</v>
      </c>
    </row>
    <row r="1593" spans="2:9" ht="30" x14ac:dyDescent="0.25">
      <c r="B1593" s="4">
        <v>104878</v>
      </c>
      <c r="C1593" s="8" t="s">
        <v>9511</v>
      </c>
      <c r="D1593" s="4" t="s">
        <v>42</v>
      </c>
      <c r="E1593" s="11">
        <f t="shared" si="48"/>
        <v>2313.11</v>
      </c>
      <c r="F1593">
        <f t="shared" si="49"/>
        <v>104878</v>
      </c>
      <c r="H1593" s="14">
        <v>2303.42</v>
      </c>
      <c r="I1593" s="807">
        <v>2313.11</v>
      </c>
    </row>
    <row r="1594" spans="2:9" ht="30" x14ac:dyDescent="0.25">
      <c r="B1594" s="6">
        <v>104879</v>
      </c>
      <c r="C1594" s="9" t="s">
        <v>9512</v>
      </c>
      <c r="D1594" s="6" t="s">
        <v>9</v>
      </c>
      <c r="E1594" s="11">
        <f t="shared" si="48"/>
        <v>78.44</v>
      </c>
      <c r="F1594">
        <f t="shared" si="49"/>
        <v>104879</v>
      </c>
      <c r="H1594" s="11">
        <v>76.180000000000007</v>
      </c>
      <c r="I1594" s="76">
        <v>78.44</v>
      </c>
    </row>
    <row r="1595" spans="2:9" ht="30" x14ac:dyDescent="0.25">
      <c r="B1595" s="4">
        <v>104880</v>
      </c>
      <c r="C1595" s="8" t="s">
        <v>9513</v>
      </c>
      <c r="D1595" s="4" t="s">
        <v>9</v>
      </c>
      <c r="E1595" s="11">
        <f t="shared" si="48"/>
        <v>86.46</v>
      </c>
      <c r="F1595">
        <f t="shared" si="49"/>
        <v>104880</v>
      </c>
      <c r="H1595" s="14">
        <v>83.48</v>
      </c>
      <c r="I1595" s="807">
        <v>86.46</v>
      </c>
    </row>
    <row r="1596" spans="2:9" ht="30" x14ac:dyDescent="0.25">
      <c r="B1596" s="6">
        <v>104886</v>
      </c>
      <c r="C1596" s="9" t="s">
        <v>9514</v>
      </c>
      <c r="D1596" s="6" t="s">
        <v>9</v>
      </c>
      <c r="E1596" s="11">
        <f t="shared" si="48"/>
        <v>51.72</v>
      </c>
      <c r="F1596">
        <f t="shared" si="49"/>
        <v>104886</v>
      </c>
      <c r="H1596" s="11">
        <v>50.54</v>
      </c>
      <c r="I1596" s="76">
        <v>51.72</v>
      </c>
    </row>
    <row r="1597" spans="2:9" ht="30" x14ac:dyDescent="0.25">
      <c r="B1597" s="4">
        <v>104887</v>
      </c>
      <c r="C1597" s="8" t="s">
        <v>9515</v>
      </c>
      <c r="D1597" s="4" t="s">
        <v>9</v>
      </c>
      <c r="E1597" s="11">
        <f t="shared" si="48"/>
        <v>45.97</v>
      </c>
      <c r="F1597">
        <f t="shared" si="49"/>
        <v>104887</v>
      </c>
      <c r="H1597" s="14">
        <v>45</v>
      </c>
      <c r="I1597" s="807">
        <v>45.97</v>
      </c>
    </row>
    <row r="1598" spans="2:9" ht="30" x14ac:dyDescent="0.25">
      <c r="B1598" s="6">
        <v>104888</v>
      </c>
      <c r="C1598" s="9" t="s">
        <v>9516</v>
      </c>
      <c r="D1598" s="6" t="s">
        <v>9</v>
      </c>
      <c r="E1598" s="11">
        <f t="shared" si="48"/>
        <v>42.1</v>
      </c>
      <c r="F1598">
        <f t="shared" si="49"/>
        <v>104888</v>
      </c>
      <c r="H1598" s="11">
        <v>41.3</v>
      </c>
      <c r="I1598" s="76">
        <v>42.1</v>
      </c>
    </row>
    <row r="1599" spans="2:9" ht="30" x14ac:dyDescent="0.25">
      <c r="B1599" s="4">
        <v>104889</v>
      </c>
      <c r="C1599" s="8" t="s">
        <v>9517</v>
      </c>
      <c r="D1599" s="4" t="s">
        <v>9</v>
      </c>
      <c r="E1599" s="11">
        <f t="shared" si="48"/>
        <v>59.4</v>
      </c>
      <c r="F1599">
        <f t="shared" si="49"/>
        <v>104889</v>
      </c>
      <c r="H1599" s="14">
        <v>57.91</v>
      </c>
      <c r="I1599" s="807">
        <v>59.4</v>
      </c>
    </row>
    <row r="1600" spans="2:9" ht="30" x14ac:dyDescent="0.25">
      <c r="B1600" s="6">
        <v>104890</v>
      </c>
      <c r="C1600" s="9" t="s">
        <v>9518</v>
      </c>
      <c r="D1600" s="6" t="s">
        <v>9</v>
      </c>
      <c r="E1600" s="11">
        <f t="shared" si="48"/>
        <v>52.17</v>
      </c>
      <c r="F1600">
        <f t="shared" si="49"/>
        <v>104890</v>
      </c>
      <c r="H1600" s="11">
        <v>50.96</v>
      </c>
      <c r="I1600" s="76">
        <v>52.17</v>
      </c>
    </row>
    <row r="1601" spans="2:9" ht="30" x14ac:dyDescent="0.25">
      <c r="B1601" s="4">
        <v>104891</v>
      </c>
      <c r="C1601" s="8" t="s">
        <v>9519</v>
      </c>
      <c r="D1601" s="4" t="s">
        <v>9</v>
      </c>
      <c r="E1601" s="11">
        <f t="shared" si="48"/>
        <v>47.31</v>
      </c>
      <c r="F1601">
        <f t="shared" si="49"/>
        <v>104891</v>
      </c>
      <c r="H1601" s="14">
        <v>46.3</v>
      </c>
      <c r="I1601" s="807">
        <v>47.31</v>
      </c>
    </row>
    <row r="1602" spans="2:9" ht="30" x14ac:dyDescent="0.25">
      <c r="B1602" s="6">
        <v>104892</v>
      </c>
      <c r="C1602" s="9" t="s">
        <v>9520</v>
      </c>
      <c r="D1602" s="6" t="s">
        <v>9</v>
      </c>
      <c r="E1602" s="11">
        <f t="shared" si="48"/>
        <v>102.33</v>
      </c>
      <c r="F1602">
        <f t="shared" si="49"/>
        <v>104892</v>
      </c>
      <c r="H1602" s="11">
        <v>99.12</v>
      </c>
      <c r="I1602" s="76">
        <v>102.33</v>
      </c>
    </row>
    <row r="1603" spans="2:9" x14ac:dyDescent="0.25">
      <c r="B1603" s="4">
        <v>102989</v>
      </c>
      <c r="C1603" s="8" t="s">
        <v>6292</v>
      </c>
      <c r="D1603" s="4" t="s">
        <v>9</v>
      </c>
      <c r="E1603" s="11">
        <f t="shared" ref="E1603:E1666" si="50">IF($K$2=$H$1,H1603,I1603)</f>
        <v>37.81</v>
      </c>
      <c r="F1603">
        <f t="shared" ref="F1603:F1666" si="51">IF(LEN($B1603)=7,CONCATENATE(MID($B1603,1,6),"00",RIGHT($B1603,1)),IF(LEN($B1603)=8,CONCATENATE(MID($B1603,1,6),"0",RIGHT($B1603,2)),$B1603))</f>
        <v>102989</v>
      </c>
      <c r="H1603" s="14">
        <v>36.659999999999997</v>
      </c>
      <c r="I1603" s="807">
        <v>37.81</v>
      </c>
    </row>
    <row r="1604" spans="2:9" x14ac:dyDescent="0.25">
      <c r="B1604" s="6">
        <v>102990</v>
      </c>
      <c r="C1604" s="9" t="s">
        <v>6293</v>
      </c>
      <c r="D1604" s="6" t="s">
        <v>9</v>
      </c>
      <c r="E1604" s="11">
        <f t="shared" si="50"/>
        <v>45.98</v>
      </c>
      <c r="F1604">
        <f t="shared" si="51"/>
        <v>102990</v>
      </c>
      <c r="H1604" s="11">
        <v>44.64</v>
      </c>
      <c r="I1604" s="76">
        <v>45.98</v>
      </c>
    </row>
    <row r="1605" spans="2:9" x14ac:dyDescent="0.25">
      <c r="B1605" s="4">
        <v>102991</v>
      </c>
      <c r="C1605" s="8" t="s">
        <v>6294</v>
      </c>
      <c r="D1605" s="4" t="s">
        <v>9</v>
      </c>
      <c r="E1605" s="11">
        <f t="shared" si="50"/>
        <v>59.59</v>
      </c>
      <c r="F1605">
        <f t="shared" si="51"/>
        <v>102991</v>
      </c>
      <c r="H1605" s="14">
        <v>57.89</v>
      </c>
      <c r="I1605" s="807">
        <v>59.59</v>
      </c>
    </row>
    <row r="1606" spans="2:9" x14ac:dyDescent="0.25">
      <c r="B1606" s="6">
        <v>102992</v>
      </c>
      <c r="C1606" s="9" t="s">
        <v>6295</v>
      </c>
      <c r="D1606" s="6" t="s">
        <v>9</v>
      </c>
      <c r="E1606" s="11">
        <f t="shared" si="50"/>
        <v>87.95</v>
      </c>
      <c r="F1606">
        <f t="shared" si="51"/>
        <v>102992</v>
      </c>
      <c r="H1606" s="11">
        <v>86.04</v>
      </c>
      <c r="I1606" s="76">
        <v>87.95</v>
      </c>
    </row>
    <row r="1607" spans="2:9" x14ac:dyDescent="0.25">
      <c r="B1607" s="4">
        <v>102993</v>
      </c>
      <c r="C1607" s="8" t="s">
        <v>6296</v>
      </c>
      <c r="D1607" s="4" t="s">
        <v>9</v>
      </c>
      <c r="E1607" s="11">
        <f t="shared" si="50"/>
        <v>114.48</v>
      </c>
      <c r="F1607">
        <f t="shared" si="51"/>
        <v>102993</v>
      </c>
      <c r="H1607" s="14">
        <v>111.93</v>
      </c>
      <c r="I1607" s="807">
        <v>114.48</v>
      </c>
    </row>
    <row r="1608" spans="2:9" x14ac:dyDescent="0.25">
      <c r="B1608" s="6">
        <v>102994</v>
      </c>
      <c r="C1608" s="9" t="s">
        <v>6297</v>
      </c>
      <c r="D1608" s="6" t="s">
        <v>9</v>
      </c>
      <c r="E1608" s="11">
        <f t="shared" si="50"/>
        <v>195.93</v>
      </c>
      <c r="F1608">
        <f t="shared" si="51"/>
        <v>102994</v>
      </c>
      <c r="H1608" s="11">
        <v>192.94</v>
      </c>
      <c r="I1608" s="76">
        <v>195.93</v>
      </c>
    </row>
    <row r="1609" spans="2:9" ht="30" x14ac:dyDescent="0.25">
      <c r="B1609" s="4">
        <v>102995</v>
      </c>
      <c r="C1609" s="8" t="s">
        <v>6298</v>
      </c>
      <c r="D1609" s="4" t="s">
        <v>9</v>
      </c>
      <c r="E1609" s="11">
        <f t="shared" si="50"/>
        <v>57.32</v>
      </c>
      <c r="F1609">
        <f t="shared" si="51"/>
        <v>102995</v>
      </c>
      <c r="H1609" s="14">
        <v>55.3</v>
      </c>
      <c r="I1609" s="807">
        <v>57.32</v>
      </c>
    </row>
    <row r="1610" spans="2:9" ht="30" x14ac:dyDescent="0.25">
      <c r="B1610" s="6">
        <v>102996</v>
      </c>
      <c r="C1610" s="9" t="s">
        <v>6299</v>
      </c>
      <c r="D1610" s="6" t="s">
        <v>9</v>
      </c>
      <c r="E1610" s="11">
        <f t="shared" si="50"/>
        <v>81.150000000000006</v>
      </c>
      <c r="F1610">
        <f t="shared" si="51"/>
        <v>102996</v>
      </c>
      <c r="H1610" s="11">
        <v>78.34</v>
      </c>
      <c r="I1610" s="76">
        <v>81.150000000000006</v>
      </c>
    </row>
    <row r="1611" spans="2:9" ht="30" x14ac:dyDescent="0.25">
      <c r="B1611" s="4">
        <v>102997</v>
      </c>
      <c r="C1611" s="8" t="s">
        <v>6300</v>
      </c>
      <c r="D1611" s="4" t="s">
        <v>9</v>
      </c>
      <c r="E1611" s="11">
        <f t="shared" si="50"/>
        <v>109.18</v>
      </c>
      <c r="F1611">
        <f t="shared" si="51"/>
        <v>102997</v>
      </c>
      <c r="H1611" s="14">
        <v>105.77</v>
      </c>
      <c r="I1611" s="807">
        <v>109.18</v>
      </c>
    </row>
    <row r="1612" spans="2:9" ht="30" x14ac:dyDescent="0.25">
      <c r="B1612" s="6">
        <v>102998</v>
      </c>
      <c r="C1612" s="9" t="s">
        <v>6301</v>
      </c>
      <c r="D1612" s="6" t="s">
        <v>9</v>
      </c>
      <c r="E1612" s="11">
        <f t="shared" si="50"/>
        <v>104.12</v>
      </c>
      <c r="F1612">
        <f t="shared" si="51"/>
        <v>102998</v>
      </c>
      <c r="H1612" s="11">
        <v>100.77</v>
      </c>
      <c r="I1612" s="76">
        <v>104.12</v>
      </c>
    </row>
    <row r="1613" spans="2:9" ht="30" x14ac:dyDescent="0.25">
      <c r="B1613" s="4">
        <v>102999</v>
      </c>
      <c r="C1613" s="8" t="s">
        <v>6302</v>
      </c>
      <c r="D1613" s="4" t="s">
        <v>9</v>
      </c>
      <c r="E1613" s="11">
        <f t="shared" si="50"/>
        <v>131.79</v>
      </c>
      <c r="F1613">
        <f t="shared" si="51"/>
        <v>102999</v>
      </c>
      <c r="H1613" s="14">
        <v>127.58</v>
      </c>
      <c r="I1613" s="807">
        <v>131.79</v>
      </c>
    </row>
    <row r="1614" spans="2:9" ht="30" x14ac:dyDescent="0.25">
      <c r="B1614" s="6">
        <v>103000</v>
      </c>
      <c r="C1614" s="9" t="s">
        <v>6303</v>
      </c>
      <c r="D1614" s="6" t="s">
        <v>9</v>
      </c>
      <c r="E1614" s="11">
        <f t="shared" si="50"/>
        <v>132.35</v>
      </c>
      <c r="F1614">
        <f t="shared" si="51"/>
        <v>103000</v>
      </c>
      <c r="H1614" s="11">
        <v>128.11000000000001</v>
      </c>
      <c r="I1614" s="76">
        <v>132.35</v>
      </c>
    </row>
    <row r="1615" spans="2:9" ht="30" x14ac:dyDescent="0.25">
      <c r="B1615" s="4">
        <v>103001</v>
      </c>
      <c r="C1615" s="8" t="s">
        <v>6304</v>
      </c>
      <c r="D1615" s="4" t="s">
        <v>42</v>
      </c>
      <c r="E1615" s="11">
        <f t="shared" si="50"/>
        <v>249.82</v>
      </c>
      <c r="F1615">
        <f t="shared" si="51"/>
        <v>103001</v>
      </c>
      <c r="H1615" s="14">
        <v>247.61</v>
      </c>
      <c r="I1615" s="807">
        <v>249.82</v>
      </c>
    </row>
    <row r="1616" spans="2:9" ht="30" x14ac:dyDescent="0.25">
      <c r="B1616" s="6">
        <v>103002</v>
      </c>
      <c r="C1616" s="9" t="s">
        <v>6305</v>
      </c>
      <c r="D1616" s="6" t="s">
        <v>42</v>
      </c>
      <c r="E1616" s="11">
        <f t="shared" si="50"/>
        <v>311.82</v>
      </c>
      <c r="F1616">
        <f t="shared" si="51"/>
        <v>103002</v>
      </c>
      <c r="H1616" s="11">
        <v>309.52999999999997</v>
      </c>
      <c r="I1616" s="76">
        <v>311.82</v>
      </c>
    </row>
    <row r="1617" spans="2:9" ht="30" x14ac:dyDescent="0.25">
      <c r="B1617" s="4">
        <v>103003</v>
      </c>
      <c r="C1617" s="8" t="s">
        <v>6306</v>
      </c>
      <c r="D1617" s="4" t="s">
        <v>42</v>
      </c>
      <c r="E1617" s="11">
        <f t="shared" si="50"/>
        <v>435.89</v>
      </c>
      <c r="F1617">
        <f t="shared" si="51"/>
        <v>103003</v>
      </c>
      <c r="H1617" s="14">
        <v>433.41</v>
      </c>
      <c r="I1617" s="807">
        <v>435.89</v>
      </c>
    </row>
    <row r="1618" spans="2:9" ht="30" x14ac:dyDescent="0.25">
      <c r="B1618" s="6">
        <v>103005</v>
      </c>
      <c r="C1618" s="9" t="s">
        <v>6307</v>
      </c>
      <c r="D1618" s="6" t="s">
        <v>42</v>
      </c>
      <c r="E1618" s="11">
        <f t="shared" si="50"/>
        <v>641</v>
      </c>
      <c r="F1618">
        <f t="shared" si="51"/>
        <v>103005</v>
      </c>
      <c r="H1618" s="11">
        <v>623.13</v>
      </c>
      <c r="I1618" s="76">
        <v>641</v>
      </c>
    </row>
    <row r="1619" spans="2:9" ht="30" x14ac:dyDescent="0.25">
      <c r="B1619" s="4">
        <v>103006</v>
      </c>
      <c r="C1619" s="8" t="s">
        <v>6308</v>
      </c>
      <c r="D1619" s="4" t="s">
        <v>42</v>
      </c>
      <c r="E1619" s="11">
        <f t="shared" si="50"/>
        <v>877.81</v>
      </c>
      <c r="F1619">
        <f t="shared" si="51"/>
        <v>103006</v>
      </c>
      <c r="H1619" s="14">
        <v>853.25</v>
      </c>
      <c r="I1619" s="807">
        <v>877.81</v>
      </c>
    </row>
    <row r="1620" spans="2:9" ht="30" x14ac:dyDescent="0.25">
      <c r="B1620" s="6">
        <v>103007</v>
      </c>
      <c r="C1620" s="9" t="s">
        <v>6309</v>
      </c>
      <c r="D1620" s="6" t="s">
        <v>42</v>
      </c>
      <c r="E1620" s="11">
        <f t="shared" si="50"/>
        <v>1166.08</v>
      </c>
      <c r="F1620">
        <f t="shared" si="51"/>
        <v>103007</v>
      </c>
      <c r="H1620" s="11">
        <v>1134.8800000000001</v>
      </c>
      <c r="I1620" s="76">
        <v>1166.08</v>
      </c>
    </row>
    <row r="1621" spans="2:9" x14ac:dyDescent="0.25">
      <c r="B1621" s="4">
        <v>97933</v>
      </c>
      <c r="C1621" s="8" t="s">
        <v>5386</v>
      </c>
      <c r="D1621" s="4" t="s">
        <v>42</v>
      </c>
      <c r="E1621" s="11">
        <f t="shared" si="50"/>
        <v>1144.47</v>
      </c>
      <c r="F1621">
        <f t="shared" si="51"/>
        <v>97933</v>
      </c>
      <c r="H1621" s="14">
        <v>1141.08</v>
      </c>
      <c r="I1621" s="807">
        <v>1144.47</v>
      </c>
    </row>
    <row r="1622" spans="2:9" x14ac:dyDescent="0.25">
      <c r="B1622" s="6">
        <v>97934</v>
      </c>
      <c r="C1622" s="9" t="s">
        <v>7218</v>
      </c>
      <c r="D1622" s="6" t="s">
        <v>42</v>
      </c>
      <c r="E1622" s="11">
        <f t="shared" si="50"/>
        <v>2522.87</v>
      </c>
      <c r="F1622">
        <f t="shared" si="51"/>
        <v>97934</v>
      </c>
      <c r="H1622" s="11">
        <v>2470.3000000000002</v>
      </c>
      <c r="I1622" s="76">
        <v>2522.87</v>
      </c>
    </row>
    <row r="1623" spans="2:9" ht="30" x14ac:dyDescent="0.25">
      <c r="B1623" s="4">
        <v>97935</v>
      </c>
      <c r="C1623" s="8" t="s">
        <v>5387</v>
      </c>
      <c r="D1623" s="4" t="s">
        <v>42</v>
      </c>
      <c r="E1623" s="11">
        <f t="shared" si="50"/>
        <v>930.06</v>
      </c>
      <c r="F1623">
        <f t="shared" si="51"/>
        <v>97935</v>
      </c>
      <c r="H1623" s="14">
        <v>914.2</v>
      </c>
      <c r="I1623" s="807">
        <v>930.06</v>
      </c>
    </row>
    <row r="1624" spans="2:9" x14ac:dyDescent="0.25">
      <c r="B1624" s="6">
        <v>97936</v>
      </c>
      <c r="C1624" s="9" t="s">
        <v>5388</v>
      </c>
      <c r="D1624" s="6" t="s">
        <v>42</v>
      </c>
      <c r="E1624" s="11">
        <f t="shared" si="50"/>
        <v>2120.98</v>
      </c>
      <c r="F1624">
        <f t="shared" si="51"/>
        <v>97936</v>
      </c>
      <c r="H1624" s="11">
        <v>2042.04</v>
      </c>
      <c r="I1624" s="76">
        <v>2120.98</v>
      </c>
    </row>
    <row r="1625" spans="2:9" ht="30" x14ac:dyDescent="0.25">
      <c r="B1625" s="4">
        <v>97947</v>
      </c>
      <c r="C1625" s="8" t="s">
        <v>5389</v>
      </c>
      <c r="D1625" s="4" t="s">
        <v>42</v>
      </c>
      <c r="E1625" s="11">
        <f t="shared" si="50"/>
        <v>1959.18</v>
      </c>
      <c r="F1625">
        <f t="shared" si="51"/>
        <v>97947</v>
      </c>
      <c r="H1625" s="14">
        <v>1901.76</v>
      </c>
      <c r="I1625" s="807">
        <v>1959.18</v>
      </c>
    </row>
    <row r="1626" spans="2:9" ht="30" x14ac:dyDescent="0.25">
      <c r="B1626" s="6">
        <v>97948</v>
      </c>
      <c r="C1626" s="9" t="s">
        <v>5390</v>
      </c>
      <c r="D1626" s="6" t="s">
        <v>42</v>
      </c>
      <c r="E1626" s="11">
        <f t="shared" si="50"/>
        <v>3591.79</v>
      </c>
      <c r="F1626">
        <f t="shared" si="51"/>
        <v>97948</v>
      </c>
      <c r="H1626" s="11">
        <v>3487.54</v>
      </c>
      <c r="I1626" s="76">
        <v>3591.79</v>
      </c>
    </row>
    <row r="1627" spans="2:9" ht="30" x14ac:dyDescent="0.25">
      <c r="B1627" s="4">
        <v>97949</v>
      </c>
      <c r="C1627" s="8" t="s">
        <v>5391</v>
      </c>
      <c r="D1627" s="4" t="s">
        <v>42</v>
      </c>
      <c r="E1627" s="11">
        <f t="shared" si="50"/>
        <v>1964.86</v>
      </c>
      <c r="F1627">
        <f t="shared" si="51"/>
        <v>97949</v>
      </c>
      <c r="H1627" s="14">
        <v>1886.87</v>
      </c>
      <c r="I1627" s="807">
        <v>1964.86</v>
      </c>
    </row>
    <row r="1628" spans="2:9" ht="30" x14ac:dyDescent="0.25">
      <c r="B1628" s="6">
        <v>97950</v>
      </c>
      <c r="C1628" s="9" t="s">
        <v>5392</v>
      </c>
      <c r="D1628" s="6" t="s">
        <v>42</v>
      </c>
      <c r="E1628" s="11">
        <f t="shared" si="50"/>
        <v>3435.85</v>
      </c>
      <c r="F1628">
        <f t="shared" si="51"/>
        <v>97950</v>
      </c>
      <c r="H1628" s="11">
        <v>3297.16</v>
      </c>
      <c r="I1628" s="76">
        <v>3435.85</v>
      </c>
    </row>
    <row r="1629" spans="2:9" ht="30" x14ac:dyDescent="0.25">
      <c r="B1629" s="4">
        <v>97951</v>
      </c>
      <c r="C1629" s="8" t="s">
        <v>5393</v>
      </c>
      <c r="D1629" s="4" t="s">
        <v>42</v>
      </c>
      <c r="E1629" s="11">
        <f t="shared" si="50"/>
        <v>3138.52</v>
      </c>
      <c r="F1629">
        <f t="shared" si="51"/>
        <v>97951</v>
      </c>
      <c r="H1629" s="14">
        <v>3032.6</v>
      </c>
      <c r="I1629" s="807">
        <v>3138.52</v>
      </c>
    </row>
    <row r="1630" spans="2:9" ht="30" x14ac:dyDescent="0.25">
      <c r="B1630" s="6">
        <v>97952</v>
      </c>
      <c r="C1630" s="9" t="s">
        <v>5394</v>
      </c>
      <c r="D1630" s="6" t="s">
        <v>42</v>
      </c>
      <c r="E1630" s="11">
        <f t="shared" si="50"/>
        <v>5391.08</v>
      </c>
      <c r="F1630">
        <f t="shared" si="51"/>
        <v>97952</v>
      </c>
      <c r="H1630" s="11">
        <v>5210.5</v>
      </c>
      <c r="I1630" s="76">
        <v>5391.08</v>
      </c>
    </row>
    <row r="1631" spans="2:9" ht="30" x14ac:dyDescent="0.25">
      <c r="B1631" s="4">
        <v>97953</v>
      </c>
      <c r="C1631" s="8" t="s">
        <v>5395</v>
      </c>
      <c r="D1631" s="4" t="s">
        <v>42</v>
      </c>
      <c r="E1631" s="11">
        <f t="shared" si="50"/>
        <v>1443.75</v>
      </c>
      <c r="F1631">
        <f t="shared" si="51"/>
        <v>97953</v>
      </c>
      <c r="H1631" s="14">
        <v>1404.66</v>
      </c>
      <c r="I1631" s="807">
        <v>1443.75</v>
      </c>
    </row>
    <row r="1632" spans="2:9" ht="30" x14ac:dyDescent="0.25">
      <c r="B1632" s="6">
        <v>97955</v>
      </c>
      <c r="C1632" s="9" t="s">
        <v>5396</v>
      </c>
      <c r="D1632" s="6" t="s">
        <v>42</v>
      </c>
      <c r="E1632" s="11">
        <f t="shared" si="50"/>
        <v>3142.76</v>
      </c>
      <c r="F1632">
        <f t="shared" si="51"/>
        <v>97955</v>
      </c>
      <c r="H1632" s="11">
        <v>3062.22</v>
      </c>
      <c r="I1632" s="76">
        <v>3142.76</v>
      </c>
    </row>
    <row r="1633" spans="2:9" ht="30" x14ac:dyDescent="0.25">
      <c r="B1633" s="4">
        <v>97956</v>
      </c>
      <c r="C1633" s="8" t="s">
        <v>5397</v>
      </c>
      <c r="D1633" s="4" t="s">
        <v>42</v>
      </c>
      <c r="E1633" s="11">
        <f t="shared" si="50"/>
        <v>1536.69</v>
      </c>
      <c r="F1633">
        <f t="shared" si="51"/>
        <v>97956</v>
      </c>
      <c r="H1633" s="14">
        <v>1477.4</v>
      </c>
      <c r="I1633" s="807">
        <v>1536.69</v>
      </c>
    </row>
    <row r="1634" spans="2:9" ht="30" x14ac:dyDescent="0.25">
      <c r="B1634" s="6">
        <v>97957</v>
      </c>
      <c r="C1634" s="9" t="s">
        <v>5398</v>
      </c>
      <c r="D1634" s="6" t="s">
        <v>42</v>
      </c>
      <c r="E1634" s="11">
        <f t="shared" si="50"/>
        <v>2742.04</v>
      </c>
      <c r="F1634">
        <f t="shared" si="51"/>
        <v>97957</v>
      </c>
      <c r="H1634" s="11">
        <v>2632.82</v>
      </c>
      <c r="I1634" s="76">
        <v>2742.04</v>
      </c>
    </row>
    <row r="1635" spans="2:9" ht="30" x14ac:dyDescent="0.25">
      <c r="B1635" s="4">
        <v>97961</v>
      </c>
      <c r="C1635" s="8" t="s">
        <v>5399</v>
      </c>
      <c r="D1635" s="4" t="s">
        <v>42</v>
      </c>
      <c r="E1635" s="11">
        <f t="shared" si="50"/>
        <v>2513.38</v>
      </c>
      <c r="F1635">
        <f t="shared" si="51"/>
        <v>97961</v>
      </c>
      <c r="H1635" s="14">
        <v>2433.14</v>
      </c>
      <c r="I1635" s="807">
        <v>2513.38</v>
      </c>
    </row>
    <row r="1636" spans="2:9" ht="30" x14ac:dyDescent="0.25">
      <c r="B1636" s="6">
        <v>97973</v>
      </c>
      <c r="C1636" s="9" t="s">
        <v>5400</v>
      </c>
      <c r="D1636" s="6" t="s">
        <v>42</v>
      </c>
      <c r="E1636" s="11">
        <f t="shared" si="50"/>
        <v>4710.54</v>
      </c>
      <c r="F1636">
        <f t="shared" si="51"/>
        <v>97973</v>
      </c>
      <c r="H1636" s="11">
        <v>4564.33</v>
      </c>
      <c r="I1636" s="76">
        <v>4710.54</v>
      </c>
    </row>
    <row r="1637" spans="2:9" ht="30" x14ac:dyDescent="0.25">
      <c r="B1637" s="4">
        <v>97974</v>
      </c>
      <c r="C1637" s="8" t="s">
        <v>8212</v>
      </c>
      <c r="D1637" s="4" t="s">
        <v>42</v>
      </c>
      <c r="E1637" s="11">
        <f t="shared" si="50"/>
        <v>508.13</v>
      </c>
      <c r="F1637">
        <f t="shared" si="51"/>
        <v>97974</v>
      </c>
      <c r="H1637" s="14">
        <v>498.13</v>
      </c>
      <c r="I1637" s="807">
        <v>508.13</v>
      </c>
    </row>
    <row r="1638" spans="2:9" ht="30" x14ac:dyDescent="0.25">
      <c r="B1638" s="6">
        <v>97975</v>
      </c>
      <c r="C1638" s="9" t="s">
        <v>8213</v>
      </c>
      <c r="D1638" s="6" t="s">
        <v>42</v>
      </c>
      <c r="E1638" s="11">
        <f t="shared" si="50"/>
        <v>662.59</v>
      </c>
      <c r="F1638">
        <f t="shared" si="51"/>
        <v>97975</v>
      </c>
      <c r="H1638" s="11">
        <v>651.52</v>
      </c>
      <c r="I1638" s="76">
        <v>662.59</v>
      </c>
    </row>
    <row r="1639" spans="2:9" ht="30" x14ac:dyDescent="0.25">
      <c r="B1639" s="4">
        <v>97976</v>
      </c>
      <c r="C1639" s="8" t="s">
        <v>8214</v>
      </c>
      <c r="D1639" s="4" t="s">
        <v>42</v>
      </c>
      <c r="E1639" s="11">
        <f t="shared" si="50"/>
        <v>1200.19</v>
      </c>
      <c r="F1639">
        <f t="shared" si="51"/>
        <v>97976</v>
      </c>
      <c r="H1639" s="14">
        <v>1151.94</v>
      </c>
      <c r="I1639" s="807">
        <v>1200.19</v>
      </c>
    </row>
    <row r="1640" spans="2:9" ht="30" x14ac:dyDescent="0.25">
      <c r="B1640" s="6">
        <v>97977</v>
      </c>
      <c r="C1640" s="9" t="s">
        <v>8215</v>
      </c>
      <c r="D1640" s="6" t="s">
        <v>42</v>
      </c>
      <c r="E1640" s="11">
        <f t="shared" si="50"/>
        <v>1722.93</v>
      </c>
      <c r="F1640">
        <f t="shared" si="51"/>
        <v>97977</v>
      </c>
      <c r="H1640" s="11">
        <v>1651.86</v>
      </c>
      <c r="I1640" s="76">
        <v>1722.93</v>
      </c>
    </row>
    <row r="1641" spans="2:9" ht="30" x14ac:dyDescent="0.25">
      <c r="B1641" s="4">
        <v>97978</v>
      </c>
      <c r="C1641" s="8" t="s">
        <v>8216</v>
      </c>
      <c r="D1641" s="4" t="s">
        <v>42</v>
      </c>
      <c r="E1641" s="11">
        <f t="shared" si="50"/>
        <v>1011.77</v>
      </c>
      <c r="F1641">
        <f t="shared" si="51"/>
        <v>97978</v>
      </c>
      <c r="H1641" s="14">
        <v>986.52</v>
      </c>
      <c r="I1641" s="807">
        <v>1011.77</v>
      </c>
    </row>
    <row r="1642" spans="2:9" ht="30" x14ac:dyDescent="0.25">
      <c r="B1642" s="6">
        <v>97980</v>
      </c>
      <c r="C1642" s="9" t="s">
        <v>8217</v>
      </c>
      <c r="D1642" s="6" t="s">
        <v>42</v>
      </c>
      <c r="E1642" s="11">
        <f t="shared" si="50"/>
        <v>2233.4299999999998</v>
      </c>
      <c r="F1642">
        <f t="shared" si="51"/>
        <v>97980</v>
      </c>
      <c r="H1642" s="11">
        <v>2144.9899999999998</v>
      </c>
      <c r="I1642" s="76">
        <v>2233.4299999999998</v>
      </c>
    </row>
    <row r="1643" spans="2:9" ht="30" x14ac:dyDescent="0.25">
      <c r="B1643" s="4">
        <v>97981</v>
      </c>
      <c r="C1643" s="8" t="s">
        <v>5401</v>
      </c>
      <c r="D1643" s="4" t="s">
        <v>9</v>
      </c>
      <c r="E1643" s="11">
        <f t="shared" si="50"/>
        <v>1286.5</v>
      </c>
      <c r="F1643">
        <f t="shared" si="51"/>
        <v>97981</v>
      </c>
      <c r="H1643" s="14">
        <v>1228.6199999999999</v>
      </c>
      <c r="I1643" s="807">
        <v>1286.5</v>
      </c>
    </row>
    <row r="1644" spans="2:9" x14ac:dyDescent="0.25">
      <c r="B1644" s="6">
        <v>97983</v>
      </c>
      <c r="C1644" s="9" t="s">
        <v>5402</v>
      </c>
      <c r="D1644" s="6" t="s">
        <v>9</v>
      </c>
      <c r="E1644" s="11">
        <f t="shared" si="50"/>
        <v>544.39</v>
      </c>
      <c r="F1644">
        <f t="shared" si="51"/>
        <v>97983</v>
      </c>
      <c r="H1644" s="11">
        <v>540.70000000000005</v>
      </c>
      <c r="I1644" s="76">
        <v>544.39</v>
      </c>
    </row>
    <row r="1645" spans="2:9" ht="30" x14ac:dyDescent="0.25">
      <c r="B1645" s="4">
        <v>97985</v>
      </c>
      <c r="C1645" s="8" t="s">
        <v>5403</v>
      </c>
      <c r="D1645" s="4" t="s">
        <v>9</v>
      </c>
      <c r="E1645" s="11">
        <f t="shared" si="50"/>
        <v>1551.45</v>
      </c>
      <c r="F1645">
        <f t="shared" si="51"/>
        <v>97985</v>
      </c>
      <c r="H1645" s="14">
        <v>1480.7</v>
      </c>
      <c r="I1645" s="807">
        <v>1551.45</v>
      </c>
    </row>
    <row r="1646" spans="2:9" ht="30" x14ac:dyDescent="0.25">
      <c r="B1646" s="6">
        <v>97987</v>
      </c>
      <c r="C1646" s="9" t="s">
        <v>5404</v>
      </c>
      <c r="D1646" s="6" t="s">
        <v>9</v>
      </c>
      <c r="E1646" s="11">
        <f t="shared" si="50"/>
        <v>726.14</v>
      </c>
      <c r="F1646">
        <f t="shared" si="51"/>
        <v>97987</v>
      </c>
      <c r="H1646" s="11">
        <v>721.78</v>
      </c>
      <c r="I1646" s="76">
        <v>726.14</v>
      </c>
    </row>
    <row r="1647" spans="2:9" ht="30" x14ac:dyDescent="0.25">
      <c r="B1647" s="4">
        <v>97988</v>
      </c>
      <c r="C1647" s="8" t="s">
        <v>8218</v>
      </c>
      <c r="D1647" s="4" t="s">
        <v>42</v>
      </c>
      <c r="E1647" s="11">
        <f t="shared" si="50"/>
        <v>3306.78</v>
      </c>
      <c r="F1647">
        <f t="shared" si="51"/>
        <v>97988</v>
      </c>
      <c r="H1647" s="14">
        <v>3182.37</v>
      </c>
      <c r="I1647" s="807">
        <v>3306.78</v>
      </c>
    </row>
    <row r="1648" spans="2:9" ht="30" x14ac:dyDescent="0.25">
      <c r="B1648" s="6">
        <v>97989</v>
      </c>
      <c r="C1648" s="9" t="s">
        <v>5405</v>
      </c>
      <c r="D1648" s="6" t="s">
        <v>9</v>
      </c>
      <c r="E1648" s="11">
        <f t="shared" si="50"/>
        <v>1816.33</v>
      </c>
      <c r="F1648">
        <f t="shared" si="51"/>
        <v>97989</v>
      </c>
      <c r="H1648" s="11">
        <v>1732.73</v>
      </c>
      <c r="I1648" s="76">
        <v>1816.33</v>
      </c>
    </row>
    <row r="1649" spans="2:9" ht="30" x14ac:dyDescent="0.25">
      <c r="B1649" s="4">
        <v>97991</v>
      </c>
      <c r="C1649" s="8" t="s">
        <v>5406</v>
      </c>
      <c r="D1649" s="4" t="s">
        <v>9</v>
      </c>
      <c r="E1649" s="11">
        <f t="shared" si="50"/>
        <v>996.47</v>
      </c>
      <c r="F1649">
        <f t="shared" si="51"/>
        <v>97991</v>
      </c>
      <c r="H1649" s="14">
        <v>990.9</v>
      </c>
      <c r="I1649" s="807">
        <v>996.47</v>
      </c>
    </row>
    <row r="1650" spans="2:9" ht="30" x14ac:dyDescent="0.25">
      <c r="B1650" s="6">
        <v>97992</v>
      </c>
      <c r="C1650" s="9" t="s">
        <v>8219</v>
      </c>
      <c r="D1650" s="6" t="s">
        <v>42</v>
      </c>
      <c r="E1650" s="11">
        <f t="shared" si="50"/>
        <v>4265.91</v>
      </c>
      <c r="F1650">
        <f t="shared" si="51"/>
        <v>97992</v>
      </c>
      <c r="H1650" s="11">
        <v>4111.99</v>
      </c>
      <c r="I1650" s="76">
        <v>4265.91</v>
      </c>
    </row>
    <row r="1651" spans="2:9" ht="30" x14ac:dyDescent="0.25">
      <c r="B1651" s="4">
        <v>97993</v>
      </c>
      <c r="C1651" s="8" t="s">
        <v>5407</v>
      </c>
      <c r="D1651" s="4" t="s">
        <v>9</v>
      </c>
      <c r="E1651" s="11">
        <f t="shared" si="50"/>
        <v>2213.79</v>
      </c>
      <c r="F1651">
        <f t="shared" si="51"/>
        <v>97993</v>
      </c>
      <c r="H1651" s="14">
        <v>2110.88</v>
      </c>
      <c r="I1651" s="807">
        <v>2213.79</v>
      </c>
    </row>
    <row r="1652" spans="2:9" ht="30" x14ac:dyDescent="0.25">
      <c r="B1652" s="6">
        <v>97994</v>
      </c>
      <c r="C1652" s="9" t="s">
        <v>8220</v>
      </c>
      <c r="D1652" s="6" t="s">
        <v>42</v>
      </c>
      <c r="E1652" s="11">
        <f t="shared" si="50"/>
        <v>2749.9</v>
      </c>
      <c r="F1652">
        <f t="shared" si="51"/>
        <v>97994</v>
      </c>
      <c r="H1652" s="11">
        <v>2644.32</v>
      </c>
      <c r="I1652" s="76">
        <v>2749.9</v>
      </c>
    </row>
    <row r="1653" spans="2:9" ht="30" x14ac:dyDescent="0.25">
      <c r="B1653" s="4">
        <v>97995</v>
      </c>
      <c r="C1653" s="8" t="s">
        <v>5408</v>
      </c>
      <c r="D1653" s="4" t="s">
        <v>9</v>
      </c>
      <c r="E1653" s="11">
        <f t="shared" si="50"/>
        <v>1359.4</v>
      </c>
      <c r="F1653">
        <f t="shared" si="51"/>
        <v>97995</v>
      </c>
      <c r="H1653" s="14">
        <v>1295.9100000000001</v>
      </c>
      <c r="I1653" s="807">
        <v>1359.4</v>
      </c>
    </row>
    <row r="1654" spans="2:9" ht="30" x14ac:dyDescent="0.25">
      <c r="B1654" s="6">
        <v>97996</v>
      </c>
      <c r="C1654" s="9" t="s">
        <v>8221</v>
      </c>
      <c r="D1654" s="6" t="s">
        <v>42</v>
      </c>
      <c r="E1654" s="11">
        <f t="shared" si="50"/>
        <v>3486.67</v>
      </c>
      <c r="F1654">
        <f t="shared" si="51"/>
        <v>97996</v>
      </c>
      <c r="H1654" s="11">
        <v>3354.35</v>
      </c>
      <c r="I1654" s="76">
        <v>3486.67</v>
      </c>
    </row>
    <row r="1655" spans="2:9" ht="30" x14ac:dyDescent="0.25">
      <c r="B1655" s="4">
        <v>97997</v>
      </c>
      <c r="C1655" s="8" t="s">
        <v>5409</v>
      </c>
      <c r="D1655" s="4" t="s">
        <v>9</v>
      </c>
      <c r="E1655" s="11">
        <f t="shared" si="50"/>
        <v>1623.8</v>
      </c>
      <c r="F1655">
        <f t="shared" si="51"/>
        <v>97997</v>
      </c>
      <c r="H1655" s="14">
        <v>1547.72</v>
      </c>
      <c r="I1655" s="807">
        <v>1623.8</v>
      </c>
    </row>
    <row r="1656" spans="2:9" ht="30" x14ac:dyDescent="0.25">
      <c r="B1656" s="6">
        <v>97999</v>
      </c>
      <c r="C1656" s="9" t="s">
        <v>5410</v>
      </c>
      <c r="D1656" s="6" t="s">
        <v>9</v>
      </c>
      <c r="E1656" s="11">
        <f t="shared" si="50"/>
        <v>1888.27</v>
      </c>
      <c r="F1656">
        <f t="shared" si="51"/>
        <v>97999</v>
      </c>
      <c r="H1656" s="11">
        <v>1799.62</v>
      </c>
      <c r="I1656" s="76">
        <v>1888.27</v>
      </c>
    </row>
    <row r="1657" spans="2:9" ht="30" x14ac:dyDescent="0.25">
      <c r="B1657" s="4">
        <v>98001</v>
      </c>
      <c r="C1657" s="8" t="s">
        <v>5411</v>
      </c>
      <c r="D1657" s="4" t="s">
        <v>9</v>
      </c>
      <c r="E1657" s="11">
        <f t="shared" si="50"/>
        <v>2152.66</v>
      </c>
      <c r="F1657">
        <f t="shared" si="51"/>
        <v>98001</v>
      </c>
      <c r="H1657" s="14">
        <v>2051.42</v>
      </c>
      <c r="I1657" s="807">
        <v>2152.66</v>
      </c>
    </row>
    <row r="1658" spans="2:9" ht="30" x14ac:dyDescent="0.25">
      <c r="B1658" s="6">
        <v>98002</v>
      </c>
      <c r="C1658" s="9" t="s">
        <v>8222</v>
      </c>
      <c r="D1658" s="6" t="s">
        <v>42</v>
      </c>
      <c r="E1658" s="11">
        <f t="shared" si="50"/>
        <v>5731.82</v>
      </c>
      <c r="F1658">
        <f t="shared" si="51"/>
        <v>98002</v>
      </c>
      <c r="H1658" s="11">
        <v>5519.38</v>
      </c>
      <c r="I1658" s="76">
        <v>5731.82</v>
      </c>
    </row>
    <row r="1659" spans="2:9" ht="30" x14ac:dyDescent="0.25">
      <c r="B1659" s="4">
        <v>98003</v>
      </c>
      <c r="C1659" s="8" t="s">
        <v>5412</v>
      </c>
      <c r="D1659" s="4" t="s">
        <v>9</v>
      </c>
      <c r="E1659" s="11">
        <f t="shared" si="50"/>
        <v>2417.12</v>
      </c>
      <c r="F1659">
        <f t="shared" si="51"/>
        <v>98003</v>
      </c>
      <c r="H1659" s="14">
        <v>2303.29</v>
      </c>
      <c r="I1659" s="807">
        <v>2417.12</v>
      </c>
    </row>
    <row r="1660" spans="2:9" ht="30" x14ac:dyDescent="0.25">
      <c r="B1660" s="6">
        <v>98005</v>
      </c>
      <c r="C1660" s="9" t="s">
        <v>5413</v>
      </c>
      <c r="D1660" s="6" t="s">
        <v>9</v>
      </c>
      <c r="E1660" s="11">
        <f t="shared" si="50"/>
        <v>2681.59</v>
      </c>
      <c r="F1660">
        <f t="shared" si="51"/>
        <v>98005</v>
      </c>
      <c r="H1660" s="11">
        <v>2555.17</v>
      </c>
      <c r="I1660" s="76">
        <v>2681.59</v>
      </c>
    </row>
    <row r="1661" spans="2:9" ht="30" x14ac:dyDescent="0.25">
      <c r="B1661" s="4">
        <v>98006</v>
      </c>
      <c r="C1661" s="8" t="s">
        <v>8223</v>
      </c>
      <c r="D1661" s="4" t="s">
        <v>42</v>
      </c>
      <c r="E1661" s="11">
        <f t="shared" si="50"/>
        <v>7214.11</v>
      </c>
      <c r="F1661">
        <f t="shared" si="51"/>
        <v>98006</v>
      </c>
      <c r="H1661" s="14">
        <v>6948.23</v>
      </c>
      <c r="I1661" s="807">
        <v>7214.11</v>
      </c>
    </row>
    <row r="1662" spans="2:9" ht="30" x14ac:dyDescent="0.25">
      <c r="B1662" s="6">
        <v>98007</v>
      </c>
      <c r="C1662" s="9" t="s">
        <v>5414</v>
      </c>
      <c r="D1662" s="6" t="s">
        <v>9</v>
      </c>
      <c r="E1662" s="11">
        <f t="shared" si="50"/>
        <v>2945.98</v>
      </c>
      <c r="F1662">
        <f t="shared" si="51"/>
        <v>98007</v>
      </c>
      <c r="H1662" s="11">
        <v>2806.98</v>
      </c>
      <c r="I1662" s="76">
        <v>2945.98</v>
      </c>
    </row>
    <row r="1663" spans="2:9" ht="30" x14ac:dyDescent="0.25">
      <c r="B1663" s="4">
        <v>98008</v>
      </c>
      <c r="C1663" s="8" t="s">
        <v>8224</v>
      </c>
      <c r="D1663" s="4" t="s">
        <v>42</v>
      </c>
      <c r="E1663" s="11">
        <f t="shared" si="50"/>
        <v>4336.16</v>
      </c>
      <c r="F1663">
        <f t="shared" si="51"/>
        <v>98008</v>
      </c>
      <c r="H1663" s="14">
        <v>4178.0200000000004</v>
      </c>
      <c r="I1663" s="807">
        <v>4336.16</v>
      </c>
    </row>
    <row r="1664" spans="2:9" ht="30" x14ac:dyDescent="0.25">
      <c r="B1664" s="6">
        <v>98009</v>
      </c>
      <c r="C1664" s="9" t="s">
        <v>5415</v>
      </c>
      <c r="D1664" s="6" t="s">
        <v>9</v>
      </c>
      <c r="E1664" s="11">
        <f t="shared" si="50"/>
        <v>1888.27</v>
      </c>
      <c r="F1664">
        <f t="shared" si="51"/>
        <v>98009</v>
      </c>
      <c r="H1664" s="11">
        <v>1799.62</v>
      </c>
      <c r="I1664" s="76">
        <v>1888.27</v>
      </c>
    </row>
    <row r="1665" spans="2:9" ht="30" x14ac:dyDescent="0.25">
      <c r="B1665" s="4">
        <v>98010</v>
      </c>
      <c r="C1665" s="8" t="s">
        <v>8225</v>
      </c>
      <c r="D1665" s="4" t="s">
        <v>42</v>
      </c>
      <c r="E1665" s="11">
        <f t="shared" si="50"/>
        <v>5299.88</v>
      </c>
      <c r="F1665">
        <f t="shared" si="51"/>
        <v>98010</v>
      </c>
      <c r="H1665" s="14">
        <v>5110.2</v>
      </c>
      <c r="I1665" s="807">
        <v>5299.88</v>
      </c>
    </row>
    <row r="1666" spans="2:9" ht="30" x14ac:dyDescent="0.25">
      <c r="B1666" s="6">
        <v>98011</v>
      </c>
      <c r="C1666" s="9" t="s">
        <v>5416</v>
      </c>
      <c r="D1666" s="6" t="s">
        <v>9</v>
      </c>
      <c r="E1666" s="11">
        <f t="shared" si="50"/>
        <v>2152.66</v>
      </c>
      <c r="F1666">
        <f t="shared" si="51"/>
        <v>98011</v>
      </c>
      <c r="H1666" s="11">
        <v>2051.42</v>
      </c>
      <c r="I1666" s="76">
        <v>2152.66</v>
      </c>
    </row>
    <row r="1667" spans="2:9" ht="30" x14ac:dyDescent="0.25">
      <c r="B1667" s="4">
        <v>98012</v>
      </c>
      <c r="C1667" s="8" t="s">
        <v>8226</v>
      </c>
      <c r="D1667" s="4" t="s">
        <v>42</v>
      </c>
      <c r="E1667" s="11">
        <f t="shared" ref="E1667:E1730" si="52">IF($K$2=$H$1,H1667,I1667)</f>
        <v>6235.76</v>
      </c>
      <c r="F1667">
        <f t="shared" ref="F1667:F1730" si="53">IF(LEN($B1667)=7,CONCATENATE(MID($B1667,1,6),"00",RIGHT($B1667,1)),IF(LEN($B1667)=8,CONCATENATE(MID($B1667,1,6),"0",RIGHT($B1667,2)),$B1667))</f>
        <v>98012</v>
      </c>
      <c r="H1667" s="14">
        <v>6014.59</v>
      </c>
      <c r="I1667" s="807">
        <v>6235.76</v>
      </c>
    </row>
    <row r="1668" spans="2:9" ht="30" x14ac:dyDescent="0.25">
      <c r="B1668" s="6">
        <v>98013</v>
      </c>
      <c r="C1668" s="9" t="s">
        <v>5417</v>
      </c>
      <c r="D1668" s="6" t="s">
        <v>9</v>
      </c>
      <c r="E1668" s="11">
        <f t="shared" si="52"/>
        <v>2417.12</v>
      </c>
      <c r="F1668">
        <f t="shared" si="53"/>
        <v>98013</v>
      </c>
      <c r="H1668" s="11">
        <v>2303.29</v>
      </c>
      <c r="I1668" s="76">
        <v>2417.12</v>
      </c>
    </row>
    <row r="1669" spans="2:9" ht="30" x14ac:dyDescent="0.25">
      <c r="B1669" s="4">
        <v>98014</v>
      </c>
      <c r="C1669" s="8" t="s">
        <v>8227</v>
      </c>
      <c r="D1669" s="4" t="s">
        <v>42</v>
      </c>
      <c r="E1669" s="11">
        <f t="shared" si="52"/>
        <v>7171.63</v>
      </c>
      <c r="F1669">
        <f t="shared" si="53"/>
        <v>98014</v>
      </c>
      <c r="H1669" s="14">
        <v>6918.95</v>
      </c>
      <c r="I1669" s="807">
        <v>7171.63</v>
      </c>
    </row>
    <row r="1670" spans="2:9" ht="30" x14ac:dyDescent="0.25">
      <c r="B1670" s="6">
        <v>98015</v>
      </c>
      <c r="C1670" s="9" t="s">
        <v>5418</v>
      </c>
      <c r="D1670" s="6" t="s">
        <v>9</v>
      </c>
      <c r="E1670" s="11">
        <f t="shared" si="52"/>
        <v>2681.59</v>
      </c>
      <c r="F1670">
        <f t="shared" si="53"/>
        <v>98015</v>
      </c>
      <c r="H1670" s="11">
        <v>2555.17</v>
      </c>
      <c r="I1670" s="76">
        <v>2681.59</v>
      </c>
    </row>
    <row r="1671" spans="2:9" ht="30" x14ac:dyDescent="0.25">
      <c r="B1671" s="4">
        <v>98016</v>
      </c>
      <c r="C1671" s="8" t="s">
        <v>8228</v>
      </c>
      <c r="D1671" s="4" t="s">
        <v>42</v>
      </c>
      <c r="E1671" s="11">
        <f t="shared" si="52"/>
        <v>8107.61</v>
      </c>
      <c r="F1671">
        <f t="shared" si="53"/>
        <v>98016</v>
      </c>
      <c r="H1671" s="14">
        <v>7823.43</v>
      </c>
      <c r="I1671" s="807">
        <v>8107.61</v>
      </c>
    </row>
    <row r="1672" spans="2:9" ht="30" x14ac:dyDescent="0.25">
      <c r="B1672" s="6">
        <v>98017</v>
      </c>
      <c r="C1672" s="9" t="s">
        <v>5419</v>
      </c>
      <c r="D1672" s="6" t="s">
        <v>9</v>
      </c>
      <c r="E1672" s="11">
        <f t="shared" si="52"/>
        <v>2945.98</v>
      </c>
      <c r="F1672">
        <f t="shared" si="53"/>
        <v>98017</v>
      </c>
      <c r="H1672" s="11">
        <v>2806.98</v>
      </c>
      <c r="I1672" s="76">
        <v>2945.98</v>
      </c>
    </row>
    <row r="1673" spans="2:9" ht="30" x14ac:dyDescent="0.25">
      <c r="B1673" s="4">
        <v>98018</v>
      </c>
      <c r="C1673" s="8" t="s">
        <v>8229</v>
      </c>
      <c r="D1673" s="4" t="s">
        <v>42</v>
      </c>
      <c r="E1673" s="11">
        <f t="shared" si="52"/>
        <v>9043.51</v>
      </c>
      <c r="F1673">
        <f t="shared" si="53"/>
        <v>98018</v>
      </c>
      <c r="H1673" s="14">
        <v>8727.7800000000007</v>
      </c>
      <c r="I1673" s="807">
        <v>9043.51</v>
      </c>
    </row>
    <row r="1674" spans="2:9" ht="30" x14ac:dyDescent="0.25">
      <c r="B1674" s="6">
        <v>98019</v>
      </c>
      <c r="C1674" s="9" t="s">
        <v>5420</v>
      </c>
      <c r="D1674" s="6" t="s">
        <v>9</v>
      </c>
      <c r="E1674" s="11">
        <f t="shared" si="52"/>
        <v>3234.79</v>
      </c>
      <c r="F1674">
        <f t="shared" si="53"/>
        <v>98019</v>
      </c>
      <c r="H1674" s="11">
        <v>3082.22</v>
      </c>
      <c r="I1674" s="76">
        <v>3234.79</v>
      </c>
    </row>
    <row r="1675" spans="2:9" ht="30" x14ac:dyDescent="0.25">
      <c r="B1675" s="4">
        <v>98020</v>
      </c>
      <c r="C1675" s="8" t="s">
        <v>8230</v>
      </c>
      <c r="D1675" s="4" t="s">
        <v>42</v>
      </c>
      <c r="E1675" s="11">
        <f t="shared" si="52"/>
        <v>6418.79</v>
      </c>
      <c r="F1675">
        <f t="shared" si="53"/>
        <v>98020</v>
      </c>
      <c r="H1675" s="14">
        <v>6192.39</v>
      </c>
      <c r="I1675" s="807">
        <v>6418.79</v>
      </c>
    </row>
    <row r="1676" spans="2:9" ht="30" x14ac:dyDescent="0.25">
      <c r="B1676" s="6">
        <v>98021</v>
      </c>
      <c r="C1676" s="9" t="s">
        <v>5421</v>
      </c>
      <c r="D1676" s="6" t="s">
        <v>9</v>
      </c>
      <c r="E1676" s="11">
        <f t="shared" si="52"/>
        <v>2441.54</v>
      </c>
      <c r="F1676">
        <f t="shared" si="53"/>
        <v>98021</v>
      </c>
      <c r="H1676" s="11">
        <v>2326.7199999999998</v>
      </c>
      <c r="I1676" s="76">
        <v>2441.54</v>
      </c>
    </row>
    <row r="1677" spans="2:9" ht="30" x14ac:dyDescent="0.25">
      <c r="B1677" s="4">
        <v>98022</v>
      </c>
      <c r="C1677" s="8" t="s">
        <v>8231</v>
      </c>
      <c r="D1677" s="4" t="s">
        <v>42</v>
      </c>
      <c r="E1677" s="11">
        <f t="shared" si="52"/>
        <v>7535.68</v>
      </c>
      <c r="F1677">
        <f t="shared" si="53"/>
        <v>98022</v>
      </c>
      <c r="H1677" s="14">
        <v>7273.01</v>
      </c>
      <c r="I1677" s="807">
        <v>7535.68</v>
      </c>
    </row>
    <row r="1678" spans="2:9" ht="30" x14ac:dyDescent="0.25">
      <c r="B1678" s="6">
        <v>98023</v>
      </c>
      <c r="C1678" s="9" t="s">
        <v>5422</v>
      </c>
      <c r="D1678" s="6" t="s">
        <v>9</v>
      </c>
      <c r="E1678" s="11">
        <f t="shared" si="52"/>
        <v>2705.94</v>
      </c>
      <c r="F1678">
        <f t="shared" si="53"/>
        <v>98023</v>
      </c>
      <c r="H1678" s="11">
        <v>2578.5300000000002</v>
      </c>
      <c r="I1678" s="76">
        <v>2705.94</v>
      </c>
    </row>
    <row r="1679" spans="2:9" ht="30" x14ac:dyDescent="0.25">
      <c r="B1679" s="4">
        <v>98024</v>
      </c>
      <c r="C1679" s="8" t="s">
        <v>8232</v>
      </c>
      <c r="D1679" s="4" t="s">
        <v>42</v>
      </c>
      <c r="E1679" s="11">
        <f t="shared" si="52"/>
        <v>8714.0499999999993</v>
      </c>
      <c r="F1679">
        <f t="shared" si="53"/>
        <v>98024</v>
      </c>
      <c r="H1679" s="14">
        <v>8415.09</v>
      </c>
      <c r="I1679" s="807">
        <v>8714.0499999999993</v>
      </c>
    </row>
    <row r="1680" spans="2:9" ht="30" x14ac:dyDescent="0.25">
      <c r="B1680" s="6">
        <v>98025</v>
      </c>
      <c r="C1680" s="9" t="s">
        <v>5423</v>
      </c>
      <c r="D1680" s="6" t="s">
        <v>9</v>
      </c>
      <c r="E1680" s="11">
        <f t="shared" si="52"/>
        <v>2970.4</v>
      </c>
      <c r="F1680">
        <f t="shared" si="53"/>
        <v>98025</v>
      </c>
      <c r="H1680" s="11">
        <v>2830.41</v>
      </c>
      <c r="I1680" s="76">
        <v>2970.4</v>
      </c>
    </row>
    <row r="1681" spans="2:9" ht="30" x14ac:dyDescent="0.25">
      <c r="B1681" s="4">
        <v>98026</v>
      </c>
      <c r="C1681" s="8" t="s">
        <v>8233</v>
      </c>
      <c r="D1681" s="4" t="s">
        <v>42</v>
      </c>
      <c r="E1681" s="11">
        <f t="shared" si="52"/>
        <v>9838.74</v>
      </c>
      <c r="F1681">
        <f t="shared" si="53"/>
        <v>98026</v>
      </c>
      <c r="H1681" s="14">
        <v>9503.49</v>
      </c>
      <c r="I1681" s="807">
        <v>9838.74</v>
      </c>
    </row>
    <row r="1682" spans="2:9" ht="30" x14ac:dyDescent="0.25">
      <c r="B1682" s="6">
        <v>98027</v>
      </c>
      <c r="C1682" s="9" t="s">
        <v>5424</v>
      </c>
      <c r="D1682" s="6" t="s">
        <v>9</v>
      </c>
      <c r="E1682" s="11">
        <f t="shared" si="52"/>
        <v>3234.79</v>
      </c>
      <c r="F1682">
        <f t="shared" si="53"/>
        <v>98027</v>
      </c>
      <c r="H1682" s="11">
        <v>3082.22</v>
      </c>
      <c r="I1682" s="76">
        <v>3234.79</v>
      </c>
    </row>
    <row r="1683" spans="2:9" ht="30" x14ac:dyDescent="0.25">
      <c r="B1683" s="4">
        <v>98028</v>
      </c>
      <c r="C1683" s="8" t="s">
        <v>8234</v>
      </c>
      <c r="D1683" s="4" t="s">
        <v>42</v>
      </c>
      <c r="E1683" s="11">
        <f t="shared" si="52"/>
        <v>10963.46</v>
      </c>
      <c r="F1683">
        <f t="shared" si="53"/>
        <v>98028</v>
      </c>
      <c r="H1683" s="14">
        <v>10591.93</v>
      </c>
      <c r="I1683" s="807">
        <v>10963.46</v>
      </c>
    </row>
    <row r="1684" spans="2:9" ht="30" x14ac:dyDescent="0.25">
      <c r="B1684" s="6">
        <v>98029</v>
      </c>
      <c r="C1684" s="9" t="s">
        <v>5425</v>
      </c>
      <c r="D1684" s="6" t="s">
        <v>9</v>
      </c>
      <c r="E1684" s="11">
        <f t="shared" si="52"/>
        <v>3504.23</v>
      </c>
      <c r="F1684">
        <f t="shared" si="53"/>
        <v>98029</v>
      </c>
      <c r="H1684" s="11">
        <v>3338.87</v>
      </c>
      <c r="I1684" s="76">
        <v>3504.23</v>
      </c>
    </row>
    <row r="1685" spans="2:9" ht="30" x14ac:dyDescent="0.25">
      <c r="B1685" s="4">
        <v>98030</v>
      </c>
      <c r="C1685" s="8" t="s">
        <v>8235</v>
      </c>
      <c r="D1685" s="4" t="s">
        <v>42</v>
      </c>
      <c r="E1685" s="11">
        <f t="shared" si="52"/>
        <v>8944.9</v>
      </c>
      <c r="F1685">
        <f t="shared" si="53"/>
        <v>98030</v>
      </c>
      <c r="H1685" s="14">
        <v>8648.74</v>
      </c>
      <c r="I1685" s="807">
        <v>8944.9</v>
      </c>
    </row>
    <row r="1686" spans="2:9" ht="30" x14ac:dyDescent="0.25">
      <c r="B1686" s="6">
        <v>98031</v>
      </c>
      <c r="C1686" s="9" t="s">
        <v>5426</v>
      </c>
      <c r="D1686" s="6" t="s">
        <v>9</v>
      </c>
      <c r="E1686" s="11">
        <f t="shared" si="52"/>
        <v>2975.5</v>
      </c>
      <c r="F1686">
        <f t="shared" si="53"/>
        <v>98031</v>
      </c>
      <c r="H1686" s="11">
        <v>2835.3</v>
      </c>
      <c r="I1686" s="76">
        <v>2975.5</v>
      </c>
    </row>
    <row r="1687" spans="2:9" ht="30" x14ac:dyDescent="0.25">
      <c r="B1687" s="4">
        <v>98032</v>
      </c>
      <c r="C1687" s="8" t="s">
        <v>8236</v>
      </c>
      <c r="D1687" s="4" t="s">
        <v>42</v>
      </c>
      <c r="E1687" s="11">
        <f t="shared" si="52"/>
        <v>10306.969999999999</v>
      </c>
      <c r="F1687">
        <f t="shared" si="53"/>
        <v>98032</v>
      </c>
      <c r="H1687" s="14">
        <v>9969.65</v>
      </c>
      <c r="I1687" s="807">
        <v>10306.969999999999</v>
      </c>
    </row>
    <row r="1688" spans="2:9" ht="30" x14ac:dyDescent="0.25">
      <c r="B1688" s="6">
        <v>98033</v>
      </c>
      <c r="C1688" s="9" t="s">
        <v>5427</v>
      </c>
      <c r="D1688" s="6" t="s">
        <v>9</v>
      </c>
      <c r="E1688" s="11">
        <f t="shared" si="52"/>
        <v>3239.88</v>
      </c>
      <c r="F1688">
        <f t="shared" si="53"/>
        <v>98033</v>
      </c>
      <c r="H1688" s="11">
        <v>3087.11</v>
      </c>
      <c r="I1688" s="76">
        <v>3239.88</v>
      </c>
    </row>
    <row r="1689" spans="2:9" ht="30" x14ac:dyDescent="0.25">
      <c r="B1689" s="4">
        <v>98034</v>
      </c>
      <c r="C1689" s="8" t="s">
        <v>8237</v>
      </c>
      <c r="D1689" s="4" t="s">
        <v>42</v>
      </c>
      <c r="E1689" s="11">
        <f t="shared" si="52"/>
        <v>11669.06</v>
      </c>
      <c r="F1689">
        <f t="shared" si="53"/>
        <v>98034</v>
      </c>
      <c r="H1689" s="14">
        <v>11290.56</v>
      </c>
      <c r="I1689" s="807">
        <v>11669.06</v>
      </c>
    </row>
    <row r="1690" spans="2:9" ht="30" x14ac:dyDescent="0.25">
      <c r="B1690" s="6">
        <v>98035</v>
      </c>
      <c r="C1690" s="9" t="s">
        <v>5428</v>
      </c>
      <c r="D1690" s="6" t="s">
        <v>9</v>
      </c>
      <c r="E1690" s="11">
        <f t="shared" si="52"/>
        <v>3504.23</v>
      </c>
      <c r="F1690">
        <f t="shared" si="53"/>
        <v>98035</v>
      </c>
      <c r="H1690" s="11">
        <v>3338.87</v>
      </c>
      <c r="I1690" s="76">
        <v>3504.23</v>
      </c>
    </row>
    <row r="1691" spans="2:9" ht="30" x14ac:dyDescent="0.25">
      <c r="B1691" s="4">
        <v>98036</v>
      </c>
      <c r="C1691" s="8" t="s">
        <v>8238</v>
      </c>
      <c r="D1691" s="4" t="s">
        <v>42</v>
      </c>
      <c r="E1691" s="11">
        <f t="shared" si="52"/>
        <v>13031.12</v>
      </c>
      <c r="F1691">
        <f t="shared" si="53"/>
        <v>98036</v>
      </c>
      <c r="H1691" s="14">
        <v>12611.47</v>
      </c>
      <c r="I1691" s="807">
        <v>13031.12</v>
      </c>
    </row>
    <row r="1692" spans="2:9" ht="30" x14ac:dyDescent="0.25">
      <c r="B1692" s="6">
        <v>98037</v>
      </c>
      <c r="C1692" s="9" t="s">
        <v>5429</v>
      </c>
      <c r="D1692" s="6" t="s">
        <v>9</v>
      </c>
      <c r="E1692" s="11">
        <f t="shared" si="52"/>
        <v>3773.72</v>
      </c>
      <c r="F1692">
        <f t="shared" si="53"/>
        <v>98037</v>
      </c>
      <c r="H1692" s="11">
        <v>3595.58</v>
      </c>
      <c r="I1692" s="76">
        <v>3773.72</v>
      </c>
    </row>
    <row r="1693" spans="2:9" ht="30" x14ac:dyDescent="0.25">
      <c r="B1693" s="4">
        <v>98038</v>
      </c>
      <c r="C1693" s="8" t="s">
        <v>8239</v>
      </c>
      <c r="D1693" s="4" t="s">
        <v>42</v>
      </c>
      <c r="E1693" s="11">
        <f t="shared" si="52"/>
        <v>11925.17</v>
      </c>
      <c r="F1693">
        <f t="shared" si="53"/>
        <v>98038</v>
      </c>
      <c r="H1693" s="14">
        <v>11541.83</v>
      </c>
      <c r="I1693" s="807">
        <v>11925.17</v>
      </c>
    </row>
    <row r="1694" spans="2:9" ht="30" x14ac:dyDescent="0.25">
      <c r="B1694" s="6">
        <v>98039</v>
      </c>
      <c r="C1694" s="9" t="s">
        <v>5430</v>
      </c>
      <c r="D1694" s="6" t="s">
        <v>9</v>
      </c>
      <c r="E1694" s="11">
        <f t="shared" si="52"/>
        <v>3509.33</v>
      </c>
      <c r="F1694">
        <f t="shared" si="53"/>
        <v>98039</v>
      </c>
      <c r="H1694" s="11">
        <v>3343.76</v>
      </c>
      <c r="I1694" s="76">
        <v>3509.33</v>
      </c>
    </row>
    <row r="1695" spans="2:9" ht="30" x14ac:dyDescent="0.25">
      <c r="B1695" s="4">
        <v>98040</v>
      </c>
      <c r="C1695" s="8" t="s">
        <v>8240</v>
      </c>
      <c r="D1695" s="4" t="s">
        <v>42</v>
      </c>
      <c r="E1695" s="11">
        <f t="shared" si="52"/>
        <v>13494.39</v>
      </c>
      <c r="F1695">
        <f t="shared" si="53"/>
        <v>98040</v>
      </c>
      <c r="H1695" s="14">
        <v>13065.08</v>
      </c>
      <c r="I1695" s="807">
        <v>13494.39</v>
      </c>
    </row>
    <row r="1696" spans="2:9" ht="30" x14ac:dyDescent="0.25">
      <c r="B1696" s="6">
        <v>98041</v>
      </c>
      <c r="C1696" s="9" t="s">
        <v>5431</v>
      </c>
      <c r="D1696" s="6" t="s">
        <v>9</v>
      </c>
      <c r="E1696" s="11">
        <f t="shared" si="52"/>
        <v>3773.72</v>
      </c>
      <c r="F1696">
        <f t="shared" si="53"/>
        <v>98041</v>
      </c>
      <c r="H1696" s="11">
        <v>3595.58</v>
      </c>
      <c r="I1696" s="76">
        <v>3773.72</v>
      </c>
    </row>
    <row r="1697" spans="2:9" ht="30" x14ac:dyDescent="0.25">
      <c r="B1697" s="4">
        <v>98042</v>
      </c>
      <c r="C1697" s="8" t="s">
        <v>8241</v>
      </c>
      <c r="D1697" s="4" t="s">
        <v>42</v>
      </c>
      <c r="E1697" s="11">
        <f t="shared" si="52"/>
        <v>15063.69</v>
      </c>
      <c r="F1697">
        <f t="shared" si="53"/>
        <v>98042</v>
      </c>
      <c r="H1697" s="14">
        <v>14588.37</v>
      </c>
      <c r="I1697" s="807">
        <v>15063.69</v>
      </c>
    </row>
    <row r="1698" spans="2:9" ht="30" x14ac:dyDescent="0.25">
      <c r="B1698" s="6">
        <v>98043</v>
      </c>
      <c r="C1698" s="9" t="s">
        <v>5432</v>
      </c>
      <c r="D1698" s="6" t="s">
        <v>9</v>
      </c>
      <c r="E1698" s="11">
        <f t="shared" si="52"/>
        <v>4043.29</v>
      </c>
      <c r="F1698">
        <f t="shared" si="53"/>
        <v>98043</v>
      </c>
      <c r="H1698" s="11">
        <v>3852.33</v>
      </c>
      <c r="I1698" s="76">
        <v>4043.29</v>
      </c>
    </row>
    <row r="1699" spans="2:9" ht="30" x14ac:dyDescent="0.25">
      <c r="B1699" s="4">
        <v>98044</v>
      </c>
      <c r="C1699" s="8" t="s">
        <v>8242</v>
      </c>
      <c r="D1699" s="4" t="s">
        <v>42</v>
      </c>
      <c r="E1699" s="11">
        <f t="shared" si="52"/>
        <v>15319.88</v>
      </c>
      <c r="F1699">
        <f t="shared" si="53"/>
        <v>98044</v>
      </c>
      <c r="H1699" s="14">
        <v>14839.7</v>
      </c>
      <c r="I1699" s="807">
        <v>15319.88</v>
      </c>
    </row>
    <row r="1700" spans="2:9" ht="30" x14ac:dyDescent="0.25">
      <c r="B1700" s="6">
        <v>98045</v>
      </c>
      <c r="C1700" s="9" t="s">
        <v>5433</v>
      </c>
      <c r="D1700" s="6" t="s">
        <v>9</v>
      </c>
      <c r="E1700" s="11">
        <f t="shared" si="52"/>
        <v>4043.29</v>
      </c>
      <c r="F1700">
        <f t="shared" si="53"/>
        <v>98045</v>
      </c>
      <c r="H1700" s="11">
        <v>3852.33</v>
      </c>
      <c r="I1700" s="76">
        <v>4043.29</v>
      </c>
    </row>
    <row r="1701" spans="2:9" ht="30" x14ac:dyDescent="0.25">
      <c r="B1701" s="4">
        <v>98046</v>
      </c>
      <c r="C1701" s="8" t="s">
        <v>8243</v>
      </c>
      <c r="D1701" s="4" t="s">
        <v>42</v>
      </c>
      <c r="E1701" s="11">
        <f t="shared" si="52"/>
        <v>17096.14</v>
      </c>
      <c r="F1701">
        <f t="shared" si="53"/>
        <v>98046</v>
      </c>
      <c r="H1701" s="14">
        <v>16565.2</v>
      </c>
      <c r="I1701" s="807">
        <v>17096.14</v>
      </c>
    </row>
    <row r="1702" spans="2:9" ht="30" x14ac:dyDescent="0.25">
      <c r="B1702" s="6">
        <v>98047</v>
      </c>
      <c r="C1702" s="9" t="s">
        <v>5434</v>
      </c>
      <c r="D1702" s="6" t="s">
        <v>9</v>
      </c>
      <c r="E1702" s="11">
        <f t="shared" si="52"/>
        <v>4312.76</v>
      </c>
      <c r="F1702">
        <f t="shared" si="53"/>
        <v>98047</v>
      </c>
      <c r="H1702" s="11">
        <v>4109.04</v>
      </c>
      <c r="I1702" s="76">
        <v>4312.76</v>
      </c>
    </row>
    <row r="1703" spans="2:9" ht="30" x14ac:dyDescent="0.25">
      <c r="B1703" s="4">
        <v>98048</v>
      </c>
      <c r="C1703" s="8" t="s">
        <v>8244</v>
      </c>
      <c r="D1703" s="4" t="s">
        <v>42</v>
      </c>
      <c r="E1703" s="11">
        <f t="shared" si="52"/>
        <v>19128.7</v>
      </c>
      <c r="F1703">
        <f t="shared" si="53"/>
        <v>98048</v>
      </c>
      <c r="H1703" s="14">
        <v>18542.11</v>
      </c>
      <c r="I1703" s="807">
        <v>19128.7</v>
      </c>
    </row>
    <row r="1704" spans="2:9" ht="30" x14ac:dyDescent="0.25">
      <c r="B1704" s="6">
        <v>98049</v>
      </c>
      <c r="C1704" s="9" t="s">
        <v>5435</v>
      </c>
      <c r="D1704" s="6" t="s">
        <v>9</v>
      </c>
      <c r="E1704" s="11">
        <f t="shared" si="52"/>
        <v>4532.51</v>
      </c>
      <c r="F1704">
        <f t="shared" si="53"/>
        <v>98049</v>
      </c>
      <c r="H1704" s="11">
        <v>4318</v>
      </c>
      <c r="I1704" s="76">
        <v>4532.51</v>
      </c>
    </row>
    <row r="1705" spans="2:9" x14ac:dyDescent="0.25">
      <c r="B1705" s="4">
        <v>98050</v>
      </c>
      <c r="C1705" s="8" t="s">
        <v>5436</v>
      </c>
      <c r="D1705" s="4" t="s">
        <v>9</v>
      </c>
      <c r="E1705" s="11">
        <f t="shared" si="52"/>
        <v>301.74</v>
      </c>
      <c r="F1705">
        <f t="shared" si="53"/>
        <v>98050</v>
      </c>
      <c r="H1705" s="14">
        <v>299.83999999999997</v>
      </c>
      <c r="I1705" s="807">
        <v>301.74</v>
      </c>
    </row>
    <row r="1706" spans="2:9" ht="30" x14ac:dyDescent="0.25">
      <c r="B1706" s="6">
        <v>98051</v>
      </c>
      <c r="C1706" s="9" t="s">
        <v>5437</v>
      </c>
      <c r="D1706" s="6" t="s">
        <v>9</v>
      </c>
      <c r="E1706" s="11">
        <f t="shared" si="52"/>
        <v>1025.26</v>
      </c>
      <c r="F1706">
        <f t="shared" si="53"/>
        <v>98051</v>
      </c>
      <c r="H1706" s="11">
        <v>979.89</v>
      </c>
      <c r="I1706" s="76">
        <v>1025.26</v>
      </c>
    </row>
    <row r="1707" spans="2:9" ht="30" x14ac:dyDescent="0.25">
      <c r="B1707" s="4">
        <v>98405</v>
      </c>
      <c r="C1707" s="8" t="s">
        <v>8245</v>
      </c>
      <c r="D1707" s="4" t="s">
        <v>42</v>
      </c>
      <c r="E1707" s="11">
        <f t="shared" si="52"/>
        <v>2768.49</v>
      </c>
      <c r="F1707">
        <f t="shared" si="53"/>
        <v>98405</v>
      </c>
      <c r="H1707" s="14">
        <v>2661.43</v>
      </c>
      <c r="I1707" s="807">
        <v>2768.49</v>
      </c>
    </row>
    <row r="1708" spans="2:9" ht="30" x14ac:dyDescent="0.25">
      <c r="B1708" s="6">
        <v>98406</v>
      </c>
      <c r="C1708" s="9" t="s">
        <v>8246</v>
      </c>
      <c r="D1708" s="6" t="s">
        <v>42</v>
      </c>
      <c r="E1708" s="11">
        <f t="shared" si="52"/>
        <v>6472.93</v>
      </c>
      <c r="F1708">
        <f t="shared" si="53"/>
        <v>98406</v>
      </c>
      <c r="H1708" s="11">
        <v>6233.76</v>
      </c>
      <c r="I1708" s="76">
        <v>6472.93</v>
      </c>
    </row>
    <row r="1709" spans="2:9" ht="30" x14ac:dyDescent="0.25">
      <c r="B1709" s="4">
        <v>98407</v>
      </c>
      <c r="C1709" s="8" t="s">
        <v>8247</v>
      </c>
      <c r="D1709" s="4" t="s">
        <v>42</v>
      </c>
      <c r="E1709" s="11">
        <f t="shared" si="52"/>
        <v>4223.3500000000004</v>
      </c>
      <c r="F1709">
        <f t="shared" si="53"/>
        <v>98407</v>
      </c>
      <c r="H1709" s="14">
        <v>4064.3</v>
      </c>
      <c r="I1709" s="807">
        <v>4223.3500000000004</v>
      </c>
    </row>
    <row r="1710" spans="2:9" ht="30" x14ac:dyDescent="0.25">
      <c r="B1710" s="6">
        <v>98408</v>
      </c>
      <c r="C1710" s="9" t="s">
        <v>8248</v>
      </c>
      <c r="D1710" s="6" t="s">
        <v>42</v>
      </c>
      <c r="E1710" s="11">
        <f t="shared" si="52"/>
        <v>4960.09</v>
      </c>
      <c r="F1710">
        <f t="shared" si="53"/>
        <v>98408</v>
      </c>
      <c r="H1710" s="11">
        <v>4774.3500000000004</v>
      </c>
      <c r="I1710" s="76">
        <v>4960.09</v>
      </c>
    </row>
    <row r="1711" spans="2:9" ht="30" x14ac:dyDescent="0.25">
      <c r="B1711" s="4">
        <v>98409</v>
      </c>
      <c r="C1711" s="8" t="s">
        <v>5438</v>
      </c>
      <c r="D1711" s="4" t="s">
        <v>9</v>
      </c>
      <c r="E1711" s="11">
        <f t="shared" si="52"/>
        <v>411.42</v>
      </c>
      <c r="F1711">
        <f t="shared" si="53"/>
        <v>98409</v>
      </c>
      <c r="H1711" s="14">
        <v>408.32</v>
      </c>
      <c r="I1711" s="807">
        <v>411.42</v>
      </c>
    </row>
    <row r="1712" spans="2:9" ht="30" x14ac:dyDescent="0.25">
      <c r="B1712" s="6">
        <v>98410</v>
      </c>
      <c r="C1712" s="9" t="s">
        <v>8249</v>
      </c>
      <c r="D1712" s="6" t="s">
        <v>42</v>
      </c>
      <c r="E1712" s="11">
        <f t="shared" si="52"/>
        <v>1330.26</v>
      </c>
      <c r="F1712">
        <f t="shared" si="53"/>
        <v>98410</v>
      </c>
      <c r="H1712" s="11">
        <v>1304.25</v>
      </c>
      <c r="I1712" s="76">
        <v>1330.26</v>
      </c>
    </row>
    <row r="1713" spans="2:9" ht="30" x14ac:dyDescent="0.25">
      <c r="B1713" s="4">
        <v>99240</v>
      </c>
      <c r="C1713" s="8" t="s">
        <v>5439</v>
      </c>
      <c r="D1713" s="4" t="s">
        <v>9</v>
      </c>
      <c r="E1713" s="11">
        <f t="shared" si="52"/>
        <v>722.71</v>
      </c>
      <c r="F1713">
        <f t="shared" si="53"/>
        <v>99240</v>
      </c>
      <c r="H1713" s="14">
        <v>718.36</v>
      </c>
      <c r="I1713" s="807">
        <v>722.71</v>
      </c>
    </row>
    <row r="1714" spans="2:9" ht="30" x14ac:dyDescent="0.25">
      <c r="B1714" s="6">
        <v>99241</v>
      </c>
      <c r="C1714" s="9" t="s">
        <v>5440</v>
      </c>
      <c r="D1714" s="6" t="s">
        <v>9</v>
      </c>
      <c r="E1714" s="11">
        <f t="shared" si="52"/>
        <v>1816.17</v>
      </c>
      <c r="F1714">
        <f t="shared" si="53"/>
        <v>99241</v>
      </c>
      <c r="H1714" s="11">
        <v>1727.84</v>
      </c>
      <c r="I1714" s="76">
        <v>1816.17</v>
      </c>
    </row>
    <row r="1715" spans="2:9" ht="30" x14ac:dyDescent="0.25">
      <c r="B1715" s="4">
        <v>99242</v>
      </c>
      <c r="C1715" s="8" t="s">
        <v>8250</v>
      </c>
      <c r="D1715" s="4" t="s">
        <v>42</v>
      </c>
      <c r="E1715" s="11">
        <f t="shared" si="52"/>
        <v>3208.75</v>
      </c>
      <c r="F1715">
        <f t="shared" si="53"/>
        <v>99242</v>
      </c>
      <c r="H1715" s="14">
        <v>3084.77</v>
      </c>
      <c r="I1715" s="807">
        <v>3208.75</v>
      </c>
    </row>
    <row r="1716" spans="2:9" ht="30" x14ac:dyDescent="0.25">
      <c r="B1716" s="6">
        <v>99243</v>
      </c>
      <c r="C1716" s="9" t="s">
        <v>5441</v>
      </c>
      <c r="D1716" s="6" t="s">
        <v>9</v>
      </c>
      <c r="E1716" s="11">
        <f t="shared" si="52"/>
        <v>1723.49</v>
      </c>
      <c r="F1716">
        <f t="shared" si="53"/>
        <v>99243</v>
      </c>
      <c r="H1716" s="11">
        <v>1640.3</v>
      </c>
      <c r="I1716" s="76">
        <v>1723.49</v>
      </c>
    </row>
    <row r="1717" spans="2:9" ht="30" x14ac:dyDescent="0.25">
      <c r="B1717" s="4">
        <v>99244</v>
      </c>
      <c r="C1717" s="8" t="s">
        <v>8251</v>
      </c>
      <c r="D1717" s="4" t="s">
        <v>42</v>
      </c>
      <c r="E1717" s="11">
        <f t="shared" si="52"/>
        <v>5182.1000000000004</v>
      </c>
      <c r="F1717">
        <f t="shared" si="53"/>
        <v>99244</v>
      </c>
      <c r="H1717" s="14">
        <v>4992.9399999999996</v>
      </c>
      <c r="I1717" s="807">
        <v>5182.1000000000004</v>
      </c>
    </row>
    <row r="1718" spans="2:9" ht="30" x14ac:dyDescent="0.25">
      <c r="B1718" s="6">
        <v>99246</v>
      </c>
      <c r="C1718" s="9" t="s">
        <v>5442</v>
      </c>
      <c r="D1718" s="6" t="s">
        <v>9</v>
      </c>
      <c r="E1718" s="11">
        <f t="shared" si="52"/>
        <v>991.78</v>
      </c>
      <c r="F1718">
        <f t="shared" si="53"/>
        <v>99246</v>
      </c>
      <c r="H1718" s="11">
        <v>986.23</v>
      </c>
      <c r="I1718" s="76">
        <v>991.78</v>
      </c>
    </row>
    <row r="1719" spans="2:9" ht="30" x14ac:dyDescent="0.25">
      <c r="B1719" s="4">
        <v>99247</v>
      </c>
      <c r="C1719" s="8" t="s">
        <v>5443</v>
      </c>
      <c r="D1719" s="4" t="s">
        <v>9</v>
      </c>
      <c r="E1719" s="11">
        <f t="shared" si="52"/>
        <v>2069.9699999999998</v>
      </c>
      <c r="F1719">
        <f t="shared" si="53"/>
        <v>99247</v>
      </c>
      <c r="H1719" s="14">
        <v>1969.1</v>
      </c>
      <c r="I1719" s="807">
        <v>2069.9699999999998</v>
      </c>
    </row>
    <row r="1720" spans="2:9" ht="30" x14ac:dyDescent="0.25">
      <c r="B1720" s="6">
        <v>99248</v>
      </c>
      <c r="C1720" s="9" t="s">
        <v>8252</v>
      </c>
      <c r="D1720" s="6" t="s">
        <v>42</v>
      </c>
      <c r="E1720" s="11">
        <f t="shared" si="52"/>
        <v>4147.6000000000004</v>
      </c>
      <c r="F1720">
        <f t="shared" si="53"/>
        <v>99248</v>
      </c>
      <c r="H1720" s="11">
        <v>3994.21</v>
      </c>
      <c r="I1720" s="76">
        <v>4147.6000000000004</v>
      </c>
    </row>
    <row r="1721" spans="2:9" ht="30" x14ac:dyDescent="0.25">
      <c r="B1721" s="4">
        <v>99249</v>
      </c>
      <c r="C1721" s="8" t="s">
        <v>5444</v>
      </c>
      <c r="D1721" s="4" t="s">
        <v>9</v>
      </c>
      <c r="E1721" s="11">
        <f t="shared" si="52"/>
        <v>2106.4899999999998</v>
      </c>
      <c r="F1721">
        <f t="shared" si="53"/>
        <v>99249</v>
      </c>
      <c r="H1721" s="14">
        <v>2004.07</v>
      </c>
      <c r="I1721" s="807">
        <v>2106.4899999999998</v>
      </c>
    </row>
    <row r="1722" spans="2:9" ht="30" x14ac:dyDescent="0.25">
      <c r="B1722" s="6">
        <v>99252</v>
      </c>
      <c r="C1722" s="9" t="s">
        <v>8253</v>
      </c>
      <c r="D1722" s="6" t="s">
        <v>42</v>
      </c>
      <c r="E1722" s="11">
        <f t="shared" si="52"/>
        <v>2688.51</v>
      </c>
      <c r="F1722">
        <f t="shared" si="53"/>
        <v>99252</v>
      </c>
      <c r="H1722" s="11">
        <v>2583.1999999999998</v>
      </c>
      <c r="I1722" s="76">
        <v>2688.51</v>
      </c>
    </row>
    <row r="1723" spans="2:9" ht="30" x14ac:dyDescent="0.25">
      <c r="B1723" s="4">
        <v>99254</v>
      </c>
      <c r="C1723" s="8" t="s">
        <v>5445</v>
      </c>
      <c r="D1723" s="4" t="s">
        <v>9</v>
      </c>
      <c r="E1723" s="11">
        <f t="shared" si="52"/>
        <v>1308.51</v>
      </c>
      <c r="F1723">
        <f t="shared" si="53"/>
        <v>99254</v>
      </c>
      <c r="H1723" s="14">
        <v>1245.24</v>
      </c>
      <c r="I1723" s="807">
        <v>1308.51</v>
      </c>
    </row>
    <row r="1724" spans="2:9" ht="30" x14ac:dyDescent="0.25">
      <c r="B1724" s="6">
        <v>99256</v>
      </c>
      <c r="C1724" s="9" t="s">
        <v>8254</v>
      </c>
      <c r="D1724" s="6" t="s">
        <v>42</v>
      </c>
      <c r="E1724" s="11">
        <f t="shared" si="52"/>
        <v>6096.75</v>
      </c>
      <c r="F1724">
        <f t="shared" si="53"/>
        <v>99256</v>
      </c>
      <c r="H1724" s="11">
        <v>5876.2</v>
      </c>
      <c r="I1724" s="76">
        <v>6096.75</v>
      </c>
    </row>
    <row r="1725" spans="2:9" ht="30" x14ac:dyDescent="0.25">
      <c r="B1725" s="4">
        <v>99259</v>
      </c>
      <c r="C1725" s="8" t="s">
        <v>8255</v>
      </c>
      <c r="D1725" s="4" t="s">
        <v>42</v>
      </c>
      <c r="E1725" s="11">
        <f t="shared" si="52"/>
        <v>3408.33</v>
      </c>
      <c r="F1725">
        <f t="shared" si="53"/>
        <v>99259</v>
      </c>
      <c r="H1725" s="14">
        <v>3276.35</v>
      </c>
      <c r="I1725" s="807">
        <v>3408.33</v>
      </c>
    </row>
    <row r="1726" spans="2:9" ht="30" x14ac:dyDescent="0.25">
      <c r="B1726" s="6">
        <v>99261</v>
      </c>
      <c r="C1726" s="9" t="s">
        <v>5446</v>
      </c>
      <c r="D1726" s="6" t="s">
        <v>9</v>
      </c>
      <c r="E1726" s="11">
        <f t="shared" si="52"/>
        <v>1562.31</v>
      </c>
      <c r="F1726">
        <f t="shared" si="53"/>
        <v>99261</v>
      </c>
      <c r="H1726" s="11">
        <v>1486.51</v>
      </c>
      <c r="I1726" s="76">
        <v>1562.31</v>
      </c>
    </row>
    <row r="1727" spans="2:9" ht="30" x14ac:dyDescent="0.25">
      <c r="B1727" s="4">
        <v>99263</v>
      </c>
      <c r="C1727" s="8" t="s">
        <v>5447</v>
      </c>
      <c r="D1727" s="4" t="s">
        <v>9</v>
      </c>
      <c r="E1727" s="11">
        <f t="shared" si="52"/>
        <v>2323.8200000000002</v>
      </c>
      <c r="F1727">
        <f t="shared" si="53"/>
        <v>99263</v>
      </c>
      <c r="H1727" s="14">
        <v>2210.41</v>
      </c>
      <c r="I1727" s="807">
        <v>2323.8200000000002</v>
      </c>
    </row>
    <row r="1728" spans="2:9" ht="30" x14ac:dyDescent="0.25">
      <c r="B1728" s="6">
        <v>99265</v>
      </c>
      <c r="C1728" s="9" t="s">
        <v>8256</v>
      </c>
      <c r="D1728" s="6" t="s">
        <v>42</v>
      </c>
      <c r="E1728" s="11">
        <f t="shared" si="52"/>
        <v>4128.07</v>
      </c>
      <c r="F1728">
        <f t="shared" si="53"/>
        <v>99265</v>
      </c>
      <c r="H1728" s="11">
        <v>3969.45</v>
      </c>
      <c r="I1728" s="76">
        <v>4128.07</v>
      </c>
    </row>
    <row r="1729" spans="2:9" ht="30" x14ac:dyDescent="0.25">
      <c r="B1729" s="4">
        <v>99266</v>
      </c>
      <c r="C1729" s="8" t="s">
        <v>5448</v>
      </c>
      <c r="D1729" s="4" t="s">
        <v>9</v>
      </c>
      <c r="E1729" s="11">
        <f t="shared" si="52"/>
        <v>1816.17</v>
      </c>
      <c r="F1729">
        <f t="shared" si="53"/>
        <v>99266</v>
      </c>
      <c r="H1729" s="14">
        <v>1727.84</v>
      </c>
      <c r="I1729" s="807">
        <v>1816.17</v>
      </c>
    </row>
    <row r="1730" spans="2:9" ht="30" x14ac:dyDescent="0.25">
      <c r="B1730" s="6">
        <v>99267</v>
      </c>
      <c r="C1730" s="9" t="s">
        <v>8257</v>
      </c>
      <c r="D1730" s="6" t="s">
        <v>42</v>
      </c>
      <c r="E1730" s="11">
        <f t="shared" si="52"/>
        <v>4847.87</v>
      </c>
      <c r="F1730">
        <f t="shared" si="53"/>
        <v>99267</v>
      </c>
      <c r="H1730" s="11">
        <v>4662.62</v>
      </c>
      <c r="I1730" s="76">
        <v>4847.87</v>
      </c>
    </row>
    <row r="1731" spans="2:9" ht="30" x14ac:dyDescent="0.25">
      <c r="B1731" s="4">
        <v>99268</v>
      </c>
      <c r="C1731" s="8" t="s">
        <v>8258</v>
      </c>
      <c r="D1731" s="4" t="s">
        <v>42</v>
      </c>
      <c r="E1731" s="11">
        <f t="shared" ref="E1731:E1794" si="54">IF($K$2=$H$1,H1731,I1731)</f>
        <v>503.74</v>
      </c>
      <c r="F1731">
        <f t="shared" ref="F1731:F1794" si="55">IF(LEN($B1731)=7,CONCATENATE(MID($B1731,1,6),"00",RIGHT($B1731,1)),IF(LEN($B1731)=8,CONCATENATE(MID($B1731,1,6),"0",RIGHT($B1731,2)),$B1731))</f>
        <v>99268</v>
      </c>
      <c r="H1731" s="14">
        <v>493.77</v>
      </c>
      <c r="I1731" s="807">
        <v>503.74</v>
      </c>
    </row>
    <row r="1732" spans="2:9" ht="30" x14ac:dyDescent="0.25">
      <c r="B1732" s="6">
        <v>99269</v>
      </c>
      <c r="C1732" s="9" t="s">
        <v>5449</v>
      </c>
      <c r="D1732" s="6" t="s">
        <v>9</v>
      </c>
      <c r="E1732" s="11">
        <f t="shared" si="54"/>
        <v>2069.9699999999998</v>
      </c>
      <c r="F1732">
        <f t="shared" si="55"/>
        <v>99269</v>
      </c>
      <c r="H1732" s="11">
        <v>1969.1</v>
      </c>
      <c r="I1732" s="76">
        <v>2069.9699999999998</v>
      </c>
    </row>
    <row r="1733" spans="2:9" ht="30" x14ac:dyDescent="0.25">
      <c r="B1733" s="4">
        <v>99270</v>
      </c>
      <c r="C1733" s="8" t="s">
        <v>8259</v>
      </c>
      <c r="D1733" s="4" t="s">
        <v>42</v>
      </c>
      <c r="E1733" s="11">
        <f t="shared" si="54"/>
        <v>657.46</v>
      </c>
      <c r="F1733">
        <f t="shared" si="55"/>
        <v>99270</v>
      </c>
      <c r="H1733" s="14">
        <v>646.41</v>
      </c>
      <c r="I1733" s="807">
        <v>657.46</v>
      </c>
    </row>
    <row r="1734" spans="2:9" ht="30" x14ac:dyDescent="0.25">
      <c r="B1734" s="6">
        <v>99271</v>
      </c>
      <c r="C1734" s="9" t="s">
        <v>8260</v>
      </c>
      <c r="D1734" s="6" t="s">
        <v>42</v>
      </c>
      <c r="E1734" s="11">
        <f t="shared" si="54"/>
        <v>7011.37</v>
      </c>
      <c r="F1734">
        <f t="shared" si="55"/>
        <v>99271</v>
      </c>
      <c r="H1734" s="11">
        <v>6759.4</v>
      </c>
      <c r="I1734" s="76">
        <v>7011.37</v>
      </c>
    </row>
    <row r="1735" spans="2:9" ht="30" x14ac:dyDescent="0.25">
      <c r="B1735" s="4">
        <v>99272</v>
      </c>
      <c r="C1735" s="8" t="s">
        <v>8261</v>
      </c>
      <c r="D1735" s="4" t="s">
        <v>42</v>
      </c>
      <c r="E1735" s="11">
        <f t="shared" si="54"/>
        <v>1156.06</v>
      </c>
      <c r="F1735">
        <f t="shared" si="55"/>
        <v>99272</v>
      </c>
      <c r="H1735" s="14">
        <v>1108</v>
      </c>
      <c r="I1735" s="807">
        <v>1156.06</v>
      </c>
    </row>
    <row r="1736" spans="2:9" ht="30" x14ac:dyDescent="0.25">
      <c r="B1736" s="6">
        <v>99273</v>
      </c>
      <c r="C1736" s="9" t="s">
        <v>8262</v>
      </c>
      <c r="D1736" s="6" t="s">
        <v>42</v>
      </c>
      <c r="E1736" s="11">
        <f t="shared" si="54"/>
        <v>1644.71</v>
      </c>
      <c r="F1736">
        <f t="shared" si="55"/>
        <v>99273</v>
      </c>
      <c r="H1736" s="11">
        <v>1573.99</v>
      </c>
      <c r="I1736" s="76">
        <v>1644.71</v>
      </c>
    </row>
    <row r="1737" spans="2:9" ht="30" x14ac:dyDescent="0.25">
      <c r="B1737" s="4">
        <v>99274</v>
      </c>
      <c r="C1737" s="8" t="s">
        <v>8263</v>
      </c>
      <c r="D1737" s="4" t="s">
        <v>42</v>
      </c>
      <c r="E1737" s="11">
        <f t="shared" si="54"/>
        <v>5602.66</v>
      </c>
      <c r="F1737">
        <f t="shared" si="55"/>
        <v>99274</v>
      </c>
      <c r="H1737" s="14">
        <v>5390.79</v>
      </c>
      <c r="I1737" s="807">
        <v>5602.66</v>
      </c>
    </row>
    <row r="1738" spans="2:9" ht="30" x14ac:dyDescent="0.25">
      <c r="B1738" s="6">
        <v>99275</v>
      </c>
      <c r="C1738" s="9" t="s">
        <v>8264</v>
      </c>
      <c r="D1738" s="6" t="s">
        <v>42</v>
      </c>
      <c r="E1738" s="11">
        <f t="shared" si="54"/>
        <v>1003.16</v>
      </c>
      <c r="F1738">
        <f t="shared" si="55"/>
        <v>99275</v>
      </c>
      <c r="H1738" s="11">
        <v>977.95</v>
      </c>
      <c r="I1738" s="76">
        <v>1003.16</v>
      </c>
    </row>
    <row r="1739" spans="2:9" ht="30" x14ac:dyDescent="0.25">
      <c r="B1739" s="4">
        <v>99276</v>
      </c>
      <c r="C1739" s="8" t="s">
        <v>5450</v>
      </c>
      <c r="D1739" s="4" t="s">
        <v>9</v>
      </c>
      <c r="E1739" s="11">
        <f t="shared" si="54"/>
        <v>2577.69</v>
      </c>
      <c r="F1739">
        <f t="shared" si="55"/>
        <v>99276</v>
      </c>
      <c r="H1739" s="14">
        <v>2451.7199999999998</v>
      </c>
      <c r="I1739" s="807">
        <v>2577.69</v>
      </c>
    </row>
    <row r="1740" spans="2:9" ht="30" x14ac:dyDescent="0.25">
      <c r="B1740" s="6">
        <v>99277</v>
      </c>
      <c r="C1740" s="9" t="s">
        <v>5451</v>
      </c>
      <c r="D1740" s="6" t="s">
        <v>9</v>
      </c>
      <c r="E1740" s="11">
        <f t="shared" si="54"/>
        <v>2323.8200000000002</v>
      </c>
      <c r="F1740">
        <f t="shared" si="55"/>
        <v>99277</v>
      </c>
      <c r="H1740" s="11">
        <v>2210.41</v>
      </c>
      <c r="I1740" s="76">
        <v>2323.8200000000002</v>
      </c>
    </row>
    <row r="1741" spans="2:9" ht="30" x14ac:dyDescent="0.25">
      <c r="B1741" s="4">
        <v>99278</v>
      </c>
      <c r="C1741" s="8" t="s">
        <v>5452</v>
      </c>
      <c r="D1741" s="4" t="s">
        <v>9</v>
      </c>
      <c r="E1741" s="11">
        <f t="shared" si="54"/>
        <v>409.33</v>
      </c>
      <c r="F1741">
        <f t="shared" si="55"/>
        <v>99278</v>
      </c>
      <c r="H1741" s="14">
        <v>406.24</v>
      </c>
      <c r="I1741" s="807">
        <v>409.33</v>
      </c>
    </row>
    <row r="1742" spans="2:9" ht="30" x14ac:dyDescent="0.25">
      <c r="B1742" s="6">
        <v>99279</v>
      </c>
      <c r="C1742" s="9" t="s">
        <v>8265</v>
      </c>
      <c r="D1742" s="6" t="s">
        <v>42</v>
      </c>
      <c r="E1742" s="11">
        <f t="shared" si="54"/>
        <v>6326.82</v>
      </c>
      <c r="F1742">
        <f t="shared" si="55"/>
        <v>99279</v>
      </c>
      <c r="H1742" s="11">
        <v>6088.3</v>
      </c>
      <c r="I1742" s="76">
        <v>6326.82</v>
      </c>
    </row>
    <row r="1743" spans="2:9" ht="30" x14ac:dyDescent="0.25">
      <c r="B1743" s="4">
        <v>99280</v>
      </c>
      <c r="C1743" s="8" t="s">
        <v>8266</v>
      </c>
      <c r="D1743" s="4" t="s">
        <v>42</v>
      </c>
      <c r="E1743" s="11">
        <f t="shared" si="54"/>
        <v>2156.12</v>
      </c>
      <c r="F1743">
        <f t="shared" si="55"/>
        <v>99280</v>
      </c>
      <c r="H1743" s="14">
        <v>2068.02</v>
      </c>
      <c r="I1743" s="807">
        <v>2156.12</v>
      </c>
    </row>
    <row r="1744" spans="2:9" ht="30" x14ac:dyDescent="0.25">
      <c r="B1744" s="6">
        <v>99281</v>
      </c>
      <c r="C1744" s="9" t="s">
        <v>5453</v>
      </c>
      <c r="D1744" s="6" t="s">
        <v>9</v>
      </c>
      <c r="E1744" s="11">
        <f t="shared" si="54"/>
        <v>2577.69</v>
      </c>
      <c r="F1744">
        <f t="shared" si="55"/>
        <v>99281</v>
      </c>
      <c r="H1744" s="11">
        <v>2451.7199999999998</v>
      </c>
      <c r="I1744" s="76">
        <v>2577.69</v>
      </c>
    </row>
    <row r="1745" spans="2:9" ht="30" x14ac:dyDescent="0.25">
      <c r="B1745" s="4">
        <v>99282</v>
      </c>
      <c r="C1745" s="8" t="s">
        <v>5454</v>
      </c>
      <c r="D1745" s="4" t="s">
        <v>9</v>
      </c>
      <c r="E1745" s="11">
        <f t="shared" si="54"/>
        <v>2857.15</v>
      </c>
      <c r="F1745">
        <f t="shared" si="55"/>
        <v>99282</v>
      </c>
      <c r="H1745" s="14">
        <v>2717.47</v>
      </c>
      <c r="I1745" s="807">
        <v>2857.15</v>
      </c>
    </row>
    <row r="1746" spans="2:9" ht="30" x14ac:dyDescent="0.25">
      <c r="B1746" s="6">
        <v>99283</v>
      </c>
      <c r="C1746" s="9" t="s">
        <v>5455</v>
      </c>
      <c r="D1746" s="6" t="s">
        <v>9</v>
      </c>
      <c r="E1746" s="11">
        <f t="shared" si="54"/>
        <v>1212.9100000000001</v>
      </c>
      <c r="F1746">
        <f t="shared" si="55"/>
        <v>99283</v>
      </c>
      <c r="H1746" s="11">
        <v>1155.3599999999999</v>
      </c>
      <c r="I1746" s="76">
        <v>1212.9100000000001</v>
      </c>
    </row>
    <row r="1747" spans="2:9" ht="30" x14ac:dyDescent="0.25">
      <c r="B1747" s="4">
        <v>99284</v>
      </c>
      <c r="C1747" s="8" t="s">
        <v>8267</v>
      </c>
      <c r="D1747" s="4" t="s">
        <v>42</v>
      </c>
      <c r="E1747" s="11">
        <f t="shared" si="54"/>
        <v>7926.11</v>
      </c>
      <c r="F1747">
        <f t="shared" si="55"/>
        <v>99284</v>
      </c>
      <c r="H1747" s="14">
        <v>7642.73</v>
      </c>
      <c r="I1747" s="807">
        <v>7926.11</v>
      </c>
    </row>
    <row r="1748" spans="2:9" ht="30" x14ac:dyDescent="0.25">
      <c r="B1748" s="6">
        <v>99285</v>
      </c>
      <c r="C1748" s="9" t="s">
        <v>8268</v>
      </c>
      <c r="D1748" s="6" t="s">
        <v>42</v>
      </c>
      <c r="E1748" s="11">
        <f t="shared" si="54"/>
        <v>1382.99</v>
      </c>
      <c r="F1748">
        <f t="shared" si="55"/>
        <v>99285</v>
      </c>
      <c r="H1748" s="11">
        <v>1352.89</v>
      </c>
      <c r="I1748" s="76">
        <v>1382.99</v>
      </c>
    </row>
    <row r="1749" spans="2:9" ht="30" x14ac:dyDescent="0.25">
      <c r="B1749" s="4">
        <v>99286</v>
      </c>
      <c r="C1749" s="8" t="s">
        <v>8269</v>
      </c>
      <c r="D1749" s="4" t="s">
        <v>42</v>
      </c>
      <c r="E1749" s="11">
        <f t="shared" si="54"/>
        <v>7051.07</v>
      </c>
      <c r="F1749">
        <f t="shared" si="55"/>
        <v>99286</v>
      </c>
      <c r="H1749" s="14">
        <v>6785.91</v>
      </c>
      <c r="I1749" s="807">
        <v>7051.07</v>
      </c>
    </row>
    <row r="1750" spans="2:9" ht="30" x14ac:dyDescent="0.25">
      <c r="B1750" s="6">
        <v>99287</v>
      </c>
      <c r="C1750" s="9" t="s">
        <v>8270</v>
      </c>
      <c r="D1750" s="6" t="s">
        <v>42</v>
      </c>
      <c r="E1750" s="11">
        <f t="shared" si="54"/>
        <v>10075.969999999999</v>
      </c>
      <c r="F1750">
        <f t="shared" si="55"/>
        <v>99287</v>
      </c>
      <c r="H1750" s="11">
        <v>9739.67</v>
      </c>
      <c r="I1750" s="76">
        <v>10075.969999999999</v>
      </c>
    </row>
    <row r="1751" spans="2:9" ht="30" x14ac:dyDescent="0.25">
      <c r="B1751" s="4">
        <v>99288</v>
      </c>
      <c r="C1751" s="8" t="s">
        <v>5456</v>
      </c>
      <c r="D1751" s="4" t="s">
        <v>9</v>
      </c>
      <c r="E1751" s="11">
        <f t="shared" si="54"/>
        <v>541.65</v>
      </c>
      <c r="F1751">
        <f t="shared" si="55"/>
        <v>99288</v>
      </c>
      <c r="H1751" s="14">
        <v>537.97</v>
      </c>
      <c r="I1751" s="807">
        <v>541.65</v>
      </c>
    </row>
    <row r="1752" spans="2:9" ht="30" x14ac:dyDescent="0.25">
      <c r="B1752" s="6">
        <v>99289</v>
      </c>
      <c r="C1752" s="9" t="s">
        <v>5457</v>
      </c>
      <c r="D1752" s="6" t="s">
        <v>9</v>
      </c>
      <c r="E1752" s="11">
        <f t="shared" si="54"/>
        <v>2831.48</v>
      </c>
      <c r="F1752">
        <f t="shared" si="55"/>
        <v>99289</v>
      </c>
      <c r="H1752" s="11">
        <v>2692.99</v>
      </c>
      <c r="I1752" s="76">
        <v>2831.48</v>
      </c>
    </row>
    <row r="1753" spans="2:9" ht="30" x14ac:dyDescent="0.25">
      <c r="B1753" s="4">
        <v>99290</v>
      </c>
      <c r="C1753" s="8" t="s">
        <v>8271</v>
      </c>
      <c r="D1753" s="4" t="s">
        <v>42</v>
      </c>
      <c r="E1753" s="11">
        <f t="shared" si="54"/>
        <v>4239.63</v>
      </c>
      <c r="F1753">
        <f t="shared" si="55"/>
        <v>99290</v>
      </c>
      <c r="H1753" s="14">
        <v>4081.92</v>
      </c>
      <c r="I1753" s="807">
        <v>4239.63</v>
      </c>
    </row>
    <row r="1754" spans="2:9" ht="30" x14ac:dyDescent="0.25">
      <c r="B1754" s="6">
        <v>99291</v>
      </c>
      <c r="C1754" s="9" t="s">
        <v>5458</v>
      </c>
      <c r="D1754" s="6" t="s">
        <v>9</v>
      </c>
      <c r="E1754" s="11">
        <f t="shared" si="54"/>
        <v>2831.48</v>
      </c>
      <c r="F1754">
        <f t="shared" si="55"/>
        <v>99291</v>
      </c>
      <c r="H1754" s="11">
        <v>2692.99</v>
      </c>
      <c r="I1754" s="76">
        <v>2831.48</v>
      </c>
    </row>
    <row r="1755" spans="2:9" ht="30" x14ac:dyDescent="0.25">
      <c r="B1755" s="4">
        <v>99292</v>
      </c>
      <c r="C1755" s="8" t="s">
        <v>8272</v>
      </c>
      <c r="D1755" s="4" t="s">
        <v>42</v>
      </c>
      <c r="E1755" s="11">
        <f t="shared" si="54"/>
        <v>2680.34</v>
      </c>
      <c r="F1755">
        <f t="shared" si="55"/>
        <v>99292</v>
      </c>
      <c r="H1755" s="14">
        <v>2573.67</v>
      </c>
      <c r="I1755" s="807">
        <v>2680.34</v>
      </c>
    </row>
    <row r="1756" spans="2:9" ht="30" x14ac:dyDescent="0.25">
      <c r="B1756" s="6">
        <v>99293</v>
      </c>
      <c r="C1756" s="9" t="s">
        <v>5459</v>
      </c>
      <c r="D1756" s="6" t="s">
        <v>9</v>
      </c>
      <c r="E1756" s="11">
        <f t="shared" si="54"/>
        <v>1468.23</v>
      </c>
      <c r="F1756">
        <f t="shared" si="55"/>
        <v>99293</v>
      </c>
      <c r="H1756" s="11">
        <v>1397.85</v>
      </c>
      <c r="I1756" s="76">
        <v>1468.23</v>
      </c>
    </row>
    <row r="1757" spans="2:9" ht="30" x14ac:dyDescent="0.25">
      <c r="B1757" s="4">
        <v>99294</v>
      </c>
      <c r="C1757" s="8" t="s">
        <v>8273</v>
      </c>
      <c r="D1757" s="4" t="s">
        <v>42</v>
      </c>
      <c r="E1757" s="11">
        <f t="shared" si="54"/>
        <v>8840.77</v>
      </c>
      <c r="F1757">
        <f t="shared" si="55"/>
        <v>99294</v>
      </c>
      <c r="H1757" s="14">
        <v>8525.94</v>
      </c>
      <c r="I1757" s="807">
        <v>8840.77</v>
      </c>
    </row>
    <row r="1758" spans="2:9" ht="30" x14ac:dyDescent="0.25">
      <c r="B1758" s="6">
        <v>99296</v>
      </c>
      <c r="C1758" s="9" t="s">
        <v>5460</v>
      </c>
      <c r="D1758" s="6" t="s">
        <v>9</v>
      </c>
      <c r="E1758" s="11">
        <f t="shared" si="54"/>
        <v>3110.93</v>
      </c>
      <c r="F1758">
        <f t="shared" si="55"/>
        <v>99296</v>
      </c>
      <c r="H1758" s="11">
        <v>2958.73</v>
      </c>
      <c r="I1758" s="76">
        <v>3110.93</v>
      </c>
    </row>
    <row r="1759" spans="2:9" ht="30" x14ac:dyDescent="0.25">
      <c r="B1759" s="4">
        <v>99297</v>
      </c>
      <c r="C1759" s="8" t="s">
        <v>5461</v>
      </c>
      <c r="D1759" s="4" t="s">
        <v>9</v>
      </c>
      <c r="E1759" s="11">
        <f t="shared" si="54"/>
        <v>3106.51</v>
      </c>
      <c r="F1759">
        <f t="shared" si="55"/>
        <v>99297</v>
      </c>
      <c r="H1759" s="14">
        <v>2954.5</v>
      </c>
      <c r="I1759" s="807">
        <v>3106.51</v>
      </c>
    </row>
    <row r="1760" spans="2:9" ht="30" x14ac:dyDescent="0.25">
      <c r="B1760" s="6">
        <v>99298</v>
      </c>
      <c r="C1760" s="9" t="s">
        <v>8274</v>
      </c>
      <c r="D1760" s="6" t="s">
        <v>42</v>
      </c>
      <c r="E1760" s="11">
        <f t="shared" si="54"/>
        <v>11407.01</v>
      </c>
      <c r="F1760">
        <f t="shared" si="55"/>
        <v>99298</v>
      </c>
      <c r="H1760" s="11">
        <v>11029.68</v>
      </c>
      <c r="I1760" s="76">
        <v>11407.01</v>
      </c>
    </row>
    <row r="1761" spans="2:9" ht="30" x14ac:dyDescent="0.25">
      <c r="B1761" s="4">
        <v>99299</v>
      </c>
      <c r="C1761" s="8" t="s">
        <v>5462</v>
      </c>
      <c r="D1761" s="4" t="s">
        <v>9</v>
      </c>
      <c r="E1761" s="11">
        <f t="shared" si="54"/>
        <v>3364.68</v>
      </c>
      <c r="F1761">
        <f t="shared" si="55"/>
        <v>99299</v>
      </c>
      <c r="H1761" s="14">
        <v>3199.93</v>
      </c>
      <c r="I1761" s="807">
        <v>3364.68</v>
      </c>
    </row>
    <row r="1762" spans="2:9" ht="30" x14ac:dyDescent="0.25">
      <c r="B1762" s="6">
        <v>99300</v>
      </c>
      <c r="C1762" s="9" t="s">
        <v>8275</v>
      </c>
      <c r="D1762" s="6" t="s">
        <v>42</v>
      </c>
      <c r="E1762" s="11">
        <f t="shared" si="54"/>
        <v>12738.04</v>
      </c>
      <c r="F1762">
        <f t="shared" si="55"/>
        <v>99300</v>
      </c>
      <c r="H1762" s="11">
        <v>12319.68</v>
      </c>
      <c r="I1762" s="76">
        <v>12738.04</v>
      </c>
    </row>
    <row r="1763" spans="2:9" ht="30" x14ac:dyDescent="0.25">
      <c r="B1763" s="4">
        <v>99301</v>
      </c>
      <c r="C1763" s="8" t="s">
        <v>8276</v>
      </c>
      <c r="D1763" s="4" t="s">
        <v>42</v>
      </c>
      <c r="E1763" s="11">
        <f t="shared" si="54"/>
        <v>6275.32</v>
      </c>
      <c r="F1763">
        <f t="shared" si="55"/>
        <v>99301</v>
      </c>
      <c r="H1763" s="14">
        <v>6049.55</v>
      </c>
      <c r="I1763" s="807">
        <v>6275.32</v>
      </c>
    </row>
    <row r="1764" spans="2:9" ht="30" x14ac:dyDescent="0.25">
      <c r="B1764" s="6">
        <v>99302</v>
      </c>
      <c r="C1764" s="9" t="s">
        <v>5463</v>
      </c>
      <c r="D1764" s="6" t="s">
        <v>9</v>
      </c>
      <c r="E1764" s="11">
        <f t="shared" si="54"/>
        <v>3622.91</v>
      </c>
      <c r="F1764">
        <f t="shared" si="55"/>
        <v>99302</v>
      </c>
      <c r="H1764" s="11">
        <v>3445.43</v>
      </c>
      <c r="I1764" s="76">
        <v>3622.91</v>
      </c>
    </row>
    <row r="1765" spans="2:9" ht="30" x14ac:dyDescent="0.25">
      <c r="B1765" s="4">
        <v>99303</v>
      </c>
      <c r="C1765" s="8" t="s">
        <v>8277</v>
      </c>
      <c r="D1765" s="4" t="s">
        <v>42</v>
      </c>
      <c r="E1765" s="11">
        <f t="shared" si="54"/>
        <v>11657.19</v>
      </c>
      <c r="F1765">
        <f t="shared" si="55"/>
        <v>99303</v>
      </c>
      <c r="H1765" s="14">
        <v>11275.04</v>
      </c>
      <c r="I1765" s="807">
        <v>11657.19</v>
      </c>
    </row>
    <row r="1766" spans="2:9" ht="30" x14ac:dyDescent="0.25">
      <c r="B1766" s="6">
        <v>99304</v>
      </c>
      <c r="C1766" s="9" t="s">
        <v>5464</v>
      </c>
      <c r="D1766" s="6" t="s">
        <v>9</v>
      </c>
      <c r="E1766" s="11">
        <f t="shared" si="54"/>
        <v>3369.11</v>
      </c>
      <c r="F1766">
        <f t="shared" si="55"/>
        <v>99304</v>
      </c>
      <c r="H1766" s="11">
        <v>3204.16</v>
      </c>
      <c r="I1766" s="76">
        <v>3369.11</v>
      </c>
    </row>
    <row r="1767" spans="2:9" ht="30" x14ac:dyDescent="0.25">
      <c r="B1767" s="4">
        <v>99305</v>
      </c>
      <c r="C1767" s="8" t="s">
        <v>8278</v>
      </c>
      <c r="D1767" s="4" t="s">
        <v>42</v>
      </c>
      <c r="E1767" s="11">
        <f t="shared" si="54"/>
        <v>13190.85</v>
      </c>
      <c r="F1767">
        <f t="shared" si="55"/>
        <v>99305</v>
      </c>
      <c r="H1767" s="14">
        <v>12762.88</v>
      </c>
      <c r="I1767" s="807">
        <v>13190.85</v>
      </c>
    </row>
    <row r="1768" spans="2:9" ht="30" x14ac:dyDescent="0.25">
      <c r="B1768" s="6">
        <v>99306</v>
      </c>
      <c r="C1768" s="9" t="s">
        <v>5465</v>
      </c>
      <c r="D1768" s="6" t="s">
        <v>9</v>
      </c>
      <c r="E1768" s="11">
        <f t="shared" si="54"/>
        <v>3622.91</v>
      </c>
      <c r="F1768">
        <f t="shared" si="55"/>
        <v>99306</v>
      </c>
      <c r="H1768" s="11">
        <v>3445.43</v>
      </c>
      <c r="I1768" s="76">
        <v>3622.91</v>
      </c>
    </row>
    <row r="1769" spans="2:9" ht="30" x14ac:dyDescent="0.25">
      <c r="B1769" s="4">
        <v>99307</v>
      </c>
      <c r="C1769" s="8" t="s">
        <v>5466</v>
      </c>
      <c r="D1769" s="4" t="s">
        <v>9</v>
      </c>
      <c r="E1769" s="11">
        <f t="shared" si="54"/>
        <v>2345.0500000000002</v>
      </c>
      <c r="F1769">
        <f t="shared" si="55"/>
        <v>99307</v>
      </c>
      <c r="H1769" s="14">
        <v>2230.66</v>
      </c>
      <c r="I1769" s="807">
        <v>2345.0500000000002</v>
      </c>
    </row>
    <row r="1770" spans="2:9" ht="30" x14ac:dyDescent="0.25">
      <c r="B1770" s="6">
        <v>99308</v>
      </c>
      <c r="C1770" s="9" t="s">
        <v>8279</v>
      </c>
      <c r="D1770" s="6" t="s">
        <v>42</v>
      </c>
      <c r="E1770" s="11">
        <f t="shared" si="54"/>
        <v>14724.59</v>
      </c>
      <c r="F1770">
        <f t="shared" si="55"/>
        <v>99308</v>
      </c>
      <c r="H1770" s="11">
        <v>14250.77</v>
      </c>
      <c r="I1770" s="76">
        <v>14724.59</v>
      </c>
    </row>
    <row r="1771" spans="2:9" ht="30" x14ac:dyDescent="0.25">
      <c r="B1771" s="4">
        <v>99309</v>
      </c>
      <c r="C1771" s="8" t="s">
        <v>5467</v>
      </c>
      <c r="D1771" s="4" t="s">
        <v>9</v>
      </c>
      <c r="E1771" s="11">
        <f t="shared" si="54"/>
        <v>3881.2</v>
      </c>
      <c r="F1771">
        <f t="shared" si="55"/>
        <v>99309</v>
      </c>
      <c r="H1771" s="14">
        <v>3690.96</v>
      </c>
      <c r="I1771" s="807">
        <v>3881.2</v>
      </c>
    </row>
    <row r="1772" spans="2:9" ht="30" x14ac:dyDescent="0.25">
      <c r="B1772" s="6">
        <v>99310</v>
      </c>
      <c r="C1772" s="9" t="s">
        <v>8280</v>
      </c>
      <c r="D1772" s="6" t="s">
        <v>42</v>
      </c>
      <c r="E1772" s="11">
        <f t="shared" si="54"/>
        <v>14974.83</v>
      </c>
      <c r="F1772">
        <f t="shared" si="55"/>
        <v>99310</v>
      </c>
      <c r="H1772" s="11">
        <v>14496.18</v>
      </c>
      <c r="I1772" s="76">
        <v>14974.83</v>
      </c>
    </row>
    <row r="1773" spans="2:9" ht="30" x14ac:dyDescent="0.25">
      <c r="B1773" s="4">
        <v>99311</v>
      </c>
      <c r="C1773" s="8" t="s">
        <v>5468</v>
      </c>
      <c r="D1773" s="4" t="s">
        <v>9</v>
      </c>
      <c r="E1773" s="11">
        <f t="shared" si="54"/>
        <v>3881.2</v>
      </c>
      <c r="F1773">
        <f t="shared" si="55"/>
        <v>99311</v>
      </c>
      <c r="H1773" s="14">
        <v>3690.96</v>
      </c>
      <c r="I1773" s="807">
        <v>3881.2</v>
      </c>
    </row>
    <row r="1774" spans="2:9" ht="30" x14ac:dyDescent="0.25">
      <c r="B1774" s="6">
        <v>99312</v>
      </c>
      <c r="C1774" s="9" t="s">
        <v>8281</v>
      </c>
      <c r="D1774" s="6" t="s">
        <v>42</v>
      </c>
      <c r="E1774" s="11">
        <f t="shared" si="54"/>
        <v>7367.19</v>
      </c>
      <c r="F1774">
        <f t="shared" si="55"/>
        <v>99312</v>
      </c>
      <c r="H1774" s="11">
        <v>7105.26</v>
      </c>
      <c r="I1774" s="76">
        <v>7367.19</v>
      </c>
    </row>
    <row r="1775" spans="2:9" ht="30" x14ac:dyDescent="0.25">
      <c r="B1775" s="4">
        <v>99313</v>
      </c>
      <c r="C1775" s="8" t="s">
        <v>8282</v>
      </c>
      <c r="D1775" s="4" t="s">
        <v>42</v>
      </c>
      <c r="E1775" s="11">
        <f t="shared" si="54"/>
        <v>16711.02</v>
      </c>
      <c r="F1775">
        <f t="shared" si="55"/>
        <v>99313</v>
      </c>
      <c r="H1775" s="14">
        <v>16181.78</v>
      </c>
      <c r="I1775" s="807">
        <v>16711.02</v>
      </c>
    </row>
    <row r="1776" spans="2:9" ht="30" x14ac:dyDescent="0.25">
      <c r="B1776" s="6">
        <v>99314</v>
      </c>
      <c r="C1776" s="9" t="s">
        <v>5469</v>
      </c>
      <c r="D1776" s="6" t="s">
        <v>9</v>
      </c>
      <c r="E1776" s="11">
        <f t="shared" si="54"/>
        <v>4139.42</v>
      </c>
      <c r="F1776">
        <f t="shared" si="55"/>
        <v>99314</v>
      </c>
      <c r="H1776" s="11">
        <v>3936.45</v>
      </c>
      <c r="I1776" s="76">
        <v>4139.42</v>
      </c>
    </row>
    <row r="1777" spans="2:9" ht="30" x14ac:dyDescent="0.25">
      <c r="B1777" s="4">
        <v>99315</v>
      </c>
      <c r="C1777" s="8" t="s">
        <v>8283</v>
      </c>
      <c r="D1777" s="4" t="s">
        <v>42</v>
      </c>
      <c r="E1777" s="11">
        <f t="shared" si="54"/>
        <v>18697.560000000001</v>
      </c>
      <c r="F1777">
        <f t="shared" si="55"/>
        <v>99315</v>
      </c>
      <c r="H1777" s="14">
        <v>18112.88</v>
      </c>
      <c r="I1777" s="807">
        <v>18697.560000000001</v>
      </c>
    </row>
    <row r="1778" spans="2:9" ht="30" x14ac:dyDescent="0.25">
      <c r="B1778" s="6">
        <v>99317</v>
      </c>
      <c r="C1778" s="9" t="s">
        <v>5470</v>
      </c>
      <c r="D1778" s="6" t="s">
        <v>9</v>
      </c>
      <c r="E1778" s="11">
        <f t="shared" si="54"/>
        <v>2598.85</v>
      </c>
      <c r="F1778">
        <f t="shared" si="55"/>
        <v>99317</v>
      </c>
      <c r="H1778" s="11">
        <v>2471.9299999999998</v>
      </c>
      <c r="I1778" s="76">
        <v>2598.85</v>
      </c>
    </row>
    <row r="1779" spans="2:9" ht="30" x14ac:dyDescent="0.25">
      <c r="B1779" s="4">
        <v>99318</v>
      </c>
      <c r="C1779" s="8" t="s">
        <v>5471</v>
      </c>
      <c r="D1779" s="4" t="s">
        <v>9</v>
      </c>
      <c r="E1779" s="11">
        <f t="shared" si="54"/>
        <v>300.8</v>
      </c>
      <c r="F1779">
        <f t="shared" si="55"/>
        <v>99318</v>
      </c>
      <c r="H1779" s="14">
        <v>298.91000000000003</v>
      </c>
      <c r="I1779" s="807">
        <v>300.8</v>
      </c>
    </row>
    <row r="1780" spans="2:9" ht="30" x14ac:dyDescent="0.25">
      <c r="B1780" s="6">
        <v>99319</v>
      </c>
      <c r="C1780" s="9" t="s">
        <v>5472</v>
      </c>
      <c r="D1780" s="6" t="s">
        <v>9</v>
      </c>
      <c r="E1780" s="11">
        <f t="shared" si="54"/>
        <v>963.7</v>
      </c>
      <c r="F1780">
        <f t="shared" si="55"/>
        <v>99319</v>
      </c>
      <c r="H1780" s="11">
        <v>918.6</v>
      </c>
      <c r="I1780" s="76">
        <v>963.7</v>
      </c>
    </row>
    <row r="1781" spans="2:9" ht="30" x14ac:dyDescent="0.25">
      <c r="B1781" s="4">
        <v>99320</v>
      </c>
      <c r="C1781" s="8" t="s">
        <v>8284</v>
      </c>
      <c r="D1781" s="4" t="s">
        <v>42</v>
      </c>
      <c r="E1781" s="11">
        <f t="shared" si="54"/>
        <v>8520.5300000000007</v>
      </c>
      <c r="F1781">
        <f t="shared" si="55"/>
        <v>99320</v>
      </c>
      <c r="H1781" s="14">
        <v>8222.43</v>
      </c>
      <c r="I1781" s="807">
        <v>8520.5300000000007</v>
      </c>
    </row>
    <row r="1782" spans="2:9" ht="30" x14ac:dyDescent="0.25">
      <c r="B1782" s="6">
        <v>99321</v>
      </c>
      <c r="C1782" s="9" t="s">
        <v>5473</v>
      </c>
      <c r="D1782" s="6" t="s">
        <v>9</v>
      </c>
      <c r="E1782" s="11">
        <f t="shared" si="54"/>
        <v>2852.72</v>
      </c>
      <c r="F1782">
        <f t="shared" si="55"/>
        <v>99321</v>
      </c>
      <c r="H1782" s="11">
        <v>2713.24</v>
      </c>
      <c r="I1782" s="76">
        <v>2852.72</v>
      </c>
    </row>
    <row r="1783" spans="2:9" ht="30" x14ac:dyDescent="0.25">
      <c r="B1783" s="4">
        <v>99322</v>
      </c>
      <c r="C1783" s="8" t="s">
        <v>8285</v>
      </c>
      <c r="D1783" s="4" t="s">
        <v>42</v>
      </c>
      <c r="E1783" s="11">
        <f t="shared" si="54"/>
        <v>9620.2000000000007</v>
      </c>
      <c r="F1783">
        <f t="shared" si="55"/>
        <v>99322</v>
      </c>
      <c r="H1783" s="14">
        <v>9285.92</v>
      </c>
      <c r="I1783" s="807">
        <v>9620.2000000000007</v>
      </c>
    </row>
    <row r="1784" spans="2:9" ht="30" x14ac:dyDescent="0.25">
      <c r="B1784" s="6">
        <v>99323</v>
      </c>
      <c r="C1784" s="9" t="s">
        <v>5474</v>
      </c>
      <c r="D1784" s="6" t="s">
        <v>9</v>
      </c>
      <c r="E1784" s="11">
        <f t="shared" si="54"/>
        <v>3106.51</v>
      </c>
      <c r="F1784">
        <f t="shared" si="55"/>
        <v>99323</v>
      </c>
      <c r="H1784" s="11">
        <v>2954.5</v>
      </c>
      <c r="I1784" s="76">
        <v>3106.51</v>
      </c>
    </row>
    <row r="1785" spans="2:9" ht="30" x14ac:dyDescent="0.25">
      <c r="B1785" s="4">
        <v>99324</v>
      </c>
      <c r="C1785" s="8" t="s">
        <v>8286</v>
      </c>
      <c r="D1785" s="4" t="s">
        <v>42</v>
      </c>
      <c r="E1785" s="11">
        <f t="shared" si="54"/>
        <v>10719.89</v>
      </c>
      <c r="F1785">
        <f t="shared" si="55"/>
        <v>99324</v>
      </c>
      <c r="H1785" s="14">
        <v>10349.44</v>
      </c>
      <c r="I1785" s="807">
        <v>10719.89</v>
      </c>
    </row>
    <row r="1786" spans="2:9" ht="30" x14ac:dyDescent="0.25">
      <c r="B1786" s="6">
        <v>99325</v>
      </c>
      <c r="C1786" s="9" t="s">
        <v>5475</v>
      </c>
      <c r="D1786" s="6" t="s">
        <v>9</v>
      </c>
      <c r="E1786" s="11">
        <f t="shared" si="54"/>
        <v>3364.68</v>
      </c>
      <c r="F1786">
        <f t="shared" si="55"/>
        <v>99325</v>
      </c>
      <c r="H1786" s="11">
        <v>3199.93</v>
      </c>
      <c r="I1786" s="76">
        <v>3364.68</v>
      </c>
    </row>
    <row r="1787" spans="2:9" ht="30" x14ac:dyDescent="0.25">
      <c r="B1787" s="4">
        <v>99326</v>
      </c>
      <c r="C1787" s="8" t="s">
        <v>8287</v>
      </c>
      <c r="D1787" s="4" t="s">
        <v>42</v>
      </c>
      <c r="E1787" s="11">
        <f t="shared" si="54"/>
        <v>8744.93</v>
      </c>
      <c r="F1787">
        <f t="shared" si="55"/>
        <v>99326</v>
      </c>
      <c r="H1787" s="14">
        <v>8449.65</v>
      </c>
      <c r="I1787" s="807">
        <v>8744.93</v>
      </c>
    </row>
    <row r="1788" spans="2:9" ht="30" x14ac:dyDescent="0.25">
      <c r="B1788" s="6">
        <v>99327</v>
      </c>
      <c r="C1788" s="9" t="s">
        <v>5476</v>
      </c>
      <c r="D1788" s="6" t="s">
        <v>9</v>
      </c>
      <c r="E1788" s="11">
        <f t="shared" si="54"/>
        <v>4354.3999999999996</v>
      </c>
      <c r="F1788">
        <f t="shared" si="55"/>
        <v>99327</v>
      </c>
      <c r="H1788" s="11">
        <v>4140.67</v>
      </c>
      <c r="I1788" s="76">
        <v>4354.3999999999996</v>
      </c>
    </row>
    <row r="1789" spans="2:9" ht="30" x14ac:dyDescent="0.25">
      <c r="B1789" s="4">
        <v>101800</v>
      </c>
      <c r="C1789" s="8" t="s">
        <v>5477</v>
      </c>
      <c r="D1789" s="4" t="s">
        <v>42</v>
      </c>
      <c r="E1789" s="11">
        <f t="shared" si="54"/>
        <v>1644.89</v>
      </c>
      <c r="F1789">
        <f t="shared" si="55"/>
        <v>101800</v>
      </c>
      <c r="H1789" s="14">
        <v>1596.58</v>
      </c>
      <c r="I1789" s="807">
        <v>1644.89</v>
      </c>
    </row>
    <row r="1790" spans="2:9" ht="30" x14ac:dyDescent="0.25">
      <c r="B1790" s="6">
        <v>101801</v>
      </c>
      <c r="C1790" s="9" t="s">
        <v>5478</v>
      </c>
      <c r="D1790" s="6" t="s">
        <v>42</v>
      </c>
      <c r="E1790" s="11">
        <f t="shared" si="54"/>
        <v>1128.8499999999999</v>
      </c>
      <c r="F1790">
        <f t="shared" si="55"/>
        <v>101801</v>
      </c>
      <c r="H1790" s="11">
        <v>1098.75</v>
      </c>
      <c r="I1790" s="76">
        <v>1128.8499999999999</v>
      </c>
    </row>
    <row r="1791" spans="2:9" ht="30" x14ac:dyDescent="0.25">
      <c r="B1791" s="4">
        <v>101806</v>
      </c>
      <c r="C1791" s="8" t="s">
        <v>7761</v>
      </c>
      <c r="D1791" s="4" t="s">
        <v>42</v>
      </c>
      <c r="E1791" s="11">
        <f t="shared" si="54"/>
        <v>568.16</v>
      </c>
      <c r="F1791">
        <f t="shared" si="55"/>
        <v>101806</v>
      </c>
      <c r="H1791" s="14">
        <v>537.79</v>
      </c>
      <c r="I1791" s="807">
        <v>568.16</v>
      </c>
    </row>
    <row r="1792" spans="2:9" ht="30" x14ac:dyDescent="0.25">
      <c r="B1792" s="6">
        <v>101807</v>
      </c>
      <c r="C1792" s="9" t="s">
        <v>7762</v>
      </c>
      <c r="D1792" s="6" t="s">
        <v>42</v>
      </c>
      <c r="E1792" s="11">
        <f t="shared" si="54"/>
        <v>501.82</v>
      </c>
      <c r="F1792">
        <f t="shared" si="55"/>
        <v>101807</v>
      </c>
      <c r="H1792" s="11">
        <v>474.25</v>
      </c>
      <c r="I1792">
        <v>501.82</v>
      </c>
    </row>
    <row r="1793" spans="2:9" ht="30" x14ac:dyDescent="0.25">
      <c r="B1793" s="4">
        <v>101808</v>
      </c>
      <c r="C1793" s="8" t="s">
        <v>7763</v>
      </c>
      <c r="D1793" s="4" t="s">
        <v>42</v>
      </c>
      <c r="E1793" s="11">
        <f t="shared" si="54"/>
        <v>567.67999999999995</v>
      </c>
      <c r="F1793">
        <f t="shared" si="55"/>
        <v>101808</v>
      </c>
      <c r="H1793" s="14">
        <v>561.01</v>
      </c>
      <c r="I1793" s="811">
        <v>567.67999999999995</v>
      </c>
    </row>
    <row r="1794" spans="2:9" ht="30" x14ac:dyDescent="0.25">
      <c r="B1794" s="6">
        <v>101809</v>
      </c>
      <c r="C1794" s="9" t="s">
        <v>8288</v>
      </c>
      <c r="D1794" s="6" t="s">
        <v>42</v>
      </c>
      <c r="E1794" s="11">
        <f t="shared" si="54"/>
        <v>3070.55</v>
      </c>
      <c r="F1794">
        <f t="shared" si="55"/>
        <v>101809</v>
      </c>
      <c r="H1794" s="11">
        <v>2962.11</v>
      </c>
      <c r="I1794" s="76">
        <v>3070.55</v>
      </c>
    </row>
    <row r="1795" spans="2:9" ht="30" x14ac:dyDescent="0.25">
      <c r="B1795" s="4">
        <v>102139</v>
      </c>
      <c r="C1795" s="8" t="s">
        <v>8289</v>
      </c>
      <c r="D1795" s="4" t="s">
        <v>42</v>
      </c>
      <c r="E1795" s="11">
        <f t="shared" ref="E1795:E1858" si="56">IF($K$2=$H$1,H1795,I1795)</f>
        <v>1846.7</v>
      </c>
      <c r="F1795">
        <f t="shared" ref="F1795:F1858" si="57">IF(LEN($B1795)=7,CONCATENATE(MID($B1795,1,6),"00",RIGHT($B1795,1)),IF(LEN($B1795)=8,CONCATENATE(MID($B1795,1,6),"0",RIGHT($B1795,2)),$B1795))</f>
        <v>102139</v>
      </c>
      <c r="H1795" s="14">
        <v>1812.71</v>
      </c>
      <c r="I1795" s="807">
        <v>1846.7</v>
      </c>
    </row>
    <row r="1796" spans="2:9" ht="30" x14ac:dyDescent="0.25">
      <c r="B1796" s="6">
        <v>102141</v>
      </c>
      <c r="C1796" s="9" t="s">
        <v>8290</v>
      </c>
      <c r="D1796" s="6" t="s">
        <v>42</v>
      </c>
      <c r="E1796" s="11">
        <f t="shared" si="56"/>
        <v>2878.19</v>
      </c>
      <c r="F1796">
        <f t="shared" si="57"/>
        <v>102141</v>
      </c>
      <c r="H1796" s="11">
        <v>2829.33</v>
      </c>
      <c r="I1796" s="76">
        <v>2878.19</v>
      </c>
    </row>
    <row r="1797" spans="2:9" ht="30" x14ac:dyDescent="0.25">
      <c r="B1797" s="4">
        <v>102142</v>
      </c>
      <c r="C1797" s="8" t="s">
        <v>8291</v>
      </c>
      <c r="D1797" s="4" t="s">
        <v>42</v>
      </c>
      <c r="E1797" s="11">
        <f t="shared" si="56"/>
        <v>2839.3</v>
      </c>
      <c r="F1797">
        <f t="shared" si="57"/>
        <v>102142</v>
      </c>
      <c r="H1797" s="14">
        <v>2790.61</v>
      </c>
      <c r="I1797" s="807">
        <v>2839.3</v>
      </c>
    </row>
    <row r="1798" spans="2:9" ht="30" x14ac:dyDescent="0.25">
      <c r="B1798" s="6">
        <v>102457</v>
      </c>
      <c r="C1798" s="9" t="s">
        <v>8292</v>
      </c>
      <c r="D1798" s="6" t="s">
        <v>42</v>
      </c>
      <c r="E1798" s="11">
        <f t="shared" si="56"/>
        <v>1780.22</v>
      </c>
      <c r="F1798">
        <f t="shared" si="57"/>
        <v>102457</v>
      </c>
      <c r="H1798" s="11">
        <v>1748.27</v>
      </c>
      <c r="I1798" s="76">
        <v>1780.22</v>
      </c>
    </row>
    <row r="1799" spans="2:9" x14ac:dyDescent="0.25">
      <c r="B1799" s="4">
        <v>94263</v>
      </c>
      <c r="C1799" s="8" t="s">
        <v>18052</v>
      </c>
      <c r="D1799" s="4" t="s">
        <v>9</v>
      </c>
      <c r="E1799" s="11">
        <f t="shared" si="56"/>
        <v>39.25</v>
      </c>
      <c r="F1799">
        <f t="shared" si="57"/>
        <v>94263</v>
      </c>
      <c r="H1799" s="14">
        <v>37.68</v>
      </c>
      <c r="I1799" s="807">
        <v>39.25</v>
      </c>
    </row>
    <row r="1800" spans="2:9" x14ac:dyDescent="0.25">
      <c r="B1800" s="6">
        <v>94264</v>
      </c>
      <c r="C1800" s="9" t="s">
        <v>18053</v>
      </c>
      <c r="D1800" s="6" t="s">
        <v>9</v>
      </c>
      <c r="E1800" s="11">
        <f t="shared" si="56"/>
        <v>43.52</v>
      </c>
      <c r="F1800">
        <f t="shared" si="57"/>
        <v>94264</v>
      </c>
      <c r="H1800" s="11">
        <v>41.56</v>
      </c>
      <c r="I1800">
        <v>43.52</v>
      </c>
    </row>
    <row r="1801" spans="2:9" x14ac:dyDescent="0.25">
      <c r="B1801" s="4">
        <v>94265</v>
      </c>
      <c r="C1801" s="8" t="s">
        <v>18054</v>
      </c>
      <c r="D1801" s="4" t="s">
        <v>9</v>
      </c>
      <c r="E1801" s="11">
        <f t="shared" si="56"/>
        <v>55.72</v>
      </c>
      <c r="F1801">
        <f t="shared" si="57"/>
        <v>94265</v>
      </c>
      <c r="H1801" s="14">
        <v>54.03</v>
      </c>
      <c r="I1801" s="811">
        <v>55.72</v>
      </c>
    </row>
    <row r="1802" spans="2:9" x14ac:dyDescent="0.25">
      <c r="B1802" s="6">
        <v>94266</v>
      </c>
      <c r="C1802" s="9" t="s">
        <v>18055</v>
      </c>
      <c r="D1802" s="6" t="s">
        <v>9</v>
      </c>
      <c r="E1802" s="11">
        <f t="shared" si="56"/>
        <v>60.6</v>
      </c>
      <c r="F1802">
        <f t="shared" si="57"/>
        <v>94266</v>
      </c>
      <c r="H1802" s="11">
        <v>58.46</v>
      </c>
      <c r="I1802">
        <v>60.6</v>
      </c>
    </row>
    <row r="1803" spans="2:9" ht="30" x14ac:dyDescent="0.25">
      <c r="B1803" s="4">
        <v>94267</v>
      </c>
      <c r="C1803" s="8" t="s">
        <v>18056</v>
      </c>
      <c r="D1803" s="4" t="s">
        <v>9</v>
      </c>
      <c r="E1803" s="11">
        <f t="shared" si="56"/>
        <v>68.03</v>
      </c>
      <c r="F1803">
        <f t="shared" si="57"/>
        <v>94267</v>
      </c>
      <c r="H1803" s="14">
        <v>66.239999999999995</v>
      </c>
      <c r="I1803" s="811">
        <v>68.03</v>
      </c>
    </row>
    <row r="1804" spans="2:9" ht="30" x14ac:dyDescent="0.25">
      <c r="B1804" s="6">
        <v>94268</v>
      </c>
      <c r="C1804" s="9" t="s">
        <v>18057</v>
      </c>
      <c r="D1804" s="6" t="s">
        <v>9</v>
      </c>
      <c r="E1804" s="11">
        <f t="shared" si="56"/>
        <v>73.41</v>
      </c>
      <c r="F1804">
        <f t="shared" si="57"/>
        <v>94268</v>
      </c>
      <c r="H1804" s="11">
        <v>71.13</v>
      </c>
      <c r="I1804">
        <v>73.41</v>
      </c>
    </row>
    <row r="1805" spans="2:9" ht="30" x14ac:dyDescent="0.25">
      <c r="B1805" s="4">
        <v>94269</v>
      </c>
      <c r="C1805" s="8" t="s">
        <v>18058</v>
      </c>
      <c r="D1805" s="4" t="s">
        <v>9</v>
      </c>
      <c r="E1805" s="11">
        <f t="shared" si="56"/>
        <v>99.72</v>
      </c>
      <c r="F1805">
        <f t="shared" si="57"/>
        <v>94269</v>
      </c>
      <c r="H1805" s="14">
        <v>97.55</v>
      </c>
      <c r="I1805" s="811">
        <v>99.72</v>
      </c>
    </row>
    <row r="1806" spans="2:9" ht="30" x14ac:dyDescent="0.25">
      <c r="B1806" s="6">
        <v>94270</v>
      </c>
      <c r="C1806" s="9" t="s">
        <v>18059</v>
      </c>
      <c r="D1806" s="6" t="s">
        <v>9</v>
      </c>
      <c r="E1806" s="11">
        <f t="shared" si="56"/>
        <v>107.22</v>
      </c>
      <c r="F1806">
        <f t="shared" si="57"/>
        <v>94270</v>
      </c>
      <c r="H1806" s="11">
        <v>104.36</v>
      </c>
      <c r="I1806" s="76">
        <v>107.22</v>
      </c>
    </row>
    <row r="1807" spans="2:9" ht="30" x14ac:dyDescent="0.25">
      <c r="B1807" s="4">
        <v>94271</v>
      </c>
      <c r="C1807" s="8" t="s">
        <v>18060</v>
      </c>
      <c r="D1807" s="4" t="s">
        <v>9</v>
      </c>
      <c r="E1807" s="11">
        <f t="shared" si="56"/>
        <v>121.97</v>
      </c>
      <c r="F1807">
        <f t="shared" si="57"/>
        <v>94271</v>
      </c>
      <c r="H1807" s="14">
        <v>119.33</v>
      </c>
      <c r="I1807" s="807">
        <v>121.97</v>
      </c>
    </row>
    <row r="1808" spans="2:9" ht="30" x14ac:dyDescent="0.25">
      <c r="B1808" s="6">
        <v>94272</v>
      </c>
      <c r="C1808" s="9" t="s">
        <v>18061</v>
      </c>
      <c r="D1808" s="6" t="s">
        <v>9</v>
      </c>
      <c r="E1808" s="11">
        <f t="shared" si="56"/>
        <v>131.97</v>
      </c>
      <c r="F1808">
        <f t="shared" si="57"/>
        <v>94272</v>
      </c>
      <c r="H1808" s="11">
        <v>128.41999999999999</v>
      </c>
      <c r="I1808" s="76">
        <v>131.97</v>
      </c>
    </row>
    <row r="1809" spans="2:9" ht="30" x14ac:dyDescent="0.25">
      <c r="B1809" s="4">
        <v>94273</v>
      </c>
      <c r="C1809" s="8" t="s">
        <v>18062</v>
      </c>
      <c r="D1809" s="4" t="s">
        <v>9</v>
      </c>
      <c r="E1809" s="11">
        <f t="shared" si="56"/>
        <v>53.37</v>
      </c>
      <c r="F1809">
        <f t="shared" si="57"/>
        <v>94273</v>
      </c>
      <c r="H1809" s="14">
        <v>52.27</v>
      </c>
      <c r="I1809" s="807">
        <v>53.37</v>
      </c>
    </row>
    <row r="1810" spans="2:9" ht="30" x14ac:dyDescent="0.25">
      <c r="B1810" s="6">
        <v>94274</v>
      </c>
      <c r="C1810" s="9" t="s">
        <v>18063</v>
      </c>
      <c r="D1810" s="6" t="s">
        <v>9</v>
      </c>
      <c r="E1810" s="11">
        <f t="shared" si="56"/>
        <v>55.96</v>
      </c>
      <c r="F1810">
        <f t="shared" si="57"/>
        <v>94274</v>
      </c>
      <c r="H1810" s="11">
        <v>54.6</v>
      </c>
      <c r="I1810" s="76">
        <v>55.96</v>
      </c>
    </row>
    <row r="1811" spans="2:9" ht="30" x14ac:dyDescent="0.25">
      <c r="B1811" s="4">
        <v>94275</v>
      </c>
      <c r="C1811" s="8" t="s">
        <v>18064</v>
      </c>
      <c r="D1811" s="4" t="s">
        <v>9</v>
      </c>
      <c r="E1811" s="11">
        <f t="shared" si="56"/>
        <v>48.43</v>
      </c>
      <c r="F1811">
        <f t="shared" si="57"/>
        <v>94275</v>
      </c>
      <c r="H1811" s="14">
        <v>47.4</v>
      </c>
      <c r="I1811" s="807">
        <v>48.43</v>
      </c>
    </row>
    <row r="1812" spans="2:9" ht="30" x14ac:dyDescent="0.25">
      <c r="B1812" s="6">
        <v>94276</v>
      </c>
      <c r="C1812" s="9" t="s">
        <v>18065</v>
      </c>
      <c r="D1812" s="6" t="s">
        <v>9</v>
      </c>
      <c r="E1812" s="11">
        <f t="shared" si="56"/>
        <v>51.01</v>
      </c>
      <c r="F1812">
        <f t="shared" si="57"/>
        <v>94276</v>
      </c>
      <c r="H1812" s="11">
        <v>49.73</v>
      </c>
      <c r="I1812" s="76">
        <v>51.01</v>
      </c>
    </row>
    <row r="1813" spans="2:9" ht="30" x14ac:dyDescent="0.25">
      <c r="B1813" s="4">
        <v>94277</v>
      </c>
      <c r="C1813" s="8" t="s">
        <v>18066</v>
      </c>
      <c r="D1813" s="4" t="s">
        <v>9</v>
      </c>
      <c r="E1813" s="11">
        <f t="shared" si="56"/>
        <v>42.46</v>
      </c>
      <c r="F1813">
        <f t="shared" si="57"/>
        <v>94277</v>
      </c>
      <c r="H1813" s="14">
        <v>41.5</v>
      </c>
      <c r="I1813" s="807">
        <v>42.46</v>
      </c>
    </row>
    <row r="1814" spans="2:9" ht="30" x14ac:dyDescent="0.25">
      <c r="B1814" s="6">
        <v>94278</v>
      </c>
      <c r="C1814" s="9" t="s">
        <v>18067</v>
      </c>
      <c r="D1814" s="6" t="s">
        <v>9</v>
      </c>
      <c r="E1814" s="11">
        <f t="shared" si="56"/>
        <v>45.05</v>
      </c>
      <c r="F1814">
        <f t="shared" si="57"/>
        <v>94278</v>
      </c>
      <c r="H1814" s="11">
        <v>43.83</v>
      </c>
      <c r="I1814" s="76">
        <v>45.05</v>
      </c>
    </row>
    <row r="1815" spans="2:9" ht="45" x14ac:dyDescent="0.25">
      <c r="B1815" s="4">
        <v>94279</v>
      </c>
      <c r="C1815" s="8" t="s">
        <v>18068</v>
      </c>
      <c r="D1815" s="4" t="s">
        <v>9</v>
      </c>
      <c r="E1815" s="11">
        <f t="shared" si="56"/>
        <v>51.96</v>
      </c>
      <c r="F1815">
        <f t="shared" si="57"/>
        <v>94279</v>
      </c>
      <c r="H1815" s="14">
        <v>51.06</v>
      </c>
      <c r="I1815" s="807">
        <v>51.96</v>
      </c>
    </row>
    <row r="1816" spans="2:9" ht="45" x14ac:dyDescent="0.25">
      <c r="B1816" s="6">
        <v>94280</v>
      </c>
      <c r="C1816" s="9" t="s">
        <v>18069</v>
      </c>
      <c r="D1816" s="6" t="s">
        <v>9</v>
      </c>
      <c r="E1816" s="11">
        <f t="shared" si="56"/>
        <v>54.55</v>
      </c>
      <c r="F1816">
        <f t="shared" si="57"/>
        <v>94280</v>
      </c>
      <c r="H1816" s="11">
        <v>53.38</v>
      </c>
      <c r="I1816" s="76">
        <v>54.55</v>
      </c>
    </row>
    <row r="1817" spans="2:9" x14ac:dyDescent="0.25">
      <c r="B1817" s="4">
        <v>94281</v>
      </c>
      <c r="C1817" s="8" t="s">
        <v>18070</v>
      </c>
      <c r="D1817" s="4" t="s">
        <v>9</v>
      </c>
      <c r="E1817" s="11">
        <f t="shared" si="56"/>
        <v>54.2</v>
      </c>
      <c r="F1817">
        <f t="shared" si="57"/>
        <v>94281</v>
      </c>
      <c r="H1817" s="14">
        <v>53.03</v>
      </c>
      <c r="I1817" s="807">
        <v>54.2</v>
      </c>
    </row>
    <row r="1818" spans="2:9" x14ac:dyDescent="0.25">
      <c r="B1818" s="6">
        <v>94282</v>
      </c>
      <c r="C1818" s="9" t="s">
        <v>18071</v>
      </c>
      <c r="D1818" s="6" t="s">
        <v>9</v>
      </c>
      <c r="E1818" s="11">
        <f t="shared" si="56"/>
        <v>61.03</v>
      </c>
      <c r="F1818">
        <f t="shared" si="57"/>
        <v>94282</v>
      </c>
      <c r="H1818" s="11">
        <v>59.17</v>
      </c>
      <c r="I1818" s="76">
        <v>61.03</v>
      </c>
    </row>
    <row r="1819" spans="2:9" x14ac:dyDescent="0.25">
      <c r="B1819" s="4">
        <v>94283</v>
      </c>
      <c r="C1819" s="8" t="s">
        <v>18072</v>
      </c>
      <c r="D1819" s="4" t="s">
        <v>9</v>
      </c>
      <c r="E1819" s="11">
        <f t="shared" si="56"/>
        <v>75.319999999999993</v>
      </c>
      <c r="F1819">
        <f t="shared" si="57"/>
        <v>94283</v>
      </c>
      <c r="H1819" s="14">
        <v>74.03</v>
      </c>
      <c r="I1819" s="807">
        <v>75.319999999999993</v>
      </c>
    </row>
    <row r="1820" spans="2:9" x14ac:dyDescent="0.25">
      <c r="B1820" s="6">
        <v>94284</v>
      </c>
      <c r="C1820" s="9" t="s">
        <v>18073</v>
      </c>
      <c r="D1820" s="6" t="s">
        <v>9</v>
      </c>
      <c r="E1820" s="11">
        <f t="shared" si="56"/>
        <v>82.15</v>
      </c>
      <c r="F1820">
        <f t="shared" si="57"/>
        <v>94284</v>
      </c>
      <c r="H1820" s="11">
        <v>80.180000000000007</v>
      </c>
      <c r="I1820" s="76">
        <v>82.15</v>
      </c>
    </row>
    <row r="1821" spans="2:9" x14ac:dyDescent="0.25">
      <c r="B1821" s="4">
        <v>94285</v>
      </c>
      <c r="C1821" s="8" t="s">
        <v>18074</v>
      </c>
      <c r="D1821" s="4" t="s">
        <v>9</v>
      </c>
      <c r="E1821" s="11">
        <f t="shared" si="56"/>
        <v>98.54</v>
      </c>
      <c r="F1821">
        <f t="shared" si="57"/>
        <v>94285</v>
      </c>
      <c r="H1821" s="14">
        <v>96.9</v>
      </c>
      <c r="I1821" s="807">
        <v>98.54</v>
      </c>
    </row>
    <row r="1822" spans="2:9" x14ac:dyDescent="0.25">
      <c r="B1822" s="6">
        <v>94286</v>
      </c>
      <c r="C1822" s="9" t="s">
        <v>18075</v>
      </c>
      <c r="D1822" s="6" t="s">
        <v>9</v>
      </c>
      <c r="E1822" s="11">
        <f t="shared" si="56"/>
        <v>105.39</v>
      </c>
      <c r="F1822">
        <f t="shared" si="57"/>
        <v>94286</v>
      </c>
      <c r="H1822" s="11">
        <v>103.05</v>
      </c>
      <c r="I1822" s="76">
        <v>105.39</v>
      </c>
    </row>
    <row r="1823" spans="2:9" x14ac:dyDescent="0.25">
      <c r="B1823" s="4">
        <v>94287</v>
      </c>
      <c r="C1823" s="8" t="s">
        <v>18076</v>
      </c>
      <c r="D1823" s="4" t="s">
        <v>9</v>
      </c>
      <c r="E1823" s="11">
        <f t="shared" si="56"/>
        <v>39.880000000000003</v>
      </c>
      <c r="F1823">
        <f t="shared" si="57"/>
        <v>94287</v>
      </c>
      <c r="H1823" s="14">
        <v>38.799999999999997</v>
      </c>
      <c r="I1823" s="807">
        <v>39.880000000000003</v>
      </c>
    </row>
    <row r="1824" spans="2:9" x14ac:dyDescent="0.25">
      <c r="B1824" s="6">
        <v>94288</v>
      </c>
      <c r="C1824" s="9" t="s">
        <v>18077</v>
      </c>
      <c r="D1824" s="6" t="s">
        <v>9</v>
      </c>
      <c r="E1824" s="11">
        <f t="shared" si="56"/>
        <v>45.97</v>
      </c>
      <c r="F1824">
        <f t="shared" si="57"/>
        <v>94288</v>
      </c>
      <c r="H1824" s="11">
        <v>44.27</v>
      </c>
      <c r="I1824" s="76">
        <v>45.97</v>
      </c>
    </row>
    <row r="1825" spans="2:9" x14ac:dyDescent="0.25">
      <c r="B1825" s="4">
        <v>94289</v>
      </c>
      <c r="C1825" s="8" t="s">
        <v>18078</v>
      </c>
      <c r="D1825" s="4" t="s">
        <v>9</v>
      </c>
      <c r="E1825" s="11">
        <f t="shared" si="56"/>
        <v>53.53</v>
      </c>
      <c r="F1825">
        <f t="shared" si="57"/>
        <v>94289</v>
      </c>
      <c r="H1825" s="14">
        <v>52.43</v>
      </c>
      <c r="I1825" s="807">
        <v>53.53</v>
      </c>
    </row>
    <row r="1826" spans="2:9" x14ac:dyDescent="0.25">
      <c r="B1826" s="6">
        <v>94290</v>
      </c>
      <c r="C1826" s="9" t="s">
        <v>18079</v>
      </c>
      <c r="D1826" s="6" t="s">
        <v>9</v>
      </c>
      <c r="E1826" s="11">
        <f t="shared" si="56"/>
        <v>59.62</v>
      </c>
      <c r="F1826">
        <f t="shared" si="57"/>
        <v>94290</v>
      </c>
      <c r="H1826" s="11">
        <v>57.9</v>
      </c>
      <c r="I1826" s="76">
        <v>59.62</v>
      </c>
    </row>
    <row r="1827" spans="2:9" x14ac:dyDescent="0.25">
      <c r="B1827" s="4">
        <v>94291</v>
      </c>
      <c r="C1827" s="8" t="s">
        <v>18080</v>
      </c>
      <c r="D1827" s="4" t="s">
        <v>9</v>
      </c>
      <c r="E1827" s="11">
        <f t="shared" si="56"/>
        <v>67.650000000000006</v>
      </c>
      <c r="F1827">
        <f t="shared" si="57"/>
        <v>94291</v>
      </c>
      <c r="H1827" s="14">
        <v>66.47</v>
      </c>
      <c r="I1827" s="807">
        <v>67.650000000000006</v>
      </c>
    </row>
    <row r="1828" spans="2:9" x14ac:dyDescent="0.25">
      <c r="B1828" s="6">
        <v>94292</v>
      </c>
      <c r="C1828" s="9" t="s">
        <v>18081</v>
      </c>
      <c r="D1828" s="6" t="s">
        <v>9</v>
      </c>
      <c r="E1828" s="11">
        <f t="shared" si="56"/>
        <v>73.73</v>
      </c>
      <c r="F1828">
        <f t="shared" si="57"/>
        <v>94292</v>
      </c>
      <c r="H1828" s="11">
        <v>71.94</v>
      </c>
      <c r="I1828" s="76">
        <v>73.73</v>
      </c>
    </row>
    <row r="1829" spans="2:9" x14ac:dyDescent="0.25">
      <c r="B1829" s="4">
        <v>94293</v>
      </c>
      <c r="C1829" s="8" t="s">
        <v>18082</v>
      </c>
      <c r="D1829" s="4" t="s">
        <v>9</v>
      </c>
      <c r="E1829" s="11">
        <f t="shared" si="56"/>
        <v>221.1</v>
      </c>
      <c r="F1829">
        <f t="shared" si="57"/>
        <v>94293</v>
      </c>
      <c r="H1829" s="14">
        <v>217.51</v>
      </c>
      <c r="I1829" s="807">
        <v>221.1</v>
      </c>
    </row>
    <row r="1830" spans="2:9" x14ac:dyDescent="0.25">
      <c r="B1830" s="6">
        <v>94294</v>
      </c>
      <c r="C1830" s="9" t="s">
        <v>18083</v>
      </c>
      <c r="D1830" s="6" t="s">
        <v>9</v>
      </c>
      <c r="E1830" s="11">
        <f t="shared" si="56"/>
        <v>8.85</v>
      </c>
      <c r="F1830">
        <f t="shared" si="57"/>
        <v>94294</v>
      </c>
      <c r="H1830" s="11">
        <v>8.6199999999999992</v>
      </c>
      <c r="I1830" s="76">
        <v>8.85</v>
      </c>
    </row>
    <row r="1831" spans="2:9" ht="45" x14ac:dyDescent="0.25">
      <c r="B1831" s="4">
        <v>104491</v>
      </c>
      <c r="C1831" s="8" t="s">
        <v>8524</v>
      </c>
      <c r="D1831" s="4" t="s">
        <v>9</v>
      </c>
      <c r="E1831" s="11">
        <f t="shared" si="56"/>
        <v>4187.01</v>
      </c>
      <c r="F1831">
        <f t="shared" si="57"/>
        <v>104491</v>
      </c>
      <c r="H1831" s="14">
        <v>4180.55</v>
      </c>
      <c r="I1831" s="807">
        <v>4187.01</v>
      </c>
    </row>
    <row r="1832" spans="2:9" ht="45" x14ac:dyDescent="0.25">
      <c r="B1832" s="6">
        <v>104492</v>
      </c>
      <c r="C1832" s="9" t="s">
        <v>8525</v>
      </c>
      <c r="D1832" s="6" t="s">
        <v>9</v>
      </c>
      <c r="E1832" s="11">
        <f t="shared" si="56"/>
        <v>5236.47</v>
      </c>
      <c r="F1832">
        <f t="shared" si="57"/>
        <v>104492</v>
      </c>
      <c r="H1832" s="11">
        <v>5228.5</v>
      </c>
      <c r="I1832" s="76">
        <v>5236.47</v>
      </c>
    </row>
    <row r="1833" spans="2:9" ht="45" x14ac:dyDescent="0.25">
      <c r="B1833" s="4">
        <v>104494</v>
      </c>
      <c r="C1833" s="8" t="s">
        <v>8526</v>
      </c>
      <c r="D1833" s="4" t="s">
        <v>9</v>
      </c>
      <c r="E1833" s="11">
        <f t="shared" si="56"/>
        <v>7074.91</v>
      </c>
      <c r="F1833">
        <f t="shared" si="57"/>
        <v>104494</v>
      </c>
      <c r="H1833" s="14">
        <v>7065.48</v>
      </c>
      <c r="I1833" s="807">
        <v>7074.91</v>
      </c>
    </row>
    <row r="1834" spans="2:9" ht="45" x14ac:dyDescent="0.25">
      <c r="B1834" s="6">
        <v>104497</v>
      </c>
      <c r="C1834" s="9" t="s">
        <v>8527</v>
      </c>
      <c r="D1834" s="6" t="s">
        <v>9</v>
      </c>
      <c r="E1834" s="11">
        <f t="shared" si="56"/>
        <v>8475.76</v>
      </c>
      <c r="F1834">
        <f t="shared" si="57"/>
        <v>104497</v>
      </c>
      <c r="H1834" s="11">
        <v>8463.59</v>
      </c>
      <c r="I1834" s="76">
        <v>8475.76</v>
      </c>
    </row>
    <row r="1835" spans="2:9" x14ac:dyDescent="0.25">
      <c r="B1835" s="4">
        <v>104515</v>
      </c>
      <c r="C1835" s="8" t="s">
        <v>8528</v>
      </c>
      <c r="D1835" s="4" t="s">
        <v>64</v>
      </c>
      <c r="E1835" s="11">
        <f t="shared" si="56"/>
        <v>27.7</v>
      </c>
      <c r="F1835">
        <f t="shared" si="57"/>
        <v>104515</v>
      </c>
      <c r="H1835" s="14">
        <v>27.66</v>
      </c>
      <c r="I1835" s="807">
        <v>27.7</v>
      </c>
    </row>
    <row r="1836" spans="2:9" ht="30" x14ac:dyDescent="0.25">
      <c r="B1836" s="6">
        <v>102727</v>
      </c>
      <c r="C1836" s="9" t="s">
        <v>6157</v>
      </c>
      <c r="D1836" s="6" t="s">
        <v>64</v>
      </c>
      <c r="E1836" s="11">
        <f t="shared" si="56"/>
        <v>115.66</v>
      </c>
      <c r="F1836">
        <f t="shared" si="57"/>
        <v>102727</v>
      </c>
      <c r="H1836" s="11">
        <v>111.33</v>
      </c>
      <c r="I1836" s="76">
        <v>115.66</v>
      </c>
    </row>
    <row r="1837" spans="2:9" x14ac:dyDescent="0.25">
      <c r="B1837" s="4">
        <v>102728</v>
      </c>
      <c r="C1837" s="8" t="s">
        <v>6158</v>
      </c>
      <c r="D1837" s="4" t="s">
        <v>49</v>
      </c>
      <c r="E1837" s="11">
        <f t="shared" si="56"/>
        <v>16.739999999999998</v>
      </c>
      <c r="F1837">
        <f t="shared" si="57"/>
        <v>102728</v>
      </c>
      <c r="H1837" s="14">
        <v>16.29</v>
      </c>
      <c r="I1837" s="807">
        <v>16.739999999999998</v>
      </c>
    </row>
    <row r="1838" spans="2:9" x14ac:dyDescent="0.25">
      <c r="B1838" s="6">
        <v>102729</v>
      </c>
      <c r="C1838" s="9" t="s">
        <v>6159</v>
      </c>
      <c r="D1838" s="6" t="s">
        <v>49</v>
      </c>
      <c r="E1838" s="11">
        <f t="shared" si="56"/>
        <v>15.88</v>
      </c>
      <c r="F1838">
        <f t="shared" si="57"/>
        <v>102729</v>
      </c>
      <c r="H1838" s="11">
        <v>15.56</v>
      </c>
      <c r="I1838" s="76">
        <v>15.88</v>
      </c>
    </row>
    <row r="1839" spans="2:9" x14ac:dyDescent="0.25">
      <c r="B1839" s="4">
        <v>102730</v>
      </c>
      <c r="C1839" s="8" t="s">
        <v>6160</v>
      </c>
      <c r="D1839" s="4" t="s">
        <v>49</v>
      </c>
      <c r="E1839" s="11">
        <f t="shared" si="56"/>
        <v>14.27</v>
      </c>
      <c r="F1839">
        <f t="shared" si="57"/>
        <v>102730</v>
      </c>
      <c r="H1839" s="14">
        <v>14.05</v>
      </c>
      <c r="I1839" s="807">
        <v>14.27</v>
      </c>
    </row>
    <row r="1840" spans="2:9" x14ac:dyDescent="0.25">
      <c r="B1840" s="6">
        <v>102731</v>
      </c>
      <c r="C1840" s="9" t="s">
        <v>6161</v>
      </c>
      <c r="D1840" s="6" t="s">
        <v>49</v>
      </c>
      <c r="E1840" s="11">
        <f t="shared" si="56"/>
        <v>12.08</v>
      </c>
      <c r="F1840">
        <f t="shared" si="57"/>
        <v>102731</v>
      </c>
      <c r="H1840" s="11">
        <v>11.91</v>
      </c>
      <c r="I1840" s="76">
        <v>12.08</v>
      </c>
    </row>
    <row r="1841" spans="2:9" x14ac:dyDescent="0.25">
      <c r="B1841" s="4">
        <v>102732</v>
      </c>
      <c r="C1841" s="8" t="s">
        <v>6162</v>
      </c>
      <c r="D1841" s="4" t="s">
        <v>49</v>
      </c>
      <c r="E1841" s="11">
        <f t="shared" si="56"/>
        <v>11.51</v>
      </c>
      <c r="F1841">
        <f t="shared" si="57"/>
        <v>102732</v>
      </c>
      <c r="H1841" s="14">
        <v>11.4</v>
      </c>
      <c r="I1841" s="807">
        <v>11.51</v>
      </c>
    </row>
    <row r="1842" spans="2:9" x14ac:dyDescent="0.25">
      <c r="B1842" s="6">
        <v>102733</v>
      </c>
      <c r="C1842" s="9" t="s">
        <v>6163</v>
      </c>
      <c r="D1842" s="6" t="s">
        <v>49</v>
      </c>
      <c r="E1842" s="11">
        <f t="shared" si="56"/>
        <v>12.95</v>
      </c>
      <c r="F1842">
        <f t="shared" si="57"/>
        <v>102733</v>
      </c>
      <c r="H1842" s="11">
        <v>12.87</v>
      </c>
      <c r="I1842" s="76">
        <v>12.95</v>
      </c>
    </row>
    <row r="1843" spans="2:9" x14ac:dyDescent="0.25">
      <c r="B1843" s="4">
        <v>102734</v>
      </c>
      <c r="C1843" s="8" t="s">
        <v>6164</v>
      </c>
      <c r="D1843" s="4" t="s">
        <v>49</v>
      </c>
      <c r="E1843" s="11">
        <f t="shared" si="56"/>
        <v>15.89</v>
      </c>
      <c r="F1843">
        <f t="shared" si="57"/>
        <v>102734</v>
      </c>
      <c r="H1843" s="14">
        <v>15.55</v>
      </c>
      <c r="I1843" s="807">
        <v>15.89</v>
      </c>
    </row>
    <row r="1844" spans="2:9" x14ac:dyDescent="0.25">
      <c r="B1844" s="6">
        <v>102735</v>
      </c>
      <c r="C1844" s="9" t="s">
        <v>6165</v>
      </c>
      <c r="D1844" s="6" t="s">
        <v>49</v>
      </c>
      <c r="E1844" s="11">
        <f t="shared" si="56"/>
        <v>15.13</v>
      </c>
      <c r="F1844">
        <f t="shared" si="57"/>
        <v>102735</v>
      </c>
      <c r="H1844" s="11">
        <v>14.9</v>
      </c>
      <c r="I1844" s="76">
        <v>15.13</v>
      </c>
    </row>
    <row r="1845" spans="2:9" ht="30" x14ac:dyDescent="0.25">
      <c r="B1845" s="4">
        <v>102736</v>
      </c>
      <c r="C1845" s="8" t="s">
        <v>6166</v>
      </c>
      <c r="D1845" s="4" t="s">
        <v>7</v>
      </c>
      <c r="E1845" s="11">
        <f t="shared" si="56"/>
        <v>852.83</v>
      </c>
      <c r="F1845">
        <f t="shared" si="57"/>
        <v>102736</v>
      </c>
      <c r="H1845" s="14">
        <v>848.49</v>
      </c>
      <c r="I1845" s="807">
        <v>852.83</v>
      </c>
    </row>
    <row r="1846" spans="2:9" ht="30" x14ac:dyDescent="0.25">
      <c r="B1846" s="6">
        <v>102737</v>
      </c>
      <c r="C1846" s="9" t="s">
        <v>6167</v>
      </c>
      <c r="D1846" s="6" t="s">
        <v>42</v>
      </c>
      <c r="E1846" s="11">
        <f t="shared" si="56"/>
        <v>1303.78</v>
      </c>
      <c r="F1846">
        <f t="shared" si="57"/>
        <v>102737</v>
      </c>
      <c r="H1846" s="11">
        <v>1273.76</v>
      </c>
      <c r="I1846" s="76">
        <v>1303.78</v>
      </c>
    </row>
    <row r="1847" spans="2:9" ht="30" x14ac:dyDescent="0.25">
      <c r="B1847" s="4">
        <v>102738</v>
      </c>
      <c r="C1847" s="8" t="s">
        <v>6168</v>
      </c>
      <c r="D1847" s="4" t="s">
        <v>42</v>
      </c>
      <c r="E1847" s="11">
        <f t="shared" si="56"/>
        <v>2673.97</v>
      </c>
      <c r="F1847">
        <f t="shared" si="57"/>
        <v>102738</v>
      </c>
      <c r="H1847" s="14">
        <v>2615.21</v>
      </c>
      <c r="I1847" s="807">
        <v>2673.97</v>
      </c>
    </row>
    <row r="1848" spans="2:9" ht="30" x14ac:dyDescent="0.25">
      <c r="B1848" s="6">
        <v>102739</v>
      </c>
      <c r="C1848" s="9" t="s">
        <v>6169</v>
      </c>
      <c r="D1848" s="6" t="s">
        <v>42</v>
      </c>
      <c r="E1848" s="11">
        <f t="shared" si="56"/>
        <v>4481.67</v>
      </c>
      <c r="F1848">
        <f t="shared" si="57"/>
        <v>102739</v>
      </c>
      <c r="H1848" s="11">
        <v>4385.62</v>
      </c>
      <c r="I1848" s="76">
        <v>4481.67</v>
      </c>
    </row>
    <row r="1849" spans="2:9" ht="30" x14ac:dyDescent="0.25">
      <c r="B1849" s="4">
        <v>102740</v>
      </c>
      <c r="C1849" s="8" t="s">
        <v>6170</v>
      </c>
      <c r="D1849" s="4" t="s">
        <v>42</v>
      </c>
      <c r="E1849" s="11">
        <f t="shared" si="56"/>
        <v>6722.51</v>
      </c>
      <c r="F1849">
        <f t="shared" si="57"/>
        <v>102740</v>
      </c>
      <c r="H1849" s="14">
        <v>6581.94</v>
      </c>
      <c r="I1849" s="807">
        <v>6722.51</v>
      </c>
    </row>
    <row r="1850" spans="2:9" ht="30" x14ac:dyDescent="0.25">
      <c r="B1850" s="6">
        <v>102741</v>
      </c>
      <c r="C1850" s="9" t="s">
        <v>6171</v>
      </c>
      <c r="D1850" s="6" t="s">
        <v>42</v>
      </c>
      <c r="E1850" s="11">
        <f t="shared" si="56"/>
        <v>9442.07</v>
      </c>
      <c r="F1850">
        <f t="shared" si="57"/>
        <v>102741</v>
      </c>
      <c r="H1850" s="11">
        <v>9249.18</v>
      </c>
      <c r="I1850" s="76">
        <v>9442.07</v>
      </c>
    </row>
    <row r="1851" spans="2:9" ht="30" x14ac:dyDescent="0.25">
      <c r="B1851" s="4">
        <v>102742</v>
      </c>
      <c r="C1851" s="8" t="s">
        <v>6172</v>
      </c>
      <c r="D1851" s="4" t="s">
        <v>42</v>
      </c>
      <c r="E1851" s="11">
        <f t="shared" si="56"/>
        <v>16360.86</v>
      </c>
      <c r="F1851">
        <f t="shared" si="57"/>
        <v>102742</v>
      </c>
      <c r="H1851" s="14">
        <v>16034.84</v>
      </c>
      <c r="I1851" s="807">
        <v>16360.86</v>
      </c>
    </row>
    <row r="1852" spans="2:9" ht="30" x14ac:dyDescent="0.25">
      <c r="B1852" s="6">
        <v>102743</v>
      </c>
      <c r="C1852" s="9" t="s">
        <v>6173</v>
      </c>
      <c r="D1852" s="6" t="s">
        <v>42</v>
      </c>
      <c r="E1852" s="11">
        <f t="shared" si="56"/>
        <v>5435.18</v>
      </c>
      <c r="F1852">
        <f t="shared" si="57"/>
        <v>102743</v>
      </c>
      <c r="H1852" s="11">
        <v>5319.21</v>
      </c>
      <c r="I1852" s="76">
        <v>5435.18</v>
      </c>
    </row>
    <row r="1853" spans="2:9" ht="30" x14ac:dyDescent="0.25">
      <c r="B1853" s="4">
        <v>102744</v>
      </c>
      <c r="C1853" s="8" t="s">
        <v>6174</v>
      </c>
      <c r="D1853" s="4" t="s">
        <v>42</v>
      </c>
      <c r="E1853" s="11">
        <f t="shared" si="56"/>
        <v>8148.57</v>
      </c>
      <c r="F1853">
        <f t="shared" si="57"/>
        <v>102744</v>
      </c>
      <c r="H1853" s="14">
        <v>7979.11</v>
      </c>
      <c r="I1853" s="807">
        <v>8148.57</v>
      </c>
    </row>
    <row r="1854" spans="2:9" ht="30" x14ac:dyDescent="0.25">
      <c r="B1854" s="6">
        <v>102745</v>
      </c>
      <c r="C1854" s="9" t="s">
        <v>6175</v>
      </c>
      <c r="D1854" s="6" t="s">
        <v>42</v>
      </c>
      <c r="E1854" s="11">
        <f t="shared" si="56"/>
        <v>11461.26</v>
      </c>
      <c r="F1854">
        <f t="shared" si="57"/>
        <v>102745</v>
      </c>
      <c r="H1854" s="11">
        <v>11228.7</v>
      </c>
      <c r="I1854" s="76">
        <v>11461.26</v>
      </c>
    </row>
    <row r="1855" spans="2:9" ht="30" x14ac:dyDescent="0.25">
      <c r="B1855" s="4">
        <v>102746</v>
      </c>
      <c r="C1855" s="8" t="s">
        <v>6176</v>
      </c>
      <c r="D1855" s="4" t="s">
        <v>42</v>
      </c>
      <c r="E1855" s="11">
        <f t="shared" si="56"/>
        <v>19884.48</v>
      </c>
      <c r="F1855">
        <f t="shared" si="57"/>
        <v>102746</v>
      </c>
      <c r="H1855" s="14">
        <v>19491.59</v>
      </c>
      <c r="I1855" s="807">
        <v>19884.48</v>
      </c>
    </row>
    <row r="1856" spans="2:9" ht="30" x14ac:dyDescent="0.25">
      <c r="B1856" s="6">
        <v>102747</v>
      </c>
      <c r="C1856" s="9" t="s">
        <v>6177</v>
      </c>
      <c r="D1856" s="6" t="s">
        <v>42</v>
      </c>
      <c r="E1856" s="11">
        <f t="shared" si="56"/>
        <v>10123.530000000001</v>
      </c>
      <c r="F1856">
        <f t="shared" si="57"/>
        <v>102747</v>
      </c>
      <c r="H1856" s="11">
        <v>9915.68</v>
      </c>
      <c r="I1856" s="76">
        <v>10123.530000000001</v>
      </c>
    </row>
    <row r="1857" spans="2:9" ht="30" x14ac:dyDescent="0.25">
      <c r="B1857" s="4">
        <v>102748</v>
      </c>
      <c r="C1857" s="8" t="s">
        <v>6178</v>
      </c>
      <c r="D1857" s="4" t="s">
        <v>42</v>
      </c>
      <c r="E1857" s="11">
        <f t="shared" si="56"/>
        <v>14176.92</v>
      </c>
      <c r="F1857">
        <f t="shared" si="57"/>
        <v>102748</v>
      </c>
      <c r="H1857" s="14">
        <v>13892.65</v>
      </c>
      <c r="I1857" s="807">
        <v>14176.92</v>
      </c>
    </row>
    <row r="1858" spans="2:9" ht="30" x14ac:dyDescent="0.25">
      <c r="B1858" s="6">
        <v>102749</v>
      </c>
      <c r="C1858" s="9" t="s">
        <v>6179</v>
      </c>
      <c r="D1858" s="6" t="s">
        <v>42</v>
      </c>
      <c r="E1858" s="11">
        <f t="shared" si="56"/>
        <v>24359.22</v>
      </c>
      <c r="F1858">
        <f t="shared" si="57"/>
        <v>102749</v>
      </c>
      <c r="H1858" s="11">
        <v>23883.599999999999</v>
      </c>
      <c r="I1858" s="76">
        <v>24359.22</v>
      </c>
    </row>
    <row r="1859" spans="2:9" ht="30" x14ac:dyDescent="0.25">
      <c r="B1859" s="4">
        <v>102750</v>
      </c>
      <c r="C1859" s="8" t="s">
        <v>6180</v>
      </c>
      <c r="D1859" s="4" t="s">
        <v>42</v>
      </c>
      <c r="E1859" s="11">
        <f t="shared" ref="E1859:E1922" si="58">IF($K$2=$H$1,H1859,I1859)</f>
        <v>3262.42</v>
      </c>
      <c r="F1859">
        <f t="shared" ref="F1859:F1922" si="59">IF(LEN($B1859)=7,CONCATENATE(MID($B1859,1,6),"00",RIGHT($B1859,1)),IF(LEN($B1859)=8,CONCATENATE(MID($B1859,1,6),"0",RIGHT($B1859,2)),$B1859))</f>
        <v>102750</v>
      </c>
      <c r="H1859" s="14">
        <v>3191.95</v>
      </c>
      <c r="I1859" s="807">
        <v>3262.42</v>
      </c>
    </row>
    <row r="1860" spans="2:9" ht="30" x14ac:dyDescent="0.25">
      <c r="B1860" s="6">
        <v>102751</v>
      </c>
      <c r="C1860" s="9" t="s">
        <v>6181</v>
      </c>
      <c r="D1860" s="6" t="s">
        <v>42</v>
      </c>
      <c r="E1860" s="11">
        <f t="shared" si="58"/>
        <v>5677.54</v>
      </c>
      <c r="F1860">
        <f t="shared" si="59"/>
        <v>102751</v>
      </c>
      <c r="H1860" s="11">
        <v>5560.39</v>
      </c>
      <c r="I1860" s="76">
        <v>5677.54</v>
      </c>
    </row>
    <row r="1861" spans="2:9" ht="30" x14ac:dyDescent="0.25">
      <c r="B1861" s="4">
        <v>102752</v>
      </c>
      <c r="C1861" s="8" t="s">
        <v>6182</v>
      </c>
      <c r="D1861" s="4" t="s">
        <v>42</v>
      </c>
      <c r="E1861" s="11">
        <f t="shared" si="58"/>
        <v>9056.27</v>
      </c>
      <c r="F1861">
        <f t="shared" si="59"/>
        <v>102752</v>
      </c>
      <c r="H1861" s="14">
        <v>8875.81</v>
      </c>
      <c r="I1861" s="807">
        <v>9056.27</v>
      </c>
    </row>
    <row r="1862" spans="2:9" ht="30" x14ac:dyDescent="0.25">
      <c r="B1862" s="6">
        <v>102753</v>
      </c>
      <c r="C1862" s="9" t="s">
        <v>6183</v>
      </c>
      <c r="D1862" s="6" t="s">
        <v>42</v>
      </c>
      <c r="E1862" s="11">
        <f t="shared" si="58"/>
        <v>13420.57</v>
      </c>
      <c r="F1862">
        <f t="shared" si="59"/>
        <v>102753</v>
      </c>
      <c r="H1862" s="11">
        <v>13161.31</v>
      </c>
      <c r="I1862" s="76">
        <v>13420.57</v>
      </c>
    </row>
    <row r="1863" spans="2:9" ht="30" x14ac:dyDescent="0.25">
      <c r="B1863" s="4">
        <v>102754</v>
      </c>
      <c r="C1863" s="8" t="s">
        <v>6184</v>
      </c>
      <c r="D1863" s="4" t="s">
        <v>42</v>
      </c>
      <c r="E1863" s="11">
        <f t="shared" si="58"/>
        <v>25534.85</v>
      </c>
      <c r="F1863">
        <f t="shared" si="59"/>
        <v>102754</v>
      </c>
      <c r="H1863" s="14">
        <v>25056.67</v>
      </c>
      <c r="I1863" s="807">
        <v>25534.85</v>
      </c>
    </row>
    <row r="1864" spans="2:9" ht="30" x14ac:dyDescent="0.25">
      <c r="B1864" s="6">
        <v>102755</v>
      </c>
      <c r="C1864" s="9" t="s">
        <v>6185</v>
      </c>
      <c r="D1864" s="6" t="s">
        <v>42</v>
      </c>
      <c r="E1864" s="11">
        <f t="shared" si="58"/>
        <v>12669.89</v>
      </c>
      <c r="F1864">
        <f t="shared" si="59"/>
        <v>102755</v>
      </c>
      <c r="H1864" s="11">
        <v>12423.7</v>
      </c>
      <c r="I1864" s="76">
        <v>12669.89</v>
      </c>
    </row>
    <row r="1865" spans="2:9" ht="30" x14ac:dyDescent="0.25">
      <c r="B1865" s="4">
        <v>102756</v>
      </c>
      <c r="C1865" s="8" t="s">
        <v>6186</v>
      </c>
      <c r="D1865" s="4" t="s">
        <v>42</v>
      </c>
      <c r="E1865" s="11">
        <f t="shared" si="58"/>
        <v>18836.07</v>
      </c>
      <c r="F1865">
        <f t="shared" si="59"/>
        <v>102756</v>
      </c>
      <c r="H1865" s="14">
        <v>18481.5</v>
      </c>
      <c r="I1865" s="807">
        <v>18836.07</v>
      </c>
    </row>
    <row r="1866" spans="2:9" ht="30" x14ac:dyDescent="0.25">
      <c r="B1866" s="6">
        <v>102757</v>
      </c>
      <c r="C1866" s="9" t="s">
        <v>6187</v>
      </c>
      <c r="D1866" s="6" t="s">
        <v>42</v>
      </c>
      <c r="E1866" s="11">
        <f t="shared" si="58"/>
        <v>35070.080000000002</v>
      </c>
      <c r="F1866">
        <f t="shared" si="59"/>
        <v>102757</v>
      </c>
      <c r="H1866" s="11">
        <v>34430.49</v>
      </c>
      <c r="I1866" s="76">
        <v>35070.080000000002</v>
      </c>
    </row>
    <row r="1867" spans="2:9" ht="30" x14ac:dyDescent="0.25">
      <c r="B1867" s="4">
        <v>102758</v>
      </c>
      <c r="C1867" s="8" t="s">
        <v>6188</v>
      </c>
      <c r="D1867" s="4" t="s">
        <v>42</v>
      </c>
      <c r="E1867" s="11">
        <f t="shared" si="58"/>
        <v>16298.87</v>
      </c>
      <c r="F1867">
        <f t="shared" si="59"/>
        <v>102758</v>
      </c>
      <c r="H1867" s="14">
        <v>15986.49</v>
      </c>
      <c r="I1867" s="807">
        <v>16298.87</v>
      </c>
    </row>
    <row r="1868" spans="2:9" ht="30" x14ac:dyDescent="0.25">
      <c r="B1868" s="6">
        <v>102759</v>
      </c>
      <c r="C1868" s="9" t="s">
        <v>6189</v>
      </c>
      <c r="D1868" s="6" t="s">
        <v>42</v>
      </c>
      <c r="E1868" s="11">
        <f t="shared" si="58"/>
        <v>24274.81</v>
      </c>
      <c r="F1868">
        <f t="shared" si="59"/>
        <v>102759</v>
      </c>
      <c r="H1868" s="11">
        <v>23824.34</v>
      </c>
      <c r="I1868" s="76">
        <v>24274.81</v>
      </c>
    </row>
    <row r="1869" spans="2:9" ht="30" x14ac:dyDescent="0.25">
      <c r="B1869" s="4">
        <v>102760</v>
      </c>
      <c r="C1869" s="8" t="s">
        <v>6190</v>
      </c>
      <c r="D1869" s="4" t="s">
        <v>42</v>
      </c>
      <c r="E1869" s="11">
        <f t="shared" si="58"/>
        <v>44779.41</v>
      </c>
      <c r="F1869">
        <f t="shared" si="59"/>
        <v>102760</v>
      </c>
      <c r="H1869" s="14">
        <v>43974.31</v>
      </c>
      <c r="I1869" s="807">
        <v>44779.41</v>
      </c>
    </row>
    <row r="1870" spans="2:9" ht="30" x14ac:dyDescent="0.25">
      <c r="B1870" s="6">
        <v>102761</v>
      </c>
      <c r="C1870" s="9" t="s">
        <v>6191</v>
      </c>
      <c r="D1870" s="6" t="s">
        <v>42</v>
      </c>
      <c r="E1870" s="11">
        <f t="shared" si="58"/>
        <v>15517.08</v>
      </c>
      <c r="F1870">
        <f t="shared" si="59"/>
        <v>102761</v>
      </c>
      <c r="H1870" s="11">
        <v>15163.93</v>
      </c>
      <c r="I1870" s="76">
        <v>15517.08</v>
      </c>
    </row>
    <row r="1871" spans="2:9" ht="30" x14ac:dyDescent="0.25">
      <c r="B1871" s="4">
        <v>102762</v>
      </c>
      <c r="C1871" s="8" t="s">
        <v>6192</v>
      </c>
      <c r="D1871" s="4" t="s">
        <v>42</v>
      </c>
      <c r="E1871" s="11">
        <f t="shared" si="58"/>
        <v>24091.56</v>
      </c>
      <c r="F1871">
        <f t="shared" si="59"/>
        <v>102762</v>
      </c>
      <c r="H1871" s="14">
        <v>23585.25</v>
      </c>
      <c r="I1871" s="807">
        <v>24091.56</v>
      </c>
    </row>
    <row r="1872" spans="2:9" ht="30" x14ac:dyDescent="0.25">
      <c r="B1872" s="6">
        <v>102763</v>
      </c>
      <c r="C1872" s="9" t="s">
        <v>6193</v>
      </c>
      <c r="D1872" s="6" t="s">
        <v>42</v>
      </c>
      <c r="E1872" s="11">
        <f t="shared" si="58"/>
        <v>33498.21</v>
      </c>
      <c r="F1872">
        <f t="shared" si="59"/>
        <v>102763</v>
      </c>
      <c r="H1872" s="11">
        <v>32816.1</v>
      </c>
      <c r="I1872" s="76">
        <v>33498.21</v>
      </c>
    </row>
    <row r="1873" spans="2:9" ht="30" x14ac:dyDescent="0.25">
      <c r="B1873" s="4">
        <v>102764</v>
      </c>
      <c r="C1873" s="8" t="s">
        <v>6194</v>
      </c>
      <c r="D1873" s="4" t="s">
        <v>42</v>
      </c>
      <c r="E1873" s="11">
        <f t="shared" si="58"/>
        <v>47467.72</v>
      </c>
      <c r="F1873">
        <f t="shared" si="59"/>
        <v>102764</v>
      </c>
      <c r="H1873" s="14">
        <v>46575.47</v>
      </c>
      <c r="I1873" s="807">
        <v>47467.72</v>
      </c>
    </row>
    <row r="1874" spans="2:9" ht="30" x14ac:dyDescent="0.25">
      <c r="B1874" s="6">
        <v>102765</v>
      </c>
      <c r="C1874" s="9" t="s">
        <v>6195</v>
      </c>
      <c r="D1874" s="6" t="s">
        <v>42</v>
      </c>
      <c r="E1874" s="11">
        <f t="shared" si="58"/>
        <v>19369.03</v>
      </c>
      <c r="F1874">
        <f t="shared" si="59"/>
        <v>102765</v>
      </c>
      <c r="H1874" s="11">
        <v>18931.23</v>
      </c>
      <c r="I1874" s="76">
        <v>19369.03</v>
      </c>
    </row>
    <row r="1875" spans="2:9" ht="30" x14ac:dyDescent="0.25">
      <c r="B1875" s="4">
        <v>102766</v>
      </c>
      <c r="C1875" s="8" t="s">
        <v>6196</v>
      </c>
      <c r="D1875" s="4" t="s">
        <v>42</v>
      </c>
      <c r="E1875" s="11">
        <f t="shared" si="58"/>
        <v>29299.4</v>
      </c>
      <c r="F1875">
        <f t="shared" si="59"/>
        <v>102766</v>
      </c>
      <c r="H1875" s="14">
        <v>28686.84</v>
      </c>
      <c r="I1875" s="807">
        <v>29299.4</v>
      </c>
    </row>
    <row r="1876" spans="2:9" ht="30" x14ac:dyDescent="0.25">
      <c r="B1876" s="6">
        <v>102767</v>
      </c>
      <c r="C1876" s="9" t="s">
        <v>6197</v>
      </c>
      <c r="D1876" s="6" t="s">
        <v>42</v>
      </c>
      <c r="E1876" s="11">
        <f t="shared" si="58"/>
        <v>40968.99</v>
      </c>
      <c r="F1876">
        <f t="shared" si="59"/>
        <v>102767</v>
      </c>
      <c r="H1876" s="11">
        <v>40141.089999999997</v>
      </c>
      <c r="I1876" s="76">
        <v>40968.99</v>
      </c>
    </row>
    <row r="1877" spans="2:9" ht="30" x14ac:dyDescent="0.25">
      <c r="B1877" s="4">
        <v>102768</v>
      </c>
      <c r="C1877" s="8" t="s">
        <v>6198</v>
      </c>
      <c r="D1877" s="4" t="s">
        <v>42</v>
      </c>
      <c r="E1877" s="11">
        <f t="shared" si="58"/>
        <v>57530.37</v>
      </c>
      <c r="F1877">
        <f t="shared" si="59"/>
        <v>102768</v>
      </c>
      <c r="H1877" s="14">
        <v>56459.86</v>
      </c>
      <c r="I1877" s="807">
        <v>57530.37</v>
      </c>
    </row>
    <row r="1878" spans="2:9" ht="30" x14ac:dyDescent="0.25">
      <c r="B1878" s="6">
        <v>102769</v>
      </c>
      <c r="C1878" s="9" t="s">
        <v>6199</v>
      </c>
      <c r="D1878" s="6" t="s">
        <v>42</v>
      </c>
      <c r="E1878" s="11">
        <f t="shared" si="58"/>
        <v>22466.82</v>
      </c>
      <c r="F1878">
        <f t="shared" si="59"/>
        <v>102769</v>
      </c>
      <c r="H1878" s="11">
        <v>21971.05</v>
      </c>
      <c r="I1878" s="76">
        <v>22466.82</v>
      </c>
    </row>
    <row r="1879" spans="2:9" ht="30" x14ac:dyDescent="0.25">
      <c r="B1879" s="4">
        <v>102770</v>
      </c>
      <c r="C1879" s="8" t="s">
        <v>6200</v>
      </c>
      <c r="D1879" s="4" t="s">
        <v>42</v>
      </c>
      <c r="E1879" s="11">
        <f t="shared" si="58"/>
        <v>34570.730000000003</v>
      </c>
      <c r="F1879">
        <f t="shared" si="59"/>
        <v>102770</v>
      </c>
      <c r="H1879" s="14">
        <v>33851.56</v>
      </c>
      <c r="I1879" s="807">
        <v>34570.730000000003</v>
      </c>
    </row>
    <row r="1880" spans="2:9" ht="30" x14ac:dyDescent="0.25">
      <c r="B1880" s="6">
        <v>102771</v>
      </c>
      <c r="C1880" s="9" t="s">
        <v>6201</v>
      </c>
      <c r="D1880" s="6" t="s">
        <v>42</v>
      </c>
      <c r="E1880" s="11">
        <f t="shared" si="58"/>
        <v>48318.71</v>
      </c>
      <c r="F1880">
        <f t="shared" si="59"/>
        <v>102771</v>
      </c>
      <c r="H1880" s="11">
        <v>47347.17</v>
      </c>
      <c r="I1880" s="76">
        <v>48318.71</v>
      </c>
    </row>
    <row r="1881" spans="2:9" ht="30" x14ac:dyDescent="0.25">
      <c r="B1881" s="4">
        <v>102772</v>
      </c>
      <c r="C1881" s="8" t="s">
        <v>6202</v>
      </c>
      <c r="D1881" s="4" t="s">
        <v>42</v>
      </c>
      <c r="E1881" s="11">
        <f t="shared" si="58"/>
        <v>68273.53</v>
      </c>
      <c r="F1881">
        <f t="shared" si="59"/>
        <v>102772</v>
      </c>
      <c r="H1881" s="14">
        <v>67016.14</v>
      </c>
      <c r="I1881" s="807">
        <v>68273.53</v>
      </c>
    </row>
    <row r="1882" spans="2:9" ht="30" x14ac:dyDescent="0.25">
      <c r="B1882" s="6">
        <v>102773</v>
      </c>
      <c r="C1882" s="9" t="s">
        <v>6203</v>
      </c>
      <c r="D1882" s="6" t="s">
        <v>42</v>
      </c>
      <c r="E1882" s="11">
        <f t="shared" si="58"/>
        <v>8775.2199999999993</v>
      </c>
      <c r="F1882">
        <f t="shared" si="59"/>
        <v>102773</v>
      </c>
      <c r="H1882" s="11">
        <v>8580.18</v>
      </c>
      <c r="I1882" s="76">
        <v>8775.2199999999993</v>
      </c>
    </row>
    <row r="1883" spans="2:9" ht="30" x14ac:dyDescent="0.25">
      <c r="B1883" s="4">
        <v>102774</v>
      </c>
      <c r="C1883" s="8" t="s">
        <v>6204</v>
      </c>
      <c r="D1883" s="4" t="s">
        <v>42</v>
      </c>
      <c r="E1883" s="11">
        <f t="shared" si="58"/>
        <v>8775.2199999999993</v>
      </c>
      <c r="F1883">
        <f t="shared" si="59"/>
        <v>102774</v>
      </c>
      <c r="H1883" s="14">
        <v>8580.18</v>
      </c>
      <c r="I1883" s="807">
        <v>8775.2199999999993</v>
      </c>
    </row>
    <row r="1884" spans="2:9" ht="30" x14ac:dyDescent="0.25">
      <c r="B1884" s="6">
        <v>102775</v>
      </c>
      <c r="C1884" s="9" t="s">
        <v>6205</v>
      </c>
      <c r="D1884" s="6" t="s">
        <v>42</v>
      </c>
      <c r="E1884" s="11">
        <f t="shared" si="58"/>
        <v>13120.06</v>
      </c>
      <c r="F1884">
        <f t="shared" si="59"/>
        <v>102775</v>
      </c>
      <c r="H1884" s="11">
        <v>12829.44</v>
      </c>
      <c r="I1884" s="76">
        <v>13120.06</v>
      </c>
    </row>
    <row r="1885" spans="2:9" ht="30" x14ac:dyDescent="0.25">
      <c r="B1885" s="4">
        <v>102776</v>
      </c>
      <c r="C1885" s="8" t="s">
        <v>6206</v>
      </c>
      <c r="D1885" s="4" t="s">
        <v>42</v>
      </c>
      <c r="E1885" s="11">
        <f t="shared" si="58"/>
        <v>13120.06</v>
      </c>
      <c r="F1885">
        <f t="shared" si="59"/>
        <v>102776</v>
      </c>
      <c r="H1885" s="14">
        <v>12829.44</v>
      </c>
      <c r="I1885" s="807">
        <v>13120.06</v>
      </c>
    </row>
    <row r="1886" spans="2:9" ht="30" x14ac:dyDescent="0.25">
      <c r="B1886" s="6">
        <v>102777</v>
      </c>
      <c r="C1886" s="9" t="s">
        <v>6207</v>
      </c>
      <c r="D1886" s="6" t="s">
        <v>42</v>
      </c>
      <c r="E1886" s="11">
        <f t="shared" si="58"/>
        <v>19871.669999999998</v>
      </c>
      <c r="F1886">
        <f t="shared" si="59"/>
        <v>102777</v>
      </c>
      <c r="H1886" s="11">
        <v>19432.12</v>
      </c>
      <c r="I1886" s="76">
        <v>19871.669999999998</v>
      </c>
    </row>
    <row r="1887" spans="2:9" ht="30" x14ac:dyDescent="0.25">
      <c r="B1887" s="4">
        <v>102778</v>
      </c>
      <c r="C1887" s="8" t="s">
        <v>6208</v>
      </c>
      <c r="D1887" s="4" t="s">
        <v>42</v>
      </c>
      <c r="E1887" s="11">
        <f t="shared" si="58"/>
        <v>30052.09</v>
      </c>
      <c r="F1887">
        <f t="shared" si="59"/>
        <v>102778</v>
      </c>
      <c r="H1887" s="14">
        <v>29549.119999999999</v>
      </c>
      <c r="I1887" s="807">
        <v>30052.09</v>
      </c>
    </row>
    <row r="1888" spans="2:9" ht="30" x14ac:dyDescent="0.25">
      <c r="B1888" s="6">
        <v>102779</v>
      </c>
      <c r="C1888" s="9" t="s">
        <v>6209</v>
      </c>
      <c r="D1888" s="6" t="s">
        <v>42</v>
      </c>
      <c r="E1888" s="11">
        <f t="shared" si="58"/>
        <v>8775.2199999999993</v>
      </c>
      <c r="F1888">
        <f t="shared" si="59"/>
        <v>102779</v>
      </c>
      <c r="H1888" s="11">
        <v>8580.18</v>
      </c>
      <c r="I1888" s="76">
        <v>8775.2199999999993</v>
      </c>
    </row>
    <row r="1889" spans="2:9" ht="30" x14ac:dyDescent="0.25">
      <c r="B1889" s="4">
        <v>102780</v>
      </c>
      <c r="C1889" s="8" t="s">
        <v>6210</v>
      </c>
      <c r="D1889" s="4" t="s">
        <v>42</v>
      </c>
      <c r="E1889" s="11">
        <f t="shared" si="58"/>
        <v>10095.780000000001</v>
      </c>
      <c r="F1889">
        <f t="shared" si="59"/>
        <v>102780</v>
      </c>
      <c r="H1889" s="14">
        <v>9871.2900000000009</v>
      </c>
      <c r="I1889" s="807">
        <v>10095.780000000001</v>
      </c>
    </row>
    <row r="1890" spans="2:9" ht="30" x14ac:dyDescent="0.25">
      <c r="B1890" s="6">
        <v>102781</v>
      </c>
      <c r="C1890" s="9" t="s">
        <v>6211</v>
      </c>
      <c r="D1890" s="6" t="s">
        <v>42</v>
      </c>
      <c r="E1890" s="11">
        <f t="shared" si="58"/>
        <v>14983.72</v>
      </c>
      <c r="F1890">
        <f t="shared" si="59"/>
        <v>102781</v>
      </c>
      <c r="H1890" s="11">
        <v>14651.7</v>
      </c>
      <c r="I1890" s="76">
        <v>14983.72</v>
      </c>
    </row>
    <row r="1891" spans="2:9" ht="30" x14ac:dyDescent="0.25">
      <c r="B1891" s="4">
        <v>102782</v>
      </c>
      <c r="C1891" s="8" t="s">
        <v>6212</v>
      </c>
      <c r="D1891" s="4" t="s">
        <v>42</v>
      </c>
      <c r="E1891" s="11">
        <f t="shared" si="58"/>
        <v>16745.07</v>
      </c>
      <c r="F1891">
        <f t="shared" si="59"/>
        <v>102782</v>
      </c>
      <c r="H1891" s="14">
        <v>16399.97</v>
      </c>
      <c r="I1891" s="807">
        <v>16745.07</v>
      </c>
    </row>
    <row r="1892" spans="2:9" ht="30" x14ac:dyDescent="0.25">
      <c r="B1892" s="6">
        <v>102783</v>
      </c>
      <c r="C1892" s="9" t="s">
        <v>6213</v>
      </c>
      <c r="D1892" s="6" t="s">
        <v>42</v>
      </c>
      <c r="E1892" s="11">
        <f t="shared" si="58"/>
        <v>22176.12</v>
      </c>
      <c r="F1892">
        <f t="shared" si="59"/>
        <v>102783</v>
      </c>
      <c r="H1892" s="11">
        <v>21711.55</v>
      </c>
      <c r="I1892" s="76">
        <v>22176.12</v>
      </c>
    </row>
    <row r="1893" spans="2:9" ht="30" x14ac:dyDescent="0.25">
      <c r="B1893" s="4">
        <v>102784</v>
      </c>
      <c r="C1893" s="8" t="s">
        <v>6214</v>
      </c>
      <c r="D1893" s="4" t="s">
        <v>42</v>
      </c>
      <c r="E1893" s="11">
        <f t="shared" si="58"/>
        <v>35142.300000000003</v>
      </c>
      <c r="F1893">
        <f t="shared" si="59"/>
        <v>102784</v>
      </c>
      <c r="H1893" s="14">
        <v>34607.620000000003</v>
      </c>
      <c r="I1893" s="807">
        <v>35142.300000000003</v>
      </c>
    </row>
    <row r="1894" spans="2:9" ht="30" x14ac:dyDescent="0.25">
      <c r="B1894" s="6">
        <v>102785</v>
      </c>
      <c r="C1894" s="9" t="s">
        <v>6215</v>
      </c>
      <c r="D1894" s="6" t="s">
        <v>42</v>
      </c>
      <c r="E1894" s="11">
        <f t="shared" si="58"/>
        <v>10095.780000000001</v>
      </c>
      <c r="F1894">
        <f t="shared" si="59"/>
        <v>102785</v>
      </c>
      <c r="H1894" s="11">
        <v>9871.2900000000009</v>
      </c>
      <c r="I1894" s="76">
        <v>10095.780000000001</v>
      </c>
    </row>
    <row r="1895" spans="2:9" ht="30" x14ac:dyDescent="0.25">
      <c r="B1895" s="4">
        <v>102786</v>
      </c>
      <c r="C1895" s="8" t="s">
        <v>6216</v>
      </c>
      <c r="D1895" s="4" t="s">
        <v>42</v>
      </c>
      <c r="E1895" s="11">
        <f t="shared" si="58"/>
        <v>11314.02</v>
      </c>
      <c r="F1895">
        <f t="shared" si="59"/>
        <v>102786</v>
      </c>
      <c r="H1895" s="14">
        <v>11088.4</v>
      </c>
      <c r="I1895" s="807">
        <v>11314.02</v>
      </c>
    </row>
    <row r="1896" spans="2:9" ht="30" x14ac:dyDescent="0.25">
      <c r="B1896" s="6">
        <v>102787</v>
      </c>
      <c r="C1896" s="9" t="s">
        <v>6217</v>
      </c>
      <c r="D1896" s="6" t="s">
        <v>42</v>
      </c>
      <c r="E1896" s="11">
        <f t="shared" si="58"/>
        <v>16745.07</v>
      </c>
      <c r="F1896">
        <f t="shared" si="59"/>
        <v>102787</v>
      </c>
      <c r="H1896" s="11">
        <v>16399.97</v>
      </c>
      <c r="I1896" s="76">
        <v>16745.07</v>
      </c>
    </row>
    <row r="1897" spans="2:9" ht="30" x14ac:dyDescent="0.25">
      <c r="B1897" s="4">
        <v>102788</v>
      </c>
      <c r="C1897" s="8" t="s">
        <v>6218</v>
      </c>
      <c r="D1897" s="4" t="s">
        <v>42</v>
      </c>
      <c r="E1897" s="11">
        <f t="shared" si="58"/>
        <v>18487.23</v>
      </c>
      <c r="F1897">
        <f t="shared" si="59"/>
        <v>102788</v>
      </c>
      <c r="H1897" s="14">
        <v>18134.36</v>
      </c>
      <c r="I1897" s="807">
        <v>18487.23</v>
      </c>
    </row>
    <row r="1898" spans="2:9" ht="30" x14ac:dyDescent="0.25">
      <c r="B1898" s="6">
        <v>102789</v>
      </c>
      <c r="C1898" s="9" t="s">
        <v>6219</v>
      </c>
      <c r="D1898" s="6" t="s">
        <v>42</v>
      </c>
      <c r="E1898" s="11">
        <f t="shared" si="58"/>
        <v>24365.46</v>
      </c>
      <c r="F1898">
        <f t="shared" si="59"/>
        <v>102789</v>
      </c>
      <c r="H1898" s="11">
        <v>23907.72</v>
      </c>
      <c r="I1898" s="76">
        <v>24365.46</v>
      </c>
    </row>
    <row r="1899" spans="2:9" ht="30" x14ac:dyDescent="0.25">
      <c r="B1899" s="4">
        <v>102790</v>
      </c>
      <c r="C1899" s="8" t="s">
        <v>6220</v>
      </c>
      <c r="D1899" s="4" t="s">
        <v>42</v>
      </c>
      <c r="E1899" s="11">
        <f t="shared" si="58"/>
        <v>40552.26</v>
      </c>
      <c r="F1899">
        <f t="shared" si="59"/>
        <v>102790</v>
      </c>
      <c r="H1899" s="14">
        <v>39897.370000000003</v>
      </c>
      <c r="I1899" s="807">
        <v>40552.26</v>
      </c>
    </row>
    <row r="1900" spans="2:9" ht="30" x14ac:dyDescent="0.25">
      <c r="B1900" s="6">
        <v>102791</v>
      </c>
      <c r="C1900" s="9" t="s">
        <v>6221</v>
      </c>
      <c r="D1900" s="6" t="s">
        <v>42</v>
      </c>
      <c r="E1900" s="11">
        <f t="shared" si="58"/>
        <v>32246.14</v>
      </c>
      <c r="F1900">
        <f t="shared" si="59"/>
        <v>102791</v>
      </c>
      <c r="H1900" s="11">
        <v>31597.15</v>
      </c>
      <c r="I1900" s="76">
        <v>32246.14</v>
      </c>
    </row>
    <row r="1901" spans="2:9" ht="30" x14ac:dyDescent="0.25">
      <c r="B1901" s="4">
        <v>102792</v>
      </c>
      <c r="C1901" s="8" t="s">
        <v>6222</v>
      </c>
      <c r="D1901" s="4" t="s">
        <v>42</v>
      </c>
      <c r="E1901" s="11">
        <f t="shared" si="58"/>
        <v>52639.28</v>
      </c>
      <c r="F1901">
        <f t="shared" si="59"/>
        <v>102792</v>
      </c>
      <c r="H1901" s="14">
        <v>51637.03</v>
      </c>
      <c r="I1901" s="807">
        <v>52639.28</v>
      </c>
    </row>
    <row r="1902" spans="2:9" ht="30" x14ac:dyDescent="0.25">
      <c r="B1902" s="6">
        <v>102793</v>
      </c>
      <c r="C1902" s="9" t="s">
        <v>6223</v>
      </c>
      <c r="D1902" s="6" t="s">
        <v>42</v>
      </c>
      <c r="E1902" s="11">
        <f t="shared" si="58"/>
        <v>71136.86</v>
      </c>
      <c r="F1902">
        <f t="shared" si="59"/>
        <v>102793</v>
      </c>
      <c r="H1902" s="11">
        <v>69871.13</v>
      </c>
      <c r="I1902" s="76">
        <v>71136.86</v>
      </c>
    </row>
    <row r="1903" spans="2:9" ht="30" x14ac:dyDescent="0.25">
      <c r="B1903" s="4">
        <v>102794</v>
      </c>
      <c r="C1903" s="8" t="s">
        <v>6224</v>
      </c>
      <c r="D1903" s="4" t="s">
        <v>42</v>
      </c>
      <c r="E1903" s="11">
        <f t="shared" si="58"/>
        <v>102106.23</v>
      </c>
      <c r="F1903">
        <f t="shared" si="59"/>
        <v>102794</v>
      </c>
      <c r="H1903" s="14">
        <v>100333.99</v>
      </c>
      <c r="I1903" s="807">
        <v>102106.23</v>
      </c>
    </row>
    <row r="1904" spans="2:9" ht="30" x14ac:dyDescent="0.25">
      <c r="B1904" s="6">
        <v>102795</v>
      </c>
      <c r="C1904" s="9" t="s">
        <v>6225</v>
      </c>
      <c r="D1904" s="6" t="s">
        <v>42</v>
      </c>
      <c r="E1904" s="11">
        <f t="shared" si="58"/>
        <v>34384.68</v>
      </c>
      <c r="F1904">
        <f t="shared" si="59"/>
        <v>102795</v>
      </c>
      <c r="H1904" s="11">
        <v>33690.699999999997</v>
      </c>
      <c r="I1904" s="76">
        <v>34384.68</v>
      </c>
    </row>
    <row r="1905" spans="2:9" ht="30" x14ac:dyDescent="0.25">
      <c r="B1905" s="4">
        <v>102796</v>
      </c>
      <c r="C1905" s="8" t="s">
        <v>6226</v>
      </c>
      <c r="D1905" s="4" t="s">
        <v>42</v>
      </c>
      <c r="E1905" s="11">
        <f t="shared" si="58"/>
        <v>55685.15</v>
      </c>
      <c r="F1905">
        <f t="shared" si="59"/>
        <v>102796</v>
      </c>
      <c r="H1905" s="14">
        <v>54630.59</v>
      </c>
      <c r="I1905" s="807">
        <v>55685.15</v>
      </c>
    </row>
    <row r="1906" spans="2:9" ht="30" x14ac:dyDescent="0.25">
      <c r="B1906" s="6">
        <v>102797</v>
      </c>
      <c r="C1906" s="9" t="s">
        <v>6227</v>
      </c>
      <c r="D1906" s="6" t="s">
        <v>42</v>
      </c>
      <c r="E1906" s="11">
        <f t="shared" si="58"/>
        <v>79049.759999999995</v>
      </c>
      <c r="F1906">
        <f t="shared" si="59"/>
        <v>102797</v>
      </c>
      <c r="H1906" s="11">
        <v>77590.47</v>
      </c>
      <c r="I1906" s="76">
        <v>79049.759999999995</v>
      </c>
    </row>
    <row r="1907" spans="2:9" ht="30" x14ac:dyDescent="0.25">
      <c r="B1907" s="4">
        <v>102798</v>
      </c>
      <c r="C1907" s="8" t="s">
        <v>6228</v>
      </c>
      <c r="D1907" s="4" t="s">
        <v>42</v>
      </c>
      <c r="E1907" s="11">
        <f t="shared" si="58"/>
        <v>96888.98</v>
      </c>
      <c r="F1907">
        <f t="shared" si="59"/>
        <v>102798</v>
      </c>
      <c r="H1907" s="14">
        <v>95130.95</v>
      </c>
      <c r="I1907" s="807">
        <v>96888.98</v>
      </c>
    </row>
    <row r="1908" spans="2:9" ht="30" x14ac:dyDescent="0.25">
      <c r="B1908" s="6">
        <v>102799</v>
      </c>
      <c r="C1908" s="9" t="s">
        <v>6229</v>
      </c>
      <c r="D1908" s="6" t="s">
        <v>42</v>
      </c>
      <c r="E1908" s="11">
        <f t="shared" si="58"/>
        <v>35108.82</v>
      </c>
      <c r="F1908">
        <f t="shared" si="59"/>
        <v>102799</v>
      </c>
      <c r="H1908" s="11">
        <v>34398.910000000003</v>
      </c>
      <c r="I1908" s="76">
        <v>35108.82</v>
      </c>
    </row>
    <row r="1909" spans="2:9" ht="30" x14ac:dyDescent="0.25">
      <c r="B1909" s="4">
        <v>102800</v>
      </c>
      <c r="C1909" s="8" t="s">
        <v>6230</v>
      </c>
      <c r="D1909" s="4" t="s">
        <v>42</v>
      </c>
      <c r="E1909" s="11">
        <f t="shared" si="58"/>
        <v>61097.27</v>
      </c>
      <c r="F1909">
        <f t="shared" si="59"/>
        <v>102800</v>
      </c>
      <c r="H1909" s="14">
        <v>59935.08</v>
      </c>
      <c r="I1909" s="807">
        <v>61097.27</v>
      </c>
    </row>
    <row r="1910" spans="2:9" ht="30" x14ac:dyDescent="0.25">
      <c r="B1910" s="6">
        <v>102801</v>
      </c>
      <c r="C1910" s="9" t="s">
        <v>6231</v>
      </c>
      <c r="D1910" s="6" t="s">
        <v>42</v>
      </c>
      <c r="E1910" s="11">
        <f t="shared" si="58"/>
        <v>85705.7</v>
      </c>
      <c r="F1910">
        <f t="shared" si="59"/>
        <v>102801</v>
      </c>
      <c r="H1910" s="11">
        <v>84130.58</v>
      </c>
      <c r="I1910" s="76">
        <v>85705.7</v>
      </c>
    </row>
    <row r="1911" spans="2:9" ht="30" x14ac:dyDescent="0.25">
      <c r="B1911" s="4">
        <v>102802</v>
      </c>
      <c r="C1911" s="8" t="s">
        <v>6232</v>
      </c>
      <c r="D1911" s="4" t="s">
        <v>42</v>
      </c>
      <c r="E1911" s="11">
        <f t="shared" si="58"/>
        <v>102850.85</v>
      </c>
      <c r="F1911">
        <f t="shared" si="59"/>
        <v>102802</v>
      </c>
      <c r="H1911" s="14">
        <v>100978.02</v>
      </c>
      <c r="I1911" s="807">
        <v>102850.85</v>
      </c>
    </row>
    <row r="1912" spans="2:9" x14ac:dyDescent="0.25">
      <c r="B1912" s="6">
        <v>101570</v>
      </c>
      <c r="C1912" s="9" t="s">
        <v>4658</v>
      </c>
      <c r="D1912" s="6" t="s">
        <v>64</v>
      </c>
      <c r="E1912" s="11">
        <f t="shared" si="58"/>
        <v>21.66</v>
      </c>
      <c r="F1912">
        <f t="shared" si="59"/>
        <v>101570</v>
      </c>
      <c r="H1912" s="11">
        <v>20.059999999999999</v>
      </c>
      <c r="I1912" s="76">
        <v>21.66</v>
      </c>
    </row>
    <row r="1913" spans="2:9" ht="30" x14ac:dyDescent="0.25">
      <c r="B1913" s="4">
        <v>101571</v>
      </c>
      <c r="C1913" s="8" t="s">
        <v>4659</v>
      </c>
      <c r="D1913" s="4" t="s">
        <v>64</v>
      </c>
      <c r="E1913" s="11">
        <f t="shared" si="58"/>
        <v>29.82</v>
      </c>
      <c r="F1913">
        <f t="shared" si="59"/>
        <v>101571</v>
      </c>
      <c r="H1913" s="14">
        <v>27.45</v>
      </c>
      <c r="I1913" s="807">
        <v>29.82</v>
      </c>
    </row>
    <row r="1914" spans="2:9" x14ac:dyDescent="0.25">
      <c r="B1914" s="6">
        <v>101572</v>
      </c>
      <c r="C1914" s="9" t="s">
        <v>4660</v>
      </c>
      <c r="D1914" s="6" t="s">
        <v>64</v>
      </c>
      <c r="E1914" s="11">
        <f t="shared" si="58"/>
        <v>16.989999999999998</v>
      </c>
      <c r="F1914">
        <f t="shared" si="59"/>
        <v>101572</v>
      </c>
      <c r="H1914" s="11">
        <v>15.8</v>
      </c>
      <c r="I1914">
        <v>16.989999999999998</v>
      </c>
    </row>
    <row r="1915" spans="2:9" ht="30" x14ac:dyDescent="0.25">
      <c r="B1915" s="4">
        <v>101573</v>
      </c>
      <c r="C1915" s="8" t="s">
        <v>4661</v>
      </c>
      <c r="D1915" s="4" t="s">
        <v>64</v>
      </c>
      <c r="E1915" s="11">
        <f t="shared" si="58"/>
        <v>25.14</v>
      </c>
      <c r="F1915">
        <f t="shared" si="59"/>
        <v>101573</v>
      </c>
      <c r="H1915" s="14">
        <v>23.19</v>
      </c>
      <c r="I1915" s="811">
        <v>25.14</v>
      </c>
    </row>
    <row r="1916" spans="2:9" x14ac:dyDescent="0.25">
      <c r="B1916" s="6">
        <v>101574</v>
      </c>
      <c r="C1916" s="9" t="s">
        <v>4662</v>
      </c>
      <c r="D1916" s="6" t="s">
        <v>64</v>
      </c>
      <c r="E1916" s="11">
        <f t="shared" si="58"/>
        <v>13.03</v>
      </c>
      <c r="F1916">
        <f t="shared" si="59"/>
        <v>101574</v>
      </c>
      <c r="H1916" s="11">
        <v>12.25</v>
      </c>
      <c r="I1916">
        <v>13.03</v>
      </c>
    </row>
    <row r="1917" spans="2:9" ht="30" x14ac:dyDescent="0.25">
      <c r="B1917" s="4">
        <v>101575</v>
      </c>
      <c r="C1917" s="8" t="s">
        <v>4663</v>
      </c>
      <c r="D1917" s="4" t="s">
        <v>64</v>
      </c>
      <c r="E1917" s="11">
        <f t="shared" si="58"/>
        <v>21.41</v>
      </c>
      <c r="F1917">
        <f t="shared" si="59"/>
        <v>101575</v>
      </c>
      <c r="H1917" s="14">
        <v>19.87</v>
      </c>
      <c r="I1917" s="811">
        <v>21.41</v>
      </c>
    </row>
    <row r="1918" spans="2:9" x14ac:dyDescent="0.25">
      <c r="B1918" s="6">
        <v>101576</v>
      </c>
      <c r="C1918" s="9" t="s">
        <v>4664</v>
      </c>
      <c r="D1918" s="6" t="s">
        <v>64</v>
      </c>
      <c r="E1918" s="11">
        <f t="shared" si="58"/>
        <v>37.700000000000003</v>
      </c>
      <c r="F1918">
        <f t="shared" si="59"/>
        <v>101576</v>
      </c>
      <c r="H1918" s="11">
        <v>35.630000000000003</v>
      </c>
      <c r="I1918">
        <v>37.700000000000003</v>
      </c>
    </row>
    <row r="1919" spans="2:9" ht="30" x14ac:dyDescent="0.25">
      <c r="B1919" s="4">
        <v>101577</v>
      </c>
      <c r="C1919" s="8" t="s">
        <v>4665</v>
      </c>
      <c r="D1919" s="4" t="s">
        <v>64</v>
      </c>
      <c r="E1919" s="11">
        <f t="shared" si="58"/>
        <v>48.08</v>
      </c>
      <c r="F1919">
        <f t="shared" si="59"/>
        <v>101577</v>
      </c>
      <c r="H1919" s="14">
        <v>45</v>
      </c>
      <c r="I1919" s="811">
        <v>48.08</v>
      </c>
    </row>
    <row r="1920" spans="2:9" x14ac:dyDescent="0.25">
      <c r="B1920" s="6">
        <v>101578</v>
      </c>
      <c r="C1920" s="9" t="s">
        <v>4666</v>
      </c>
      <c r="D1920" s="6" t="s">
        <v>64</v>
      </c>
      <c r="E1920" s="11">
        <f t="shared" si="58"/>
        <v>31.02</v>
      </c>
      <c r="F1920">
        <f t="shared" si="59"/>
        <v>101578</v>
      </c>
      <c r="H1920" s="11">
        <v>29.47</v>
      </c>
      <c r="I1920">
        <v>31.02</v>
      </c>
    </row>
    <row r="1921" spans="2:9" ht="30" x14ac:dyDescent="0.25">
      <c r="B1921" s="4">
        <v>101579</v>
      </c>
      <c r="C1921" s="8" t="s">
        <v>4667</v>
      </c>
      <c r="D1921" s="4" t="s">
        <v>64</v>
      </c>
      <c r="E1921" s="11">
        <f t="shared" si="58"/>
        <v>41.4</v>
      </c>
      <c r="F1921">
        <f t="shared" si="59"/>
        <v>101579</v>
      </c>
      <c r="H1921" s="14">
        <v>38.85</v>
      </c>
      <c r="I1921" s="811">
        <v>41.4</v>
      </c>
    </row>
    <row r="1922" spans="2:9" x14ac:dyDescent="0.25">
      <c r="B1922" s="6">
        <v>101580</v>
      </c>
      <c r="C1922" s="9" t="s">
        <v>4668</v>
      </c>
      <c r="D1922" s="6" t="s">
        <v>64</v>
      </c>
      <c r="E1922" s="11">
        <f t="shared" si="58"/>
        <v>27.21</v>
      </c>
      <c r="F1922">
        <f t="shared" si="59"/>
        <v>101580</v>
      </c>
      <c r="H1922" s="11">
        <v>26.2</v>
      </c>
      <c r="I1922">
        <v>27.21</v>
      </c>
    </row>
    <row r="1923" spans="2:9" ht="30" x14ac:dyDescent="0.25">
      <c r="B1923" s="4">
        <v>101581</v>
      </c>
      <c r="C1923" s="8" t="s">
        <v>4669</v>
      </c>
      <c r="D1923" s="4" t="s">
        <v>64</v>
      </c>
      <c r="E1923" s="11">
        <f t="shared" ref="E1923:E1986" si="60">IF($K$2=$H$1,H1923,I1923)</f>
        <v>37.82</v>
      </c>
      <c r="F1923">
        <f t="shared" ref="F1923:F1986" si="61">IF(LEN($B1923)=7,CONCATENATE(MID($B1923,1,6),"00",RIGHT($B1923,1)),IF(LEN($B1923)=8,CONCATENATE(MID($B1923,1,6),"0",RIGHT($B1923,2)),$B1923))</f>
        <v>101581</v>
      </c>
      <c r="H1923" s="14">
        <v>35.81</v>
      </c>
      <c r="I1923" s="811">
        <v>37.82</v>
      </c>
    </row>
    <row r="1924" spans="2:9" x14ac:dyDescent="0.25">
      <c r="B1924" s="6">
        <v>101582</v>
      </c>
      <c r="C1924" s="9" t="s">
        <v>4670</v>
      </c>
      <c r="D1924" s="6" t="s">
        <v>64</v>
      </c>
      <c r="E1924" s="11">
        <f t="shared" si="60"/>
        <v>61.62</v>
      </c>
      <c r="F1924">
        <f t="shared" si="61"/>
        <v>101582</v>
      </c>
      <c r="H1924" s="11">
        <v>58.33</v>
      </c>
      <c r="I1924">
        <v>61.62</v>
      </c>
    </row>
    <row r="1925" spans="2:9" ht="30" x14ac:dyDescent="0.25">
      <c r="B1925" s="4">
        <v>101583</v>
      </c>
      <c r="C1925" s="8" t="s">
        <v>4671</v>
      </c>
      <c r="D1925" s="4" t="s">
        <v>64</v>
      </c>
      <c r="E1925" s="11">
        <f t="shared" si="60"/>
        <v>77.66</v>
      </c>
      <c r="F1925">
        <f t="shared" si="61"/>
        <v>101583</v>
      </c>
      <c r="H1925" s="14">
        <v>72.790000000000006</v>
      </c>
      <c r="I1925" s="811">
        <v>77.66</v>
      </c>
    </row>
    <row r="1926" spans="2:9" x14ac:dyDescent="0.25">
      <c r="B1926" s="6">
        <v>101584</v>
      </c>
      <c r="C1926" s="9" t="s">
        <v>4672</v>
      </c>
      <c r="D1926" s="6" t="s">
        <v>64</v>
      </c>
      <c r="E1926" s="11">
        <f t="shared" si="60"/>
        <v>50.41</v>
      </c>
      <c r="F1926">
        <f t="shared" si="61"/>
        <v>101584</v>
      </c>
      <c r="H1926" s="11">
        <v>47.97</v>
      </c>
      <c r="I1926" s="76">
        <v>50.41</v>
      </c>
    </row>
    <row r="1927" spans="2:9" ht="30" x14ac:dyDescent="0.25">
      <c r="B1927" s="4">
        <v>101585</v>
      </c>
      <c r="C1927" s="8" t="s">
        <v>4673</v>
      </c>
      <c r="D1927" s="4" t="s">
        <v>64</v>
      </c>
      <c r="E1927" s="11">
        <f t="shared" si="60"/>
        <v>66.45</v>
      </c>
      <c r="F1927">
        <f t="shared" si="61"/>
        <v>101585</v>
      </c>
      <c r="H1927" s="14">
        <v>62.43</v>
      </c>
      <c r="I1927" s="807">
        <v>66.45</v>
      </c>
    </row>
    <row r="1928" spans="2:9" x14ac:dyDescent="0.25">
      <c r="B1928" s="6">
        <v>101586</v>
      </c>
      <c r="C1928" s="9" t="s">
        <v>4674</v>
      </c>
      <c r="D1928" s="6" t="s">
        <v>64</v>
      </c>
      <c r="E1928" s="11">
        <f t="shared" si="60"/>
        <v>43.17</v>
      </c>
      <c r="F1928">
        <f t="shared" si="61"/>
        <v>101586</v>
      </c>
      <c r="H1928" s="11">
        <v>41.57</v>
      </c>
      <c r="I1928" s="76">
        <v>43.17</v>
      </c>
    </row>
    <row r="1929" spans="2:9" ht="30" x14ac:dyDescent="0.25">
      <c r="B1929" s="4">
        <v>101587</v>
      </c>
      <c r="C1929" s="8" t="s">
        <v>4675</v>
      </c>
      <c r="D1929" s="4" t="s">
        <v>64</v>
      </c>
      <c r="E1929" s="11">
        <f t="shared" si="60"/>
        <v>59.44</v>
      </c>
      <c r="F1929">
        <f t="shared" si="61"/>
        <v>101587</v>
      </c>
      <c r="H1929" s="14">
        <v>56.26</v>
      </c>
      <c r="I1929" s="807">
        <v>59.44</v>
      </c>
    </row>
    <row r="1930" spans="2:9" ht="30" x14ac:dyDescent="0.25">
      <c r="B1930" s="6">
        <v>101588</v>
      </c>
      <c r="C1930" s="9" t="s">
        <v>4676</v>
      </c>
      <c r="D1930" s="6" t="s">
        <v>64</v>
      </c>
      <c r="E1930" s="11">
        <f t="shared" si="60"/>
        <v>87.37</v>
      </c>
      <c r="F1930">
        <f t="shared" si="61"/>
        <v>101588</v>
      </c>
      <c r="H1930" s="11">
        <v>83.49</v>
      </c>
      <c r="I1930" s="76">
        <v>87.37</v>
      </c>
    </row>
    <row r="1931" spans="2:9" ht="30" x14ac:dyDescent="0.25">
      <c r="B1931" s="4">
        <v>101589</v>
      </c>
      <c r="C1931" s="8" t="s">
        <v>4677</v>
      </c>
      <c r="D1931" s="4" t="s">
        <v>64</v>
      </c>
      <c r="E1931" s="11">
        <f t="shared" si="60"/>
        <v>127.62</v>
      </c>
      <c r="F1931">
        <f t="shared" si="61"/>
        <v>101589</v>
      </c>
      <c r="H1931" s="14">
        <v>121.86</v>
      </c>
      <c r="I1931" s="811">
        <v>127.62</v>
      </c>
    </row>
    <row r="1932" spans="2:9" ht="30" x14ac:dyDescent="0.25">
      <c r="B1932" s="6">
        <v>101590</v>
      </c>
      <c r="C1932" s="9" t="s">
        <v>4678</v>
      </c>
      <c r="D1932" s="6" t="s">
        <v>64</v>
      </c>
      <c r="E1932" s="11">
        <f t="shared" si="60"/>
        <v>66.11</v>
      </c>
      <c r="F1932">
        <f t="shared" si="61"/>
        <v>101590</v>
      </c>
      <c r="H1932" s="11">
        <v>63.22</v>
      </c>
      <c r="I1932">
        <v>66.11</v>
      </c>
    </row>
    <row r="1933" spans="2:9" ht="30" x14ac:dyDescent="0.25">
      <c r="B1933" s="4">
        <v>101591</v>
      </c>
      <c r="C1933" s="8" t="s">
        <v>4679</v>
      </c>
      <c r="D1933" s="4" t="s">
        <v>64</v>
      </c>
      <c r="E1933" s="11">
        <f t="shared" si="60"/>
        <v>106.35</v>
      </c>
      <c r="F1933">
        <f t="shared" si="61"/>
        <v>101591</v>
      </c>
      <c r="H1933" s="14">
        <v>101.6</v>
      </c>
      <c r="I1933" s="807">
        <v>106.35</v>
      </c>
    </row>
    <row r="1934" spans="2:9" ht="30" x14ac:dyDescent="0.25">
      <c r="B1934" s="6">
        <v>101592</v>
      </c>
      <c r="C1934" s="9" t="s">
        <v>4680</v>
      </c>
      <c r="D1934" s="6" t="s">
        <v>64</v>
      </c>
      <c r="E1934" s="11">
        <f t="shared" si="60"/>
        <v>46.34</v>
      </c>
      <c r="F1934">
        <f t="shared" si="61"/>
        <v>101592</v>
      </c>
      <c r="H1934" s="11">
        <v>44.46</v>
      </c>
      <c r="I1934" s="76">
        <v>46.34</v>
      </c>
    </row>
    <row r="1935" spans="2:9" ht="30" x14ac:dyDescent="0.25">
      <c r="B1935" s="4">
        <v>101593</v>
      </c>
      <c r="C1935" s="8" t="s">
        <v>4681</v>
      </c>
      <c r="D1935" s="4" t="s">
        <v>64</v>
      </c>
      <c r="E1935" s="11">
        <f t="shared" si="60"/>
        <v>86.79</v>
      </c>
      <c r="F1935">
        <f t="shared" si="61"/>
        <v>101593</v>
      </c>
      <c r="H1935" s="14">
        <v>83.04</v>
      </c>
      <c r="I1935" s="807">
        <v>86.79</v>
      </c>
    </row>
    <row r="1936" spans="2:9" ht="30" x14ac:dyDescent="0.25">
      <c r="B1936" s="6">
        <v>101600</v>
      </c>
      <c r="C1936" s="9" t="s">
        <v>4682</v>
      </c>
      <c r="D1936" s="6" t="s">
        <v>64</v>
      </c>
      <c r="E1936" s="11">
        <f t="shared" si="60"/>
        <v>16.399999999999999</v>
      </c>
      <c r="F1936">
        <f t="shared" si="61"/>
        <v>101600</v>
      </c>
      <c r="H1936" s="11">
        <v>15.63</v>
      </c>
      <c r="I1936" s="76">
        <v>16.399999999999999</v>
      </c>
    </row>
    <row r="1937" spans="2:9" ht="30" x14ac:dyDescent="0.25">
      <c r="B1937" s="4">
        <v>101601</v>
      </c>
      <c r="C1937" s="8" t="s">
        <v>4683</v>
      </c>
      <c r="D1937" s="4" t="s">
        <v>64</v>
      </c>
      <c r="E1937" s="11">
        <f t="shared" si="60"/>
        <v>24.28</v>
      </c>
      <c r="F1937">
        <f t="shared" si="61"/>
        <v>101601</v>
      </c>
      <c r="H1937" s="14">
        <v>23.14</v>
      </c>
      <c r="I1937" s="811">
        <v>24.28</v>
      </c>
    </row>
    <row r="1938" spans="2:9" ht="30" x14ac:dyDescent="0.25">
      <c r="B1938" s="6">
        <v>101602</v>
      </c>
      <c r="C1938" s="9" t="s">
        <v>4684</v>
      </c>
      <c r="D1938" s="6" t="s">
        <v>64</v>
      </c>
      <c r="E1938" s="11">
        <f t="shared" si="60"/>
        <v>12.16</v>
      </c>
      <c r="F1938">
        <f t="shared" si="61"/>
        <v>101602</v>
      </c>
      <c r="H1938" s="11">
        <v>11.59</v>
      </c>
      <c r="I1938">
        <v>12.16</v>
      </c>
    </row>
    <row r="1939" spans="2:9" ht="30" x14ac:dyDescent="0.25">
      <c r="B1939" s="4">
        <v>101603</v>
      </c>
      <c r="C1939" s="8" t="s">
        <v>4685</v>
      </c>
      <c r="D1939" s="4" t="s">
        <v>64</v>
      </c>
      <c r="E1939" s="11">
        <f t="shared" si="60"/>
        <v>20.05</v>
      </c>
      <c r="F1939">
        <f t="shared" si="61"/>
        <v>101603</v>
      </c>
      <c r="H1939" s="14">
        <v>19.100000000000001</v>
      </c>
      <c r="I1939" s="811">
        <v>20.05</v>
      </c>
    </row>
    <row r="1940" spans="2:9" ht="30" x14ac:dyDescent="0.25">
      <c r="B1940" s="6">
        <v>101604</v>
      </c>
      <c r="C1940" s="9" t="s">
        <v>4686</v>
      </c>
      <c r="D1940" s="6" t="s">
        <v>64</v>
      </c>
      <c r="E1940" s="11">
        <f t="shared" si="60"/>
        <v>7.96</v>
      </c>
      <c r="F1940">
        <f t="shared" si="61"/>
        <v>101604</v>
      </c>
      <c r="H1940" s="11">
        <v>7.58</v>
      </c>
      <c r="I1940">
        <v>7.96</v>
      </c>
    </row>
    <row r="1941" spans="2:9" ht="30" x14ac:dyDescent="0.25">
      <c r="B1941" s="4">
        <v>101605</v>
      </c>
      <c r="C1941" s="8" t="s">
        <v>4687</v>
      </c>
      <c r="D1941" s="4" t="s">
        <v>64</v>
      </c>
      <c r="E1941" s="11">
        <f t="shared" si="60"/>
        <v>15.84</v>
      </c>
      <c r="F1941">
        <f t="shared" si="61"/>
        <v>101605</v>
      </c>
      <c r="H1941" s="14">
        <v>15.08</v>
      </c>
      <c r="I1941" s="811">
        <v>15.84</v>
      </c>
    </row>
    <row r="1942" spans="2:9" ht="30" x14ac:dyDescent="0.25">
      <c r="B1942" s="6">
        <v>90788</v>
      </c>
      <c r="C1942" s="9" t="s">
        <v>3880</v>
      </c>
      <c r="D1942" s="6" t="s">
        <v>42</v>
      </c>
      <c r="E1942" s="11">
        <f t="shared" si="60"/>
        <v>898.22</v>
      </c>
      <c r="F1942">
        <f t="shared" si="61"/>
        <v>90788</v>
      </c>
      <c r="H1942" s="11">
        <v>896.62</v>
      </c>
      <c r="I1942">
        <v>898.22</v>
      </c>
    </row>
    <row r="1943" spans="2:9" ht="30" x14ac:dyDescent="0.25">
      <c r="B1943" s="4">
        <v>90789</v>
      </c>
      <c r="C1943" s="8" t="s">
        <v>3881</v>
      </c>
      <c r="D1943" s="4" t="s">
        <v>42</v>
      </c>
      <c r="E1943" s="11">
        <f t="shared" si="60"/>
        <v>899.87</v>
      </c>
      <c r="F1943">
        <f t="shared" si="61"/>
        <v>90789</v>
      </c>
      <c r="H1943" s="14">
        <v>898.1</v>
      </c>
      <c r="I1943" s="811">
        <v>899.87</v>
      </c>
    </row>
    <row r="1944" spans="2:9" ht="30" x14ac:dyDescent="0.25">
      <c r="B1944" s="6">
        <v>90790</v>
      </c>
      <c r="C1944" s="9" t="s">
        <v>3882</v>
      </c>
      <c r="D1944" s="6" t="s">
        <v>42</v>
      </c>
      <c r="E1944" s="11">
        <f t="shared" si="60"/>
        <v>927.92</v>
      </c>
      <c r="F1944">
        <f t="shared" si="61"/>
        <v>90790</v>
      </c>
      <c r="H1944" s="11">
        <v>925.99</v>
      </c>
      <c r="I1944">
        <v>927.92</v>
      </c>
    </row>
    <row r="1945" spans="2:9" ht="30" x14ac:dyDescent="0.25">
      <c r="B1945" s="4">
        <v>90791</v>
      </c>
      <c r="C1945" s="8" t="s">
        <v>4688</v>
      </c>
      <c r="D1945" s="4" t="s">
        <v>42</v>
      </c>
      <c r="E1945" s="11">
        <f t="shared" si="60"/>
        <v>1086.75</v>
      </c>
      <c r="F1945">
        <f t="shared" si="61"/>
        <v>90791</v>
      </c>
      <c r="H1945" s="14">
        <v>1084.1300000000001</v>
      </c>
      <c r="I1945" s="807">
        <v>1086.75</v>
      </c>
    </row>
    <row r="1946" spans="2:9" ht="30" x14ac:dyDescent="0.25">
      <c r="B1946" s="6">
        <v>90793</v>
      </c>
      <c r="C1946" s="9" t="s">
        <v>4689</v>
      </c>
      <c r="D1946" s="6" t="s">
        <v>42</v>
      </c>
      <c r="E1946" s="11">
        <f t="shared" si="60"/>
        <v>1152.57</v>
      </c>
      <c r="F1946">
        <f t="shared" si="61"/>
        <v>90793</v>
      </c>
      <c r="H1946" s="11">
        <v>1149.3399999999999</v>
      </c>
      <c r="I1946" s="76">
        <v>1152.57</v>
      </c>
    </row>
    <row r="1947" spans="2:9" ht="30" x14ac:dyDescent="0.25">
      <c r="B1947" s="4">
        <v>90794</v>
      </c>
      <c r="C1947" s="8" t="s">
        <v>4690</v>
      </c>
      <c r="D1947" s="4" t="s">
        <v>42</v>
      </c>
      <c r="E1947" s="11">
        <f t="shared" si="60"/>
        <v>768.63</v>
      </c>
      <c r="F1947">
        <f t="shared" si="61"/>
        <v>90794</v>
      </c>
      <c r="H1947" s="14">
        <v>761.81</v>
      </c>
      <c r="I1947" s="807">
        <v>768.63</v>
      </c>
    </row>
    <row r="1948" spans="2:9" ht="30" x14ac:dyDescent="0.25">
      <c r="B1948" s="6">
        <v>90795</v>
      </c>
      <c r="C1948" s="9" t="s">
        <v>4691</v>
      </c>
      <c r="D1948" s="6" t="s">
        <v>42</v>
      </c>
      <c r="E1948" s="11">
        <f t="shared" si="60"/>
        <v>775.69</v>
      </c>
      <c r="F1948">
        <f t="shared" si="61"/>
        <v>90795</v>
      </c>
      <c r="H1948" s="11">
        <v>768.17</v>
      </c>
      <c r="I1948" s="76">
        <v>775.69</v>
      </c>
    </row>
    <row r="1949" spans="2:9" ht="30" x14ac:dyDescent="0.25">
      <c r="B1949" s="4">
        <v>90796</v>
      </c>
      <c r="C1949" s="8" t="s">
        <v>4692</v>
      </c>
      <c r="D1949" s="4" t="s">
        <v>42</v>
      </c>
      <c r="E1949" s="11">
        <f t="shared" si="60"/>
        <v>782.76</v>
      </c>
      <c r="F1949">
        <f t="shared" si="61"/>
        <v>90796</v>
      </c>
      <c r="H1949" s="14">
        <v>774.52</v>
      </c>
      <c r="I1949" s="807">
        <v>782.76</v>
      </c>
    </row>
    <row r="1950" spans="2:9" ht="30" x14ac:dyDescent="0.25">
      <c r="B1950" s="6">
        <v>90797</v>
      </c>
      <c r="C1950" s="9" t="s">
        <v>4693</v>
      </c>
      <c r="D1950" s="6" t="s">
        <v>42</v>
      </c>
      <c r="E1950" s="11">
        <f t="shared" si="60"/>
        <v>789.81</v>
      </c>
      <c r="F1950">
        <f t="shared" si="61"/>
        <v>90797</v>
      </c>
      <c r="H1950" s="11">
        <v>780.88</v>
      </c>
      <c r="I1950" s="76">
        <v>789.81</v>
      </c>
    </row>
    <row r="1951" spans="2:9" ht="30" x14ac:dyDescent="0.25">
      <c r="B1951" s="4">
        <v>90798</v>
      </c>
      <c r="C1951" s="8" t="s">
        <v>18084</v>
      </c>
      <c r="D1951" s="4" t="s">
        <v>42</v>
      </c>
      <c r="E1951" s="11">
        <f t="shared" si="60"/>
        <v>1148.6400000000001</v>
      </c>
      <c r="F1951">
        <f t="shared" si="61"/>
        <v>90798</v>
      </c>
      <c r="H1951" s="14">
        <v>1139.3800000000001</v>
      </c>
      <c r="I1951" s="807">
        <v>1148.6400000000001</v>
      </c>
    </row>
    <row r="1952" spans="2:9" ht="30" x14ac:dyDescent="0.25">
      <c r="B1952" s="6">
        <v>90799</v>
      </c>
      <c r="C1952" s="9" t="s">
        <v>18085</v>
      </c>
      <c r="D1952" s="6" t="s">
        <v>42</v>
      </c>
      <c r="E1952" s="11">
        <f t="shared" si="60"/>
        <v>1184.8800000000001</v>
      </c>
      <c r="F1952">
        <f t="shared" si="61"/>
        <v>90799</v>
      </c>
      <c r="H1952" s="11">
        <v>1174.83</v>
      </c>
      <c r="I1952" s="76">
        <v>1184.8800000000001</v>
      </c>
    </row>
    <row r="1953" spans="2:9" x14ac:dyDescent="0.25">
      <c r="B1953" s="4">
        <v>90801</v>
      </c>
      <c r="C1953" s="8" t="s">
        <v>3883</v>
      </c>
      <c r="D1953" s="4" t="s">
        <v>42</v>
      </c>
      <c r="E1953" s="11">
        <f t="shared" si="60"/>
        <v>342.79</v>
      </c>
      <c r="F1953">
        <f t="shared" si="61"/>
        <v>90801</v>
      </c>
      <c r="H1953" s="14">
        <v>333.28</v>
      </c>
      <c r="I1953" s="807">
        <v>342.79</v>
      </c>
    </row>
    <row r="1954" spans="2:9" x14ac:dyDescent="0.25">
      <c r="B1954" s="6">
        <v>90806</v>
      </c>
      <c r="C1954" s="9" t="s">
        <v>7219</v>
      </c>
      <c r="D1954" s="6" t="s">
        <v>42</v>
      </c>
      <c r="E1954" s="11">
        <f t="shared" si="60"/>
        <v>432.2</v>
      </c>
      <c r="F1954">
        <f t="shared" si="61"/>
        <v>90806</v>
      </c>
      <c r="H1954" s="11">
        <v>415.4</v>
      </c>
      <c r="I1954">
        <v>432.2</v>
      </c>
    </row>
    <row r="1955" spans="2:9" ht="30" x14ac:dyDescent="0.25">
      <c r="B1955" s="4">
        <v>90820</v>
      </c>
      <c r="C1955" s="8" t="s">
        <v>3884</v>
      </c>
      <c r="D1955" s="4" t="s">
        <v>42</v>
      </c>
      <c r="E1955" s="11">
        <f t="shared" si="60"/>
        <v>324.39999999999998</v>
      </c>
      <c r="F1955">
        <f t="shared" si="61"/>
        <v>90820</v>
      </c>
      <c r="H1955" s="14">
        <v>319.93</v>
      </c>
      <c r="I1955" s="807">
        <v>324.39999999999998</v>
      </c>
    </row>
    <row r="1956" spans="2:9" ht="30" x14ac:dyDescent="0.25">
      <c r="B1956" s="6">
        <v>90821</v>
      </c>
      <c r="C1956" s="9" t="s">
        <v>3885</v>
      </c>
      <c r="D1956" s="6" t="s">
        <v>42</v>
      </c>
      <c r="E1956" s="11">
        <f t="shared" si="60"/>
        <v>330.92</v>
      </c>
      <c r="F1956">
        <f t="shared" si="61"/>
        <v>90821</v>
      </c>
      <c r="H1956" s="11">
        <v>326</v>
      </c>
      <c r="I1956" s="76">
        <v>330.92</v>
      </c>
    </row>
    <row r="1957" spans="2:9" ht="30" x14ac:dyDescent="0.25">
      <c r="B1957" s="4">
        <v>90822</v>
      </c>
      <c r="C1957" s="8" t="s">
        <v>3886</v>
      </c>
      <c r="D1957" s="4" t="s">
        <v>42</v>
      </c>
      <c r="E1957" s="11">
        <f t="shared" si="60"/>
        <v>356.02</v>
      </c>
      <c r="F1957">
        <f t="shared" si="61"/>
        <v>90822</v>
      </c>
      <c r="H1957" s="14">
        <v>350.64</v>
      </c>
      <c r="I1957" s="807">
        <v>356.02</v>
      </c>
    </row>
    <row r="1958" spans="2:9" ht="30" x14ac:dyDescent="0.25">
      <c r="B1958" s="6">
        <v>90823</v>
      </c>
      <c r="C1958" s="9" t="s">
        <v>3887</v>
      </c>
      <c r="D1958" s="6" t="s">
        <v>42</v>
      </c>
      <c r="E1958" s="11">
        <f t="shared" si="60"/>
        <v>442.21</v>
      </c>
      <c r="F1958">
        <f t="shared" si="61"/>
        <v>90823</v>
      </c>
      <c r="H1958" s="11">
        <v>436.37</v>
      </c>
      <c r="I1958" s="76">
        <v>442.21</v>
      </c>
    </row>
    <row r="1959" spans="2:9" ht="30" x14ac:dyDescent="0.25">
      <c r="B1959" s="4">
        <v>90824</v>
      </c>
      <c r="C1959" s="8" t="s">
        <v>3888</v>
      </c>
      <c r="D1959" s="4" t="s">
        <v>42</v>
      </c>
      <c r="E1959" s="11">
        <f t="shared" si="60"/>
        <v>640.36</v>
      </c>
      <c r="F1959">
        <f t="shared" si="61"/>
        <v>90824</v>
      </c>
      <c r="H1959" s="14">
        <v>632.89</v>
      </c>
      <c r="I1959" s="807">
        <v>640.36</v>
      </c>
    </row>
    <row r="1960" spans="2:9" ht="30" x14ac:dyDescent="0.25">
      <c r="B1960" s="6">
        <v>90825</v>
      </c>
      <c r="C1960" s="9" t="s">
        <v>3889</v>
      </c>
      <c r="D1960" s="6" t="s">
        <v>42</v>
      </c>
      <c r="E1960" s="11">
        <f t="shared" si="60"/>
        <v>715.27</v>
      </c>
      <c r="F1960">
        <f t="shared" si="61"/>
        <v>90825</v>
      </c>
      <c r="H1960" s="11">
        <v>707.16</v>
      </c>
      <c r="I1960" s="76">
        <v>715.27</v>
      </c>
    </row>
    <row r="1961" spans="2:9" ht="30" x14ac:dyDescent="0.25">
      <c r="B1961" s="4">
        <v>90830</v>
      </c>
      <c r="C1961" s="8" t="s">
        <v>3890</v>
      </c>
      <c r="D1961" s="4" t="s">
        <v>42</v>
      </c>
      <c r="E1961" s="11">
        <f t="shared" si="60"/>
        <v>169.87</v>
      </c>
      <c r="F1961">
        <f t="shared" si="61"/>
        <v>90830</v>
      </c>
      <c r="H1961" s="14">
        <v>166.38</v>
      </c>
      <c r="I1961" s="811">
        <v>169.87</v>
      </c>
    </row>
    <row r="1962" spans="2:9" ht="30" x14ac:dyDescent="0.25">
      <c r="B1962" s="6">
        <v>90831</v>
      </c>
      <c r="C1962" s="9" t="s">
        <v>3891</v>
      </c>
      <c r="D1962" s="6" t="s">
        <v>42</v>
      </c>
      <c r="E1962" s="11">
        <f t="shared" si="60"/>
        <v>149.11000000000001</v>
      </c>
      <c r="F1962">
        <f t="shared" si="61"/>
        <v>90831</v>
      </c>
      <c r="H1962" s="11">
        <v>146.44</v>
      </c>
      <c r="I1962">
        <v>149.11000000000001</v>
      </c>
    </row>
    <row r="1963" spans="2:9" ht="45" x14ac:dyDescent="0.25">
      <c r="B1963" s="4">
        <v>90841</v>
      </c>
      <c r="C1963" s="8" t="s">
        <v>3892</v>
      </c>
      <c r="D1963" s="4" t="s">
        <v>42</v>
      </c>
      <c r="E1963" s="11">
        <f t="shared" si="60"/>
        <v>1029.93</v>
      </c>
      <c r="F1963">
        <f t="shared" si="61"/>
        <v>90841</v>
      </c>
      <c r="H1963" s="14">
        <v>1003.69</v>
      </c>
      <c r="I1963" s="807">
        <v>1029.93</v>
      </c>
    </row>
    <row r="1964" spans="2:9" ht="45" x14ac:dyDescent="0.25">
      <c r="B1964" s="6">
        <v>90842</v>
      </c>
      <c r="C1964" s="9" t="s">
        <v>3893</v>
      </c>
      <c r="D1964" s="6" t="s">
        <v>42</v>
      </c>
      <c r="E1964" s="11">
        <f t="shared" si="60"/>
        <v>1039.04</v>
      </c>
      <c r="F1964">
        <f t="shared" si="61"/>
        <v>90842</v>
      </c>
      <c r="H1964" s="11">
        <v>1012.3</v>
      </c>
      <c r="I1964" s="76">
        <v>1039.04</v>
      </c>
    </row>
    <row r="1965" spans="2:9" ht="45" x14ac:dyDescent="0.25">
      <c r="B1965" s="4">
        <v>90843</v>
      </c>
      <c r="C1965" s="8" t="s">
        <v>3894</v>
      </c>
      <c r="D1965" s="4" t="s">
        <v>42</v>
      </c>
      <c r="E1965" s="11">
        <f t="shared" si="60"/>
        <v>1087.49</v>
      </c>
      <c r="F1965">
        <f t="shared" si="61"/>
        <v>90843</v>
      </c>
      <c r="H1965" s="14">
        <v>1059.42</v>
      </c>
      <c r="I1965" s="807">
        <v>1087.49</v>
      </c>
    </row>
    <row r="1966" spans="2:9" ht="45" x14ac:dyDescent="0.25">
      <c r="B1966" s="6">
        <v>90844</v>
      </c>
      <c r="C1966" s="9" t="s">
        <v>3895</v>
      </c>
      <c r="D1966" s="6" t="s">
        <v>42</v>
      </c>
      <c r="E1966" s="11">
        <f t="shared" si="60"/>
        <v>1176.26</v>
      </c>
      <c r="F1966">
        <f t="shared" si="61"/>
        <v>90844</v>
      </c>
      <c r="H1966" s="11">
        <v>1147.69</v>
      </c>
      <c r="I1966" s="76">
        <v>1176.26</v>
      </c>
    </row>
    <row r="1967" spans="2:9" ht="45" x14ac:dyDescent="0.25">
      <c r="B1967" s="4">
        <v>90845</v>
      </c>
      <c r="C1967" s="8" t="s">
        <v>4447</v>
      </c>
      <c r="D1967" s="4" t="s">
        <v>42</v>
      </c>
      <c r="E1967" s="11">
        <f t="shared" si="60"/>
        <v>1371.83</v>
      </c>
      <c r="F1967">
        <f t="shared" si="61"/>
        <v>90845</v>
      </c>
      <c r="H1967" s="14">
        <v>1341.67</v>
      </c>
      <c r="I1967" s="807">
        <v>1371.83</v>
      </c>
    </row>
    <row r="1968" spans="2:9" ht="45" x14ac:dyDescent="0.25">
      <c r="B1968" s="6">
        <v>90846</v>
      </c>
      <c r="C1968" s="9" t="s">
        <v>4448</v>
      </c>
      <c r="D1968" s="6" t="s">
        <v>42</v>
      </c>
      <c r="E1968" s="11">
        <f t="shared" si="60"/>
        <v>1449.32</v>
      </c>
      <c r="F1968">
        <f t="shared" si="61"/>
        <v>90846</v>
      </c>
      <c r="H1968" s="11">
        <v>1418.48</v>
      </c>
      <c r="I1968" s="76">
        <v>1449.32</v>
      </c>
    </row>
    <row r="1969" spans="2:9" ht="30" x14ac:dyDescent="0.25">
      <c r="B1969" s="4">
        <v>90847</v>
      </c>
      <c r="C1969" s="8" t="s">
        <v>3896</v>
      </c>
      <c r="D1969" s="4" t="s">
        <v>42</v>
      </c>
      <c r="E1969" s="11">
        <f t="shared" si="60"/>
        <v>880.82</v>
      </c>
      <c r="F1969">
        <f t="shared" si="61"/>
        <v>90847</v>
      </c>
      <c r="H1969" s="14">
        <v>857.25</v>
      </c>
      <c r="I1969" s="807">
        <v>880.82</v>
      </c>
    </row>
    <row r="1970" spans="2:9" ht="30" x14ac:dyDescent="0.25">
      <c r="B1970" s="6">
        <v>90848</v>
      </c>
      <c r="C1970" s="9" t="s">
        <v>3897</v>
      </c>
      <c r="D1970" s="6" t="s">
        <v>42</v>
      </c>
      <c r="E1970" s="11">
        <f t="shared" si="60"/>
        <v>889.93</v>
      </c>
      <c r="F1970">
        <f t="shared" si="61"/>
        <v>90848</v>
      </c>
      <c r="H1970" s="11">
        <v>865.86</v>
      </c>
      <c r="I1970">
        <v>889.93</v>
      </c>
    </row>
    <row r="1971" spans="2:9" ht="30" x14ac:dyDescent="0.25">
      <c r="B1971" s="4">
        <v>90849</v>
      </c>
      <c r="C1971" s="8" t="s">
        <v>3898</v>
      </c>
      <c r="D1971" s="4" t="s">
        <v>42</v>
      </c>
      <c r="E1971" s="11">
        <f t="shared" si="60"/>
        <v>917.62</v>
      </c>
      <c r="F1971">
        <f t="shared" si="61"/>
        <v>90849</v>
      </c>
      <c r="H1971" s="14">
        <v>893.04</v>
      </c>
      <c r="I1971" s="807">
        <v>917.62</v>
      </c>
    </row>
    <row r="1972" spans="2:9" ht="30" x14ac:dyDescent="0.25">
      <c r="B1972" s="6">
        <v>90850</v>
      </c>
      <c r="C1972" s="9" t="s">
        <v>3899</v>
      </c>
      <c r="D1972" s="6" t="s">
        <v>42</v>
      </c>
      <c r="E1972" s="11">
        <f t="shared" si="60"/>
        <v>1006.39</v>
      </c>
      <c r="F1972">
        <f t="shared" si="61"/>
        <v>90850</v>
      </c>
      <c r="H1972" s="11">
        <v>981.31</v>
      </c>
      <c r="I1972" s="76">
        <v>1006.39</v>
      </c>
    </row>
    <row r="1973" spans="2:9" ht="45" x14ac:dyDescent="0.25">
      <c r="B1973" s="4">
        <v>90851</v>
      </c>
      <c r="C1973" s="8" t="s">
        <v>4449</v>
      </c>
      <c r="D1973" s="4" t="s">
        <v>42</v>
      </c>
      <c r="E1973" s="11">
        <f t="shared" si="60"/>
        <v>1201.96</v>
      </c>
      <c r="F1973">
        <f t="shared" si="61"/>
        <v>90851</v>
      </c>
      <c r="H1973" s="14">
        <v>1175.29</v>
      </c>
      <c r="I1973" s="807">
        <v>1201.96</v>
      </c>
    </row>
    <row r="1974" spans="2:9" ht="45" x14ac:dyDescent="0.25">
      <c r="B1974" s="6">
        <v>90852</v>
      </c>
      <c r="C1974" s="9" t="s">
        <v>4450</v>
      </c>
      <c r="D1974" s="6" t="s">
        <v>42</v>
      </c>
      <c r="E1974" s="11">
        <f t="shared" si="60"/>
        <v>1279.45</v>
      </c>
      <c r="F1974">
        <f t="shared" si="61"/>
        <v>90852</v>
      </c>
      <c r="H1974" s="11">
        <v>1252.0999999999999</v>
      </c>
      <c r="I1974" s="76">
        <v>1279.45</v>
      </c>
    </row>
    <row r="1975" spans="2:9" ht="30" x14ac:dyDescent="0.25">
      <c r="B1975" s="4">
        <v>91009</v>
      </c>
      <c r="C1975" s="8" t="s">
        <v>3900</v>
      </c>
      <c r="D1975" s="4" t="s">
        <v>42</v>
      </c>
      <c r="E1975" s="11">
        <f t="shared" si="60"/>
        <v>336.63</v>
      </c>
      <c r="F1975">
        <f t="shared" si="61"/>
        <v>91009</v>
      </c>
      <c r="H1975" s="14">
        <v>332.16</v>
      </c>
      <c r="I1975" s="807">
        <v>336.63</v>
      </c>
    </row>
    <row r="1976" spans="2:9" ht="30" x14ac:dyDescent="0.25">
      <c r="B1976" s="6">
        <v>91010</v>
      </c>
      <c r="C1976" s="9" t="s">
        <v>3901</v>
      </c>
      <c r="D1976" s="6" t="s">
        <v>42</v>
      </c>
      <c r="E1976" s="11">
        <f t="shared" si="60"/>
        <v>343.73</v>
      </c>
      <c r="F1976">
        <f t="shared" si="61"/>
        <v>91010</v>
      </c>
      <c r="H1976" s="11">
        <v>338.81</v>
      </c>
      <c r="I1976" s="76">
        <v>343.73</v>
      </c>
    </row>
    <row r="1977" spans="2:9" ht="30" x14ac:dyDescent="0.25">
      <c r="B1977" s="4">
        <v>91011</v>
      </c>
      <c r="C1977" s="8" t="s">
        <v>3902</v>
      </c>
      <c r="D1977" s="4" t="s">
        <v>42</v>
      </c>
      <c r="E1977" s="11">
        <f t="shared" si="60"/>
        <v>405.67</v>
      </c>
      <c r="F1977">
        <f t="shared" si="61"/>
        <v>91011</v>
      </c>
      <c r="H1977" s="14">
        <v>400.29</v>
      </c>
      <c r="I1977" s="807">
        <v>405.67</v>
      </c>
    </row>
    <row r="1978" spans="2:9" ht="30" x14ac:dyDescent="0.25">
      <c r="B1978" s="6">
        <v>91012</v>
      </c>
      <c r="C1978" s="9" t="s">
        <v>3903</v>
      </c>
      <c r="D1978" s="6" t="s">
        <v>42</v>
      </c>
      <c r="E1978" s="11">
        <f t="shared" si="60"/>
        <v>453.05</v>
      </c>
      <c r="F1978">
        <f t="shared" si="61"/>
        <v>91012</v>
      </c>
      <c r="H1978" s="11">
        <v>447.21</v>
      </c>
      <c r="I1978" s="76">
        <v>453.05</v>
      </c>
    </row>
    <row r="1979" spans="2:9" ht="30" x14ac:dyDescent="0.25">
      <c r="B1979" s="4">
        <v>91013</v>
      </c>
      <c r="C1979" s="8" t="s">
        <v>3904</v>
      </c>
      <c r="D1979" s="4" t="s">
        <v>42</v>
      </c>
      <c r="E1979" s="11">
        <f t="shared" si="60"/>
        <v>893.05</v>
      </c>
      <c r="F1979">
        <f t="shared" si="61"/>
        <v>91013</v>
      </c>
      <c r="H1979" s="14">
        <v>869.48</v>
      </c>
      <c r="I1979" s="807">
        <v>893.05</v>
      </c>
    </row>
    <row r="1980" spans="2:9" ht="30" x14ac:dyDescent="0.25">
      <c r="B1980" s="6">
        <v>91014</v>
      </c>
      <c r="C1980" s="9" t="s">
        <v>3905</v>
      </c>
      <c r="D1980" s="6" t="s">
        <v>42</v>
      </c>
      <c r="E1980" s="11">
        <f t="shared" si="60"/>
        <v>902.74</v>
      </c>
      <c r="F1980">
        <f t="shared" si="61"/>
        <v>91014</v>
      </c>
      <c r="H1980" s="11">
        <v>878.67</v>
      </c>
      <c r="I1980" s="76">
        <v>902.74</v>
      </c>
    </row>
    <row r="1981" spans="2:9" ht="30" x14ac:dyDescent="0.25">
      <c r="B1981" s="4">
        <v>91015</v>
      </c>
      <c r="C1981" s="8" t="s">
        <v>3906</v>
      </c>
      <c r="D1981" s="4" t="s">
        <v>42</v>
      </c>
      <c r="E1981" s="11">
        <f t="shared" si="60"/>
        <v>967.27</v>
      </c>
      <c r="F1981">
        <f t="shared" si="61"/>
        <v>91015</v>
      </c>
      <c r="H1981" s="14">
        <v>942.69</v>
      </c>
      <c r="I1981" s="807">
        <v>967.27</v>
      </c>
    </row>
    <row r="1982" spans="2:9" ht="30" x14ac:dyDescent="0.25">
      <c r="B1982" s="6">
        <v>91016</v>
      </c>
      <c r="C1982" s="9" t="s">
        <v>3907</v>
      </c>
      <c r="D1982" s="6" t="s">
        <v>42</v>
      </c>
      <c r="E1982" s="11">
        <f t="shared" si="60"/>
        <v>1017.23</v>
      </c>
      <c r="F1982">
        <f t="shared" si="61"/>
        <v>91016</v>
      </c>
      <c r="H1982" s="11">
        <v>992.15</v>
      </c>
      <c r="I1982" s="76">
        <v>1017.23</v>
      </c>
    </row>
    <row r="1983" spans="2:9" x14ac:dyDescent="0.25">
      <c r="B1983" s="4">
        <v>91287</v>
      </c>
      <c r="C1983" s="8" t="s">
        <v>3908</v>
      </c>
      <c r="D1983" s="4" t="s">
        <v>42</v>
      </c>
      <c r="E1983" s="11">
        <f t="shared" si="60"/>
        <v>248.61</v>
      </c>
      <c r="F1983">
        <f t="shared" si="61"/>
        <v>91287</v>
      </c>
      <c r="H1983" s="14">
        <v>239.06</v>
      </c>
      <c r="I1983" s="807">
        <v>248.61</v>
      </c>
    </row>
    <row r="1984" spans="2:9" x14ac:dyDescent="0.25">
      <c r="B1984" s="6">
        <v>91292</v>
      </c>
      <c r="C1984" s="9" t="s">
        <v>7220</v>
      </c>
      <c r="D1984" s="6" t="s">
        <v>42</v>
      </c>
      <c r="E1984" s="11">
        <f t="shared" si="60"/>
        <v>338.02</v>
      </c>
      <c r="F1984">
        <f t="shared" si="61"/>
        <v>91292</v>
      </c>
      <c r="H1984" s="11">
        <v>321.18</v>
      </c>
      <c r="I1984" s="76">
        <v>338.02</v>
      </c>
    </row>
    <row r="1985" spans="2:9" ht="30" x14ac:dyDescent="0.25">
      <c r="B1985" s="4">
        <v>91295</v>
      </c>
      <c r="C1985" s="8" t="s">
        <v>3909</v>
      </c>
      <c r="D1985" s="4" t="s">
        <v>42</v>
      </c>
      <c r="E1985" s="11">
        <f t="shared" si="60"/>
        <v>347.22</v>
      </c>
      <c r="F1985">
        <f t="shared" si="61"/>
        <v>91295</v>
      </c>
      <c r="H1985" s="14">
        <v>342.75</v>
      </c>
      <c r="I1985" s="807">
        <v>347.22</v>
      </c>
    </row>
    <row r="1986" spans="2:9" ht="30" x14ac:dyDescent="0.25">
      <c r="B1986" s="6">
        <v>91296</v>
      </c>
      <c r="C1986" s="9" t="s">
        <v>3910</v>
      </c>
      <c r="D1986" s="6" t="s">
        <v>42</v>
      </c>
      <c r="E1986" s="11">
        <f t="shared" si="60"/>
        <v>373.32</v>
      </c>
      <c r="F1986">
        <f t="shared" si="61"/>
        <v>91296</v>
      </c>
      <c r="H1986" s="11">
        <v>368.4</v>
      </c>
      <c r="I1986" s="76">
        <v>373.32</v>
      </c>
    </row>
    <row r="1987" spans="2:9" ht="30" x14ac:dyDescent="0.25">
      <c r="B1987" s="4">
        <v>91297</v>
      </c>
      <c r="C1987" s="8" t="s">
        <v>3911</v>
      </c>
      <c r="D1987" s="4" t="s">
        <v>42</v>
      </c>
      <c r="E1987" s="11">
        <f t="shared" ref="E1987:E2050" si="62">IF($K$2=$H$1,H1987,I1987)</f>
        <v>412.73</v>
      </c>
      <c r="F1987">
        <f t="shared" ref="F1987:F2050" si="63">IF(LEN($B1987)=7,CONCATENATE(MID($B1987,1,6),"00",RIGHT($B1987,1)),IF(LEN($B1987)=8,CONCATENATE(MID($B1987,1,6),"0",RIGHT($B1987,2)),$B1987))</f>
        <v>91297</v>
      </c>
      <c r="H1987" s="14">
        <v>407.35</v>
      </c>
      <c r="I1987" s="807">
        <v>412.73</v>
      </c>
    </row>
    <row r="1988" spans="2:9" ht="30" x14ac:dyDescent="0.25">
      <c r="B1988" s="6">
        <v>91298</v>
      </c>
      <c r="C1988" s="9" t="s">
        <v>3912</v>
      </c>
      <c r="D1988" s="6" t="s">
        <v>42</v>
      </c>
      <c r="E1988" s="11">
        <f t="shared" si="62"/>
        <v>874</v>
      </c>
      <c r="F1988">
        <f t="shared" si="63"/>
        <v>91298</v>
      </c>
      <c r="H1988" s="11">
        <v>868.62</v>
      </c>
      <c r="I1988" s="76">
        <v>874</v>
      </c>
    </row>
    <row r="1989" spans="2:9" ht="30" x14ac:dyDescent="0.25">
      <c r="B1989" s="4">
        <v>91299</v>
      </c>
      <c r="C1989" s="8" t="s">
        <v>3913</v>
      </c>
      <c r="D1989" s="4" t="s">
        <v>42</v>
      </c>
      <c r="E1989" s="11">
        <f t="shared" si="62"/>
        <v>1229.0899999999999</v>
      </c>
      <c r="F1989">
        <f t="shared" si="63"/>
        <v>91299</v>
      </c>
      <c r="H1989" s="14">
        <v>1221.6199999999999</v>
      </c>
      <c r="I1989" s="807">
        <v>1229.0899999999999</v>
      </c>
    </row>
    <row r="1990" spans="2:9" ht="30" x14ac:dyDescent="0.25">
      <c r="B1990" s="6">
        <v>91304</v>
      </c>
      <c r="C1990" s="9" t="s">
        <v>3914</v>
      </c>
      <c r="D1990" s="6" t="s">
        <v>42</v>
      </c>
      <c r="E1990" s="11">
        <f t="shared" si="62"/>
        <v>102.86</v>
      </c>
      <c r="F1990">
        <f t="shared" si="63"/>
        <v>91304</v>
      </c>
      <c r="H1990" s="11">
        <v>99.37</v>
      </c>
      <c r="I1990" s="76">
        <v>102.86</v>
      </c>
    </row>
    <row r="1991" spans="2:9" ht="30" x14ac:dyDescent="0.25">
      <c r="B1991" s="4">
        <v>91305</v>
      </c>
      <c r="C1991" s="8" t="s">
        <v>3915</v>
      </c>
      <c r="D1991" s="4" t="s">
        <v>42</v>
      </c>
      <c r="E1991" s="11">
        <f t="shared" si="62"/>
        <v>103</v>
      </c>
      <c r="F1991">
        <f t="shared" si="63"/>
        <v>91305</v>
      </c>
      <c r="H1991" s="14">
        <v>100.33</v>
      </c>
      <c r="I1991" s="811">
        <v>103</v>
      </c>
    </row>
    <row r="1992" spans="2:9" ht="30" x14ac:dyDescent="0.25">
      <c r="B1992" s="6">
        <v>91306</v>
      </c>
      <c r="C1992" s="9" t="s">
        <v>3916</v>
      </c>
      <c r="D1992" s="6" t="s">
        <v>42</v>
      </c>
      <c r="E1992" s="11">
        <f t="shared" si="62"/>
        <v>149.11000000000001</v>
      </c>
      <c r="F1992">
        <f t="shared" si="63"/>
        <v>91306</v>
      </c>
      <c r="H1992" s="11">
        <v>146.44</v>
      </c>
      <c r="I1992">
        <v>149.11000000000001</v>
      </c>
    </row>
    <row r="1993" spans="2:9" ht="30" x14ac:dyDescent="0.25">
      <c r="B1993" s="4">
        <v>91307</v>
      </c>
      <c r="C1993" s="8" t="s">
        <v>3917</v>
      </c>
      <c r="D1993" s="4" t="s">
        <v>42</v>
      </c>
      <c r="E1993" s="11">
        <f t="shared" si="62"/>
        <v>87.45</v>
      </c>
      <c r="F1993">
        <f t="shared" si="63"/>
        <v>91307</v>
      </c>
      <c r="H1993" s="14">
        <v>84.78</v>
      </c>
      <c r="I1993" s="811">
        <v>87.45</v>
      </c>
    </row>
    <row r="1994" spans="2:9" ht="45" x14ac:dyDescent="0.25">
      <c r="B1994" s="6">
        <v>91312</v>
      </c>
      <c r="C1994" s="9" t="s">
        <v>3918</v>
      </c>
      <c r="D1994" s="6" t="s">
        <v>42</v>
      </c>
      <c r="E1994" s="11">
        <f t="shared" si="62"/>
        <v>848.94</v>
      </c>
      <c r="F1994">
        <f t="shared" si="63"/>
        <v>91312</v>
      </c>
      <c r="H1994" s="11">
        <v>822.65</v>
      </c>
      <c r="I1994">
        <v>848.94</v>
      </c>
    </row>
    <row r="1995" spans="2:9" ht="45" x14ac:dyDescent="0.25">
      <c r="B1995" s="4">
        <v>91313</v>
      </c>
      <c r="C1995" s="8" t="s">
        <v>3919</v>
      </c>
      <c r="D1995" s="4" t="s">
        <v>42</v>
      </c>
      <c r="E1995" s="11">
        <f t="shared" si="62"/>
        <v>841.65</v>
      </c>
      <c r="F1995">
        <f t="shared" si="63"/>
        <v>91313</v>
      </c>
      <c r="H1995" s="14">
        <v>814.86</v>
      </c>
      <c r="I1995" s="811">
        <v>841.65</v>
      </c>
    </row>
    <row r="1996" spans="2:9" ht="45" x14ac:dyDescent="0.25">
      <c r="B1996" s="6">
        <v>91314</v>
      </c>
      <c r="C1996" s="9" t="s">
        <v>3920</v>
      </c>
      <c r="D1996" s="6" t="s">
        <v>42</v>
      </c>
      <c r="E1996" s="11">
        <f t="shared" si="62"/>
        <v>883.9</v>
      </c>
      <c r="F1996">
        <f t="shared" si="63"/>
        <v>91314</v>
      </c>
      <c r="H1996" s="11">
        <v>855.79</v>
      </c>
      <c r="I1996">
        <v>883.9</v>
      </c>
    </row>
    <row r="1997" spans="2:9" ht="45" x14ac:dyDescent="0.25">
      <c r="B1997" s="4">
        <v>91315</v>
      </c>
      <c r="C1997" s="8" t="s">
        <v>3921</v>
      </c>
      <c r="D1997" s="4" t="s">
        <v>42</v>
      </c>
      <c r="E1997" s="11">
        <f t="shared" si="62"/>
        <v>971.83</v>
      </c>
      <c r="F1997">
        <f t="shared" si="63"/>
        <v>91315</v>
      </c>
      <c r="H1997" s="14">
        <v>943.21</v>
      </c>
      <c r="I1997" s="807">
        <v>971.83</v>
      </c>
    </row>
    <row r="1998" spans="2:9" ht="45" x14ac:dyDescent="0.25">
      <c r="B1998" s="6">
        <v>91316</v>
      </c>
      <c r="C1998" s="9" t="s">
        <v>4451</v>
      </c>
      <c r="D1998" s="6" t="s">
        <v>42</v>
      </c>
      <c r="E1998" s="11">
        <f t="shared" si="62"/>
        <v>1168.24</v>
      </c>
      <c r="F1998">
        <f t="shared" si="63"/>
        <v>91316</v>
      </c>
      <c r="H1998" s="11">
        <v>1138.04</v>
      </c>
      <c r="I1998" s="76">
        <v>1168.24</v>
      </c>
    </row>
    <row r="1999" spans="2:9" ht="45" x14ac:dyDescent="0.25">
      <c r="B1999" s="4">
        <v>91317</v>
      </c>
      <c r="C1999" s="8" t="s">
        <v>4452</v>
      </c>
      <c r="D1999" s="4" t="s">
        <v>42</v>
      </c>
      <c r="E1999" s="11">
        <f t="shared" si="62"/>
        <v>1244.8900000000001</v>
      </c>
      <c r="F1999">
        <f t="shared" si="63"/>
        <v>91317</v>
      </c>
      <c r="H1999" s="14">
        <v>1214</v>
      </c>
      <c r="I1999" s="807">
        <v>1244.8900000000001</v>
      </c>
    </row>
    <row r="2000" spans="2:9" ht="30" x14ac:dyDescent="0.25">
      <c r="B2000" s="6">
        <v>91318</v>
      </c>
      <c r="C2000" s="9" t="s">
        <v>3922</v>
      </c>
      <c r="D2000" s="6" t="s">
        <v>42</v>
      </c>
      <c r="E2000" s="11">
        <f t="shared" si="62"/>
        <v>745.94</v>
      </c>
      <c r="F2000">
        <f t="shared" si="63"/>
        <v>91318</v>
      </c>
      <c r="H2000" s="11">
        <v>722.32</v>
      </c>
      <c r="I2000" s="76">
        <v>745.94</v>
      </c>
    </row>
    <row r="2001" spans="2:9" ht="30" x14ac:dyDescent="0.25">
      <c r="B2001" s="4">
        <v>91319</v>
      </c>
      <c r="C2001" s="8" t="s">
        <v>3923</v>
      </c>
      <c r="D2001" s="4" t="s">
        <v>42</v>
      </c>
      <c r="E2001" s="11">
        <f t="shared" si="62"/>
        <v>754.2</v>
      </c>
      <c r="F2001">
        <f t="shared" si="63"/>
        <v>91319</v>
      </c>
      <c r="H2001" s="14">
        <v>730.08</v>
      </c>
      <c r="I2001" s="807">
        <v>754.2</v>
      </c>
    </row>
    <row r="2002" spans="2:9" ht="30" x14ac:dyDescent="0.25">
      <c r="B2002" s="6">
        <v>91320</v>
      </c>
      <c r="C2002" s="9" t="s">
        <v>3924</v>
      </c>
      <c r="D2002" s="6" t="s">
        <v>42</v>
      </c>
      <c r="E2002" s="11">
        <f t="shared" si="62"/>
        <v>781.04</v>
      </c>
      <c r="F2002">
        <f t="shared" si="63"/>
        <v>91320</v>
      </c>
      <c r="H2002" s="11">
        <v>756.42</v>
      </c>
      <c r="I2002" s="76">
        <v>781.04</v>
      </c>
    </row>
    <row r="2003" spans="2:9" ht="30" x14ac:dyDescent="0.25">
      <c r="B2003" s="4">
        <v>91321</v>
      </c>
      <c r="C2003" s="8" t="s">
        <v>3925</v>
      </c>
      <c r="D2003" s="4" t="s">
        <v>42</v>
      </c>
      <c r="E2003" s="11">
        <f t="shared" si="62"/>
        <v>868.97</v>
      </c>
      <c r="F2003">
        <f t="shared" si="63"/>
        <v>91321</v>
      </c>
      <c r="H2003" s="14">
        <v>843.84</v>
      </c>
      <c r="I2003" s="807">
        <v>868.97</v>
      </c>
    </row>
    <row r="2004" spans="2:9" ht="45" x14ac:dyDescent="0.25">
      <c r="B2004" s="6">
        <v>91322</v>
      </c>
      <c r="C2004" s="9" t="s">
        <v>4453</v>
      </c>
      <c r="D2004" s="6" t="s">
        <v>42</v>
      </c>
      <c r="E2004" s="11">
        <f t="shared" si="62"/>
        <v>1065.3800000000001</v>
      </c>
      <c r="F2004">
        <f t="shared" si="63"/>
        <v>91322</v>
      </c>
      <c r="H2004" s="11">
        <v>1038.67</v>
      </c>
      <c r="I2004" s="76">
        <v>1065.3800000000001</v>
      </c>
    </row>
    <row r="2005" spans="2:9" ht="45" x14ac:dyDescent="0.25">
      <c r="B2005" s="4">
        <v>91323</v>
      </c>
      <c r="C2005" s="8" t="s">
        <v>4454</v>
      </c>
      <c r="D2005" s="4" t="s">
        <v>42</v>
      </c>
      <c r="E2005" s="11">
        <f t="shared" si="62"/>
        <v>1142.03</v>
      </c>
      <c r="F2005">
        <f t="shared" si="63"/>
        <v>91323</v>
      </c>
      <c r="H2005" s="14">
        <v>1114.6300000000001</v>
      </c>
      <c r="I2005" s="807">
        <v>1142.03</v>
      </c>
    </row>
    <row r="2006" spans="2:9" ht="30" x14ac:dyDescent="0.25">
      <c r="B2006" s="6">
        <v>91324</v>
      </c>
      <c r="C2006" s="9" t="s">
        <v>3926</v>
      </c>
      <c r="D2006" s="6" t="s">
        <v>42</v>
      </c>
      <c r="E2006" s="11">
        <f t="shared" si="62"/>
        <v>758.17</v>
      </c>
      <c r="F2006">
        <f t="shared" si="63"/>
        <v>91324</v>
      </c>
      <c r="H2006" s="11">
        <v>734.55</v>
      </c>
      <c r="I2006" s="76">
        <v>758.17</v>
      </c>
    </row>
    <row r="2007" spans="2:9" ht="30" x14ac:dyDescent="0.25">
      <c r="B2007" s="4">
        <v>91325</v>
      </c>
      <c r="C2007" s="8" t="s">
        <v>3927</v>
      </c>
      <c r="D2007" s="4" t="s">
        <v>42</v>
      </c>
      <c r="E2007" s="11">
        <f t="shared" si="62"/>
        <v>767.01</v>
      </c>
      <c r="F2007">
        <f t="shared" si="63"/>
        <v>91325</v>
      </c>
      <c r="H2007" s="14">
        <v>742.89</v>
      </c>
      <c r="I2007" s="807">
        <v>767.01</v>
      </c>
    </row>
    <row r="2008" spans="2:9" ht="30" x14ac:dyDescent="0.25">
      <c r="B2008" s="6">
        <v>91326</v>
      </c>
      <c r="C2008" s="9" t="s">
        <v>3928</v>
      </c>
      <c r="D2008" s="6" t="s">
        <v>42</v>
      </c>
      <c r="E2008" s="11">
        <f t="shared" si="62"/>
        <v>830.69</v>
      </c>
      <c r="F2008">
        <f t="shared" si="63"/>
        <v>91326</v>
      </c>
      <c r="H2008" s="11">
        <v>806.07</v>
      </c>
      <c r="I2008" s="76">
        <v>830.69</v>
      </c>
    </row>
    <row r="2009" spans="2:9" ht="30" x14ac:dyDescent="0.25">
      <c r="B2009" s="4">
        <v>91327</v>
      </c>
      <c r="C2009" s="8" t="s">
        <v>3929</v>
      </c>
      <c r="D2009" s="4" t="s">
        <v>42</v>
      </c>
      <c r="E2009" s="11">
        <f t="shared" si="62"/>
        <v>879.81</v>
      </c>
      <c r="F2009">
        <f t="shared" si="63"/>
        <v>91327</v>
      </c>
      <c r="H2009" s="14">
        <v>854.68</v>
      </c>
      <c r="I2009" s="807">
        <v>879.81</v>
      </c>
    </row>
    <row r="2010" spans="2:9" ht="30" x14ac:dyDescent="0.25">
      <c r="B2010" s="6">
        <v>91328</v>
      </c>
      <c r="C2010" s="9" t="s">
        <v>3930</v>
      </c>
      <c r="D2010" s="6" t="s">
        <v>42</v>
      </c>
      <c r="E2010" s="11">
        <f t="shared" si="62"/>
        <v>903.64</v>
      </c>
      <c r="F2010">
        <f t="shared" si="63"/>
        <v>91328</v>
      </c>
      <c r="H2010" s="11">
        <v>880.07</v>
      </c>
      <c r="I2010" s="76">
        <v>903.64</v>
      </c>
    </row>
    <row r="2011" spans="2:9" ht="30" x14ac:dyDescent="0.25">
      <c r="B2011" s="4">
        <v>91329</v>
      </c>
      <c r="C2011" s="8" t="s">
        <v>3931</v>
      </c>
      <c r="D2011" s="4" t="s">
        <v>42</v>
      </c>
      <c r="E2011" s="11">
        <f t="shared" si="62"/>
        <v>768.76</v>
      </c>
      <c r="F2011">
        <f t="shared" si="63"/>
        <v>91329</v>
      </c>
      <c r="H2011" s="14">
        <v>745.14</v>
      </c>
      <c r="I2011" s="807">
        <v>768.76</v>
      </c>
    </row>
    <row r="2012" spans="2:9" ht="30" x14ac:dyDescent="0.25">
      <c r="B2012" s="6">
        <v>91330</v>
      </c>
      <c r="C2012" s="9" t="s">
        <v>3932</v>
      </c>
      <c r="D2012" s="6" t="s">
        <v>42</v>
      </c>
      <c r="E2012" s="11">
        <f t="shared" si="62"/>
        <v>932.33</v>
      </c>
      <c r="F2012">
        <f t="shared" si="63"/>
        <v>91330</v>
      </c>
      <c r="H2012" s="11">
        <v>908.26</v>
      </c>
      <c r="I2012" s="76">
        <v>932.33</v>
      </c>
    </row>
    <row r="2013" spans="2:9" ht="30" x14ac:dyDescent="0.25">
      <c r="B2013" s="4">
        <v>91331</v>
      </c>
      <c r="C2013" s="8" t="s">
        <v>3933</v>
      </c>
      <c r="D2013" s="4" t="s">
        <v>42</v>
      </c>
      <c r="E2013" s="11">
        <f t="shared" si="62"/>
        <v>796.6</v>
      </c>
      <c r="F2013">
        <f t="shared" si="63"/>
        <v>91331</v>
      </c>
      <c r="H2013" s="14">
        <v>772.48</v>
      </c>
      <c r="I2013" s="807">
        <v>796.6</v>
      </c>
    </row>
    <row r="2014" spans="2:9" ht="30" x14ac:dyDescent="0.25">
      <c r="B2014" s="6">
        <v>91332</v>
      </c>
      <c r="C2014" s="9" t="s">
        <v>3934</v>
      </c>
      <c r="D2014" s="6" t="s">
        <v>42</v>
      </c>
      <c r="E2014" s="11">
        <f t="shared" si="62"/>
        <v>974.33</v>
      </c>
      <c r="F2014">
        <f t="shared" si="63"/>
        <v>91332</v>
      </c>
      <c r="H2014" s="11">
        <v>949.75</v>
      </c>
      <c r="I2014" s="76">
        <v>974.33</v>
      </c>
    </row>
    <row r="2015" spans="2:9" ht="30" x14ac:dyDescent="0.25">
      <c r="B2015" s="4">
        <v>91333</v>
      </c>
      <c r="C2015" s="8" t="s">
        <v>3935</v>
      </c>
      <c r="D2015" s="4" t="s">
        <v>42</v>
      </c>
      <c r="E2015" s="11">
        <f t="shared" si="62"/>
        <v>837.75</v>
      </c>
      <c r="F2015">
        <f t="shared" si="63"/>
        <v>91333</v>
      </c>
      <c r="H2015" s="14">
        <v>813.13</v>
      </c>
      <c r="I2015" s="807">
        <v>837.75</v>
      </c>
    </row>
    <row r="2016" spans="2:9" ht="30" x14ac:dyDescent="0.25">
      <c r="B2016" s="6">
        <v>91334</v>
      </c>
      <c r="C2016" s="9" t="s">
        <v>3936</v>
      </c>
      <c r="D2016" s="6" t="s">
        <v>42</v>
      </c>
      <c r="E2016" s="11">
        <f t="shared" si="62"/>
        <v>1435.6</v>
      </c>
      <c r="F2016">
        <f t="shared" si="63"/>
        <v>91334</v>
      </c>
      <c r="H2016" s="11">
        <v>1411.02</v>
      </c>
      <c r="I2016" s="76">
        <v>1435.6</v>
      </c>
    </row>
    <row r="2017" spans="2:9" ht="30" x14ac:dyDescent="0.25">
      <c r="B2017" s="4">
        <v>91335</v>
      </c>
      <c r="C2017" s="8" t="s">
        <v>3937</v>
      </c>
      <c r="D2017" s="4" t="s">
        <v>42</v>
      </c>
      <c r="E2017" s="11">
        <f t="shared" si="62"/>
        <v>1299.02</v>
      </c>
      <c r="F2017">
        <f t="shared" si="63"/>
        <v>91335</v>
      </c>
      <c r="H2017" s="14">
        <v>1274.4000000000001</v>
      </c>
      <c r="I2017" s="807">
        <v>1299.02</v>
      </c>
    </row>
    <row r="2018" spans="2:9" ht="45" x14ac:dyDescent="0.25">
      <c r="B2018" s="6">
        <v>91336</v>
      </c>
      <c r="C2018" s="9" t="s">
        <v>3938</v>
      </c>
      <c r="D2018" s="6" t="s">
        <v>42</v>
      </c>
      <c r="E2018" s="11">
        <f t="shared" si="62"/>
        <v>1790.69</v>
      </c>
      <c r="F2018">
        <f t="shared" si="63"/>
        <v>91336</v>
      </c>
      <c r="H2018" s="11">
        <v>1764.02</v>
      </c>
      <c r="I2018" s="76">
        <v>1790.69</v>
      </c>
    </row>
    <row r="2019" spans="2:9" ht="45" x14ac:dyDescent="0.25">
      <c r="B2019" s="4">
        <v>91337</v>
      </c>
      <c r="C2019" s="8" t="s">
        <v>3939</v>
      </c>
      <c r="D2019" s="4" t="s">
        <v>42</v>
      </c>
      <c r="E2019" s="11">
        <f t="shared" si="62"/>
        <v>1654.11</v>
      </c>
      <c r="F2019">
        <f t="shared" si="63"/>
        <v>91337</v>
      </c>
      <c r="H2019" s="14">
        <v>1627.4</v>
      </c>
      <c r="I2019" s="807">
        <v>1654.11</v>
      </c>
    </row>
    <row r="2020" spans="2:9" x14ac:dyDescent="0.25">
      <c r="B2020" s="6">
        <v>100659</v>
      </c>
      <c r="C2020" s="9" t="s">
        <v>3940</v>
      </c>
      <c r="D2020" s="6" t="s">
        <v>9</v>
      </c>
      <c r="E2020" s="11">
        <f t="shared" si="62"/>
        <v>12.94</v>
      </c>
      <c r="F2020">
        <f t="shared" si="63"/>
        <v>100659</v>
      </c>
      <c r="H2020" s="11">
        <v>12.7</v>
      </c>
      <c r="I2020" s="76">
        <v>12.94</v>
      </c>
    </row>
    <row r="2021" spans="2:9" x14ac:dyDescent="0.25">
      <c r="B2021" s="4">
        <v>100660</v>
      </c>
      <c r="C2021" s="8" t="s">
        <v>3941</v>
      </c>
      <c r="D2021" s="4" t="s">
        <v>9</v>
      </c>
      <c r="E2021" s="11">
        <f t="shared" si="62"/>
        <v>8.6999999999999993</v>
      </c>
      <c r="F2021">
        <f t="shared" si="63"/>
        <v>100660</v>
      </c>
      <c r="H2021" s="14">
        <v>8.4600000000000009</v>
      </c>
      <c r="I2021" s="807">
        <v>8.6999999999999993</v>
      </c>
    </row>
    <row r="2022" spans="2:9" ht="30" x14ac:dyDescent="0.25">
      <c r="B2022" s="6">
        <v>100675</v>
      </c>
      <c r="C2022" s="9" t="s">
        <v>3942</v>
      </c>
      <c r="D2022" s="6" t="s">
        <v>42</v>
      </c>
      <c r="E2022" s="11">
        <f t="shared" si="62"/>
        <v>1028.49</v>
      </c>
      <c r="F2022">
        <f t="shared" si="63"/>
        <v>100675</v>
      </c>
      <c r="H2022" s="11">
        <v>1026.1199999999999</v>
      </c>
      <c r="I2022" s="76">
        <v>1028.49</v>
      </c>
    </row>
    <row r="2023" spans="2:9" x14ac:dyDescent="0.25">
      <c r="B2023" s="4">
        <v>100676</v>
      </c>
      <c r="C2023" s="8" t="s">
        <v>3943</v>
      </c>
      <c r="D2023" s="4" t="s">
        <v>42</v>
      </c>
      <c r="E2023" s="11">
        <f t="shared" si="62"/>
        <v>206.8</v>
      </c>
      <c r="F2023">
        <f t="shared" si="63"/>
        <v>100676</v>
      </c>
      <c r="H2023" s="14">
        <v>199.23</v>
      </c>
      <c r="I2023" s="807">
        <v>206.8</v>
      </c>
    </row>
    <row r="2024" spans="2:9" ht="45" x14ac:dyDescent="0.25">
      <c r="B2024" s="6">
        <v>100678</v>
      </c>
      <c r="C2024" s="9" t="s">
        <v>3944</v>
      </c>
      <c r="D2024" s="6" t="s">
        <v>42</v>
      </c>
      <c r="E2024" s="11">
        <f t="shared" si="62"/>
        <v>1042.1600000000001</v>
      </c>
      <c r="F2024">
        <f t="shared" si="63"/>
        <v>100678</v>
      </c>
      <c r="H2024" s="11">
        <v>1015.92</v>
      </c>
      <c r="I2024" s="76">
        <v>1042.1600000000001</v>
      </c>
    </row>
    <row r="2025" spans="2:9" ht="45" x14ac:dyDescent="0.25">
      <c r="B2025" s="4">
        <v>100679</v>
      </c>
      <c r="C2025" s="8" t="s">
        <v>3945</v>
      </c>
      <c r="D2025" s="4" t="s">
        <v>42</v>
      </c>
      <c r="E2025" s="11">
        <f t="shared" si="62"/>
        <v>861.17</v>
      </c>
      <c r="F2025">
        <f t="shared" si="63"/>
        <v>100679</v>
      </c>
      <c r="H2025" s="14">
        <v>834.88</v>
      </c>
      <c r="I2025" s="807">
        <v>861.17</v>
      </c>
    </row>
    <row r="2026" spans="2:9" ht="45" x14ac:dyDescent="0.25">
      <c r="B2026" s="6">
        <v>100680</v>
      </c>
      <c r="C2026" s="9" t="s">
        <v>3946</v>
      </c>
      <c r="D2026" s="6" t="s">
        <v>42</v>
      </c>
      <c r="E2026" s="11">
        <f t="shared" si="62"/>
        <v>1051.8499999999999</v>
      </c>
      <c r="F2026">
        <f t="shared" si="63"/>
        <v>100680</v>
      </c>
      <c r="H2026" s="11">
        <v>1025.1099999999999</v>
      </c>
      <c r="I2026" s="76">
        <v>1051.8499999999999</v>
      </c>
    </row>
    <row r="2027" spans="2:9" ht="45" x14ac:dyDescent="0.25">
      <c r="B2027" s="4">
        <v>100681</v>
      </c>
      <c r="C2027" s="8" t="s">
        <v>3947</v>
      </c>
      <c r="D2027" s="4" t="s">
        <v>42</v>
      </c>
      <c r="E2027" s="11">
        <f t="shared" si="62"/>
        <v>1081.44</v>
      </c>
      <c r="F2027">
        <f t="shared" si="63"/>
        <v>100681</v>
      </c>
      <c r="H2027" s="14">
        <v>1054.7</v>
      </c>
      <c r="I2027" s="807">
        <v>1081.44</v>
      </c>
    </row>
    <row r="2028" spans="2:9" ht="45" x14ac:dyDescent="0.25">
      <c r="B2028" s="6">
        <v>100682</v>
      </c>
      <c r="C2028" s="9" t="s">
        <v>3948</v>
      </c>
      <c r="D2028" s="6" t="s">
        <v>42</v>
      </c>
      <c r="E2028" s="11">
        <f t="shared" si="62"/>
        <v>884.05</v>
      </c>
      <c r="F2028">
        <f t="shared" si="63"/>
        <v>100682</v>
      </c>
      <c r="H2028" s="11">
        <v>857.26</v>
      </c>
      <c r="I2028" s="76">
        <v>884.05</v>
      </c>
    </row>
    <row r="2029" spans="2:9" ht="45" x14ac:dyDescent="0.25">
      <c r="B2029" s="4">
        <v>100683</v>
      </c>
      <c r="C2029" s="8" t="s">
        <v>3949</v>
      </c>
      <c r="D2029" s="4" t="s">
        <v>42</v>
      </c>
      <c r="E2029" s="11">
        <f t="shared" si="62"/>
        <v>1137.1400000000001</v>
      </c>
      <c r="F2029">
        <f t="shared" si="63"/>
        <v>100683</v>
      </c>
      <c r="H2029" s="14">
        <v>1109.07</v>
      </c>
      <c r="I2029" s="807">
        <v>1137.1400000000001</v>
      </c>
    </row>
    <row r="2030" spans="2:9" ht="45" x14ac:dyDescent="0.25">
      <c r="B2030" s="6">
        <v>100684</v>
      </c>
      <c r="C2030" s="9" t="s">
        <v>3950</v>
      </c>
      <c r="D2030" s="6" t="s">
        <v>42</v>
      </c>
      <c r="E2030" s="11">
        <f t="shared" si="62"/>
        <v>933.55</v>
      </c>
      <c r="F2030">
        <f t="shared" si="63"/>
        <v>100684</v>
      </c>
      <c r="H2030" s="11">
        <v>905.44</v>
      </c>
      <c r="I2030" s="76">
        <v>933.55</v>
      </c>
    </row>
    <row r="2031" spans="2:9" ht="45" x14ac:dyDescent="0.25">
      <c r="B2031" s="4">
        <v>100685</v>
      </c>
      <c r="C2031" s="8" t="s">
        <v>3951</v>
      </c>
      <c r="D2031" s="4" t="s">
        <v>42</v>
      </c>
      <c r="E2031" s="11">
        <f t="shared" si="62"/>
        <v>1187.0999999999999</v>
      </c>
      <c r="F2031">
        <f t="shared" si="63"/>
        <v>100685</v>
      </c>
      <c r="H2031" s="14">
        <v>1158.53</v>
      </c>
      <c r="I2031" s="807">
        <v>1187.0999999999999</v>
      </c>
    </row>
    <row r="2032" spans="2:9" ht="45" x14ac:dyDescent="0.25">
      <c r="B2032" s="6">
        <v>100686</v>
      </c>
      <c r="C2032" s="9" t="s">
        <v>3952</v>
      </c>
      <c r="D2032" s="6" t="s">
        <v>42</v>
      </c>
      <c r="E2032" s="11">
        <f t="shared" si="62"/>
        <v>982.67</v>
      </c>
      <c r="F2032">
        <f t="shared" si="63"/>
        <v>100686</v>
      </c>
      <c r="H2032" s="11">
        <v>954.05</v>
      </c>
      <c r="I2032" s="76">
        <v>982.67</v>
      </c>
    </row>
    <row r="2033" spans="2:9" ht="45" x14ac:dyDescent="0.25">
      <c r="B2033" s="4">
        <v>100687</v>
      </c>
      <c r="C2033" s="8" t="s">
        <v>3953</v>
      </c>
      <c r="D2033" s="4" t="s">
        <v>42</v>
      </c>
      <c r="E2033" s="11">
        <f t="shared" si="62"/>
        <v>1052.75</v>
      </c>
      <c r="F2033">
        <f t="shared" si="63"/>
        <v>100687</v>
      </c>
      <c r="H2033" s="14">
        <v>1026.51</v>
      </c>
      <c r="I2033" s="807">
        <v>1052.75</v>
      </c>
    </row>
    <row r="2034" spans="2:9" ht="45" x14ac:dyDescent="0.25">
      <c r="B2034" s="6">
        <v>100688</v>
      </c>
      <c r="C2034" s="9" t="s">
        <v>3954</v>
      </c>
      <c r="D2034" s="6" t="s">
        <v>42</v>
      </c>
      <c r="E2034" s="11">
        <f t="shared" si="62"/>
        <v>871.76</v>
      </c>
      <c r="F2034">
        <f t="shared" si="63"/>
        <v>100688</v>
      </c>
      <c r="H2034" s="11">
        <v>845.47</v>
      </c>
      <c r="I2034" s="76">
        <v>871.76</v>
      </c>
    </row>
    <row r="2035" spans="2:9" ht="45" x14ac:dyDescent="0.25">
      <c r="B2035" s="4">
        <v>100689</v>
      </c>
      <c r="C2035" s="8" t="s">
        <v>3955</v>
      </c>
      <c r="D2035" s="4" t="s">
        <v>42</v>
      </c>
      <c r="E2035" s="11">
        <f t="shared" si="62"/>
        <v>1144.2</v>
      </c>
      <c r="F2035">
        <f t="shared" si="63"/>
        <v>100689</v>
      </c>
      <c r="H2035" s="14">
        <v>1116.1300000000001</v>
      </c>
      <c r="I2035" s="807">
        <v>1144.2</v>
      </c>
    </row>
    <row r="2036" spans="2:9" ht="45" x14ac:dyDescent="0.25">
      <c r="B2036" s="6">
        <v>100690</v>
      </c>
      <c r="C2036" s="9" t="s">
        <v>3956</v>
      </c>
      <c r="D2036" s="6" t="s">
        <v>42</v>
      </c>
      <c r="E2036" s="11">
        <f t="shared" si="62"/>
        <v>940.61</v>
      </c>
      <c r="F2036">
        <f t="shared" si="63"/>
        <v>100690</v>
      </c>
      <c r="H2036" s="11">
        <v>912.5</v>
      </c>
      <c r="I2036" s="76">
        <v>940.61</v>
      </c>
    </row>
    <row r="2037" spans="2:9" ht="30" x14ac:dyDescent="0.25">
      <c r="B2037" s="4">
        <v>100691</v>
      </c>
      <c r="C2037" s="8" t="s">
        <v>3957</v>
      </c>
      <c r="D2037" s="4" t="s">
        <v>42</v>
      </c>
      <c r="E2037" s="11">
        <f t="shared" si="62"/>
        <v>1605.47</v>
      </c>
      <c r="F2037">
        <f t="shared" si="63"/>
        <v>100691</v>
      </c>
      <c r="H2037" s="14">
        <v>1577.4</v>
      </c>
      <c r="I2037" s="807">
        <v>1605.47</v>
      </c>
    </row>
    <row r="2038" spans="2:9" ht="30" x14ac:dyDescent="0.25">
      <c r="B2038" s="6">
        <v>100692</v>
      </c>
      <c r="C2038" s="9" t="s">
        <v>3958</v>
      </c>
      <c r="D2038" s="6" t="s">
        <v>42</v>
      </c>
      <c r="E2038" s="11">
        <f t="shared" si="62"/>
        <v>1401.88</v>
      </c>
      <c r="F2038">
        <f t="shared" si="63"/>
        <v>100692</v>
      </c>
      <c r="H2038" s="11">
        <v>1373.77</v>
      </c>
      <c r="I2038" s="76">
        <v>1401.88</v>
      </c>
    </row>
    <row r="2039" spans="2:9" ht="45" x14ac:dyDescent="0.25">
      <c r="B2039" s="4">
        <v>100693</v>
      </c>
      <c r="C2039" s="8" t="s">
        <v>3959</v>
      </c>
      <c r="D2039" s="4" t="s">
        <v>42</v>
      </c>
      <c r="E2039" s="11">
        <f t="shared" si="62"/>
        <v>1960.56</v>
      </c>
      <c r="F2039">
        <f t="shared" si="63"/>
        <v>100693</v>
      </c>
      <c r="H2039" s="14">
        <v>1930.4</v>
      </c>
      <c r="I2039" s="807">
        <v>1960.56</v>
      </c>
    </row>
    <row r="2040" spans="2:9" ht="45" x14ac:dyDescent="0.25">
      <c r="B2040" s="6">
        <v>100694</v>
      </c>
      <c r="C2040" s="9" t="s">
        <v>3960</v>
      </c>
      <c r="D2040" s="6" t="s">
        <v>42</v>
      </c>
      <c r="E2040" s="11">
        <f t="shared" si="62"/>
        <v>1756.97</v>
      </c>
      <c r="F2040">
        <f t="shared" si="63"/>
        <v>100694</v>
      </c>
      <c r="H2040" s="11">
        <v>1726.77</v>
      </c>
      <c r="I2040" s="76">
        <v>1756.97</v>
      </c>
    </row>
    <row r="2041" spans="2:9" ht="30" x14ac:dyDescent="0.25">
      <c r="B2041" s="4">
        <v>100695</v>
      </c>
      <c r="C2041" s="8" t="s">
        <v>3961</v>
      </c>
      <c r="D2041" s="4" t="s">
        <v>42</v>
      </c>
      <c r="E2041" s="11">
        <f t="shared" si="62"/>
        <v>56.21</v>
      </c>
      <c r="F2041">
        <f t="shared" si="63"/>
        <v>100695</v>
      </c>
      <c r="H2041" s="14">
        <v>50.65</v>
      </c>
      <c r="I2041" s="807">
        <v>56.21</v>
      </c>
    </row>
    <row r="2042" spans="2:9" ht="30" x14ac:dyDescent="0.25">
      <c r="B2042" s="6">
        <v>100696</v>
      </c>
      <c r="C2042" s="9" t="s">
        <v>3962</v>
      </c>
      <c r="D2042" s="6" t="s">
        <v>42</v>
      </c>
      <c r="E2042" s="11">
        <f t="shared" si="62"/>
        <v>62.52</v>
      </c>
      <c r="F2042">
        <f t="shared" si="63"/>
        <v>100696</v>
      </c>
      <c r="H2042" s="11">
        <v>56.33</v>
      </c>
      <c r="I2042">
        <v>62.52</v>
      </c>
    </row>
    <row r="2043" spans="2:9" ht="30" x14ac:dyDescent="0.25">
      <c r="B2043" s="4">
        <v>100697</v>
      </c>
      <c r="C2043" s="8" t="s">
        <v>3963</v>
      </c>
      <c r="D2043" s="4" t="s">
        <v>42</v>
      </c>
      <c r="E2043" s="11">
        <f t="shared" si="62"/>
        <v>68.89</v>
      </c>
      <c r="F2043">
        <f t="shared" si="63"/>
        <v>100697</v>
      </c>
      <c r="H2043" s="14">
        <v>62.06</v>
      </c>
      <c r="I2043" s="811">
        <v>68.89</v>
      </c>
    </row>
    <row r="2044" spans="2:9" ht="30" x14ac:dyDescent="0.25">
      <c r="B2044" s="6">
        <v>100698</v>
      </c>
      <c r="C2044" s="9" t="s">
        <v>3964</v>
      </c>
      <c r="D2044" s="6" t="s">
        <v>42</v>
      </c>
      <c r="E2044" s="11">
        <f t="shared" si="62"/>
        <v>75.23</v>
      </c>
      <c r="F2044">
        <f t="shared" si="63"/>
        <v>100698</v>
      </c>
      <c r="H2044" s="11">
        <v>67.760000000000005</v>
      </c>
      <c r="I2044">
        <v>75.23</v>
      </c>
    </row>
    <row r="2045" spans="2:9" ht="30" x14ac:dyDescent="0.25">
      <c r="B2045" s="4">
        <v>100699</v>
      </c>
      <c r="C2045" s="8" t="s">
        <v>3965</v>
      </c>
      <c r="D2045" s="4" t="s">
        <v>42</v>
      </c>
      <c r="E2045" s="11">
        <f t="shared" si="62"/>
        <v>89.44</v>
      </c>
      <c r="F2045">
        <f t="shared" si="63"/>
        <v>100699</v>
      </c>
      <c r="H2045" s="14">
        <v>80.53</v>
      </c>
      <c r="I2045" s="807">
        <v>89.44</v>
      </c>
    </row>
    <row r="2046" spans="2:9" ht="30" x14ac:dyDescent="0.25">
      <c r="B2046" s="6">
        <v>100700</v>
      </c>
      <c r="C2046" s="9" t="s">
        <v>3966</v>
      </c>
      <c r="D2046" s="6" t="s">
        <v>42</v>
      </c>
      <c r="E2046" s="11">
        <f t="shared" si="62"/>
        <v>890.42</v>
      </c>
      <c r="F2046">
        <f t="shared" si="63"/>
        <v>100700</v>
      </c>
      <c r="H2046" s="11">
        <v>872.86</v>
      </c>
      <c r="I2046">
        <v>890.42</v>
      </c>
    </row>
    <row r="2047" spans="2:9" ht="45" x14ac:dyDescent="0.25">
      <c r="B2047" s="4">
        <v>100712</v>
      </c>
      <c r="C2047" s="8" t="s">
        <v>3967</v>
      </c>
      <c r="D2047" s="4" t="s">
        <v>42</v>
      </c>
      <c r="E2047" s="11">
        <f t="shared" si="62"/>
        <v>854.46</v>
      </c>
      <c r="F2047">
        <f t="shared" si="63"/>
        <v>100712</v>
      </c>
      <c r="H2047" s="14">
        <v>827.67</v>
      </c>
      <c r="I2047" s="807">
        <v>854.46</v>
      </c>
    </row>
    <row r="2048" spans="2:9" ht="45" x14ac:dyDescent="0.25">
      <c r="B2048" s="6">
        <v>100665</v>
      </c>
      <c r="C2048" s="9" t="s">
        <v>3968</v>
      </c>
      <c r="D2048" s="6" t="s">
        <v>64</v>
      </c>
      <c r="E2048" s="11">
        <f t="shared" si="62"/>
        <v>1185.95</v>
      </c>
      <c r="F2048">
        <f t="shared" si="63"/>
        <v>100665</v>
      </c>
      <c r="H2048" s="11">
        <v>1179.92</v>
      </c>
      <c r="I2048" s="76">
        <v>1185.95</v>
      </c>
    </row>
    <row r="2049" spans="2:9" ht="30" x14ac:dyDescent="0.25">
      <c r="B2049" s="4">
        <v>100666</v>
      </c>
      <c r="C2049" s="8" t="s">
        <v>3969</v>
      </c>
      <c r="D2049" s="4" t="s">
        <v>64</v>
      </c>
      <c r="E2049" s="11">
        <f t="shared" si="62"/>
        <v>930.72</v>
      </c>
      <c r="F2049">
        <f t="shared" si="63"/>
        <v>100666</v>
      </c>
      <c r="H2049" s="14">
        <v>924.69</v>
      </c>
      <c r="I2049" s="807">
        <v>930.72</v>
      </c>
    </row>
    <row r="2050" spans="2:9" ht="30" x14ac:dyDescent="0.25">
      <c r="B2050" s="6">
        <v>100667</v>
      </c>
      <c r="C2050" s="9" t="s">
        <v>3970</v>
      </c>
      <c r="D2050" s="6" t="s">
        <v>64</v>
      </c>
      <c r="E2050" s="11">
        <f t="shared" si="62"/>
        <v>1546.77</v>
      </c>
      <c r="F2050">
        <f t="shared" si="63"/>
        <v>100667</v>
      </c>
      <c r="H2050" s="11">
        <v>1540.74</v>
      </c>
      <c r="I2050" s="76">
        <v>1546.77</v>
      </c>
    </row>
    <row r="2051" spans="2:9" ht="30" x14ac:dyDescent="0.25">
      <c r="B2051" s="4">
        <v>100668</v>
      </c>
      <c r="C2051" s="8" t="s">
        <v>3971</v>
      </c>
      <c r="D2051" s="4" t="s">
        <v>64</v>
      </c>
      <c r="E2051" s="11">
        <f t="shared" ref="E2051:E2114" si="64">IF($K$2=$H$1,H2051,I2051)</f>
        <v>1817.08</v>
      </c>
      <c r="F2051">
        <f t="shared" ref="F2051:F2114" si="65">IF(LEN($B2051)=7,CONCATENATE(MID($B2051,1,6),"00",RIGHT($B2051,1)),IF(LEN($B2051)=8,CONCATENATE(MID($B2051,1,6),"0",RIGHT($B2051,2)),$B2051))</f>
        <v>100668</v>
      </c>
      <c r="H2051" s="14">
        <v>1803.51</v>
      </c>
      <c r="I2051" s="807">
        <v>1817.08</v>
      </c>
    </row>
    <row r="2052" spans="2:9" ht="30" x14ac:dyDescent="0.25">
      <c r="B2052" s="6">
        <v>100669</v>
      </c>
      <c r="C2052" s="9" t="s">
        <v>3972</v>
      </c>
      <c r="D2052" s="6" t="s">
        <v>64</v>
      </c>
      <c r="E2052" s="11">
        <f t="shared" si="64"/>
        <v>1102.1500000000001</v>
      </c>
      <c r="F2052">
        <f t="shared" si="65"/>
        <v>100669</v>
      </c>
      <c r="H2052" s="11">
        <v>1093.47</v>
      </c>
      <c r="I2052" s="76">
        <v>1102.1500000000001</v>
      </c>
    </row>
    <row r="2053" spans="2:9" ht="45" x14ac:dyDescent="0.25">
      <c r="B2053" s="4">
        <v>100670</v>
      </c>
      <c r="C2053" s="8" t="s">
        <v>3973</v>
      </c>
      <c r="D2053" s="4" t="s">
        <v>64</v>
      </c>
      <c r="E2053" s="11">
        <f t="shared" si="64"/>
        <v>1493.31</v>
      </c>
      <c r="F2053">
        <f t="shared" si="65"/>
        <v>100670</v>
      </c>
      <c r="H2053" s="14">
        <v>1486.61</v>
      </c>
      <c r="I2053" s="807">
        <v>1493.31</v>
      </c>
    </row>
    <row r="2054" spans="2:9" ht="45" x14ac:dyDescent="0.25">
      <c r="B2054" s="6">
        <v>100671</v>
      </c>
      <c r="C2054" s="9" t="s">
        <v>3974</v>
      </c>
      <c r="D2054" s="6" t="s">
        <v>64</v>
      </c>
      <c r="E2054" s="11">
        <f t="shared" si="64"/>
        <v>1860.16</v>
      </c>
      <c r="F2054">
        <f t="shared" si="65"/>
        <v>100671</v>
      </c>
      <c r="H2054" s="11">
        <v>1853.46</v>
      </c>
      <c r="I2054" s="76">
        <v>1860.16</v>
      </c>
    </row>
    <row r="2055" spans="2:9" ht="45" x14ac:dyDescent="0.25">
      <c r="B2055" s="4">
        <v>100672</v>
      </c>
      <c r="C2055" s="8" t="s">
        <v>3975</v>
      </c>
      <c r="D2055" s="4" t="s">
        <v>64</v>
      </c>
      <c r="E2055" s="11">
        <f t="shared" si="64"/>
        <v>1190.98</v>
      </c>
      <c r="F2055">
        <f t="shared" si="65"/>
        <v>100672</v>
      </c>
      <c r="H2055" s="14">
        <v>1184.28</v>
      </c>
      <c r="I2055" s="807">
        <v>1190.98</v>
      </c>
    </row>
    <row r="2056" spans="2:9" x14ac:dyDescent="0.25">
      <c r="B2056" s="6">
        <v>100701</v>
      </c>
      <c r="C2056" s="9" t="s">
        <v>3976</v>
      </c>
      <c r="D2056" s="6" t="s">
        <v>64</v>
      </c>
      <c r="E2056" s="11">
        <f t="shared" si="64"/>
        <v>770.04</v>
      </c>
      <c r="F2056">
        <f t="shared" si="65"/>
        <v>100701</v>
      </c>
      <c r="H2056" s="11">
        <v>768.15</v>
      </c>
      <c r="I2056" s="76">
        <v>770.04</v>
      </c>
    </row>
    <row r="2057" spans="2:9" ht="30" x14ac:dyDescent="0.25">
      <c r="B2057" s="4">
        <v>94559</v>
      </c>
      <c r="C2057" s="8" t="s">
        <v>3977</v>
      </c>
      <c r="D2057" s="4" t="s">
        <v>64</v>
      </c>
      <c r="E2057" s="11">
        <f t="shared" si="64"/>
        <v>692.9</v>
      </c>
      <c r="F2057">
        <f t="shared" si="65"/>
        <v>94559</v>
      </c>
      <c r="H2057" s="14">
        <v>675.78</v>
      </c>
      <c r="I2057" s="811">
        <v>692.9</v>
      </c>
    </row>
    <row r="2058" spans="2:9" ht="30" x14ac:dyDescent="0.25">
      <c r="B2058" s="6">
        <v>94562</v>
      </c>
      <c r="C2058" s="9" t="s">
        <v>3978</v>
      </c>
      <c r="D2058" s="6" t="s">
        <v>64</v>
      </c>
      <c r="E2058" s="11">
        <f t="shared" si="64"/>
        <v>648.58000000000004</v>
      </c>
      <c r="F2058">
        <f t="shared" si="65"/>
        <v>94562</v>
      </c>
      <c r="H2058" s="11">
        <v>640.76</v>
      </c>
      <c r="I2058">
        <v>648.58000000000004</v>
      </c>
    </row>
    <row r="2059" spans="2:9" x14ac:dyDescent="0.25">
      <c r="B2059" s="4">
        <v>94587</v>
      </c>
      <c r="C2059" s="8" t="s">
        <v>3979</v>
      </c>
      <c r="D2059" s="4" t="s">
        <v>9</v>
      </c>
      <c r="E2059" s="11">
        <f t="shared" si="64"/>
        <v>61.67</v>
      </c>
      <c r="F2059">
        <f t="shared" si="65"/>
        <v>94587</v>
      </c>
      <c r="H2059" s="14">
        <v>59.23</v>
      </c>
      <c r="I2059" s="807">
        <v>61.67</v>
      </c>
    </row>
    <row r="2060" spans="2:9" x14ac:dyDescent="0.25">
      <c r="B2060" s="6">
        <v>94588</v>
      </c>
      <c r="C2060" s="9" t="s">
        <v>3980</v>
      </c>
      <c r="D2060" s="6" t="s">
        <v>9</v>
      </c>
      <c r="E2060" s="11">
        <f t="shared" si="64"/>
        <v>54.2</v>
      </c>
      <c r="F2060">
        <f t="shared" si="65"/>
        <v>94588</v>
      </c>
      <c r="H2060" s="11">
        <v>52.93</v>
      </c>
      <c r="I2060">
        <v>54.2</v>
      </c>
    </row>
    <row r="2061" spans="2:9" ht="45" x14ac:dyDescent="0.25">
      <c r="B2061" s="4">
        <v>99837</v>
      </c>
      <c r="C2061" s="8" t="s">
        <v>18318</v>
      </c>
      <c r="D2061" s="4" t="s">
        <v>9</v>
      </c>
      <c r="E2061" s="11">
        <f t="shared" si="64"/>
        <v>581.34</v>
      </c>
      <c r="F2061">
        <f t="shared" si="65"/>
        <v>99837</v>
      </c>
      <c r="H2061" s="14">
        <v>557.20000000000005</v>
      </c>
      <c r="I2061" s="811">
        <v>581.34</v>
      </c>
    </row>
    <row r="2062" spans="2:9" ht="45" x14ac:dyDescent="0.25">
      <c r="B2062" s="6">
        <v>99839</v>
      </c>
      <c r="C2062" s="9" t="s">
        <v>8293</v>
      </c>
      <c r="D2062" s="6" t="s">
        <v>9</v>
      </c>
      <c r="E2062" s="11">
        <f t="shared" si="64"/>
        <v>469.53</v>
      </c>
      <c r="F2062">
        <f t="shared" si="65"/>
        <v>99839</v>
      </c>
      <c r="H2062" s="11">
        <v>444.2</v>
      </c>
      <c r="I2062">
        <v>469.53</v>
      </c>
    </row>
    <row r="2063" spans="2:9" ht="30" x14ac:dyDescent="0.25">
      <c r="B2063" s="4">
        <v>99841</v>
      </c>
      <c r="C2063" s="8" t="s">
        <v>8294</v>
      </c>
      <c r="D2063" s="4" t="s">
        <v>9</v>
      </c>
      <c r="E2063" s="11">
        <f t="shared" si="64"/>
        <v>1146.3499999999999</v>
      </c>
      <c r="F2063">
        <f t="shared" si="65"/>
        <v>99841</v>
      </c>
      <c r="H2063" s="14">
        <v>1131.6600000000001</v>
      </c>
      <c r="I2063" s="807">
        <v>1146.3499999999999</v>
      </c>
    </row>
    <row r="2064" spans="2:9" x14ac:dyDescent="0.25">
      <c r="B2064" s="6">
        <v>99855</v>
      </c>
      <c r="C2064" s="9" t="s">
        <v>18319</v>
      </c>
      <c r="D2064" s="6" t="s">
        <v>9</v>
      </c>
      <c r="E2064" s="11">
        <f t="shared" si="64"/>
        <v>105.87</v>
      </c>
      <c r="F2064">
        <f t="shared" si="65"/>
        <v>99855</v>
      </c>
      <c r="H2064" s="11">
        <v>101.72</v>
      </c>
      <c r="I2064" s="76">
        <v>105.87</v>
      </c>
    </row>
    <row r="2065" spans="2:9" x14ac:dyDescent="0.25">
      <c r="B2065" s="4">
        <v>99857</v>
      </c>
      <c r="C2065" s="8" t="s">
        <v>18320</v>
      </c>
      <c r="D2065" s="4" t="s">
        <v>9</v>
      </c>
      <c r="E2065" s="11">
        <f t="shared" si="64"/>
        <v>84.04</v>
      </c>
      <c r="F2065">
        <f t="shared" si="65"/>
        <v>99857</v>
      </c>
      <c r="H2065" s="14">
        <v>78.22</v>
      </c>
      <c r="I2065" s="811">
        <v>84.04</v>
      </c>
    </row>
    <row r="2066" spans="2:9" x14ac:dyDescent="0.25">
      <c r="B2066" s="6">
        <v>99861</v>
      </c>
      <c r="C2066" s="9" t="s">
        <v>964</v>
      </c>
      <c r="D2066" s="6" t="s">
        <v>64</v>
      </c>
      <c r="E2066" s="11">
        <f t="shared" si="64"/>
        <v>570.78</v>
      </c>
      <c r="F2066">
        <f t="shared" si="65"/>
        <v>99861</v>
      </c>
      <c r="H2066" s="11">
        <v>533.5</v>
      </c>
      <c r="I2066">
        <v>570.78</v>
      </c>
    </row>
    <row r="2067" spans="2:9" x14ac:dyDescent="0.25">
      <c r="B2067" s="4">
        <v>99862</v>
      </c>
      <c r="C2067" s="8" t="s">
        <v>965</v>
      </c>
      <c r="D2067" s="4" t="s">
        <v>64</v>
      </c>
      <c r="E2067" s="11">
        <f t="shared" si="64"/>
        <v>547.5</v>
      </c>
      <c r="F2067">
        <f t="shared" si="65"/>
        <v>99862</v>
      </c>
      <c r="H2067" s="14">
        <v>508.79</v>
      </c>
      <c r="I2067" s="807">
        <v>547.5</v>
      </c>
    </row>
    <row r="2068" spans="2:9" x14ac:dyDescent="0.25">
      <c r="B2068" s="6">
        <v>90838</v>
      </c>
      <c r="C2068" s="9" t="s">
        <v>3981</v>
      </c>
      <c r="D2068" s="6" t="s">
        <v>42</v>
      </c>
      <c r="E2068" s="11">
        <f t="shared" si="64"/>
        <v>1914.3</v>
      </c>
      <c r="F2068">
        <f t="shared" si="65"/>
        <v>90838</v>
      </c>
      <c r="H2068" s="11">
        <v>1900.9</v>
      </c>
      <c r="I2068" s="76">
        <v>1914.3</v>
      </c>
    </row>
    <row r="2069" spans="2:9" ht="30" x14ac:dyDescent="0.25">
      <c r="B2069" s="4">
        <v>91338</v>
      </c>
      <c r="C2069" s="8" t="s">
        <v>3982</v>
      </c>
      <c r="D2069" s="4" t="s">
        <v>64</v>
      </c>
      <c r="E2069" s="11">
        <f t="shared" si="64"/>
        <v>870.21</v>
      </c>
      <c r="F2069">
        <f t="shared" si="65"/>
        <v>91338</v>
      </c>
      <c r="H2069" s="14">
        <v>868.91</v>
      </c>
      <c r="I2069" s="807">
        <v>870.21</v>
      </c>
    </row>
    <row r="2070" spans="2:9" ht="30" x14ac:dyDescent="0.25">
      <c r="B2070" s="6">
        <v>91341</v>
      </c>
      <c r="C2070" s="9" t="s">
        <v>3983</v>
      </c>
      <c r="D2070" s="6" t="s">
        <v>64</v>
      </c>
      <c r="E2070" s="11">
        <f t="shared" si="64"/>
        <v>676.21</v>
      </c>
      <c r="F2070">
        <f t="shared" si="65"/>
        <v>91341</v>
      </c>
      <c r="H2070" s="11">
        <v>674.81</v>
      </c>
      <c r="I2070" s="76">
        <v>676.21</v>
      </c>
    </row>
    <row r="2071" spans="2:9" ht="30" x14ac:dyDescent="0.25">
      <c r="B2071" s="4">
        <v>94805</v>
      </c>
      <c r="C2071" s="8" t="s">
        <v>3984</v>
      </c>
      <c r="D2071" s="4" t="s">
        <v>42</v>
      </c>
      <c r="E2071" s="11">
        <f t="shared" si="64"/>
        <v>865.79</v>
      </c>
      <c r="F2071">
        <f t="shared" si="65"/>
        <v>94805</v>
      </c>
      <c r="H2071" s="14">
        <v>863.42</v>
      </c>
      <c r="I2071" s="811">
        <v>865.79</v>
      </c>
    </row>
    <row r="2072" spans="2:9" ht="30" x14ac:dyDescent="0.25">
      <c r="B2072" s="6">
        <v>94806</v>
      </c>
      <c r="C2072" s="9" t="s">
        <v>3985</v>
      </c>
      <c r="D2072" s="6" t="s">
        <v>42</v>
      </c>
      <c r="E2072" s="11">
        <f t="shared" si="64"/>
        <v>887</v>
      </c>
      <c r="F2072">
        <f t="shared" si="65"/>
        <v>94806</v>
      </c>
      <c r="H2072" s="11">
        <v>883.64</v>
      </c>
      <c r="I2072">
        <v>887</v>
      </c>
    </row>
    <row r="2073" spans="2:9" ht="30" x14ac:dyDescent="0.25">
      <c r="B2073" s="4">
        <v>94807</v>
      </c>
      <c r="C2073" s="8" t="s">
        <v>3986</v>
      </c>
      <c r="D2073" s="4" t="s">
        <v>42</v>
      </c>
      <c r="E2073" s="11">
        <f t="shared" si="64"/>
        <v>806.11</v>
      </c>
      <c r="F2073">
        <f t="shared" si="65"/>
        <v>94807</v>
      </c>
      <c r="H2073" s="14">
        <v>802.56</v>
      </c>
      <c r="I2073" s="807">
        <v>806.11</v>
      </c>
    </row>
    <row r="2074" spans="2:9" ht="30" x14ac:dyDescent="0.25">
      <c r="B2074" s="6">
        <v>100702</v>
      </c>
      <c r="C2074" s="9" t="s">
        <v>3987</v>
      </c>
      <c r="D2074" s="6" t="s">
        <v>64</v>
      </c>
      <c r="E2074" s="11">
        <f t="shared" si="64"/>
        <v>482.05</v>
      </c>
      <c r="F2074">
        <f t="shared" si="65"/>
        <v>100702</v>
      </c>
      <c r="H2074" s="11">
        <v>481.02</v>
      </c>
      <c r="I2074" s="76">
        <v>482.05</v>
      </c>
    </row>
    <row r="2075" spans="2:9" x14ac:dyDescent="0.25">
      <c r="B2075" s="4">
        <v>102188</v>
      </c>
      <c r="C2075" s="8" t="s">
        <v>5712</v>
      </c>
      <c r="D2075" s="4" t="s">
        <v>42</v>
      </c>
      <c r="E2075" s="11">
        <f t="shared" si="64"/>
        <v>927.87</v>
      </c>
      <c r="F2075">
        <f t="shared" si="65"/>
        <v>102188</v>
      </c>
      <c r="H2075" s="14">
        <v>920.24</v>
      </c>
      <c r="I2075" s="807">
        <v>927.87</v>
      </c>
    </row>
    <row r="2076" spans="2:9" ht="30" x14ac:dyDescent="0.25">
      <c r="B2076" s="6">
        <v>102189</v>
      </c>
      <c r="C2076" s="9" t="s">
        <v>5713</v>
      </c>
      <c r="D2076" s="6" t="s">
        <v>42</v>
      </c>
      <c r="E2076" s="11">
        <f t="shared" si="64"/>
        <v>243.63</v>
      </c>
      <c r="F2076">
        <f t="shared" si="65"/>
        <v>102189</v>
      </c>
      <c r="H2076" s="11">
        <v>235.15</v>
      </c>
      <c r="I2076" s="76">
        <v>243.63</v>
      </c>
    </row>
    <row r="2077" spans="2:9" x14ac:dyDescent="0.25">
      <c r="B2077" s="4">
        <v>100703</v>
      </c>
      <c r="C2077" s="8" t="s">
        <v>3988</v>
      </c>
      <c r="D2077" s="4" t="s">
        <v>42</v>
      </c>
      <c r="E2077" s="11">
        <f t="shared" si="64"/>
        <v>34.619999999999997</v>
      </c>
      <c r="F2077">
        <f t="shared" si="65"/>
        <v>100703</v>
      </c>
      <c r="H2077" s="14">
        <v>33.47</v>
      </c>
      <c r="I2077" s="807">
        <v>34.619999999999997</v>
      </c>
    </row>
    <row r="2078" spans="2:9" x14ac:dyDescent="0.25">
      <c r="B2078" s="6">
        <v>100704</v>
      </c>
      <c r="C2078" s="9" t="s">
        <v>3989</v>
      </c>
      <c r="D2078" s="6" t="s">
        <v>42</v>
      </c>
      <c r="E2078" s="11">
        <f t="shared" si="64"/>
        <v>74.62</v>
      </c>
      <c r="F2078">
        <f t="shared" si="65"/>
        <v>100704</v>
      </c>
      <c r="H2078" s="11">
        <v>72.78</v>
      </c>
      <c r="I2078">
        <v>74.62</v>
      </c>
    </row>
    <row r="2079" spans="2:9" x14ac:dyDescent="0.25">
      <c r="B2079" s="4">
        <v>100705</v>
      </c>
      <c r="C2079" s="8" t="s">
        <v>3990</v>
      </c>
      <c r="D2079" s="4" t="s">
        <v>42</v>
      </c>
      <c r="E2079" s="11">
        <f t="shared" si="64"/>
        <v>83.83</v>
      </c>
      <c r="F2079">
        <f t="shared" si="65"/>
        <v>100705</v>
      </c>
      <c r="H2079" s="14">
        <v>80.650000000000006</v>
      </c>
      <c r="I2079" s="807">
        <v>83.83</v>
      </c>
    </row>
    <row r="2080" spans="2:9" x14ac:dyDescent="0.25">
      <c r="B2080" s="6">
        <v>100706</v>
      </c>
      <c r="C2080" s="9" t="s">
        <v>3991</v>
      </c>
      <c r="D2080" s="6" t="s">
        <v>42</v>
      </c>
      <c r="E2080" s="11">
        <f t="shared" si="64"/>
        <v>72.19</v>
      </c>
      <c r="F2080">
        <f t="shared" si="65"/>
        <v>100706</v>
      </c>
      <c r="H2080" s="11">
        <v>68.069999999999993</v>
      </c>
      <c r="I2080" s="76">
        <v>72.19</v>
      </c>
    </row>
    <row r="2081" spans="2:9" x14ac:dyDescent="0.25">
      <c r="B2081" s="4">
        <v>100707</v>
      </c>
      <c r="C2081" s="8" t="s">
        <v>3992</v>
      </c>
      <c r="D2081" s="4" t="s">
        <v>42</v>
      </c>
      <c r="E2081" s="11">
        <f t="shared" si="64"/>
        <v>157.83000000000001</v>
      </c>
      <c r="F2081">
        <f t="shared" si="65"/>
        <v>100707</v>
      </c>
      <c r="H2081" s="14">
        <v>153.9</v>
      </c>
      <c r="I2081" s="807">
        <v>157.83000000000001</v>
      </c>
    </row>
    <row r="2082" spans="2:9" x14ac:dyDescent="0.25">
      <c r="B2082" s="6">
        <v>100708</v>
      </c>
      <c r="C2082" s="9" t="s">
        <v>3993</v>
      </c>
      <c r="D2082" s="6" t="s">
        <v>42</v>
      </c>
      <c r="E2082" s="11">
        <f t="shared" si="64"/>
        <v>198.73</v>
      </c>
      <c r="F2082">
        <f t="shared" si="65"/>
        <v>100708</v>
      </c>
      <c r="H2082" s="11">
        <v>194.39</v>
      </c>
      <c r="I2082" s="76">
        <v>198.73</v>
      </c>
    </row>
    <row r="2083" spans="2:9" ht="30" x14ac:dyDescent="0.25">
      <c r="B2083" s="4">
        <v>100709</v>
      </c>
      <c r="C2083" s="8" t="s">
        <v>3994</v>
      </c>
      <c r="D2083" s="4" t="s">
        <v>42</v>
      </c>
      <c r="E2083" s="11">
        <f t="shared" si="64"/>
        <v>41.86</v>
      </c>
      <c r="F2083">
        <f t="shared" si="65"/>
        <v>100709</v>
      </c>
      <c r="H2083" s="14">
        <v>38.67</v>
      </c>
      <c r="I2083" s="807">
        <v>41.86</v>
      </c>
    </row>
    <row r="2084" spans="2:9" x14ac:dyDescent="0.25">
      <c r="B2084" s="6">
        <v>100710</v>
      </c>
      <c r="C2084" s="9" t="s">
        <v>3995</v>
      </c>
      <c r="D2084" s="6" t="s">
        <v>42</v>
      </c>
      <c r="E2084" s="11">
        <f t="shared" si="64"/>
        <v>97.27</v>
      </c>
      <c r="F2084">
        <f t="shared" si="65"/>
        <v>100710</v>
      </c>
      <c r="H2084" s="11">
        <v>93.01</v>
      </c>
      <c r="I2084">
        <v>97.27</v>
      </c>
    </row>
    <row r="2085" spans="2:9" x14ac:dyDescent="0.25">
      <c r="B2085" s="4">
        <v>102151</v>
      </c>
      <c r="C2085" s="8" t="s">
        <v>5714</v>
      </c>
      <c r="D2085" s="4" t="s">
        <v>64</v>
      </c>
      <c r="E2085" s="11">
        <f t="shared" si="64"/>
        <v>185.42</v>
      </c>
      <c r="F2085">
        <f t="shared" si="65"/>
        <v>102151</v>
      </c>
      <c r="H2085" s="14">
        <v>182.71</v>
      </c>
      <c r="I2085" s="811">
        <v>185.42</v>
      </c>
    </row>
    <row r="2086" spans="2:9" x14ac:dyDescent="0.25">
      <c r="B2086" s="6">
        <v>102152</v>
      </c>
      <c r="C2086" s="9" t="s">
        <v>5715</v>
      </c>
      <c r="D2086" s="6" t="s">
        <v>64</v>
      </c>
      <c r="E2086" s="11">
        <f t="shared" si="64"/>
        <v>206.05</v>
      </c>
      <c r="F2086">
        <f t="shared" si="65"/>
        <v>102152</v>
      </c>
      <c r="H2086" s="11">
        <v>203.34</v>
      </c>
      <c r="I2086">
        <v>206.05</v>
      </c>
    </row>
    <row r="2087" spans="2:9" x14ac:dyDescent="0.25">
      <c r="B2087" s="4">
        <v>102153</v>
      </c>
      <c r="C2087" s="8" t="s">
        <v>5716</v>
      </c>
      <c r="D2087" s="4" t="s">
        <v>64</v>
      </c>
      <c r="E2087" s="11">
        <f t="shared" si="64"/>
        <v>261.04000000000002</v>
      </c>
      <c r="F2087">
        <f t="shared" si="65"/>
        <v>102153</v>
      </c>
      <c r="H2087" s="14">
        <v>258.33</v>
      </c>
      <c r="I2087" s="811">
        <v>261.04000000000002</v>
      </c>
    </row>
    <row r="2088" spans="2:9" x14ac:dyDescent="0.25">
      <c r="B2088" s="6">
        <v>102154</v>
      </c>
      <c r="C2088" s="9" t="s">
        <v>5717</v>
      </c>
      <c r="D2088" s="6" t="s">
        <v>64</v>
      </c>
      <c r="E2088" s="11">
        <f t="shared" si="64"/>
        <v>225.54</v>
      </c>
      <c r="F2088">
        <f t="shared" si="65"/>
        <v>102154</v>
      </c>
      <c r="H2088" s="11">
        <v>223.37</v>
      </c>
      <c r="I2088" s="76">
        <v>225.54</v>
      </c>
    </row>
    <row r="2089" spans="2:9" x14ac:dyDescent="0.25">
      <c r="B2089" s="4">
        <v>102155</v>
      </c>
      <c r="C2089" s="8" t="s">
        <v>5718</v>
      </c>
      <c r="D2089" s="4" t="s">
        <v>64</v>
      </c>
      <c r="E2089" s="11">
        <f t="shared" si="64"/>
        <v>270.52</v>
      </c>
      <c r="F2089">
        <f t="shared" si="65"/>
        <v>102155</v>
      </c>
      <c r="H2089" s="14">
        <v>268.35000000000002</v>
      </c>
      <c r="I2089" s="807">
        <v>270.52</v>
      </c>
    </row>
    <row r="2090" spans="2:9" x14ac:dyDescent="0.25">
      <c r="B2090" s="6">
        <v>102156</v>
      </c>
      <c r="C2090" s="9" t="s">
        <v>5719</v>
      </c>
      <c r="D2090" s="6" t="s">
        <v>64</v>
      </c>
      <c r="E2090" s="11">
        <f t="shared" si="64"/>
        <v>259.08</v>
      </c>
      <c r="F2090">
        <f t="shared" si="65"/>
        <v>102156</v>
      </c>
      <c r="H2090" s="11">
        <v>257.43</v>
      </c>
      <c r="I2090" s="76">
        <v>259.08</v>
      </c>
    </row>
    <row r="2091" spans="2:9" x14ac:dyDescent="0.25">
      <c r="B2091" s="4">
        <v>102157</v>
      </c>
      <c r="C2091" s="8" t="s">
        <v>5720</v>
      </c>
      <c r="D2091" s="4" t="s">
        <v>64</v>
      </c>
      <c r="E2091" s="11">
        <f t="shared" si="64"/>
        <v>355.33</v>
      </c>
      <c r="F2091">
        <f t="shared" si="65"/>
        <v>102157</v>
      </c>
      <c r="H2091" s="14">
        <v>353.68</v>
      </c>
      <c r="I2091" s="807">
        <v>355.33</v>
      </c>
    </row>
    <row r="2092" spans="2:9" x14ac:dyDescent="0.25">
      <c r="B2092" s="6">
        <v>102158</v>
      </c>
      <c r="C2092" s="9" t="s">
        <v>5721</v>
      </c>
      <c r="D2092" s="6" t="s">
        <v>64</v>
      </c>
      <c r="E2092" s="11">
        <f t="shared" si="64"/>
        <v>359.81</v>
      </c>
      <c r="F2092">
        <f t="shared" si="65"/>
        <v>102158</v>
      </c>
      <c r="H2092" s="11">
        <v>358.58</v>
      </c>
      <c r="I2092" s="76">
        <v>359.81</v>
      </c>
    </row>
    <row r="2093" spans="2:9" x14ac:dyDescent="0.25">
      <c r="B2093" s="4">
        <v>102159</v>
      </c>
      <c r="C2093" s="8" t="s">
        <v>5722</v>
      </c>
      <c r="D2093" s="4" t="s">
        <v>64</v>
      </c>
      <c r="E2093" s="11">
        <f t="shared" si="64"/>
        <v>428.98</v>
      </c>
      <c r="F2093">
        <f t="shared" si="65"/>
        <v>102159</v>
      </c>
      <c r="H2093" s="14">
        <v>427.89</v>
      </c>
      <c r="I2093" s="807">
        <v>428.98</v>
      </c>
    </row>
    <row r="2094" spans="2:9" x14ac:dyDescent="0.25">
      <c r="B2094" s="6">
        <v>102160</v>
      </c>
      <c r="C2094" s="9" t="s">
        <v>5723</v>
      </c>
      <c r="D2094" s="6" t="s">
        <v>64</v>
      </c>
      <c r="E2094" s="11">
        <f t="shared" si="64"/>
        <v>178.54</v>
      </c>
      <c r="F2094">
        <f t="shared" si="65"/>
        <v>102160</v>
      </c>
      <c r="H2094" s="11">
        <v>175.83</v>
      </c>
      <c r="I2094" s="76">
        <v>178.54</v>
      </c>
    </row>
    <row r="2095" spans="2:9" x14ac:dyDescent="0.25">
      <c r="B2095" s="4">
        <v>102161</v>
      </c>
      <c r="C2095" s="8" t="s">
        <v>8132</v>
      </c>
      <c r="D2095" s="4" t="s">
        <v>64</v>
      </c>
      <c r="E2095" s="11">
        <f t="shared" si="64"/>
        <v>294.11</v>
      </c>
      <c r="F2095">
        <f t="shared" si="65"/>
        <v>102161</v>
      </c>
      <c r="H2095" s="14">
        <v>290.82</v>
      </c>
      <c r="I2095" s="807">
        <v>294.11</v>
      </c>
    </row>
    <row r="2096" spans="2:9" x14ac:dyDescent="0.25">
      <c r="B2096" s="6">
        <v>102162</v>
      </c>
      <c r="C2096" s="9" t="s">
        <v>8133</v>
      </c>
      <c r="D2096" s="6" t="s">
        <v>64</v>
      </c>
      <c r="E2096" s="11">
        <f t="shared" si="64"/>
        <v>314.74</v>
      </c>
      <c r="F2096">
        <f t="shared" si="65"/>
        <v>102162</v>
      </c>
      <c r="H2096" s="11">
        <v>311.45</v>
      </c>
      <c r="I2096" s="76">
        <v>314.74</v>
      </c>
    </row>
    <row r="2097" spans="2:9" x14ac:dyDescent="0.25">
      <c r="B2097" s="4">
        <v>102163</v>
      </c>
      <c r="C2097" s="8" t="s">
        <v>8134</v>
      </c>
      <c r="D2097" s="4" t="s">
        <v>64</v>
      </c>
      <c r="E2097" s="11">
        <f t="shared" si="64"/>
        <v>369.73</v>
      </c>
      <c r="F2097">
        <f t="shared" si="65"/>
        <v>102163</v>
      </c>
      <c r="H2097" s="14">
        <v>366.44</v>
      </c>
      <c r="I2097" s="807">
        <v>369.73</v>
      </c>
    </row>
    <row r="2098" spans="2:9" x14ac:dyDescent="0.25">
      <c r="B2098" s="6">
        <v>102164</v>
      </c>
      <c r="C2098" s="9" t="s">
        <v>8135</v>
      </c>
      <c r="D2098" s="6" t="s">
        <v>64</v>
      </c>
      <c r="E2098" s="11">
        <f t="shared" si="64"/>
        <v>314.23</v>
      </c>
      <c r="F2098">
        <f t="shared" si="65"/>
        <v>102164</v>
      </c>
      <c r="H2098" s="11">
        <v>311.60000000000002</v>
      </c>
      <c r="I2098" s="76">
        <v>314.23</v>
      </c>
    </row>
    <row r="2099" spans="2:9" x14ac:dyDescent="0.25">
      <c r="B2099" s="4">
        <v>102165</v>
      </c>
      <c r="C2099" s="8" t="s">
        <v>8136</v>
      </c>
      <c r="D2099" s="4" t="s">
        <v>64</v>
      </c>
      <c r="E2099" s="11">
        <f t="shared" si="64"/>
        <v>359.21</v>
      </c>
      <c r="F2099">
        <f t="shared" si="65"/>
        <v>102165</v>
      </c>
      <c r="H2099" s="14">
        <v>356.58</v>
      </c>
      <c r="I2099" s="807">
        <v>359.21</v>
      </c>
    </row>
    <row r="2100" spans="2:9" x14ac:dyDescent="0.25">
      <c r="B2100" s="6">
        <v>102166</v>
      </c>
      <c r="C2100" s="9" t="s">
        <v>8137</v>
      </c>
      <c r="D2100" s="6" t="s">
        <v>64</v>
      </c>
      <c r="E2100" s="11">
        <f t="shared" si="64"/>
        <v>327.76</v>
      </c>
      <c r="F2100">
        <f t="shared" si="65"/>
        <v>102166</v>
      </c>
      <c r="H2100" s="11">
        <v>325.76</v>
      </c>
      <c r="I2100" s="76">
        <v>327.76</v>
      </c>
    </row>
    <row r="2101" spans="2:9" x14ac:dyDescent="0.25">
      <c r="B2101" s="4">
        <v>102167</v>
      </c>
      <c r="C2101" s="8" t="s">
        <v>8138</v>
      </c>
      <c r="D2101" s="4" t="s">
        <v>64</v>
      </c>
      <c r="E2101" s="11">
        <f t="shared" si="64"/>
        <v>424.01</v>
      </c>
      <c r="F2101">
        <f t="shared" si="65"/>
        <v>102167</v>
      </c>
      <c r="H2101" s="14">
        <v>422.01</v>
      </c>
      <c r="I2101" s="807">
        <v>424.01</v>
      </c>
    </row>
    <row r="2102" spans="2:9" x14ac:dyDescent="0.25">
      <c r="B2102" s="6">
        <v>102168</v>
      </c>
      <c r="C2102" s="9" t="s">
        <v>8139</v>
      </c>
      <c r="D2102" s="6" t="s">
        <v>64</v>
      </c>
      <c r="E2102" s="11">
        <f t="shared" si="64"/>
        <v>410.72</v>
      </c>
      <c r="F2102">
        <f t="shared" si="65"/>
        <v>102168</v>
      </c>
      <c r="H2102" s="11">
        <v>409.22</v>
      </c>
      <c r="I2102" s="76">
        <v>410.72</v>
      </c>
    </row>
    <row r="2103" spans="2:9" x14ac:dyDescent="0.25">
      <c r="B2103" s="4">
        <v>102169</v>
      </c>
      <c r="C2103" s="8" t="s">
        <v>8140</v>
      </c>
      <c r="D2103" s="4" t="s">
        <v>64</v>
      </c>
      <c r="E2103" s="11">
        <f t="shared" si="64"/>
        <v>473.28</v>
      </c>
      <c r="F2103">
        <f t="shared" si="65"/>
        <v>102169</v>
      </c>
      <c r="H2103" s="14">
        <v>471.98</v>
      </c>
      <c r="I2103" s="807">
        <v>473.28</v>
      </c>
    </row>
    <row r="2104" spans="2:9" x14ac:dyDescent="0.25">
      <c r="B2104" s="6">
        <v>102170</v>
      </c>
      <c r="C2104" s="9" t="s">
        <v>8141</v>
      </c>
      <c r="D2104" s="6" t="s">
        <v>64</v>
      </c>
      <c r="E2104" s="11">
        <f t="shared" si="64"/>
        <v>287.23</v>
      </c>
      <c r="F2104">
        <f t="shared" si="65"/>
        <v>102170</v>
      </c>
      <c r="H2104" s="11">
        <v>283.94</v>
      </c>
      <c r="I2104" s="76">
        <v>287.23</v>
      </c>
    </row>
    <row r="2105" spans="2:9" x14ac:dyDescent="0.25">
      <c r="B2105" s="4">
        <v>102171</v>
      </c>
      <c r="C2105" s="8" t="s">
        <v>8142</v>
      </c>
      <c r="D2105" s="4" t="s">
        <v>64</v>
      </c>
      <c r="E2105" s="11">
        <f t="shared" si="64"/>
        <v>534.23</v>
      </c>
      <c r="F2105">
        <f t="shared" si="65"/>
        <v>102171</v>
      </c>
      <c r="H2105" s="14">
        <v>531.6</v>
      </c>
      <c r="I2105" s="807">
        <v>534.23</v>
      </c>
    </row>
    <row r="2106" spans="2:9" x14ac:dyDescent="0.25">
      <c r="B2106" s="6">
        <v>102172</v>
      </c>
      <c r="C2106" s="9" t="s">
        <v>8143</v>
      </c>
      <c r="D2106" s="6" t="s">
        <v>64</v>
      </c>
      <c r="E2106" s="11">
        <f t="shared" si="64"/>
        <v>520.25</v>
      </c>
      <c r="F2106">
        <f t="shared" si="65"/>
        <v>102172</v>
      </c>
      <c r="H2106" s="11">
        <v>518.25</v>
      </c>
      <c r="I2106" s="76">
        <v>520.25</v>
      </c>
    </row>
    <row r="2107" spans="2:9" x14ac:dyDescent="0.25">
      <c r="B2107" s="4">
        <v>102176</v>
      </c>
      <c r="C2107" s="8" t="s">
        <v>8144</v>
      </c>
      <c r="D2107" s="4" t="s">
        <v>64</v>
      </c>
      <c r="E2107" s="11">
        <f t="shared" si="64"/>
        <v>951.27</v>
      </c>
      <c r="F2107">
        <f t="shared" si="65"/>
        <v>102176</v>
      </c>
      <c r="H2107" s="14">
        <v>944.28</v>
      </c>
      <c r="I2107" s="807">
        <v>951.27</v>
      </c>
    </row>
    <row r="2108" spans="2:9" x14ac:dyDescent="0.25">
      <c r="B2108" s="6">
        <v>102177</v>
      </c>
      <c r="C2108" s="9" t="s">
        <v>8145</v>
      </c>
      <c r="D2108" s="6" t="s">
        <v>64</v>
      </c>
      <c r="E2108" s="11">
        <f t="shared" si="64"/>
        <v>1930.71</v>
      </c>
      <c r="F2108">
        <f t="shared" si="65"/>
        <v>102177</v>
      </c>
      <c r="H2108" s="11">
        <v>1924.35</v>
      </c>
      <c r="I2108" s="76">
        <v>1930.71</v>
      </c>
    </row>
    <row r="2109" spans="2:9" x14ac:dyDescent="0.25">
      <c r="B2109" s="4">
        <v>102178</v>
      </c>
      <c r="C2109" s="8" t="s">
        <v>8146</v>
      </c>
      <c r="D2109" s="4" t="s">
        <v>64</v>
      </c>
      <c r="E2109" s="11">
        <f t="shared" si="64"/>
        <v>2219.2600000000002</v>
      </c>
      <c r="F2109">
        <f t="shared" si="65"/>
        <v>102178</v>
      </c>
      <c r="H2109" s="14">
        <v>2213.44</v>
      </c>
      <c r="I2109" s="807">
        <v>2219.2600000000002</v>
      </c>
    </row>
    <row r="2110" spans="2:9" x14ac:dyDescent="0.25">
      <c r="B2110" s="6">
        <v>102179</v>
      </c>
      <c r="C2110" s="9" t="s">
        <v>8147</v>
      </c>
      <c r="D2110" s="6" t="s">
        <v>64</v>
      </c>
      <c r="E2110" s="11">
        <f t="shared" si="64"/>
        <v>395.81</v>
      </c>
      <c r="F2110">
        <f t="shared" si="65"/>
        <v>102179</v>
      </c>
      <c r="H2110" s="11">
        <v>389.16</v>
      </c>
      <c r="I2110" s="76">
        <v>395.81</v>
      </c>
    </row>
    <row r="2111" spans="2:9" x14ac:dyDescent="0.25">
      <c r="B2111" s="4">
        <v>102180</v>
      </c>
      <c r="C2111" s="8" t="s">
        <v>8148</v>
      </c>
      <c r="D2111" s="4" t="s">
        <v>64</v>
      </c>
      <c r="E2111" s="11">
        <f t="shared" si="64"/>
        <v>468.73</v>
      </c>
      <c r="F2111">
        <f t="shared" si="65"/>
        <v>102180</v>
      </c>
      <c r="H2111" s="14">
        <v>462.39</v>
      </c>
      <c r="I2111" s="807">
        <v>468.73</v>
      </c>
    </row>
    <row r="2112" spans="2:9" x14ac:dyDescent="0.25">
      <c r="B2112" s="6">
        <v>102181</v>
      </c>
      <c r="C2112" s="9" t="s">
        <v>8149</v>
      </c>
      <c r="D2112" s="6" t="s">
        <v>64</v>
      </c>
      <c r="E2112" s="11">
        <f t="shared" si="64"/>
        <v>565.70000000000005</v>
      </c>
      <c r="F2112">
        <f t="shared" si="65"/>
        <v>102181</v>
      </c>
      <c r="H2112" s="11">
        <v>559.75</v>
      </c>
      <c r="I2112" s="76">
        <v>565.70000000000005</v>
      </c>
    </row>
    <row r="2113" spans="2:9" x14ac:dyDescent="0.25">
      <c r="B2113" s="4">
        <v>102182</v>
      </c>
      <c r="C2113" s="8" t="s">
        <v>5724</v>
      </c>
      <c r="D2113" s="4" t="s">
        <v>42</v>
      </c>
      <c r="E2113" s="11">
        <f t="shared" si="64"/>
        <v>1184.3499999999999</v>
      </c>
      <c r="F2113">
        <f t="shared" si="65"/>
        <v>102182</v>
      </c>
      <c r="H2113" s="14">
        <v>1176.3</v>
      </c>
      <c r="I2113" s="807">
        <v>1184.3499999999999</v>
      </c>
    </row>
    <row r="2114" spans="2:9" x14ac:dyDescent="0.25">
      <c r="B2114" s="6">
        <v>102183</v>
      </c>
      <c r="C2114" s="9" t="s">
        <v>5725</v>
      </c>
      <c r="D2114" s="6" t="s">
        <v>42</v>
      </c>
      <c r="E2114" s="11">
        <f t="shared" si="64"/>
        <v>2379.77</v>
      </c>
      <c r="F2114">
        <f t="shared" si="65"/>
        <v>102183</v>
      </c>
      <c r="H2114" s="11">
        <v>2362.5700000000002</v>
      </c>
      <c r="I2114" s="76">
        <v>2379.77</v>
      </c>
    </row>
    <row r="2115" spans="2:9" ht="30" x14ac:dyDescent="0.25">
      <c r="B2115" s="4">
        <v>102184</v>
      </c>
      <c r="C2115" s="8" t="s">
        <v>5726</v>
      </c>
      <c r="D2115" s="4" t="s">
        <v>42</v>
      </c>
      <c r="E2115" s="11">
        <f t="shared" ref="E2115:E2178" si="66">IF($K$2=$H$1,H2115,I2115)</f>
        <v>2091.64</v>
      </c>
      <c r="F2115">
        <f t="shared" ref="F2115:F2178" si="67">IF(LEN($B2115)=7,CONCATENATE(MID($B2115,1,6),"00",RIGHT($B2115,1)),IF(LEN($B2115)=8,CONCATENATE(MID($B2115,1,6),"0",RIGHT($B2115,2)),$B2115))</f>
        <v>102184</v>
      </c>
      <c r="H2115" s="14">
        <v>2077.9899999999998</v>
      </c>
      <c r="I2115" s="807">
        <v>2091.64</v>
      </c>
    </row>
    <row r="2116" spans="2:9" ht="30" x14ac:dyDescent="0.25">
      <c r="B2116" s="6">
        <v>102185</v>
      </c>
      <c r="C2116" s="9" t="s">
        <v>5727</v>
      </c>
      <c r="D2116" s="6" t="s">
        <v>42</v>
      </c>
      <c r="E2116" s="11">
        <f t="shared" si="66"/>
        <v>4194.04</v>
      </c>
      <c r="F2116">
        <f t="shared" si="67"/>
        <v>102185</v>
      </c>
      <c r="H2116" s="11">
        <v>4165.68</v>
      </c>
      <c r="I2116" s="76">
        <v>4194.04</v>
      </c>
    </row>
    <row r="2117" spans="2:9" x14ac:dyDescent="0.25">
      <c r="B2117" s="4">
        <v>102190</v>
      </c>
      <c r="C2117" s="8" t="s">
        <v>5728</v>
      </c>
      <c r="D2117" s="4" t="s">
        <v>64</v>
      </c>
      <c r="E2117" s="11">
        <f t="shared" si="66"/>
        <v>17.010000000000002</v>
      </c>
      <c r="F2117">
        <f t="shared" si="67"/>
        <v>102190</v>
      </c>
      <c r="H2117" s="14">
        <v>15.33</v>
      </c>
      <c r="I2117" s="807">
        <v>17.010000000000002</v>
      </c>
    </row>
    <row r="2118" spans="2:9" x14ac:dyDescent="0.25">
      <c r="B2118" s="6">
        <v>102191</v>
      </c>
      <c r="C2118" s="9" t="s">
        <v>5729</v>
      </c>
      <c r="D2118" s="6" t="s">
        <v>64</v>
      </c>
      <c r="E2118" s="11">
        <f t="shared" si="66"/>
        <v>20.68</v>
      </c>
      <c r="F2118">
        <f t="shared" si="67"/>
        <v>102191</v>
      </c>
      <c r="H2118" s="11">
        <v>18.63</v>
      </c>
      <c r="I2118" s="76">
        <v>20.68</v>
      </c>
    </row>
    <row r="2119" spans="2:9" x14ac:dyDescent="0.25">
      <c r="B2119" s="4">
        <v>102192</v>
      </c>
      <c r="C2119" s="8" t="s">
        <v>5730</v>
      </c>
      <c r="D2119" s="4" t="s">
        <v>64</v>
      </c>
      <c r="E2119" s="11">
        <f t="shared" si="66"/>
        <v>14.75</v>
      </c>
      <c r="F2119">
        <f t="shared" si="67"/>
        <v>102192</v>
      </c>
      <c r="H2119" s="14">
        <v>13.29</v>
      </c>
      <c r="I2119" s="807">
        <v>14.75</v>
      </c>
    </row>
    <row r="2120" spans="2:9" ht="30" x14ac:dyDescent="0.25">
      <c r="B2120" s="6">
        <v>94569</v>
      </c>
      <c r="C2120" s="9" t="s">
        <v>3996</v>
      </c>
      <c r="D2120" s="6" t="s">
        <v>64</v>
      </c>
      <c r="E2120" s="11">
        <f t="shared" si="66"/>
        <v>676.54</v>
      </c>
      <c r="F2120">
        <f t="shared" si="67"/>
        <v>94569</v>
      </c>
      <c r="H2120" s="11">
        <v>670.29</v>
      </c>
      <c r="I2120" s="76">
        <v>676.54</v>
      </c>
    </row>
    <row r="2121" spans="2:9" ht="30" x14ac:dyDescent="0.25">
      <c r="B2121" s="4">
        <v>94570</v>
      </c>
      <c r="C2121" s="8" t="s">
        <v>3997</v>
      </c>
      <c r="D2121" s="4" t="s">
        <v>64</v>
      </c>
      <c r="E2121" s="11">
        <f t="shared" si="66"/>
        <v>350.84</v>
      </c>
      <c r="F2121">
        <f t="shared" si="67"/>
        <v>94570</v>
      </c>
      <c r="H2121" s="14">
        <v>348.95</v>
      </c>
      <c r="I2121" s="807">
        <v>350.84</v>
      </c>
    </row>
    <row r="2122" spans="2:9" ht="30" x14ac:dyDescent="0.25">
      <c r="B2122" s="6">
        <v>94572</v>
      </c>
      <c r="C2122" s="9" t="s">
        <v>3998</v>
      </c>
      <c r="D2122" s="6" t="s">
        <v>64</v>
      </c>
      <c r="E2122" s="11">
        <f t="shared" si="66"/>
        <v>499.9</v>
      </c>
      <c r="F2122">
        <f t="shared" si="67"/>
        <v>94572</v>
      </c>
      <c r="H2122" s="11">
        <v>497.35</v>
      </c>
      <c r="I2122" s="76">
        <v>499.9</v>
      </c>
    </row>
    <row r="2123" spans="2:9" ht="30" x14ac:dyDescent="0.25">
      <c r="B2123" s="4">
        <v>94573</v>
      </c>
      <c r="C2123" s="8" t="s">
        <v>3999</v>
      </c>
      <c r="D2123" s="4" t="s">
        <v>64</v>
      </c>
      <c r="E2123" s="11">
        <f t="shared" si="66"/>
        <v>406.03</v>
      </c>
      <c r="F2123">
        <f t="shared" si="67"/>
        <v>94573</v>
      </c>
      <c r="H2123" s="14">
        <v>402.52</v>
      </c>
      <c r="I2123" s="807">
        <v>406.03</v>
      </c>
    </row>
    <row r="2124" spans="2:9" ht="45" x14ac:dyDescent="0.25">
      <c r="B2124" s="6">
        <v>94580</v>
      </c>
      <c r="C2124" s="9" t="s">
        <v>4000</v>
      </c>
      <c r="D2124" s="6" t="s">
        <v>64</v>
      </c>
      <c r="E2124" s="11">
        <f t="shared" si="66"/>
        <v>556.73</v>
      </c>
      <c r="F2124">
        <f t="shared" si="67"/>
        <v>94580</v>
      </c>
      <c r="H2124" s="11">
        <v>552.64</v>
      </c>
      <c r="I2124" s="76">
        <v>556.73</v>
      </c>
    </row>
    <row r="2125" spans="2:9" x14ac:dyDescent="0.25">
      <c r="B2125" s="4">
        <v>94589</v>
      </c>
      <c r="C2125" s="8" t="s">
        <v>6528</v>
      </c>
      <c r="D2125" s="4" t="s">
        <v>9</v>
      </c>
      <c r="E2125" s="11">
        <f t="shared" si="66"/>
        <v>21.16</v>
      </c>
      <c r="F2125">
        <f t="shared" si="67"/>
        <v>94589</v>
      </c>
      <c r="H2125" s="14">
        <v>19.86</v>
      </c>
      <c r="I2125" s="807">
        <v>21.16</v>
      </c>
    </row>
    <row r="2126" spans="2:9" x14ac:dyDescent="0.25">
      <c r="B2126" s="6">
        <v>94590</v>
      </c>
      <c r="C2126" s="9" t="s">
        <v>6529</v>
      </c>
      <c r="D2126" s="6" t="s">
        <v>9</v>
      </c>
      <c r="E2126" s="11">
        <f t="shared" si="66"/>
        <v>17.86</v>
      </c>
      <c r="F2126">
        <f t="shared" si="67"/>
        <v>94590</v>
      </c>
      <c r="H2126" s="11">
        <v>17.3</v>
      </c>
      <c r="I2126" s="76">
        <v>17.86</v>
      </c>
    </row>
    <row r="2127" spans="2:9" ht="30" x14ac:dyDescent="0.25">
      <c r="B2127" s="4">
        <v>100674</v>
      </c>
      <c r="C2127" s="8" t="s">
        <v>4001</v>
      </c>
      <c r="D2127" s="4" t="s">
        <v>64</v>
      </c>
      <c r="E2127" s="11">
        <f t="shared" si="66"/>
        <v>730.84</v>
      </c>
      <c r="F2127">
        <f t="shared" si="67"/>
        <v>100674</v>
      </c>
      <c r="H2127" s="14">
        <v>728.21</v>
      </c>
      <c r="I2127" s="807">
        <v>730.84</v>
      </c>
    </row>
    <row r="2128" spans="2:9" ht="30" x14ac:dyDescent="0.25">
      <c r="B2128" s="6">
        <v>101096</v>
      </c>
      <c r="C2128" s="9" t="s">
        <v>8903</v>
      </c>
      <c r="D2128" s="6" t="s">
        <v>7</v>
      </c>
      <c r="E2128" s="11">
        <f t="shared" si="66"/>
        <v>1338.42</v>
      </c>
      <c r="F2128">
        <f t="shared" si="67"/>
        <v>101096</v>
      </c>
      <c r="H2128" s="11">
        <v>1276.43</v>
      </c>
      <c r="I2128" s="76">
        <v>1338.42</v>
      </c>
    </row>
    <row r="2129" spans="2:9" ht="30" x14ac:dyDescent="0.25">
      <c r="B2129" s="4">
        <v>101097</v>
      </c>
      <c r="C2129" s="8" t="s">
        <v>8904</v>
      </c>
      <c r="D2129" s="4" t="s">
        <v>7</v>
      </c>
      <c r="E2129" s="11">
        <f t="shared" si="66"/>
        <v>1275.7</v>
      </c>
      <c r="F2129">
        <f t="shared" si="67"/>
        <v>101097</v>
      </c>
      <c r="H2129" s="14">
        <v>1220.23</v>
      </c>
      <c r="I2129" s="807">
        <v>1275.7</v>
      </c>
    </row>
    <row r="2130" spans="2:9" ht="30" x14ac:dyDescent="0.25">
      <c r="B2130" s="6">
        <v>101098</v>
      </c>
      <c r="C2130" s="9" t="s">
        <v>8905</v>
      </c>
      <c r="D2130" s="6" t="s">
        <v>7</v>
      </c>
      <c r="E2130" s="11">
        <f t="shared" si="66"/>
        <v>1198.4000000000001</v>
      </c>
      <c r="F2130">
        <f t="shared" si="67"/>
        <v>101098</v>
      </c>
      <c r="H2130" s="11">
        <v>1151.8800000000001</v>
      </c>
      <c r="I2130" s="76">
        <v>1198.4000000000001</v>
      </c>
    </row>
    <row r="2131" spans="2:9" ht="30" x14ac:dyDescent="0.25">
      <c r="B2131" s="4">
        <v>101099</v>
      </c>
      <c r="C2131" s="8" t="s">
        <v>8906</v>
      </c>
      <c r="D2131" s="4" t="s">
        <v>7</v>
      </c>
      <c r="E2131" s="11">
        <f t="shared" si="66"/>
        <v>1104.05</v>
      </c>
      <c r="F2131">
        <f t="shared" si="67"/>
        <v>101099</v>
      </c>
      <c r="H2131" s="14">
        <v>1063.53</v>
      </c>
      <c r="I2131" s="807">
        <v>1104.05</v>
      </c>
    </row>
    <row r="2132" spans="2:9" ht="30" x14ac:dyDescent="0.25">
      <c r="B2132" s="6">
        <v>101100</v>
      </c>
      <c r="C2132" s="9" t="s">
        <v>8907</v>
      </c>
      <c r="D2132" s="6" t="s">
        <v>7</v>
      </c>
      <c r="E2132" s="11">
        <f t="shared" si="66"/>
        <v>1045.1300000000001</v>
      </c>
      <c r="F2132">
        <f t="shared" si="67"/>
        <v>101100</v>
      </c>
      <c r="H2132" s="11">
        <v>1026.1600000000001</v>
      </c>
      <c r="I2132" s="76">
        <v>1045.1300000000001</v>
      </c>
    </row>
    <row r="2133" spans="2:9" ht="30" x14ac:dyDescent="0.25">
      <c r="B2133" s="4">
        <v>101101</v>
      </c>
      <c r="C2133" s="8" t="s">
        <v>8908</v>
      </c>
      <c r="D2133" s="4" t="s">
        <v>7</v>
      </c>
      <c r="E2133" s="11">
        <f t="shared" si="66"/>
        <v>1023.07</v>
      </c>
      <c r="F2133">
        <f t="shared" si="67"/>
        <v>101101</v>
      </c>
      <c r="H2133" s="14">
        <v>1005.09</v>
      </c>
      <c r="I2133" s="807">
        <v>1023.07</v>
      </c>
    </row>
    <row r="2134" spans="2:9" ht="30" x14ac:dyDescent="0.25">
      <c r="B2134" s="6">
        <v>101102</v>
      </c>
      <c r="C2134" s="9" t="s">
        <v>8909</v>
      </c>
      <c r="D2134" s="6" t="s">
        <v>7</v>
      </c>
      <c r="E2134" s="11">
        <f t="shared" si="66"/>
        <v>1001.91</v>
      </c>
      <c r="F2134">
        <f t="shared" si="67"/>
        <v>101102</v>
      </c>
      <c r="H2134" s="11">
        <v>985.34</v>
      </c>
      <c r="I2134" s="76">
        <v>1001.91</v>
      </c>
    </row>
    <row r="2135" spans="2:9" ht="30" x14ac:dyDescent="0.25">
      <c r="B2135" s="4">
        <v>101103</v>
      </c>
      <c r="C2135" s="8" t="s">
        <v>8910</v>
      </c>
      <c r="D2135" s="4" t="s">
        <v>7</v>
      </c>
      <c r="E2135" s="11">
        <f t="shared" si="66"/>
        <v>944.02</v>
      </c>
      <c r="F2135">
        <f t="shared" si="67"/>
        <v>101103</v>
      </c>
      <c r="H2135" s="14">
        <v>928.55</v>
      </c>
      <c r="I2135" s="811">
        <v>944.02</v>
      </c>
    </row>
    <row r="2136" spans="2:9" ht="30" x14ac:dyDescent="0.25">
      <c r="B2136" s="6">
        <v>101104</v>
      </c>
      <c r="C2136" s="9" t="s">
        <v>8911</v>
      </c>
      <c r="D2136" s="6" t="s">
        <v>7</v>
      </c>
      <c r="E2136" s="11">
        <f t="shared" si="66"/>
        <v>1512.7</v>
      </c>
      <c r="F2136">
        <f t="shared" si="67"/>
        <v>101104</v>
      </c>
      <c r="H2136" s="11">
        <v>1461.55</v>
      </c>
      <c r="I2136" s="76">
        <v>1512.7</v>
      </c>
    </row>
    <row r="2137" spans="2:9" ht="30" x14ac:dyDescent="0.25">
      <c r="B2137" s="4">
        <v>101105</v>
      </c>
      <c r="C2137" s="8" t="s">
        <v>8912</v>
      </c>
      <c r="D2137" s="4" t="s">
        <v>7</v>
      </c>
      <c r="E2137" s="11">
        <f t="shared" si="66"/>
        <v>1447.33</v>
      </c>
      <c r="F2137">
        <f t="shared" si="67"/>
        <v>101105</v>
      </c>
      <c r="H2137" s="14">
        <v>1402.5</v>
      </c>
      <c r="I2137" s="807">
        <v>1447.33</v>
      </c>
    </row>
    <row r="2138" spans="2:9" ht="30" x14ac:dyDescent="0.25">
      <c r="B2138" s="6">
        <v>101106</v>
      </c>
      <c r="C2138" s="9" t="s">
        <v>8913</v>
      </c>
      <c r="D2138" s="6" t="s">
        <v>7</v>
      </c>
      <c r="E2138" s="11">
        <f t="shared" si="66"/>
        <v>1366.46</v>
      </c>
      <c r="F2138">
        <f t="shared" si="67"/>
        <v>101106</v>
      </c>
      <c r="H2138" s="11">
        <v>1330.24</v>
      </c>
      <c r="I2138" s="76">
        <v>1366.46</v>
      </c>
    </row>
    <row r="2139" spans="2:9" ht="30" x14ac:dyDescent="0.25">
      <c r="B2139" s="4">
        <v>101107</v>
      </c>
      <c r="C2139" s="8" t="s">
        <v>8914</v>
      </c>
      <c r="D2139" s="4" t="s">
        <v>7</v>
      </c>
      <c r="E2139" s="11">
        <f t="shared" si="66"/>
        <v>1266.77</v>
      </c>
      <c r="F2139">
        <f t="shared" si="67"/>
        <v>101107</v>
      </c>
      <c r="H2139" s="14">
        <v>1236.1600000000001</v>
      </c>
      <c r="I2139" s="807">
        <v>1266.77</v>
      </c>
    </row>
    <row r="2140" spans="2:9" ht="45" x14ac:dyDescent="0.25">
      <c r="B2140" s="6">
        <v>101108</v>
      </c>
      <c r="C2140" s="9" t="s">
        <v>8915</v>
      </c>
      <c r="D2140" s="6" t="s">
        <v>7</v>
      </c>
      <c r="E2140" s="11">
        <f t="shared" si="66"/>
        <v>1214.0899999999999</v>
      </c>
      <c r="F2140">
        <f t="shared" si="67"/>
        <v>101108</v>
      </c>
      <c r="H2140" s="11">
        <v>1206.6300000000001</v>
      </c>
      <c r="I2140" s="76">
        <v>1214.0899999999999</v>
      </c>
    </row>
    <row r="2141" spans="2:9" ht="45" x14ac:dyDescent="0.25">
      <c r="B2141" s="4">
        <v>101109</v>
      </c>
      <c r="C2141" s="8" t="s">
        <v>8916</v>
      </c>
      <c r="D2141" s="4" t="s">
        <v>7</v>
      </c>
      <c r="E2141" s="11">
        <f t="shared" si="66"/>
        <v>1189.6500000000001</v>
      </c>
      <c r="F2141">
        <f t="shared" si="67"/>
        <v>101109</v>
      </c>
      <c r="H2141" s="14">
        <v>1182.94</v>
      </c>
      <c r="I2141" s="807">
        <v>1189.6500000000001</v>
      </c>
    </row>
    <row r="2142" spans="2:9" ht="45" x14ac:dyDescent="0.25">
      <c r="B2142" s="6">
        <v>101110</v>
      </c>
      <c r="C2142" s="9" t="s">
        <v>8917</v>
      </c>
      <c r="D2142" s="6" t="s">
        <v>7</v>
      </c>
      <c r="E2142" s="11">
        <f t="shared" si="66"/>
        <v>1165.53</v>
      </c>
      <c r="F2142">
        <f t="shared" si="67"/>
        <v>101110</v>
      </c>
      <c r="H2142" s="11">
        <v>1159.82</v>
      </c>
      <c r="I2142" s="76">
        <v>1165.53</v>
      </c>
    </row>
    <row r="2143" spans="2:9" ht="45" x14ac:dyDescent="0.25">
      <c r="B2143" s="4">
        <v>101111</v>
      </c>
      <c r="C2143" s="8" t="s">
        <v>8918</v>
      </c>
      <c r="D2143" s="4" t="s">
        <v>7</v>
      </c>
      <c r="E2143" s="11">
        <f t="shared" si="66"/>
        <v>1102.9100000000001</v>
      </c>
      <c r="F2143">
        <f t="shared" si="67"/>
        <v>101111</v>
      </c>
      <c r="H2143" s="14">
        <v>1097.83</v>
      </c>
      <c r="I2143" s="807">
        <v>1102.9100000000001</v>
      </c>
    </row>
    <row r="2144" spans="2:9" ht="30" x14ac:dyDescent="0.25">
      <c r="B2144" s="6">
        <v>101112</v>
      </c>
      <c r="C2144" s="9" t="s">
        <v>4264</v>
      </c>
      <c r="D2144" s="6" t="s">
        <v>7</v>
      </c>
      <c r="E2144" s="11">
        <f t="shared" si="66"/>
        <v>973.35</v>
      </c>
      <c r="F2144">
        <f t="shared" si="67"/>
        <v>101112</v>
      </c>
      <c r="H2144" s="11">
        <v>935.68</v>
      </c>
      <c r="I2144" s="76">
        <v>973.35</v>
      </c>
    </row>
    <row r="2145" spans="2:9" ht="30" x14ac:dyDescent="0.25">
      <c r="B2145" s="4">
        <v>101113</v>
      </c>
      <c r="C2145" s="8" t="s">
        <v>8919</v>
      </c>
      <c r="D2145" s="4" t="s">
        <v>7</v>
      </c>
      <c r="E2145" s="11">
        <f t="shared" si="66"/>
        <v>1154.79</v>
      </c>
      <c r="F2145">
        <f t="shared" si="67"/>
        <v>101113</v>
      </c>
      <c r="H2145" s="14">
        <v>1127.7</v>
      </c>
      <c r="I2145" s="807">
        <v>1154.79</v>
      </c>
    </row>
    <row r="2146" spans="2:9" x14ac:dyDescent="0.25">
      <c r="B2146" s="6">
        <v>95601</v>
      </c>
      <c r="C2146" s="9" t="s">
        <v>5907</v>
      </c>
      <c r="D2146" s="6" t="s">
        <v>42</v>
      </c>
      <c r="E2146" s="11">
        <f t="shared" si="66"/>
        <v>15.04</v>
      </c>
      <c r="F2146">
        <f t="shared" si="67"/>
        <v>95601</v>
      </c>
      <c r="H2146" s="11">
        <v>13.61</v>
      </c>
      <c r="I2146" s="76">
        <v>15.04</v>
      </c>
    </row>
    <row r="2147" spans="2:9" x14ac:dyDescent="0.25">
      <c r="B2147" s="4">
        <v>95602</v>
      </c>
      <c r="C2147" s="8" t="s">
        <v>5908</v>
      </c>
      <c r="D2147" s="4" t="s">
        <v>42</v>
      </c>
      <c r="E2147" s="11">
        <f t="shared" si="66"/>
        <v>24.1</v>
      </c>
      <c r="F2147">
        <f t="shared" si="67"/>
        <v>95602</v>
      </c>
      <c r="H2147" s="14">
        <v>21.81</v>
      </c>
      <c r="I2147" s="811">
        <v>24.1</v>
      </c>
    </row>
    <row r="2148" spans="2:9" x14ac:dyDescent="0.25">
      <c r="B2148" s="6">
        <v>95603</v>
      </c>
      <c r="C2148" s="9" t="s">
        <v>5909</v>
      </c>
      <c r="D2148" s="6" t="s">
        <v>42</v>
      </c>
      <c r="E2148" s="11">
        <f t="shared" si="66"/>
        <v>41.1</v>
      </c>
      <c r="F2148">
        <f t="shared" si="67"/>
        <v>95603</v>
      </c>
      <c r="H2148" s="11">
        <v>37.200000000000003</v>
      </c>
      <c r="I2148">
        <v>41.1</v>
      </c>
    </row>
    <row r="2149" spans="2:9" x14ac:dyDescent="0.25">
      <c r="B2149" s="4">
        <v>95604</v>
      </c>
      <c r="C2149" s="8" t="s">
        <v>5910</v>
      </c>
      <c r="D2149" s="4" t="s">
        <v>42</v>
      </c>
      <c r="E2149" s="11">
        <f t="shared" si="66"/>
        <v>63.78</v>
      </c>
      <c r="F2149">
        <f t="shared" si="67"/>
        <v>95604</v>
      </c>
      <c r="H2149" s="14">
        <v>57.72</v>
      </c>
      <c r="I2149" s="811">
        <v>63.78</v>
      </c>
    </row>
    <row r="2150" spans="2:9" x14ac:dyDescent="0.25">
      <c r="B2150" s="6">
        <v>95605</v>
      </c>
      <c r="C2150" s="9" t="s">
        <v>5911</v>
      </c>
      <c r="D2150" s="6" t="s">
        <v>42</v>
      </c>
      <c r="E2150" s="11">
        <f t="shared" si="66"/>
        <v>117.13</v>
      </c>
      <c r="F2150">
        <f t="shared" si="67"/>
        <v>95605</v>
      </c>
      <c r="H2150" s="11">
        <v>106.01</v>
      </c>
      <c r="I2150">
        <v>117.13</v>
      </c>
    </row>
    <row r="2151" spans="2:9" x14ac:dyDescent="0.25">
      <c r="B2151" s="4">
        <v>95607</v>
      </c>
      <c r="C2151" s="8" t="s">
        <v>5912</v>
      </c>
      <c r="D2151" s="4" t="s">
        <v>42</v>
      </c>
      <c r="E2151" s="11">
        <f t="shared" si="66"/>
        <v>26.73</v>
      </c>
      <c r="F2151">
        <f t="shared" si="67"/>
        <v>95607</v>
      </c>
      <c r="H2151" s="14">
        <v>25.6</v>
      </c>
      <c r="I2151" s="811">
        <v>26.73</v>
      </c>
    </row>
    <row r="2152" spans="2:9" x14ac:dyDescent="0.25">
      <c r="B2152" s="6">
        <v>95608</v>
      </c>
      <c r="C2152" s="9" t="s">
        <v>5913</v>
      </c>
      <c r="D2152" s="6" t="s">
        <v>42</v>
      </c>
      <c r="E2152" s="11">
        <f t="shared" si="66"/>
        <v>38.78</v>
      </c>
      <c r="F2152">
        <f t="shared" si="67"/>
        <v>95608</v>
      </c>
      <c r="H2152" s="11">
        <v>37.15</v>
      </c>
      <c r="I2152">
        <v>38.78</v>
      </c>
    </row>
    <row r="2153" spans="2:9" x14ac:dyDescent="0.25">
      <c r="B2153" s="4">
        <v>95609</v>
      </c>
      <c r="C2153" s="8" t="s">
        <v>5914</v>
      </c>
      <c r="D2153" s="4" t="s">
        <v>42</v>
      </c>
      <c r="E2153" s="11">
        <f t="shared" si="66"/>
        <v>49.17</v>
      </c>
      <c r="F2153">
        <f t="shared" si="67"/>
        <v>95609</v>
      </c>
      <c r="H2153" s="14">
        <v>47.11</v>
      </c>
      <c r="I2153" s="811">
        <v>49.17</v>
      </c>
    </row>
    <row r="2154" spans="2:9" ht="30" x14ac:dyDescent="0.25">
      <c r="B2154" s="6">
        <v>100651</v>
      </c>
      <c r="C2154" s="9" t="s">
        <v>9183</v>
      </c>
      <c r="D2154" s="6" t="s">
        <v>9</v>
      </c>
      <c r="E2154" s="11">
        <f t="shared" si="66"/>
        <v>166.88</v>
      </c>
      <c r="F2154">
        <f t="shared" si="67"/>
        <v>100651</v>
      </c>
      <c r="H2154" s="11">
        <v>165.46</v>
      </c>
      <c r="I2154">
        <v>166.88</v>
      </c>
    </row>
    <row r="2155" spans="2:9" ht="30" x14ac:dyDescent="0.25">
      <c r="B2155" s="4">
        <v>100652</v>
      </c>
      <c r="C2155" s="8" t="s">
        <v>9184</v>
      </c>
      <c r="D2155" s="4" t="s">
        <v>9</v>
      </c>
      <c r="E2155" s="11">
        <f t="shared" si="66"/>
        <v>333.08</v>
      </c>
      <c r="F2155">
        <f t="shared" si="67"/>
        <v>100652</v>
      </c>
      <c r="H2155" s="14">
        <v>331.2</v>
      </c>
      <c r="I2155" s="811">
        <v>333.08</v>
      </c>
    </row>
    <row r="2156" spans="2:9" ht="30" x14ac:dyDescent="0.25">
      <c r="B2156" s="6">
        <v>100653</v>
      </c>
      <c r="C2156" s="9" t="s">
        <v>9185</v>
      </c>
      <c r="D2156" s="6" t="s">
        <v>9</v>
      </c>
      <c r="E2156" s="11">
        <f t="shared" si="66"/>
        <v>565.66</v>
      </c>
      <c r="F2156">
        <f t="shared" si="67"/>
        <v>100653</v>
      </c>
      <c r="H2156" s="11">
        <v>563.32000000000005</v>
      </c>
      <c r="I2156">
        <v>565.66</v>
      </c>
    </row>
    <row r="2157" spans="2:9" ht="30" x14ac:dyDescent="0.25">
      <c r="B2157" s="4">
        <v>100654</v>
      </c>
      <c r="C2157" s="8" t="s">
        <v>9186</v>
      </c>
      <c r="D2157" s="4" t="s">
        <v>9</v>
      </c>
      <c r="E2157" s="11">
        <f t="shared" si="66"/>
        <v>759.04</v>
      </c>
      <c r="F2157">
        <f t="shared" si="67"/>
        <v>100654</v>
      </c>
      <c r="H2157" s="14">
        <v>756.28</v>
      </c>
      <c r="I2157" s="811">
        <v>759.04</v>
      </c>
    </row>
    <row r="2158" spans="2:9" ht="30" x14ac:dyDescent="0.25">
      <c r="B2158" s="6">
        <v>100655</v>
      </c>
      <c r="C2158" s="9" t="s">
        <v>9187</v>
      </c>
      <c r="D2158" s="6" t="s">
        <v>9</v>
      </c>
      <c r="E2158" s="11">
        <f t="shared" si="66"/>
        <v>887.73</v>
      </c>
      <c r="F2158">
        <f t="shared" si="67"/>
        <v>100655</v>
      </c>
      <c r="H2158" s="11">
        <v>885.32</v>
      </c>
      <c r="I2158">
        <v>887.73</v>
      </c>
    </row>
    <row r="2159" spans="2:9" ht="30" x14ac:dyDescent="0.25">
      <c r="B2159" s="4">
        <v>100656</v>
      </c>
      <c r="C2159" s="8" t="s">
        <v>4002</v>
      </c>
      <c r="D2159" s="4" t="s">
        <v>9</v>
      </c>
      <c r="E2159" s="11">
        <f t="shared" si="66"/>
        <v>110.36</v>
      </c>
      <c r="F2159">
        <f t="shared" si="67"/>
        <v>100656</v>
      </c>
      <c r="H2159" s="14">
        <v>108.95</v>
      </c>
      <c r="I2159" s="811">
        <v>110.36</v>
      </c>
    </row>
    <row r="2160" spans="2:9" ht="30" x14ac:dyDescent="0.25">
      <c r="B2160" s="6">
        <v>100657</v>
      </c>
      <c r="C2160" s="9" t="s">
        <v>4003</v>
      </c>
      <c r="D2160" s="6" t="s">
        <v>9</v>
      </c>
      <c r="E2160" s="11">
        <f t="shared" si="66"/>
        <v>142.97</v>
      </c>
      <c r="F2160">
        <f t="shared" si="67"/>
        <v>100657</v>
      </c>
      <c r="H2160" s="11">
        <v>141.49</v>
      </c>
      <c r="I2160">
        <v>142.97</v>
      </c>
    </row>
    <row r="2161" spans="2:9" ht="30" x14ac:dyDescent="0.25">
      <c r="B2161" s="4">
        <v>100658</v>
      </c>
      <c r="C2161" s="8" t="s">
        <v>4004</v>
      </c>
      <c r="D2161" s="4" t="s">
        <v>9</v>
      </c>
      <c r="E2161" s="11">
        <f t="shared" si="66"/>
        <v>332.36</v>
      </c>
      <c r="F2161">
        <f t="shared" si="67"/>
        <v>100658</v>
      </c>
      <c r="H2161" s="14">
        <v>330.32</v>
      </c>
      <c r="I2161" s="811">
        <v>332.36</v>
      </c>
    </row>
    <row r="2162" spans="2:9" ht="30" x14ac:dyDescent="0.25">
      <c r="B2162" s="6">
        <v>100889</v>
      </c>
      <c r="C2162" s="9" t="s">
        <v>4110</v>
      </c>
      <c r="D2162" s="6" t="s">
        <v>49</v>
      </c>
      <c r="E2162" s="11">
        <f t="shared" si="66"/>
        <v>11.9</v>
      </c>
      <c r="F2162">
        <f t="shared" si="67"/>
        <v>100889</v>
      </c>
      <c r="H2162" s="11">
        <v>11.86</v>
      </c>
      <c r="I2162">
        <v>11.9</v>
      </c>
    </row>
    <row r="2163" spans="2:9" ht="30" x14ac:dyDescent="0.25">
      <c r="B2163" s="4">
        <v>100890</v>
      </c>
      <c r="C2163" s="8" t="s">
        <v>4111</v>
      </c>
      <c r="D2163" s="4" t="s">
        <v>49</v>
      </c>
      <c r="E2163" s="11">
        <f t="shared" si="66"/>
        <v>11.74</v>
      </c>
      <c r="F2163">
        <f t="shared" si="67"/>
        <v>100890</v>
      </c>
      <c r="H2163" s="14">
        <v>11.71</v>
      </c>
      <c r="I2163" s="811">
        <v>11.74</v>
      </c>
    </row>
    <row r="2164" spans="2:9" ht="30" x14ac:dyDescent="0.25">
      <c r="B2164" s="6">
        <v>100892</v>
      </c>
      <c r="C2164" s="9" t="s">
        <v>4112</v>
      </c>
      <c r="D2164" s="6" t="s">
        <v>49</v>
      </c>
      <c r="E2164" s="11">
        <f t="shared" si="66"/>
        <v>12.3</v>
      </c>
      <c r="F2164">
        <f t="shared" si="67"/>
        <v>100892</v>
      </c>
      <c r="H2164" s="11">
        <v>12.24</v>
      </c>
      <c r="I2164">
        <v>12.3</v>
      </c>
    </row>
    <row r="2165" spans="2:9" ht="30" x14ac:dyDescent="0.25">
      <c r="B2165" s="4">
        <v>100893</v>
      </c>
      <c r="C2165" s="8" t="s">
        <v>4113</v>
      </c>
      <c r="D2165" s="4" t="s">
        <v>49</v>
      </c>
      <c r="E2165" s="11">
        <f t="shared" si="66"/>
        <v>12.13</v>
      </c>
      <c r="F2165">
        <f t="shared" si="67"/>
        <v>100893</v>
      </c>
      <c r="H2165" s="14">
        <v>12.08</v>
      </c>
      <c r="I2165" s="811">
        <v>12.13</v>
      </c>
    </row>
    <row r="2166" spans="2:9" ht="30" x14ac:dyDescent="0.25">
      <c r="B2166" s="6">
        <v>100894</v>
      </c>
      <c r="C2166" s="9" t="s">
        <v>4114</v>
      </c>
      <c r="D2166" s="6" t="s">
        <v>49</v>
      </c>
      <c r="E2166" s="11">
        <f t="shared" si="66"/>
        <v>12.03</v>
      </c>
      <c r="F2166">
        <f t="shared" si="67"/>
        <v>100894</v>
      </c>
      <c r="H2166" s="11">
        <v>11.98</v>
      </c>
      <c r="I2166">
        <v>12.03</v>
      </c>
    </row>
    <row r="2167" spans="2:9" ht="30" x14ac:dyDescent="0.25">
      <c r="B2167" s="4">
        <v>100896</v>
      </c>
      <c r="C2167" s="8" t="s">
        <v>9188</v>
      </c>
      <c r="D2167" s="4" t="s">
        <v>9</v>
      </c>
      <c r="E2167" s="11">
        <f t="shared" si="66"/>
        <v>73.77</v>
      </c>
      <c r="F2167">
        <f t="shared" si="67"/>
        <v>100896</v>
      </c>
      <c r="H2167" s="14">
        <v>73.010000000000005</v>
      </c>
      <c r="I2167" s="811">
        <v>73.77</v>
      </c>
    </row>
    <row r="2168" spans="2:9" ht="30" x14ac:dyDescent="0.25">
      <c r="B2168" s="6">
        <v>100897</v>
      </c>
      <c r="C2168" s="9" t="s">
        <v>9189</v>
      </c>
      <c r="D2168" s="6" t="s">
        <v>9</v>
      </c>
      <c r="E2168" s="11">
        <f t="shared" si="66"/>
        <v>150.47999999999999</v>
      </c>
      <c r="F2168">
        <f t="shared" si="67"/>
        <v>100897</v>
      </c>
      <c r="H2168" s="11">
        <v>149.53</v>
      </c>
      <c r="I2168">
        <v>150.47999999999999</v>
      </c>
    </row>
    <row r="2169" spans="2:9" ht="30" x14ac:dyDescent="0.25">
      <c r="B2169" s="4">
        <v>100898</v>
      </c>
      <c r="C2169" s="8" t="s">
        <v>9190</v>
      </c>
      <c r="D2169" s="4" t="s">
        <v>9</v>
      </c>
      <c r="E2169" s="11">
        <f t="shared" si="66"/>
        <v>299.67</v>
      </c>
      <c r="F2169">
        <f t="shared" si="67"/>
        <v>100898</v>
      </c>
      <c r="H2169" s="14">
        <v>298.45999999999998</v>
      </c>
      <c r="I2169" s="811">
        <v>299.67</v>
      </c>
    </row>
    <row r="2170" spans="2:9" ht="30" x14ac:dyDescent="0.25">
      <c r="B2170" s="6">
        <v>100899</v>
      </c>
      <c r="C2170" s="9" t="s">
        <v>9191</v>
      </c>
      <c r="D2170" s="6" t="s">
        <v>9</v>
      </c>
      <c r="E2170" s="11">
        <f t="shared" si="66"/>
        <v>96.19</v>
      </c>
      <c r="F2170">
        <f t="shared" si="67"/>
        <v>100899</v>
      </c>
      <c r="H2170" s="11">
        <v>93.12</v>
      </c>
      <c r="I2170">
        <v>96.19</v>
      </c>
    </row>
    <row r="2171" spans="2:9" ht="30" x14ac:dyDescent="0.25">
      <c r="B2171" s="4">
        <v>100900</v>
      </c>
      <c r="C2171" s="8" t="s">
        <v>9192</v>
      </c>
      <c r="D2171" s="4" t="s">
        <v>9</v>
      </c>
      <c r="E2171" s="11">
        <f t="shared" si="66"/>
        <v>345.36</v>
      </c>
      <c r="F2171">
        <f t="shared" si="67"/>
        <v>100900</v>
      </c>
      <c r="H2171" s="14">
        <v>343.74</v>
      </c>
      <c r="I2171" s="811">
        <v>345.36</v>
      </c>
    </row>
    <row r="2172" spans="2:9" ht="30" x14ac:dyDescent="0.25">
      <c r="B2172" s="6">
        <v>101173</v>
      </c>
      <c r="C2172" s="9" t="s">
        <v>4265</v>
      </c>
      <c r="D2172" s="6" t="s">
        <v>9</v>
      </c>
      <c r="E2172" s="11">
        <f t="shared" si="66"/>
        <v>64.55</v>
      </c>
      <c r="F2172">
        <f t="shared" si="67"/>
        <v>101173</v>
      </c>
      <c r="H2172" s="11">
        <v>61.61</v>
      </c>
      <c r="I2172">
        <v>64.55</v>
      </c>
    </row>
    <row r="2173" spans="2:9" ht="30" x14ac:dyDescent="0.25">
      <c r="B2173" s="4">
        <v>101174</v>
      </c>
      <c r="C2173" s="8" t="s">
        <v>4266</v>
      </c>
      <c r="D2173" s="4" t="s">
        <v>9</v>
      </c>
      <c r="E2173" s="11">
        <f t="shared" si="66"/>
        <v>89.3</v>
      </c>
      <c r="F2173">
        <f t="shared" si="67"/>
        <v>101174</v>
      </c>
      <c r="H2173" s="14">
        <v>84.76</v>
      </c>
      <c r="I2173" s="811">
        <v>89.3</v>
      </c>
    </row>
    <row r="2174" spans="2:9" ht="30" x14ac:dyDescent="0.25">
      <c r="B2174" s="6">
        <v>101175</v>
      </c>
      <c r="C2174" s="9" t="s">
        <v>4267</v>
      </c>
      <c r="D2174" s="6" t="s">
        <v>9</v>
      </c>
      <c r="E2174" s="11">
        <f t="shared" si="66"/>
        <v>122.06</v>
      </c>
      <c r="F2174">
        <f t="shared" si="67"/>
        <v>101175</v>
      </c>
      <c r="H2174" s="11">
        <v>115.88</v>
      </c>
      <c r="I2174">
        <v>122.06</v>
      </c>
    </row>
    <row r="2175" spans="2:9" ht="30" x14ac:dyDescent="0.25">
      <c r="B2175" s="4">
        <v>101176</v>
      </c>
      <c r="C2175" s="8" t="s">
        <v>9193</v>
      </c>
      <c r="D2175" s="4" t="s">
        <v>9</v>
      </c>
      <c r="E2175" s="11">
        <f t="shared" si="66"/>
        <v>154.56</v>
      </c>
      <c r="F2175">
        <f t="shared" si="67"/>
        <v>101176</v>
      </c>
      <c r="H2175" s="14">
        <v>147.72</v>
      </c>
      <c r="I2175" s="811">
        <v>154.56</v>
      </c>
    </row>
    <row r="2176" spans="2:9" x14ac:dyDescent="0.25">
      <c r="B2176" s="6">
        <v>102521</v>
      </c>
      <c r="C2176" s="9" t="s">
        <v>5915</v>
      </c>
      <c r="D2176" s="6" t="s">
        <v>42</v>
      </c>
      <c r="E2176" s="11">
        <f t="shared" si="66"/>
        <v>96.62</v>
      </c>
      <c r="F2176">
        <f t="shared" si="67"/>
        <v>102521</v>
      </c>
      <c r="H2176" s="11">
        <v>87.45</v>
      </c>
      <c r="I2176">
        <v>96.62</v>
      </c>
    </row>
    <row r="2177" spans="2:9" x14ac:dyDescent="0.25">
      <c r="B2177" s="4">
        <v>102522</v>
      </c>
      <c r="C2177" s="8" t="s">
        <v>5916</v>
      </c>
      <c r="D2177" s="4" t="s">
        <v>42</v>
      </c>
      <c r="E2177" s="11">
        <f t="shared" si="66"/>
        <v>141.75</v>
      </c>
      <c r="F2177">
        <f t="shared" si="67"/>
        <v>102522</v>
      </c>
      <c r="H2177" s="14">
        <v>128.30000000000001</v>
      </c>
      <c r="I2177" s="811">
        <v>141.75</v>
      </c>
    </row>
    <row r="2178" spans="2:9" x14ac:dyDescent="0.25">
      <c r="B2178" s="6">
        <v>102523</v>
      </c>
      <c r="C2178" s="9" t="s">
        <v>5917</v>
      </c>
      <c r="D2178" s="6" t="s">
        <v>42</v>
      </c>
      <c r="E2178" s="11">
        <f t="shared" si="66"/>
        <v>186.89</v>
      </c>
      <c r="F2178">
        <f t="shared" si="67"/>
        <v>102523</v>
      </c>
      <c r="H2178" s="11">
        <v>169.14</v>
      </c>
      <c r="I2178">
        <v>186.89</v>
      </c>
    </row>
    <row r="2179" spans="2:9" x14ac:dyDescent="0.25">
      <c r="B2179" s="4">
        <v>95240</v>
      </c>
      <c r="C2179" s="8" t="s">
        <v>18086</v>
      </c>
      <c r="D2179" s="4" t="s">
        <v>64</v>
      </c>
      <c r="E2179" s="11">
        <f t="shared" ref="E2179:E2242" si="68">IF($K$2=$H$1,H2179,I2179)</f>
        <v>20.25</v>
      </c>
      <c r="F2179">
        <f t="shared" ref="F2179:F2242" si="69">IF(LEN($B2179)=7,CONCATENATE(MID($B2179,1,6),"00",RIGHT($B2179,1)),IF(LEN($B2179)=8,CONCATENATE(MID($B2179,1,6),"0",RIGHT($B2179,2)),$B2179))</f>
        <v>95240</v>
      </c>
      <c r="H2179" s="14">
        <v>19.5</v>
      </c>
      <c r="I2179" s="811">
        <v>20.25</v>
      </c>
    </row>
    <row r="2180" spans="2:9" x14ac:dyDescent="0.25">
      <c r="B2180" s="6">
        <v>95241</v>
      </c>
      <c r="C2180" s="9" t="s">
        <v>18087</v>
      </c>
      <c r="D2180" s="6" t="s">
        <v>64</v>
      </c>
      <c r="E2180" s="11">
        <f t="shared" si="68"/>
        <v>39.28</v>
      </c>
      <c r="F2180">
        <f t="shared" si="69"/>
        <v>95241</v>
      </c>
      <c r="H2180" s="11">
        <v>37.950000000000003</v>
      </c>
      <c r="I2180">
        <v>39.28</v>
      </c>
    </row>
    <row r="2181" spans="2:9" x14ac:dyDescent="0.25">
      <c r="B2181" s="4">
        <v>96616</v>
      </c>
      <c r="C2181" s="8" t="s">
        <v>18088</v>
      </c>
      <c r="D2181" s="4" t="s">
        <v>7</v>
      </c>
      <c r="E2181" s="11">
        <f t="shared" si="68"/>
        <v>841.82</v>
      </c>
      <c r="F2181">
        <f t="shared" si="69"/>
        <v>96616</v>
      </c>
      <c r="H2181" s="14">
        <v>809.4</v>
      </c>
      <c r="I2181" s="811">
        <v>841.82</v>
      </c>
    </row>
    <row r="2182" spans="2:9" x14ac:dyDescent="0.25">
      <c r="B2182" s="6">
        <v>96617</v>
      </c>
      <c r="C2182" s="9" t="s">
        <v>18089</v>
      </c>
      <c r="D2182" s="6" t="s">
        <v>64</v>
      </c>
      <c r="E2182" s="11">
        <f t="shared" si="68"/>
        <v>20.98</v>
      </c>
      <c r="F2182">
        <f t="shared" si="69"/>
        <v>96617</v>
      </c>
      <c r="H2182" s="11">
        <v>20.149999999999999</v>
      </c>
      <c r="I2182">
        <v>20.98</v>
      </c>
    </row>
    <row r="2183" spans="2:9" x14ac:dyDescent="0.25">
      <c r="B2183" s="4">
        <v>96619</v>
      </c>
      <c r="C2183" s="8" t="s">
        <v>18090</v>
      </c>
      <c r="D2183" s="4" t="s">
        <v>64</v>
      </c>
      <c r="E2183" s="11">
        <f t="shared" si="68"/>
        <v>42.08</v>
      </c>
      <c r="F2183">
        <f t="shared" si="69"/>
        <v>96619</v>
      </c>
      <c r="H2183" s="14">
        <v>40.46</v>
      </c>
      <c r="I2183" s="811">
        <v>42.08</v>
      </c>
    </row>
    <row r="2184" spans="2:9" x14ac:dyDescent="0.25">
      <c r="B2184" s="6">
        <v>96620</v>
      </c>
      <c r="C2184" s="9" t="s">
        <v>18091</v>
      </c>
      <c r="D2184" s="6" t="s">
        <v>7</v>
      </c>
      <c r="E2184" s="11">
        <f t="shared" si="68"/>
        <v>785.82</v>
      </c>
      <c r="F2184">
        <f t="shared" si="69"/>
        <v>96620</v>
      </c>
      <c r="H2184" s="11">
        <v>759.15</v>
      </c>
      <c r="I2184">
        <v>785.82</v>
      </c>
    </row>
    <row r="2185" spans="2:9" x14ac:dyDescent="0.25">
      <c r="B2185" s="4">
        <v>96621</v>
      </c>
      <c r="C2185" s="8" t="s">
        <v>18092</v>
      </c>
      <c r="D2185" s="4" t="s">
        <v>7</v>
      </c>
      <c r="E2185" s="11">
        <f t="shared" si="68"/>
        <v>275.75</v>
      </c>
      <c r="F2185">
        <f t="shared" si="69"/>
        <v>96621</v>
      </c>
      <c r="H2185" s="14">
        <v>267.72000000000003</v>
      </c>
      <c r="I2185" s="811">
        <v>275.75</v>
      </c>
    </row>
    <row r="2186" spans="2:9" x14ac:dyDescent="0.25">
      <c r="B2186" s="6">
        <v>96622</v>
      </c>
      <c r="C2186" s="9" t="s">
        <v>18093</v>
      </c>
      <c r="D2186" s="6" t="s">
        <v>7</v>
      </c>
      <c r="E2186" s="11">
        <f t="shared" si="68"/>
        <v>262.26</v>
      </c>
      <c r="F2186">
        <f t="shared" si="69"/>
        <v>96622</v>
      </c>
      <c r="H2186" s="11">
        <v>255.56</v>
      </c>
      <c r="I2186">
        <v>262.26</v>
      </c>
    </row>
    <row r="2187" spans="2:9" x14ac:dyDescent="0.25">
      <c r="B2187" s="4">
        <v>96623</v>
      </c>
      <c r="C2187" s="8" t="s">
        <v>18094</v>
      </c>
      <c r="D2187" s="4" t="s">
        <v>7</v>
      </c>
      <c r="E2187" s="11">
        <f t="shared" si="68"/>
        <v>236.71</v>
      </c>
      <c r="F2187">
        <f t="shared" si="69"/>
        <v>96623</v>
      </c>
      <c r="H2187" s="14">
        <v>229.91</v>
      </c>
      <c r="I2187" s="811">
        <v>236.71</v>
      </c>
    </row>
    <row r="2188" spans="2:9" ht="30" x14ac:dyDescent="0.25">
      <c r="B2188" s="6">
        <v>96624</v>
      </c>
      <c r="C2188" s="9" t="s">
        <v>18095</v>
      </c>
      <c r="D2188" s="6" t="s">
        <v>7</v>
      </c>
      <c r="E2188" s="11">
        <f t="shared" si="68"/>
        <v>223.22</v>
      </c>
      <c r="F2188">
        <f t="shared" si="69"/>
        <v>96624</v>
      </c>
      <c r="H2188" s="11">
        <v>217.74</v>
      </c>
      <c r="I2188">
        <v>223.22</v>
      </c>
    </row>
    <row r="2189" spans="2:9" x14ac:dyDescent="0.25">
      <c r="B2189" s="4">
        <v>97082</v>
      </c>
      <c r="C2189" s="8" t="s">
        <v>6460</v>
      </c>
      <c r="D2189" s="4" t="s">
        <v>7</v>
      </c>
      <c r="E2189" s="11">
        <f t="shared" si="68"/>
        <v>59</v>
      </c>
      <c r="F2189">
        <f t="shared" si="69"/>
        <v>97082</v>
      </c>
      <c r="H2189" s="14">
        <v>53.25</v>
      </c>
      <c r="I2189" s="811">
        <v>59</v>
      </c>
    </row>
    <row r="2190" spans="2:9" ht="30" x14ac:dyDescent="0.25">
      <c r="B2190" s="6">
        <v>97083</v>
      </c>
      <c r="C2190" s="9" t="s">
        <v>6461</v>
      </c>
      <c r="D2190" s="6" t="s">
        <v>64</v>
      </c>
      <c r="E2190" s="11">
        <f t="shared" si="68"/>
        <v>3.13</v>
      </c>
      <c r="F2190">
        <f t="shared" si="69"/>
        <v>97083</v>
      </c>
      <c r="H2190" s="11">
        <v>2.84</v>
      </c>
      <c r="I2190">
        <v>3.13</v>
      </c>
    </row>
    <row r="2191" spans="2:9" ht="30" x14ac:dyDescent="0.25">
      <c r="B2191" s="4">
        <v>97084</v>
      </c>
      <c r="C2191" s="8" t="s">
        <v>6462</v>
      </c>
      <c r="D2191" s="4" t="s">
        <v>64</v>
      </c>
      <c r="E2191" s="11">
        <f t="shared" si="68"/>
        <v>0.65</v>
      </c>
      <c r="F2191">
        <f t="shared" si="69"/>
        <v>97084</v>
      </c>
      <c r="H2191" s="14">
        <v>0.57999999999999996</v>
      </c>
      <c r="I2191" s="811">
        <v>0.65</v>
      </c>
    </row>
    <row r="2192" spans="2:9" ht="30" x14ac:dyDescent="0.25">
      <c r="B2192" s="6">
        <v>97086</v>
      </c>
      <c r="C2192" s="9" t="s">
        <v>6463</v>
      </c>
      <c r="D2192" s="6" t="s">
        <v>64</v>
      </c>
      <c r="E2192" s="11">
        <f t="shared" si="68"/>
        <v>120.96</v>
      </c>
      <c r="F2192">
        <f t="shared" si="69"/>
        <v>97086</v>
      </c>
      <c r="H2192" s="11">
        <v>111.66</v>
      </c>
      <c r="I2192">
        <v>120.96</v>
      </c>
    </row>
    <row r="2193" spans="2:9" x14ac:dyDescent="0.25">
      <c r="B2193" s="4">
        <v>97087</v>
      </c>
      <c r="C2193" s="8" t="s">
        <v>6464</v>
      </c>
      <c r="D2193" s="4" t="s">
        <v>64</v>
      </c>
      <c r="E2193" s="11">
        <f t="shared" si="68"/>
        <v>2.85</v>
      </c>
      <c r="F2193">
        <f t="shared" si="69"/>
        <v>97087</v>
      </c>
      <c r="H2193" s="14">
        <v>2.81</v>
      </c>
      <c r="I2193" s="811">
        <v>2.85</v>
      </c>
    </row>
    <row r="2194" spans="2:9" x14ac:dyDescent="0.25">
      <c r="B2194" s="6">
        <v>97088</v>
      </c>
      <c r="C2194" s="9" t="s">
        <v>6465</v>
      </c>
      <c r="D2194" s="6" t="s">
        <v>49</v>
      </c>
      <c r="E2194" s="11">
        <f t="shared" si="68"/>
        <v>19.12</v>
      </c>
      <c r="F2194">
        <f t="shared" si="69"/>
        <v>97088</v>
      </c>
      <c r="H2194" s="11">
        <v>18.98</v>
      </c>
      <c r="I2194">
        <v>19.12</v>
      </c>
    </row>
    <row r="2195" spans="2:9" x14ac:dyDescent="0.25">
      <c r="B2195" s="4">
        <v>97089</v>
      </c>
      <c r="C2195" s="8" t="s">
        <v>6466</v>
      </c>
      <c r="D2195" s="4" t="s">
        <v>49</v>
      </c>
      <c r="E2195" s="11">
        <f t="shared" si="68"/>
        <v>17.48</v>
      </c>
      <c r="F2195">
        <f t="shared" si="69"/>
        <v>97089</v>
      </c>
      <c r="H2195" s="14">
        <v>17.36</v>
      </c>
      <c r="I2195" s="811">
        <v>17.48</v>
      </c>
    </row>
    <row r="2196" spans="2:9" x14ac:dyDescent="0.25">
      <c r="B2196" s="6">
        <v>97090</v>
      </c>
      <c r="C2196" s="9" t="s">
        <v>6467</v>
      </c>
      <c r="D2196" s="6" t="s">
        <v>49</v>
      </c>
      <c r="E2196" s="11">
        <f t="shared" si="68"/>
        <v>17.170000000000002</v>
      </c>
      <c r="F2196">
        <f t="shared" si="69"/>
        <v>97090</v>
      </c>
      <c r="H2196" s="11">
        <v>17.07</v>
      </c>
      <c r="I2196">
        <v>17.170000000000002</v>
      </c>
    </row>
    <row r="2197" spans="2:9" x14ac:dyDescent="0.25">
      <c r="B2197" s="4">
        <v>97091</v>
      </c>
      <c r="C2197" s="8" t="s">
        <v>6468</v>
      </c>
      <c r="D2197" s="4" t="s">
        <v>49</v>
      </c>
      <c r="E2197" s="11">
        <f t="shared" si="68"/>
        <v>16.649999999999999</v>
      </c>
      <c r="F2197">
        <f t="shared" si="69"/>
        <v>97091</v>
      </c>
      <c r="H2197" s="14">
        <v>16.55</v>
      </c>
      <c r="I2197" s="811">
        <v>16.649999999999999</v>
      </c>
    </row>
    <row r="2198" spans="2:9" x14ac:dyDescent="0.25">
      <c r="B2198" s="6">
        <v>97092</v>
      </c>
      <c r="C2198" s="9" t="s">
        <v>6469</v>
      </c>
      <c r="D2198" s="6" t="s">
        <v>49</v>
      </c>
      <c r="E2198" s="11">
        <f t="shared" si="68"/>
        <v>16.11</v>
      </c>
      <c r="F2198">
        <f t="shared" si="69"/>
        <v>97092</v>
      </c>
      <c r="H2198" s="11">
        <v>16.03</v>
      </c>
      <c r="I2198">
        <v>16.11</v>
      </c>
    </row>
    <row r="2199" spans="2:9" x14ac:dyDescent="0.25">
      <c r="B2199" s="4">
        <v>97093</v>
      </c>
      <c r="C2199" s="8" t="s">
        <v>6470</v>
      </c>
      <c r="D2199" s="4" t="s">
        <v>49</v>
      </c>
      <c r="E2199" s="11">
        <f t="shared" si="68"/>
        <v>15.12</v>
      </c>
      <c r="F2199">
        <f t="shared" si="69"/>
        <v>97093</v>
      </c>
      <c r="H2199" s="14">
        <v>15.05</v>
      </c>
      <c r="I2199" s="811">
        <v>15.12</v>
      </c>
    </row>
    <row r="2200" spans="2:9" ht="30" x14ac:dyDescent="0.25">
      <c r="B2200" s="6">
        <v>97096</v>
      </c>
      <c r="C2200" s="9" t="s">
        <v>6471</v>
      </c>
      <c r="D2200" s="6" t="s">
        <v>7</v>
      </c>
      <c r="E2200" s="11">
        <f t="shared" si="68"/>
        <v>846.53</v>
      </c>
      <c r="F2200">
        <f t="shared" si="69"/>
        <v>97096</v>
      </c>
      <c r="H2200" s="11">
        <v>844.62</v>
      </c>
      <c r="I2200">
        <v>846.53</v>
      </c>
    </row>
    <row r="2201" spans="2:9" x14ac:dyDescent="0.25">
      <c r="B2201" s="4">
        <v>97097</v>
      </c>
      <c r="C2201" s="8" t="s">
        <v>6472</v>
      </c>
      <c r="D2201" s="4" t="s">
        <v>64</v>
      </c>
      <c r="E2201" s="11">
        <f t="shared" si="68"/>
        <v>38.11</v>
      </c>
      <c r="F2201">
        <f t="shared" si="69"/>
        <v>97097</v>
      </c>
      <c r="H2201" s="14">
        <v>37.869999999999997</v>
      </c>
      <c r="I2201" s="811">
        <v>38.11</v>
      </c>
    </row>
    <row r="2202" spans="2:9" x14ac:dyDescent="0.25">
      <c r="B2202" s="6">
        <v>97101</v>
      </c>
      <c r="C2202" s="9" t="s">
        <v>6473</v>
      </c>
      <c r="D2202" s="6" t="s">
        <v>64</v>
      </c>
      <c r="E2202" s="11">
        <f t="shared" si="68"/>
        <v>217.91</v>
      </c>
      <c r="F2202">
        <f t="shared" si="69"/>
        <v>97101</v>
      </c>
      <c r="H2202" s="11">
        <v>215.39</v>
      </c>
      <c r="I2202">
        <v>217.91</v>
      </c>
    </row>
    <row r="2203" spans="2:9" x14ac:dyDescent="0.25">
      <c r="B2203" s="4">
        <v>97102</v>
      </c>
      <c r="C2203" s="8" t="s">
        <v>6474</v>
      </c>
      <c r="D2203" s="4" t="s">
        <v>64</v>
      </c>
      <c r="E2203" s="11">
        <f t="shared" si="68"/>
        <v>275.27</v>
      </c>
      <c r="F2203">
        <f t="shared" si="69"/>
        <v>97102</v>
      </c>
      <c r="H2203" s="14">
        <v>272.45999999999998</v>
      </c>
      <c r="I2203" s="811">
        <v>275.27</v>
      </c>
    </row>
    <row r="2204" spans="2:9" x14ac:dyDescent="0.25">
      <c r="B2204" s="6">
        <v>97103</v>
      </c>
      <c r="C2204" s="9" t="s">
        <v>6475</v>
      </c>
      <c r="D2204" s="6" t="s">
        <v>64</v>
      </c>
      <c r="E2204" s="11">
        <f t="shared" si="68"/>
        <v>328.39</v>
      </c>
      <c r="F2204">
        <f t="shared" si="69"/>
        <v>97103</v>
      </c>
      <c r="H2204" s="11">
        <v>325.23</v>
      </c>
      <c r="I2204">
        <v>328.39</v>
      </c>
    </row>
    <row r="2205" spans="2:9" ht="30" x14ac:dyDescent="0.25">
      <c r="B2205" s="4">
        <v>100322</v>
      </c>
      <c r="C2205" s="8" t="s">
        <v>18096</v>
      </c>
      <c r="D2205" s="4" t="s">
        <v>7</v>
      </c>
      <c r="E2205" s="11">
        <f t="shared" si="68"/>
        <v>212.99</v>
      </c>
      <c r="F2205">
        <f t="shared" si="69"/>
        <v>100322</v>
      </c>
      <c r="H2205" s="14">
        <v>207.51</v>
      </c>
      <c r="I2205" s="811">
        <v>212.99</v>
      </c>
    </row>
    <row r="2206" spans="2:9" x14ac:dyDescent="0.25">
      <c r="B2206" s="6">
        <v>100323</v>
      </c>
      <c r="C2206" s="9" t="s">
        <v>18097</v>
      </c>
      <c r="D2206" s="6" t="s">
        <v>7</v>
      </c>
      <c r="E2206" s="11">
        <f t="shared" si="68"/>
        <v>214.3</v>
      </c>
      <c r="F2206">
        <f t="shared" si="69"/>
        <v>100323</v>
      </c>
      <c r="H2206" s="11">
        <v>208.82</v>
      </c>
      <c r="I2206">
        <v>214.3</v>
      </c>
    </row>
    <row r="2207" spans="2:9" ht="30" x14ac:dyDescent="0.25">
      <c r="B2207" s="4">
        <v>100324</v>
      </c>
      <c r="C2207" s="8" t="s">
        <v>18098</v>
      </c>
      <c r="D2207" s="4" t="s">
        <v>7</v>
      </c>
      <c r="E2207" s="11">
        <f t="shared" si="68"/>
        <v>222.77</v>
      </c>
      <c r="F2207">
        <f t="shared" si="69"/>
        <v>100324</v>
      </c>
      <c r="H2207" s="14">
        <v>217.29</v>
      </c>
      <c r="I2207" s="811">
        <v>222.77</v>
      </c>
    </row>
    <row r="2208" spans="2:9" x14ac:dyDescent="0.25">
      <c r="B2208" s="6">
        <v>103072</v>
      </c>
      <c r="C2208" s="9" t="s">
        <v>6476</v>
      </c>
      <c r="D2208" s="6" t="s">
        <v>64</v>
      </c>
      <c r="E2208" s="11">
        <f t="shared" si="68"/>
        <v>389.43</v>
      </c>
      <c r="F2208">
        <f t="shared" si="69"/>
        <v>103072</v>
      </c>
      <c r="H2208" s="11">
        <v>385.99</v>
      </c>
      <c r="I2208">
        <v>389.43</v>
      </c>
    </row>
    <row r="2209" spans="2:9" x14ac:dyDescent="0.25">
      <c r="B2209" s="4">
        <v>103073</v>
      </c>
      <c r="C2209" s="8" t="s">
        <v>6477</v>
      </c>
      <c r="D2209" s="4" t="s">
        <v>64</v>
      </c>
      <c r="E2209" s="11">
        <f t="shared" si="68"/>
        <v>469.44</v>
      </c>
      <c r="F2209">
        <f t="shared" si="69"/>
        <v>103073</v>
      </c>
      <c r="H2209" s="14">
        <v>465.59</v>
      </c>
      <c r="I2209" s="811">
        <v>469.44</v>
      </c>
    </row>
    <row r="2210" spans="2:9" ht="30" x14ac:dyDescent="0.25">
      <c r="B2210" s="6">
        <v>103074</v>
      </c>
      <c r="C2210" s="9" t="s">
        <v>6478</v>
      </c>
      <c r="D2210" s="6" t="s">
        <v>64</v>
      </c>
      <c r="E2210" s="11">
        <f t="shared" si="68"/>
        <v>217.46</v>
      </c>
      <c r="F2210">
        <f t="shared" si="69"/>
        <v>103074</v>
      </c>
      <c r="H2210" s="11">
        <v>215.12</v>
      </c>
      <c r="I2210">
        <v>217.46</v>
      </c>
    </row>
    <row r="2211" spans="2:9" ht="30" x14ac:dyDescent="0.25">
      <c r="B2211" s="4">
        <v>103075</v>
      </c>
      <c r="C2211" s="8" t="s">
        <v>6479</v>
      </c>
      <c r="D2211" s="4" t="s">
        <v>64</v>
      </c>
      <c r="E2211" s="11">
        <f t="shared" si="68"/>
        <v>255.57</v>
      </c>
      <c r="F2211">
        <f t="shared" si="69"/>
        <v>103075</v>
      </c>
      <c r="H2211" s="14">
        <v>252.99</v>
      </c>
      <c r="I2211" s="811">
        <v>255.57</v>
      </c>
    </row>
    <row r="2212" spans="2:9" x14ac:dyDescent="0.25">
      <c r="B2212" s="6">
        <v>103076</v>
      </c>
      <c r="C2212" s="9" t="s">
        <v>6480</v>
      </c>
      <c r="D2212" s="6" t="s">
        <v>64</v>
      </c>
      <c r="E2212" s="11">
        <f t="shared" si="68"/>
        <v>185.54</v>
      </c>
      <c r="F2212">
        <f t="shared" si="69"/>
        <v>103076</v>
      </c>
      <c r="H2212" s="11">
        <v>183.3</v>
      </c>
      <c r="I2212">
        <v>185.54</v>
      </c>
    </row>
    <row r="2213" spans="2:9" x14ac:dyDescent="0.25">
      <c r="B2213" s="4">
        <v>103077</v>
      </c>
      <c r="C2213" s="8" t="s">
        <v>6481</v>
      </c>
      <c r="D2213" s="4" t="s">
        <v>64</v>
      </c>
      <c r="E2213" s="11">
        <f t="shared" si="68"/>
        <v>242.9</v>
      </c>
      <c r="F2213">
        <f t="shared" si="69"/>
        <v>103077</v>
      </c>
      <c r="H2213" s="14">
        <v>240.37</v>
      </c>
      <c r="I2213" s="811">
        <v>242.9</v>
      </c>
    </row>
    <row r="2214" spans="2:9" x14ac:dyDescent="0.25">
      <c r="B2214" s="6">
        <v>103078</v>
      </c>
      <c r="C2214" s="9" t="s">
        <v>6482</v>
      </c>
      <c r="D2214" s="6" t="s">
        <v>64</v>
      </c>
      <c r="E2214" s="11">
        <f t="shared" si="68"/>
        <v>296.02</v>
      </c>
      <c r="F2214">
        <f t="shared" si="69"/>
        <v>103078</v>
      </c>
      <c r="H2214" s="11">
        <v>293.14</v>
      </c>
      <c r="I2214">
        <v>296.02</v>
      </c>
    </row>
    <row r="2215" spans="2:9" x14ac:dyDescent="0.25">
      <c r="B2215" s="4">
        <v>103079</v>
      </c>
      <c r="C2215" s="8" t="s">
        <v>6483</v>
      </c>
      <c r="D2215" s="4" t="s">
        <v>64</v>
      </c>
      <c r="E2215" s="11">
        <f t="shared" si="68"/>
        <v>357.06</v>
      </c>
      <c r="F2215">
        <f t="shared" si="69"/>
        <v>103079</v>
      </c>
      <c r="H2215" s="14">
        <v>353.9</v>
      </c>
      <c r="I2215" s="811">
        <v>357.06</v>
      </c>
    </row>
    <row r="2216" spans="2:9" x14ac:dyDescent="0.25">
      <c r="B2216" s="6">
        <v>103080</v>
      </c>
      <c r="C2216" s="9" t="s">
        <v>6484</v>
      </c>
      <c r="D2216" s="6" t="s">
        <v>64</v>
      </c>
      <c r="E2216" s="11">
        <f t="shared" si="68"/>
        <v>437.07</v>
      </c>
      <c r="F2216">
        <f t="shared" si="69"/>
        <v>103080</v>
      </c>
      <c r="H2216" s="11">
        <v>433.5</v>
      </c>
      <c r="I2216">
        <v>437.07</v>
      </c>
    </row>
    <row r="2217" spans="2:9" ht="30" x14ac:dyDescent="0.25">
      <c r="B2217" s="4">
        <v>92263</v>
      </c>
      <c r="C2217" s="8" t="s">
        <v>4694</v>
      </c>
      <c r="D2217" s="4" t="s">
        <v>64</v>
      </c>
      <c r="E2217" s="11">
        <f t="shared" si="68"/>
        <v>204.17</v>
      </c>
      <c r="F2217">
        <f t="shared" si="69"/>
        <v>92263</v>
      </c>
      <c r="H2217" s="14">
        <v>199.79</v>
      </c>
      <c r="I2217" s="811">
        <v>204.17</v>
      </c>
    </row>
    <row r="2218" spans="2:9" ht="30" x14ac:dyDescent="0.25">
      <c r="B2218" s="6">
        <v>92264</v>
      </c>
      <c r="C2218" s="9" t="s">
        <v>4695</v>
      </c>
      <c r="D2218" s="6" t="s">
        <v>64</v>
      </c>
      <c r="E2218" s="11">
        <f t="shared" si="68"/>
        <v>271.01</v>
      </c>
      <c r="F2218">
        <f t="shared" si="69"/>
        <v>92264</v>
      </c>
      <c r="H2218" s="11">
        <v>266.63</v>
      </c>
      <c r="I2218">
        <v>271.01</v>
      </c>
    </row>
    <row r="2219" spans="2:9" x14ac:dyDescent="0.25">
      <c r="B2219" s="4">
        <v>92265</v>
      </c>
      <c r="C2219" s="8" t="s">
        <v>4696</v>
      </c>
      <c r="D2219" s="4" t="s">
        <v>64</v>
      </c>
      <c r="E2219" s="11">
        <f t="shared" si="68"/>
        <v>148.16</v>
      </c>
      <c r="F2219">
        <f t="shared" si="69"/>
        <v>92265</v>
      </c>
      <c r="H2219" s="14">
        <v>144.66</v>
      </c>
      <c r="I2219" s="811">
        <v>148.16</v>
      </c>
    </row>
    <row r="2220" spans="2:9" x14ac:dyDescent="0.25">
      <c r="B2220" s="6">
        <v>92266</v>
      </c>
      <c r="C2220" s="9" t="s">
        <v>4697</v>
      </c>
      <c r="D2220" s="6" t="s">
        <v>64</v>
      </c>
      <c r="E2220" s="11">
        <f t="shared" si="68"/>
        <v>205.49</v>
      </c>
      <c r="F2220">
        <f t="shared" si="69"/>
        <v>92266</v>
      </c>
      <c r="H2220" s="11">
        <v>201.99</v>
      </c>
      <c r="I2220">
        <v>205.49</v>
      </c>
    </row>
    <row r="2221" spans="2:9" x14ac:dyDescent="0.25">
      <c r="B2221" s="4">
        <v>92267</v>
      </c>
      <c r="C2221" s="8" t="s">
        <v>4698</v>
      </c>
      <c r="D2221" s="4" t="s">
        <v>64</v>
      </c>
      <c r="E2221" s="11">
        <f t="shared" si="68"/>
        <v>76.55</v>
      </c>
      <c r="F2221">
        <f t="shared" si="69"/>
        <v>92267</v>
      </c>
      <c r="H2221" s="14">
        <v>76.459999999999994</v>
      </c>
      <c r="I2221" s="811">
        <v>76.55</v>
      </c>
    </row>
    <row r="2222" spans="2:9" x14ac:dyDescent="0.25">
      <c r="B2222" s="6">
        <v>92268</v>
      </c>
      <c r="C2222" s="9" t="s">
        <v>4699</v>
      </c>
      <c r="D2222" s="6" t="s">
        <v>64</v>
      </c>
      <c r="E2222" s="11">
        <f t="shared" si="68"/>
        <v>129.08000000000001</v>
      </c>
      <c r="F2222">
        <f t="shared" si="69"/>
        <v>92268</v>
      </c>
      <c r="H2222" s="11">
        <v>128.99</v>
      </c>
      <c r="I2222">
        <v>129.08000000000001</v>
      </c>
    </row>
    <row r="2223" spans="2:9" x14ac:dyDescent="0.25">
      <c r="B2223" s="4">
        <v>92269</v>
      </c>
      <c r="C2223" s="8" t="s">
        <v>4700</v>
      </c>
      <c r="D2223" s="4" t="s">
        <v>64</v>
      </c>
      <c r="E2223" s="11">
        <f t="shared" si="68"/>
        <v>164.04</v>
      </c>
      <c r="F2223">
        <f t="shared" si="69"/>
        <v>92269</v>
      </c>
      <c r="H2223" s="14">
        <v>161.55000000000001</v>
      </c>
      <c r="I2223" s="811">
        <v>164.04</v>
      </c>
    </row>
    <row r="2224" spans="2:9" x14ac:dyDescent="0.25">
      <c r="B2224" s="6">
        <v>92270</v>
      </c>
      <c r="C2224" s="9" t="s">
        <v>4701</v>
      </c>
      <c r="D2224" s="6" t="s">
        <v>64</v>
      </c>
      <c r="E2224" s="11">
        <f t="shared" si="68"/>
        <v>156.56</v>
      </c>
      <c r="F2224">
        <f t="shared" si="69"/>
        <v>92270</v>
      </c>
      <c r="H2224" s="11">
        <v>153.44</v>
      </c>
      <c r="I2224">
        <v>156.56</v>
      </c>
    </row>
    <row r="2225" spans="2:9" x14ac:dyDescent="0.25">
      <c r="B2225" s="4">
        <v>92271</v>
      </c>
      <c r="C2225" s="8" t="s">
        <v>4702</v>
      </c>
      <c r="D2225" s="4" t="s">
        <v>64</v>
      </c>
      <c r="E2225" s="11">
        <f t="shared" si="68"/>
        <v>93.82</v>
      </c>
      <c r="F2225">
        <f t="shared" si="69"/>
        <v>92271</v>
      </c>
      <c r="H2225" s="14">
        <v>93.77</v>
      </c>
      <c r="I2225" s="811">
        <v>93.82</v>
      </c>
    </row>
    <row r="2226" spans="2:9" x14ac:dyDescent="0.25">
      <c r="B2226" s="6">
        <v>92272</v>
      </c>
      <c r="C2226" s="9" t="s">
        <v>4703</v>
      </c>
      <c r="D2226" s="6" t="s">
        <v>9</v>
      </c>
      <c r="E2226" s="11">
        <f t="shared" si="68"/>
        <v>48.24</v>
      </c>
      <c r="F2226">
        <f t="shared" si="69"/>
        <v>92272</v>
      </c>
      <c r="H2226" s="11">
        <v>47.69</v>
      </c>
      <c r="I2226">
        <v>48.24</v>
      </c>
    </row>
    <row r="2227" spans="2:9" x14ac:dyDescent="0.25">
      <c r="B2227" s="4">
        <v>92273</v>
      </c>
      <c r="C2227" s="8" t="s">
        <v>4704</v>
      </c>
      <c r="D2227" s="4" t="s">
        <v>9</v>
      </c>
      <c r="E2227" s="11">
        <f t="shared" si="68"/>
        <v>18.600000000000001</v>
      </c>
      <c r="F2227">
        <f t="shared" si="69"/>
        <v>92273</v>
      </c>
      <c r="H2227" s="14">
        <v>18.23</v>
      </c>
      <c r="I2227" s="811">
        <v>18.600000000000001</v>
      </c>
    </row>
    <row r="2228" spans="2:9" ht="30" x14ac:dyDescent="0.25">
      <c r="B2228" s="6">
        <v>92409</v>
      </c>
      <c r="C2228" s="9" t="s">
        <v>4705</v>
      </c>
      <c r="D2228" s="6" t="s">
        <v>64</v>
      </c>
      <c r="E2228" s="11">
        <f t="shared" si="68"/>
        <v>256.22000000000003</v>
      </c>
      <c r="F2228">
        <f t="shared" si="69"/>
        <v>92409</v>
      </c>
      <c r="H2228" s="11">
        <v>244.52</v>
      </c>
      <c r="I2228">
        <v>256.22000000000003</v>
      </c>
    </row>
    <row r="2229" spans="2:9" ht="30" x14ac:dyDescent="0.25">
      <c r="B2229" s="4">
        <v>92411</v>
      </c>
      <c r="C2229" s="8" t="s">
        <v>4706</v>
      </c>
      <c r="D2229" s="4" t="s">
        <v>64</v>
      </c>
      <c r="E2229" s="11">
        <f t="shared" si="68"/>
        <v>165.48</v>
      </c>
      <c r="F2229">
        <f t="shared" si="69"/>
        <v>92411</v>
      </c>
      <c r="H2229" s="14">
        <v>156.08000000000001</v>
      </c>
      <c r="I2229" s="811">
        <v>165.48</v>
      </c>
    </row>
    <row r="2230" spans="2:9" ht="30" x14ac:dyDescent="0.25">
      <c r="B2230" s="6">
        <v>92413</v>
      </c>
      <c r="C2230" s="9" t="s">
        <v>4707</v>
      </c>
      <c r="D2230" s="6" t="s">
        <v>64</v>
      </c>
      <c r="E2230" s="11">
        <f t="shared" si="68"/>
        <v>105.67</v>
      </c>
      <c r="F2230">
        <f t="shared" si="69"/>
        <v>92413</v>
      </c>
      <c r="H2230" s="11">
        <v>98.76</v>
      </c>
      <c r="I2230">
        <v>105.67</v>
      </c>
    </row>
    <row r="2231" spans="2:9" ht="30" x14ac:dyDescent="0.25">
      <c r="B2231" s="4">
        <v>92415</v>
      </c>
      <c r="C2231" s="8" t="s">
        <v>4708</v>
      </c>
      <c r="D2231" s="4" t="s">
        <v>64</v>
      </c>
      <c r="E2231" s="11">
        <f t="shared" si="68"/>
        <v>169.67</v>
      </c>
      <c r="F2231">
        <f t="shared" si="69"/>
        <v>92415</v>
      </c>
      <c r="H2231" s="14">
        <v>163.96</v>
      </c>
      <c r="I2231" s="811">
        <v>169.67</v>
      </c>
    </row>
    <row r="2232" spans="2:9" ht="30" x14ac:dyDescent="0.25">
      <c r="B2232" s="6">
        <v>92417</v>
      </c>
      <c r="C2232" s="9" t="s">
        <v>4709</v>
      </c>
      <c r="D2232" s="6" t="s">
        <v>64</v>
      </c>
      <c r="E2232" s="11">
        <f t="shared" si="68"/>
        <v>190.91</v>
      </c>
      <c r="F2232">
        <f t="shared" si="69"/>
        <v>92417</v>
      </c>
      <c r="H2232" s="11">
        <v>182.99</v>
      </c>
      <c r="I2232">
        <v>190.91</v>
      </c>
    </row>
    <row r="2233" spans="2:9" ht="30" x14ac:dyDescent="0.25">
      <c r="B2233" s="4">
        <v>92419</v>
      </c>
      <c r="C2233" s="8" t="s">
        <v>4710</v>
      </c>
      <c r="D2233" s="4" t="s">
        <v>64</v>
      </c>
      <c r="E2233" s="11">
        <f t="shared" si="68"/>
        <v>108.63</v>
      </c>
      <c r="F2233">
        <f t="shared" si="69"/>
        <v>92419</v>
      </c>
      <c r="H2233" s="14">
        <v>104.85</v>
      </c>
      <c r="I2233" s="811">
        <v>108.63</v>
      </c>
    </row>
    <row r="2234" spans="2:9" ht="30" x14ac:dyDescent="0.25">
      <c r="B2234" s="6">
        <v>92421</v>
      </c>
      <c r="C2234" s="9" t="s">
        <v>4711</v>
      </c>
      <c r="D2234" s="6" t="s">
        <v>64</v>
      </c>
      <c r="E2234" s="11">
        <f t="shared" si="68"/>
        <v>124.92</v>
      </c>
      <c r="F2234">
        <f t="shared" si="69"/>
        <v>92421</v>
      </c>
      <c r="H2234" s="11">
        <v>119.45</v>
      </c>
      <c r="I2234">
        <v>124.92</v>
      </c>
    </row>
    <row r="2235" spans="2:9" ht="30" x14ac:dyDescent="0.25">
      <c r="B2235" s="4">
        <v>92423</v>
      </c>
      <c r="C2235" s="8" t="s">
        <v>4712</v>
      </c>
      <c r="D2235" s="4" t="s">
        <v>64</v>
      </c>
      <c r="E2235" s="11">
        <f t="shared" si="68"/>
        <v>89.99</v>
      </c>
      <c r="F2235">
        <f t="shared" si="69"/>
        <v>92423</v>
      </c>
      <c r="H2235" s="14">
        <v>86.9</v>
      </c>
      <c r="I2235" s="811">
        <v>89.99</v>
      </c>
    </row>
    <row r="2236" spans="2:9" ht="30" x14ac:dyDescent="0.25">
      <c r="B2236" s="6">
        <v>92425</v>
      </c>
      <c r="C2236" s="9" t="s">
        <v>4713</v>
      </c>
      <c r="D2236" s="6" t="s">
        <v>64</v>
      </c>
      <c r="E2236" s="11">
        <f t="shared" si="68"/>
        <v>104.15</v>
      </c>
      <c r="F2236">
        <f t="shared" si="69"/>
        <v>92425</v>
      </c>
      <c r="H2236" s="11">
        <v>99.58</v>
      </c>
      <c r="I2236">
        <v>104.15</v>
      </c>
    </row>
    <row r="2237" spans="2:9" ht="30" x14ac:dyDescent="0.25">
      <c r="B2237" s="4">
        <v>92427</v>
      </c>
      <c r="C2237" s="8" t="s">
        <v>4714</v>
      </c>
      <c r="D2237" s="4" t="s">
        <v>64</v>
      </c>
      <c r="E2237" s="11">
        <f t="shared" si="68"/>
        <v>80.56</v>
      </c>
      <c r="F2237">
        <f t="shared" si="69"/>
        <v>92427</v>
      </c>
      <c r="H2237" s="14">
        <v>77.790000000000006</v>
      </c>
      <c r="I2237" s="811">
        <v>80.56</v>
      </c>
    </row>
    <row r="2238" spans="2:9" ht="30" x14ac:dyDescent="0.25">
      <c r="B2238" s="6">
        <v>92429</v>
      </c>
      <c r="C2238" s="9" t="s">
        <v>4715</v>
      </c>
      <c r="D2238" s="6" t="s">
        <v>64</v>
      </c>
      <c r="E2238" s="11">
        <f t="shared" si="68"/>
        <v>93.67</v>
      </c>
      <c r="F2238">
        <f t="shared" si="69"/>
        <v>92429</v>
      </c>
      <c r="H2238" s="11">
        <v>89.55</v>
      </c>
      <c r="I2238">
        <v>93.67</v>
      </c>
    </row>
    <row r="2239" spans="2:9" ht="30" x14ac:dyDescent="0.25">
      <c r="B2239" s="4">
        <v>92431</v>
      </c>
      <c r="C2239" s="8" t="s">
        <v>4716</v>
      </c>
      <c r="D2239" s="4" t="s">
        <v>64</v>
      </c>
      <c r="E2239" s="11">
        <f t="shared" si="68"/>
        <v>77.36</v>
      </c>
      <c r="F2239">
        <f t="shared" si="69"/>
        <v>92431</v>
      </c>
      <c r="H2239" s="14">
        <v>74.900000000000006</v>
      </c>
      <c r="I2239" s="811">
        <v>77.36</v>
      </c>
    </row>
    <row r="2240" spans="2:9" ht="30" x14ac:dyDescent="0.25">
      <c r="B2240" s="6">
        <v>92433</v>
      </c>
      <c r="C2240" s="9" t="s">
        <v>4717</v>
      </c>
      <c r="D2240" s="6" t="s">
        <v>64</v>
      </c>
      <c r="E2240" s="11">
        <f t="shared" si="68"/>
        <v>89.82</v>
      </c>
      <c r="F2240">
        <f t="shared" si="69"/>
        <v>92433</v>
      </c>
      <c r="H2240" s="11">
        <v>86.06</v>
      </c>
      <c r="I2240">
        <v>89.82</v>
      </c>
    </row>
    <row r="2241" spans="2:9" ht="30" x14ac:dyDescent="0.25">
      <c r="B2241" s="4">
        <v>92435</v>
      </c>
      <c r="C2241" s="8" t="s">
        <v>4718</v>
      </c>
      <c r="D2241" s="4" t="s">
        <v>64</v>
      </c>
      <c r="E2241" s="11">
        <f t="shared" si="68"/>
        <v>73.709999999999994</v>
      </c>
      <c r="F2241">
        <f t="shared" si="69"/>
        <v>92435</v>
      </c>
      <c r="H2241" s="14">
        <v>71.37</v>
      </c>
      <c r="I2241" s="811">
        <v>73.709999999999994</v>
      </c>
    </row>
    <row r="2242" spans="2:9" ht="30" x14ac:dyDescent="0.25">
      <c r="B2242" s="6">
        <v>92437</v>
      </c>
      <c r="C2242" s="9" t="s">
        <v>4719</v>
      </c>
      <c r="D2242" s="6" t="s">
        <v>64</v>
      </c>
      <c r="E2242" s="11">
        <f t="shared" si="68"/>
        <v>85.75</v>
      </c>
      <c r="F2242">
        <f t="shared" si="69"/>
        <v>92437</v>
      </c>
      <c r="H2242" s="11">
        <v>82.16</v>
      </c>
      <c r="I2242">
        <v>85.75</v>
      </c>
    </row>
    <row r="2243" spans="2:9" ht="30" x14ac:dyDescent="0.25">
      <c r="B2243" s="4">
        <v>92439</v>
      </c>
      <c r="C2243" s="8" t="s">
        <v>4720</v>
      </c>
      <c r="D2243" s="4" t="s">
        <v>64</v>
      </c>
      <c r="E2243" s="11">
        <f t="shared" ref="E2243:E2306" si="70">IF($K$2=$H$1,H2243,I2243)</f>
        <v>71.08</v>
      </c>
      <c r="F2243">
        <f t="shared" ref="F2243:F2306" si="71">IF(LEN($B2243)=7,CONCATENATE(MID($B2243,1,6),"00",RIGHT($B2243,1)),IF(LEN($B2243)=8,CONCATENATE(MID($B2243,1,6),"0",RIGHT($B2243,2)),$B2243))</f>
        <v>92439</v>
      </c>
      <c r="H2243" s="14">
        <v>68.81</v>
      </c>
      <c r="I2243" s="811">
        <v>71.08</v>
      </c>
    </row>
    <row r="2244" spans="2:9" ht="30" x14ac:dyDescent="0.25">
      <c r="B2244" s="6">
        <v>92441</v>
      </c>
      <c r="C2244" s="9" t="s">
        <v>4721</v>
      </c>
      <c r="D2244" s="6" t="s">
        <v>64</v>
      </c>
      <c r="E2244" s="11">
        <f t="shared" si="70"/>
        <v>82.81</v>
      </c>
      <c r="F2244">
        <f t="shared" si="71"/>
        <v>92441</v>
      </c>
      <c r="H2244" s="11">
        <v>79.34</v>
      </c>
      <c r="I2244">
        <v>82.81</v>
      </c>
    </row>
    <row r="2245" spans="2:9" ht="30" x14ac:dyDescent="0.25">
      <c r="B2245" s="4">
        <v>92443</v>
      </c>
      <c r="C2245" s="8" t="s">
        <v>4722</v>
      </c>
      <c r="D2245" s="4" t="s">
        <v>64</v>
      </c>
      <c r="E2245" s="11">
        <f t="shared" si="70"/>
        <v>65.28</v>
      </c>
      <c r="F2245">
        <f t="shared" si="71"/>
        <v>92443</v>
      </c>
      <c r="H2245" s="14">
        <v>63.18</v>
      </c>
      <c r="I2245" s="811">
        <v>65.28</v>
      </c>
    </row>
    <row r="2246" spans="2:9" ht="30" x14ac:dyDescent="0.25">
      <c r="B2246" s="6">
        <v>92445</v>
      </c>
      <c r="C2246" s="9" t="s">
        <v>4723</v>
      </c>
      <c r="D2246" s="6" t="s">
        <v>64</v>
      </c>
      <c r="E2246" s="11">
        <f t="shared" si="70"/>
        <v>76.599999999999994</v>
      </c>
      <c r="F2246">
        <f t="shared" si="71"/>
        <v>92445</v>
      </c>
      <c r="H2246" s="11">
        <v>73.319999999999993</v>
      </c>
      <c r="I2246">
        <v>76.599999999999994</v>
      </c>
    </row>
    <row r="2247" spans="2:9" ht="30" x14ac:dyDescent="0.25">
      <c r="B2247" s="4">
        <v>92446</v>
      </c>
      <c r="C2247" s="8" t="s">
        <v>4724</v>
      </c>
      <c r="D2247" s="4" t="s">
        <v>64</v>
      </c>
      <c r="E2247" s="11">
        <f t="shared" si="70"/>
        <v>280.02</v>
      </c>
      <c r="F2247">
        <f t="shared" si="71"/>
        <v>92446</v>
      </c>
      <c r="H2247" s="14">
        <v>268.69</v>
      </c>
      <c r="I2247" s="811">
        <v>280.02</v>
      </c>
    </row>
    <row r="2248" spans="2:9" ht="30" x14ac:dyDescent="0.25">
      <c r="B2248" s="6">
        <v>92447</v>
      </c>
      <c r="C2248" s="9" t="s">
        <v>4725</v>
      </c>
      <c r="D2248" s="6" t="s">
        <v>64</v>
      </c>
      <c r="E2248" s="11">
        <f t="shared" si="70"/>
        <v>196.44</v>
      </c>
      <c r="F2248">
        <f t="shared" si="71"/>
        <v>92447</v>
      </c>
      <c r="H2248" s="11">
        <v>187.7</v>
      </c>
      <c r="I2248">
        <v>196.44</v>
      </c>
    </row>
    <row r="2249" spans="2:9" ht="30" x14ac:dyDescent="0.25">
      <c r="B2249" s="4">
        <v>92448</v>
      </c>
      <c r="C2249" s="8" t="s">
        <v>4726</v>
      </c>
      <c r="D2249" s="4" t="s">
        <v>64</v>
      </c>
      <c r="E2249" s="11">
        <f t="shared" si="70"/>
        <v>156.66999999999999</v>
      </c>
      <c r="F2249">
        <f t="shared" si="71"/>
        <v>92448</v>
      </c>
      <c r="H2249" s="14">
        <v>149.58000000000001</v>
      </c>
      <c r="I2249" s="811">
        <v>156.66999999999999</v>
      </c>
    </row>
    <row r="2250" spans="2:9" ht="30" x14ac:dyDescent="0.25">
      <c r="B2250" s="6">
        <v>92449</v>
      </c>
      <c r="C2250" s="9" t="s">
        <v>4727</v>
      </c>
      <c r="D2250" s="6" t="s">
        <v>64</v>
      </c>
      <c r="E2250" s="11">
        <f t="shared" si="70"/>
        <v>328.95</v>
      </c>
      <c r="F2250">
        <f t="shared" si="71"/>
        <v>92449</v>
      </c>
      <c r="H2250" s="11">
        <v>319.74</v>
      </c>
      <c r="I2250">
        <v>328.95</v>
      </c>
    </row>
    <row r="2251" spans="2:9" ht="30" x14ac:dyDescent="0.25">
      <c r="B2251" s="4">
        <v>92450</v>
      </c>
      <c r="C2251" s="8" t="s">
        <v>4728</v>
      </c>
      <c r="D2251" s="4" t="s">
        <v>64</v>
      </c>
      <c r="E2251" s="11">
        <f t="shared" si="70"/>
        <v>434.47</v>
      </c>
      <c r="F2251">
        <f t="shared" si="71"/>
        <v>92450</v>
      </c>
      <c r="H2251" s="14">
        <v>425.14</v>
      </c>
      <c r="I2251" s="811">
        <v>434.47</v>
      </c>
    </row>
    <row r="2252" spans="2:9" ht="30" x14ac:dyDescent="0.25">
      <c r="B2252" s="6">
        <v>92451</v>
      </c>
      <c r="C2252" s="9" t="s">
        <v>4729</v>
      </c>
      <c r="D2252" s="6" t="s">
        <v>64</v>
      </c>
      <c r="E2252" s="11">
        <f t="shared" si="70"/>
        <v>221.97</v>
      </c>
      <c r="F2252">
        <f t="shared" si="71"/>
        <v>92451</v>
      </c>
      <c r="H2252" s="11">
        <v>215.38</v>
      </c>
      <c r="I2252">
        <v>221.97</v>
      </c>
    </row>
    <row r="2253" spans="2:9" ht="30" x14ac:dyDescent="0.25">
      <c r="B2253" s="4">
        <v>92452</v>
      </c>
      <c r="C2253" s="8" t="s">
        <v>4730</v>
      </c>
      <c r="D2253" s="4" t="s">
        <v>64</v>
      </c>
      <c r="E2253" s="11">
        <f t="shared" si="70"/>
        <v>228.63</v>
      </c>
      <c r="F2253">
        <f t="shared" si="71"/>
        <v>92452</v>
      </c>
      <c r="H2253" s="14">
        <v>221.07</v>
      </c>
      <c r="I2253" s="811">
        <v>228.63</v>
      </c>
    </row>
    <row r="2254" spans="2:9" ht="30" x14ac:dyDescent="0.25">
      <c r="B2254" s="6">
        <v>92453</v>
      </c>
      <c r="C2254" s="9" t="s">
        <v>4731</v>
      </c>
      <c r="D2254" s="6" t="s">
        <v>64</v>
      </c>
      <c r="E2254" s="11">
        <f t="shared" si="70"/>
        <v>281.95999999999998</v>
      </c>
      <c r="F2254">
        <f t="shared" si="71"/>
        <v>92453</v>
      </c>
      <c r="H2254" s="11">
        <v>273.98</v>
      </c>
      <c r="I2254">
        <v>281.95999999999998</v>
      </c>
    </row>
    <row r="2255" spans="2:9" ht="30" x14ac:dyDescent="0.25">
      <c r="B2255" s="4">
        <v>92454</v>
      </c>
      <c r="C2255" s="8" t="s">
        <v>4732</v>
      </c>
      <c r="D2255" s="4" t="s">
        <v>64</v>
      </c>
      <c r="E2255" s="11">
        <f t="shared" si="70"/>
        <v>397.88</v>
      </c>
      <c r="F2255">
        <f t="shared" si="71"/>
        <v>92454</v>
      </c>
      <c r="H2255" s="14">
        <v>389.82</v>
      </c>
      <c r="I2255" s="811">
        <v>397.88</v>
      </c>
    </row>
    <row r="2256" spans="2:9" ht="30" x14ac:dyDescent="0.25">
      <c r="B2256" s="6">
        <v>92455</v>
      </c>
      <c r="C2256" s="9" t="s">
        <v>4733</v>
      </c>
      <c r="D2256" s="6" t="s">
        <v>64</v>
      </c>
      <c r="E2256" s="11">
        <f t="shared" si="70"/>
        <v>181.46</v>
      </c>
      <c r="F2256">
        <f t="shared" si="71"/>
        <v>92455</v>
      </c>
      <c r="H2256" s="11">
        <v>175.93</v>
      </c>
      <c r="I2256">
        <v>181.46</v>
      </c>
    </row>
    <row r="2257" spans="2:9" ht="30" x14ac:dyDescent="0.25">
      <c r="B2257" s="4">
        <v>92456</v>
      </c>
      <c r="C2257" s="8" t="s">
        <v>4734</v>
      </c>
      <c r="D2257" s="4" t="s">
        <v>64</v>
      </c>
      <c r="E2257" s="11">
        <f t="shared" si="70"/>
        <v>191</v>
      </c>
      <c r="F2257">
        <f t="shared" si="71"/>
        <v>92456</v>
      </c>
      <c r="H2257" s="14">
        <v>184.59</v>
      </c>
      <c r="I2257" s="811">
        <v>191</v>
      </c>
    </row>
    <row r="2258" spans="2:9" ht="30" x14ac:dyDescent="0.25">
      <c r="B2258" s="6">
        <v>92457</v>
      </c>
      <c r="C2258" s="9" t="s">
        <v>4735</v>
      </c>
      <c r="D2258" s="6" t="s">
        <v>64</v>
      </c>
      <c r="E2258" s="11">
        <f t="shared" si="70"/>
        <v>244.06</v>
      </c>
      <c r="F2258">
        <f t="shared" si="71"/>
        <v>92457</v>
      </c>
      <c r="H2258" s="11">
        <v>237.02</v>
      </c>
      <c r="I2258">
        <v>244.06</v>
      </c>
    </row>
    <row r="2259" spans="2:9" ht="30" x14ac:dyDescent="0.25">
      <c r="B2259" s="4">
        <v>92458</v>
      </c>
      <c r="C2259" s="8" t="s">
        <v>966</v>
      </c>
      <c r="D2259" s="4" t="s">
        <v>64</v>
      </c>
      <c r="E2259" s="11">
        <f t="shared" si="70"/>
        <v>375.72</v>
      </c>
      <c r="F2259">
        <f t="shared" si="71"/>
        <v>92458</v>
      </c>
      <c r="H2259" s="14">
        <v>368.57</v>
      </c>
      <c r="I2259" s="811">
        <v>375.72</v>
      </c>
    </row>
    <row r="2260" spans="2:9" ht="30" x14ac:dyDescent="0.25">
      <c r="B2260" s="6">
        <v>92459</v>
      </c>
      <c r="C2260" s="9" t="s">
        <v>4736</v>
      </c>
      <c r="D2260" s="6" t="s">
        <v>64</v>
      </c>
      <c r="E2260" s="11">
        <f t="shared" si="70"/>
        <v>153.26</v>
      </c>
      <c r="F2260">
        <f t="shared" si="71"/>
        <v>92459</v>
      </c>
      <c r="H2260" s="11">
        <v>148.46</v>
      </c>
      <c r="I2260">
        <v>153.26</v>
      </c>
    </row>
    <row r="2261" spans="2:9" ht="30" x14ac:dyDescent="0.25">
      <c r="B2261" s="4">
        <v>92460</v>
      </c>
      <c r="C2261" s="8" t="s">
        <v>4737</v>
      </c>
      <c r="D2261" s="4" t="s">
        <v>64</v>
      </c>
      <c r="E2261" s="11">
        <f t="shared" si="70"/>
        <v>159.47</v>
      </c>
      <c r="F2261">
        <f t="shared" si="71"/>
        <v>92460</v>
      </c>
      <c r="H2261" s="14">
        <v>153.85</v>
      </c>
      <c r="I2261" s="811">
        <v>159.47</v>
      </c>
    </row>
    <row r="2262" spans="2:9" ht="30" x14ac:dyDescent="0.25">
      <c r="B2262" s="6">
        <v>92461</v>
      </c>
      <c r="C2262" s="9" t="s">
        <v>4738</v>
      </c>
      <c r="D2262" s="6" t="s">
        <v>64</v>
      </c>
      <c r="E2262" s="11">
        <f t="shared" si="70"/>
        <v>225.26</v>
      </c>
      <c r="F2262">
        <f t="shared" si="71"/>
        <v>92461</v>
      </c>
      <c r="H2262" s="11">
        <v>218.82</v>
      </c>
      <c r="I2262">
        <v>225.26</v>
      </c>
    </row>
    <row r="2263" spans="2:9" ht="30" x14ac:dyDescent="0.25">
      <c r="B2263" s="4">
        <v>92462</v>
      </c>
      <c r="C2263" s="8" t="s">
        <v>4739</v>
      </c>
      <c r="D2263" s="4" t="s">
        <v>64</v>
      </c>
      <c r="E2263" s="11">
        <f t="shared" si="70"/>
        <v>362.21</v>
      </c>
      <c r="F2263">
        <f t="shared" si="71"/>
        <v>92462</v>
      </c>
      <c r="H2263" s="14">
        <v>355.74</v>
      </c>
      <c r="I2263" s="811">
        <v>362.21</v>
      </c>
    </row>
    <row r="2264" spans="2:9" ht="30" x14ac:dyDescent="0.25">
      <c r="B2264" s="6">
        <v>92463</v>
      </c>
      <c r="C2264" s="9" t="s">
        <v>4740</v>
      </c>
      <c r="D2264" s="6" t="s">
        <v>64</v>
      </c>
      <c r="E2264" s="11">
        <f t="shared" si="70"/>
        <v>138.77000000000001</v>
      </c>
      <c r="F2264">
        <f t="shared" si="71"/>
        <v>92463</v>
      </c>
      <c r="H2264" s="11">
        <v>134.44</v>
      </c>
      <c r="I2264">
        <v>138.77000000000001</v>
      </c>
    </row>
    <row r="2265" spans="2:9" ht="30" x14ac:dyDescent="0.25">
      <c r="B2265" s="4">
        <v>92464</v>
      </c>
      <c r="C2265" s="8" t="s">
        <v>4741</v>
      </c>
      <c r="D2265" s="4" t="s">
        <v>64</v>
      </c>
      <c r="E2265" s="11">
        <f t="shared" si="70"/>
        <v>155.16999999999999</v>
      </c>
      <c r="F2265">
        <f t="shared" si="71"/>
        <v>92464</v>
      </c>
      <c r="H2265" s="14">
        <v>150.11000000000001</v>
      </c>
      <c r="I2265" s="811">
        <v>155.16999999999999</v>
      </c>
    </row>
    <row r="2266" spans="2:9" ht="30" x14ac:dyDescent="0.25">
      <c r="B2266" s="6">
        <v>92465</v>
      </c>
      <c r="C2266" s="9" t="s">
        <v>4742</v>
      </c>
      <c r="D2266" s="6" t="s">
        <v>64</v>
      </c>
      <c r="E2266" s="11">
        <f t="shared" si="70"/>
        <v>178.37</v>
      </c>
      <c r="F2266">
        <f t="shared" si="71"/>
        <v>92465</v>
      </c>
      <c r="H2266" s="11">
        <v>172.99</v>
      </c>
      <c r="I2266">
        <v>178.37</v>
      </c>
    </row>
    <row r="2267" spans="2:9" ht="30" x14ac:dyDescent="0.25">
      <c r="B2267" s="4">
        <v>92466</v>
      </c>
      <c r="C2267" s="8" t="s">
        <v>4743</v>
      </c>
      <c r="D2267" s="4" t="s">
        <v>64</v>
      </c>
      <c r="E2267" s="11">
        <f t="shared" si="70"/>
        <v>357.01</v>
      </c>
      <c r="F2267">
        <f t="shared" si="71"/>
        <v>92466</v>
      </c>
      <c r="H2267" s="14">
        <v>351.22</v>
      </c>
      <c r="I2267" s="811">
        <v>357.01</v>
      </c>
    </row>
    <row r="2268" spans="2:9" ht="30" x14ac:dyDescent="0.25">
      <c r="B2268" s="6">
        <v>92467</v>
      </c>
      <c r="C2268" s="9" t="s">
        <v>4744</v>
      </c>
      <c r="D2268" s="6" t="s">
        <v>64</v>
      </c>
      <c r="E2268" s="11">
        <f t="shared" si="70"/>
        <v>114.3</v>
      </c>
      <c r="F2268">
        <f t="shared" si="71"/>
        <v>92467</v>
      </c>
      <c r="H2268" s="11">
        <v>110.68</v>
      </c>
      <c r="I2268">
        <v>114.3</v>
      </c>
    </row>
    <row r="2269" spans="2:9" ht="30" x14ac:dyDescent="0.25">
      <c r="B2269" s="4">
        <v>92468</v>
      </c>
      <c r="C2269" s="8" t="s">
        <v>4745</v>
      </c>
      <c r="D2269" s="4" t="s">
        <v>64</v>
      </c>
      <c r="E2269" s="11">
        <f t="shared" si="70"/>
        <v>150</v>
      </c>
      <c r="F2269">
        <f t="shared" si="71"/>
        <v>92468</v>
      </c>
      <c r="H2269" s="14">
        <v>145.51</v>
      </c>
      <c r="I2269" s="811">
        <v>150</v>
      </c>
    </row>
    <row r="2270" spans="2:9" ht="30" x14ac:dyDescent="0.25">
      <c r="B2270" s="6">
        <v>92469</v>
      </c>
      <c r="C2270" s="9" t="s">
        <v>4746</v>
      </c>
      <c r="D2270" s="6" t="s">
        <v>64</v>
      </c>
      <c r="E2270" s="11">
        <f t="shared" si="70"/>
        <v>161.88</v>
      </c>
      <c r="F2270">
        <f t="shared" si="71"/>
        <v>92469</v>
      </c>
      <c r="H2270" s="11">
        <v>156.94999999999999</v>
      </c>
      <c r="I2270">
        <v>161.88</v>
      </c>
    </row>
    <row r="2271" spans="2:9" ht="30" x14ac:dyDescent="0.25">
      <c r="B2271" s="4">
        <v>92470</v>
      </c>
      <c r="C2271" s="8" t="s">
        <v>4747</v>
      </c>
      <c r="D2271" s="4" t="s">
        <v>64</v>
      </c>
      <c r="E2271" s="11">
        <f t="shared" si="70"/>
        <v>349.73</v>
      </c>
      <c r="F2271">
        <f t="shared" si="71"/>
        <v>92470</v>
      </c>
      <c r="H2271" s="14">
        <v>344.39</v>
      </c>
      <c r="I2271" s="811">
        <v>349.73</v>
      </c>
    </row>
    <row r="2272" spans="2:9" ht="30" x14ac:dyDescent="0.25">
      <c r="B2272" s="6">
        <v>92471</v>
      </c>
      <c r="C2272" s="9" t="s">
        <v>4748</v>
      </c>
      <c r="D2272" s="6" t="s">
        <v>64</v>
      </c>
      <c r="E2272" s="11">
        <f t="shared" si="70"/>
        <v>103.85</v>
      </c>
      <c r="F2272">
        <f t="shared" si="71"/>
        <v>92471</v>
      </c>
      <c r="H2272" s="11">
        <v>100.52</v>
      </c>
      <c r="I2272">
        <v>103.85</v>
      </c>
    </row>
    <row r="2273" spans="2:9" ht="30" x14ac:dyDescent="0.25">
      <c r="B2273" s="4">
        <v>92472</v>
      </c>
      <c r="C2273" s="8" t="s">
        <v>4749</v>
      </c>
      <c r="D2273" s="4" t="s">
        <v>64</v>
      </c>
      <c r="E2273" s="11">
        <f t="shared" si="70"/>
        <v>143.41</v>
      </c>
      <c r="F2273">
        <f t="shared" si="71"/>
        <v>92472</v>
      </c>
      <c r="H2273" s="14">
        <v>139.27000000000001</v>
      </c>
      <c r="I2273" s="811">
        <v>143.41</v>
      </c>
    </row>
    <row r="2274" spans="2:9" ht="30" x14ac:dyDescent="0.25">
      <c r="B2274" s="6">
        <v>92473</v>
      </c>
      <c r="C2274" s="9" t="s">
        <v>4750</v>
      </c>
      <c r="D2274" s="6" t="s">
        <v>64</v>
      </c>
      <c r="E2274" s="11">
        <f t="shared" si="70"/>
        <v>148.65</v>
      </c>
      <c r="F2274">
        <f t="shared" si="71"/>
        <v>92473</v>
      </c>
      <c r="H2274" s="11">
        <v>144.12</v>
      </c>
      <c r="I2274">
        <v>148.65</v>
      </c>
    </row>
    <row r="2275" spans="2:9" ht="30" x14ac:dyDescent="0.25">
      <c r="B2275" s="4">
        <v>92474</v>
      </c>
      <c r="C2275" s="8" t="s">
        <v>4751</v>
      </c>
      <c r="D2275" s="4" t="s">
        <v>64</v>
      </c>
      <c r="E2275" s="11">
        <f t="shared" si="70"/>
        <v>343.56</v>
      </c>
      <c r="F2275">
        <f t="shared" si="71"/>
        <v>92474</v>
      </c>
      <c r="H2275" s="14">
        <v>338.62</v>
      </c>
      <c r="I2275" s="811">
        <v>343.56</v>
      </c>
    </row>
    <row r="2276" spans="2:9" ht="30" x14ac:dyDescent="0.25">
      <c r="B2276" s="6">
        <v>92475</v>
      </c>
      <c r="C2276" s="9" t="s">
        <v>4752</v>
      </c>
      <c r="D2276" s="6" t="s">
        <v>64</v>
      </c>
      <c r="E2276" s="11">
        <f t="shared" si="70"/>
        <v>95.45</v>
      </c>
      <c r="F2276">
        <f t="shared" si="71"/>
        <v>92475</v>
      </c>
      <c r="H2276" s="11">
        <v>92.38</v>
      </c>
      <c r="I2276">
        <v>95.45</v>
      </c>
    </row>
    <row r="2277" spans="2:9" ht="30" x14ac:dyDescent="0.25">
      <c r="B2277" s="4">
        <v>92476</v>
      </c>
      <c r="C2277" s="8" t="s">
        <v>4753</v>
      </c>
      <c r="D2277" s="4" t="s">
        <v>64</v>
      </c>
      <c r="E2277" s="11">
        <f t="shared" si="70"/>
        <v>137.91</v>
      </c>
      <c r="F2277">
        <f t="shared" si="71"/>
        <v>92476</v>
      </c>
      <c r="H2277" s="14">
        <v>134.08000000000001</v>
      </c>
      <c r="I2277" s="811">
        <v>137.91</v>
      </c>
    </row>
    <row r="2278" spans="2:9" ht="30" x14ac:dyDescent="0.25">
      <c r="B2278" s="6">
        <v>92477</v>
      </c>
      <c r="C2278" s="9" t="s">
        <v>4754</v>
      </c>
      <c r="D2278" s="6" t="s">
        <v>64</v>
      </c>
      <c r="E2278" s="11">
        <f t="shared" si="70"/>
        <v>119.99</v>
      </c>
      <c r="F2278">
        <f t="shared" si="71"/>
        <v>92477</v>
      </c>
      <c r="H2278" s="11">
        <v>116.22</v>
      </c>
      <c r="I2278">
        <v>119.99</v>
      </c>
    </row>
    <row r="2279" spans="2:9" ht="30" x14ac:dyDescent="0.25">
      <c r="B2279" s="4">
        <v>92478</v>
      </c>
      <c r="C2279" s="8" t="s">
        <v>4755</v>
      </c>
      <c r="D2279" s="4" t="s">
        <v>64</v>
      </c>
      <c r="E2279" s="11">
        <f t="shared" si="70"/>
        <v>331.1</v>
      </c>
      <c r="F2279">
        <f t="shared" si="71"/>
        <v>92478</v>
      </c>
      <c r="H2279" s="14">
        <v>326.92</v>
      </c>
      <c r="I2279" s="811">
        <v>331.1</v>
      </c>
    </row>
    <row r="2280" spans="2:9" ht="30" x14ac:dyDescent="0.25">
      <c r="B2280" s="6">
        <v>92479</v>
      </c>
      <c r="C2280" s="9" t="s">
        <v>4756</v>
      </c>
      <c r="D2280" s="6" t="s">
        <v>64</v>
      </c>
      <c r="E2280" s="11">
        <f t="shared" si="70"/>
        <v>77.23</v>
      </c>
      <c r="F2280">
        <f t="shared" si="71"/>
        <v>92479</v>
      </c>
      <c r="H2280" s="11">
        <v>74.69</v>
      </c>
      <c r="I2280">
        <v>77.23</v>
      </c>
    </row>
    <row r="2281" spans="2:9" ht="30" x14ac:dyDescent="0.25">
      <c r="B2281" s="4">
        <v>92480</v>
      </c>
      <c r="C2281" s="8" t="s">
        <v>4757</v>
      </c>
      <c r="D2281" s="4" t="s">
        <v>64</v>
      </c>
      <c r="E2281" s="11">
        <f t="shared" si="70"/>
        <v>126.63</v>
      </c>
      <c r="F2281">
        <f t="shared" si="71"/>
        <v>92480</v>
      </c>
      <c r="H2281" s="14">
        <v>123.4</v>
      </c>
      <c r="I2281" s="811">
        <v>126.63</v>
      </c>
    </row>
    <row r="2282" spans="2:9" x14ac:dyDescent="0.25">
      <c r="B2282" s="6">
        <v>92482</v>
      </c>
      <c r="C2282" s="9" t="s">
        <v>4758</v>
      </c>
      <c r="D2282" s="6" t="s">
        <v>64</v>
      </c>
      <c r="E2282" s="11">
        <f t="shared" si="70"/>
        <v>302.22000000000003</v>
      </c>
      <c r="F2282">
        <f t="shared" si="71"/>
        <v>92482</v>
      </c>
      <c r="H2282" s="11">
        <v>289.62</v>
      </c>
      <c r="I2282">
        <v>302.22000000000003</v>
      </c>
    </row>
    <row r="2283" spans="2:9" x14ac:dyDescent="0.25">
      <c r="B2283" s="4">
        <v>92484</v>
      </c>
      <c r="C2283" s="8" t="s">
        <v>4759</v>
      </c>
      <c r="D2283" s="4" t="s">
        <v>64</v>
      </c>
      <c r="E2283" s="11">
        <f t="shared" si="70"/>
        <v>211.29</v>
      </c>
      <c r="F2283">
        <f t="shared" si="71"/>
        <v>92484</v>
      </c>
      <c r="H2283" s="14">
        <v>200.86</v>
      </c>
      <c r="I2283" s="811">
        <v>211.29</v>
      </c>
    </row>
    <row r="2284" spans="2:9" x14ac:dyDescent="0.25">
      <c r="B2284" s="6">
        <v>92486</v>
      </c>
      <c r="C2284" s="9" t="s">
        <v>4760</v>
      </c>
      <c r="D2284" s="6" t="s">
        <v>64</v>
      </c>
      <c r="E2284" s="11">
        <f t="shared" si="70"/>
        <v>152.69999999999999</v>
      </c>
      <c r="F2284">
        <f t="shared" si="71"/>
        <v>92486</v>
      </c>
      <c r="H2284" s="11">
        <v>144.08000000000001</v>
      </c>
      <c r="I2284">
        <v>152.69999999999999</v>
      </c>
    </row>
    <row r="2285" spans="2:9" ht="30" x14ac:dyDescent="0.25">
      <c r="B2285" s="4">
        <v>92488</v>
      </c>
      <c r="C2285" s="8" t="s">
        <v>4761</v>
      </c>
      <c r="D2285" s="4" t="s">
        <v>64</v>
      </c>
      <c r="E2285" s="11">
        <f t="shared" si="70"/>
        <v>137.1</v>
      </c>
      <c r="F2285">
        <f t="shared" si="71"/>
        <v>92488</v>
      </c>
      <c r="H2285" s="14">
        <v>132.41</v>
      </c>
      <c r="I2285" s="811">
        <v>137.1</v>
      </c>
    </row>
    <row r="2286" spans="2:9" ht="30" x14ac:dyDescent="0.25">
      <c r="B2286" s="6">
        <v>92490</v>
      </c>
      <c r="C2286" s="9" t="s">
        <v>4762</v>
      </c>
      <c r="D2286" s="6" t="s">
        <v>64</v>
      </c>
      <c r="E2286" s="11">
        <f t="shared" si="70"/>
        <v>86.51</v>
      </c>
      <c r="F2286">
        <f t="shared" si="71"/>
        <v>92490</v>
      </c>
      <c r="H2286" s="11">
        <v>83.16</v>
      </c>
      <c r="I2286">
        <v>86.51</v>
      </c>
    </row>
    <row r="2287" spans="2:9" ht="30" x14ac:dyDescent="0.25">
      <c r="B2287" s="4">
        <v>92492</v>
      </c>
      <c r="C2287" s="8" t="s">
        <v>4763</v>
      </c>
      <c r="D2287" s="4" t="s">
        <v>64</v>
      </c>
      <c r="E2287" s="11">
        <f t="shared" si="70"/>
        <v>130.91999999999999</v>
      </c>
      <c r="F2287">
        <f t="shared" si="71"/>
        <v>92492</v>
      </c>
      <c r="H2287" s="14">
        <v>126.58</v>
      </c>
      <c r="I2287" s="811">
        <v>130.91999999999999</v>
      </c>
    </row>
    <row r="2288" spans="2:9" ht="30" x14ac:dyDescent="0.25">
      <c r="B2288" s="6">
        <v>92494</v>
      </c>
      <c r="C2288" s="9" t="s">
        <v>4764</v>
      </c>
      <c r="D2288" s="6" t="s">
        <v>64</v>
      </c>
      <c r="E2288" s="11">
        <f t="shared" si="70"/>
        <v>81.34</v>
      </c>
      <c r="F2288">
        <f t="shared" si="71"/>
        <v>92494</v>
      </c>
      <c r="H2288" s="11">
        <v>78.23</v>
      </c>
      <c r="I2288">
        <v>81.34</v>
      </c>
    </row>
    <row r="2289" spans="2:9" ht="30" x14ac:dyDescent="0.25">
      <c r="B2289" s="4">
        <v>92496</v>
      </c>
      <c r="C2289" s="8" t="s">
        <v>4765</v>
      </c>
      <c r="D2289" s="4" t="s">
        <v>64</v>
      </c>
      <c r="E2289" s="11">
        <f t="shared" si="70"/>
        <v>125.89</v>
      </c>
      <c r="F2289">
        <f t="shared" si="71"/>
        <v>92496</v>
      </c>
      <c r="H2289" s="14">
        <v>121.88</v>
      </c>
      <c r="I2289" s="811">
        <v>125.89</v>
      </c>
    </row>
    <row r="2290" spans="2:9" ht="30" x14ac:dyDescent="0.25">
      <c r="B2290" s="6">
        <v>92498</v>
      </c>
      <c r="C2290" s="9" t="s">
        <v>4766</v>
      </c>
      <c r="D2290" s="6" t="s">
        <v>64</v>
      </c>
      <c r="E2290" s="11">
        <f t="shared" si="70"/>
        <v>77.17</v>
      </c>
      <c r="F2290">
        <f t="shared" si="71"/>
        <v>92498</v>
      </c>
      <c r="H2290" s="11">
        <v>74.31</v>
      </c>
      <c r="I2290">
        <v>77.17</v>
      </c>
    </row>
    <row r="2291" spans="2:9" ht="30" x14ac:dyDescent="0.25">
      <c r="B2291" s="4">
        <v>92500</v>
      </c>
      <c r="C2291" s="8" t="s">
        <v>4767</v>
      </c>
      <c r="D2291" s="4" t="s">
        <v>64</v>
      </c>
      <c r="E2291" s="11">
        <f t="shared" si="70"/>
        <v>122.11</v>
      </c>
      <c r="F2291">
        <f t="shared" si="71"/>
        <v>92500</v>
      </c>
      <c r="H2291" s="14">
        <v>118.42</v>
      </c>
      <c r="I2291" s="811">
        <v>122.11</v>
      </c>
    </row>
    <row r="2292" spans="2:9" ht="30" x14ac:dyDescent="0.25">
      <c r="B2292" s="6">
        <v>92502</v>
      </c>
      <c r="C2292" s="9" t="s">
        <v>4768</v>
      </c>
      <c r="D2292" s="6" t="s">
        <v>64</v>
      </c>
      <c r="E2292" s="11">
        <f t="shared" si="70"/>
        <v>74.239999999999995</v>
      </c>
      <c r="F2292">
        <f t="shared" si="71"/>
        <v>92502</v>
      </c>
      <c r="H2292" s="11">
        <v>71.59</v>
      </c>
      <c r="I2292">
        <v>74.239999999999995</v>
      </c>
    </row>
    <row r="2293" spans="2:9" ht="30" x14ac:dyDescent="0.25">
      <c r="B2293" s="4">
        <v>92504</v>
      </c>
      <c r="C2293" s="8" t="s">
        <v>4769</v>
      </c>
      <c r="D2293" s="4" t="s">
        <v>64</v>
      </c>
      <c r="E2293" s="11">
        <f t="shared" si="70"/>
        <v>115.12</v>
      </c>
      <c r="F2293">
        <f t="shared" si="71"/>
        <v>92504</v>
      </c>
      <c r="H2293" s="14">
        <v>111.96</v>
      </c>
      <c r="I2293" s="811">
        <v>115.12</v>
      </c>
    </row>
    <row r="2294" spans="2:9" ht="30" x14ac:dyDescent="0.25">
      <c r="B2294" s="6">
        <v>92506</v>
      </c>
      <c r="C2294" s="9" t="s">
        <v>4770</v>
      </c>
      <c r="D2294" s="6" t="s">
        <v>64</v>
      </c>
      <c r="E2294" s="11">
        <f t="shared" si="70"/>
        <v>68.7</v>
      </c>
      <c r="F2294">
        <f t="shared" si="71"/>
        <v>92506</v>
      </c>
      <c r="H2294" s="11">
        <v>66.45</v>
      </c>
      <c r="I2294">
        <v>68.7</v>
      </c>
    </row>
    <row r="2295" spans="2:9" ht="30" x14ac:dyDescent="0.25">
      <c r="B2295" s="4">
        <v>92508</v>
      </c>
      <c r="C2295" s="8" t="s">
        <v>4771</v>
      </c>
      <c r="D2295" s="4" t="s">
        <v>64</v>
      </c>
      <c r="E2295" s="11">
        <f t="shared" si="70"/>
        <v>136.16</v>
      </c>
      <c r="F2295">
        <f t="shared" si="71"/>
        <v>92508</v>
      </c>
      <c r="H2295" s="14">
        <v>132.52000000000001</v>
      </c>
      <c r="I2295" s="811">
        <v>136.16</v>
      </c>
    </row>
    <row r="2296" spans="2:9" ht="30" x14ac:dyDescent="0.25">
      <c r="B2296" s="6">
        <v>92510</v>
      </c>
      <c r="C2296" s="9" t="s">
        <v>4772</v>
      </c>
      <c r="D2296" s="6" t="s">
        <v>64</v>
      </c>
      <c r="E2296" s="11">
        <f t="shared" si="70"/>
        <v>83.83</v>
      </c>
      <c r="F2296">
        <f t="shared" si="71"/>
        <v>92510</v>
      </c>
      <c r="H2296" s="11">
        <v>81.7</v>
      </c>
      <c r="I2296">
        <v>83.83</v>
      </c>
    </row>
    <row r="2297" spans="2:9" ht="30" x14ac:dyDescent="0.25">
      <c r="B2297" s="4">
        <v>92512</v>
      </c>
      <c r="C2297" s="8" t="s">
        <v>4773</v>
      </c>
      <c r="D2297" s="4" t="s">
        <v>64</v>
      </c>
      <c r="E2297" s="11">
        <f t="shared" si="70"/>
        <v>115.5</v>
      </c>
      <c r="F2297">
        <f t="shared" si="71"/>
        <v>92512</v>
      </c>
      <c r="H2297" s="14">
        <v>112.13</v>
      </c>
      <c r="I2297" s="811">
        <v>115.5</v>
      </c>
    </row>
    <row r="2298" spans="2:9" ht="30" x14ac:dyDescent="0.25">
      <c r="B2298" s="6">
        <v>92514</v>
      </c>
      <c r="C2298" s="9" t="s">
        <v>4774</v>
      </c>
      <c r="D2298" s="6" t="s">
        <v>64</v>
      </c>
      <c r="E2298" s="11">
        <f t="shared" si="70"/>
        <v>64.25</v>
      </c>
      <c r="F2298">
        <f t="shared" si="71"/>
        <v>92514</v>
      </c>
      <c r="H2298" s="11">
        <v>62.29</v>
      </c>
      <c r="I2298">
        <v>64.25</v>
      </c>
    </row>
    <row r="2299" spans="2:9" ht="30" x14ac:dyDescent="0.25">
      <c r="B2299" s="4">
        <v>92515</v>
      </c>
      <c r="C2299" s="8" t="s">
        <v>4775</v>
      </c>
      <c r="D2299" s="4" t="s">
        <v>64</v>
      </c>
      <c r="E2299" s="11">
        <f t="shared" si="70"/>
        <v>105.73</v>
      </c>
      <c r="F2299">
        <f t="shared" si="71"/>
        <v>92515</v>
      </c>
      <c r="H2299" s="14">
        <v>102.63</v>
      </c>
      <c r="I2299" s="811">
        <v>105.73</v>
      </c>
    </row>
    <row r="2300" spans="2:9" ht="30" x14ac:dyDescent="0.25">
      <c r="B2300" s="6">
        <v>92518</v>
      </c>
      <c r="C2300" s="9" t="s">
        <v>4776</v>
      </c>
      <c r="D2300" s="6" t="s">
        <v>64</v>
      </c>
      <c r="E2300" s="11">
        <f t="shared" si="70"/>
        <v>55.51</v>
      </c>
      <c r="F2300">
        <f t="shared" si="71"/>
        <v>92518</v>
      </c>
      <c r="H2300" s="11">
        <v>53.71</v>
      </c>
      <c r="I2300">
        <v>55.51</v>
      </c>
    </row>
    <row r="2301" spans="2:9" ht="30" x14ac:dyDescent="0.25">
      <c r="B2301" s="4">
        <v>92520</v>
      </c>
      <c r="C2301" s="8" t="s">
        <v>4777</v>
      </c>
      <c r="D2301" s="4" t="s">
        <v>64</v>
      </c>
      <c r="E2301" s="11">
        <f t="shared" si="70"/>
        <v>99.65</v>
      </c>
      <c r="F2301">
        <f t="shared" si="71"/>
        <v>92520</v>
      </c>
      <c r="H2301" s="14">
        <v>96.79</v>
      </c>
      <c r="I2301" s="811">
        <v>99.65</v>
      </c>
    </row>
    <row r="2302" spans="2:9" ht="30" x14ac:dyDescent="0.25">
      <c r="B2302" s="6">
        <v>92522</v>
      </c>
      <c r="C2302" s="9" t="s">
        <v>4778</v>
      </c>
      <c r="D2302" s="6" t="s">
        <v>64</v>
      </c>
      <c r="E2302" s="11">
        <f t="shared" si="70"/>
        <v>50.38</v>
      </c>
      <c r="F2302">
        <f t="shared" si="71"/>
        <v>92522</v>
      </c>
      <c r="H2302" s="11">
        <v>48.71</v>
      </c>
      <c r="I2302">
        <v>50.38</v>
      </c>
    </row>
    <row r="2303" spans="2:9" ht="30" x14ac:dyDescent="0.25">
      <c r="B2303" s="4">
        <v>92524</v>
      </c>
      <c r="C2303" s="8" t="s">
        <v>6785</v>
      </c>
      <c r="D2303" s="4" t="s">
        <v>64</v>
      </c>
      <c r="E2303" s="11">
        <f t="shared" si="70"/>
        <v>100.17</v>
      </c>
      <c r="F2303">
        <f t="shared" si="71"/>
        <v>92524</v>
      </c>
      <c r="H2303" s="14">
        <v>97.53</v>
      </c>
      <c r="I2303" s="811">
        <v>100.17</v>
      </c>
    </row>
    <row r="2304" spans="2:9" ht="30" x14ac:dyDescent="0.25">
      <c r="B2304" s="6">
        <v>92526</v>
      </c>
      <c r="C2304" s="9" t="s">
        <v>4779</v>
      </c>
      <c r="D2304" s="6" t="s">
        <v>64</v>
      </c>
      <c r="E2304" s="11">
        <f t="shared" si="70"/>
        <v>51.79</v>
      </c>
      <c r="F2304">
        <f t="shared" si="71"/>
        <v>92526</v>
      </c>
      <c r="H2304" s="11">
        <v>50.25</v>
      </c>
      <c r="I2304">
        <v>51.79</v>
      </c>
    </row>
    <row r="2305" spans="2:9" ht="30" x14ac:dyDescent="0.25">
      <c r="B2305" s="4">
        <v>92528</v>
      </c>
      <c r="C2305" s="8" t="s">
        <v>4780</v>
      </c>
      <c r="D2305" s="4" t="s">
        <v>64</v>
      </c>
      <c r="E2305" s="11">
        <f t="shared" si="70"/>
        <v>96.43</v>
      </c>
      <c r="F2305">
        <f t="shared" si="71"/>
        <v>92528</v>
      </c>
      <c r="H2305" s="14">
        <v>94</v>
      </c>
      <c r="I2305" s="811">
        <v>96.43</v>
      </c>
    </row>
    <row r="2306" spans="2:9" ht="30" x14ac:dyDescent="0.25">
      <c r="B2306" s="6">
        <v>92530</v>
      </c>
      <c r="C2306" s="9" t="s">
        <v>4781</v>
      </c>
      <c r="D2306" s="6" t="s">
        <v>64</v>
      </c>
      <c r="E2306" s="11">
        <f t="shared" si="70"/>
        <v>48.87</v>
      </c>
      <c r="F2306">
        <f t="shared" si="71"/>
        <v>92530</v>
      </c>
      <c r="H2306" s="11">
        <v>47.44</v>
      </c>
      <c r="I2306">
        <v>48.87</v>
      </c>
    </row>
    <row r="2307" spans="2:9" ht="30" x14ac:dyDescent="0.25">
      <c r="B2307" s="4">
        <v>92532</v>
      </c>
      <c r="C2307" s="8" t="s">
        <v>4782</v>
      </c>
      <c r="D2307" s="4" t="s">
        <v>64</v>
      </c>
      <c r="E2307" s="11">
        <f t="shared" ref="E2307:E2370" si="72">IF($K$2=$H$1,H2307,I2307)</f>
        <v>93.27</v>
      </c>
      <c r="F2307">
        <f t="shared" ref="F2307:F2370" si="73">IF(LEN($B2307)=7,CONCATENATE(MID($B2307,1,6),"00",RIGHT($B2307,1)),IF(LEN($B2307)=8,CONCATENATE(MID($B2307,1,6),"0",RIGHT($B2307,2)),$B2307))</f>
        <v>92532</v>
      </c>
      <c r="H2307" s="14">
        <v>91.01</v>
      </c>
      <c r="I2307" s="811">
        <v>93.27</v>
      </c>
    </row>
    <row r="2308" spans="2:9" ht="30" x14ac:dyDescent="0.25">
      <c r="B2308" s="6">
        <v>92534</v>
      </c>
      <c r="C2308" s="9" t="s">
        <v>4783</v>
      </c>
      <c r="D2308" s="6" t="s">
        <v>64</v>
      </c>
      <c r="E2308" s="11">
        <f t="shared" si="72"/>
        <v>46.43</v>
      </c>
      <c r="F2308">
        <f t="shared" si="73"/>
        <v>92534</v>
      </c>
      <c r="H2308" s="11">
        <v>45.12</v>
      </c>
      <c r="I2308">
        <v>46.43</v>
      </c>
    </row>
    <row r="2309" spans="2:9" ht="30" x14ac:dyDescent="0.25">
      <c r="B2309" s="4">
        <v>92536</v>
      </c>
      <c r="C2309" s="8" t="s">
        <v>4784</v>
      </c>
      <c r="D2309" s="4" t="s">
        <v>64</v>
      </c>
      <c r="E2309" s="11">
        <f t="shared" si="72"/>
        <v>87.01</v>
      </c>
      <c r="F2309">
        <f t="shared" si="73"/>
        <v>92536</v>
      </c>
      <c r="H2309" s="14">
        <v>85.09</v>
      </c>
      <c r="I2309" s="811">
        <v>87.01</v>
      </c>
    </row>
    <row r="2310" spans="2:9" ht="30" x14ac:dyDescent="0.25">
      <c r="B2310" s="6">
        <v>92538</v>
      </c>
      <c r="C2310" s="9" t="s">
        <v>4785</v>
      </c>
      <c r="D2310" s="6" t="s">
        <v>64</v>
      </c>
      <c r="E2310" s="11">
        <f t="shared" si="72"/>
        <v>41.48</v>
      </c>
      <c r="F2310">
        <f t="shared" si="73"/>
        <v>92538</v>
      </c>
      <c r="H2310" s="11">
        <v>40.369999999999997</v>
      </c>
      <c r="I2310">
        <v>41.48</v>
      </c>
    </row>
    <row r="2311" spans="2:9" x14ac:dyDescent="0.25">
      <c r="B2311" s="4">
        <v>96252</v>
      </c>
      <c r="C2311" s="8" t="s">
        <v>967</v>
      </c>
      <c r="D2311" s="4" t="s">
        <v>64</v>
      </c>
      <c r="E2311" s="11">
        <f t="shared" si="72"/>
        <v>285.39</v>
      </c>
      <c r="F2311">
        <f t="shared" si="73"/>
        <v>96252</v>
      </c>
      <c r="H2311" s="14">
        <v>278.39999999999998</v>
      </c>
      <c r="I2311" s="811">
        <v>285.39</v>
      </c>
    </row>
    <row r="2312" spans="2:9" ht="30" x14ac:dyDescent="0.25">
      <c r="B2312" s="6">
        <v>96257</v>
      </c>
      <c r="C2312" s="9" t="s">
        <v>968</v>
      </c>
      <c r="D2312" s="6" t="s">
        <v>64</v>
      </c>
      <c r="E2312" s="11">
        <f t="shared" si="72"/>
        <v>223.93</v>
      </c>
      <c r="F2312">
        <f t="shared" si="73"/>
        <v>96257</v>
      </c>
      <c r="H2312" s="11">
        <v>214.02</v>
      </c>
      <c r="I2312">
        <v>223.93</v>
      </c>
    </row>
    <row r="2313" spans="2:9" ht="30" x14ac:dyDescent="0.25">
      <c r="B2313" s="4">
        <v>96258</v>
      </c>
      <c r="C2313" s="8" t="s">
        <v>969</v>
      </c>
      <c r="D2313" s="4" t="s">
        <v>64</v>
      </c>
      <c r="E2313" s="11">
        <f t="shared" si="72"/>
        <v>210.04</v>
      </c>
      <c r="F2313">
        <f t="shared" si="73"/>
        <v>96258</v>
      </c>
      <c r="H2313" s="14">
        <v>201.07</v>
      </c>
      <c r="I2313" s="811">
        <v>210.04</v>
      </c>
    </row>
    <row r="2314" spans="2:9" ht="30" x14ac:dyDescent="0.25">
      <c r="B2314" s="6">
        <v>96259</v>
      </c>
      <c r="C2314" s="9" t="s">
        <v>970</v>
      </c>
      <c r="D2314" s="6" t="s">
        <v>64</v>
      </c>
      <c r="E2314" s="11">
        <f t="shared" si="72"/>
        <v>243.2</v>
      </c>
      <c r="F2314">
        <f t="shared" si="73"/>
        <v>96259</v>
      </c>
      <c r="H2314" s="11">
        <v>230.72</v>
      </c>
      <c r="I2314">
        <v>243.2</v>
      </c>
    </row>
    <row r="2315" spans="2:9" x14ac:dyDescent="0.25">
      <c r="B2315" s="4">
        <v>96529</v>
      </c>
      <c r="C2315" s="8" t="s">
        <v>18099</v>
      </c>
      <c r="D2315" s="4" t="s">
        <v>64</v>
      </c>
      <c r="E2315" s="11">
        <f t="shared" si="72"/>
        <v>274.20999999999998</v>
      </c>
      <c r="F2315">
        <f t="shared" si="73"/>
        <v>96529</v>
      </c>
      <c r="H2315" s="14">
        <v>260.39999999999998</v>
      </c>
      <c r="I2315" s="811">
        <v>274.20999999999998</v>
      </c>
    </row>
    <row r="2316" spans="2:9" ht="30" x14ac:dyDescent="0.25">
      <c r="B2316" s="6">
        <v>96530</v>
      </c>
      <c r="C2316" s="9" t="s">
        <v>18100</v>
      </c>
      <c r="D2316" s="6" t="s">
        <v>64</v>
      </c>
      <c r="E2316" s="11">
        <f t="shared" si="72"/>
        <v>165.6</v>
      </c>
      <c r="F2316">
        <f t="shared" si="73"/>
        <v>96530</v>
      </c>
      <c r="H2316" s="11">
        <v>160.28</v>
      </c>
      <c r="I2316">
        <v>165.6</v>
      </c>
    </row>
    <row r="2317" spans="2:9" ht="30" x14ac:dyDescent="0.25">
      <c r="B2317" s="4">
        <v>96531</v>
      </c>
      <c r="C2317" s="8" t="s">
        <v>18101</v>
      </c>
      <c r="D2317" s="4" t="s">
        <v>64</v>
      </c>
      <c r="E2317" s="11">
        <f t="shared" si="72"/>
        <v>115.4</v>
      </c>
      <c r="F2317">
        <f t="shared" si="73"/>
        <v>96531</v>
      </c>
      <c r="H2317" s="14">
        <v>110.1</v>
      </c>
      <c r="I2317" s="811">
        <v>115.4</v>
      </c>
    </row>
    <row r="2318" spans="2:9" ht="30" x14ac:dyDescent="0.25">
      <c r="B2318" s="6">
        <v>96532</v>
      </c>
      <c r="C2318" s="9" t="s">
        <v>18102</v>
      </c>
      <c r="D2318" s="6" t="s">
        <v>64</v>
      </c>
      <c r="E2318" s="11">
        <f t="shared" si="72"/>
        <v>179.43</v>
      </c>
      <c r="F2318">
        <f t="shared" si="73"/>
        <v>96532</v>
      </c>
      <c r="H2318" s="11">
        <v>168.5</v>
      </c>
      <c r="I2318">
        <v>179.43</v>
      </c>
    </row>
    <row r="2319" spans="2:9" ht="30" x14ac:dyDescent="0.25">
      <c r="B2319" s="4">
        <v>96533</v>
      </c>
      <c r="C2319" s="8" t="s">
        <v>18103</v>
      </c>
      <c r="D2319" s="4" t="s">
        <v>64</v>
      </c>
      <c r="E2319" s="11">
        <f t="shared" si="72"/>
        <v>103.24</v>
      </c>
      <c r="F2319">
        <f t="shared" si="73"/>
        <v>96533</v>
      </c>
      <c r="H2319" s="14">
        <v>98.75</v>
      </c>
      <c r="I2319" s="811">
        <v>103.24</v>
      </c>
    </row>
    <row r="2320" spans="2:9" ht="30" x14ac:dyDescent="0.25">
      <c r="B2320" s="6">
        <v>96534</v>
      </c>
      <c r="C2320" s="9" t="s">
        <v>18104</v>
      </c>
      <c r="D2320" s="6" t="s">
        <v>64</v>
      </c>
      <c r="E2320" s="11">
        <f t="shared" si="72"/>
        <v>81.040000000000006</v>
      </c>
      <c r="F2320">
        <f t="shared" si="73"/>
        <v>96534</v>
      </c>
      <c r="H2320" s="11">
        <v>76.14</v>
      </c>
      <c r="I2320">
        <v>81.040000000000006</v>
      </c>
    </row>
    <row r="2321" spans="2:9" ht="30" x14ac:dyDescent="0.25">
      <c r="B2321" s="4">
        <v>96535</v>
      </c>
      <c r="C2321" s="8" t="s">
        <v>18105</v>
      </c>
      <c r="D2321" s="4" t="s">
        <v>64</v>
      </c>
      <c r="E2321" s="11">
        <f t="shared" si="72"/>
        <v>130.13</v>
      </c>
      <c r="F2321">
        <f t="shared" si="73"/>
        <v>96535</v>
      </c>
      <c r="H2321" s="14">
        <v>120.69</v>
      </c>
      <c r="I2321" s="811">
        <v>130.13</v>
      </c>
    </row>
    <row r="2322" spans="2:9" ht="30" x14ac:dyDescent="0.25">
      <c r="B2322" s="6">
        <v>96536</v>
      </c>
      <c r="C2322" s="9" t="s">
        <v>18106</v>
      </c>
      <c r="D2322" s="6" t="s">
        <v>64</v>
      </c>
      <c r="E2322" s="11">
        <f t="shared" si="72"/>
        <v>70.78</v>
      </c>
      <c r="F2322">
        <f t="shared" si="73"/>
        <v>96536</v>
      </c>
      <c r="H2322" s="11">
        <v>66.75</v>
      </c>
      <c r="I2322">
        <v>70.78</v>
      </c>
    </row>
    <row r="2323" spans="2:9" ht="30" x14ac:dyDescent="0.25">
      <c r="B2323" s="4">
        <v>96537</v>
      </c>
      <c r="C2323" s="8" t="s">
        <v>18107</v>
      </c>
      <c r="D2323" s="4" t="s">
        <v>64</v>
      </c>
      <c r="E2323" s="11">
        <f t="shared" si="72"/>
        <v>203.13</v>
      </c>
      <c r="F2323">
        <f t="shared" si="73"/>
        <v>96537</v>
      </c>
      <c r="H2323" s="14">
        <v>193.99</v>
      </c>
      <c r="I2323" s="811">
        <v>203.13</v>
      </c>
    </row>
    <row r="2324" spans="2:9" ht="30" x14ac:dyDescent="0.25">
      <c r="B2324" s="6">
        <v>96538</v>
      </c>
      <c r="C2324" s="9" t="s">
        <v>18108</v>
      </c>
      <c r="D2324" s="6" t="s">
        <v>64</v>
      </c>
      <c r="E2324" s="11">
        <f t="shared" si="72"/>
        <v>253.38</v>
      </c>
      <c r="F2324">
        <f t="shared" si="73"/>
        <v>96538</v>
      </c>
      <c r="H2324" s="11">
        <v>238.16</v>
      </c>
      <c r="I2324">
        <v>253.38</v>
      </c>
    </row>
    <row r="2325" spans="2:9" ht="30" x14ac:dyDescent="0.25">
      <c r="B2325" s="4">
        <v>96539</v>
      </c>
      <c r="C2325" s="8" t="s">
        <v>18109</v>
      </c>
      <c r="D2325" s="4" t="s">
        <v>64</v>
      </c>
      <c r="E2325" s="11">
        <f t="shared" si="72"/>
        <v>142.41</v>
      </c>
      <c r="F2325">
        <f t="shared" si="73"/>
        <v>96539</v>
      </c>
      <c r="H2325" s="14">
        <v>135.43</v>
      </c>
      <c r="I2325" s="811">
        <v>142.41</v>
      </c>
    </row>
    <row r="2326" spans="2:9" ht="30" x14ac:dyDescent="0.25">
      <c r="B2326" s="6">
        <v>96540</v>
      </c>
      <c r="C2326" s="9" t="s">
        <v>18110</v>
      </c>
      <c r="D2326" s="6" t="s">
        <v>64</v>
      </c>
      <c r="E2326" s="11">
        <f t="shared" si="72"/>
        <v>136.93</v>
      </c>
      <c r="F2326">
        <f t="shared" si="73"/>
        <v>96540</v>
      </c>
      <c r="H2326" s="11">
        <v>129.11000000000001</v>
      </c>
      <c r="I2326">
        <v>136.93</v>
      </c>
    </row>
    <row r="2327" spans="2:9" ht="30" x14ac:dyDescent="0.25">
      <c r="B2327" s="4">
        <v>96541</v>
      </c>
      <c r="C2327" s="8" t="s">
        <v>18111</v>
      </c>
      <c r="D2327" s="4" t="s">
        <v>64</v>
      </c>
      <c r="E2327" s="11">
        <f t="shared" si="72"/>
        <v>179.71</v>
      </c>
      <c r="F2327">
        <f t="shared" si="73"/>
        <v>96541</v>
      </c>
      <c r="H2327" s="14">
        <v>167.1</v>
      </c>
      <c r="I2327" s="811">
        <v>179.71</v>
      </c>
    </row>
    <row r="2328" spans="2:9" ht="30" x14ac:dyDescent="0.25">
      <c r="B2328" s="6">
        <v>96542</v>
      </c>
      <c r="C2328" s="9" t="s">
        <v>18112</v>
      </c>
      <c r="D2328" s="6" t="s">
        <v>64</v>
      </c>
      <c r="E2328" s="11">
        <f t="shared" si="72"/>
        <v>100.45</v>
      </c>
      <c r="F2328">
        <f t="shared" si="73"/>
        <v>96542</v>
      </c>
      <c r="H2328" s="11">
        <v>94.21</v>
      </c>
      <c r="I2328">
        <v>100.45</v>
      </c>
    </row>
    <row r="2329" spans="2:9" x14ac:dyDescent="0.25">
      <c r="B2329" s="4">
        <v>96543</v>
      </c>
      <c r="C2329" s="8" t="s">
        <v>18113</v>
      </c>
      <c r="D2329" s="4" t="s">
        <v>49</v>
      </c>
      <c r="E2329" s="11">
        <f t="shared" si="72"/>
        <v>21.38</v>
      </c>
      <c r="F2329">
        <f t="shared" si="73"/>
        <v>96543</v>
      </c>
      <c r="H2329" s="14">
        <v>20.329999999999998</v>
      </c>
      <c r="I2329" s="811">
        <v>21.38</v>
      </c>
    </row>
    <row r="2330" spans="2:9" ht="30" x14ac:dyDescent="0.25">
      <c r="B2330" s="6">
        <v>97747</v>
      </c>
      <c r="C2330" s="9" t="s">
        <v>971</v>
      </c>
      <c r="D2330" s="6" t="s">
        <v>64</v>
      </c>
      <c r="E2330" s="11">
        <f t="shared" si="72"/>
        <v>227.35</v>
      </c>
      <c r="F2330">
        <f t="shared" si="73"/>
        <v>97747</v>
      </c>
      <c r="H2330" s="11">
        <v>216.23</v>
      </c>
      <c r="I2330">
        <v>227.35</v>
      </c>
    </row>
    <row r="2331" spans="2:9" x14ac:dyDescent="0.25">
      <c r="B2331" s="4">
        <v>101791</v>
      </c>
      <c r="C2331" s="8" t="s">
        <v>4786</v>
      </c>
      <c r="D2331" s="4" t="s">
        <v>9</v>
      </c>
      <c r="E2331" s="11">
        <f t="shared" si="72"/>
        <v>34.229999999999997</v>
      </c>
      <c r="F2331">
        <f t="shared" si="73"/>
        <v>101791</v>
      </c>
      <c r="H2331" s="14">
        <v>34.03</v>
      </c>
      <c r="I2331" s="811">
        <v>34.229999999999997</v>
      </c>
    </row>
    <row r="2332" spans="2:9" ht="30" x14ac:dyDescent="0.25">
      <c r="B2332" s="6">
        <v>101792</v>
      </c>
      <c r="C2332" s="9" t="s">
        <v>4787</v>
      </c>
      <c r="D2332" s="6" t="s">
        <v>7</v>
      </c>
      <c r="E2332" s="11">
        <f t="shared" si="72"/>
        <v>17.850000000000001</v>
      </c>
      <c r="F2332">
        <f t="shared" si="73"/>
        <v>101792</v>
      </c>
      <c r="H2332" s="11">
        <v>17.13</v>
      </c>
      <c r="I2332">
        <v>17.850000000000001</v>
      </c>
    </row>
    <row r="2333" spans="2:9" ht="30" x14ac:dyDescent="0.25">
      <c r="B2333" s="4">
        <v>101793</v>
      </c>
      <c r="C2333" s="8" t="s">
        <v>4788</v>
      </c>
      <c r="D2333" s="4" t="s">
        <v>7</v>
      </c>
      <c r="E2333" s="11">
        <f t="shared" si="72"/>
        <v>29.17</v>
      </c>
      <c r="F2333">
        <f t="shared" si="73"/>
        <v>101793</v>
      </c>
      <c r="H2333" s="14">
        <v>28.18</v>
      </c>
      <c r="I2333" s="811">
        <v>29.17</v>
      </c>
    </row>
    <row r="2334" spans="2:9" ht="30" x14ac:dyDescent="0.25">
      <c r="B2334" s="6">
        <v>101969</v>
      </c>
      <c r="C2334" s="9" t="s">
        <v>5479</v>
      </c>
      <c r="D2334" s="6" t="s">
        <v>64</v>
      </c>
      <c r="E2334" s="11">
        <f t="shared" si="72"/>
        <v>253.4</v>
      </c>
      <c r="F2334">
        <f t="shared" si="73"/>
        <v>101969</v>
      </c>
      <c r="H2334" s="11">
        <v>250.63</v>
      </c>
      <c r="I2334">
        <v>253.4</v>
      </c>
    </row>
    <row r="2335" spans="2:9" ht="30" x14ac:dyDescent="0.25">
      <c r="B2335" s="4">
        <v>101971</v>
      </c>
      <c r="C2335" s="8" t="s">
        <v>5480</v>
      </c>
      <c r="D2335" s="4" t="s">
        <v>64</v>
      </c>
      <c r="E2335" s="11">
        <f t="shared" si="72"/>
        <v>193.47</v>
      </c>
      <c r="F2335">
        <f t="shared" si="73"/>
        <v>101971</v>
      </c>
      <c r="H2335" s="14">
        <v>190.7</v>
      </c>
      <c r="I2335" s="811">
        <v>193.47</v>
      </c>
    </row>
    <row r="2336" spans="2:9" x14ac:dyDescent="0.25">
      <c r="B2336" s="6">
        <v>101973</v>
      </c>
      <c r="C2336" s="9" t="s">
        <v>5481</v>
      </c>
      <c r="D2336" s="6" t="s">
        <v>64</v>
      </c>
      <c r="E2336" s="11">
        <f t="shared" si="72"/>
        <v>193.27</v>
      </c>
      <c r="F2336">
        <f t="shared" si="73"/>
        <v>101973</v>
      </c>
      <c r="H2336" s="11">
        <v>190.27</v>
      </c>
      <c r="I2336">
        <v>193.27</v>
      </c>
    </row>
    <row r="2337" spans="2:9" ht="30" x14ac:dyDescent="0.25">
      <c r="B2337" s="4">
        <v>101974</v>
      </c>
      <c r="C2337" s="8" t="s">
        <v>5482</v>
      </c>
      <c r="D2337" s="4" t="s">
        <v>64</v>
      </c>
      <c r="E2337" s="11">
        <f t="shared" si="72"/>
        <v>467.21</v>
      </c>
      <c r="F2337">
        <f t="shared" si="73"/>
        <v>101974</v>
      </c>
      <c r="H2337" s="14">
        <v>443.79</v>
      </c>
      <c r="I2337" s="811">
        <v>467.21</v>
      </c>
    </row>
    <row r="2338" spans="2:9" ht="30" x14ac:dyDescent="0.25">
      <c r="B2338" s="6">
        <v>101975</v>
      </c>
      <c r="C2338" s="9" t="s">
        <v>5483</v>
      </c>
      <c r="D2338" s="6" t="s">
        <v>64</v>
      </c>
      <c r="E2338" s="11">
        <f t="shared" si="72"/>
        <v>398.03</v>
      </c>
      <c r="F2338">
        <f t="shared" si="73"/>
        <v>101975</v>
      </c>
      <c r="H2338" s="11">
        <v>379.43</v>
      </c>
      <c r="I2338">
        <v>398.03</v>
      </c>
    </row>
    <row r="2339" spans="2:9" ht="30" x14ac:dyDescent="0.25">
      <c r="B2339" s="4">
        <v>101977</v>
      </c>
      <c r="C2339" s="8" t="s">
        <v>5484</v>
      </c>
      <c r="D2339" s="4" t="s">
        <v>64</v>
      </c>
      <c r="E2339" s="11">
        <f t="shared" si="72"/>
        <v>357.16</v>
      </c>
      <c r="F2339">
        <f t="shared" si="73"/>
        <v>101977</v>
      </c>
      <c r="H2339" s="14">
        <v>341.04</v>
      </c>
      <c r="I2339" s="811">
        <v>357.16</v>
      </c>
    </row>
    <row r="2340" spans="2:9" ht="30" x14ac:dyDescent="0.25">
      <c r="B2340" s="6">
        <v>101980</v>
      </c>
      <c r="C2340" s="9" t="s">
        <v>5485</v>
      </c>
      <c r="D2340" s="6" t="s">
        <v>64</v>
      </c>
      <c r="E2340" s="11">
        <f t="shared" si="72"/>
        <v>345.67</v>
      </c>
      <c r="F2340">
        <f t="shared" si="73"/>
        <v>101980</v>
      </c>
      <c r="H2340" s="11">
        <v>332.73</v>
      </c>
      <c r="I2340">
        <v>345.67</v>
      </c>
    </row>
    <row r="2341" spans="2:9" ht="30" x14ac:dyDescent="0.25">
      <c r="B2341" s="4">
        <v>101981</v>
      </c>
      <c r="C2341" s="8" t="s">
        <v>5486</v>
      </c>
      <c r="D2341" s="4" t="s">
        <v>64</v>
      </c>
      <c r="E2341" s="11">
        <f t="shared" si="72"/>
        <v>303.27999999999997</v>
      </c>
      <c r="F2341">
        <f t="shared" si="73"/>
        <v>101981</v>
      </c>
      <c r="H2341" s="14">
        <v>292.33</v>
      </c>
      <c r="I2341" s="811">
        <v>303.27999999999997</v>
      </c>
    </row>
    <row r="2342" spans="2:9" ht="30" x14ac:dyDescent="0.25">
      <c r="B2342" s="6">
        <v>101982</v>
      </c>
      <c r="C2342" s="9" t="s">
        <v>5487</v>
      </c>
      <c r="D2342" s="6" t="s">
        <v>64</v>
      </c>
      <c r="E2342" s="11">
        <f t="shared" si="72"/>
        <v>270.35000000000002</v>
      </c>
      <c r="F2342">
        <f t="shared" si="73"/>
        <v>101982</v>
      </c>
      <c r="H2342" s="11">
        <v>260.22000000000003</v>
      </c>
      <c r="I2342">
        <v>270.35000000000002</v>
      </c>
    </row>
    <row r="2343" spans="2:9" ht="30" x14ac:dyDescent="0.25">
      <c r="B2343" s="4">
        <v>101983</v>
      </c>
      <c r="C2343" s="8" t="s">
        <v>5488</v>
      </c>
      <c r="D2343" s="4" t="s">
        <v>64</v>
      </c>
      <c r="E2343" s="11">
        <f t="shared" si="72"/>
        <v>249.56</v>
      </c>
      <c r="F2343">
        <f t="shared" si="73"/>
        <v>101983</v>
      </c>
      <c r="H2343" s="14">
        <v>239.96</v>
      </c>
      <c r="I2343" s="811">
        <v>249.56</v>
      </c>
    </row>
    <row r="2344" spans="2:9" ht="30" x14ac:dyDescent="0.25">
      <c r="B2344" s="6">
        <v>101985</v>
      </c>
      <c r="C2344" s="9" t="s">
        <v>5489</v>
      </c>
      <c r="D2344" s="6" t="s">
        <v>64</v>
      </c>
      <c r="E2344" s="11">
        <f t="shared" si="72"/>
        <v>265.11</v>
      </c>
      <c r="F2344">
        <f t="shared" si="73"/>
        <v>101985</v>
      </c>
      <c r="H2344" s="11">
        <v>261.89</v>
      </c>
      <c r="I2344">
        <v>265.11</v>
      </c>
    </row>
    <row r="2345" spans="2:9" ht="30" x14ac:dyDescent="0.25">
      <c r="B2345" s="4">
        <v>101986</v>
      </c>
      <c r="C2345" s="8" t="s">
        <v>5490</v>
      </c>
      <c r="D2345" s="4" t="s">
        <v>64</v>
      </c>
      <c r="E2345" s="11">
        <f t="shared" si="72"/>
        <v>188.91</v>
      </c>
      <c r="F2345">
        <f t="shared" si="73"/>
        <v>101986</v>
      </c>
      <c r="H2345" s="14">
        <v>185.69</v>
      </c>
      <c r="I2345" s="811">
        <v>188.91</v>
      </c>
    </row>
    <row r="2346" spans="2:9" x14ac:dyDescent="0.25">
      <c r="B2346" s="6">
        <v>101987</v>
      </c>
      <c r="C2346" s="9" t="s">
        <v>5491</v>
      </c>
      <c r="D2346" s="6" t="s">
        <v>64</v>
      </c>
      <c r="E2346" s="11">
        <f t="shared" si="72"/>
        <v>222.06</v>
      </c>
      <c r="F2346">
        <f t="shared" si="73"/>
        <v>101987</v>
      </c>
      <c r="H2346" s="11">
        <v>218.9</v>
      </c>
      <c r="I2346">
        <v>222.06</v>
      </c>
    </row>
    <row r="2347" spans="2:9" ht="30" x14ac:dyDescent="0.25">
      <c r="B2347" s="4">
        <v>101988</v>
      </c>
      <c r="C2347" s="8" t="s">
        <v>5492</v>
      </c>
      <c r="D2347" s="4" t="s">
        <v>64</v>
      </c>
      <c r="E2347" s="11">
        <f t="shared" si="72"/>
        <v>260.76</v>
      </c>
      <c r="F2347">
        <f t="shared" si="73"/>
        <v>101988</v>
      </c>
      <c r="H2347" s="14">
        <v>257.45</v>
      </c>
      <c r="I2347" s="811">
        <v>260.76</v>
      </c>
    </row>
    <row r="2348" spans="2:9" ht="30" x14ac:dyDescent="0.25">
      <c r="B2348" s="6">
        <v>101989</v>
      </c>
      <c r="C2348" s="9" t="s">
        <v>5493</v>
      </c>
      <c r="D2348" s="6" t="s">
        <v>64</v>
      </c>
      <c r="E2348" s="11">
        <f t="shared" si="72"/>
        <v>201.58</v>
      </c>
      <c r="F2348">
        <f t="shared" si="73"/>
        <v>101989</v>
      </c>
      <c r="H2348" s="11">
        <v>198.27</v>
      </c>
      <c r="I2348">
        <v>201.58</v>
      </c>
    </row>
    <row r="2349" spans="2:9" x14ac:dyDescent="0.25">
      <c r="B2349" s="4">
        <v>101990</v>
      </c>
      <c r="C2349" s="8" t="s">
        <v>5494</v>
      </c>
      <c r="D2349" s="4" t="s">
        <v>64</v>
      </c>
      <c r="E2349" s="11">
        <f t="shared" si="72"/>
        <v>207.66</v>
      </c>
      <c r="F2349">
        <f t="shared" si="73"/>
        <v>101990</v>
      </c>
      <c r="H2349" s="14">
        <v>204.39</v>
      </c>
      <c r="I2349" s="811">
        <v>207.66</v>
      </c>
    </row>
    <row r="2350" spans="2:9" ht="30" x14ac:dyDescent="0.25">
      <c r="B2350" s="6">
        <v>101991</v>
      </c>
      <c r="C2350" s="9" t="s">
        <v>5495</v>
      </c>
      <c r="D2350" s="6" t="s">
        <v>64</v>
      </c>
      <c r="E2350" s="11">
        <f t="shared" si="72"/>
        <v>262.85000000000002</v>
      </c>
      <c r="F2350">
        <f t="shared" si="73"/>
        <v>101991</v>
      </c>
      <c r="H2350" s="11">
        <v>259.16000000000003</v>
      </c>
      <c r="I2350">
        <v>262.85000000000002</v>
      </c>
    </row>
    <row r="2351" spans="2:9" ht="30" x14ac:dyDescent="0.25">
      <c r="B2351" s="4">
        <v>101992</v>
      </c>
      <c r="C2351" s="8" t="s">
        <v>5496</v>
      </c>
      <c r="D2351" s="4" t="s">
        <v>64</v>
      </c>
      <c r="E2351" s="11">
        <f t="shared" si="72"/>
        <v>190.01</v>
      </c>
      <c r="F2351">
        <f t="shared" si="73"/>
        <v>101992</v>
      </c>
      <c r="H2351" s="14">
        <v>186.32</v>
      </c>
      <c r="I2351" s="811">
        <v>190.01</v>
      </c>
    </row>
    <row r="2352" spans="2:9" x14ac:dyDescent="0.25">
      <c r="B2352" s="6">
        <v>101993</v>
      </c>
      <c r="C2352" s="9" t="s">
        <v>5497</v>
      </c>
      <c r="D2352" s="6" t="s">
        <v>64</v>
      </c>
      <c r="E2352" s="11">
        <f t="shared" si="72"/>
        <v>259.13</v>
      </c>
      <c r="F2352">
        <f t="shared" si="73"/>
        <v>101993</v>
      </c>
      <c r="H2352" s="11">
        <v>255.74</v>
      </c>
      <c r="I2352">
        <v>259.13</v>
      </c>
    </row>
    <row r="2353" spans="2:9" ht="30" x14ac:dyDescent="0.25">
      <c r="B2353" s="4">
        <v>101994</v>
      </c>
      <c r="C2353" s="8" t="s">
        <v>5498</v>
      </c>
      <c r="D2353" s="4" t="s">
        <v>64</v>
      </c>
      <c r="E2353" s="11">
        <f t="shared" si="72"/>
        <v>279.13</v>
      </c>
      <c r="F2353">
        <f t="shared" si="73"/>
        <v>101994</v>
      </c>
      <c r="H2353" s="14">
        <v>276.06</v>
      </c>
      <c r="I2353" s="811">
        <v>279.13</v>
      </c>
    </row>
    <row r="2354" spans="2:9" ht="30" x14ac:dyDescent="0.25">
      <c r="B2354" s="6">
        <v>101995</v>
      </c>
      <c r="C2354" s="9" t="s">
        <v>5499</v>
      </c>
      <c r="D2354" s="6" t="s">
        <v>64</v>
      </c>
      <c r="E2354" s="11">
        <f t="shared" si="72"/>
        <v>212.69</v>
      </c>
      <c r="F2354">
        <f t="shared" si="73"/>
        <v>101995</v>
      </c>
      <c r="H2354" s="11">
        <v>209.62</v>
      </c>
      <c r="I2354">
        <v>212.69</v>
      </c>
    </row>
    <row r="2355" spans="2:9" x14ac:dyDescent="0.25">
      <c r="B2355" s="4">
        <v>101996</v>
      </c>
      <c r="C2355" s="8" t="s">
        <v>5500</v>
      </c>
      <c r="D2355" s="4" t="s">
        <v>64</v>
      </c>
      <c r="E2355" s="11">
        <f t="shared" si="72"/>
        <v>222.55</v>
      </c>
      <c r="F2355">
        <f t="shared" si="73"/>
        <v>101996</v>
      </c>
      <c r="H2355" s="14">
        <v>219.3</v>
      </c>
      <c r="I2355" s="811">
        <v>222.55</v>
      </c>
    </row>
    <row r="2356" spans="2:9" ht="30" x14ac:dyDescent="0.25">
      <c r="B2356" s="6">
        <v>101997</v>
      </c>
      <c r="C2356" s="9" t="s">
        <v>5501</v>
      </c>
      <c r="D2356" s="6" t="s">
        <v>64</v>
      </c>
      <c r="E2356" s="11">
        <f t="shared" si="72"/>
        <v>262.85000000000002</v>
      </c>
      <c r="F2356">
        <f t="shared" si="73"/>
        <v>101997</v>
      </c>
      <c r="H2356" s="11">
        <v>259.18</v>
      </c>
      <c r="I2356">
        <v>262.85000000000002</v>
      </c>
    </row>
    <row r="2357" spans="2:9" ht="30" x14ac:dyDescent="0.25">
      <c r="B2357" s="4">
        <v>101998</v>
      </c>
      <c r="C2357" s="8" t="s">
        <v>5502</v>
      </c>
      <c r="D2357" s="4" t="s">
        <v>64</v>
      </c>
      <c r="E2357" s="11">
        <f t="shared" si="72"/>
        <v>188.35</v>
      </c>
      <c r="F2357">
        <f t="shared" si="73"/>
        <v>101998</v>
      </c>
      <c r="H2357" s="14">
        <v>184.68</v>
      </c>
      <c r="I2357" s="811">
        <v>188.35</v>
      </c>
    </row>
    <row r="2358" spans="2:9" x14ac:dyDescent="0.25">
      <c r="B2358" s="6">
        <v>101999</v>
      </c>
      <c r="C2358" s="9" t="s">
        <v>5503</v>
      </c>
      <c r="D2358" s="6" t="s">
        <v>64</v>
      </c>
      <c r="E2358" s="11">
        <f t="shared" si="72"/>
        <v>276.95</v>
      </c>
      <c r="F2358">
        <f t="shared" si="73"/>
        <v>101999</v>
      </c>
      <c r="H2358" s="11">
        <v>273.49</v>
      </c>
      <c r="I2358">
        <v>276.95</v>
      </c>
    </row>
    <row r="2359" spans="2:9" ht="30" x14ac:dyDescent="0.25">
      <c r="B2359" s="4">
        <v>102000</v>
      </c>
      <c r="C2359" s="8" t="s">
        <v>5504</v>
      </c>
      <c r="D2359" s="4" t="s">
        <v>64</v>
      </c>
      <c r="E2359" s="11">
        <f t="shared" si="72"/>
        <v>462.88</v>
      </c>
      <c r="F2359">
        <f t="shared" si="73"/>
        <v>102000</v>
      </c>
      <c r="H2359" s="14">
        <v>440</v>
      </c>
      <c r="I2359" s="811">
        <v>462.88</v>
      </c>
    </row>
    <row r="2360" spans="2:9" ht="30" x14ac:dyDescent="0.25">
      <c r="B2360" s="6">
        <v>102001</v>
      </c>
      <c r="C2360" s="9" t="s">
        <v>5505</v>
      </c>
      <c r="D2360" s="6" t="s">
        <v>64</v>
      </c>
      <c r="E2360" s="11">
        <f t="shared" si="72"/>
        <v>398.35</v>
      </c>
      <c r="F2360">
        <f t="shared" si="73"/>
        <v>102001</v>
      </c>
      <c r="H2360" s="11">
        <v>380.18</v>
      </c>
      <c r="I2360">
        <v>398.35</v>
      </c>
    </row>
    <row r="2361" spans="2:9" ht="30" x14ac:dyDescent="0.25">
      <c r="B2361" s="4">
        <v>102002</v>
      </c>
      <c r="C2361" s="8" t="s">
        <v>5506</v>
      </c>
      <c r="D2361" s="4" t="s">
        <v>64</v>
      </c>
      <c r="E2361" s="11">
        <f t="shared" si="72"/>
        <v>340.54</v>
      </c>
      <c r="F2361">
        <f t="shared" si="73"/>
        <v>102002</v>
      </c>
      <c r="H2361" s="14">
        <v>323.95</v>
      </c>
      <c r="I2361" s="811">
        <v>340.54</v>
      </c>
    </row>
    <row r="2362" spans="2:9" ht="30" x14ac:dyDescent="0.25">
      <c r="B2362" s="6">
        <v>102003</v>
      </c>
      <c r="C2362" s="9" t="s">
        <v>5507</v>
      </c>
      <c r="D2362" s="6" t="s">
        <v>64</v>
      </c>
      <c r="E2362" s="11">
        <f t="shared" si="72"/>
        <v>325.77999999999997</v>
      </c>
      <c r="F2362">
        <f t="shared" si="73"/>
        <v>102003</v>
      </c>
      <c r="H2362" s="11">
        <v>312.3</v>
      </c>
      <c r="I2362">
        <v>325.77999999999997</v>
      </c>
    </row>
    <row r="2363" spans="2:9" ht="30" x14ac:dyDescent="0.25">
      <c r="B2363" s="4">
        <v>102004</v>
      </c>
      <c r="C2363" s="8" t="s">
        <v>5508</v>
      </c>
      <c r="D2363" s="4" t="s">
        <v>64</v>
      </c>
      <c r="E2363" s="11">
        <f t="shared" si="72"/>
        <v>291.8</v>
      </c>
      <c r="F2363">
        <f t="shared" si="73"/>
        <v>102004</v>
      </c>
      <c r="H2363" s="14">
        <v>280.52999999999997</v>
      </c>
      <c r="I2363" s="811">
        <v>291.8</v>
      </c>
    </row>
    <row r="2364" spans="2:9" ht="30" x14ac:dyDescent="0.25">
      <c r="B2364" s="6">
        <v>102005</v>
      </c>
      <c r="C2364" s="9" t="s">
        <v>5509</v>
      </c>
      <c r="D2364" s="6" t="s">
        <v>64</v>
      </c>
      <c r="E2364" s="11">
        <f t="shared" si="72"/>
        <v>257.58</v>
      </c>
      <c r="F2364">
        <f t="shared" si="73"/>
        <v>102005</v>
      </c>
      <c r="H2364" s="11">
        <v>247.18</v>
      </c>
      <c r="I2364">
        <v>257.58</v>
      </c>
    </row>
    <row r="2365" spans="2:9" ht="30" x14ac:dyDescent="0.25">
      <c r="B2365" s="4">
        <v>102006</v>
      </c>
      <c r="C2365" s="8" t="s">
        <v>5510</v>
      </c>
      <c r="D2365" s="4" t="s">
        <v>64</v>
      </c>
      <c r="E2365" s="11">
        <f t="shared" si="72"/>
        <v>235.97</v>
      </c>
      <c r="F2365">
        <f t="shared" si="73"/>
        <v>102006</v>
      </c>
      <c r="H2365" s="14">
        <v>226.14</v>
      </c>
      <c r="I2365" s="811">
        <v>235.97</v>
      </c>
    </row>
    <row r="2366" spans="2:9" ht="30" x14ac:dyDescent="0.25">
      <c r="B2366" s="6">
        <v>102007</v>
      </c>
      <c r="C2366" s="9" t="s">
        <v>5511</v>
      </c>
      <c r="D2366" s="6" t="s">
        <v>64</v>
      </c>
      <c r="E2366" s="11">
        <f t="shared" si="72"/>
        <v>457.86</v>
      </c>
      <c r="F2366">
        <f t="shared" si="73"/>
        <v>102007</v>
      </c>
      <c r="H2366" s="11">
        <v>434.5</v>
      </c>
      <c r="I2366">
        <v>457.86</v>
      </c>
    </row>
    <row r="2367" spans="2:9" ht="30" x14ac:dyDescent="0.25">
      <c r="B2367" s="4">
        <v>102008</v>
      </c>
      <c r="C2367" s="8" t="s">
        <v>5512</v>
      </c>
      <c r="D2367" s="4" t="s">
        <v>64</v>
      </c>
      <c r="E2367" s="11">
        <f t="shared" si="72"/>
        <v>383.22</v>
      </c>
      <c r="F2367">
        <f t="shared" si="73"/>
        <v>102008</v>
      </c>
      <c r="H2367" s="14">
        <v>364.78</v>
      </c>
      <c r="I2367" s="811">
        <v>383.22</v>
      </c>
    </row>
    <row r="2368" spans="2:9" ht="30" x14ac:dyDescent="0.25">
      <c r="B2368" s="6">
        <v>102009</v>
      </c>
      <c r="C2368" s="9" t="s">
        <v>5513</v>
      </c>
      <c r="D2368" s="6" t="s">
        <v>64</v>
      </c>
      <c r="E2368" s="11">
        <f t="shared" si="72"/>
        <v>355.64</v>
      </c>
      <c r="F2368">
        <f t="shared" si="73"/>
        <v>102009</v>
      </c>
      <c r="H2368" s="11">
        <v>339.1</v>
      </c>
      <c r="I2368" s="76">
        <v>355.64</v>
      </c>
    </row>
    <row r="2369" spans="2:9" ht="30" x14ac:dyDescent="0.25">
      <c r="B2369" s="4">
        <v>102010</v>
      </c>
      <c r="C2369" s="8" t="s">
        <v>5514</v>
      </c>
      <c r="D2369" s="4" t="s">
        <v>64</v>
      </c>
      <c r="E2369" s="11">
        <f t="shared" si="72"/>
        <v>339.88</v>
      </c>
      <c r="F2369">
        <f t="shared" si="73"/>
        <v>102010</v>
      </c>
      <c r="H2369" s="14">
        <v>326.55</v>
      </c>
      <c r="I2369" s="807">
        <v>339.88</v>
      </c>
    </row>
    <row r="2370" spans="2:9" ht="30" x14ac:dyDescent="0.25">
      <c r="B2370" s="6">
        <v>102011</v>
      </c>
      <c r="C2370" s="9" t="s">
        <v>5515</v>
      </c>
      <c r="D2370" s="6" t="s">
        <v>64</v>
      </c>
      <c r="E2370" s="11">
        <f t="shared" si="72"/>
        <v>295.14999999999998</v>
      </c>
      <c r="F2370">
        <f t="shared" si="73"/>
        <v>102011</v>
      </c>
      <c r="H2370" s="11">
        <v>283.95999999999998</v>
      </c>
      <c r="I2370" s="76">
        <v>295.14999999999998</v>
      </c>
    </row>
    <row r="2371" spans="2:9" ht="30" x14ac:dyDescent="0.25">
      <c r="B2371" s="4">
        <v>102012</v>
      </c>
      <c r="C2371" s="8" t="s">
        <v>5516</v>
      </c>
      <c r="D2371" s="4" t="s">
        <v>64</v>
      </c>
      <c r="E2371" s="11">
        <f t="shared" ref="E2371:E2434" si="74">IF($K$2=$H$1,H2371,I2371)</f>
        <v>261.39999999999998</v>
      </c>
      <c r="F2371">
        <f t="shared" ref="F2371:F2434" si="75">IF(LEN($B2371)=7,CONCATENATE(MID($B2371,1,6),"00",RIGHT($B2371,1)),IF(LEN($B2371)=8,CONCATENATE(MID($B2371,1,6),"0",RIGHT($B2371,2)),$B2371))</f>
        <v>102012</v>
      </c>
      <c r="H2371" s="14">
        <v>251.1</v>
      </c>
      <c r="I2371" s="807">
        <v>261.39999999999998</v>
      </c>
    </row>
    <row r="2372" spans="2:9" ht="30" x14ac:dyDescent="0.25">
      <c r="B2372" s="6">
        <v>102013</v>
      </c>
      <c r="C2372" s="9" t="s">
        <v>5517</v>
      </c>
      <c r="D2372" s="6" t="s">
        <v>64</v>
      </c>
      <c r="E2372" s="11">
        <f t="shared" si="74"/>
        <v>242.71</v>
      </c>
      <c r="F2372">
        <f t="shared" si="75"/>
        <v>102013</v>
      </c>
      <c r="H2372" s="11">
        <v>232.94</v>
      </c>
      <c r="I2372" s="76">
        <v>242.71</v>
      </c>
    </row>
    <row r="2373" spans="2:9" ht="30" x14ac:dyDescent="0.25">
      <c r="B2373" s="4">
        <v>102014</v>
      </c>
      <c r="C2373" s="8" t="s">
        <v>5518</v>
      </c>
      <c r="D2373" s="4" t="s">
        <v>64</v>
      </c>
      <c r="E2373" s="11">
        <f t="shared" si="74"/>
        <v>499.45</v>
      </c>
      <c r="F2373">
        <f t="shared" si="75"/>
        <v>102014</v>
      </c>
      <c r="H2373" s="14">
        <v>476.37</v>
      </c>
      <c r="I2373" s="807">
        <v>499.45</v>
      </c>
    </row>
    <row r="2374" spans="2:9" ht="30" x14ac:dyDescent="0.25">
      <c r="B2374" s="6">
        <v>102015</v>
      </c>
      <c r="C2374" s="9" t="s">
        <v>5519</v>
      </c>
      <c r="D2374" s="6" t="s">
        <v>64</v>
      </c>
      <c r="E2374" s="11">
        <f t="shared" si="74"/>
        <v>418.84</v>
      </c>
      <c r="F2374">
        <f t="shared" si="75"/>
        <v>102015</v>
      </c>
      <c r="H2374" s="11">
        <v>400.56</v>
      </c>
      <c r="I2374" s="76">
        <v>418.84</v>
      </c>
    </row>
    <row r="2375" spans="2:9" ht="30" x14ac:dyDescent="0.25">
      <c r="B2375" s="4">
        <v>102016</v>
      </c>
      <c r="C2375" s="8" t="s">
        <v>5520</v>
      </c>
      <c r="D2375" s="4" t="s">
        <v>64</v>
      </c>
      <c r="E2375" s="11">
        <f t="shared" si="74"/>
        <v>335.08</v>
      </c>
      <c r="F2375">
        <f t="shared" si="75"/>
        <v>102016</v>
      </c>
      <c r="H2375" s="14">
        <v>318.13</v>
      </c>
      <c r="I2375" s="807">
        <v>335.08</v>
      </c>
    </row>
    <row r="2376" spans="2:9" ht="30" x14ac:dyDescent="0.25">
      <c r="B2376" s="6">
        <v>102017</v>
      </c>
      <c r="C2376" s="9" t="s">
        <v>5521</v>
      </c>
      <c r="D2376" s="6" t="s">
        <v>64</v>
      </c>
      <c r="E2376" s="11">
        <f t="shared" si="74"/>
        <v>317.24</v>
      </c>
      <c r="F2376">
        <f t="shared" si="75"/>
        <v>102017</v>
      </c>
      <c r="H2376" s="11">
        <v>303.44</v>
      </c>
      <c r="I2376" s="76">
        <v>317.24</v>
      </c>
    </row>
    <row r="2377" spans="2:9" ht="30" x14ac:dyDescent="0.25">
      <c r="B2377" s="4">
        <v>102036</v>
      </c>
      <c r="C2377" s="8" t="s">
        <v>5522</v>
      </c>
      <c r="D2377" s="4" t="s">
        <v>64</v>
      </c>
      <c r="E2377" s="11">
        <f t="shared" si="74"/>
        <v>281.36</v>
      </c>
      <c r="F2377">
        <f t="shared" si="75"/>
        <v>102036</v>
      </c>
      <c r="H2377" s="14">
        <v>269.89</v>
      </c>
      <c r="I2377" s="807">
        <v>281.36</v>
      </c>
    </row>
    <row r="2378" spans="2:9" ht="30" x14ac:dyDescent="0.25">
      <c r="B2378" s="6">
        <v>102037</v>
      </c>
      <c r="C2378" s="9" t="s">
        <v>5523</v>
      </c>
      <c r="D2378" s="6" t="s">
        <v>64</v>
      </c>
      <c r="E2378" s="11">
        <f t="shared" si="74"/>
        <v>247.39</v>
      </c>
      <c r="F2378">
        <f t="shared" si="75"/>
        <v>102037</v>
      </c>
      <c r="H2378" s="11">
        <v>236.85</v>
      </c>
      <c r="I2378" s="76">
        <v>247.39</v>
      </c>
    </row>
    <row r="2379" spans="2:9" ht="30" x14ac:dyDescent="0.25">
      <c r="B2379" s="4">
        <v>102038</v>
      </c>
      <c r="C2379" s="8" t="s">
        <v>5524</v>
      </c>
      <c r="D2379" s="4" t="s">
        <v>64</v>
      </c>
      <c r="E2379" s="11">
        <f t="shared" si="74"/>
        <v>228.57</v>
      </c>
      <c r="F2379">
        <f t="shared" si="75"/>
        <v>102038</v>
      </c>
      <c r="H2379" s="14">
        <v>218.59</v>
      </c>
      <c r="I2379" s="807">
        <v>228.57</v>
      </c>
    </row>
    <row r="2380" spans="2:9" ht="30" x14ac:dyDescent="0.25">
      <c r="B2380" s="6">
        <v>102039</v>
      </c>
      <c r="C2380" s="9" t="s">
        <v>5525</v>
      </c>
      <c r="D2380" s="6" t="s">
        <v>64</v>
      </c>
      <c r="E2380" s="11">
        <f t="shared" si="74"/>
        <v>477.24</v>
      </c>
      <c r="F2380">
        <f t="shared" si="75"/>
        <v>102039</v>
      </c>
      <c r="H2380" s="11">
        <v>453.92</v>
      </c>
      <c r="I2380" s="76">
        <v>477.24</v>
      </c>
    </row>
    <row r="2381" spans="2:9" ht="30" x14ac:dyDescent="0.25">
      <c r="B2381" s="4">
        <v>102040</v>
      </c>
      <c r="C2381" s="8" t="s">
        <v>5526</v>
      </c>
      <c r="D2381" s="4" t="s">
        <v>64</v>
      </c>
      <c r="E2381" s="11">
        <f t="shared" si="74"/>
        <v>398.24</v>
      </c>
      <c r="F2381">
        <f t="shared" si="75"/>
        <v>102040</v>
      </c>
      <c r="H2381" s="14">
        <v>379.86</v>
      </c>
      <c r="I2381" s="807">
        <v>398.24</v>
      </c>
    </row>
    <row r="2382" spans="2:9" ht="30" x14ac:dyDescent="0.25">
      <c r="B2382" s="6">
        <v>102041</v>
      </c>
      <c r="C2382" s="9" t="s">
        <v>5527</v>
      </c>
      <c r="D2382" s="6" t="s">
        <v>64</v>
      </c>
      <c r="E2382" s="11">
        <f t="shared" si="74"/>
        <v>356.7</v>
      </c>
      <c r="F2382">
        <f t="shared" si="75"/>
        <v>102041</v>
      </c>
      <c r="H2382" s="11">
        <v>340.42</v>
      </c>
      <c r="I2382" s="76">
        <v>356.7</v>
      </c>
    </row>
    <row r="2383" spans="2:9" ht="30" x14ac:dyDescent="0.25">
      <c r="B2383" s="4">
        <v>102042</v>
      </c>
      <c r="C2383" s="8" t="s">
        <v>5528</v>
      </c>
      <c r="D2383" s="4" t="s">
        <v>64</v>
      </c>
      <c r="E2383" s="11">
        <f t="shared" si="74"/>
        <v>336.49</v>
      </c>
      <c r="F2383">
        <f t="shared" si="75"/>
        <v>102042</v>
      </c>
      <c r="H2383" s="14">
        <v>323.47000000000003</v>
      </c>
      <c r="I2383" s="811">
        <v>336.49</v>
      </c>
    </row>
    <row r="2384" spans="2:9" ht="30" x14ac:dyDescent="0.25">
      <c r="B2384" s="6">
        <v>102043</v>
      </c>
      <c r="C2384" s="9" t="s">
        <v>5529</v>
      </c>
      <c r="D2384" s="6" t="s">
        <v>64</v>
      </c>
      <c r="E2384" s="11">
        <f t="shared" si="74"/>
        <v>292.81</v>
      </c>
      <c r="F2384">
        <f t="shared" si="75"/>
        <v>102043</v>
      </c>
      <c r="H2384" s="11">
        <v>281.82</v>
      </c>
      <c r="I2384">
        <v>292.81</v>
      </c>
    </row>
    <row r="2385" spans="2:9" ht="30" x14ac:dyDescent="0.25">
      <c r="B2385" s="4">
        <v>102044</v>
      </c>
      <c r="C2385" s="8" t="s">
        <v>5530</v>
      </c>
      <c r="D2385" s="4" t="s">
        <v>64</v>
      </c>
      <c r="E2385" s="11">
        <f t="shared" si="74"/>
        <v>259.83999999999997</v>
      </c>
      <c r="F2385">
        <f t="shared" si="75"/>
        <v>102044</v>
      </c>
      <c r="H2385" s="14">
        <v>249.67</v>
      </c>
      <c r="I2385" s="811">
        <v>259.83999999999997</v>
      </c>
    </row>
    <row r="2386" spans="2:9" ht="30" x14ac:dyDescent="0.25">
      <c r="B2386" s="6">
        <v>102045</v>
      </c>
      <c r="C2386" s="9" t="s">
        <v>5531</v>
      </c>
      <c r="D2386" s="6" t="s">
        <v>64</v>
      </c>
      <c r="E2386" s="11">
        <f t="shared" si="74"/>
        <v>240.04</v>
      </c>
      <c r="F2386">
        <f t="shared" si="75"/>
        <v>102045</v>
      </c>
      <c r="H2386" s="11">
        <v>230.4</v>
      </c>
      <c r="I2386">
        <v>240.04</v>
      </c>
    </row>
    <row r="2387" spans="2:9" ht="30" x14ac:dyDescent="0.25">
      <c r="B2387" s="4">
        <v>102046</v>
      </c>
      <c r="C2387" s="8" t="s">
        <v>5532</v>
      </c>
      <c r="D2387" s="4" t="s">
        <v>64</v>
      </c>
      <c r="E2387" s="11">
        <f t="shared" si="74"/>
        <v>505.07</v>
      </c>
      <c r="F2387">
        <f t="shared" si="75"/>
        <v>102046</v>
      </c>
      <c r="H2387" s="14">
        <v>482.15</v>
      </c>
      <c r="I2387" s="811">
        <v>505.07</v>
      </c>
    </row>
    <row r="2388" spans="2:9" ht="30" x14ac:dyDescent="0.25">
      <c r="B2388" s="6">
        <v>102047</v>
      </c>
      <c r="C2388" s="9" t="s">
        <v>5533</v>
      </c>
      <c r="D2388" s="6" t="s">
        <v>64</v>
      </c>
      <c r="E2388" s="11">
        <f t="shared" si="74"/>
        <v>430.42</v>
      </c>
      <c r="F2388">
        <f t="shared" si="75"/>
        <v>102047</v>
      </c>
      <c r="H2388" s="11">
        <v>412.3</v>
      </c>
      <c r="I2388">
        <v>430.42</v>
      </c>
    </row>
    <row r="2389" spans="2:9" ht="30" x14ac:dyDescent="0.25">
      <c r="B2389" s="4">
        <v>102048</v>
      </c>
      <c r="C2389" s="8" t="s">
        <v>5534</v>
      </c>
      <c r="D2389" s="4" t="s">
        <v>64</v>
      </c>
      <c r="E2389" s="11">
        <f t="shared" si="74"/>
        <v>322.64</v>
      </c>
      <c r="F2389">
        <f t="shared" si="75"/>
        <v>102048</v>
      </c>
      <c r="H2389" s="14">
        <v>305.74</v>
      </c>
      <c r="I2389" s="811">
        <v>322.64</v>
      </c>
    </row>
    <row r="2390" spans="2:9" ht="30" x14ac:dyDescent="0.25">
      <c r="B2390" s="6">
        <v>102049</v>
      </c>
      <c r="C2390" s="9" t="s">
        <v>5535</v>
      </c>
      <c r="D2390" s="6" t="s">
        <v>64</v>
      </c>
      <c r="E2390" s="11">
        <f t="shared" si="74"/>
        <v>298.89999999999998</v>
      </c>
      <c r="F2390">
        <f t="shared" si="75"/>
        <v>102049</v>
      </c>
      <c r="H2390" s="11">
        <v>285.18</v>
      </c>
      <c r="I2390" s="76">
        <v>298.89999999999998</v>
      </c>
    </row>
    <row r="2391" spans="2:9" ht="30" x14ac:dyDescent="0.25">
      <c r="B2391" s="4">
        <v>102050</v>
      </c>
      <c r="C2391" s="8" t="s">
        <v>5536</v>
      </c>
      <c r="D2391" s="4" t="s">
        <v>64</v>
      </c>
      <c r="E2391" s="11">
        <f t="shared" si="74"/>
        <v>265.66000000000003</v>
      </c>
      <c r="F2391">
        <f t="shared" si="75"/>
        <v>102050</v>
      </c>
      <c r="H2391" s="14">
        <v>254.24</v>
      </c>
      <c r="I2391" s="807">
        <v>265.66000000000003</v>
      </c>
    </row>
    <row r="2392" spans="2:9" ht="30" x14ac:dyDescent="0.25">
      <c r="B2392" s="6">
        <v>102051</v>
      </c>
      <c r="C2392" s="9" t="s">
        <v>5537</v>
      </c>
      <c r="D2392" s="6" t="s">
        <v>64</v>
      </c>
      <c r="E2392" s="11">
        <f t="shared" si="74"/>
        <v>231.69</v>
      </c>
      <c r="F2392">
        <f t="shared" si="75"/>
        <v>102051</v>
      </c>
      <c r="H2392" s="11">
        <v>221.19</v>
      </c>
      <c r="I2392" s="76">
        <v>231.69</v>
      </c>
    </row>
    <row r="2393" spans="2:9" ht="30" x14ac:dyDescent="0.25">
      <c r="B2393" s="4">
        <v>102052</v>
      </c>
      <c r="C2393" s="8" t="s">
        <v>5538</v>
      </c>
      <c r="D2393" s="4" t="s">
        <v>64</v>
      </c>
      <c r="E2393" s="11">
        <f t="shared" si="74"/>
        <v>212.87</v>
      </c>
      <c r="F2393">
        <f t="shared" si="75"/>
        <v>102052</v>
      </c>
      <c r="H2393" s="14">
        <v>202.93</v>
      </c>
      <c r="I2393" s="807">
        <v>212.87</v>
      </c>
    </row>
    <row r="2394" spans="2:9" ht="30" x14ac:dyDescent="0.25">
      <c r="B2394" s="6">
        <v>102059</v>
      </c>
      <c r="C2394" s="9" t="s">
        <v>5539</v>
      </c>
      <c r="D2394" s="6" t="s">
        <v>64</v>
      </c>
      <c r="E2394" s="11">
        <f t="shared" si="74"/>
        <v>446.96</v>
      </c>
      <c r="F2394">
        <f t="shared" si="75"/>
        <v>102059</v>
      </c>
      <c r="H2394" s="11">
        <v>425.78</v>
      </c>
      <c r="I2394" s="76">
        <v>446.96</v>
      </c>
    </row>
    <row r="2395" spans="2:9" ht="30" x14ac:dyDescent="0.25">
      <c r="B2395" s="4">
        <v>102060</v>
      </c>
      <c r="C2395" s="8" t="s">
        <v>5540</v>
      </c>
      <c r="D2395" s="4" t="s">
        <v>64</v>
      </c>
      <c r="E2395" s="11">
        <f t="shared" si="74"/>
        <v>376.29</v>
      </c>
      <c r="F2395">
        <f t="shared" si="75"/>
        <v>102060</v>
      </c>
      <c r="H2395" s="14">
        <v>359.49</v>
      </c>
      <c r="I2395" s="807">
        <v>376.29</v>
      </c>
    </row>
    <row r="2396" spans="2:9" ht="30" x14ac:dyDescent="0.25">
      <c r="B2396" s="6">
        <v>102061</v>
      </c>
      <c r="C2396" s="9" t="s">
        <v>5541</v>
      </c>
      <c r="D2396" s="6" t="s">
        <v>64</v>
      </c>
      <c r="E2396" s="11">
        <f t="shared" si="74"/>
        <v>337.24</v>
      </c>
      <c r="F2396">
        <f t="shared" si="75"/>
        <v>102061</v>
      </c>
      <c r="H2396" s="11">
        <v>323.10000000000002</v>
      </c>
      <c r="I2396" s="76">
        <v>337.24</v>
      </c>
    </row>
    <row r="2397" spans="2:9" ht="30" x14ac:dyDescent="0.25">
      <c r="B2397" s="4">
        <v>102062</v>
      </c>
      <c r="C2397" s="8" t="s">
        <v>5542</v>
      </c>
      <c r="D2397" s="4" t="s">
        <v>64</v>
      </c>
      <c r="E2397" s="11">
        <f t="shared" si="74"/>
        <v>326.37</v>
      </c>
      <c r="F2397">
        <f t="shared" si="75"/>
        <v>102062</v>
      </c>
      <c r="H2397" s="14">
        <v>314.94</v>
      </c>
      <c r="I2397" s="807">
        <v>326.37</v>
      </c>
    </row>
    <row r="2398" spans="2:9" ht="30" x14ac:dyDescent="0.25">
      <c r="B2398" s="6">
        <v>102063</v>
      </c>
      <c r="C2398" s="9" t="s">
        <v>5543</v>
      </c>
      <c r="D2398" s="6" t="s">
        <v>64</v>
      </c>
      <c r="E2398" s="11">
        <f t="shared" si="74"/>
        <v>283.85000000000002</v>
      </c>
      <c r="F2398">
        <f t="shared" si="75"/>
        <v>102063</v>
      </c>
      <c r="H2398" s="11">
        <v>274.32</v>
      </c>
      <c r="I2398" s="76">
        <v>283.85000000000002</v>
      </c>
    </row>
    <row r="2399" spans="2:9" ht="30" x14ac:dyDescent="0.25">
      <c r="B2399" s="4">
        <v>102064</v>
      </c>
      <c r="C2399" s="8" t="s">
        <v>5544</v>
      </c>
      <c r="D2399" s="4" t="s">
        <v>64</v>
      </c>
      <c r="E2399" s="11">
        <f t="shared" si="74"/>
        <v>250.25</v>
      </c>
      <c r="F2399">
        <f t="shared" si="75"/>
        <v>102064</v>
      </c>
      <c r="H2399" s="14">
        <v>241.5</v>
      </c>
      <c r="I2399" s="807">
        <v>250.25</v>
      </c>
    </row>
    <row r="2400" spans="2:9" ht="30" x14ac:dyDescent="0.25">
      <c r="B2400" s="6">
        <v>102065</v>
      </c>
      <c r="C2400" s="9" t="s">
        <v>5545</v>
      </c>
      <c r="D2400" s="6" t="s">
        <v>64</v>
      </c>
      <c r="E2400" s="11">
        <f t="shared" si="74"/>
        <v>231.69</v>
      </c>
      <c r="F2400">
        <f t="shared" si="75"/>
        <v>102065</v>
      </c>
      <c r="H2400" s="11">
        <v>223.39</v>
      </c>
      <c r="I2400">
        <v>231.69</v>
      </c>
    </row>
    <row r="2401" spans="2:9" ht="30" x14ac:dyDescent="0.25">
      <c r="B2401" s="4">
        <v>102066</v>
      </c>
      <c r="C2401" s="8" t="s">
        <v>5546</v>
      </c>
      <c r="D2401" s="4" t="s">
        <v>64</v>
      </c>
      <c r="E2401" s="11">
        <f t="shared" si="74"/>
        <v>454.47</v>
      </c>
      <c r="F2401">
        <f t="shared" si="75"/>
        <v>102066</v>
      </c>
      <c r="H2401" s="14">
        <v>433.64</v>
      </c>
      <c r="I2401" s="811">
        <v>454.47</v>
      </c>
    </row>
    <row r="2402" spans="2:9" ht="30" x14ac:dyDescent="0.25">
      <c r="B2402" s="6">
        <v>102067</v>
      </c>
      <c r="C2402" s="9" t="s">
        <v>5547</v>
      </c>
      <c r="D2402" s="6" t="s">
        <v>64</v>
      </c>
      <c r="E2402" s="11">
        <f t="shared" si="74"/>
        <v>389.18</v>
      </c>
      <c r="F2402">
        <f t="shared" si="75"/>
        <v>102067</v>
      </c>
      <c r="H2402" s="11">
        <v>372.59</v>
      </c>
      <c r="I2402">
        <v>389.18</v>
      </c>
    </row>
    <row r="2403" spans="2:9" ht="30" x14ac:dyDescent="0.25">
      <c r="B2403" s="4">
        <v>102068</v>
      </c>
      <c r="C2403" s="8" t="s">
        <v>5548</v>
      </c>
      <c r="D2403" s="4" t="s">
        <v>64</v>
      </c>
      <c r="E2403" s="11">
        <f t="shared" si="74"/>
        <v>304.5</v>
      </c>
      <c r="F2403">
        <f t="shared" si="75"/>
        <v>102068</v>
      </c>
      <c r="H2403" s="14">
        <v>290.07</v>
      </c>
      <c r="I2403" s="811">
        <v>304.5</v>
      </c>
    </row>
    <row r="2404" spans="2:9" ht="30" x14ac:dyDescent="0.25">
      <c r="B2404" s="6">
        <v>102069</v>
      </c>
      <c r="C2404" s="9" t="s">
        <v>5549</v>
      </c>
      <c r="D2404" s="6" t="s">
        <v>64</v>
      </c>
      <c r="E2404" s="11">
        <f t="shared" si="74"/>
        <v>291.61</v>
      </c>
      <c r="F2404">
        <f t="shared" si="75"/>
        <v>102069</v>
      </c>
      <c r="H2404" s="11">
        <v>279.83</v>
      </c>
      <c r="I2404">
        <v>291.61</v>
      </c>
    </row>
    <row r="2405" spans="2:9" ht="30" x14ac:dyDescent="0.25">
      <c r="B2405" s="4">
        <v>102070</v>
      </c>
      <c r="C2405" s="8" t="s">
        <v>5550</v>
      </c>
      <c r="D2405" s="4" t="s">
        <v>64</v>
      </c>
      <c r="E2405" s="11">
        <f t="shared" si="74"/>
        <v>259.67</v>
      </c>
      <c r="F2405">
        <f t="shared" si="75"/>
        <v>102070</v>
      </c>
      <c r="H2405" s="14">
        <v>249.94</v>
      </c>
      <c r="I2405" s="811">
        <v>259.67</v>
      </c>
    </row>
    <row r="2406" spans="2:9" ht="30" x14ac:dyDescent="0.25">
      <c r="B2406" s="6">
        <v>102071</v>
      </c>
      <c r="C2406" s="9" t="s">
        <v>5551</v>
      </c>
      <c r="D2406" s="6" t="s">
        <v>64</v>
      </c>
      <c r="E2406" s="11">
        <f t="shared" si="74"/>
        <v>227.9</v>
      </c>
      <c r="F2406">
        <f t="shared" si="75"/>
        <v>102071</v>
      </c>
      <c r="H2406" s="11">
        <v>218.97</v>
      </c>
      <c r="I2406">
        <v>227.9</v>
      </c>
    </row>
    <row r="2407" spans="2:9" ht="30" x14ac:dyDescent="0.25">
      <c r="B2407" s="4">
        <v>102072</v>
      </c>
      <c r="C2407" s="8" t="s">
        <v>5552</v>
      </c>
      <c r="D2407" s="4" t="s">
        <v>64</v>
      </c>
      <c r="E2407" s="11">
        <f t="shared" si="74"/>
        <v>216.6</v>
      </c>
      <c r="F2407">
        <f t="shared" si="75"/>
        <v>102072</v>
      </c>
      <c r="H2407" s="14">
        <v>208.26</v>
      </c>
      <c r="I2407" s="811">
        <v>216.6</v>
      </c>
    </row>
    <row r="2408" spans="2:9" ht="30" x14ac:dyDescent="0.25">
      <c r="B2408" s="6">
        <v>102073</v>
      </c>
      <c r="C2408" s="9" t="s">
        <v>9194</v>
      </c>
      <c r="D2408" s="6" t="s">
        <v>7</v>
      </c>
      <c r="E2408" s="11">
        <f t="shared" si="74"/>
        <v>4459.8</v>
      </c>
      <c r="F2408">
        <f t="shared" si="75"/>
        <v>102073</v>
      </c>
      <c r="H2408" s="11">
        <v>4328.24</v>
      </c>
      <c r="I2408" s="76">
        <v>4459.8</v>
      </c>
    </row>
    <row r="2409" spans="2:9" ht="30" x14ac:dyDescent="0.25">
      <c r="B2409" s="4">
        <v>102074</v>
      </c>
      <c r="C2409" s="8" t="s">
        <v>9195</v>
      </c>
      <c r="D2409" s="4" t="s">
        <v>7</v>
      </c>
      <c r="E2409" s="11">
        <f t="shared" si="74"/>
        <v>5336.31</v>
      </c>
      <c r="F2409">
        <f t="shared" si="75"/>
        <v>102074</v>
      </c>
      <c r="H2409" s="14">
        <v>5188.67</v>
      </c>
      <c r="I2409" s="807">
        <v>5336.31</v>
      </c>
    </row>
    <row r="2410" spans="2:9" ht="30" x14ac:dyDescent="0.25">
      <c r="B2410" s="6">
        <v>102075</v>
      </c>
      <c r="C2410" s="9" t="s">
        <v>9196</v>
      </c>
      <c r="D2410" s="6" t="s">
        <v>7</v>
      </c>
      <c r="E2410" s="11">
        <f t="shared" si="74"/>
        <v>5496.77</v>
      </c>
      <c r="F2410">
        <f t="shared" si="75"/>
        <v>102075</v>
      </c>
      <c r="H2410" s="11">
        <v>5343.51</v>
      </c>
      <c r="I2410" s="76">
        <v>5496.77</v>
      </c>
    </row>
    <row r="2411" spans="2:9" ht="30" x14ac:dyDescent="0.25">
      <c r="B2411" s="4">
        <v>102076</v>
      </c>
      <c r="C2411" s="8" t="s">
        <v>9197</v>
      </c>
      <c r="D2411" s="4" t="s">
        <v>7</v>
      </c>
      <c r="E2411" s="11">
        <f t="shared" si="74"/>
        <v>5698.02</v>
      </c>
      <c r="F2411">
        <f t="shared" si="75"/>
        <v>102076</v>
      </c>
      <c r="H2411" s="14">
        <v>5548.52</v>
      </c>
      <c r="I2411" s="807">
        <v>5698.02</v>
      </c>
    </row>
    <row r="2412" spans="2:9" ht="30" x14ac:dyDescent="0.25">
      <c r="B2412" s="6">
        <v>102077</v>
      </c>
      <c r="C2412" s="9" t="s">
        <v>9198</v>
      </c>
      <c r="D2412" s="6" t="s">
        <v>7</v>
      </c>
      <c r="E2412" s="11">
        <f t="shared" si="74"/>
        <v>5980.07</v>
      </c>
      <c r="F2412">
        <f t="shared" si="75"/>
        <v>102077</v>
      </c>
      <c r="H2412" s="11">
        <v>5782.42</v>
      </c>
      <c r="I2412" s="76">
        <v>5980.07</v>
      </c>
    </row>
    <row r="2413" spans="2:9" ht="30" x14ac:dyDescent="0.25">
      <c r="B2413" s="4">
        <v>102078</v>
      </c>
      <c r="C2413" s="8" t="s">
        <v>9199</v>
      </c>
      <c r="D2413" s="4" t="s">
        <v>7</v>
      </c>
      <c r="E2413" s="11">
        <f t="shared" si="74"/>
        <v>6230.82</v>
      </c>
      <c r="F2413">
        <f t="shared" si="75"/>
        <v>102078</v>
      </c>
      <c r="H2413" s="14">
        <v>6036.19</v>
      </c>
      <c r="I2413" s="807">
        <v>6230.82</v>
      </c>
    </row>
    <row r="2414" spans="2:9" ht="30" x14ac:dyDescent="0.25">
      <c r="B2414" s="6">
        <v>102079</v>
      </c>
      <c r="C2414" s="9" t="s">
        <v>9200</v>
      </c>
      <c r="D2414" s="6" t="s">
        <v>7</v>
      </c>
      <c r="E2414" s="11">
        <f t="shared" si="74"/>
        <v>5927.97</v>
      </c>
      <c r="F2414">
        <f t="shared" si="75"/>
        <v>102079</v>
      </c>
      <c r="H2414" s="11">
        <v>5741.91</v>
      </c>
      <c r="I2414" s="76">
        <v>5927.97</v>
      </c>
    </row>
    <row r="2415" spans="2:9" ht="30" x14ac:dyDescent="0.25">
      <c r="B2415" s="4">
        <v>102080</v>
      </c>
      <c r="C2415" s="8" t="s">
        <v>9201</v>
      </c>
      <c r="D2415" s="4" t="s">
        <v>7</v>
      </c>
      <c r="E2415" s="11">
        <f t="shared" si="74"/>
        <v>5236.8500000000004</v>
      </c>
      <c r="F2415">
        <f t="shared" si="75"/>
        <v>102080</v>
      </c>
      <c r="H2415" s="14">
        <v>5087.8900000000003</v>
      </c>
      <c r="I2415" s="807">
        <v>5236.8500000000004</v>
      </c>
    </row>
    <row r="2416" spans="2:9" ht="30" x14ac:dyDescent="0.25">
      <c r="B2416" s="6">
        <v>102086</v>
      </c>
      <c r="C2416" s="9" t="s">
        <v>5553</v>
      </c>
      <c r="D2416" s="6" t="s">
        <v>64</v>
      </c>
      <c r="E2416" s="11">
        <f t="shared" si="74"/>
        <v>266.83</v>
      </c>
      <c r="F2416">
        <f t="shared" si="75"/>
        <v>102086</v>
      </c>
      <c r="H2416" s="11">
        <v>263.75</v>
      </c>
      <c r="I2416" s="76">
        <v>266.83</v>
      </c>
    </row>
    <row r="2417" spans="2:9" ht="30" x14ac:dyDescent="0.25">
      <c r="B2417" s="4">
        <v>102087</v>
      </c>
      <c r="C2417" s="8" t="s">
        <v>5554</v>
      </c>
      <c r="D2417" s="4" t="s">
        <v>64</v>
      </c>
      <c r="E2417" s="11">
        <f t="shared" si="74"/>
        <v>204.69</v>
      </c>
      <c r="F2417">
        <f t="shared" si="75"/>
        <v>102087</v>
      </c>
      <c r="H2417" s="14">
        <v>201.61</v>
      </c>
      <c r="I2417" s="811">
        <v>204.69</v>
      </c>
    </row>
    <row r="2418" spans="2:9" x14ac:dyDescent="0.25">
      <c r="B2418" s="6">
        <v>102088</v>
      </c>
      <c r="C2418" s="9" t="s">
        <v>18321</v>
      </c>
      <c r="D2418" s="6" t="s">
        <v>64</v>
      </c>
      <c r="E2418" s="11">
        <f t="shared" si="74"/>
        <v>207.91</v>
      </c>
      <c r="F2418">
        <f t="shared" si="75"/>
        <v>102088</v>
      </c>
      <c r="H2418" s="11">
        <v>204.69</v>
      </c>
      <c r="I2418">
        <v>207.91</v>
      </c>
    </row>
    <row r="2419" spans="2:9" ht="30" x14ac:dyDescent="0.25">
      <c r="B2419" s="4">
        <v>102089</v>
      </c>
      <c r="C2419" s="8" t="s">
        <v>5555</v>
      </c>
      <c r="D2419" s="4" t="s">
        <v>64</v>
      </c>
      <c r="E2419" s="11">
        <f t="shared" si="74"/>
        <v>250.19</v>
      </c>
      <c r="F2419">
        <f t="shared" si="75"/>
        <v>102089</v>
      </c>
      <c r="H2419" s="14">
        <v>246.86</v>
      </c>
      <c r="I2419" s="811">
        <v>250.19</v>
      </c>
    </row>
    <row r="2420" spans="2:9" ht="30" x14ac:dyDescent="0.25">
      <c r="B2420" s="6">
        <v>102090</v>
      </c>
      <c r="C2420" s="9" t="s">
        <v>5556</v>
      </c>
      <c r="D2420" s="6" t="s">
        <v>64</v>
      </c>
      <c r="E2420" s="11">
        <f t="shared" si="74"/>
        <v>179.7</v>
      </c>
      <c r="F2420">
        <f t="shared" si="75"/>
        <v>102090</v>
      </c>
      <c r="H2420" s="11">
        <v>176.37</v>
      </c>
      <c r="I2420">
        <v>179.7</v>
      </c>
    </row>
    <row r="2421" spans="2:9" x14ac:dyDescent="0.25">
      <c r="B2421" s="4">
        <v>102091</v>
      </c>
      <c r="C2421" s="8" t="s">
        <v>18322</v>
      </c>
      <c r="D2421" s="4" t="s">
        <v>64</v>
      </c>
      <c r="E2421" s="11">
        <f t="shared" si="74"/>
        <v>235.93</v>
      </c>
      <c r="F2421">
        <f t="shared" si="75"/>
        <v>102091</v>
      </c>
      <c r="H2421" s="14">
        <v>232.56</v>
      </c>
      <c r="I2421" s="811">
        <v>235.93</v>
      </c>
    </row>
    <row r="2422" spans="2:9" ht="30" x14ac:dyDescent="0.25">
      <c r="B2422" s="6">
        <v>103760</v>
      </c>
      <c r="C2422" s="9" t="s">
        <v>6934</v>
      </c>
      <c r="D2422" s="6" t="s">
        <v>64</v>
      </c>
      <c r="E2422" s="11">
        <f t="shared" si="74"/>
        <v>125.7</v>
      </c>
      <c r="F2422">
        <f t="shared" si="75"/>
        <v>103760</v>
      </c>
      <c r="H2422" s="11">
        <v>122.24</v>
      </c>
      <c r="I2422">
        <v>125.7</v>
      </c>
    </row>
    <row r="2423" spans="2:9" ht="30" x14ac:dyDescent="0.25">
      <c r="B2423" s="4">
        <v>103761</v>
      </c>
      <c r="C2423" s="8" t="s">
        <v>6935</v>
      </c>
      <c r="D2423" s="4" t="s">
        <v>64</v>
      </c>
      <c r="E2423" s="11">
        <f t="shared" si="74"/>
        <v>85.67</v>
      </c>
      <c r="F2423">
        <f t="shared" si="75"/>
        <v>103761</v>
      </c>
      <c r="H2423" s="14">
        <v>82.48</v>
      </c>
      <c r="I2423" s="811">
        <v>85.67</v>
      </c>
    </row>
    <row r="2424" spans="2:9" ht="30" x14ac:dyDescent="0.25">
      <c r="B2424" s="6">
        <v>103762</v>
      </c>
      <c r="C2424" s="9" t="s">
        <v>6936</v>
      </c>
      <c r="D2424" s="6" t="s">
        <v>64</v>
      </c>
      <c r="E2424" s="11">
        <f t="shared" si="74"/>
        <v>72.099999999999994</v>
      </c>
      <c r="F2424">
        <f t="shared" si="75"/>
        <v>103762</v>
      </c>
      <c r="H2424" s="11">
        <v>69.17</v>
      </c>
      <c r="I2424">
        <v>72.099999999999994</v>
      </c>
    </row>
    <row r="2425" spans="2:9" ht="30" x14ac:dyDescent="0.25">
      <c r="B2425" s="4">
        <v>103763</v>
      </c>
      <c r="C2425" s="8" t="s">
        <v>6937</v>
      </c>
      <c r="D2425" s="4" t="s">
        <v>64</v>
      </c>
      <c r="E2425" s="11">
        <f t="shared" si="74"/>
        <v>63.29</v>
      </c>
      <c r="F2425">
        <f t="shared" si="75"/>
        <v>103763</v>
      </c>
      <c r="H2425" s="14">
        <v>60.58</v>
      </c>
      <c r="I2425" s="811">
        <v>63.29</v>
      </c>
    </row>
    <row r="2426" spans="2:9" ht="30" x14ac:dyDescent="0.25">
      <c r="B2426" s="6">
        <v>104925</v>
      </c>
      <c r="C2426" s="9" t="s">
        <v>18114</v>
      </c>
      <c r="D2426" s="6" t="s">
        <v>64</v>
      </c>
      <c r="E2426" s="11">
        <f t="shared" si="74"/>
        <v>186.7</v>
      </c>
      <c r="F2426">
        <f t="shared" si="75"/>
        <v>104925</v>
      </c>
      <c r="H2426" s="11">
        <v>181.05</v>
      </c>
      <c r="I2426">
        <v>186.7</v>
      </c>
    </row>
    <row r="2427" spans="2:9" ht="30" x14ac:dyDescent="0.25">
      <c r="B2427" s="4">
        <v>104926</v>
      </c>
      <c r="C2427" s="8" t="s">
        <v>18115</v>
      </c>
      <c r="D2427" s="4" t="s">
        <v>64</v>
      </c>
      <c r="E2427" s="11">
        <f t="shared" si="74"/>
        <v>114.51</v>
      </c>
      <c r="F2427">
        <f t="shared" si="75"/>
        <v>104926</v>
      </c>
      <c r="H2427" s="14">
        <v>109.86</v>
      </c>
      <c r="I2427" s="811">
        <v>114.51</v>
      </c>
    </row>
    <row r="2428" spans="2:9" ht="30" x14ac:dyDescent="0.25">
      <c r="B2428" s="6">
        <v>104927</v>
      </c>
      <c r="C2428" s="9" t="s">
        <v>18116</v>
      </c>
      <c r="D2428" s="6" t="s">
        <v>64</v>
      </c>
      <c r="E2428" s="11">
        <f t="shared" si="74"/>
        <v>76.97</v>
      </c>
      <c r="F2428">
        <f t="shared" si="75"/>
        <v>104927</v>
      </c>
      <c r="H2428" s="11">
        <v>72.84</v>
      </c>
      <c r="I2428">
        <v>76.97</v>
      </c>
    </row>
    <row r="2429" spans="2:9" ht="30" x14ac:dyDescent="0.25">
      <c r="B2429" s="4">
        <v>104928</v>
      </c>
      <c r="C2429" s="8" t="s">
        <v>18117</v>
      </c>
      <c r="D2429" s="4" t="s">
        <v>64</v>
      </c>
      <c r="E2429" s="11">
        <f t="shared" si="74"/>
        <v>160.66999999999999</v>
      </c>
      <c r="F2429">
        <f t="shared" si="75"/>
        <v>104928</v>
      </c>
      <c r="H2429" s="14">
        <v>152.54</v>
      </c>
      <c r="I2429" s="811">
        <v>160.66999999999999</v>
      </c>
    </row>
    <row r="2430" spans="2:9" ht="30" x14ac:dyDescent="0.25">
      <c r="B2430" s="6">
        <v>104929</v>
      </c>
      <c r="C2430" s="9" t="s">
        <v>18118</v>
      </c>
      <c r="D2430" s="6" t="s">
        <v>64</v>
      </c>
      <c r="E2430" s="11">
        <f t="shared" si="74"/>
        <v>96.01</v>
      </c>
      <c r="F2430">
        <f t="shared" si="75"/>
        <v>104929</v>
      </c>
      <c r="H2430" s="11">
        <v>90.62</v>
      </c>
      <c r="I2430">
        <v>96.01</v>
      </c>
    </row>
    <row r="2431" spans="2:9" x14ac:dyDescent="0.25">
      <c r="B2431" s="4">
        <v>89996</v>
      </c>
      <c r="C2431" s="8" t="s">
        <v>6485</v>
      </c>
      <c r="D2431" s="4" t="s">
        <v>49</v>
      </c>
      <c r="E2431" s="11">
        <f t="shared" si="74"/>
        <v>12.68</v>
      </c>
      <c r="F2431">
        <f t="shared" si="75"/>
        <v>89996</v>
      </c>
      <c r="H2431" s="14">
        <v>12.42</v>
      </c>
      <c r="I2431" s="811">
        <v>12.68</v>
      </c>
    </row>
    <row r="2432" spans="2:9" x14ac:dyDescent="0.25">
      <c r="B2432" s="6">
        <v>89997</v>
      </c>
      <c r="C2432" s="9" t="s">
        <v>6486</v>
      </c>
      <c r="D2432" s="6" t="s">
        <v>49</v>
      </c>
      <c r="E2432" s="11">
        <f t="shared" si="74"/>
        <v>10.43</v>
      </c>
      <c r="F2432">
        <f t="shared" si="75"/>
        <v>89997</v>
      </c>
      <c r="H2432" s="11">
        <v>10.26</v>
      </c>
      <c r="I2432">
        <v>10.43</v>
      </c>
    </row>
    <row r="2433" spans="2:9" x14ac:dyDescent="0.25">
      <c r="B2433" s="4">
        <v>89998</v>
      </c>
      <c r="C2433" s="8" t="s">
        <v>6487</v>
      </c>
      <c r="D2433" s="4" t="s">
        <v>49</v>
      </c>
      <c r="E2433" s="11">
        <f t="shared" si="74"/>
        <v>12.16</v>
      </c>
      <c r="F2433">
        <f t="shared" si="75"/>
        <v>89998</v>
      </c>
      <c r="H2433" s="14">
        <v>11.97</v>
      </c>
      <c r="I2433" s="811">
        <v>12.16</v>
      </c>
    </row>
    <row r="2434" spans="2:9" x14ac:dyDescent="0.25">
      <c r="B2434" s="6">
        <v>89999</v>
      </c>
      <c r="C2434" s="9" t="s">
        <v>6488</v>
      </c>
      <c r="D2434" s="6" t="s">
        <v>49</v>
      </c>
      <c r="E2434" s="11">
        <f t="shared" si="74"/>
        <v>17.97</v>
      </c>
      <c r="F2434">
        <f t="shared" si="75"/>
        <v>89999</v>
      </c>
      <c r="H2434" s="11">
        <v>17.239999999999998</v>
      </c>
      <c r="I2434">
        <v>17.97</v>
      </c>
    </row>
    <row r="2435" spans="2:9" x14ac:dyDescent="0.25">
      <c r="B2435" s="4">
        <v>90000</v>
      </c>
      <c r="C2435" s="8" t="s">
        <v>6489</v>
      </c>
      <c r="D2435" s="4" t="s">
        <v>49</v>
      </c>
      <c r="E2435" s="11">
        <f t="shared" ref="E2435:E2498" si="76">IF($K$2=$H$1,H2435,I2435)</f>
        <v>14.79</v>
      </c>
      <c r="F2435">
        <f t="shared" ref="F2435:F2498" si="77">IF(LEN($B2435)=7,CONCATENATE(MID($B2435,1,6),"00",RIGHT($B2435,1)),IF(LEN($B2435)=8,CONCATENATE(MID($B2435,1,6),"0",RIGHT($B2435,2)),$B2435))</f>
        <v>90000</v>
      </c>
      <c r="H2435" s="14">
        <v>14.33</v>
      </c>
      <c r="I2435" s="811">
        <v>14.79</v>
      </c>
    </row>
    <row r="2436" spans="2:9" ht="30" x14ac:dyDescent="0.25">
      <c r="B2436" s="6">
        <v>91593</v>
      </c>
      <c r="C2436" s="9" t="s">
        <v>972</v>
      </c>
      <c r="D2436" s="6" t="s">
        <v>49</v>
      </c>
      <c r="E2436" s="11">
        <f t="shared" si="76"/>
        <v>12.04</v>
      </c>
      <c r="F2436">
        <f t="shared" si="77"/>
        <v>91593</v>
      </c>
      <c r="H2436" s="11">
        <v>11.96</v>
      </c>
      <c r="I2436">
        <v>12.04</v>
      </c>
    </row>
    <row r="2437" spans="2:9" ht="30" x14ac:dyDescent="0.25">
      <c r="B2437" s="4">
        <v>91594</v>
      </c>
      <c r="C2437" s="8" t="s">
        <v>973</v>
      </c>
      <c r="D2437" s="4" t="s">
        <v>49</v>
      </c>
      <c r="E2437" s="11">
        <f t="shared" si="76"/>
        <v>12.45</v>
      </c>
      <c r="F2437">
        <f t="shared" si="77"/>
        <v>91594</v>
      </c>
      <c r="H2437" s="14">
        <v>12.33</v>
      </c>
      <c r="I2437" s="811">
        <v>12.45</v>
      </c>
    </row>
    <row r="2438" spans="2:9" x14ac:dyDescent="0.25">
      <c r="B2438" s="6">
        <v>91595</v>
      </c>
      <c r="C2438" s="9" t="s">
        <v>974</v>
      </c>
      <c r="D2438" s="6" t="s">
        <v>49</v>
      </c>
      <c r="E2438" s="11">
        <f t="shared" si="76"/>
        <v>13.13</v>
      </c>
      <c r="F2438">
        <f t="shared" si="77"/>
        <v>91595</v>
      </c>
      <c r="H2438" s="11">
        <v>12.95</v>
      </c>
      <c r="I2438">
        <v>13.13</v>
      </c>
    </row>
    <row r="2439" spans="2:9" x14ac:dyDescent="0.25">
      <c r="B2439" s="4">
        <v>91596</v>
      </c>
      <c r="C2439" s="8" t="s">
        <v>975</v>
      </c>
      <c r="D2439" s="4" t="s">
        <v>49</v>
      </c>
      <c r="E2439" s="11">
        <f t="shared" si="76"/>
        <v>12.34</v>
      </c>
      <c r="F2439">
        <f t="shared" si="77"/>
        <v>91596</v>
      </c>
      <c r="H2439" s="14">
        <v>12.24</v>
      </c>
      <c r="I2439" s="811">
        <v>12.34</v>
      </c>
    </row>
    <row r="2440" spans="2:9" x14ac:dyDescent="0.25">
      <c r="B2440" s="6">
        <v>91597</v>
      </c>
      <c r="C2440" s="9" t="s">
        <v>976</v>
      </c>
      <c r="D2440" s="6" t="s">
        <v>49</v>
      </c>
      <c r="E2440" s="11">
        <f t="shared" si="76"/>
        <v>8.74</v>
      </c>
      <c r="F2440">
        <f t="shared" si="77"/>
        <v>91597</v>
      </c>
      <c r="H2440" s="11">
        <v>8.6199999999999992</v>
      </c>
      <c r="I2440">
        <v>8.74</v>
      </c>
    </row>
    <row r="2441" spans="2:9" x14ac:dyDescent="0.25">
      <c r="B2441" s="4">
        <v>91598</v>
      </c>
      <c r="C2441" s="8" t="s">
        <v>977</v>
      </c>
      <c r="D2441" s="4" t="s">
        <v>49</v>
      </c>
      <c r="E2441" s="11">
        <f t="shared" si="76"/>
        <v>12.1</v>
      </c>
      <c r="F2441">
        <f t="shared" si="77"/>
        <v>91598</v>
      </c>
      <c r="H2441" s="14">
        <v>11.96</v>
      </c>
      <c r="I2441" s="811">
        <v>12.1</v>
      </c>
    </row>
    <row r="2442" spans="2:9" x14ac:dyDescent="0.25">
      <c r="B2442" s="6">
        <v>91599</v>
      </c>
      <c r="C2442" s="9" t="s">
        <v>978</v>
      </c>
      <c r="D2442" s="6" t="s">
        <v>49</v>
      </c>
      <c r="E2442" s="11">
        <f t="shared" si="76"/>
        <v>9.1199999999999992</v>
      </c>
      <c r="F2442">
        <f t="shared" si="77"/>
        <v>91599</v>
      </c>
      <c r="H2442" s="11">
        <v>8.98</v>
      </c>
      <c r="I2442">
        <v>9.1199999999999992</v>
      </c>
    </row>
    <row r="2443" spans="2:9" x14ac:dyDescent="0.25">
      <c r="B2443" s="4">
        <v>91600</v>
      </c>
      <c r="C2443" s="8" t="s">
        <v>979</v>
      </c>
      <c r="D2443" s="4" t="s">
        <v>49</v>
      </c>
      <c r="E2443" s="11">
        <f t="shared" si="76"/>
        <v>14.81</v>
      </c>
      <c r="F2443">
        <f t="shared" si="77"/>
        <v>91600</v>
      </c>
      <c r="H2443" s="14">
        <v>14.47</v>
      </c>
      <c r="I2443" s="811">
        <v>14.81</v>
      </c>
    </row>
    <row r="2444" spans="2:9" x14ac:dyDescent="0.25">
      <c r="B2444" s="6">
        <v>91601</v>
      </c>
      <c r="C2444" s="9" t="s">
        <v>980</v>
      </c>
      <c r="D2444" s="6" t="s">
        <v>49</v>
      </c>
      <c r="E2444" s="11">
        <f t="shared" si="76"/>
        <v>14.73</v>
      </c>
      <c r="F2444">
        <f t="shared" si="77"/>
        <v>91601</v>
      </c>
      <c r="H2444" s="11">
        <v>14.47</v>
      </c>
      <c r="I2444">
        <v>14.73</v>
      </c>
    </row>
    <row r="2445" spans="2:9" x14ac:dyDescent="0.25">
      <c r="B2445" s="4">
        <v>91602</v>
      </c>
      <c r="C2445" s="8" t="s">
        <v>981</v>
      </c>
      <c r="D2445" s="4" t="s">
        <v>49</v>
      </c>
      <c r="E2445" s="11">
        <f t="shared" si="76"/>
        <v>13.81</v>
      </c>
      <c r="F2445">
        <f t="shared" si="77"/>
        <v>91602</v>
      </c>
      <c r="H2445" s="14">
        <v>13.65</v>
      </c>
      <c r="I2445" s="811">
        <v>13.81</v>
      </c>
    </row>
    <row r="2446" spans="2:9" ht="30" x14ac:dyDescent="0.25">
      <c r="B2446" s="6">
        <v>91603</v>
      </c>
      <c r="C2446" s="9" t="s">
        <v>982</v>
      </c>
      <c r="D2446" s="6" t="s">
        <v>49</v>
      </c>
      <c r="E2446" s="11">
        <f t="shared" si="76"/>
        <v>13.04</v>
      </c>
      <c r="F2446">
        <f t="shared" si="77"/>
        <v>91603</v>
      </c>
      <c r="H2446" s="11">
        <v>12.89</v>
      </c>
      <c r="I2446">
        <v>13.04</v>
      </c>
    </row>
    <row r="2447" spans="2:9" ht="30" x14ac:dyDescent="0.25">
      <c r="B2447" s="4">
        <v>92759</v>
      </c>
      <c r="C2447" s="8" t="s">
        <v>7225</v>
      </c>
      <c r="D2447" s="4" t="s">
        <v>49</v>
      </c>
      <c r="E2447" s="11">
        <f t="shared" si="76"/>
        <v>15.99</v>
      </c>
      <c r="F2447">
        <f t="shared" si="77"/>
        <v>92759</v>
      </c>
      <c r="H2447" s="14">
        <v>15.5</v>
      </c>
      <c r="I2447" s="811">
        <v>15.99</v>
      </c>
    </row>
    <row r="2448" spans="2:9" ht="30" x14ac:dyDescent="0.25">
      <c r="B2448" s="6">
        <v>92760</v>
      </c>
      <c r="C2448" s="9" t="s">
        <v>7226</v>
      </c>
      <c r="D2448" s="6" t="s">
        <v>49</v>
      </c>
      <c r="E2448" s="11">
        <f t="shared" si="76"/>
        <v>15.53</v>
      </c>
      <c r="F2448">
        <f t="shared" si="77"/>
        <v>92760</v>
      </c>
      <c r="H2448" s="11">
        <v>15.21</v>
      </c>
      <c r="I2448">
        <v>15.53</v>
      </c>
    </row>
    <row r="2449" spans="2:9" ht="30" x14ac:dyDescent="0.25">
      <c r="B2449" s="4">
        <v>92761</v>
      </c>
      <c r="C2449" s="8" t="s">
        <v>7227</v>
      </c>
      <c r="D2449" s="4" t="s">
        <v>49</v>
      </c>
      <c r="E2449" s="11">
        <f t="shared" si="76"/>
        <v>14.9</v>
      </c>
      <c r="F2449">
        <f t="shared" si="77"/>
        <v>92761</v>
      </c>
      <c r="H2449" s="14">
        <v>14.68</v>
      </c>
      <c r="I2449" s="811">
        <v>14.9</v>
      </c>
    </row>
    <row r="2450" spans="2:9" ht="30" x14ac:dyDescent="0.25">
      <c r="B2450" s="6">
        <v>92762</v>
      </c>
      <c r="C2450" s="9" t="s">
        <v>7228</v>
      </c>
      <c r="D2450" s="6" t="s">
        <v>49</v>
      </c>
      <c r="E2450" s="11">
        <f t="shared" si="76"/>
        <v>13.46</v>
      </c>
      <c r="F2450">
        <f t="shared" si="77"/>
        <v>92762</v>
      </c>
      <c r="H2450" s="11">
        <v>13.32</v>
      </c>
      <c r="I2450">
        <v>13.46</v>
      </c>
    </row>
    <row r="2451" spans="2:9" ht="30" x14ac:dyDescent="0.25">
      <c r="B2451" s="4">
        <v>92763</v>
      </c>
      <c r="C2451" s="8" t="s">
        <v>7229</v>
      </c>
      <c r="D2451" s="4" t="s">
        <v>49</v>
      </c>
      <c r="E2451" s="11">
        <f t="shared" si="76"/>
        <v>11.41</v>
      </c>
      <c r="F2451">
        <f t="shared" si="77"/>
        <v>92763</v>
      </c>
      <c r="H2451" s="14">
        <v>11.31</v>
      </c>
      <c r="I2451" s="811">
        <v>11.41</v>
      </c>
    </row>
    <row r="2452" spans="2:9" ht="30" x14ac:dyDescent="0.25">
      <c r="B2452" s="6">
        <v>92764</v>
      </c>
      <c r="C2452" s="9" t="s">
        <v>7230</v>
      </c>
      <c r="D2452" s="6" t="s">
        <v>49</v>
      </c>
      <c r="E2452" s="11">
        <f t="shared" si="76"/>
        <v>11.11</v>
      </c>
      <c r="F2452">
        <f t="shared" si="77"/>
        <v>92764</v>
      </c>
      <c r="H2452" s="11">
        <v>11.05</v>
      </c>
      <c r="I2452">
        <v>11.11</v>
      </c>
    </row>
    <row r="2453" spans="2:9" ht="30" x14ac:dyDescent="0.25">
      <c r="B2453" s="4">
        <v>92765</v>
      </c>
      <c r="C2453" s="8" t="s">
        <v>7231</v>
      </c>
      <c r="D2453" s="4" t="s">
        <v>49</v>
      </c>
      <c r="E2453" s="11">
        <f t="shared" si="76"/>
        <v>12.76</v>
      </c>
      <c r="F2453">
        <f t="shared" si="77"/>
        <v>92765</v>
      </c>
      <c r="H2453" s="14">
        <v>12.7</v>
      </c>
      <c r="I2453" s="811">
        <v>12.76</v>
      </c>
    </row>
    <row r="2454" spans="2:9" ht="30" x14ac:dyDescent="0.25">
      <c r="B2454" s="6">
        <v>92766</v>
      </c>
      <c r="C2454" s="9" t="s">
        <v>7232</v>
      </c>
      <c r="D2454" s="6" t="s">
        <v>49</v>
      </c>
      <c r="E2454" s="11">
        <f t="shared" si="76"/>
        <v>12.65</v>
      </c>
      <c r="F2454">
        <f t="shared" si="77"/>
        <v>92766</v>
      </c>
      <c r="H2454" s="11">
        <v>12.61</v>
      </c>
      <c r="I2454">
        <v>12.65</v>
      </c>
    </row>
    <row r="2455" spans="2:9" ht="30" x14ac:dyDescent="0.25">
      <c r="B2455" s="4">
        <v>92767</v>
      </c>
      <c r="C2455" s="8" t="s">
        <v>7233</v>
      </c>
      <c r="D2455" s="4" t="s">
        <v>49</v>
      </c>
      <c r="E2455" s="11">
        <f t="shared" si="76"/>
        <v>17.3</v>
      </c>
      <c r="F2455">
        <f t="shared" si="77"/>
        <v>92767</v>
      </c>
      <c r="H2455" s="14">
        <v>16.73</v>
      </c>
      <c r="I2455" s="811">
        <v>17.3</v>
      </c>
    </row>
    <row r="2456" spans="2:9" ht="30" x14ac:dyDescent="0.25">
      <c r="B2456" s="6">
        <v>92768</v>
      </c>
      <c r="C2456" s="9" t="s">
        <v>7234</v>
      </c>
      <c r="D2456" s="6" t="s">
        <v>49</v>
      </c>
      <c r="E2456" s="11">
        <f t="shared" si="76"/>
        <v>15.52</v>
      </c>
      <c r="F2456">
        <f t="shared" si="77"/>
        <v>92768</v>
      </c>
      <c r="H2456" s="11">
        <v>15.1</v>
      </c>
      <c r="I2456">
        <v>15.52</v>
      </c>
    </row>
    <row r="2457" spans="2:9" ht="30" x14ac:dyDescent="0.25">
      <c r="B2457" s="4">
        <v>92769</v>
      </c>
      <c r="C2457" s="8" t="s">
        <v>7235</v>
      </c>
      <c r="D2457" s="4" t="s">
        <v>49</v>
      </c>
      <c r="E2457" s="11">
        <f t="shared" si="76"/>
        <v>15.06</v>
      </c>
      <c r="F2457">
        <f t="shared" si="77"/>
        <v>92769</v>
      </c>
      <c r="H2457" s="14">
        <v>14.78</v>
      </c>
      <c r="I2457" s="811">
        <v>15.06</v>
      </c>
    </row>
    <row r="2458" spans="2:9" ht="30" x14ac:dyDescent="0.25">
      <c r="B2458" s="6">
        <v>92770</v>
      </c>
      <c r="C2458" s="9" t="s">
        <v>7236</v>
      </c>
      <c r="D2458" s="6" t="s">
        <v>49</v>
      </c>
      <c r="E2458" s="11">
        <f t="shared" si="76"/>
        <v>14.45</v>
      </c>
      <c r="F2458">
        <f t="shared" si="77"/>
        <v>92770</v>
      </c>
      <c r="H2458" s="11">
        <v>14.27</v>
      </c>
      <c r="I2458">
        <v>14.45</v>
      </c>
    </row>
    <row r="2459" spans="2:9" ht="30" x14ac:dyDescent="0.25">
      <c r="B2459" s="4">
        <v>92771</v>
      </c>
      <c r="C2459" s="8" t="s">
        <v>7237</v>
      </c>
      <c r="D2459" s="4" t="s">
        <v>49</v>
      </c>
      <c r="E2459" s="11">
        <f t="shared" si="76"/>
        <v>13.04</v>
      </c>
      <c r="F2459">
        <f t="shared" si="77"/>
        <v>92771</v>
      </c>
      <c r="H2459" s="14">
        <v>12.93</v>
      </c>
      <c r="I2459" s="811">
        <v>13.04</v>
      </c>
    </row>
    <row r="2460" spans="2:9" ht="30" x14ac:dyDescent="0.25">
      <c r="B2460" s="6">
        <v>92772</v>
      </c>
      <c r="C2460" s="9" t="s">
        <v>7238</v>
      </c>
      <c r="D2460" s="6" t="s">
        <v>49</v>
      </c>
      <c r="E2460" s="11">
        <f t="shared" si="76"/>
        <v>11.02</v>
      </c>
      <c r="F2460">
        <f t="shared" si="77"/>
        <v>92772</v>
      </c>
      <c r="H2460" s="11">
        <v>10.96</v>
      </c>
      <c r="I2460">
        <v>11.02</v>
      </c>
    </row>
    <row r="2461" spans="2:9" ht="30" x14ac:dyDescent="0.25">
      <c r="B2461" s="4">
        <v>92773</v>
      </c>
      <c r="C2461" s="8" t="s">
        <v>7239</v>
      </c>
      <c r="D2461" s="4" t="s">
        <v>49</v>
      </c>
      <c r="E2461" s="11">
        <f t="shared" si="76"/>
        <v>10.86</v>
      </c>
      <c r="F2461">
        <f t="shared" si="77"/>
        <v>92773</v>
      </c>
      <c r="H2461" s="14">
        <v>10.81</v>
      </c>
      <c r="I2461" s="811">
        <v>10.86</v>
      </c>
    </row>
    <row r="2462" spans="2:9" ht="30" x14ac:dyDescent="0.25">
      <c r="B2462" s="6">
        <v>92774</v>
      </c>
      <c r="C2462" s="9" t="s">
        <v>7240</v>
      </c>
      <c r="D2462" s="6" t="s">
        <v>49</v>
      </c>
      <c r="E2462" s="11">
        <f t="shared" si="76"/>
        <v>12.61</v>
      </c>
      <c r="F2462">
        <f t="shared" si="77"/>
        <v>92774</v>
      </c>
      <c r="H2462" s="11">
        <v>12.57</v>
      </c>
      <c r="I2462">
        <v>12.61</v>
      </c>
    </row>
    <row r="2463" spans="2:9" x14ac:dyDescent="0.25">
      <c r="B2463" s="4">
        <v>92798</v>
      </c>
      <c r="C2463" s="8" t="s">
        <v>7241</v>
      </c>
      <c r="D2463" s="4" t="s">
        <v>49</v>
      </c>
      <c r="E2463" s="11">
        <f t="shared" si="76"/>
        <v>11.68</v>
      </c>
      <c r="F2463">
        <f t="shared" si="77"/>
        <v>92798</v>
      </c>
      <c r="H2463" s="14">
        <v>11.68</v>
      </c>
      <c r="I2463" s="811">
        <v>11.68</v>
      </c>
    </row>
    <row r="2464" spans="2:9" x14ac:dyDescent="0.25">
      <c r="B2464" s="6">
        <v>92799</v>
      </c>
      <c r="C2464" s="9" t="s">
        <v>7242</v>
      </c>
      <c r="D2464" s="6" t="s">
        <v>49</v>
      </c>
      <c r="E2464" s="11">
        <f t="shared" si="76"/>
        <v>13.04</v>
      </c>
      <c r="F2464">
        <f t="shared" si="77"/>
        <v>92799</v>
      </c>
      <c r="H2464" s="11">
        <v>12.77</v>
      </c>
      <c r="I2464">
        <v>13.04</v>
      </c>
    </row>
    <row r="2465" spans="2:9" x14ac:dyDescent="0.25">
      <c r="B2465" s="4">
        <v>92800</v>
      </c>
      <c r="C2465" s="8" t="s">
        <v>7243</v>
      </c>
      <c r="D2465" s="4" t="s">
        <v>49</v>
      </c>
      <c r="E2465" s="11">
        <f t="shared" si="76"/>
        <v>12.03</v>
      </c>
      <c r="F2465">
        <f t="shared" si="77"/>
        <v>92800</v>
      </c>
      <c r="H2465" s="14">
        <v>11.86</v>
      </c>
      <c r="I2465" s="811">
        <v>12.03</v>
      </c>
    </row>
    <row r="2466" spans="2:9" x14ac:dyDescent="0.25">
      <c r="B2466" s="6">
        <v>92801</v>
      </c>
      <c r="C2466" s="9" t="s">
        <v>7244</v>
      </c>
      <c r="D2466" s="6" t="s">
        <v>49</v>
      </c>
      <c r="E2466" s="11">
        <f t="shared" si="76"/>
        <v>12.43</v>
      </c>
      <c r="F2466">
        <f t="shared" si="77"/>
        <v>92801</v>
      </c>
      <c r="H2466" s="11">
        <v>12.34</v>
      </c>
      <c r="I2466">
        <v>12.43</v>
      </c>
    </row>
    <row r="2467" spans="2:9" x14ac:dyDescent="0.25">
      <c r="B2467" s="4">
        <v>92802</v>
      </c>
      <c r="C2467" s="8" t="s">
        <v>7245</v>
      </c>
      <c r="D2467" s="4" t="s">
        <v>49</v>
      </c>
      <c r="E2467" s="11">
        <f t="shared" si="76"/>
        <v>12.51</v>
      </c>
      <c r="F2467">
        <f t="shared" si="77"/>
        <v>92802</v>
      </c>
      <c r="H2467" s="14">
        <v>12.46</v>
      </c>
      <c r="I2467" s="811">
        <v>12.51</v>
      </c>
    </row>
    <row r="2468" spans="2:9" x14ac:dyDescent="0.25">
      <c r="B2468" s="6">
        <v>92803</v>
      </c>
      <c r="C2468" s="9" t="s">
        <v>7246</v>
      </c>
      <c r="D2468" s="6" t="s">
        <v>49</v>
      </c>
      <c r="E2468" s="11">
        <f t="shared" si="76"/>
        <v>11.61</v>
      </c>
      <c r="F2468">
        <f t="shared" si="77"/>
        <v>92803</v>
      </c>
      <c r="H2468" s="11">
        <v>11.58</v>
      </c>
      <c r="I2468">
        <v>11.61</v>
      </c>
    </row>
    <row r="2469" spans="2:9" x14ac:dyDescent="0.25">
      <c r="B2469" s="4">
        <v>92804</v>
      </c>
      <c r="C2469" s="8" t="s">
        <v>7247</v>
      </c>
      <c r="D2469" s="4" t="s">
        <v>49</v>
      </c>
      <c r="E2469" s="11">
        <f t="shared" si="76"/>
        <v>9.9700000000000006</v>
      </c>
      <c r="F2469">
        <f t="shared" si="77"/>
        <v>92804</v>
      </c>
      <c r="H2469" s="14">
        <v>9.9499999999999993</v>
      </c>
      <c r="I2469" s="811">
        <v>9.9700000000000006</v>
      </c>
    </row>
    <row r="2470" spans="2:9" x14ac:dyDescent="0.25">
      <c r="B2470" s="6">
        <v>92805</v>
      </c>
      <c r="C2470" s="9" t="s">
        <v>7248</v>
      </c>
      <c r="D2470" s="6" t="s">
        <v>49</v>
      </c>
      <c r="E2470" s="11">
        <f t="shared" si="76"/>
        <v>9.9</v>
      </c>
      <c r="F2470">
        <f t="shared" si="77"/>
        <v>92805</v>
      </c>
      <c r="H2470" s="11">
        <v>9.89</v>
      </c>
      <c r="I2470">
        <v>9.9</v>
      </c>
    </row>
    <row r="2471" spans="2:9" x14ac:dyDescent="0.25">
      <c r="B2471" s="4">
        <v>92806</v>
      </c>
      <c r="C2471" s="8" t="s">
        <v>7249</v>
      </c>
      <c r="D2471" s="4" t="s">
        <v>49</v>
      </c>
      <c r="E2471" s="11">
        <f t="shared" si="76"/>
        <v>11.69</v>
      </c>
      <c r="F2471">
        <f t="shared" si="77"/>
        <v>92806</v>
      </c>
      <c r="H2471" s="14">
        <v>11.68</v>
      </c>
      <c r="I2471" s="811">
        <v>11.69</v>
      </c>
    </row>
    <row r="2472" spans="2:9" x14ac:dyDescent="0.25">
      <c r="B2472" s="6">
        <v>92875</v>
      </c>
      <c r="C2472" s="9" t="s">
        <v>7250</v>
      </c>
      <c r="D2472" s="6" t="s">
        <v>49</v>
      </c>
      <c r="E2472" s="11">
        <f t="shared" si="76"/>
        <v>11.69</v>
      </c>
      <c r="F2472">
        <f t="shared" si="77"/>
        <v>92875</v>
      </c>
      <c r="H2472" s="11">
        <v>11.57</v>
      </c>
      <c r="I2472">
        <v>11.69</v>
      </c>
    </row>
    <row r="2473" spans="2:9" x14ac:dyDescent="0.25">
      <c r="B2473" s="4">
        <v>92876</v>
      </c>
      <c r="C2473" s="8" t="s">
        <v>7251</v>
      </c>
      <c r="D2473" s="4" t="s">
        <v>49</v>
      </c>
      <c r="E2473" s="11">
        <f t="shared" si="76"/>
        <v>11.53</v>
      </c>
      <c r="F2473">
        <f t="shared" si="77"/>
        <v>92876</v>
      </c>
      <c r="H2473" s="14">
        <v>11.47</v>
      </c>
      <c r="I2473" s="811">
        <v>11.53</v>
      </c>
    </row>
    <row r="2474" spans="2:9" x14ac:dyDescent="0.25">
      <c r="B2474" s="6">
        <v>92877</v>
      </c>
      <c r="C2474" s="9" t="s">
        <v>7252</v>
      </c>
      <c r="D2474" s="6" t="s">
        <v>49</v>
      </c>
      <c r="E2474" s="11">
        <f t="shared" si="76"/>
        <v>12.55</v>
      </c>
      <c r="F2474">
        <f t="shared" si="77"/>
        <v>92877</v>
      </c>
      <c r="H2474" s="11">
        <v>12.52</v>
      </c>
      <c r="I2474">
        <v>12.55</v>
      </c>
    </row>
    <row r="2475" spans="2:9" x14ac:dyDescent="0.25">
      <c r="B2475" s="4">
        <v>92878</v>
      </c>
      <c r="C2475" s="8" t="s">
        <v>7253</v>
      </c>
      <c r="D2475" s="4" t="s">
        <v>49</v>
      </c>
      <c r="E2475" s="11">
        <f t="shared" si="76"/>
        <v>12.4</v>
      </c>
      <c r="F2475">
        <f t="shared" si="77"/>
        <v>92878</v>
      </c>
      <c r="H2475" s="14">
        <v>12.37</v>
      </c>
      <c r="I2475" s="811">
        <v>12.4</v>
      </c>
    </row>
    <row r="2476" spans="2:9" x14ac:dyDescent="0.25">
      <c r="B2476" s="6">
        <v>92879</v>
      </c>
      <c r="C2476" s="9" t="s">
        <v>7254</v>
      </c>
      <c r="D2476" s="6" t="s">
        <v>49</v>
      </c>
      <c r="E2476" s="11">
        <f t="shared" si="76"/>
        <v>12.3</v>
      </c>
      <c r="F2476">
        <f t="shared" si="77"/>
        <v>92879</v>
      </c>
      <c r="H2476" s="11">
        <v>12.29</v>
      </c>
      <c r="I2476">
        <v>12.3</v>
      </c>
    </row>
    <row r="2477" spans="2:9" x14ac:dyDescent="0.25">
      <c r="B2477" s="4">
        <v>92880</v>
      </c>
      <c r="C2477" s="8" t="s">
        <v>7255</v>
      </c>
      <c r="D2477" s="4" t="s">
        <v>49</v>
      </c>
      <c r="E2477" s="11">
        <f t="shared" si="76"/>
        <v>12.59</v>
      </c>
      <c r="F2477">
        <f t="shared" si="77"/>
        <v>92880</v>
      </c>
      <c r="H2477" s="14">
        <v>12.58</v>
      </c>
      <c r="I2477" s="811">
        <v>12.59</v>
      </c>
    </row>
    <row r="2478" spans="2:9" x14ac:dyDescent="0.25">
      <c r="B2478" s="6">
        <v>92881</v>
      </c>
      <c r="C2478" s="9" t="s">
        <v>7256</v>
      </c>
      <c r="D2478" s="6" t="s">
        <v>49</v>
      </c>
      <c r="E2478" s="11">
        <f t="shared" si="76"/>
        <v>12.56</v>
      </c>
      <c r="F2478">
        <f t="shared" si="77"/>
        <v>92881</v>
      </c>
      <c r="H2478" s="11">
        <v>12.56</v>
      </c>
      <c r="I2478">
        <v>12.56</v>
      </c>
    </row>
    <row r="2479" spans="2:9" x14ac:dyDescent="0.25">
      <c r="B2479" s="4">
        <v>92882</v>
      </c>
      <c r="C2479" s="8" t="s">
        <v>7257</v>
      </c>
      <c r="D2479" s="4" t="s">
        <v>49</v>
      </c>
      <c r="E2479" s="11">
        <f t="shared" si="76"/>
        <v>15.25</v>
      </c>
      <c r="F2479">
        <f t="shared" si="77"/>
        <v>92882</v>
      </c>
      <c r="H2479" s="14">
        <v>14.85</v>
      </c>
      <c r="I2479" s="811">
        <v>15.25</v>
      </c>
    </row>
    <row r="2480" spans="2:9" x14ac:dyDescent="0.25">
      <c r="B2480" s="6">
        <v>92883</v>
      </c>
      <c r="C2480" s="9" t="s">
        <v>7258</v>
      </c>
      <c r="D2480" s="6" t="s">
        <v>49</v>
      </c>
      <c r="E2480" s="11">
        <f t="shared" si="76"/>
        <v>14.34</v>
      </c>
      <c r="F2480">
        <f t="shared" si="77"/>
        <v>92883</v>
      </c>
      <c r="H2480" s="11">
        <v>14.07</v>
      </c>
      <c r="I2480">
        <v>14.34</v>
      </c>
    </row>
    <row r="2481" spans="2:9" x14ac:dyDescent="0.25">
      <c r="B2481" s="4">
        <v>92884</v>
      </c>
      <c r="C2481" s="8" t="s">
        <v>7259</v>
      </c>
      <c r="D2481" s="4" t="s">
        <v>49</v>
      </c>
      <c r="E2481" s="11">
        <f t="shared" si="76"/>
        <v>14.8</v>
      </c>
      <c r="F2481">
        <f t="shared" si="77"/>
        <v>92884</v>
      </c>
      <c r="H2481" s="14">
        <v>14.61</v>
      </c>
      <c r="I2481" s="811">
        <v>14.8</v>
      </c>
    </row>
    <row r="2482" spans="2:9" x14ac:dyDescent="0.25">
      <c r="B2482" s="6">
        <v>92885</v>
      </c>
      <c r="C2482" s="9" t="s">
        <v>7260</v>
      </c>
      <c r="D2482" s="6" t="s">
        <v>49</v>
      </c>
      <c r="E2482" s="11">
        <f t="shared" si="76"/>
        <v>14.21</v>
      </c>
      <c r="F2482">
        <f t="shared" si="77"/>
        <v>92885</v>
      </c>
      <c r="H2482" s="11">
        <v>14.06</v>
      </c>
      <c r="I2482">
        <v>14.21</v>
      </c>
    </row>
    <row r="2483" spans="2:9" x14ac:dyDescent="0.25">
      <c r="B2483" s="4">
        <v>92886</v>
      </c>
      <c r="C2483" s="8" t="s">
        <v>7261</v>
      </c>
      <c r="D2483" s="4" t="s">
        <v>49</v>
      </c>
      <c r="E2483" s="11">
        <f t="shared" si="76"/>
        <v>13.71</v>
      </c>
      <c r="F2483">
        <f t="shared" si="77"/>
        <v>92886</v>
      </c>
      <c r="H2483" s="14">
        <v>13.62</v>
      </c>
      <c r="I2483" s="811">
        <v>13.71</v>
      </c>
    </row>
    <row r="2484" spans="2:9" x14ac:dyDescent="0.25">
      <c r="B2484" s="6">
        <v>92887</v>
      </c>
      <c r="C2484" s="9" t="s">
        <v>7262</v>
      </c>
      <c r="D2484" s="6" t="s">
        <v>49</v>
      </c>
      <c r="E2484" s="11">
        <f t="shared" si="76"/>
        <v>13.72</v>
      </c>
      <c r="F2484">
        <f t="shared" si="77"/>
        <v>92887</v>
      </c>
      <c r="H2484" s="11">
        <v>13.66</v>
      </c>
      <c r="I2484">
        <v>13.72</v>
      </c>
    </row>
    <row r="2485" spans="2:9" x14ac:dyDescent="0.25">
      <c r="B2485" s="4">
        <v>92888</v>
      </c>
      <c r="C2485" s="8" t="s">
        <v>7263</v>
      </c>
      <c r="D2485" s="4" t="s">
        <v>49</v>
      </c>
      <c r="E2485" s="11">
        <f t="shared" si="76"/>
        <v>13.46</v>
      </c>
      <c r="F2485">
        <f t="shared" si="77"/>
        <v>92888</v>
      </c>
      <c r="H2485" s="14">
        <v>13.43</v>
      </c>
      <c r="I2485" s="811">
        <v>13.46</v>
      </c>
    </row>
    <row r="2486" spans="2:9" ht="30" x14ac:dyDescent="0.25">
      <c r="B2486" s="6">
        <v>92915</v>
      </c>
      <c r="C2486" s="9" t="s">
        <v>7264</v>
      </c>
      <c r="D2486" s="6" t="s">
        <v>49</v>
      </c>
      <c r="E2486" s="11">
        <f t="shared" si="76"/>
        <v>18.48</v>
      </c>
      <c r="F2486">
        <f t="shared" si="77"/>
        <v>92915</v>
      </c>
      <c r="H2486" s="11">
        <v>17.739999999999998</v>
      </c>
      <c r="I2486">
        <v>18.48</v>
      </c>
    </row>
    <row r="2487" spans="2:9" ht="30" x14ac:dyDescent="0.25">
      <c r="B2487" s="4">
        <v>92916</v>
      </c>
      <c r="C2487" s="8" t="s">
        <v>7265</v>
      </c>
      <c r="D2487" s="4" t="s">
        <v>49</v>
      </c>
      <c r="E2487" s="11">
        <f t="shared" si="76"/>
        <v>17.38</v>
      </c>
      <c r="F2487">
        <f t="shared" si="77"/>
        <v>92916</v>
      </c>
      <c r="H2487" s="14">
        <v>16.87</v>
      </c>
      <c r="I2487" s="811">
        <v>17.38</v>
      </c>
    </row>
    <row r="2488" spans="2:9" ht="30" x14ac:dyDescent="0.25">
      <c r="B2488" s="6">
        <v>92917</v>
      </c>
      <c r="C2488" s="9" t="s">
        <v>7266</v>
      </c>
      <c r="D2488" s="6" t="s">
        <v>49</v>
      </c>
      <c r="E2488" s="11">
        <f t="shared" si="76"/>
        <v>16.21</v>
      </c>
      <c r="F2488">
        <f t="shared" si="77"/>
        <v>92917</v>
      </c>
      <c r="H2488" s="11">
        <v>15.87</v>
      </c>
      <c r="I2488">
        <v>16.21</v>
      </c>
    </row>
    <row r="2489" spans="2:9" ht="30" x14ac:dyDescent="0.25">
      <c r="B2489" s="4">
        <v>92919</v>
      </c>
      <c r="C2489" s="8" t="s">
        <v>7267</v>
      </c>
      <c r="D2489" s="4" t="s">
        <v>49</v>
      </c>
      <c r="E2489" s="11">
        <f t="shared" si="76"/>
        <v>14.38</v>
      </c>
      <c r="F2489">
        <f t="shared" si="77"/>
        <v>92919</v>
      </c>
      <c r="H2489" s="14">
        <v>14.14</v>
      </c>
      <c r="I2489" s="811">
        <v>14.38</v>
      </c>
    </row>
    <row r="2490" spans="2:9" ht="30" x14ac:dyDescent="0.25">
      <c r="B2490" s="6">
        <v>92921</v>
      </c>
      <c r="C2490" s="9" t="s">
        <v>7268</v>
      </c>
      <c r="D2490" s="6" t="s">
        <v>49</v>
      </c>
      <c r="E2490" s="11">
        <f t="shared" si="76"/>
        <v>12</v>
      </c>
      <c r="F2490">
        <f t="shared" si="77"/>
        <v>92921</v>
      </c>
      <c r="H2490" s="11">
        <v>11.84</v>
      </c>
      <c r="I2490">
        <v>12</v>
      </c>
    </row>
    <row r="2491" spans="2:9" ht="30" x14ac:dyDescent="0.25">
      <c r="B2491" s="4">
        <v>92922</v>
      </c>
      <c r="C2491" s="8" t="s">
        <v>7269</v>
      </c>
      <c r="D2491" s="4" t="s">
        <v>49</v>
      </c>
      <c r="E2491" s="11">
        <f t="shared" si="76"/>
        <v>11.57</v>
      </c>
      <c r="F2491">
        <f t="shared" si="77"/>
        <v>92922</v>
      </c>
      <c r="H2491" s="14">
        <v>11.45</v>
      </c>
      <c r="I2491" s="811">
        <v>11.57</v>
      </c>
    </row>
    <row r="2492" spans="2:9" ht="30" x14ac:dyDescent="0.25">
      <c r="B2492" s="6">
        <v>92923</v>
      </c>
      <c r="C2492" s="9" t="s">
        <v>7270</v>
      </c>
      <c r="D2492" s="6" t="s">
        <v>49</v>
      </c>
      <c r="E2492" s="11">
        <f t="shared" si="76"/>
        <v>13.11</v>
      </c>
      <c r="F2492">
        <f t="shared" si="77"/>
        <v>92923</v>
      </c>
      <c r="H2492" s="11">
        <v>13.02</v>
      </c>
      <c r="I2492">
        <v>13.11</v>
      </c>
    </row>
    <row r="2493" spans="2:9" ht="30" x14ac:dyDescent="0.25">
      <c r="B2493" s="4">
        <v>92924</v>
      </c>
      <c r="C2493" s="8" t="s">
        <v>7271</v>
      </c>
      <c r="D2493" s="4" t="s">
        <v>49</v>
      </c>
      <c r="E2493" s="11">
        <f t="shared" si="76"/>
        <v>12.92</v>
      </c>
      <c r="F2493">
        <f t="shared" si="77"/>
        <v>92924</v>
      </c>
      <c r="H2493" s="14">
        <v>12.86</v>
      </c>
      <c r="I2493" s="811">
        <v>12.92</v>
      </c>
    </row>
    <row r="2494" spans="2:9" x14ac:dyDescent="0.25">
      <c r="B2494" s="6">
        <v>95448</v>
      </c>
      <c r="C2494" s="9" t="s">
        <v>7272</v>
      </c>
      <c r="D2494" s="6" t="s">
        <v>49</v>
      </c>
      <c r="E2494" s="11">
        <f t="shared" si="76"/>
        <v>12.82</v>
      </c>
      <c r="F2494">
        <f t="shared" si="77"/>
        <v>95448</v>
      </c>
      <c r="H2494" s="11">
        <v>12.82</v>
      </c>
      <c r="I2494">
        <v>12.82</v>
      </c>
    </row>
    <row r="2495" spans="2:9" x14ac:dyDescent="0.25">
      <c r="B2495" s="4">
        <v>95576</v>
      </c>
      <c r="C2495" s="8" t="s">
        <v>8150</v>
      </c>
      <c r="D2495" s="4" t="s">
        <v>49</v>
      </c>
      <c r="E2495" s="11">
        <f t="shared" si="76"/>
        <v>15.06</v>
      </c>
      <c r="F2495">
        <f t="shared" si="77"/>
        <v>95576</v>
      </c>
      <c r="H2495" s="14">
        <v>14.82</v>
      </c>
      <c r="I2495" s="811">
        <v>15.06</v>
      </c>
    </row>
    <row r="2496" spans="2:9" x14ac:dyDescent="0.25">
      <c r="B2496" s="6">
        <v>95577</v>
      </c>
      <c r="C2496" s="9" t="s">
        <v>8151</v>
      </c>
      <c r="D2496" s="6" t="s">
        <v>49</v>
      </c>
      <c r="E2496" s="11">
        <f t="shared" si="76"/>
        <v>13.11</v>
      </c>
      <c r="F2496">
        <f t="shared" si="77"/>
        <v>95577</v>
      </c>
      <c r="H2496" s="11">
        <v>12.98</v>
      </c>
      <c r="I2496">
        <v>13.11</v>
      </c>
    </row>
    <row r="2497" spans="2:9" x14ac:dyDescent="0.25">
      <c r="B2497" s="4">
        <v>95578</v>
      </c>
      <c r="C2497" s="8" t="s">
        <v>8152</v>
      </c>
      <c r="D2497" s="4" t="s">
        <v>49</v>
      </c>
      <c r="E2497" s="11">
        <f t="shared" si="76"/>
        <v>11.03</v>
      </c>
      <c r="F2497">
        <f t="shared" si="77"/>
        <v>95578</v>
      </c>
      <c r="H2497" s="14">
        <v>10.96</v>
      </c>
      <c r="I2497" s="811">
        <v>11.03</v>
      </c>
    </row>
    <row r="2498" spans="2:9" x14ac:dyDescent="0.25">
      <c r="B2498" s="6">
        <v>95579</v>
      </c>
      <c r="C2498" s="9" t="s">
        <v>8153</v>
      </c>
      <c r="D2498" s="6" t="s">
        <v>49</v>
      </c>
      <c r="E2498" s="11">
        <f t="shared" si="76"/>
        <v>10.73</v>
      </c>
      <c r="F2498">
        <f t="shared" si="77"/>
        <v>95579</v>
      </c>
      <c r="H2498" s="11">
        <v>10.7</v>
      </c>
      <c r="I2498">
        <v>10.73</v>
      </c>
    </row>
    <row r="2499" spans="2:9" x14ac:dyDescent="0.25">
      <c r="B2499" s="4">
        <v>95580</v>
      </c>
      <c r="C2499" s="8" t="s">
        <v>8154</v>
      </c>
      <c r="D2499" s="4" t="s">
        <v>49</v>
      </c>
      <c r="E2499" s="11">
        <f t="shared" ref="E2499:E2562" si="78">IF($K$2=$H$1,H2499,I2499)</f>
        <v>12.44</v>
      </c>
      <c r="F2499">
        <f t="shared" ref="F2499:F2562" si="79">IF(LEN($B2499)=7,CONCATENATE(MID($B2499,1,6),"00",RIGHT($B2499,1)),IF(LEN($B2499)=8,CONCATENATE(MID($B2499,1,6),"0",RIGHT($B2499,2)),$B2499))</f>
        <v>95580</v>
      </c>
      <c r="H2499" s="14">
        <v>12.41</v>
      </c>
      <c r="I2499" s="811">
        <v>12.44</v>
      </c>
    </row>
    <row r="2500" spans="2:9" x14ac:dyDescent="0.25">
      <c r="B2500" s="6">
        <v>95581</v>
      </c>
      <c r="C2500" s="9" t="s">
        <v>8155</v>
      </c>
      <c r="D2500" s="6" t="s">
        <v>49</v>
      </c>
      <c r="E2500" s="11">
        <f t="shared" si="78"/>
        <v>12.4</v>
      </c>
      <c r="F2500">
        <f t="shared" si="79"/>
        <v>95581</v>
      </c>
      <c r="H2500" s="11">
        <v>12.37</v>
      </c>
      <c r="I2500">
        <v>12.4</v>
      </c>
    </row>
    <row r="2501" spans="2:9" x14ac:dyDescent="0.25">
      <c r="B2501" s="4">
        <v>95582</v>
      </c>
      <c r="C2501" s="8" t="s">
        <v>9202</v>
      </c>
      <c r="D2501" s="4" t="s">
        <v>49</v>
      </c>
      <c r="E2501" s="11">
        <f t="shared" si="78"/>
        <v>13.52</v>
      </c>
      <c r="F2501">
        <f t="shared" si="79"/>
        <v>95582</v>
      </c>
      <c r="H2501" s="14">
        <v>13.49</v>
      </c>
      <c r="I2501" s="811">
        <v>13.52</v>
      </c>
    </row>
    <row r="2502" spans="2:9" x14ac:dyDescent="0.25">
      <c r="B2502" s="6">
        <v>95583</v>
      </c>
      <c r="C2502" s="9" t="s">
        <v>8156</v>
      </c>
      <c r="D2502" s="6" t="s">
        <v>49</v>
      </c>
      <c r="E2502" s="11">
        <f t="shared" si="78"/>
        <v>17.670000000000002</v>
      </c>
      <c r="F2502">
        <f t="shared" si="79"/>
        <v>95583</v>
      </c>
      <c r="H2502" s="11">
        <v>16.989999999999998</v>
      </c>
      <c r="I2502">
        <v>17.670000000000002</v>
      </c>
    </row>
    <row r="2503" spans="2:9" x14ac:dyDescent="0.25">
      <c r="B2503" s="4">
        <v>95584</v>
      </c>
      <c r="C2503" s="8" t="s">
        <v>8157</v>
      </c>
      <c r="D2503" s="4" t="s">
        <v>49</v>
      </c>
      <c r="E2503" s="11">
        <f t="shared" si="78"/>
        <v>16.21</v>
      </c>
      <c r="F2503">
        <f t="shared" si="79"/>
        <v>95584</v>
      </c>
      <c r="H2503" s="14">
        <v>15.8</v>
      </c>
      <c r="I2503" s="811">
        <v>16.21</v>
      </c>
    </row>
    <row r="2504" spans="2:9" x14ac:dyDescent="0.25">
      <c r="B2504" s="6">
        <v>95592</v>
      </c>
      <c r="C2504" s="9" t="s">
        <v>8158</v>
      </c>
      <c r="D2504" s="6" t="s">
        <v>49</v>
      </c>
      <c r="E2504" s="11">
        <f t="shared" si="78"/>
        <v>17.670000000000002</v>
      </c>
      <c r="F2504">
        <f t="shared" si="79"/>
        <v>95592</v>
      </c>
      <c r="H2504" s="11">
        <v>16.989999999999998</v>
      </c>
      <c r="I2504">
        <v>17.670000000000002</v>
      </c>
    </row>
    <row r="2505" spans="2:9" x14ac:dyDescent="0.25">
      <c r="B2505" s="4">
        <v>95593</v>
      </c>
      <c r="C2505" s="8" t="s">
        <v>8159</v>
      </c>
      <c r="D2505" s="4" t="s">
        <v>49</v>
      </c>
      <c r="E2505" s="11">
        <f t="shared" si="78"/>
        <v>16.21</v>
      </c>
      <c r="F2505">
        <f t="shared" si="79"/>
        <v>95593</v>
      </c>
      <c r="H2505" s="14">
        <v>15.8</v>
      </c>
      <c r="I2505" s="811">
        <v>16.21</v>
      </c>
    </row>
    <row r="2506" spans="2:9" ht="30" x14ac:dyDescent="0.25">
      <c r="B2506" s="6">
        <v>95943</v>
      </c>
      <c r="C2506" s="9" t="s">
        <v>5557</v>
      </c>
      <c r="D2506" s="6" t="s">
        <v>49</v>
      </c>
      <c r="E2506" s="11">
        <f t="shared" si="78"/>
        <v>23.4</v>
      </c>
      <c r="F2506">
        <f t="shared" si="79"/>
        <v>95943</v>
      </c>
      <c r="H2506" s="11">
        <v>22.15</v>
      </c>
      <c r="I2506">
        <v>23.4</v>
      </c>
    </row>
    <row r="2507" spans="2:9" ht="30" x14ac:dyDescent="0.25">
      <c r="B2507" s="4">
        <v>95944</v>
      </c>
      <c r="C2507" s="8" t="s">
        <v>5558</v>
      </c>
      <c r="D2507" s="4" t="s">
        <v>49</v>
      </c>
      <c r="E2507" s="11">
        <f t="shared" si="78"/>
        <v>21.78</v>
      </c>
      <c r="F2507">
        <f t="shared" si="79"/>
        <v>95944</v>
      </c>
      <c r="H2507" s="14">
        <v>20.8</v>
      </c>
      <c r="I2507" s="811">
        <v>21.78</v>
      </c>
    </row>
    <row r="2508" spans="2:9" ht="30" x14ac:dyDescent="0.25">
      <c r="B2508" s="6">
        <v>95945</v>
      </c>
      <c r="C2508" s="9" t="s">
        <v>5559</v>
      </c>
      <c r="D2508" s="6" t="s">
        <v>49</v>
      </c>
      <c r="E2508" s="11">
        <f t="shared" si="78"/>
        <v>18.3</v>
      </c>
      <c r="F2508">
        <f t="shared" si="79"/>
        <v>95945</v>
      </c>
      <c r="H2508" s="11">
        <v>17.73</v>
      </c>
      <c r="I2508">
        <v>18.3</v>
      </c>
    </row>
    <row r="2509" spans="2:9" ht="30" x14ac:dyDescent="0.25">
      <c r="B2509" s="4">
        <v>95946</v>
      </c>
      <c r="C2509" s="8" t="s">
        <v>5560</v>
      </c>
      <c r="D2509" s="4" t="s">
        <v>49</v>
      </c>
      <c r="E2509" s="11">
        <f t="shared" si="78"/>
        <v>15.02</v>
      </c>
      <c r="F2509">
        <f t="shared" si="79"/>
        <v>95946</v>
      </c>
      <c r="H2509" s="14">
        <v>14.71</v>
      </c>
      <c r="I2509" s="811">
        <v>15.02</v>
      </c>
    </row>
    <row r="2510" spans="2:9" ht="30" x14ac:dyDescent="0.25">
      <c r="B2510" s="6">
        <v>95947</v>
      </c>
      <c r="C2510" s="9" t="s">
        <v>5561</v>
      </c>
      <c r="D2510" s="6" t="s">
        <v>49</v>
      </c>
      <c r="E2510" s="11">
        <f t="shared" si="78"/>
        <v>11.86</v>
      </c>
      <c r="F2510">
        <f t="shared" si="79"/>
        <v>95947</v>
      </c>
      <c r="H2510" s="11">
        <v>11.71</v>
      </c>
      <c r="I2510">
        <v>11.86</v>
      </c>
    </row>
    <row r="2511" spans="2:9" ht="30" x14ac:dyDescent="0.25">
      <c r="B2511" s="4">
        <v>95948</v>
      </c>
      <c r="C2511" s="8" t="s">
        <v>5562</v>
      </c>
      <c r="D2511" s="4" t="s">
        <v>49</v>
      </c>
      <c r="E2511" s="11">
        <f t="shared" si="78"/>
        <v>10.74</v>
      </c>
      <c r="F2511">
        <f t="shared" si="79"/>
        <v>95948</v>
      </c>
      <c r="H2511" s="14">
        <v>10.7</v>
      </c>
      <c r="I2511" s="811">
        <v>10.74</v>
      </c>
    </row>
    <row r="2512" spans="2:9" x14ac:dyDescent="0.25">
      <c r="B2512" s="6">
        <v>96544</v>
      </c>
      <c r="C2512" s="9" t="s">
        <v>18119</v>
      </c>
      <c r="D2512" s="6" t="s">
        <v>49</v>
      </c>
      <c r="E2512" s="11">
        <f t="shared" si="78"/>
        <v>19.809999999999999</v>
      </c>
      <c r="F2512">
        <f t="shared" si="79"/>
        <v>96544</v>
      </c>
      <c r="H2512" s="11">
        <v>19.05</v>
      </c>
      <c r="I2512">
        <v>19.809999999999999</v>
      </c>
    </row>
    <row r="2513" spans="2:9" x14ac:dyDescent="0.25">
      <c r="B2513" s="4">
        <v>96545</v>
      </c>
      <c r="C2513" s="8" t="s">
        <v>18120</v>
      </c>
      <c r="D2513" s="4" t="s">
        <v>49</v>
      </c>
      <c r="E2513" s="11">
        <f t="shared" si="78"/>
        <v>18.29</v>
      </c>
      <c r="F2513">
        <f t="shared" si="79"/>
        <v>96545</v>
      </c>
      <c r="H2513" s="14">
        <v>17.72</v>
      </c>
      <c r="I2513" s="807">
        <v>18.29</v>
      </c>
    </row>
    <row r="2514" spans="2:9" x14ac:dyDescent="0.25">
      <c r="B2514" s="6">
        <v>96546</v>
      </c>
      <c r="C2514" s="9" t="s">
        <v>18121</v>
      </c>
      <c r="D2514" s="6" t="s">
        <v>49</v>
      </c>
      <c r="E2514" s="11">
        <f t="shared" si="78"/>
        <v>16.21</v>
      </c>
      <c r="F2514">
        <f t="shared" si="79"/>
        <v>96546</v>
      </c>
      <c r="H2514" s="11">
        <v>15.79</v>
      </c>
      <c r="I2514">
        <v>16.21</v>
      </c>
    </row>
    <row r="2515" spans="2:9" x14ac:dyDescent="0.25">
      <c r="B2515" s="4">
        <v>100064</v>
      </c>
      <c r="C2515" s="8" t="s">
        <v>5813</v>
      </c>
      <c r="D2515" s="4" t="s">
        <v>49</v>
      </c>
      <c r="E2515" s="11">
        <f t="shared" si="78"/>
        <v>12.3</v>
      </c>
      <c r="F2515">
        <f t="shared" si="79"/>
        <v>100064</v>
      </c>
      <c r="H2515" s="14">
        <v>12.2</v>
      </c>
      <c r="I2515" s="807">
        <v>12.3</v>
      </c>
    </row>
    <row r="2516" spans="2:9" x14ac:dyDescent="0.25">
      <c r="B2516" s="6">
        <v>100066</v>
      </c>
      <c r="C2516" s="9" t="s">
        <v>983</v>
      </c>
      <c r="D2516" s="6" t="s">
        <v>49</v>
      </c>
      <c r="E2516" s="11">
        <f t="shared" si="78"/>
        <v>12.23</v>
      </c>
      <c r="F2516">
        <f t="shared" si="79"/>
        <v>100066</v>
      </c>
      <c r="H2516" s="11">
        <v>12.15</v>
      </c>
      <c r="I2516">
        <v>12.23</v>
      </c>
    </row>
    <row r="2517" spans="2:9" x14ac:dyDescent="0.25">
      <c r="B2517" s="4">
        <v>100067</v>
      </c>
      <c r="C2517" s="8" t="s">
        <v>984</v>
      </c>
      <c r="D2517" s="4" t="s">
        <v>49</v>
      </c>
      <c r="E2517" s="11">
        <f t="shared" si="78"/>
        <v>14.12</v>
      </c>
      <c r="F2517">
        <f t="shared" si="79"/>
        <v>100067</v>
      </c>
      <c r="H2517" s="14">
        <v>13.79</v>
      </c>
      <c r="I2517" s="807">
        <v>14.12</v>
      </c>
    </row>
    <row r="2518" spans="2:9" ht="30" x14ac:dyDescent="0.25">
      <c r="B2518" s="6">
        <v>100068</v>
      </c>
      <c r="C2518" s="9" t="s">
        <v>985</v>
      </c>
      <c r="D2518" s="6" t="s">
        <v>49</v>
      </c>
      <c r="E2518" s="11">
        <f t="shared" si="78"/>
        <v>11.19</v>
      </c>
      <c r="F2518">
        <f t="shared" si="79"/>
        <v>100068</v>
      </c>
      <c r="H2518" s="11">
        <v>11.08</v>
      </c>
      <c r="I2518">
        <v>11.19</v>
      </c>
    </row>
    <row r="2519" spans="2:9" x14ac:dyDescent="0.25">
      <c r="B2519" s="4">
        <v>102920</v>
      </c>
      <c r="C2519" s="8" t="s">
        <v>6490</v>
      </c>
      <c r="D2519" s="4" t="s">
        <v>49</v>
      </c>
      <c r="E2519" s="11">
        <f t="shared" si="78"/>
        <v>10.1</v>
      </c>
      <c r="F2519">
        <f t="shared" si="79"/>
        <v>102920</v>
      </c>
      <c r="H2519" s="14">
        <v>9.98</v>
      </c>
      <c r="I2519" s="811">
        <v>10.1</v>
      </c>
    </row>
    <row r="2520" spans="2:9" x14ac:dyDescent="0.25">
      <c r="B2520" s="6">
        <v>102921</v>
      </c>
      <c r="C2520" s="9" t="s">
        <v>6491</v>
      </c>
      <c r="D2520" s="6" t="s">
        <v>49</v>
      </c>
      <c r="E2520" s="11">
        <f t="shared" si="78"/>
        <v>9.82</v>
      </c>
      <c r="F2520">
        <f t="shared" si="79"/>
        <v>102921</v>
      </c>
      <c r="H2520" s="11">
        <v>9.7200000000000006</v>
      </c>
      <c r="I2520">
        <v>9.82</v>
      </c>
    </row>
    <row r="2521" spans="2:9" x14ac:dyDescent="0.25">
      <c r="B2521" s="4">
        <v>102922</v>
      </c>
      <c r="C2521" s="8" t="s">
        <v>6492</v>
      </c>
      <c r="D2521" s="4" t="s">
        <v>49</v>
      </c>
      <c r="E2521" s="11">
        <f t="shared" si="78"/>
        <v>10.65</v>
      </c>
      <c r="F2521">
        <f t="shared" si="79"/>
        <v>102922</v>
      </c>
      <c r="H2521" s="14">
        <v>10.46</v>
      </c>
      <c r="I2521" s="811">
        <v>10.65</v>
      </c>
    </row>
    <row r="2522" spans="2:9" x14ac:dyDescent="0.25">
      <c r="B2522" s="6">
        <v>102923</v>
      </c>
      <c r="C2522" s="9" t="s">
        <v>6493</v>
      </c>
      <c r="D2522" s="6" t="s">
        <v>49</v>
      </c>
      <c r="E2522" s="11">
        <f t="shared" si="78"/>
        <v>9.6199999999999992</v>
      </c>
      <c r="F2522">
        <f t="shared" si="79"/>
        <v>102923</v>
      </c>
      <c r="H2522" s="11">
        <v>9.5399999999999991</v>
      </c>
      <c r="I2522">
        <v>9.6199999999999992</v>
      </c>
    </row>
    <row r="2523" spans="2:9" x14ac:dyDescent="0.25">
      <c r="B2523" s="4">
        <v>103088</v>
      </c>
      <c r="C2523" s="8" t="s">
        <v>6494</v>
      </c>
      <c r="D2523" s="4" t="s">
        <v>49</v>
      </c>
      <c r="E2523" s="11">
        <f t="shared" si="78"/>
        <v>11.78</v>
      </c>
      <c r="F2523">
        <f t="shared" si="79"/>
        <v>103088</v>
      </c>
      <c r="H2523" s="14">
        <v>11.48</v>
      </c>
      <c r="I2523" s="811">
        <v>11.78</v>
      </c>
    </row>
    <row r="2524" spans="2:9" ht="30" x14ac:dyDescent="0.25">
      <c r="B2524" s="6">
        <v>104104</v>
      </c>
      <c r="C2524" s="9" t="s">
        <v>7273</v>
      </c>
      <c r="D2524" s="6" t="s">
        <v>49</v>
      </c>
      <c r="E2524" s="11">
        <f t="shared" si="78"/>
        <v>13.69</v>
      </c>
      <c r="F2524">
        <f t="shared" si="79"/>
        <v>104104</v>
      </c>
      <c r="H2524" s="11">
        <v>13.66</v>
      </c>
      <c r="I2524">
        <v>13.69</v>
      </c>
    </row>
    <row r="2525" spans="2:9" ht="30" x14ac:dyDescent="0.25">
      <c r="B2525" s="4">
        <v>104105</v>
      </c>
      <c r="C2525" s="8" t="s">
        <v>7274</v>
      </c>
      <c r="D2525" s="4" t="s">
        <v>49</v>
      </c>
      <c r="E2525" s="11">
        <f t="shared" si="78"/>
        <v>13.7</v>
      </c>
      <c r="F2525">
        <f t="shared" si="79"/>
        <v>104105</v>
      </c>
      <c r="H2525" s="14">
        <v>13.66</v>
      </c>
      <c r="I2525" s="811">
        <v>13.7</v>
      </c>
    </row>
    <row r="2526" spans="2:9" ht="30" x14ac:dyDescent="0.25">
      <c r="B2526" s="6">
        <v>104106</v>
      </c>
      <c r="C2526" s="9" t="s">
        <v>7275</v>
      </c>
      <c r="D2526" s="6" t="s">
        <v>49</v>
      </c>
      <c r="E2526" s="11">
        <f t="shared" si="78"/>
        <v>12.17</v>
      </c>
      <c r="F2526">
        <f t="shared" si="79"/>
        <v>104106</v>
      </c>
      <c r="H2526" s="11">
        <v>11.99</v>
      </c>
      <c r="I2526">
        <v>12.17</v>
      </c>
    </row>
    <row r="2527" spans="2:9" ht="30" x14ac:dyDescent="0.25">
      <c r="B2527" s="4">
        <v>104107</v>
      </c>
      <c r="C2527" s="8" t="s">
        <v>7276</v>
      </c>
      <c r="D2527" s="4" t="s">
        <v>49</v>
      </c>
      <c r="E2527" s="11">
        <f t="shared" si="78"/>
        <v>12.81</v>
      </c>
      <c r="F2527">
        <f t="shared" si="79"/>
        <v>104107</v>
      </c>
      <c r="H2527" s="14">
        <v>12.57</v>
      </c>
      <c r="I2527" s="811">
        <v>12.81</v>
      </c>
    </row>
    <row r="2528" spans="2:9" ht="30" x14ac:dyDescent="0.25">
      <c r="B2528" s="6">
        <v>104108</v>
      </c>
      <c r="C2528" s="9" t="s">
        <v>7277</v>
      </c>
      <c r="D2528" s="6" t="s">
        <v>49</v>
      </c>
      <c r="E2528" s="11">
        <f t="shared" si="78"/>
        <v>15.09</v>
      </c>
      <c r="F2528">
        <f t="shared" si="79"/>
        <v>104108</v>
      </c>
      <c r="H2528" s="11">
        <v>14.78</v>
      </c>
      <c r="I2528">
        <v>15.09</v>
      </c>
    </row>
    <row r="2529" spans="2:9" ht="30" x14ac:dyDescent="0.25">
      <c r="B2529" s="4">
        <v>104109</v>
      </c>
      <c r="C2529" s="8" t="s">
        <v>7278</v>
      </c>
      <c r="D2529" s="4" t="s">
        <v>49</v>
      </c>
      <c r="E2529" s="11">
        <f t="shared" si="78"/>
        <v>17.97</v>
      </c>
      <c r="F2529">
        <f t="shared" si="79"/>
        <v>104109</v>
      </c>
      <c r="H2529" s="14">
        <v>17.440000000000001</v>
      </c>
      <c r="I2529" s="811">
        <v>17.97</v>
      </c>
    </row>
    <row r="2530" spans="2:9" ht="30" x14ac:dyDescent="0.25">
      <c r="B2530" s="6">
        <v>104110</v>
      </c>
      <c r="C2530" s="9" t="s">
        <v>7279</v>
      </c>
      <c r="D2530" s="6" t="s">
        <v>49</v>
      </c>
      <c r="E2530" s="11">
        <f t="shared" si="78"/>
        <v>19.86</v>
      </c>
      <c r="F2530">
        <f t="shared" si="79"/>
        <v>104110</v>
      </c>
      <c r="H2530" s="11">
        <v>19.09</v>
      </c>
      <c r="I2530">
        <v>19.86</v>
      </c>
    </row>
    <row r="2531" spans="2:9" ht="30" x14ac:dyDescent="0.25">
      <c r="B2531" s="4">
        <v>104111</v>
      </c>
      <c r="C2531" s="8" t="s">
        <v>7280</v>
      </c>
      <c r="D2531" s="4" t="s">
        <v>49</v>
      </c>
      <c r="E2531" s="11">
        <f t="shared" si="78"/>
        <v>21.84</v>
      </c>
      <c r="F2531">
        <f t="shared" si="79"/>
        <v>104111</v>
      </c>
      <c r="H2531" s="14">
        <v>20.75</v>
      </c>
      <c r="I2531" s="811">
        <v>21.84</v>
      </c>
    </row>
    <row r="2532" spans="2:9" x14ac:dyDescent="0.25">
      <c r="B2532" s="6">
        <v>104915</v>
      </c>
      <c r="C2532" s="9" t="s">
        <v>18122</v>
      </c>
      <c r="D2532" s="6" t="s">
        <v>49</v>
      </c>
      <c r="E2532" s="11">
        <f t="shared" si="78"/>
        <v>12.71</v>
      </c>
      <c r="F2532">
        <f t="shared" si="79"/>
        <v>104915</v>
      </c>
      <c r="H2532" s="11">
        <v>12.67</v>
      </c>
      <c r="I2532">
        <v>12.71</v>
      </c>
    </row>
    <row r="2533" spans="2:9" x14ac:dyDescent="0.25">
      <c r="B2533" s="4">
        <v>104917</v>
      </c>
      <c r="C2533" s="8" t="s">
        <v>18123</v>
      </c>
      <c r="D2533" s="4" t="s">
        <v>49</v>
      </c>
      <c r="E2533" s="11">
        <f t="shared" si="78"/>
        <v>17.579999999999998</v>
      </c>
      <c r="F2533">
        <f t="shared" si="79"/>
        <v>104917</v>
      </c>
      <c r="H2533" s="14">
        <v>17.04</v>
      </c>
      <c r="I2533" s="811">
        <v>17.579999999999998</v>
      </c>
    </row>
    <row r="2534" spans="2:9" x14ac:dyDescent="0.25">
      <c r="B2534" s="6">
        <v>104918</v>
      </c>
      <c r="C2534" s="9" t="s">
        <v>18124</v>
      </c>
      <c r="D2534" s="6" t="s">
        <v>49</v>
      </c>
      <c r="E2534" s="11">
        <f t="shared" si="78"/>
        <v>16.66</v>
      </c>
      <c r="F2534">
        <f t="shared" si="79"/>
        <v>104918</v>
      </c>
      <c r="H2534" s="11">
        <v>16.260000000000002</v>
      </c>
      <c r="I2534">
        <v>16.66</v>
      </c>
    </row>
    <row r="2535" spans="2:9" x14ac:dyDescent="0.25">
      <c r="B2535" s="4">
        <v>104919</v>
      </c>
      <c r="C2535" s="8" t="s">
        <v>18125</v>
      </c>
      <c r="D2535" s="4" t="s">
        <v>49</v>
      </c>
      <c r="E2535" s="11">
        <f t="shared" si="78"/>
        <v>15.02</v>
      </c>
      <c r="F2535">
        <f t="shared" si="79"/>
        <v>104919</v>
      </c>
      <c r="H2535" s="14">
        <v>14.72</v>
      </c>
      <c r="I2535" s="811">
        <v>15.02</v>
      </c>
    </row>
    <row r="2536" spans="2:9" ht="30" x14ac:dyDescent="0.25">
      <c r="B2536" s="6">
        <v>104920</v>
      </c>
      <c r="C2536" s="9" t="s">
        <v>18126</v>
      </c>
      <c r="D2536" s="6" t="s">
        <v>49</v>
      </c>
      <c r="E2536" s="11">
        <f t="shared" si="78"/>
        <v>12.8</v>
      </c>
      <c r="F2536">
        <f t="shared" si="79"/>
        <v>104920</v>
      </c>
      <c r="H2536" s="11">
        <v>12.56</v>
      </c>
      <c r="I2536">
        <v>12.8</v>
      </c>
    </row>
    <row r="2537" spans="2:9" ht="30" x14ac:dyDescent="0.25">
      <c r="B2537" s="4">
        <v>104921</v>
      </c>
      <c r="C2537" s="8" t="s">
        <v>18127</v>
      </c>
      <c r="D2537" s="4" t="s">
        <v>49</v>
      </c>
      <c r="E2537" s="11">
        <f t="shared" si="78"/>
        <v>12.21</v>
      </c>
      <c r="F2537">
        <f t="shared" si="79"/>
        <v>104921</v>
      </c>
      <c r="H2537" s="14">
        <v>12.03</v>
      </c>
      <c r="I2537" s="811">
        <v>12.21</v>
      </c>
    </row>
    <row r="2538" spans="2:9" x14ac:dyDescent="0.25">
      <c r="B2538" s="6">
        <v>104922</v>
      </c>
      <c r="C2538" s="9" t="s">
        <v>18128</v>
      </c>
      <c r="D2538" s="6" t="s">
        <v>49</v>
      </c>
      <c r="E2538" s="11">
        <f t="shared" si="78"/>
        <v>13.66</v>
      </c>
      <c r="F2538">
        <f t="shared" si="79"/>
        <v>104922</v>
      </c>
      <c r="H2538" s="11">
        <v>13.51</v>
      </c>
      <c r="I2538">
        <v>13.66</v>
      </c>
    </row>
    <row r="2539" spans="2:9" x14ac:dyDescent="0.25">
      <c r="B2539" s="4">
        <v>89993</v>
      </c>
      <c r="C2539" s="8" t="s">
        <v>6495</v>
      </c>
      <c r="D2539" s="4" t="s">
        <v>7</v>
      </c>
      <c r="E2539" s="11">
        <f t="shared" si="78"/>
        <v>1090.3599999999999</v>
      </c>
      <c r="F2539">
        <f t="shared" si="79"/>
        <v>89993</v>
      </c>
      <c r="H2539" s="14">
        <v>1047.27</v>
      </c>
      <c r="I2539" s="807">
        <v>1090.3599999999999</v>
      </c>
    </row>
    <row r="2540" spans="2:9" x14ac:dyDescent="0.25">
      <c r="B2540" s="6">
        <v>89994</v>
      </c>
      <c r="C2540" s="9" t="s">
        <v>6496</v>
      </c>
      <c r="D2540" s="6" t="s">
        <v>7</v>
      </c>
      <c r="E2540" s="11">
        <f t="shared" si="78"/>
        <v>955.22</v>
      </c>
      <c r="F2540">
        <f t="shared" si="79"/>
        <v>89994</v>
      </c>
      <c r="H2540" s="11">
        <v>925.9</v>
      </c>
      <c r="I2540" s="76">
        <v>955.22</v>
      </c>
    </row>
    <row r="2541" spans="2:9" x14ac:dyDescent="0.25">
      <c r="B2541" s="4">
        <v>89995</v>
      </c>
      <c r="C2541" s="8" t="s">
        <v>6497</v>
      </c>
      <c r="D2541" s="4" t="s">
        <v>7</v>
      </c>
      <c r="E2541" s="11">
        <f t="shared" si="78"/>
        <v>1055.79</v>
      </c>
      <c r="F2541">
        <f t="shared" si="79"/>
        <v>89995</v>
      </c>
      <c r="H2541" s="14">
        <v>1016.22</v>
      </c>
      <c r="I2541" s="807">
        <v>1055.79</v>
      </c>
    </row>
    <row r="2542" spans="2:9" ht="30" x14ac:dyDescent="0.25">
      <c r="B2542" s="6">
        <v>90278</v>
      </c>
      <c r="C2542" s="9" t="s">
        <v>6498</v>
      </c>
      <c r="D2542" s="6" t="s">
        <v>7</v>
      </c>
      <c r="E2542" s="11">
        <f t="shared" si="78"/>
        <v>580.30999999999995</v>
      </c>
      <c r="F2542">
        <f t="shared" si="79"/>
        <v>90278</v>
      </c>
      <c r="H2542" s="11">
        <v>572.73</v>
      </c>
      <c r="I2542" s="76">
        <v>580.30999999999995</v>
      </c>
    </row>
    <row r="2543" spans="2:9" ht="30" x14ac:dyDescent="0.25">
      <c r="B2543" s="4">
        <v>90279</v>
      </c>
      <c r="C2543" s="8" t="s">
        <v>6499</v>
      </c>
      <c r="D2543" s="4" t="s">
        <v>7</v>
      </c>
      <c r="E2543" s="11">
        <f t="shared" si="78"/>
        <v>636.24</v>
      </c>
      <c r="F2543">
        <f t="shared" si="79"/>
        <v>90279</v>
      </c>
      <c r="H2543" s="14">
        <v>627.94000000000005</v>
      </c>
      <c r="I2543" s="811">
        <v>636.24</v>
      </c>
    </row>
    <row r="2544" spans="2:9" ht="30" x14ac:dyDescent="0.25">
      <c r="B2544" s="6">
        <v>90280</v>
      </c>
      <c r="C2544" s="9" t="s">
        <v>6500</v>
      </c>
      <c r="D2544" s="6" t="s">
        <v>7</v>
      </c>
      <c r="E2544" s="11">
        <f t="shared" si="78"/>
        <v>703.15</v>
      </c>
      <c r="F2544">
        <f t="shared" si="79"/>
        <v>90280</v>
      </c>
      <c r="H2544" s="11">
        <v>694.85</v>
      </c>
      <c r="I2544">
        <v>703.15</v>
      </c>
    </row>
    <row r="2545" spans="2:9" ht="30" x14ac:dyDescent="0.25">
      <c r="B2545" s="4">
        <v>90281</v>
      </c>
      <c r="C2545" s="8" t="s">
        <v>6501</v>
      </c>
      <c r="D2545" s="4" t="s">
        <v>7</v>
      </c>
      <c r="E2545" s="11">
        <f t="shared" si="78"/>
        <v>813.35</v>
      </c>
      <c r="F2545">
        <f t="shared" si="79"/>
        <v>90281</v>
      </c>
      <c r="H2545" s="14">
        <v>805.24</v>
      </c>
      <c r="I2545" s="811">
        <v>813.35</v>
      </c>
    </row>
    <row r="2546" spans="2:9" ht="30" x14ac:dyDescent="0.25">
      <c r="B2546" s="6">
        <v>90282</v>
      </c>
      <c r="C2546" s="9" t="s">
        <v>6502</v>
      </c>
      <c r="D2546" s="6" t="s">
        <v>7</v>
      </c>
      <c r="E2546" s="11">
        <f t="shared" si="78"/>
        <v>570.99</v>
      </c>
      <c r="F2546">
        <f t="shared" si="79"/>
        <v>90282</v>
      </c>
      <c r="H2546" s="11">
        <v>563.66</v>
      </c>
      <c r="I2546">
        <v>570.99</v>
      </c>
    </row>
    <row r="2547" spans="2:9" ht="30" x14ac:dyDescent="0.25">
      <c r="B2547" s="4">
        <v>90283</v>
      </c>
      <c r="C2547" s="8" t="s">
        <v>6503</v>
      </c>
      <c r="D2547" s="4" t="s">
        <v>7</v>
      </c>
      <c r="E2547" s="11">
        <f t="shared" si="78"/>
        <v>627.32000000000005</v>
      </c>
      <c r="F2547">
        <f t="shared" si="79"/>
        <v>90283</v>
      </c>
      <c r="H2547" s="14">
        <v>619.32000000000005</v>
      </c>
      <c r="I2547" s="811">
        <v>627.32000000000005</v>
      </c>
    </row>
    <row r="2548" spans="2:9" ht="30" x14ac:dyDescent="0.25">
      <c r="B2548" s="6">
        <v>90284</v>
      </c>
      <c r="C2548" s="9" t="s">
        <v>6504</v>
      </c>
      <c r="D2548" s="6" t="s">
        <v>7</v>
      </c>
      <c r="E2548" s="11">
        <f t="shared" si="78"/>
        <v>698.16</v>
      </c>
      <c r="F2548">
        <f t="shared" si="79"/>
        <v>90284</v>
      </c>
      <c r="H2548" s="11">
        <v>690.15</v>
      </c>
      <c r="I2548">
        <v>698.16</v>
      </c>
    </row>
    <row r="2549" spans="2:9" ht="30" x14ac:dyDescent="0.25">
      <c r="B2549" s="4">
        <v>90285</v>
      </c>
      <c r="C2549" s="8" t="s">
        <v>6505</v>
      </c>
      <c r="D2549" s="4" t="s">
        <v>7</v>
      </c>
      <c r="E2549" s="11">
        <f t="shared" si="78"/>
        <v>814.68</v>
      </c>
      <c r="F2549">
        <f t="shared" si="79"/>
        <v>90285</v>
      </c>
      <c r="H2549" s="14">
        <v>806.78</v>
      </c>
      <c r="I2549" s="811">
        <v>814.68</v>
      </c>
    </row>
    <row r="2550" spans="2:9" ht="30" x14ac:dyDescent="0.25">
      <c r="B2550" s="6">
        <v>94962</v>
      </c>
      <c r="C2550" s="9" t="s">
        <v>5918</v>
      </c>
      <c r="D2550" s="6" t="s">
        <v>7</v>
      </c>
      <c r="E2550" s="11">
        <f t="shared" si="78"/>
        <v>450.14</v>
      </c>
      <c r="F2550">
        <f t="shared" si="79"/>
        <v>94962</v>
      </c>
      <c r="H2550" s="11">
        <v>442.5</v>
      </c>
      <c r="I2550">
        <v>450.14</v>
      </c>
    </row>
    <row r="2551" spans="2:9" ht="30" x14ac:dyDescent="0.25">
      <c r="B2551" s="4">
        <v>94963</v>
      </c>
      <c r="C2551" s="8" t="s">
        <v>5919</v>
      </c>
      <c r="D2551" s="4" t="s">
        <v>7</v>
      </c>
      <c r="E2551" s="11">
        <f t="shared" si="78"/>
        <v>498.01</v>
      </c>
      <c r="F2551">
        <f t="shared" si="79"/>
        <v>94963</v>
      </c>
      <c r="H2551" s="14">
        <v>490.41</v>
      </c>
      <c r="I2551" s="811">
        <v>498.01</v>
      </c>
    </row>
    <row r="2552" spans="2:9" ht="30" x14ac:dyDescent="0.25">
      <c r="B2552" s="6">
        <v>94964</v>
      </c>
      <c r="C2552" s="9" t="s">
        <v>5920</v>
      </c>
      <c r="D2552" s="6" t="s">
        <v>7</v>
      </c>
      <c r="E2552" s="11">
        <f t="shared" si="78"/>
        <v>541.47</v>
      </c>
      <c r="F2552">
        <f t="shared" si="79"/>
        <v>94964</v>
      </c>
      <c r="H2552" s="11">
        <v>533.20000000000005</v>
      </c>
      <c r="I2552">
        <v>541.47</v>
      </c>
    </row>
    <row r="2553" spans="2:9" ht="30" x14ac:dyDescent="0.25">
      <c r="B2553" s="4">
        <v>94965</v>
      </c>
      <c r="C2553" s="8" t="s">
        <v>5921</v>
      </c>
      <c r="D2553" s="4" t="s">
        <v>7</v>
      </c>
      <c r="E2553" s="11">
        <f t="shared" si="78"/>
        <v>563.79</v>
      </c>
      <c r="F2553">
        <f t="shared" si="79"/>
        <v>94965</v>
      </c>
      <c r="H2553" s="14">
        <v>556.24</v>
      </c>
      <c r="I2553" s="811">
        <v>563.79</v>
      </c>
    </row>
    <row r="2554" spans="2:9" ht="30" x14ac:dyDescent="0.25">
      <c r="B2554" s="6">
        <v>94966</v>
      </c>
      <c r="C2554" s="9" t="s">
        <v>5922</v>
      </c>
      <c r="D2554" s="6" t="s">
        <v>7</v>
      </c>
      <c r="E2554" s="11">
        <f t="shared" si="78"/>
        <v>582.57000000000005</v>
      </c>
      <c r="F2554">
        <f t="shared" si="79"/>
        <v>94966</v>
      </c>
      <c r="H2554" s="11">
        <v>575.07000000000005</v>
      </c>
      <c r="I2554" s="76">
        <v>582.57000000000005</v>
      </c>
    </row>
    <row r="2555" spans="2:9" ht="30" x14ac:dyDescent="0.25">
      <c r="B2555" s="4">
        <v>94967</v>
      </c>
      <c r="C2555" s="8" t="s">
        <v>5923</v>
      </c>
      <c r="D2555" s="4" t="s">
        <v>7</v>
      </c>
      <c r="E2555" s="11">
        <f t="shared" si="78"/>
        <v>661.21</v>
      </c>
      <c r="F2555">
        <f t="shared" si="79"/>
        <v>94967</v>
      </c>
      <c r="H2555" s="14">
        <v>653.25</v>
      </c>
      <c r="I2555" s="811">
        <v>661.21</v>
      </c>
    </row>
    <row r="2556" spans="2:9" ht="30" x14ac:dyDescent="0.25">
      <c r="B2556" s="6">
        <v>94968</v>
      </c>
      <c r="C2556" s="9" t="s">
        <v>5924</v>
      </c>
      <c r="D2556" s="6" t="s">
        <v>7</v>
      </c>
      <c r="E2556" s="11">
        <f t="shared" si="78"/>
        <v>448.02</v>
      </c>
      <c r="F2556">
        <f t="shared" si="79"/>
        <v>94968</v>
      </c>
      <c r="H2556" s="11">
        <v>441.16</v>
      </c>
      <c r="I2556">
        <v>448.02</v>
      </c>
    </row>
    <row r="2557" spans="2:9" ht="30" x14ac:dyDescent="0.25">
      <c r="B2557" s="4">
        <v>94969</v>
      </c>
      <c r="C2557" s="8" t="s">
        <v>5925</v>
      </c>
      <c r="D2557" s="4" t="s">
        <v>7</v>
      </c>
      <c r="E2557" s="11">
        <f t="shared" si="78"/>
        <v>492.71</v>
      </c>
      <c r="F2557">
        <f t="shared" si="79"/>
        <v>94969</v>
      </c>
      <c r="H2557" s="14">
        <v>486.08</v>
      </c>
      <c r="I2557" s="811">
        <v>492.71</v>
      </c>
    </row>
    <row r="2558" spans="2:9" ht="30" x14ac:dyDescent="0.25">
      <c r="B2558" s="6">
        <v>94970</v>
      </c>
      <c r="C2558" s="9" t="s">
        <v>5926</v>
      </c>
      <c r="D2558" s="6" t="s">
        <v>7</v>
      </c>
      <c r="E2558" s="11">
        <f t="shared" si="78"/>
        <v>530.61</v>
      </c>
      <c r="F2558">
        <f t="shared" si="79"/>
        <v>94970</v>
      </c>
      <c r="H2558" s="11">
        <v>524</v>
      </c>
      <c r="I2558">
        <v>530.61</v>
      </c>
    </row>
    <row r="2559" spans="2:9" ht="30" x14ac:dyDescent="0.25">
      <c r="B2559" s="4">
        <v>94971</v>
      </c>
      <c r="C2559" s="8" t="s">
        <v>5927</v>
      </c>
      <c r="D2559" s="4" t="s">
        <v>7</v>
      </c>
      <c r="E2559" s="11">
        <f t="shared" si="78"/>
        <v>558.78</v>
      </c>
      <c r="F2559">
        <f t="shared" si="79"/>
        <v>94971</v>
      </c>
      <c r="H2559" s="14">
        <v>552.32000000000005</v>
      </c>
      <c r="I2559" s="811">
        <v>558.78</v>
      </c>
    </row>
    <row r="2560" spans="2:9" ht="30" x14ac:dyDescent="0.25">
      <c r="B2560" s="6">
        <v>94972</v>
      </c>
      <c r="C2560" s="9" t="s">
        <v>5928</v>
      </c>
      <c r="D2560" s="6" t="s">
        <v>7</v>
      </c>
      <c r="E2560" s="11">
        <f t="shared" si="78"/>
        <v>577.49</v>
      </c>
      <c r="F2560">
        <f t="shared" si="79"/>
        <v>94972</v>
      </c>
      <c r="H2560" s="11">
        <v>571.08000000000004</v>
      </c>
      <c r="I2560">
        <v>577.49</v>
      </c>
    </row>
    <row r="2561" spans="2:9" ht="30" x14ac:dyDescent="0.25">
      <c r="B2561" s="4">
        <v>94973</v>
      </c>
      <c r="C2561" s="8" t="s">
        <v>5929</v>
      </c>
      <c r="D2561" s="4" t="s">
        <v>7</v>
      </c>
      <c r="E2561" s="11">
        <f t="shared" si="78"/>
        <v>654.70000000000005</v>
      </c>
      <c r="F2561">
        <f t="shared" si="79"/>
        <v>94973</v>
      </c>
      <c r="H2561" s="14">
        <v>648.09</v>
      </c>
      <c r="I2561" s="807">
        <v>654.70000000000005</v>
      </c>
    </row>
    <row r="2562" spans="2:9" ht="30" x14ac:dyDescent="0.25">
      <c r="B2562" s="6">
        <v>94974</v>
      </c>
      <c r="C2562" s="9" t="s">
        <v>5930</v>
      </c>
      <c r="D2562" s="6" t="s">
        <v>7</v>
      </c>
      <c r="E2562" s="11">
        <f t="shared" si="78"/>
        <v>511.51</v>
      </c>
      <c r="F2562">
        <f t="shared" si="79"/>
        <v>94974</v>
      </c>
      <c r="H2562" s="11">
        <v>499.07</v>
      </c>
      <c r="I2562">
        <v>511.51</v>
      </c>
    </row>
    <row r="2563" spans="2:9" x14ac:dyDescent="0.25">
      <c r="B2563" s="4">
        <v>94975</v>
      </c>
      <c r="C2563" s="8" t="s">
        <v>5931</v>
      </c>
      <c r="D2563" s="4" t="s">
        <v>7</v>
      </c>
      <c r="E2563" s="11">
        <f t="shared" ref="E2563:E2626" si="80">IF($K$2=$H$1,H2563,I2563)</f>
        <v>553.55999999999995</v>
      </c>
      <c r="F2563">
        <f t="shared" ref="F2563:F2626" si="81">IF(LEN($B2563)=7,CONCATENATE(MID($B2563,1,6),"00",RIGHT($B2563,1)),IF(LEN($B2563)=8,CONCATENATE(MID($B2563,1,6),"0",RIGHT($B2563,2)),$B2563))</f>
        <v>94975</v>
      </c>
      <c r="H2563" s="14">
        <v>541.27</v>
      </c>
      <c r="I2563" s="811">
        <v>553.55999999999995</v>
      </c>
    </row>
    <row r="2564" spans="2:9" ht="30" x14ac:dyDescent="0.25">
      <c r="B2564" s="6">
        <v>96555</v>
      </c>
      <c r="C2564" s="9" t="s">
        <v>18129</v>
      </c>
      <c r="D2564" s="6" t="s">
        <v>7</v>
      </c>
      <c r="E2564" s="11">
        <f t="shared" si="80"/>
        <v>791.55</v>
      </c>
      <c r="F2564">
        <f t="shared" si="81"/>
        <v>96555</v>
      </c>
      <c r="H2564" s="11">
        <v>771.94</v>
      </c>
      <c r="I2564">
        <v>791.55</v>
      </c>
    </row>
    <row r="2565" spans="2:9" x14ac:dyDescent="0.25">
      <c r="B2565" s="4">
        <v>96556</v>
      </c>
      <c r="C2565" s="8" t="s">
        <v>18130</v>
      </c>
      <c r="D2565" s="4" t="s">
        <v>7</v>
      </c>
      <c r="E2565" s="11">
        <f t="shared" si="80"/>
        <v>935.42</v>
      </c>
      <c r="F2565">
        <f t="shared" si="81"/>
        <v>96556</v>
      </c>
      <c r="H2565" s="14">
        <v>902.8</v>
      </c>
      <c r="I2565" s="807">
        <v>935.42</v>
      </c>
    </row>
    <row r="2566" spans="2:9" ht="30" x14ac:dyDescent="0.25">
      <c r="B2566" s="6">
        <v>96557</v>
      </c>
      <c r="C2566" s="9" t="s">
        <v>18131</v>
      </c>
      <c r="D2566" s="6" t="s">
        <v>7</v>
      </c>
      <c r="E2566" s="11">
        <f t="shared" si="80"/>
        <v>979.17</v>
      </c>
      <c r="F2566">
        <f t="shared" si="81"/>
        <v>96557</v>
      </c>
      <c r="H2566" s="11">
        <v>977.28</v>
      </c>
      <c r="I2566">
        <v>979.17</v>
      </c>
    </row>
    <row r="2567" spans="2:9" x14ac:dyDescent="0.25">
      <c r="B2567" s="4">
        <v>96558</v>
      </c>
      <c r="C2567" s="8" t="s">
        <v>18132</v>
      </c>
      <c r="D2567" s="4" t="s">
        <v>7</v>
      </c>
      <c r="E2567" s="11">
        <f t="shared" si="80"/>
        <v>1016.91</v>
      </c>
      <c r="F2567">
        <f t="shared" si="81"/>
        <v>96558</v>
      </c>
      <c r="H2567" s="14">
        <v>1013.6</v>
      </c>
      <c r="I2567" s="807">
        <v>1016.91</v>
      </c>
    </row>
    <row r="2568" spans="2:9" ht="30" x14ac:dyDescent="0.25">
      <c r="B2568" s="6">
        <v>99235</v>
      </c>
      <c r="C2568" s="9" t="s">
        <v>6530</v>
      </c>
      <c r="D2568" s="6" t="s">
        <v>7</v>
      </c>
      <c r="E2568" s="11">
        <f t="shared" si="80"/>
        <v>892.15</v>
      </c>
      <c r="F2568">
        <f t="shared" si="81"/>
        <v>99235</v>
      </c>
      <c r="H2568" s="11">
        <v>890.55</v>
      </c>
      <c r="I2568" s="76">
        <v>892.15</v>
      </c>
    </row>
    <row r="2569" spans="2:9" ht="30" x14ac:dyDescent="0.25">
      <c r="B2569" s="4">
        <v>99431</v>
      </c>
      <c r="C2569" s="8" t="s">
        <v>6531</v>
      </c>
      <c r="D2569" s="4" t="s">
        <v>7</v>
      </c>
      <c r="E2569" s="11">
        <f t="shared" si="80"/>
        <v>918.72</v>
      </c>
      <c r="F2569">
        <f t="shared" si="81"/>
        <v>99431</v>
      </c>
      <c r="H2569" s="14">
        <v>916.02</v>
      </c>
      <c r="I2569" s="807">
        <v>918.72</v>
      </c>
    </row>
    <row r="2570" spans="2:9" ht="30" x14ac:dyDescent="0.25">
      <c r="B2570" s="6">
        <v>99432</v>
      </c>
      <c r="C2570" s="9" t="s">
        <v>6532</v>
      </c>
      <c r="D2570" s="6" t="s">
        <v>7</v>
      </c>
      <c r="E2570" s="11">
        <f t="shared" si="80"/>
        <v>892.65</v>
      </c>
      <c r="F2570">
        <f t="shared" si="81"/>
        <v>99432</v>
      </c>
      <c r="H2570" s="11">
        <v>890.16</v>
      </c>
      <c r="I2570">
        <v>892.65</v>
      </c>
    </row>
    <row r="2571" spans="2:9" ht="30" x14ac:dyDescent="0.25">
      <c r="B2571" s="4">
        <v>99433</v>
      </c>
      <c r="C2571" s="8" t="s">
        <v>6533</v>
      </c>
      <c r="D2571" s="4" t="s">
        <v>7</v>
      </c>
      <c r="E2571" s="11">
        <f t="shared" si="80"/>
        <v>962.86</v>
      </c>
      <c r="F2571">
        <f t="shared" si="81"/>
        <v>99433</v>
      </c>
      <c r="H2571" s="14">
        <v>958.96</v>
      </c>
      <c r="I2571" s="807">
        <v>962.86</v>
      </c>
    </row>
    <row r="2572" spans="2:9" ht="30" x14ac:dyDescent="0.25">
      <c r="B2572" s="6">
        <v>99434</v>
      </c>
      <c r="C2572" s="9" t="s">
        <v>6534</v>
      </c>
      <c r="D2572" s="6" t="s">
        <v>7</v>
      </c>
      <c r="E2572" s="11">
        <f t="shared" si="80"/>
        <v>922.68</v>
      </c>
      <c r="F2572">
        <f t="shared" si="81"/>
        <v>99434</v>
      </c>
      <c r="H2572" s="11">
        <v>919.59</v>
      </c>
      <c r="I2572" s="76">
        <v>922.68</v>
      </c>
    </row>
    <row r="2573" spans="2:9" ht="30" x14ac:dyDescent="0.25">
      <c r="B2573" s="4">
        <v>99435</v>
      </c>
      <c r="C2573" s="8" t="s">
        <v>6535</v>
      </c>
      <c r="D2573" s="4" t="s">
        <v>7</v>
      </c>
      <c r="E2573" s="11">
        <f t="shared" si="80"/>
        <v>895.36</v>
      </c>
      <c r="F2573">
        <f t="shared" si="81"/>
        <v>99435</v>
      </c>
      <c r="H2573" s="14">
        <v>892.6</v>
      </c>
      <c r="I2573" s="811">
        <v>895.36</v>
      </c>
    </row>
    <row r="2574" spans="2:9" ht="45" x14ac:dyDescent="0.25">
      <c r="B2574" s="6">
        <v>99436</v>
      </c>
      <c r="C2574" s="9" t="s">
        <v>6536</v>
      </c>
      <c r="D2574" s="6" t="s">
        <v>7</v>
      </c>
      <c r="E2574" s="11">
        <f t="shared" si="80"/>
        <v>983.51</v>
      </c>
      <c r="F2574">
        <f t="shared" si="81"/>
        <v>99436</v>
      </c>
      <c r="H2574" s="11">
        <v>977.53</v>
      </c>
      <c r="I2574">
        <v>983.51</v>
      </c>
    </row>
    <row r="2575" spans="2:9" ht="30" x14ac:dyDescent="0.25">
      <c r="B2575" s="4">
        <v>99437</v>
      </c>
      <c r="C2575" s="8" t="s">
        <v>6537</v>
      </c>
      <c r="D2575" s="4" t="s">
        <v>7</v>
      </c>
      <c r="E2575" s="11">
        <f t="shared" si="80"/>
        <v>944.6</v>
      </c>
      <c r="F2575">
        <f t="shared" si="81"/>
        <v>99437</v>
      </c>
      <c r="H2575" s="14">
        <v>942.57</v>
      </c>
      <c r="I2575" s="811">
        <v>944.6</v>
      </c>
    </row>
    <row r="2576" spans="2:9" ht="30" x14ac:dyDescent="0.25">
      <c r="B2576" s="6">
        <v>99438</v>
      </c>
      <c r="C2576" s="9" t="s">
        <v>6538</v>
      </c>
      <c r="D2576" s="6" t="s">
        <v>7</v>
      </c>
      <c r="E2576" s="11">
        <f t="shared" si="80"/>
        <v>950.28</v>
      </c>
      <c r="F2576">
        <f t="shared" si="81"/>
        <v>99438</v>
      </c>
      <c r="H2576" s="11">
        <v>947.69</v>
      </c>
      <c r="I2576" s="76">
        <v>950.28</v>
      </c>
    </row>
    <row r="2577" spans="2:9" ht="30" x14ac:dyDescent="0.25">
      <c r="B2577" s="4">
        <v>99439</v>
      </c>
      <c r="C2577" s="8" t="s">
        <v>6539</v>
      </c>
      <c r="D2577" s="4" t="s">
        <v>7</v>
      </c>
      <c r="E2577" s="11">
        <f t="shared" si="80"/>
        <v>903.78</v>
      </c>
      <c r="F2577">
        <f t="shared" si="81"/>
        <v>99439</v>
      </c>
      <c r="H2577" s="14">
        <v>900.97</v>
      </c>
      <c r="I2577" s="807">
        <v>903.78</v>
      </c>
    </row>
    <row r="2578" spans="2:9" ht="30" x14ac:dyDescent="0.25">
      <c r="B2578" s="6">
        <v>102473</v>
      </c>
      <c r="C2578" s="9" t="s">
        <v>5932</v>
      </c>
      <c r="D2578" s="6" t="s">
        <v>7</v>
      </c>
      <c r="E2578" s="11">
        <f t="shared" si="80"/>
        <v>653.95000000000005</v>
      </c>
      <c r="F2578">
        <f t="shared" si="81"/>
        <v>102473</v>
      </c>
      <c r="H2578" s="11">
        <v>646.15</v>
      </c>
      <c r="I2578" s="76">
        <v>653.95000000000005</v>
      </c>
    </row>
    <row r="2579" spans="2:9" ht="30" x14ac:dyDescent="0.25">
      <c r="B2579" s="4">
        <v>102474</v>
      </c>
      <c r="C2579" s="8" t="s">
        <v>5933</v>
      </c>
      <c r="D2579" s="4" t="s">
        <v>7</v>
      </c>
      <c r="E2579" s="11">
        <f t="shared" si="80"/>
        <v>696.8</v>
      </c>
      <c r="F2579">
        <f t="shared" si="81"/>
        <v>102474</v>
      </c>
      <c r="H2579" s="14">
        <v>689.05</v>
      </c>
      <c r="I2579" s="807">
        <v>696.8</v>
      </c>
    </row>
    <row r="2580" spans="2:9" ht="30" x14ac:dyDescent="0.25">
      <c r="B2580" s="6">
        <v>102475</v>
      </c>
      <c r="C2580" s="9" t="s">
        <v>5934</v>
      </c>
      <c r="D2580" s="6" t="s">
        <v>7</v>
      </c>
      <c r="E2580" s="11">
        <f t="shared" si="80"/>
        <v>746.26</v>
      </c>
      <c r="F2580">
        <f t="shared" si="81"/>
        <v>102475</v>
      </c>
      <c r="H2580" s="11">
        <v>737.73</v>
      </c>
      <c r="I2580" s="76">
        <v>746.26</v>
      </c>
    </row>
    <row r="2581" spans="2:9" ht="30" x14ac:dyDescent="0.25">
      <c r="B2581" s="4">
        <v>102476</v>
      </c>
      <c r="C2581" s="8" t="s">
        <v>5935</v>
      </c>
      <c r="D2581" s="4" t="s">
        <v>7</v>
      </c>
      <c r="E2581" s="11">
        <f t="shared" si="80"/>
        <v>768.62</v>
      </c>
      <c r="F2581">
        <f t="shared" si="81"/>
        <v>102476</v>
      </c>
      <c r="H2581" s="14">
        <v>761.28</v>
      </c>
      <c r="I2581" s="811">
        <v>768.62</v>
      </c>
    </row>
    <row r="2582" spans="2:9" ht="30" x14ac:dyDescent="0.25">
      <c r="B2582" s="6">
        <v>102477</v>
      </c>
      <c r="C2582" s="9" t="s">
        <v>5936</v>
      </c>
      <c r="D2582" s="6" t="s">
        <v>7</v>
      </c>
      <c r="E2582" s="11">
        <f t="shared" si="80"/>
        <v>807.25</v>
      </c>
      <c r="F2582">
        <f t="shared" si="81"/>
        <v>102477</v>
      </c>
      <c r="H2582" s="11">
        <v>799.15</v>
      </c>
      <c r="I2582" s="76">
        <v>807.25</v>
      </c>
    </row>
    <row r="2583" spans="2:9" ht="30" x14ac:dyDescent="0.25">
      <c r="B2583" s="4">
        <v>102478</v>
      </c>
      <c r="C2583" s="8" t="s">
        <v>5937</v>
      </c>
      <c r="D2583" s="4" t="s">
        <v>7</v>
      </c>
      <c r="E2583" s="11">
        <f t="shared" si="80"/>
        <v>864.88</v>
      </c>
      <c r="F2583">
        <f t="shared" si="81"/>
        <v>102478</v>
      </c>
      <c r="H2583" s="14">
        <v>857.54</v>
      </c>
      <c r="I2583" s="807">
        <v>864.88</v>
      </c>
    </row>
    <row r="2584" spans="2:9" ht="30" x14ac:dyDescent="0.25">
      <c r="B2584" s="6">
        <v>102479</v>
      </c>
      <c r="C2584" s="9" t="s">
        <v>5938</v>
      </c>
      <c r="D2584" s="6" t="s">
        <v>7</v>
      </c>
      <c r="E2584" s="11">
        <f t="shared" si="80"/>
        <v>652.84</v>
      </c>
      <c r="F2584">
        <f t="shared" si="81"/>
        <v>102479</v>
      </c>
      <c r="H2584" s="11">
        <v>645.86</v>
      </c>
      <c r="I2584" s="76">
        <v>652.84</v>
      </c>
    </row>
    <row r="2585" spans="2:9" ht="30" x14ac:dyDescent="0.25">
      <c r="B2585" s="4">
        <v>102480</v>
      </c>
      <c r="C2585" s="8" t="s">
        <v>5939</v>
      </c>
      <c r="D2585" s="4" t="s">
        <v>7</v>
      </c>
      <c r="E2585" s="11">
        <f t="shared" si="80"/>
        <v>692.25</v>
      </c>
      <c r="F2585">
        <f t="shared" si="81"/>
        <v>102480</v>
      </c>
      <c r="H2585" s="14">
        <v>685.49</v>
      </c>
      <c r="I2585" s="807">
        <v>692.25</v>
      </c>
    </row>
    <row r="2586" spans="2:9" ht="30" x14ac:dyDescent="0.25">
      <c r="B2586" s="6">
        <v>102481</v>
      </c>
      <c r="C2586" s="9" t="s">
        <v>5940</v>
      </c>
      <c r="D2586" s="6" t="s">
        <v>7</v>
      </c>
      <c r="E2586" s="11">
        <f t="shared" si="80"/>
        <v>736.32</v>
      </c>
      <c r="F2586">
        <f t="shared" si="81"/>
        <v>102481</v>
      </c>
      <c r="H2586" s="11">
        <v>729.52</v>
      </c>
      <c r="I2586">
        <v>736.32</v>
      </c>
    </row>
    <row r="2587" spans="2:9" ht="30" x14ac:dyDescent="0.25">
      <c r="B2587" s="4">
        <v>102482</v>
      </c>
      <c r="C2587" s="8" t="s">
        <v>5941</v>
      </c>
      <c r="D2587" s="4" t="s">
        <v>7</v>
      </c>
      <c r="E2587" s="11">
        <f t="shared" si="80"/>
        <v>767.86</v>
      </c>
      <c r="F2587">
        <f t="shared" si="81"/>
        <v>102482</v>
      </c>
      <c r="H2587" s="14">
        <v>761.36</v>
      </c>
      <c r="I2587" s="807">
        <v>767.86</v>
      </c>
    </row>
    <row r="2588" spans="2:9" ht="30" x14ac:dyDescent="0.25">
      <c r="B2588" s="6">
        <v>102483</v>
      </c>
      <c r="C2588" s="9" t="s">
        <v>5942</v>
      </c>
      <c r="D2588" s="6" t="s">
        <v>7</v>
      </c>
      <c r="E2588" s="11">
        <f t="shared" si="80"/>
        <v>803.07</v>
      </c>
      <c r="F2588">
        <f t="shared" si="81"/>
        <v>102483</v>
      </c>
      <c r="H2588" s="11">
        <v>796.35</v>
      </c>
      <c r="I2588" s="76">
        <v>803.07</v>
      </c>
    </row>
    <row r="2589" spans="2:9" ht="30" x14ac:dyDescent="0.25">
      <c r="B2589" s="4">
        <v>102484</v>
      </c>
      <c r="C2589" s="8" t="s">
        <v>5943</v>
      </c>
      <c r="D2589" s="4" t="s">
        <v>7</v>
      </c>
      <c r="E2589" s="11">
        <f t="shared" si="80"/>
        <v>865.57</v>
      </c>
      <c r="F2589">
        <f t="shared" si="81"/>
        <v>102484</v>
      </c>
      <c r="H2589" s="14">
        <v>858.85</v>
      </c>
      <c r="I2589" s="807">
        <v>865.57</v>
      </c>
    </row>
    <row r="2590" spans="2:9" ht="30" x14ac:dyDescent="0.25">
      <c r="B2590" s="6">
        <v>102485</v>
      </c>
      <c r="C2590" s="9" t="s">
        <v>5944</v>
      </c>
      <c r="D2590" s="6" t="s">
        <v>7</v>
      </c>
      <c r="E2590" s="11">
        <f t="shared" si="80"/>
        <v>720.32</v>
      </c>
      <c r="F2590">
        <f t="shared" si="81"/>
        <v>102485</v>
      </c>
      <c r="H2590" s="11">
        <v>707.84</v>
      </c>
      <c r="I2590" s="76">
        <v>720.32</v>
      </c>
    </row>
    <row r="2591" spans="2:9" ht="30" x14ac:dyDescent="0.25">
      <c r="B2591" s="4">
        <v>102486</v>
      </c>
      <c r="C2591" s="8" t="s">
        <v>5945</v>
      </c>
      <c r="D2591" s="4" t="s">
        <v>7</v>
      </c>
      <c r="E2591" s="11">
        <f t="shared" si="80"/>
        <v>754.49</v>
      </c>
      <c r="F2591">
        <f t="shared" si="81"/>
        <v>102486</v>
      </c>
      <c r="H2591" s="14">
        <v>742.14</v>
      </c>
      <c r="I2591" s="811">
        <v>754.49</v>
      </c>
    </row>
    <row r="2592" spans="2:9" x14ac:dyDescent="0.25">
      <c r="B2592" s="6">
        <v>102487</v>
      </c>
      <c r="C2592" s="9" t="s">
        <v>5946</v>
      </c>
      <c r="D2592" s="6" t="s">
        <v>7</v>
      </c>
      <c r="E2592" s="11">
        <f t="shared" si="80"/>
        <v>636.24</v>
      </c>
      <c r="F2592">
        <f t="shared" si="81"/>
        <v>102487</v>
      </c>
      <c r="H2592" s="11">
        <v>612.87</v>
      </c>
      <c r="I2592">
        <v>636.24</v>
      </c>
    </row>
    <row r="2593" spans="2:9" ht="30" x14ac:dyDescent="0.25">
      <c r="B2593" s="4">
        <v>103183</v>
      </c>
      <c r="C2593" s="8" t="s">
        <v>6540</v>
      </c>
      <c r="D2593" s="4" t="s">
        <v>7</v>
      </c>
      <c r="E2593" s="11">
        <f t="shared" si="80"/>
        <v>942.81</v>
      </c>
      <c r="F2593">
        <f t="shared" si="81"/>
        <v>103183</v>
      </c>
      <c r="H2593" s="14">
        <v>936.07</v>
      </c>
      <c r="I2593" s="811">
        <v>942.81</v>
      </c>
    </row>
    <row r="2594" spans="2:9" ht="30" x14ac:dyDescent="0.25">
      <c r="B2594" s="6">
        <v>103184</v>
      </c>
      <c r="C2594" s="9" t="s">
        <v>6541</v>
      </c>
      <c r="D2594" s="6" t="s">
        <v>7</v>
      </c>
      <c r="E2594" s="11">
        <f t="shared" si="80"/>
        <v>903.63</v>
      </c>
      <c r="F2594">
        <f t="shared" si="81"/>
        <v>103184</v>
      </c>
      <c r="H2594" s="11">
        <v>900.86</v>
      </c>
      <c r="I2594">
        <v>903.63</v>
      </c>
    </row>
    <row r="2595" spans="2:9" x14ac:dyDescent="0.25">
      <c r="B2595" s="4">
        <v>103669</v>
      </c>
      <c r="C2595" s="8" t="s">
        <v>6909</v>
      </c>
      <c r="D2595" s="4" t="s">
        <v>7</v>
      </c>
      <c r="E2595" s="11">
        <f t="shared" si="80"/>
        <v>1163.57</v>
      </c>
      <c r="F2595">
        <f t="shared" si="81"/>
        <v>103669</v>
      </c>
      <c r="H2595" s="14">
        <v>1135.9100000000001</v>
      </c>
      <c r="I2595" s="807">
        <v>1163.57</v>
      </c>
    </row>
    <row r="2596" spans="2:9" x14ac:dyDescent="0.25">
      <c r="B2596" s="6">
        <v>103670</v>
      </c>
      <c r="C2596" s="9" t="s">
        <v>6910</v>
      </c>
      <c r="D2596" s="6" t="s">
        <v>7</v>
      </c>
      <c r="E2596" s="11">
        <f t="shared" si="80"/>
        <v>277.10000000000002</v>
      </c>
      <c r="F2596">
        <f t="shared" si="81"/>
        <v>103670</v>
      </c>
      <c r="H2596" s="11">
        <v>249.44</v>
      </c>
      <c r="I2596" s="76">
        <v>277.10000000000002</v>
      </c>
    </row>
    <row r="2597" spans="2:9" x14ac:dyDescent="0.25">
      <c r="B2597" s="4">
        <v>103671</v>
      </c>
      <c r="C2597" s="8" t="s">
        <v>6911</v>
      </c>
      <c r="D2597" s="4" t="s">
        <v>7</v>
      </c>
      <c r="E2597" s="11">
        <f t="shared" si="80"/>
        <v>931.39</v>
      </c>
      <c r="F2597">
        <f t="shared" si="81"/>
        <v>103671</v>
      </c>
      <c r="H2597" s="14">
        <v>926.9</v>
      </c>
      <c r="I2597" s="811">
        <v>931.39</v>
      </c>
    </row>
    <row r="2598" spans="2:9" x14ac:dyDescent="0.25">
      <c r="B2598" s="6">
        <v>103672</v>
      </c>
      <c r="C2598" s="9" t="s">
        <v>8920</v>
      </c>
      <c r="D2598" s="6" t="s">
        <v>7</v>
      </c>
      <c r="E2598" s="11">
        <f t="shared" si="80"/>
        <v>874.33</v>
      </c>
      <c r="F2598">
        <f t="shared" si="81"/>
        <v>103672</v>
      </c>
      <c r="H2598" s="11">
        <v>870.48</v>
      </c>
      <c r="I2598" s="76">
        <v>874.33</v>
      </c>
    </row>
    <row r="2599" spans="2:9" x14ac:dyDescent="0.25">
      <c r="B2599" s="4">
        <v>103673</v>
      </c>
      <c r="C2599" s="8" t="s">
        <v>6912</v>
      </c>
      <c r="D2599" s="4" t="s">
        <v>7</v>
      </c>
      <c r="E2599" s="11">
        <f t="shared" si="80"/>
        <v>38.89</v>
      </c>
      <c r="F2599">
        <f t="shared" si="81"/>
        <v>103673</v>
      </c>
      <c r="H2599" s="14">
        <v>35.04</v>
      </c>
      <c r="I2599" s="807">
        <v>38.89</v>
      </c>
    </row>
    <row r="2600" spans="2:9" ht="30" x14ac:dyDescent="0.25">
      <c r="B2600" s="6">
        <v>103674</v>
      </c>
      <c r="C2600" s="9" t="s">
        <v>8921</v>
      </c>
      <c r="D2600" s="6" t="s">
        <v>7</v>
      </c>
      <c r="E2600" s="11">
        <f t="shared" si="80"/>
        <v>893.35</v>
      </c>
      <c r="F2600">
        <f t="shared" si="81"/>
        <v>103674</v>
      </c>
      <c r="H2600" s="11">
        <v>887.52</v>
      </c>
      <c r="I2600" s="76">
        <v>893.35</v>
      </c>
    </row>
    <row r="2601" spans="2:9" ht="30" x14ac:dyDescent="0.25">
      <c r="B2601" s="4">
        <v>103675</v>
      </c>
      <c r="C2601" s="8" t="s">
        <v>8922</v>
      </c>
      <c r="D2601" s="4" t="s">
        <v>7</v>
      </c>
      <c r="E2601" s="11">
        <f t="shared" si="80"/>
        <v>874.88</v>
      </c>
      <c r="F2601">
        <f t="shared" si="81"/>
        <v>103675</v>
      </c>
      <c r="H2601" s="14">
        <v>870.9</v>
      </c>
      <c r="I2601" s="807">
        <v>874.88</v>
      </c>
    </row>
    <row r="2602" spans="2:9" ht="30" x14ac:dyDescent="0.25">
      <c r="B2602" s="6">
        <v>103676</v>
      </c>
      <c r="C2602" s="9" t="s">
        <v>6913</v>
      </c>
      <c r="D2602" s="6" t="s">
        <v>7</v>
      </c>
      <c r="E2602" s="11">
        <f t="shared" si="80"/>
        <v>1216.08</v>
      </c>
      <c r="F2602">
        <f t="shared" si="81"/>
        <v>103676</v>
      </c>
      <c r="H2602" s="11">
        <v>1183.27</v>
      </c>
      <c r="I2602" s="76">
        <v>1216.08</v>
      </c>
    </row>
    <row r="2603" spans="2:9" ht="30" x14ac:dyDescent="0.25">
      <c r="B2603" s="4">
        <v>103677</v>
      </c>
      <c r="C2603" s="8" t="s">
        <v>6914</v>
      </c>
      <c r="D2603" s="4" t="s">
        <v>7</v>
      </c>
      <c r="E2603" s="11">
        <f t="shared" si="80"/>
        <v>1057.32</v>
      </c>
      <c r="F2603">
        <f t="shared" si="81"/>
        <v>103677</v>
      </c>
      <c r="H2603" s="14">
        <v>1040.32</v>
      </c>
      <c r="I2603" s="807">
        <v>1057.32</v>
      </c>
    </row>
    <row r="2604" spans="2:9" ht="30" x14ac:dyDescent="0.25">
      <c r="B2604" s="6">
        <v>103678</v>
      </c>
      <c r="C2604" s="9" t="s">
        <v>6915</v>
      </c>
      <c r="D2604" s="6" t="s">
        <v>7</v>
      </c>
      <c r="E2604" s="11">
        <f t="shared" si="80"/>
        <v>1127.31</v>
      </c>
      <c r="F2604">
        <f t="shared" si="81"/>
        <v>103678</v>
      </c>
      <c r="H2604" s="11">
        <v>1103.43</v>
      </c>
      <c r="I2604" s="76">
        <v>1127.31</v>
      </c>
    </row>
    <row r="2605" spans="2:9" ht="30" x14ac:dyDescent="0.25">
      <c r="B2605" s="4">
        <v>103679</v>
      </c>
      <c r="C2605" s="8" t="s">
        <v>6916</v>
      </c>
      <c r="D2605" s="4" t="s">
        <v>7</v>
      </c>
      <c r="E2605" s="11">
        <f t="shared" si="80"/>
        <v>1017.92</v>
      </c>
      <c r="F2605">
        <f t="shared" si="81"/>
        <v>103679</v>
      </c>
      <c r="H2605" s="14">
        <v>1004.89</v>
      </c>
      <c r="I2605" s="807">
        <v>1017.92</v>
      </c>
    </row>
    <row r="2606" spans="2:9" ht="30" x14ac:dyDescent="0.25">
      <c r="B2606" s="6">
        <v>103680</v>
      </c>
      <c r="C2606" s="9" t="s">
        <v>6917</v>
      </c>
      <c r="D2606" s="6" t="s">
        <v>7</v>
      </c>
      <c r="E2606" s="11">
        <f t="shared" si="80"/>
        <v>1062.24</v>
      </c>
      <c r="F2606">
        <f t="shared" si="81"/>
        <v>103680</v>
      </c>
      <c r="H2606" s="11">
        <v>1044.4000000000001</v>
      </c>
      <c r="I2606" s="76">
        <v>1062.24</v>
      </c>
    </row>
    <row r="2607" spans="2:9" ht="30" x14ac:dyDescent="0.25">
      <c r="B2607" s="4">
        <v>103681</v>
      </c>
      <c r="C2607" s="8" t="s">
        <v>6918</v>
      </c>
      <c r="D2607" s="4" t="s">
        <v>7</v>
      </c>
      <c r="E2607" s="11">
        <f t="shared" si="80"/>
        <v>955.66</v>
      </c>
      <c r="F2607">
        <f t="shared" si="81"/>
        <v>103681</v>
      </c>
      <c r="H2607" s="14">
        <v>948.64</v>
      </c>
      <c r="I2607" s="807">
        <v>955.66</v>
      </c>
    </row>
    <row r="2608" spans="2:9" ht="30" x14ac:dyDescent="0.25">
      <c r="B2608" s="6">
        <v>103682</v>
      </c>
      <c r="C2608" s="9" t="s">
        <v>6919</v>
      </c>
      <c r="D2608" s="6" t="s">
        <v>7</v>
      </c>
      <c r="E2608" s="11">
        <f t="shared" si="80"/>
        <v>1180.23</v>
      </c>
      <c r="F2608">
        <f t="shared" si="81"/>
        <v>103682</v>
      </c>
      <c r="H2608" s="11">
        <v>1150.9100000000001</v>
      </c>
      <c r="I2608" s="76">
        <v>1180.23</v>
      </c>
    </row>
    <row r="2609" spans="2:9" ht="30" x14ac:dyDescent="0.25">
      <c r="B2609" s="4">
        <v>103683</v>
      </c>
      <c r="C2609" s="8" t="s">
        <v>6920</v>
      </c>
      <c r="D2609" s="4" t="s">
        <v>7</v>
      </c>
      <c r="E2609" s="11">
        <f t="shared" si="80"/>
        <v>1449.18</v>
      </c>
      <c r="F2609">
        <f t="shared" si="81"/>
        <v>103683</v>
      </c>
      <c r="H2609" s="14">
        <v>1393</v>
      </c>
      <c r="I2609" s="807">
        <v>1449.18</v>
      </c>
    </row>
    <row r="2610" spans="2:9" ht="30" x14ac:dyDescent="0.25">
      <c r="B2610" s="6">
        <v>103684</v>
      </c>
      <c r="C2610" s="9" t="s">
        <v>8923</v>
      </c>
      <c r="D2610" s="6" t="s">
        <v>7</v>
      </c>
      <c r="E2610" s="11">
        <f t="shared" si="80"/>
        <v>890.85</v>
      </c>
      <c r="F2610">
        <f t="shared" si="81"/>
        <v>103684</v>
      </c>
      <c r="H2610" s="11">
        <v>885.26</v>
      </c>
      <c r="I2610" s="76">
        <v>890.85</v>
      </c>
    </row>
    <row r="2611" spans="2:9" x14ac:dyDescent="0.25">
      <c r="B2611" s="4">
        <v>103685</v>
      </c>
      <c r="C2611" s="8" t="s">
        <v>8924</v>
      </c>
      <c r="D2611" s="4" t="s">
        <v>7</v>
      </c>
      <c r="E2611" s="11">
        <f t="shared" si="80"/>
        <v>879.13</v>
      </c>
      <c r="F2611">
        <f t="shared" si="81"/>
        <v>103685</v>
      </c>
      <c r="H2611" s="14">
        <v>874.72</v>
      </c>
      <c r="I2611" s="807">
        <v>879.13</v>
      </c>
    </row>
    <row r="2612" spans="2:9" x14ac:dyDescent="0.25">
      <c r="B2612" s="6">
        <v>103686</v>
      </c>
      <c r="C2612" s="9" t="s">
        <v>8925</v>
      </c>
      <c r="D2612" s="6" t="s">
        <v>7</v>
      </c>
      <c r="E2612" s="11">
        <f t="shared" si="80"/>
        <v>935.2</v>
      </c>
      <c r="F2612">
        <f t="shared" si="81"/>
        <v>103686</v>
      </c>
      <c r="H2612" s="11">
        <v>924.94</v>
      </c>
      <c r="I2612" s="76">
        <v>935.2</v>
      </c>
    </row>
    <row r="2613" spans="2:9" ht="30" x14ac:dyDescent="0.25">
      <c r="B2613" s="4">
        <v>103687</v>
      </c>
      <c r="C2613" s="8" t="s">
        <v>6921</v>
      </c>
      <c r="D2613" s="4" t="s">
        <v>7</v>
      </c>
      <c r="E2613" s="11">
        <f t="shared" si="80"/>
        <v>1278.68</v>
      </c>
      <c r="F2613">
        <f t="shared" si="81"/>
        <v>103687</v>
      </c>
      <c r="H2613" s="14">
        <v>1239.47</v>
      </c>
      <c r="I2613" s="807">
        <v>1278.68</v>
      </c>
    </row>
    <row r="2614" spans="2:9" ht="30" x14ac:dyDescent="0.25">
      <c r="B2614" s="6">
        <v>103688</v>
      </c>
      <c r="C2614" s="9" t="s">
        <v>6922</v>
      </c>
      <c r="D2614" s="6" t="s">
        <v>7</v>
      </c>
      <c r="E2614" s="11">
        <f t="shared" si="80"/>
        <v>1051.27</v>
      </c>
      <c r="F2614">
        <f t="shared" si="81"/>
        <v>103688</v>
      </c>
      <c r="H2614" s="11">
        <v>1034.8399999999999</v>
      </c>
      <c r="I2614" s="76">
        <v>1051.27</v>
      </c>
    </row>
    <row r="2615" spans="2:9" x14ac:dyDescent="0.25">
      <c r="B2615" s="4">
        <v>104916</v>
      </c>
      <c r="C2615" s="8" t="s">
        <v>18133</v>
      </c>
      <c r="D2615" s="4" t="s">
        <v>49</v>
      </c>
      <c r="E2615" s="11">
        <f t="shared" si="80"/>
        <v>18.41</v>
      </c>
      <c r="F2615">
        <f t="shared" si="81"/>
        <v>104916</v>
      </c>
      <c r="H2615" s="14">
        <v>17.670000000000002</v>
      </c>
      <c r="I2615" s="807">
        <v>18.41</v>
      </c>
    </row>
    <row r="2616" spans="2:9" ht="30" x14ac:dyDescent="0.25">
      <c r="B2616" s="6">
        <v>104923</v>
      </c>
      <c r="C2616" s="9" t="s">
        <v>18134</v>
      </c>
      <c r="D2616" s="6" t="s">
        <v>7</v>
      </c>
      <c r="E2616" s="11">
        <f t="shared" si="80"/>
        <v>845.83</v>
      </c>
      <c r="F2616">
        <f t="shared" si="81"/>
        <v>104923</v>
      </c>
      <c r="H2616" s="11">
        <v>822.33</v>
      </c>
      <c r="I2616" s="76">
        <v>845.83</v>
      </c>
    </row>
    <row r="2617" spans="2:9" ht="30" x14ac:dyDescent="0.25">
      <c r="B2617" s="4">
        <v>104924</v>
      </c>
      <c r="C2617" s="8" t="s">
        <v>18135</v>
      </c>
      <c r="D2617" s="4" t="s">
        <v>7</v>
      </c>
      <c r="E2617" s="11">
        <f t="shared" si="80"/>
        <v>1008.59</v>
      </c>
      <c r="F2617">
        <f t="shared" si="81"/>
        <v>104924</v>
      </c>
      <c r="H2617" s="14">
        <v>1006.1</v>
      </c>
      <c r="I2617" s="807">
        <v>1008.59</v>
      </c>
    </row>
    <row r="2618" spans="2:9" ht="30" x14ac:dyDescent="0.25">
      <c r="B2618" s="6">
        <v>101963</v>
      </c>
      <c r="C2618" s="9" t="s">
        <v>9203</v>
      </c>
      <c r="D2618" s="6" t="s">
        <v>64</v>
      </c>
      <c r="E2618" s="11">
        <f t="shared" si="80"/>
        <v>213.24</v>
      </c>
      <c r="F2618">
        <f t="shared" si="81"/>
        <v>101963</v>
      </c>
      <c r="H2618" s="11">
        <v>209.85</v>
      </c>
      <c r="I2618" s="76">
        <v>213.24</v>
      </c>
    </row>
    <row r="2619" spans="2:9" ht="30" x14ac:dyDescent="0.25">
      <c r="B2619" s="4">
        <v>101964</v>
      </c>
      <c r="C2619" s="8" t="s">
        <v>9204</v>
      </c>
      <c r="D2619" s="4" t="s">
        <v>64</v>
      </c>
      <c r="E2619" s="11">
        <f t="shared" si="80"/>
        <v>197.72</v>
      </c>
      <c r="F2619">
        <f t="shared" si="81"/>
        <v>101964</v>
      </c>
      <c r="H2619" s="14">
        <v>194.52</v>
      </c>
      <c r="I2619" s="807">
        <v>197.72</v>
      </c>
    </row>
    <row r="2620" spans="2:9" ht="30" x14ac:dyDescent="0.25">
      <c r="B2620" s="6">
        <v>101165</v>
      </c>
      <c r="C2620" s="9" t="s">
        <v>4268</v>
      </c>
      <c r="D2620" s="6" t="s">
        <v>7</v>
      </c>
      <c r="E2620" s="11">
        <f t="shared" si="80"/>
        <v>994.93</v>
      </c>
      <c r="F2620">
        <f t="shared" si="81"/>
        <v>101165</v>
      </c>
      <c r="H2620" s="11">
        <v>956.18</v>
      </c>
      <c r="I2620" s="76">
        <v>994.93</v>
      </c>
    </row>
    <row r="2621" spans="2:9" ht="30" x14ac:dyDescent="0.25">
      <c r="B2621" s="4">
        <v>101166</v>
      </c>
      <c r="C2621" s="8" t="s">
        <v>4269</v>
      </c>
      <c r="D2621" s="4" t="s">
        <v>7</v>
      </c>
      <c r="E2621" s="11">
        <f t="shared" si="80"/>
        <v>728.19</v>
      </c>
      <c r="F2621">
        <f t="shared" si="81"/>
        <v>101166</v>
      </c>
      <c r="H2621" s="14">
        <v>696.46</v>
      </c>
      <c r="I2621" s="807">
        <v>728.19</v>
      </c>
    </row>
    <row r="2622" spans="2:9" ht="30" x14ac:dyDescent="0.25">
      <c r="B2622" s="6">
        <v>98575</v>
      </c>
      <c r="C2622" s="9" t="s">
        <v>9320</v>
      </c>
      <c r="D2622" s="6" t="s">
        <v>9</v>
      </c>
      <c r="E2622" s="11">
        <f t="shared" si="80"/>
        <v>66.08</v>
      </c>
      <c r="F2622">
        <f t="shared" si="81"/>
        <v>98575</v>
      </c>
      <c r="H2622" s="11">
        <v>62</v>
      </c>
      <c r="I2622" s="76">
        <v>66.08</v>
      </c>
    </row>
    <row r="2623" spans="2:9" x14ac:dyDescent="0.25">
      <c r="B2623" s="4">
        <v>98576</v>
      </c>
      <c r="C2623" s="8" t="s">
        <v>9321</v>
      </c>
      <c r="D2623" s="4" t="s">
        <v>9</v>
      </c>
      <c r="E2623" s="11">
        <f t="shared" si="80"/>
        <v>27.37</v>
      </c>
      <c r="F2623">
        <f t="shared" si="81"/>
        <v>98576</v>
      </c>
      <c r="H2623" s="14">
        <v>27.29</v>
      </c>
      <c r="I2623" s="807">
        <v>27.37</v>
      </c>
    </row>
    <row r="2624" spans="2:9" x14ac:dyDescent="0.25">
      <c r="B2624" s="6">
        <v>98577</v>
      </c>
      <c r="C2624" s="9" t="s">
        <v>9322</v>
      </c>
      <c r="D2624" s="6" t="s">
        <v>9</v>
      </c>
      <c r="E2624" s="11">
        <f t="shared" si="80"/>
        <v>43.94</v>
      </c>
      <c r="F2624">
        <f t="shared" si="81"/>
        <v>98577</v>
      </c>
      <c r="H2624" s="11">
        <v>40.35</v>
      </c>
      <c r="I2624" s="76">
        <v>43.94</v>
      </c>
    </row>
    <row r="2625" spans="2:9" x14ac:dyDescent="0.25">
      <c r="B2625" s="4">
        <v>93184</v>
      </c>
      <c r="C2625" s="8" t="s">
        <v>18323</v>
      </c>
      <c r="D2625" s="4" t="s">
        <v>9</v>
      </c>
      <c r="E2625" s="11">
        <f t="shared" si="80"/>
        <v>29.68</v>
      </c>
      <c r="F2625">
        <f t="shared" si="81"/>
        <v>93184</v>
      </c>
      <c r="H2625" s="14">
        <v>28.99</v>
      </c>
      <c r="I2625" s="807">
        <v>29.68</v>
      </c>
    </row>
    <row r="2626" spans="2:9" x14ac:dyDescent="0.25">
      <c r="B2626" s="6">
        <v>93187</v>
      </c>
      <c r="C2626" s="9" t="s">
        <v>18324</v>
      </c>
      <c r="D2626" s="6" t="s">
        <v>9</v>
      </c>
      <c r="E2626" s="11">
        <f t="shared" si="80"/>
        <v>76.53</v>
      </c>
      <c r="F2626">
        <f t="shared" si="81"/>
        <v>93187</v>
      </c>
      <c r="H2626" s="11">
        <v>73.55</v>
      </c>
      <c r="I2626" s="76">
        <v>76.53</v>
      </c>
    </row>
    <row r="2627" spans="2:9" x14ac:dyDescent="0.25">
      <c r="B2627" s="4">
        <v>93191</v>
      </c>
      <c r="C2627" s="8" t="s">
        <v>18325</v>
      </c>
      <c r="D2627" s="4" t="s">
        <v>9</v>
      </c>
      <c r="E2627" s="11">
        <f t="shared" ref="E2627:E2690" si="82">IF($K$2=$H$1,H2627,I2627)</f>
        <v>65.53</v>
      </c>
      <c r="F2627">
        <f t="shared" ref="F2627:F2690" si="83">IF(LEN($B2627)=7,CONCATENATE(MID($B2627,1,6),"00",RIGHT($B2627,1)),IF(LEN($B2627)=8,CONCATENATE(MID($B2627,1,6),"0",RIGHT($B2627,2)),$B2627))</f>
        <v>93191</v>
      </c>
      <c r="H2627" s="14">
        <v>63.47</v>
      </c>
      <c r="I2627" s="807">
        <v>65.53</v>
      </c>
    </row>
    <row r="2628" spans="2:9" x14ac:dyDescent="0.25">
      <c r="B2628" s="6">
        <v>93194</v>
      </c>
      <c r="C2628" s="9" t="s">
        <v>18326</v>
      </c>
      <c r="D2628" s="6" t="s">
        <v>9</v>
      </c>
      <c r="E2628" s="11">
        <f t="shared" si="82"/>
        <v>29.02</v>
      </c>
      <c r="F2628">
        <f t="shared" si="83"/>
        <v>93194</v>
      </c>
      <c r="H2628" s="11">
        <v>28.36</v>
      </c>
      <c r="I2628" s="76">
        <v>29.02</v>
      </c>
    </row>
    <row r="2629" spans="2:9" x14ac:dyDescent="0.25">
      <c r="B2629" s="4">
        <v>93197</v>
      </c>
      <c r="C2629" s="8" t="s">
        <v>18327</v>
      </c>
      <c r="D2629" s="4" t="s">
        <v>9</v>
      </c>
      <c r="E2629" s="11">
        <f t="shared" si="82"/>
        <v>58.42</v>
      </c>
      <c r="F2629">
        <f t="shared" si="83"/>
        <v>93197</v>
      </c>
      <c r="H2629" s="14">
        <v>56.56</v>
      </c>
      <c r="I2629" s="807">
        <v>58.42</v>
      </c>
    </row>
    <row r="2630" spans="2:9" x14ac:dyDescent="0.25">
      <c r="B2630" s="6">
        <v>93199</v>
      </c>
      <c r="C2630" s="9" t="s">
        <v>18328</v>
      </c>
      <c r="D2630" s="6" t="s">
        <v>9</v>
      </c>
      <c r="E2630" s="11">
        <f t="shared" si="82"/>
        <v>53.64</v>
      </c>
      <c r="F2630">
        <f t="shared" si="83"/>
        <v>93199</v>
      </c>
      <c r="H2630" s="11">
        <v>52.27</v>
      </c>
      <c r="I2630" s="76">
        <v>53.64</v>
      </c>
    </row>
    <row r="2631" spans="2:9" x14ac:dyDescent="0.25">
      <c r="B2631" s="4">
        <v>93200</v>
      </c>
      <c r="C2631" s="8" t="s">
        <v>18329</v>
      </c>
      <c r="D2631" s="4" t="s">
        <v>9</v>
      </c>
      <c r="E2631" s="11">
        <f t="shared" si="82"/>
        <v>10.8</v>
      </c>
      <c r="F2631">
        <f t="shared" si="83"/>
        <v>93200</v>
      </c>
      <c r="H2631" s="14">
        <v>9.8800000000000008</v>
      </c>
      <c r="I2631" s="807">
        <v>10.8</v>
      </c>
    </row>
    <row r="2632" spans="2:9" x14ac:dyDescent="0.25">
      <c r="B2632" s="6">
        <v>93202</v>
      </c>
      <c r="C2632" s="9" t="s">
        <v>18330</v>
      </c>
      <c r="D2632" s="6" t="s">
        <v>9</v>
      </c>
      <c r="E2632" s="11">
        <f t="shared" si="82"/>
        <v>29.65</v>
      </c>
      <c r="F2632">
        <f t="shared" si="83"/>
        <v>93202</v>
      </c>
      <c r="H2632" s="11">
        <v>27.9</v>
      </c>
      <c r="I2632" s="76">
        <v>29.65</v>
      </c>
    </row>
    <row r="2633" spans="2:9" x14ac:dyDescent="0.25">
      <c r="B2633" s="4">
        <v>93203</v>
      </c>
      <c r="C2633" s="8" t="s">
        <v>18331</v>
      </c>
      <c r="D2633" s="4" t="s">
        <v>9</v>
      </c>
      <c r="E2633" s="11">
        <f t="shared" si="82"/>
        <v>18.059999999999999</v>
      </c>
      <c r="F2633">
        <f t="shared" si="83"/>
        <v>93203</v>
      </c>
      <c r="H2633" s="14">
        <v>17.91</v>
      </c>
      <c r="I2633" s="807">
        <v>18.059999999999999</v>
      </c>
    </row>
    <row r="2634" spans="2:9" ht="30" x14ac:dyDescent="0.25">
      <c r="B2634" s="6">
        <v>93205</v>
      </c>
      <c r="C2634" s="9" t="s">
        <v>18332</v>
      </c>
      <c r="D2634" s="6" t="s">
        <v>9</v>
      </c>
      <c r="E2634" s="11">
        <f t="shared" si="82"/>
        <v>64.45</v>
      </c>
      <c r="F2634">
        <f t="shared" si="83"/>
        <v>93205</v>
      </c>
      <c r="H2634" s="11">
        <v>62.32</v>
      </c>
      <c r="I2634" s="76">
        <v>64.45</v>
      </c>
    </row>
    <row r="2635" spans="2:9" x14ac:dyDescent="0.25">
      <c r="B2635" s="4">
        <v>105021</v>
      </c>
      <c r="C2635" s="8" t="s">
        <v>18333</v>
      </c>
      <c r="D2635" s="4" t="s">
        <v>9</v>
      </c>
      <c r="E2635" s="11">
        <f t="shared" si="82"/>
        <v>25.63</v>
      </c>
      <c r="F2635">
        <f t="shared" si="83"/>
        <v>105021</v>
      </c>
      <c r="H2635" s="14">
        <v>25.01</v>
      </c>
      <c r="I2635" s="807">
        <v>25.63</v>
      </c>
    </row>
    <row r="2636" spans="2:9" x14ac:dyDescent="0.25">
      <c r="B2636" s="6">
        <v>105022</v>
      </c>
      <c r="C2636" s="9" t="s">
        <v>18334</v>
      </c>
      <c r="D2636" s="6" t="s">
        <v>9</v>
      </c>
      <c r="E2636" s="11">
        <f t="shared" si="82"/>
        <v>22.37</v>
      </c>
      <c r="F2636">
        <f t="shared" si="83"/>
        <v>105022</v>
      </c>
      <c r="H2636" s="11">
        <v>21.83</v>
      </c>
      <c r="I2636" s="76">
        <v>22.37</v>
      </c>
    </row>
    <row r="2637" spans="2:9" x14ac:dyDescent="0.25">
      <c r="B2637" s="4">
        <v>105023</v>
      </c>
      <c r="C2637" s="8" t="s">
        <v>18335</v>
      </c>
      <c r="D2637" s="4" t="s">
        <v>9</v>
      </c>
      <c r="E2637" s="11">
        <f t="shared" si="82"/>
        <v>65.06</v>
      </c>
      <c r="F2637">
        <f t="shared" si="83"/>
        <v>105023</v>
      </c>
      <c r="H2637" s="14">
        <v>62.59</v>
      </c>
      <c r="I2637" s="811">
        <v>65.06</v>
      </c>
    </row>
    <row r="2638" spans="2:9" x14ac:dyDescent="0.25">
      <c r="B2638" s="6">
        <v>105024</v>
      </c>
      <c r="C2638" s="9" t="s">
        <v>18336</v>
      </c>
      <c r="D2638" s="6" t="s">
        <v>9</v>
      </c>
      <c r="E2638" s="11">
        <f t="shared" si="82"/>
        <v>53.55</v>
      </c>
      <c r="F2638">
        <f t="shared" si="83"/>
        <v>105024</v>
      </c>
      <c r="H2638" s="11">
        <v>51.61</v>
      </c>
      <c r="I2638">
        <v>53.55</v>
      </c>
    </row>
    <row r="2639" spans="2:9" x14ac:dyDescent="0.25">
      <c r="B2639" s="4">
        <v>105025</v>
      </c>
      <c r="C2639" s="8" t="s">
        <v>18337</v>
      </c>
      <c r="D2639" s="4" t="s">
        <v>9</v>
      </c>
      <c r="E2639" s="11">
        <f t="shared" si="82"/>
        <v>61.67</v>
      </c>
      <c r="F2639">
        <f t="shared" si="83"/>
        <v>105025</v>
      </c>
      <c r="H2639" s="14">
        <v>60.04</v>
      </c>
      <c r="I2639" s="811">
        <v>61.67</v>
      </c>
    </row>
    <row r="2640" spans="2:9" x14ac:dyDescent="0.25">
      <c r="B2640" s="6">
        <v>105026</v>
      </c>
      <c r="C2640" s="9" t="s">
        <v>18338</v>
      </c>
      <c r="D2640" s="6" t="s">
        <v>9</v>
      </c>
      <c r="E2640" s="11">
        <f t="shared" si="82"/>
        <v>52.63</v>
      </c>
      <c r="F2640">
        <f t="shared" si="83"/>
        <v>105026</v>
      </c>
      <c r="H2640" s="11">
        <v>51.55</v>
      </c>
      <c r="I2640">
        <v>52.63</v>
      </c>
    </row>
    <row r="2641" spans="2:9" x14ac:dyDescent="0.25">
      <c r="B2641" s="4">
        <v>105027</v>
      </c>
      <c r="C2641" s="8" t="s">
        <v>18339</v>
      </c>
      <c r="D2641" s="4" t="s">
        <v>9</v>
      </c>
      <c r="E2641" s="11">
        <f t="shared" si="82"/>
        <v>25.3</v>
      </c>
      <c r="F2641">
        <f t="shared" si="83"/>
        <v>105027</v>
      </c>
      <c r="H2641" s="14">
        <v>24.71</v>
      </c>
      <c r="I2641" s="811">
        <v>25.3</v>
      </c>
    </row>
    <row r="2642" spans="2:9" x14ac:dyDescent="0.25">
      <c r="B2642" s="6">
        <v>105028</v>
      </c>
      <c r="C2642" s="9" t="s">
        <v>18340</v>
      </c>
      <c r="D2642" s="6" t="s">
        <v>9</v>
      </c>
      <c r="E2642" s="11">
        <f t="shared" si="82"/>
        <v>22.06</v>
      </c>
      <c r="F2642">
        <f t="shared" si="83"/>
        <v>105028</v>
      </c>
      <c r="H2642" s="11">
        <v>21.54</v>
      </c>
      <c r="I2642">
        <v>22.06</v>
      </c>
    </row>
    <row r="2643" spans="2:9" x14ac:dyDescent="0.25">
      <c r="B2643" s="4">
        <v>105029</v>
      </c>
      <c r="C2643" s="8" t="s">
        <v>18341</v>
      </c>
      <c r="D2643" s="4" t="s">
        <v>9</v>
      </c>
      <c r="E2643" s="11">
        <f t="shared" si="82"/>
        <v>50.26</v>
      </c>
      <c r="F2643">
        <f t="shared" si="83"/>
        <v>105029</v>
      </c>
      <c r="H2643" s="14">
        <v>48.73</v>
      </c>
      <c r="I2643" s="811">
        <v>50.26</v>
      </c>
    </row>
    <row r="2644" spans="2:9" x14ac:dyDescent="0.25">
      <c r="B2644" s="6">
        <v>105030</v>
      </c>
      <c r="C2644" s="9" t="s">
        <v>18342</v>
      </c>
      <c r="D2644" s="6" t="s">
        <v>9</v>
      </c>
      <c r="E2644" s="11">
        <f t="shared" si="82"/>
        <v>42.13</v>
      </c>
      <c r="F2644">
        <f t="shared" si="83"/>
        <v>105030</v>
      </c>
      <c r="H2644" s="11">
        <v>40.9</v>
      </c>
      <c r="I2644">
        <v>42.13</v>
      </c>
    </row>
    <row r="2645" spans="2:9" x14ac:dyDescent="0.25">
      <c r="B2645" s="4">
        <v>105031</v>
      </c>
      <c r="C2645" s="8" t="s">
        <v>18343</v>
      </c>
      <c r="D2645" s="4" t="s">
        <v>9</v>
      </c>
      <c r="E2645" s="11">
        <f t="shared" si="82"/>
        <v>51.18</v>
      </c>
      <c r="F2645">
        <f t="shared" si="83"/>
        <v>105031</v>
      </c>
      <c r="H2645" s="14">
        <v>50.11</v>
      </c>
      <c r="I2645" s="811">
        <v>51.18</v>
      </c>
    </row>
    <row r="2646" spans="2:9" x14ac:dyDescent="0.25">
      <c r="B2646" s="6">
        <v>105032</v>
      </c>
      <c r="C2646" s="9" t="s">
        <v>18344</v>
      </c>
      <c r="D2646" s="6" t="s">
        <v>9</v>
      </c>
      <c r="E2646" s="11">
        <f t="shared" si="82"/>
        <v>43.92</v>
      </c>
      <c r="F2646">
        <f t="shared" si="83"/>
        <v>105032</v>
      </c>
      <c r="H2646" s="11">
        <v>43.22</v>
      </c>
      <c r="I2646">
        <v>43.92</v>
      </c>
    </row>
    <row r="2647" spans="2:9" ht="30" x14ac:dyDescent="0.25">
      <c r="B2647" s="4">
        <v>105033</v>
      </c>
      <c r="C2647" s="8" t="s">
        <v>18345</v>
      </c>
      <c r="D2647" s="4" t="s">
        <v>9</v>
      </c>
      <c r="E2647" s="11">
        <f t="shared" si="82"/>
        <v>60.95</v>
      </c>
      <c r="F2647">
        <f t="shared" si="83"/>
        <v>105033</v>
      </c>
      <c r="H2647" s="14">
        <v>59.22</v>
      </c>
      <c r="I2647" s="811">
        <v>60.95</v>
      </c>
    </row>
    <row r="2648" spans="2:9" ht="30" x14ac:dyDescent="0.25">
      <c r="B2648" s="6">
        <v>105034</v>
      </c>
      <c r="C2648" s="9" t="s">
        <v>18346</v>
      </c>
      <c r="D2648" s="6" t="s">
        <v>9</v>
      </c>
      <c r="E2648" s="11">
        <f t="shared" si="82"/>
        <v>52.65</v>
      </c>
      <c r="F2648">
        <f t="shared" si="83"/>
        <v>105034</v>
      </c>
      <c r="H2648" s="11">
        <v>51.39</v>
      </c>
      <c r="I2648">
        <v>52.65</v>
      </c>
    </row>
    <row r="2649" spans="2:9" x14ac:dyDescent="0.25">
      <c r="B2649" s="4">
        <v>105035</v>
      </c>
      <c r="C2649" s="8" t="s">
        <v>18347</v>
      </c>
      <c r="D2649" s="4" t="s">
        <v>9</v>
      </c>
      <c r="E2649" s="11">
        <f t="shared" si="82"/>
        <v>65.59</v>
      </c>
      <c r="F2649">
        <f t="shared" si="83"/>
        <v>105035</v>
      </c>
      <c r="H2649" s="14">
        <v>61.4</v>
      </c>
      <c r="I2649" s="811">
        <v>65.59</v>
      </c>
    </row>
    <row r="2650" spans="2:9" x14ac:dyDescent="0.25">
      <c r="B2650" s="6">
        <v>105036</v>
      </c>
      <c r="C2650" s="9" t="s">
        <v>18348</v>
      </c>
      <c r="D2650" s="6" t="s">
        <v>9</v>
      </c>
      <c r="E2650" s="11">
        <f t="shared" si="82"/>
        <v>47.26</v>
      </c>
      <c r="F2650">
        <f t="shared" si="83"/>
        <v>105036</v>
      </c>
      <c r="H2650" s="11">
        <v>44.23</v>
      </c>
      <c r="I2650">
        <v>47.26</v>
      </c>
    </row>
    <row r="2651" spans="2:9" x14ac:dyDescent="0.25">
      <c r="B2651" s="4">
        <v>105037</v>
      </c>
      <c r="C2651" s="8" t="s">
        <v>18349</v>
      </c>
      <c r="D2651" s="4" t="s">
        <v>9</v>
      </c>
      <c r="E2651" s="11">
        <f t="shared" si="82"/>
        <v>31.98</v>
      </c>
      <c r="F2651">
        <f t="shared" si="83"/>
        <v>105037</v>
      </c>
      <c r="H2651" s="14">
        <v>29.91</v>
      </c>
      <c r="I2651" s="811">
        <v>31.98</v>
      </c>
    </row>
    <row r="2652" spans="2:9" x14ac:dyDescent="0.25">
      <c r="B2652" s="6">
        <v>105038</v>
      </c>
      <c r="C2652" s="9" t="s">
        <v>18350</v>
      </c>
      <c r="D2652" s="6" t="s">
        <v>9</v>
      </c>
      <c r="E2652" s="11">
        <f t="shared" si="82"/>
        <v>65.42</v>
      </c>
      <c r="F2652">
        <f t="shared" si="83"/>
        <v>105038</v>
      </c>
      <c r="H2652" s="11">
        <v>61.25</v>
      </c>
      <c r="I2652">
        <v>65.42</v>
      </c>
    </row>
    <row r="2653" spans="2:9" x14ac:dyDescent="0.25">
      <c r="B2653" s="4">
        <v>105039</v>
      </c>
      <c r="C2653" s="8" t="s">
        <v>18351</v>
      </c>
      <c r="D2653" s="4" t="s">
        <v>9</v>
      </c>
      <c r="E2653" s="11">
        <f t="shared" si="82"/>
        <v>47.07</v>
      </c>
      <c r="F2653">
        <f t="shared" si="83"/>
        <v>105039</v>
      </c>
      <c r="H2653" s="14">
        <v>44.06</v>
      </c>
      <c r="I2653" s="811">
        <v>47.07</v>
      </c>
    </row>
    <row r="2654" spans="2:9" x14ac:dyDescent="0.25">
      <c r="B2654" s="6">
        <v>105040</v>
      </c>
      <c r="C2654" s="9" t="s">
        <v>18352</v>
      </c>
      <c r="D2654" s="6" t="s">
        <v>9</v>
      </c>
      <c r="E2654" s="11">
        <f t="shared" si="82"/>
        <v>31.83</v>
      </c>
      <c r="F2654">
        <f t="shared" si="83"/>
        <v>105040</v>
      </c>
      <c r="H2654" s="11">
        <v>29.77</v>
      </c>
      <c r="I2654">
        <v>31.83</v>
      </c>
    </row>
    <row r="2655" spans="2:9" x14ac:dyDescent="0.25">
      <c r="B2655" s="4">
        <v>97733</v>
      </c>
      <c r="C2655" s="8" t="s">
        <v>18353</v>
      </c>
      <c r="D2655" s="4" t="s">
        <v>7</v>
      </c>
      <c r="E2655" s="11">
        <f t="shared" si="82"/>
        <v>3422.56</v>
      </c>
      <c r="F2655">
        <f t="shared" si="83"/>
        <v>97733</v>
      </c>
      <c r="H2655" s="14">
        <v>3211.09</v>
      </c>
      <c r="I2655" s="807">
        <v>3422.56</v>
      </c>
    </row>
    <row r="2656" spans="2:9" x14ac:dyDescent="0.25">
      <c r="B2656" s="6">
        <v>97734</v>
      </c>
      <c r="C2656" s="9" t="s">
        <v>18354</v>
      </c>
      <c r="D2656" s="6" t="s">
        <v>7</v>
      </c>
      <c r="E2656" s="11">
        <f t="shared" si="82"/>
        <v>2978.4</v>
      </c>
      <c r="F2656">
        <f t="shared" si="83"/>
        <v>97734</v>
      </c>
      <c r="H2656" s="11">
        <v>2788.84</v>
      </c>
      <c r="I2656" s="76">
        <v>2978.4</v>
      </c>
    </row>
    <row r="2657" spans="2:9" x14ac:dyDescent="0.25">
      <c r="B2657" s="4">
        <v>97735</v>
      </c>
      <c r="C2657" s="8" t="s">
        <v>18355</v>
      </c>
      <c r="D2657" s="4" t="s">
        <v>7</v>
      </c>
      <c r="E2657" s="11">
        <f t="shared" si="82"/>
        <v>2478.33</v>
      </c>
      <c r="F2657">
        <f t="shared" si="83"/>
        <v>97735</v>
      </c>
      <c r="H2657" s="14">
        <v>2337.1</v>
      </c>
      <c r="I2657" s="807">
        <v>2478.33</v>
      </c>
    </row>
    <row r="2658" spans="2:9" ht="30" x14ac:dyDescent="0.25">
      <c r="B2658" s="6">
        <v>97736</v>
      </c>
      <c r="C2658" s="9" t="s">
        <v>18356</v>
      </c>
      <c r="D2658" s="6" t="s">
        <v>7</v>
      </c>
      <c r="E2658" s="11">
        <f t="shared" si="82"/>
        <v>1628.33</v>
      </c>
      <c r="F2658">
        <f t="shared" si="83"/>
        <v>97736</v>
      </c>
      <c r="H2658" s="11">
        <v>1575.43</v>
      </c>
      <c r="I2658" s="76">
        <v>1628.33</v>
      </c>
    </row>
    <row r="2659" spans="2:9" x14ac:dyDescent="0.25">
      <c r="B2659" s="4">
        <v>97737</v>
      </c>
      <c r="C2659" s="8" t="s">
        <v>18357</v>
      </c>
      <c r="D2659" s="4" t="s">
        <v>7</v>
      </c>
      <c r="E2659" s="11">
        <f t="shared" si="82"/>
        <v>3354.48</v>
      </c>
      <c r="F2659">
        <f t="shared" si="83"/>
        <v>97737</v>
      </c>
      <c r="H2659" s="14">
        <v>3185.26</v>
      </c>
      <c r="I2659" s="807">
        <v>3354.48</v>
      </c>
    </row>
    <row r="2660" spans="2:9" ht="30" x14ac:dyDescent="0.25">
      <c r="B2660" s="6">
        <v>97738</v>
      </c>
      <c r="C2660" s="9" t="s">
        <v>18358</v>
      </c>
      <c r="D2660" s="6" t="s">
        <v>7</v>
      </c>
      <c r="E2660" s="11">
        <f t="shared" si="82"/>
        <v>4134.99</v>
      </c>
      <c r="F2660">
        <f t="shared" si="83"/>
        <v>97738</v>
      </c>
      <c r="H2660" s="11">
        <v>3906.78</v>
      </c>
      <c r="I2660" s="76">
        <v>4134.99</v>
      </c>
    </row>
    <row r="2661" spans="2:9" x14ac:dyDescent="0.25">
      <c r="B2661" s="4">
        <v>97739</v>
      </c>
      <c r="C2661" s="8" t="s">
        <v>18359</v>
      </c>
      <c r="D2661" s="4" t="s">
        <v>7</v>
      </c>
      <c r="E2661" s="11">
        <f t="shared" si="82"/>
        <v>3055.73</v>
      </c>
      <c r="F2661">
        <f t="shared" si="83"/>
        <v>97739</v>
      </c>
      <c r="H2661" s="14">
        <v>2906.7</v>
      </c>
      <c r="I2661" s="807">
        <v>3055.73</v>
      </c>
    </row>
    <row r="2662" spans="2:9" x14ac:dyDescent="0.25">
      <c r="B2662" s="6">
        <v>97740</v>
      </c>
      <c r="C2662" s="9" t="s">
        <v>18360</v>
      </c>
      <c r="D2662" s="6" t="s">
        <v>7</v>
      </c>
      <c r="E2662" s="11">
        <f t="shared" si="82"/>
        <v>2318.84</v>
      </c>
      <c r="F2662">
        <f t="shared" si="83"/>
        <v>97740</v>
      </c>
      <c r="H2662" s="11">
        <v>2249.17</v>
      </c>
      <c r="I2662" s="76">
        <v>2318.84</v>
      </c>
    </row>
    <row r="2663" spans="2:9" ht="30" x14ac:dyDescent="0.25">
      <c r="B2663" s="4">
        <v>98615</v>
      </c>
      <c r="C2663" s="8" t="s">
        <v>986</v>
      </c>
      <c r="D2663" s="4" t="s">
        <v>64</v>
      </c>
      <c r="E2663" s="11">
        <f t="shared" si="82"/>
        <v>176.68</v>
      </c>
      <c r="F2663">
        <f t="shared" si="83"/>
        <v>98615</v>
      </c>
      <c r="H2663" s="14">
        <v>174.57</v>
      </c>
      <c r="I2663" s="811">
        <v>176.68</v>
      </c>
    </row>
    <row r="2664" spans="2:9" ht="30" x14ac:dyDescent="0.25">
      <c r="B2664" s="6">
        <v>98616</v>
      </c>
      <c r="C2664" s="9" t="s">
        <v>987</v>
      </c>
      <c r="D2664" s="6" t="s">
        <v>64</v>
      </c>
      <c r="E2664" s="11">
        <f t="shared" si="82"/>
        <v>143.97</v>
      </c>
      <c r="F2664">
        <f t="shared" si="83"/>
        <v>98616</v>
      </c>
      <c r="H2664" s="11">
        <v>142.66</v>
      </c>
      <c r="I2664">
        <v>143.97</v>
      </c>
    </row>
    <row r="2665" spans="2:9" x14ac:dyDescent="0.25">
      <c r="B2665" s="4">
        <v>98617</v>
      </c>
      <c r="C2665" s="8" t="s">
        <v>988</v>
      </c>
      <c r="D2665" s="4" t="s">
        <v>64</v>
      </c>
      <c r="E2665" s="11">
        <f t="shared" si="82"/>
        <v>135.16</v>
      </c>
      <c r="F2665">
        <f t="shared" si="83"/>
        <v>98617</v>
      </c>
      <c r="H2665" s="14">
        <v>134.13</v>
      </c>
      <c r="I2665" s="811">
        <v>135.16</v>
      </c>
    </row>
    <row r="2666" spans="2:9" ht="30" x14ac:dyDescent="0.25">
      <c r="B2666" s="6">
        <v>98618</v>
      </c>
      <c r="C2666" s="9" t="s">
        <v>989</v>
      </c>
      <c r="D2666" s="6" t="s">
        <v>64</v>
      </c>
      <c r="E2666" s="11">
        <f t="shared" si="82"/>
        <v>184.48</v>
      </c>
      <c r="F2666">
        <f t="shared" si="83"/>
        <v>98618</v>
      </c>
      <c r="H2666" s="11">
        <v>182.95</v>
      </c>
      <c r="I2666">
        <v>184.48</v>
      </c>
    </row>
    <row r="2667" spans="2:9" ht="30" x14ac:dyDescent="0.25">
      <c r="B2667" s="4">
        <v>98619</v>
      </c>
      <c r="C2667" s="8" t="s">
        <v>990</v>
      </c>
      <c r="D2667" s="4" t="s">
        <v>64</v>
      </c>
      <c r="E2667" s="11">
        <f t="shared" si="82"/>
        <v>171.08</v>
      </c>
      <c r="F2667">
        <f t="shared" si="83"/>
        <v>98619</v>
      </c>
      <c r="H2667" s="14">
        <v>169.98</v>
      </c>
      <c r="I2667" s="811">
        <v>171.08</v>
      </c>
    </row>
    <row r="2668" spans="2:9" x14ac:dyDescent="0.25">
      <c r="B2668" s="6">
        <v>98620</v>
      </c>
      <c r="C2668" s="9" t="s">
        <v>991</v>
      </c>
      <c r="D2668" s="6" t="s">
        <v>64</v>
      </c>
      <c r="E2668" s="11">
        <f t="shared" si="82"/>
        <v>164.32</v>
      </c>
      <c r="F2668">
        <f t="shared" si="83"/>
        <v>98620</v>
      </c>
      <c r="H2668" s="11">
        <v>163.41999999999999</v>
      </c>
      <c r="I2668">
        <v>164.32</v>
      </c>
    </row>
    <row r="2669" spans="2:9" ht="30" x14ac:dyDescent="0.25">
      <c r="B2669" s="4">
        <v>98621</v>
      </c>
      <c r="C2669" s="8" t="s">
        <v>992</v>
      </c>
      <c r="D2669" s="4" t="s">
        <v>64</v>
      </c>
      <c r="E2669" s="11">
        <f t="shared" si="82"/>
        <v>213.25</v>
      </c>
      <c r="F2669">
        <f t="shared" si="83"/>
        <v>98621</v>
      </c>
      <c r="H2669" s="14">
        <v>211.92</v>
      </c>
      <c r="I2669" s="811">
        <v>213.25</v>
      </c>
    </row>
    <row r="2670" spans="2:9" ht="30" x14ac:dyDescent="0.25">
      <c r="B2670" s="6">
        <v>98622</v>
      </c>
      <c r="C2670" s="9" t="s">
        <v>993</v>
      </c>
      <c r="D2670" s="6" t="s">
        <v>64</v>
      </c>
      <c r="E2670" s="11">
        <f t="shared" si="82"/>
        <v>202.46</v>
      </c>
      <c r="F2670">
        <f t="shared" si="83"/>
        <v>98622</v>
      </c>
      <c r="H2670" s="11">
        <v>201.46</v>
      </c>
      <c r="I2670" s="76">
        <v>202.46</v>
      </c>
    </row>
    <row r="2671" spans="2:9" x14ac:dyDescent="0.25">
      <c r="B2671" s="4">
        <v>98623</v>
      </c>
      <c r="C2671" s="8" t="s">
        <v>994</v>
      </c>
      <c r="D2671" s="4" t="s">
        <v>64</v>
      </c>
      <c r="E2671" s="11">
        <f t="shared" si="82"/>
        <v>196.94</v>
      </c>
      <c r="F2671">
        <f t="shared" si="83"/>
        <v>98623</v>
      </c>
      <c r="H2671" s="14">
        <v>196.1</v>
      </c>
      <c r="I2671" s="807">
        <v>196.94</v>
      </c>
    </row>
    <row r="2672" spans="2:9" ht="30" x14ac:dyDescent="0.25">
      <c r="B2672" s="6">
        <v>98624</v>
      </c>
      <c r="C2672" s="9" t="s">
        <v>995</v>
      </c>
      <c r="D2672" s="6" t="s">
        <v>64</v>
      </c>
      <c r="E2672" s="11">
        <f t="shared" si="82"/>
        <v>243.81</v>
      </c>
      <c r="F2672">
        <f t="shared" si="83"/>
        <v>98624</v>
      </c>
      <c r="H2672" s="11">
        <v>242.6</v>
      </c>
      <c r="I2672" s="76">
        <v>243.81</v>
      </c>
    </row>
    <row r="2673" spans="2:9" ht="30" x14ac:dyDescent="0.25">
      <c r="B2673" s="4">
        <v>98625</v>
      </c>
      <c r="C2673" s="8" t="s">
        <v>996</v>
      </c>
      <c r="D2673" s="4" t="s">
        <v>64</v>
      </c>
      <c r="E2673" s="11">
        <f t="shared" si="82"/>
        <v>234.66</v>
      </c>
      <c r="F2673">
        <f t="shared" si="83"/>
        <v>98625</v>
      </c>
      <c r="H2673" s="14">
        <v>233.72</v>
      </c>
      <c r="I2673" s="807">
        <v>234.66</v>
      </c>
    </row>
    <row r="2674" spans="2:9" x14ac:dyDescent="0.25">
      <c r="B2674" s="6">
        <v>98626</v>
      </c>
      <c r="C2674" s="9" t="s">
        <v>997</v>
      </c>
      <c r="D2674" s="6" t="s">
        <v>64</v>
      </c>
      <c r="E2674" s="11">
        <f t="shared" si="82"/>
        <v>229.89</v>
      </c>
      <c r="F2674">
        <f t="shared" si="83"/>
        <v>98626</v>
      </c>
      <c r="H2674" s="11">
        <v>229.09</v>
      </c>
      <c r="I2674" s="76">
        <v>229.89</v>
      </c>
    </row>
    <row r="2675" spans="2:9" x14ac:dyDescent="0.25">
      <c r="B2675" s="4">
        <v>98655</v>
      </c>
      <c r="C2675" s="8" t="s">
        <v>998</v>
      </c>
      <c r="D2675" s="4" t="s">
        <v>9</v>
      </c>
      <c r="E2675" s="11">
        <f t="shared" si="82"/>
        <v>752.2</v>
      </c>
      <c r="F2675">
        <f t="shared" si="83"/>
        <v>98655</v>
      </c>
      <c r="H2675" s="14">
        <v>729.32</v>
      </c>
      <c r="I2675" s="807">
        <v>752.2</v>
      </c>
    </row>
    <row r="2676" spans="2:9" x14ac:dyDescent="0.25">
      <c r="B2676" s="6">
        <v>98656</v>
      </c>
      <c r="C2676" s="9" t="s">
        <v>999</v>
      </c>
      <c r="D2676" s="6" t="s">
        <v>9</v>
      </c>
      <c r="E2676" s="11">
        <f t="shared" si="82"/>
        <v>765.35</v>
      </c>
      <c r="F2676">
        <f t="shared" si="83"/>
        <v>98656</v>
      </c>
      <c r="H2676" s="11">
        <v>742.27</v>
      </c>
      <c r="I2676" s="76">
        <v>765.35</v>
      </c>
    </row>
    <row r="2677" spans="2:9" x14ac:dyDescent="0.25">
      <c r="B2677" s="4">
        <v>98657</v>
      </c>
      <c r="C2677" s="8" t="s">
        <v>1000</v>
      </c>
      <c r="D2677" s="4" t="s">
        <v>9</v>
      </c>
      <c r="E2677" s="11">
        <f t="shared" si="82"/>
        <v>778.51</v>
      </c>
      <c r="F2677">
        <f t="shared" si="83"/>
        <v>98657</v>
      </c>
      <c r="H2677" s="14">
        <v>755.23</v>
      </c>
      <c r="I2677" s="807">
        <v>778.51</v>
      </c>
    </row>
    <row r="2678" spans="2:9" x14ac:dyDescent="0.25">
      <c r="B2678" s="6">
        <v>98658</v>
      </c>
      <c r="C2678" s="9" t="s">
        <v>1001</v>
      </c>
      <c r="D2678" s="6" t="s">
        <v>9</v>
      </c>
      <c r="E2678" s="11">
        <f t="shared" si="82"/>
        <v>791.67</v>
      </c>
      <c r="F2678">
        <f t="shared" si="83"/>
        <v>98658</v>
      </c>
      <c r="H2678" s="11">
        <v>768.18</v>
      </c>
      <c r="I2678">
        <v>791.67</v>
      </c>
    </row>
    <row r="2679" spans="2:9" x14ac:dyDescent="0.25">
      <c r="B2679" s="4">
        <v>98659</v>
      </c>
      <c r="C2679" s="8" t="s">
        <v>1002</v>
      </c>
      <c r="D2679" s="4" t="s">
        <v>9</v>
      </c>
      <c r="E2679" s="11">
        <f t="shared" si="82"/>
        <v>817.97</v>
      </c>
      <c r="F2679">
        <f t="shared" si="83"/>
        <v>98659</v>
      </c>
      <c r="H2679" s="14">
        <v>794.09</v>
      </c>
      <c r="I2679" s="807">
        <v>817.97</v>
      </c>
    </row>
    <row r="2680" spans="2:9" x14ac:dyDescent="0.25">
      <c r="B2680" s="6">
        <v>98746</v>
      </c>
      <c r="C2680" s="9" t="s">
        <v>1003</v>
      </c>
      <c r="D2680" s="6" t="s">
        <v>9</v>
      </c>
      <c r="E2680" s="11">
        <f t="shared" si="82"/>
        <v>63.25</v>
      </c>
      <c r="F2680">
        <f t="shared" si="83"/>
        <v>98746</v>
      </c>
      <c r="H2680" s="11">
        <v>59.13</v>
      </c>
      <c r="I2680">
        <v>63.25</v>
      </c>
    </row>
    <row r="2681" spans="2:9" x14ac:dyDescent="0.25">
      <c r="B2681" s="4">
        <v>98749</v>
      </c>
      <c r="C2681" s="8" t="s">
        <v>1004</v>
      </c>
      <c r="D2681" s="4" t="s">
        <v>9</v>
      </c>
      <c r="E2681" s="11">
        <f t="shared" si="82"/>
        <v>76.08</v>
      </c>
      <c r="F2681">
        <f t="shared" si="83"/>
        <v>98749</v>
      </c>
      <c r="H2681" s="14">
        <v>71.8</v>
      </c>
      <c r="I2681" s="807">
        <v>76.08</v>
      </c>
    </row>
    <row r="2682" spans="2:9" x14ac:dyDescent="0.25">
      <c r="B2682" s="6">
        <v>98750</v>
      </c>
      <c r="C2682" s="9" t="s">
        <v>1005</v>
      </c>
      <c r="D2682" s="6" t="s">
        <v>9</v>
      </c>
      <c r="E2682" s="11">
        <f t="shared" si="82"/>
        <v>91.65</v>
      </c>
      <c r="F2682">
        <f t="shared" si="83"/>
        <v>98750</v>
      </c>
      <c r="H2682" s="11">
        <v>87.24</v>
      </c>
      <c r="I2682">
        <v>91.65</v>
      </c>
    </row>
    <row r="2683" spans="2:9" x14ac:dyDescent="0.25">
      <c r="B2683" s="4">
        <v>98751</v>
      </c>
      <c r="C2683" s="8" t="s">
        <v>1006</v>
      </c>
      <c r="D2683" s="4" t="s">
        <v>9</v>
      </c>
      <c r="E2683" s="11">
        <f t="shared" si="82"/>
        <v>132.32</v>
      </c>
      <c r="F2683">
        <f t="shared" si="83"/>
        <v>98751</v>
      </c>
      <c r="H2683" s="14">
        <v>127.59</v>
      </c>
      <c r="I2683" s="807">
        <v>132.32</v>
      </c>
    </row>
    <row r="2684" spans="2:9" x14ac:dyDescent="0.25">
      <c r="B2684" s="6">
        <v>98752</v>
      </c>
      <c r="C2684" s="9" t="s">
        <v>1007</v>
      </c>
      <c r="D2684" s="6" t="s">
        <v>9</v>
      </c>
      <c r="E2684" s="11">
        <f t="shared" si="82"/>
        <v>181.36</v>
      </c>
      <c r="F2684">
        <f t="shared" si="83"/>
        <v>98752</v>
      </c>
      <c r="H2684" s="11">
        <v>176.34</v>
      </c>
      <c r="I2684">
        <v>181.36</v>
      </c>
    </row>
    <row r="2685" spans="2:9" x14ac:dyDescent="0.25">
      <c r="B2685" s="4">
        <v>98753</v>
      </c>
      <c r="C2685" s="8" t="s">
        <v>1008</v>
      </c>
      <c r="D2685" s="4" t="s">
        <v>9</v>
      </c>
      <c r="E2685" s="11">
        <f t="shared" si="82"/>
        <v>242.4</v>
      </c>
      <c r="F2685">
        <f t="shared" si="83"/>
        <v>98753</v>
      </c>
      <c r="H2685" s="14">
        <v>237.09</v>
      </c>
      <c r="I2685" s="811">
        <v>242.4</v>
      </c>
    </row>
    <row r="2686" spans="2:9" ht="30" x14ac:dyDescent="0.25">
      <c r="B2686" s="6">
        <v>100763</v>
      </c>
      <c r="C2686" s="9" t="s">
        <v>8295</v>
      </c>
      <c r="D2686" s="6" t="s">
        <v>49</v>
      </c>
      <c r="E2686" s="11">
        <f t="shared" si="82"/>
        <v>15.59</v>
      </c>
      <c r="F2686">
        <f t="shared" si="83"/>
        <v>100763</v>
      </c>
      <c r="H2686" s="11">
        <v>15.45</v>
      </c>
      <c r="I2686">
        <v>15.59</v>
      </c>
    </row>
    <row r="2687" spans="2:9" ht="30" x14ac:dyDescent="0.25">
      <c r="B2687" s="4">
        <v>100764</v>
      </c>
      <c r="C2687" s="8" t="s">
        <v>8517</v>
      </c>
      <c r="D2687" s="4" t="s">
        <v>49</v>
      </c>
      <c r="E2687" s="11">
        <f t="shared" si="82"/>
        <v>15.31</v>
      </c>
      <c r="F2687">
        <f t="shared" si="83"/>
        <v>100764</v>
      </c>
      <c r="H2687" s="14">
        <v>15.18</v>
      </c>
      <c r="I2687" s="811">
        <v>15.31</v>
      </c>
    </row>
    <row r="2688" spans="2:9" ht="30" x14ac:dyDescent="0.25">
      <c r="B2688" s="6">
        <v>100765</v>
      </c>
      <c r="C2688" s="9" t="s">
        <v>8296</v>
      </c>
      <c r="D2688" s="6" t="s">
        <v>49</v>
      </c>
      <c r="E2688" s="11">
        <f t="shared" si="82"/>
        <v>13.95</v>
      </c>
      <c r="F2688">
        <f t="shared" si="83"/>
        <v>100765</v>
      </c>
      <c r="H2688" s="11">
        <v>13.89</v>
      </c>
      <c r="I2688">
        <v>13.95</v>
      </c>
    </row>
    <row r="2689" spans="2:9" ht="30" x14ac:dyDescent="0.25">
      <c r="B2689" s="4">
        <v>100766</v>
      </c>
      <c r="C2689" s="8" t="s">
        <v>8510</v>
      </c>
      <c r="D2689" s="4" t="s">
        <v>49</v>
      </c>
      <c r="E2689" s="11">
        <f t="shared" si="82"/>
        <v>14.07</v>
      </c>
      <c r="F2689">
        <f t="shared" si="83"/>
        <v>100766</v>
      </c>
      <c r="H2689" s="14">
        <v>13.98</v>
      </c>
      <c r="I2689" s="807">
        <v>14.07</v>
      </c>
    </row>
    <row r="2690" spans="2:9" ht="45" x14ac:dyDescent="0.25">
      <c r="B2690" s="6">
        <v>100767</v>
      </c>
      <c r="C2690" s="9" t="s">
        <v>8297</v>
      </c>
      <c r="D2690" s="6" t="s">
        <v>49</v>
      </c>
      <c r="E2690" s="11">
        <f t="shared" si="82"/>
        <v>16.21</v>
      </c>
      <c r="F2690">
        <f t="shared" si="83"/>
        <v>100767</v>
      </c>
      <c r="H2690" s="11">
        <v>15.8</v>
      </c>
      <c r="I2690" s="76">
        <v>16.21</v>
      </c>
    </row>
    <row r="2691" spans="2:9" ht="45" x14ac:dyDescent="0.25">
      <c r="B2691" s="4">
        <v>100768</v>
      </c>
      <c r="C2691" s="8" t="s">
        <v>8518</v>
      </c>
      <c r="D2691" s="4" t="s">
        <v>49</v>
      </c>
      <c r="E2691" s="11">
        <f t="shared" ref="E2691:E2754" si="84">IF($K$2=$H$1,H2691,I2691)</f>
        <v>15.36</v>
      </c>
      <c r="F2691">
        <f t="shared" ref="F2691:F2754" si="85">IF(LEN($B2691)=7,CONCATENATE(MID($B2691,1,6),"00",RIGHT($B2691,1)),IF(LEN($B2691)=8,CONCATENATE(MID($B2691,1,6),"0",RIGHT($B2691,2)),$B2691))</f>
        <v>100768</v>
      </c>
      <c r="H2691" s="14">
        <v>14.94</v>
      </c>
      <c r="I2691" s="807">
        <v>15.36</v>
      </c>
    </row>
    <row r="2692" spans="2:9" ht="45" x14ac:dyDescent="0.25">
      <c r="B2692" s="6">
        <v>100769</v>
      </c>
      <c r="C2692" s="9" t="s">
        <v>8298</v>
      </c>
      <c r="D2692" s="6" t="s">
        <v>49</v>
      </c>
      <c r="E2692" s="11">
        <f t="shared" si="84"/>
        <v>22.08</v>
      </c>
      <c r="F2692">
        <f t="shared" si="85"/>
        <v>100769</v>
      </c>
      <c r="H2692" s="11">
        <v>21.74</v>
      </c>
      <c r="I2692" s="76">
        <v>22.08</v>
      </c>
    </row>
    <row r="2693" spans="2:9" ht="45" x14ac:dyDescent="0.25">
      <c r="B2693" s="4">
        <v>100770</v>
      </c>
      <c r="C2693" s="8" t="s">
        <v>8519</v>
      </c>
      <c r="D2693" s="4" t="s">
        <v>49</v>
      </c>
      <c r="E2693" s="11">
        <f t="shared" si="84"/>
        <v>21.01</v>
      </c>
      <c r="F2693">
        <f t="shared" si="85"/>
        <v>100770</v>
      </c>
      <c r="H2693" s="14">
        <v>20.67</v>
      </c>
      <c r="I2693" s="807">
        <v>21.01</v>
      </c>
    </row>
    <row r="2694" spans="2:9" ht="45" x14ac:dyDescent="0.25">
      <c r="B2694" s="6">
        <v>100771</v>
      </c>
      <c r="C2694" s="9" t="s">
        <v>8299</v>
      </c>
      <c r="D2694" s="6" t="s">
        <v>49</v>
      </c>
      <c r="E2694" s="11">
        <f t="shared" si="84"/>
        <v>16.46</v>
      </c>
      <c r="F2694">
        <f t="shared" si="85"/>
        <v>100771</v>
      </c>
      <c r="H2694" s="11">
        <v>16.170000000000002</v>
      </c>
      <c r="I2694" s="76">
        <v>16.46</v>
      </c>
    </row>
    <row r="2695" spans="2:9" ht="45" x14ac:dyDescent="0.25">
      <c r="B2695" s="4">
        <v>100772</v>
      </c>
      <c r="C2695" s="8" t="s">
        <v>8520</v>
      </c>
      <c r="D2695" s="4" t="s">
        <v>49</v>
      </c>
      <c r="E2695" s="11">
        <f t="shared" si="84"/>
        <v>15.5</v>
      </c>
      <c r="F2695">
        <f t="shared" si="85"/>
        <v>100772</v>
      </c>
      <c r="H2695" s="14">
        <v>15.17</v>
      </c>
      <c r="I2695" s="807">
        <v>15.5</v>
      </c>
    </row>
    <row r="2696" spans="2:9" ht="30" x14ac:dyDescent="0.25">
      <c r="B2696" s="6">
        <v>100773</v>
      </c>
      <c r="C2696" s="9" t="s">
        <v>8300</v>
      </c>
      <c r="D2696" s="6" t="s">
        <v>49</v>
      </c>
      <c r="E2696" s="11">
        <f t="shared" si="84"/>
        <v>18.89</v>
      </c>
      <c r="F2696">
        <f t="shared" si="85"/>
        <v>100773</v>
      </c>
      <c r="H2696" s="11">
        <v>18.760000000000002</v>
      </c>
      <c r="I2696" s="76">
        <v>18.89</v>
      </c>
    </row>
    <row r="2697" spans="2:9" ht="30" x14ac:dyDescent="0.25">
      <c r="B2697" s="4">
        <v>100774</v>
      </c>
      <c r="C2697" s="8" t="s">
        <v>8301</v>
      </c>
      <c r="D2697" s="4" t="s">
        <v>49</v>
      </c>
      <c r="E2697" s="11">
        <f t="shared" si="84"/>
        <v>11.32</v>
      </c>
      <c r="F2697">
        <f t="shared" si="85"/>
        <v>100774</v>
      </c>
      <c r="H2697" s="14">
        <v>11.27</v>
      </c>
      <c r="I2697" s="807">
        <v>11.32</v>
      </c>
    </row>
    <row r="2698" spans="2:9" ht="30" x14ac:dyDescent="0.25">
      <c r="B2698" s="6">
        <v>100775</v>
      </c>
      <c r="C2698" s="9" t="s">
        <v>8302</v>
      </c>
      <c r="D2698" s="6" t="s">
        <v>49</v>
      </c>
      <c r="E2698" s="11">
        <f t="shared" si="84"/>
        <v>13.24</v>
      </c>
      <c r="F2698">
        <f t="shared" si="85"/>
        <v>100775</v>
      </c>
      <c r="H2698" s="11">
        <v>13.13</v>
      </c>
      <c r="I2698" s="76">
        <v>13.24</v>
      </c>
    </row>
    <row r="2699" spans="2:9" ht="30" x14ac:dyDescent="0.25">
      <c r="B2699" s="4">
        <v>100776</v>
      </c>
      <c r="C2699" s="8" t="s">
        <v>8303</v>
      </c>
      <c r="D2699" s="4" t="s">
        <v>49</v>
      </c>
      <c r="E2699" s="11">
        <f t="shared" si="84"/>
        <v>19.07</v>
      </c>
      <c r="F2699">
        <f t="shared" si="85"/>
        <v>100776</v>
      </c>
      <c r="H2699" s="14">
        <v>18.940000000000001</v>
      </c>
      <c r="I2699" s="811">
        <v>19.07</v>
      </c>
    </row>
    <row r="2700" spans="2:9" ht="30" x14ac:dyDescent="0.25">
      <c r="B2700" s="6">
        <v>100777</v>
      </c>
      <c r="C2700" s="9" t="s">
        <v>8304</v>
      </c>
      <c r="D2700" s="6" t="s">
        <v>49</v>
      </c>
      <c r="E2700" s="11">
        <f t="shared" si="84"/>
        <v>13.69</v>
      </c>
      <c r="F2700">
        <f t="shared" si="85"/>
        <v>100777</v>
      </c>
      <c r="H2700" s="11">
        <v>13.56</v>
      </c>
      <c r="I2700">
        <v>13.69</v>
      </c>
    </row>
    <row r="2701" spans="2:9" ht="30" x14ac:dyDescent="0.25">
      <c r="B2701" s="4">
        <v>100778</v>
      </c>
      <c r="C2701" s="8" t="s">
        <v>8305</v>
      </c>
      <c r="D2701" s="4" t="s">
        <v>49</v>
      </c>
      <c r="E2701" s="11">
        <f t="shared" si="84"/>
        <v>10.130000000000001</v>
      </c>
      <c r="F2701">
        <f t="shared" si="85"/>
        <v>100778</v>
      </c>
      <c r="H2701" s="14">
        <v>10.119999999999999</v>
      </c>
      <c r="I2701" s="811">
        <v>10.130000000000001</v>
      </c>
    </row>
    <row r="2702" spans="2:9" ht="30" x14ac:dyDescent="0.25">
      <c r="B2702" s="6">
        <v>103795</v>
      </c>
      <c r="C2702" s="9" t="s">
        <v>7764</v>
      </c>
      <c r="D2702" s="6" t="s">
        <v>64</v>
      </c>
      <c r="E2702" s="11">
        <f t="shared" si="84"/>
        <v>94.36</v>
      </c>
      <c r="F2702">
        <f t="shared" si="85"/>
        <v>103795</v>
      </c>
      <c r="H2702" s="11">
        <v>90.3</v>
      </c>
      <c r="I2702">
        <v>94.36</v>
      </c>
    </row>
    <row r="2703" spans="2:9" ht="30" x14ac:dyDescent="0.25">
      <c r="B2703" s="4">
        <v>103796</v>
      </c>
      <c r="C2703" s="8" t="s">
        <v>7765</v>
      </c>
      <c r="D2703" s="4" t="s">
        <v>64</v>
      </c>
      <c r="E2703" s="11">
        <f t="shared" si="84"/>
        <v>70.02</v>
      </c>
      <c r="F2703">
        <f t="shared" si="85"/>
        <v>103796</v>
      </c>
      <c r="H2703" s="14">
        <v>68.569999999999993</v>
      </c>
      <c r="I2703" s="811">
        <v>70.02</v>
      </c>
    </row>
    <row r="2704" spans="2:9" x14ac:dyDescent="0.25">
      <c r="B2704" s="6">
        <v>103797</v>
      </c>
      <c r="C2704" s="9" t="s">
        <v>18361</v>
      </c>
      <c r="D2704" s="6" t="s">
        <v>49</v>
      </c>
      <c r="E2704" s="11">
        <f t="shared" si="84"/>
        <v>17.93</v>
      </c>
      <c r="F2704">
        <f t="shared" si="85"/>
        <v>103797</v>
      </c>
      <c r="H2704" s="11">
        <v>17.21</v>
      </c>
      <c r="I2704">
        <v>17.93</v>
      </c>
    </row>
    <row r="2705" spans="2:9" ht="30" x14ac:dyDescent="0.25">
      <c r="B2705" s="4">
        <v>103798</v>
      </c>
      <c r="C2705" s="8" t="s">
        <v>7766</v>
      </c>
      <c r="D2705" s="4" t="s">
        <v>7</v>
      </c>
      <c r="E2705" s="11">
        <f t="shared" si="84"/>
        <v>869.1</v>
      </c>
      <c r="F2705">
        <f t="shared" si="85"/>
        <v>103798</v>
      </c>
      <c r="H2705" s="14">
        <v>863.18</v>
      </c>
      <c r="I2705" s="811">
        <v>869.1</v>
      </c>
    </row>
    <row r="2706" spans="2:9" ht="45" x14ac:dyDescent="0.25">
      <c r="B2706" s="6">
        <v>103799</v>
      </c>
      <c r="C2706" s="9" t="s">
        <v>7767</v>
      </c>
      <c r="D2706" s="6" t="s">
        <v>7</v>
      </c>
      <c r="E2706" s="11">
        <f t="shared" si="84"/>
        <v>474.95</v>
      </c>
      <c r="F2706">
        <f t="shared" si="85"/>
        <v>103799</v>
      </c>
      <c r="H2706" s="11">
        <v>459.98</v>
      </c>
      <c r="I2706">
        <v>474.95</v>
      </c>
    </row>
    <row r="2707" spans="2:9" ht="30" x14ac:dyDescent="0.25">
      <c r="B2707" s="4">
        <v>103800</v>
      </c>
      <c r="C2707" s="8" t="s">
        <v>7768</v>
      </c>
      <c r="D2707" s="4" t="s">
        <v>7</v>
      </c>
      <c r="E2707" s="11">
        <f t="shared" si="84"/>
        <v>560.39</v>
      </c>
      <c r="F2707">
        <f t="shared" si="85"/>
        <v>103800</v>
      </c>
      <c r="H2707" s="14">
        <v>540.86</v>
      </c>
      <c r="I2707" s="811">
        <v>560.39</v>
      </c>
    </row>
    <row r="2708" spans="2:9" ht="30" x14ac:dyDescent="0.25">
      <c r="B2708" s="6">
        <v>103801</v>
      </c>
      <c r="C2708" s="9" t="s">
        <v>7769</v>
      </c>
      <c r="D2708" s="6" t="s">
        <v>7</v>
      </c>
      <c r="E2708" s="11">
        <f t="shared" si="84"/>
        <v>708.28</v>
      </c>
      <c r="F2708">
        <f t="shared" si="85"/>
        <v>103801</v>
      </c>
      <c r="H2708" s="11">
        <v>688.78</v>
      </c>
      <c r="I2708">
        <v>708.28</v>
      </c>
    </row>
    <row r="2709" spans="2:9" ht="45" x14ac:dyDescent="0.25">
      <c r="B2709" s="4">
        <v>103925</v>
      </c>
      <c r="C2709" s="8" t="s">
        <v>18362</v>
      </c>
      <c r="D2709" s="4" t="s">
        <v>7</v>
      </c>
      <c r="E2709" s="11">
        <f t="shared" si="84"/>
        <v>2024.5</v>
      </c>
      <c r="F2709">
        <f t="shared" si="85"/>
        <v>103925</v>
      </c>
      <c r="H2709" s="14">
        <v>1970.62</v>
      </c>
      <c r="I2709" s="807">
        <v>2024.5</v>
      </c>
    </row>
    <row r="2710" spans="2:9" ht="45" x14ac:dyDescent="0.25">
      <c r="B2710" s="6">
        <v>103926</v>
      </c>
      <c r="C2710" s="9" t="s">
        <v>18363</v>
      </c>
      <c r="D2710" s="6" t="s">
        <v>7</v>
      </c>
      <c r="E2710" s="11">
        <f t="shared" si="84"/>
        <v>1665.54</v>
      </c>
      <c r="F2710">
        <f t="shared" si="85"/>
        <v>103926</v>
      </c>
      <c r="H2710" s="11">
        <v>1626.69</v>
      </c>
      <c r="I2710" s="76">
        <v>1665.54</v>
      </c>
    </row>
    <row r="2711" spans="2:9" ht="30" x14ac:dyDescent="0.25">
      <c r="B2711" s="4">
        <v>103928</v>
      </c>
      <c r="C2711" s="8" t="s">
        <v>7770</v>
      </c>
      <c r="D2711" s="4" t="s">
        <v>7</v>
      </c>
      <c r="E2711" s="11">
        <f t="shared" si="84"/>
        <v>560.39</v>
      </c>
      <c r="F2711">
        <f t="shared" si="85"/>
        <v>103928</v>
      </c>
      <c r="H2711" s="14">
        <v>540.86</v>
      </c>
      <c r="I2711" s="811">
        <v>560.39</v>
      </c>
    </row>
    <row r="2712" spans="2:9" ht="30" x14ac:dyDescent="0.25">
      <c r="B2712" s="6">
        <v>103929</v>
      </c>
      <c r="C2712" s="9" t="s">
        <v>7771</v>
      </c>
      <c r="D2712" s="6" t="s">
        <v>7</v>
      </c>
      <c r="E2712" s="11">
        <f t="shared" si="84"/>
        <v>1408.55</v>
      </c>
      <c r="F2712">
        <f t="shared" si="85"/>
        <v>103929</v>
      </c>
      <c r="H2712" s="11">
        <v>1374.55</v>
      </c>
      <c r="I2712" s="76">
        <v>1408.55</v>
      </c>
    </row>
    <row r="2713" spans="2:9" ht="30" x14ac:dyDescent="0.25">
      <c r="B2713" s="4">
        <v>103930</v>
      </c>
      <c r="C2713" s="8" t="s">
        <v>7772</v>
      </c>
      <c r="D2713" s="4" t="s">
        <v>7</v>
      </c>
      <c r="E2713" s="11">
        <f t="shared" si="84"/>
        <v>871.29</v>
      </c>
      <c r="F2713">
        <f t="shared" si="85"/>
        <v>103930</v>
      </c>
      <c r="H2713" s="14">
        <v>848.26</v>
      </c>
      <c r="I2713" s="811">
        <v>871.29</v>
      </c>
    </row>
    <row r="2714" spans="2:9" ht="30" x14ac:dyDescent="0.25">
      <c r="B2714" s="6">
        <v>103931</v>
      </c>
      <c r="C2714" s="9" t="s">
        <v>7773</v>
      </c>
      <c r="D2714" s="6" t="s">
        <v>7</v>
      </c>
      <c r="E2714" s="11">
        <f t="shared" si="84"/>
        <v>636.83000000000004</v>
      </c>
      <c r="F2714">
        <f t="shared" si="85"/>
        <v>103931</v>
      </c>
      <c r="H2714" s="11">
        <v>618.61</v>
      </c>
      <c r="I2714">
        <v>636.83000000000004</v>
      </c>
    </row>
    <row r="2715" spans="2:9" ht="30" x14ac:dyDescent="0.25">
      <c r="B2715" s="4">
        <v>103932</v>
      </c>
      <c r="C2715" s="8" t="s">
        <v>7774</v>
      </c>
      <c r="D2715" s="4" t="s">
        <v>7</v>
      </c>
      <c r="E2715" s="11">
        <f t="shared" si="84"/>
        <v>602.48</v>
      </c>
      <c r="F2715">
        <f t="shared" si="85"/>
        <v>103932</v>
      </c>
      <c r="H2715" s="14">
        <v>584.96</v>
      </c>
      <c r="I2715" s="811">
        <v>602.48</v>
      </c>
    </row>
    <row r="2716" spans="2:9" ht="30" x14ac:dyDescent="0.25">
      <c r="B2716" s="6">
        <v>103933</v>
      </c>
      <c r="C2716" s="9" t="s">
        <v>7775</v>
      </c>
      <c r="D2716" s="6" t="s">
        <v>7</v>
      </c>
      <c r="E2716" s="11">
        <f t="shared" si="84"/>
        <v>1882.83</v>
      </c>
      <c r="F2716">
        <f t="shared" si="85"/>
        <v>103933</v>
      </c>
      <c r="H2716" s="11">
        <v>1847.2</v>
      </c>
      <c r="I2716" s="76">
        <v>1882.83</v>
      </c>
    </row>
    <row r="2717" spans="2:9" x14ac:dyDescent="0.25">
      <c r="B2717" s="4">
        <v>105041</v>
      </c>
      <c r="C2717" s="8" t="s">
        <v>18364</v>
      </c>
      <c r="D2717" s="4" t="s">
        <v>9</v>
      </c>
      <c r="E2717" s="11">
        <f t="shared" si="84"/>
        <v>56.95</v>
      </c>
      <c r="F2717">
        <f t="shared" si="85"/>
        <v>105041</v>
      </c>
      <c r="H2717" s="14">
        <v>55.17</v>
      </c>
      <c r="I2717" s="811">
        <v>56.95</v>
      </c>
    </row>
    <row r="2718" spans="2:9" ht="30" x14ac:dyDescent="0.25">
      <c r="B2718" s="6">
        <v>105042</v>
      </c>
      <c r="C2718" s="9" t="s">
        <v>18365</v>
      </c>
      <c r="D2718" s="6" t="s">
        <v>9</v>
      </c>
      <c r="E2718" s="11">
        <f t="shared" si="84"/>
        <v>70.59</v>
      </c>
      <c r="F2718">
        <f t="shared" si="85"/>
        <v>105042</v>
      </c>
      <c r="H2718" s="11">
        <v>68.41</v>
      </c>
      <c r="I2718">
        <v>70.59</v>
      </c>
    </row>
    <row r="2719" spans="2:9" x14ac:dyDescent="0.25">
      <c r="B2719" s="4">
        <v>105045</v>
      </c>
      <c r="C2719" s="8" t="s">
        <v>18366</v>
      </c>
      <c r="D2719" s="4" t="s">
        <v>9</v>
      </c>
      <c r="E2719" s="11">
        <f t="shared" si="84"/>
        <v>66.8</v>
      </c>
      <c r="F2719">
        <f t="shared" si="85"/>
        <v>105045</v>
      </c>
      <c r="H2719" s="14">
        <v>64.92</v>
      </c>
      <c r="I2719" s="811">
        <v>66.8</v>
      </c>
    </row>
    <row r="2720" spans="2:9" ht="30" x14ac:dyDescent="0.25">
      <c r="B2720" s="6">
        <v>105046</v>
      </c>
      <c r="C2720" s="9" t="s">
        <v>18367</v>
      </c>
      <c r="D2720" s="6" t="s">
        <v>9</v>
      </c>
      <c r="E2720" s="11">
        <f t="shared" si="84"/>
        <v>60.81</v>
      </c>
      <c r="F2720">
        <f t="shared" si="85"/>
        <v>105046</v>
      </c>
      <c r="H2720" s="11">
        <v>59.45</v>
      </c>
      <c r="I2720">
        <v>60.81</v>
      </c>
    </row>
    <row r="2721" spans="2:9" ht="30" x14ac:dyDescent="0.25">
      <c r="B2721" s="4">
        <v>105050</v>
      </c>
      <c r="C2721" s="8" t="s">
        <v>18368</v>
      </c>
      <c r="D2721" s="4" t="s">
        <v>9</v>
      </c>
      <c r="E2721" s="11">
        <f t="shared" si="84"/>
        <v>233.61</v>
      </c>
      <c r="F2721">
        <f t="shared" si="85"/>
        <v>105050</v>
      </c>
      <c r="H2721" s="14">
        <v>231.39</v>
      </c>
      <c r="I2721" s="811">
        <v>233.61</v>
      </c>
    </row>
    <row r="2722" spans="2:9" ht="30" x14ac:dyDescent="0.25">
      <c r="B2722" s="6">
        <v>105053</v>
      </c>
      <c r="C2722" s="9" t="s">
        <v>18369</v>
      </c>
      <c r="D2722" s="6" t="s">
        <v>9</v>
      </c>
      <c r="E2722" s="11">
        <f t="shared" si="84"/>
        <v>223.95</v>
      </c>
      <c r="F2722">
        <f t="shared" si="85"/>
        <v>105053</v>
      </c>
      <c r="H2722" s="11">
        <v>222.56</v>
      </c>
      <c r="I2722">
        <v>223.95</v>
      </c>
    </row>
    <row r="2723" spans="2:9" ht="30" x14ac:dyDescent="0.25">
      <c r="B2723" s="4">
        <v>105056</v>
      </c>
      <c r="C2723" s="8" t="s">
        <v>18370</v>
      </c>
      <c r="D2723" s="4" t="s">
        <v>9</v>
      </c>
      <c r="E2723" s="11">
        <f t="shared" si="84"/>
        <v>325.38</v>
      </c>
      <c r="F2723">
        <f t="shared" si="85"/>
        <v>105056</v>
      </c>
      <c r="H2723" s="14">
        <v>323.12</v>
      </c>
      <c r="I2723" s="811">
        <v>325.38</v>
      </c>
    </row>
    <row r="2724" spans="2:9" ht="30" x14ac:dyDescent="0.25">
      <c r="B2724" s="6">
        <v>105058</v>
      </c>
      <c r="C2724" s="9" t="s">
        <v>18371</v>
      </c>
      <c r="D2724" s="6" t="s">
        <v>9</v>
      </c>
      <c r="E2724" s="11">
        <f t="shared" si="84"/>
        <v>316.36</v>
      </c>
      <c r="F2724">
        <f t="shared" si="85"/>
        <v>105058</v>
      </c>
      <c r="H2724" s="11">
        <v>314.86</v>
      </c>
      <c r="I2724" s="76">
        <v>316.36</v>
      </c>
    </row>
    <row r="2725" spans="2:9" ht="30" x14ac:dyDescent="0.25">
      <c r="B2725" s="4">
        <v>105061</v>
      </c>
      <c r="C2725" s="8" t="s">
        <v>18372</v>
      </c>
      <c r="D2725" s="4" t="s">
        <v>9</v>
      </c>
      <c r="E2725" s="11">
        <f t="shared" si="84"/>
        <v>87.19</v>
      </c>
      <c r="F2725">
        <f t="shared" si="85"/>
        <v>105061</v>
      </c>
      <c r="H2725" s="14">
        <v>84.48</v>
      </c>
      <c r="I2725" s="807">
        <v>87.19</v>
      </c>
    </row>
    <row r="2726" spans="2:9" ht="30" x14ac:dyDescent="0.25">
      <c r="B2726" s="6">
        <v>105064</v>
      </c>
      <c r="C2726" s="9" t="s">
        <v>18373</v>
      </c>
      <c r="D2726" s="6" t="s">
        <v>9</v>
      </c>
      <c r="E2726" s="11">
        <f t="shared" si="84"/>
        <v>74.83</v>
      </c>
      <c r="F2726">
        <f t="shared" si="85"/>
        <v>105064</v>
      </c>
      <c r="H2726" s="11">
        <v>73.209999999999994</v>
      </c>
      <c r="I2726">
        <v>74.83</v>
      </c>
    </row>
    <row r="2727" spans="2:9" ht="30" x14ac:dyDescent="0.25">
      <c r="B2727" s="4">
        <v>105068</v>
      </c>
      <c r="C2727" s="8" t="s">
        <v>18374</v>
      </c>
      <c r="D2727" s="4" t="s">
        <v>9</v>
      </c>
      <c r="E2727" s="11">
        <f t="shared" si="84"/>
        <v>142.09</v>
      </c>
      <c r="F2727">
        <f t="shared" si="85"/>
        <v>105068</v>
      </c>
      <c r="H2727" s="14">
        <v>139.38</v>
      </c>
      <c r="I2727" s="807">
        <v>142.09</v>
      </c>
    </row>
    <row r="2728" spans="2:9" ht="30" x14ac:dyDescent="0.25">
      <c r="B2728" s="6">
        <v>105071</v>
      </c>
      <c r="C2728" s="9" t="s">
        <v>18375</v>
      </c>
      <c r="D2728" s="6" t="s">
        <v>9</v>
      </c>
      <c r="E2728" s="11">
        <f t="shared" si="84"/>
        <v>129.74</v>
      </c>
      <c r="F2728">
        <f t="shared" si="85"/>
        <v>105071</v>
      </c>
      <c r="H2728" s="11">
        <v>128.12</v>
      </c>
      <c r="I2728">
        <v>129.74</v>
      </c>
    </row>
    <row r="2729" spans="2:9" ht="30" x14ac:dyDescent="0.25">
      <c r="B2729" s="4">
        <v>105074</v>
      </c>
      <c r="C2729" s="8" t="s">
        <v>18376</v>
      </c>
      <c r="D2729" s="4" t="s">
        <v>9</v>
      </c>
      <c r="E2729" s="11">
        <f t="shared" si="84"/>
        <v>218.92</v>
      </c>
      <c r="F2729">
        <f t="shared" si="85"/>
        <v>105074</v>
      </c>
      <c r="H2729" s="14">
        <v>216.18</v>
      </c>
      <c r="I2729" s="811">
        <v>218.92</v>
      </c>
    </row>
    <row r="2730" spans="2:9" ht="30" x14ac:dyDescent="0.25">
      <c r="B2730" s="6">
        <v>105077</v>
      </c>
      <c r="C2730" s="9" t="s">
        <v>18377</v>
      </c>
      <c r="D2730" s="6" t="s">
        <v>9</v>
      </c>
      <c r="E2730" s="11">
        <f t="shared" si="84"/>
        <v>206.62</v>
      </c>
      <c r="F2730">
        <f t="shared" si="85"/>
        <v>105077</v>
      </c>
      <c r="H2730" s="11">
        <v>204.98</v>
      </c>
      <c r="I2730">
        <v>206.62</v>
      </c>
    </row>
    <row r="2731" spans="2:9" ht="30" x14ac:dyDescent="0.25">
      <c r="B2731" s="4">
        <v>105080</v>
      </c>
      <c r="C2731" s="8" t="s">
        <v>18378</v>
      </c>
      <c r="D2731" s="4" t="s">
        <v>9</v>
      </c>
      <c r="E2731" s="11">
        <f t="shared" si="84"/>
        <v>58.09</v>
      </c>
      <c r="F2731">
        <f t="shared" si="85"/>
        <v>105080</v>
      </c>
      <c r="H2731" s="14">
        <v>56.33</v>
      </c>
      <c r="I2731" s="807">
        <v>58.09</v>
      </c>
    </row>
    <row r="2732" spans="2:9" ht="30" x14ac:dyDescent="0.25">
      <c r="B2732" s="6">
        <v>105081</v>
      </c>
      <c r="C2732" s="9" t="s">
        <v>18379</v>
      </c>
      <c r="D2732" s="6" t="s">
        <v>9</v>
      </c>
      <c r="E2732" s="11">
        <f t="shared" si="84"/>
        <v>66.8</v>
      </c>
      <c r="F2732">
        <f t="shared" si="85"/>
        <v>105081</v>
      </c>
      <c r="H2732" s="11">
        <v>64.95</v>
      </c>
      <c r="I2732">
        <v>66.8</v>
      </c>
    </row>
    <row r="2733" spans="2:9" ht="30" x14ac:dyDescent="0.25">
      <c r="B2733" s="4">
        <v>105082</v>
      </c>
      <c r="C2733" s="8" t="s">
        <v>18380</v>
      </c>
      <c r="D2733" s="4" t="s">
        <v>9</v>
      </c>
      <c r="E2733" s="11">
        <f t="shared" si="84"/>
        <v>60.42</v>
      </c>
      <c r="F2733">
        <f t="shared" si="85"/>
        <v>105082</v>
      </c>
      <c r="H2733" s="14">
        <v>58.66</v>
      </c>
      <c r="I2733" s="811">
        <v>60.42</v>
      </c>
    </row>
    <row r="2734" spans="2:9" ht="30" x14ac:dyDescent="0.25">
      <c r="B2734" s="6">
        <v>105083</v>
      </c>
      <c r="C2734" s="9" t="s">
        <v>18381</v>
      </c>
      <c r="D2734" s="6" t="s">
        <v>9</v>
      </c>
      <c r="E2734" s="11">
        <f t="shared" si="84"/>
        <v>67.86</v>
      </c>
      <c r="F2734">
        <f t="shared" si="85"/>
        <v>105083</v>
      </c>
      <c r="H2734" s="11">
        <v>66.010000000000005</v>
      </c>
      <c r="I2734">
        <v>67.86</v>
      </c>
    </row>
    <row r="2735" spans="2:9" ht="30" x14ac:dyDescent="0.25">
      <c r="B2735" s="4">
        <v>105084</v>
      </c>
      <c r="C2735" s="8" t="s">
        <v>18382</v>
      </c>
      <c r="D2735" s="4" t="s">
        <v>9</v>
      </c>
      <c r="E2735" s="11">
        <f t="shared" si="84"/>
        <v>83.63</v>
      </c>
      <c r="F2735">
        <f t="shared" si="85"/>
        <v>105084</v>
      </c>
      <c r="H2735" s="14">
        <v>81.72</v>
      </c>
      <c r="I2735" s="811">
        <v>83.63</v>
      </c>
    </row>
    <row r="2736" spans="2:9" ht="30" x14ac:dyDescent="0.25">
      <c r="B2736" s="6">
        <v>105085</v>
      </c>
      <c r="C2736" s="9" t="s">
        <v>18383</v>
      </c>
      <c r="D2736" s="6" t="s">
        <v>9</v>
      </c>
      <c r="E2736" s="11">
        <f t="shared" si="84"/>
        <v>87.29</v>
      </c>
      <c r="F2736">
        <f t="shared" si="85"/>
        <v>105085</v>
      </c>
      <c r="H2736" s="11">
        <v>85.35</v>
      </c>
      <c r="I2736">
        <v>87.29</v>
      </c>
    </row>
    <row r="2737" spans="2:9" ht="30" x14ac:dyDescent="0.25">
      <c r="B2737" s="4">
        <v>105086</v>
      </c>
      <c r="C2737" s="8" t="s">
        <v>18384</v>
      </c>
      <c r="D2737" s="4" t="s">
        <v>9</v>
      </c>
      <c r="E2737" s="11">
        <f t="shared" si="84"/>
        <v>77.930000000000007</v>
      </c>
      <c r="F2737">
        <f t="shared" si="85"/>
        <v>105086</v>
      </c>
      <c r="H2737" s="14">
        <v>75.95</v>
      </c>
      <c r="I2737" s="811">
        <v>77.930000000000007</v>
      </c>
    </row>
    <row r="2738" spans="2:9" ht="30" x14ac:dyDescent="0.25">
      <c r="B2738" s="6">
        <v>105087</v>
      </c>
      <c r="C2738" s="9" t="s">
        <v>18385</v>
      </c>
      <c r="D2738" s="6" t="s">
        <v>9</v>
      </c>
      <c r="E2738" s="11">
        <f t="shared" si="84"/>
        <v>87.21</v>
      </c>
      <c r="F2738">
        <f t="shared" si="85"/>
        <v>105087</v>
      </c>
      <c r="H2738" s="11">
        <v>85.13</v>
      </c>
      <c r="I2738">
        <v>87.21</v>
      </c>
    </row>
    <row r="2739" spans="2:9" ht="30" x14ac:dyDescent="0.25">
      <c r="B2739" s="4">
        <v>105088</v>
      </c>
      <c r="C2739" s="8" t="s">
        <v>18386</v>
      </c>
      <c r="D2739" s="4" t="s">
        <v>9</v>
      </c>
      <c r="E2739" s="11">
        <f t="shared" si="84"/>
        <v>155.44999999999999</v>
      </c>
      <c r="F2739">
        <f t="shared" si="85"/>
        <v>105088</v>
      </c>
      <c r="H2739" s="14">
        <v>153.21</v>
      </c>
      <c r="I2739" s="811">
        <v>155.44999999999999</v>
      </c>
    </row>
    <row r="2740" spans="2:9" ht="30" x14ac:dyDescent="0.25">
      <c r="B2740" s="6">
        <v>105089</v>
      </c>
      <c r="C2740" s="9" t="s">
        <v>18387</v>
      </c>
      <c r="D2740" s="6" t="s">
        <v>9</v>
      </c>
      <c r="E2740" s="11">
        <f t="shared" si="84"/>
        <v>143.69</v>
      </c>
      <c r="F2740">
        <f t="shared" si="85"/>
        <v>105089</v>
      </c>
      <c r="H2740" s="11">
        <v>141.44999999999999</v>
      </c>
      <c r="I2740">
        <v>143.69</v>
      </c>
    </row>
    <row r="2741" spans="2:9" x14ac:dyDescent="0.25">
      <c r="B2741" s="4">
        <v>105090</v>
      </c>
      <c r="C2741" s="8" t="s">
        <v>18388</v>
      </c>
      <c r="D2741" s="4" t="s">
        <v>64</v>
      </c>
      <c r="E2741" s="11">
        <f t="shared" si="84"/>
        <v>422.11</v>
      </c>
      <c r="F2741">
        <f t="shared" si="85"/>
        <v>105090</v>
      </c>
      <c r="H2741" s="14">
        <v>419.48</v>
      </c>
      <c r="I2741" s="811">
        <v>422.11</v>
      </c>
    </row>
    <row r="2742" spans="2:9" ht="30" x14ac:dyDescent="0.25">
      <c r="B2742" s="6">
        <v>105091</v>
      </c>
      <c r="C2742" s="9" t="s">
        <v>18389</v>
      </c>
      <c r="D2742" s="6" t="s">
        <v>9</v>
      </c>
      <c r="E2742" s="11">
        <f t="shared" si="84"/>
        <v>114.44</v>
      </c>
      <c r="F2742">
        <f t="shared" si="85"/>
        <v>105091</v>
      </c>
      <c r="H2742" s="11">
        <v>112.39</v>
      </c>
      <c r="I2742">
        <v>114.44</v>
      </c>
    </row>
    <row r="2743" spans="2:9" ht="30" x14ac:dyDescent="0.25">
      <c r="B2743" s="4">
        <v>105092</v>
      </c>
      <c r="C2743" s="8" t="s">
        <v>18390</v>
      </c>
      <c r="D2743" s="4" t="s">
        <v>9</v>
      </c>
      <c r="E2743" s="11">
        <f t="shared" si="84"/>
        <v>124.23</v>
      </c>
      <c r="F2743">
        <f t="shared" si="85"/>
        <v>105092</v>
      </c>
      <c r="H2743" s="14">
        <v>122.18</v>
      </c>
      <c r="I2743" s="811">
        <v>124.23</v>
      </c>
    </row>
    <row r="2744" spans="2:9" ht="30" x14ac:dyDescent="0.25">
      <c r="B2744" s="6">
        <v>105093</v>
      </c>
      <c r="C2744" s="9" t="s">
        <v>18391</v>
      </c>
      <c r="D2744" s="6" t="s">
        <v>9</v>
      </c>
      <c r="E2744" s="11">
        <f t="shared" si="84"/>
        <v>126.05</v>
      </c>
      <c r="F2744">
        <f t="shared" si="85"/>
        <v>105093</v>
      </c>
      <c r="H2744" s="11">
        <v>123.81</v>
      </c>
      <c r="I2744">
        <v>126.05</v>
      </c>
    </row>
    <row r="2745" spans="2:9" ht="30" x14ac:dyDescent="0.25">
      <c r="B2745" s="4">
        <v>105095</v>
      </c>
      <c r="C2745" s="8" t="s">
        <v>18392</v>
      </c>
      <c r="D2745" s="4" t="s">
        <v>9</v>
      </c>
      <c r="E2745" s="11">
        <f t="shared" si="84"/>
        <v>108.74</v>
      </c>
      <c r="F2745">
        <f t="shared" si="85"/>
        <v>105095</v>
      </c>
      <c r="H2745" s="14">
        <v>106.55</v>
      </c>
      <c r="I2745" s="811">
        <v>108.74</v>
      </c>
    </row>
    <row r="2746" spans="2:9" ht="30" x14ac:dyDescent="0.25">
      <c r="B2746" s="6">
        <v>105098</v>
      </c>
      <c r="C2746" s="9" t="s">
        <v>18393</v>
      </c>
      <c r="D2746" s="6" t="s">
        <v>9</v>
      </c>
      <c r="E2746" s="11">
        <f t="shared" si="84"/>
        <v>98.98</v>
      </c>
      <c r="F2746">
        <f t="shared" si="85"/>
        <v>105098</v>
      </c>
      <c r="H2746" s="11">
        <v>97.61</v>
      </c>
      <c r="I2746">
        <v>98.98</v>
      </c>
    </row>
    <row r="2747" spans="2:9" x14ac:dyDescent="0.25">
      <c r="B2747" s="4">
        <v>105099</v>
      </c>
      <c r="C2747" s="8" t="s">
        <v>18394</v>
      </c>
      <c r="D2747" s="4" t="s">
        <v>9</v>
      </c>
      <c r="E2747" s="11">
        <f t="shared" si="84"/>
        <v>82.72</v>
      </c>
      <c r="F2747">
        <f t="shared" si="85"/>
        <v>105099</v>
      </c>
      <c r="H2747" s="14">
        <v>79.709999999999994</v>
      </c>
      <c r="I2747" s="811">
        <v>82.72</v>
      </c>
    </row>
    <row r="2748" spans="2:9" x14ac:dyDescent="0.25">
      <c r="B2748" s="6">
        <v>105100</v>
      </c>
      <c r="C2748" s="9" t="s">
        <v>18395</v>
      </c>
      <c r="D2748" s="6" t="s">
        <v>9</v>
      </c>
      <c r="E2748" s="11">
        <f t="shared" si="84"/>
        <v>123.36</v>
      </c>
      <c r="F2748">
        <f t="shared" si="85"/>
        <v>105100</v>
      </c>
      <c r="H2748" s="11">
        <v>120.1</v>
      </c>
      <c r="I2748">
        <v>123.36</v>
      </c>
    </row>
    <row r="2749" spans="2:9" x14ac:dyDescent="0.25">
      <c r="B2749" s="4">
        <v>105101</v>
      </c>
      <c r="C2749" s="8" t="s">
        <v>18396</v>
      </c>
      <c r="D2749" s="4" t="s">
        <v>9</v>
      </c>
      <c r="E2749" s="11">
        <f t="shared" si="84"/>
        <v>253.48</v>
      </c>
      <c r="F2749">
        <f t="shared" si="85"/>
        <v>105101</v>
      </c>
      <c r="H2749" s="14">
        <v>249.64</v>
      </c>
      <c r="I2749" s="811">
        <v>253.48</v>
      </c>
    </row>
    <row r="2750" spans="2:9" x14ac:dyDescent="0.25">
      <c r="B2750" s="6">
        <v>105102</v>
      </c>
      <c r="C2750" s="9" t="s">
        <v>18397</v>
      </c>
      <c r="D2750" s="6" t="s">
        <v>9</v>
      </c>
      <c r="E2750" s="11">
        <f t="shared" si="84"/>
        <v>352.07</v>
      </c>
      <c r="F2750">
        <f t="shared" si="85"/>
        <v>105102</v>
      </c>
      <c r="H2750" s="11">
        <v>347.5</v>
      </c>
      <c r="I2750">
        <v>352.07</v>
      </c>
    </row>
    <row r="2751" spans="2:9" ht="30" x14ac:dyDescent="0.25">
      <c r="B2751" s="4">
        <v>98562</v>
      </c>
      <c r="C2751" s="8" t="s">
        <v>9323</v>
      </c>
      <c r="D2751" s="4" t="s">
        <v>64</v>
      </c>
      <c r="E2751" s="11">
        <f t="shared" si="84"/>
        <v>47.94</v>
      </c>
      <c r="F2751">
        <f t="shared" si="85"/>
        <v>98562</v>
      </c>
      <c r="H2751" s="14">
        <v>44.68</v>
      </c>
      <c r="I2751" s="811">
        <v>47.94</v>
      </c>
    </row>
    <row r="2752" spans="2:9" x14ac:dyDescent="0.25">
      <c r="B2752" s="6">
        <v>98555</v>
      </c>
      <c r="C2752" s="9" t="s">
        <v>9324</v>
      </c>
      <c r="D2752" s="6" t="s">
        <v>64</v>
      </c>
      <c r="E2752" s="11">
        <f t="shared" si="84"/>
        <v>28.37</v>
      </c>
      <c r="F2752">
        <f t="shared" si="85"/>
        <v>98555</v>
      </c>
      <c r="H2752" s="11">
        <v>26.68</v>
      </c>
      <c r="I2752">
        <v>28.37</v>
      </c>
    </row>
    <row r="2753" spans="2:9" ht="30" x14ac:dyDescent="0.25">
      <c r="B2753" s="4">
        <v>98556</v>
      </c>
      <c r="C2753" s="8" t="s">
        <v>9325</v>
      </c>
      <c r="D2753" s="4" t="s">
        <v>64</v>
      </c>
      <c r="E2753" s="11">
        <f t="shared" si="84"/>
        <v>53.83</v>
      </c>
      <c r="F2753">
        <f t="shared" si="85"/>
        <v>98556</v>
      </c>
      <c r="H2753" s="14">
        <v>51.05</v>
      </c>
      <c r="I2753" s="811">
        <v>53.83</v>
      </c>
    </row>
    <row r="2754" spans="2:9" ht="30" x14ac:dyDescent="0.25">
      <c r="B2754" s="6">
        <v>98558</v>
      </c>
      <c r="C2754" s="9" t="s">
        <v>9326</v>
      </c>
      <c r="D2754" s="6" t="s">
        <v>42</v>
      </c>
      <c r="E2754" s="11">
        <f t="shared" si="84"/>
        <v>9.11</v>
      </c>
      <c r="F2754">
        <f t="shared" si="85"/>
        <v>98558</v>
      </c>
      <c r="H2754" s="11">
        <v>8.73</v>
      </c>
      <c r="I2754">
        <v>9.11</v>
      </c>
    </row>
    <row r="2755" spans="2:9" x14ac:dyDescent="0.25">
      <c r="B2755" s="4">
        <v>98559</v>
      </c>
      <c r="C2755" s="8" t="s">
        <v>9327</v>
      </c>
      <c r="D2755" s="4" t="s">
        <v>9</v>
      </c>
      <c r="E2755" s="11">
        <f t="shared" ref="E2755:E2818" si="86">IF($K$2=$H$1,H2755,I2755)</f>
        <v>4.93</v>
      </c>
      <c r="F2755">
        <f t="shared" ref="F2755:F2818" si="87">IF(LEN($B2755)=7,CONCATENATE(MID($B2755,1,6),"00",RIGHT($B2755,1)),IF(LEN($B2755)=8,CONCATENATE(MID($B2755,1,6),"0",RIGHT($B2755,2)),$B2755))</f>
        <v>98559</v>
      </c>
      <c r="H2755" s="14">
        <v>4.76</v>
      </c>
      <c r="I2755" s="811">
        <v>4.93</v>
      </c>
    </row>
    <row r="2756" spans="2:9" ht="30" x14ac:dyDescent="0.25">
      <c r="B2756" s="6">
        <v>98546</v>
      </c>
      <c r="C2756" s="9" t="s">
        <v>9328</v>
      </c>
      <c r="D2756" s="6" t="s">
        <v>64</v>
      </c>
      <c r="E2756" s="11">
        <f t="shared" si="86"/>
        <v>132.88</v>
      </c>
      <c r="F2756">
        <f t="shared" si="87"/>
        <v>98546</v>
      </c>
      <c r="H2756" s="11">
        <v>130.26</v>
      </c>
      <c r="I2756">
        <v>132.88</v>
      </c>
    </row>
    <row r="2757" spans="2:9" ht="30" x14ac:dyDescent="0.25">
      <c r="B2757" s="4">
        <v>98547</v>
      </c>
      <c r="C2757" s="8" t="s">
        <v>9329</v>
      </c>
      <c r="D2757" s="4" t="s">
        <v>64</v>
      </c>
      <c r="E2757" s="11">
        <f t="shared" si="86"/>
        <v>220.26</v>
      </c>
      <c r="F2757">
        <f t="shared" si="87"/>
        <v>98547</v>
      </c>
      <c r="H2757" s="14">
        <v>216.07</v>
      </c>
      <c r="I2757" s="811">
        <v>220.26</v>
      </c>
    </row>
    <row r="2758" spans="2:9" x14ac:dyDescent="0.25">
      <c r="B2758" s="6">
        <v>98553</v>
      </c>
      <c r="C2758" s="9" t="s">
        <v>9330</v>
      </c>
      <c r="D2758" s="6" t="s">
        <v>64</v>
      </c>
      <c r="E2758" s="11">
        <f t="shared" si="86"/>
        <v>166.17</v>
      </c>
      <c r="F2758">
        <f t="shared" si="87"/>
        <v>98553</v>
      </c>
      <c r="H2758" s="11">
        <v>164.76</v>
      </c>
      <c r="I2758">
        <v>166.17</v>
      </c>
    </row>
    <row r="2759" spans="2:9" x14ac:dyDescent="0.25">
      <c r="B2759" s="4">
        <v>98554</v>
      </c>
      <c r="C2759" s="8" t="s">
        <v>9331</v>
      </c>
      <c r="D2759" s="4" t="s">
        <v>64</v>
      </c>
      <c r="E2759" s="11">
        <f t="shared" si="86"/>
        <v>44.01</v>
      </c>
      <c r="F2759">
        <f t="shared" si="87"/>
        <v>98554</v>
      </c>
      <c r="H2759" s="14">
        <v>42.41</v>
      </c>
      <c r="I2759" s="811">
        <v>44.01</v>
      </c>
    </row>
    <row r="2760" spans="2:9" x14ac:dyDescent="0.25">
      <c r="B2760" s="6">
        <v>98557</v>
      </c>
      <c r="C2760" s="9" t="s">
        <v>9332</v>
      </c>
      <c r="D2760" s="6" t="s">
        <v>64</v>
      </c>
      <c r="E2760" s="11">
        <f t="shared" si="86"/>
        <v>42.71</v>
      </c>
      <c r="F2760">
        <f t="shared" si="87"/>
        <v>98557</v>
      </c>
      <c r="H2760" s="11">
        <v>41.51</v>
      </c>
      <c r="I2760">
        <v>42.71</v>
      </c>
    </row>
    <row r="2761" spans="2:9" x14ac:dyDescent="0.25">
      <c r="B2761" s="4">
        <v>98563</v>
      </c>
      <c r="C2761" s="8" t="s">
        <v>9333</v>
      </c>
      <c r="D2761" s="4" t="s">
        <v>64</v>
      </c>
      <c r="E2761" s="11">
        <f t="shared" si="86"/>
        <v>38.15</v>
      </c>
      <c r="F2761">
        <f t="shared" si="87"/>
        <v>98563</v>
      </c>
      <c r="H2761" s="14">
        <v>36.15</v>
      </c>
      <c r="I2761" s="811">
        <v>38.15</v>
      </c>
    </row>
    <row r="2762" spans="2:9" x14ac:dyDescent="0.25">
      <c r="B2762" s="6">
        <v>98564</v>
      </c>
      <c r="C2762" s="9" t="s">
        <v>9334</v>
      </c>
      <c r="D2762" s="6" t="s">
        <v>64</v>
      </c>
      <c r="E2762" s="11">
        <f t="shared" si="86"/>
        <v>50.63</v>
      </c>
      <c r="F2762">
        <f t="shared" si="87"/>
        <v>98564</v>
      </c>
      <c r="H2762" s="11">
        <v>48.44</v>
      </c>
      <c r="I2762">
        <v>50.63</v>
      </c>
    </row>
    <row r="2763" spans="2:9" x14ac:dyDescent="0.25">
      <c r="B2763" s="4">
        <v>98565</v>
      </c>
      <c r="C2763" s="8" t="s">
        <v>9335</v>
      </c>
      <c r="D2763" s="4" t="s">
        <v>64</v>
      </c>
      <c r="E2763" s="11">
        <f t="shared" si="86"/>
        <v>54.09</v>
      </c>
      <c r="F2763">
        <f t="shared" si="87"/>
        <v>98565</v>
      </c>
      <c r="H2763" s="14">
        <v>51.13</v>
      </c>
      <c r="I2763" s="811">
        <v>54.09</v>
      </c>
    </row>
    <row r="2764" spans="2:9" x14ac:dyDescent="0.25">
      <c r="B2764" s="6">
        <v>98566</v>
      </c>
      <c r="C2764" s="9" t="s">
        <v>9336</v>
      </c>
      <c r="D2764" s="6" t="s">
        <v>64</v>
      </c>
      <c r="E2764" s="11">
        <f t="shared" si="86"/>
        <v>66.569999999999993</v>
      </c>
      <c r="F2764">
        <f t="shared" si="87"/>
        <v>98566</v>
      </c>
      <c r="H2764" s="11">
        <v>63.42</v>
      </c>
      <c r="I2764">
        <v>66.569999999999993</v>
      </c>
    </row>
    <row r="2765" spans="2:9" x14ac:dyDescent="0.25">
      <c r="B2765" s="4">
        <v>98567</v>
      </c>
      <c r="C2765" s="8" t="s">
        <v>9337</v>
      </c>
      <c r="D2765" s="4" t="s">
        <v>64</v>
      </c>
      <c r="E2765" s="11">
        <f t="shared" si="86"/>
        <v>69.17</v>
      </c>
      <c r="F2765">
        <f t="shared" si="87"/>
        <v>98567</v>
      </c>
      <c r="H2765" s="14">
        <v>65.25</v>
      </c>
      <c r="I2765" s="811">
        <v>69.17</v>
      </c>
    </row>
    <row r="2766" spans="2:9" x14ac:dyDescent="0.25">
      <c r="B2766" s="6">
        <v>98568</v>
      </c>
      <c r="C2766" s="9" t="s">
        <v>9338</v>
      </c>
      <c r="D2766" s="6" t="s">
        <v>64</v>
      </c>
      <c r="E2766" s="11">
        <f t="shared" si="86"/>
        <v>81.650000000000006</v>
      </c>
      <c r="F2766">
        <f t="shared" si="87"/>
        <v>98568</v>
      </c>
      <c r="H2766" s="11">
        <v>77.55</v>
      </c>
      <c r="I2766">
        <v>81.650000000000006</v>
      </c>
    </row>
    <row r="2767" spans="2:9" x14ac:dyDescent="0.25">
      <c r="B2767" s="4">
        <v>98569</v>
      </c>
      <c r="C2767" s="8" t="s">
        <v>9339</v>
      </c>
      <c r="D2767" s="4" t="s">
        <v>64</v>
      </c>
      <c r="E2767" s="11">
        <f t="shared" si="86"/>
        <v>85.11</v>
      </c>
      <c r="F2767">
        <f t="shared" si="87"/>
        <v>98569</v>
      </c>
      <c r="H2767" s="14">
        <v>80.23</v>
      </c>
      <c r="I2767" s="811">
        <v>85.11</v>
      </c>
    </row>
    <row r="2768" spans="2:9" x14ac:dyDescent="0.25">
      <c r="B2768" s="6">
        <v>98570</v>
      </c>
      <c r="C2768" s="9" t="s">
        <v>9340</v>
      </c>
      <c r="D2768" s="6" t="s">
        <v>64</v>
      </c>
      <c r="E2768" s="11">
        <f t="shared" si="86"/>
        <v>97.59</v>
      </c>
      <c r="F2768">
        <f t="shared" si="87"/>
        <v>98570</v>
      </c>
      <c r="H2768" s="11">
        <v>92.53</v>
      </c>
      <c r="I2768">
        <v>97.59</v>
      </c>
    </row>
    <row r="2769" spans="2:9" x14ac:dyDescent="0.25">
      <c r="B2769" s="4">
        <v>98571</v>
      </c>
      <c r="C2769" s="8" t="s">
        <v>9341</v>
      </c>
      <c r="D2769" s="4" t="s">
        <v>64</v>
      </c>
      <c r="E2769" s="11">
        <f t="shared" si="86"/>
        <v>51.29</v>
      </c>
      <c r="F2769">
        <f t="shared" si="87"/>
        <v>98571</v>
      </c>
      <c r="H2769" s="14">
        <v>49.21</v>
      </c>
      <c r="I2769" s="811">
        <v>51.29</v>
      </c>
    </row>
    <row r="2770" spans="2:9" x14ac:dyDescent="0.25">
      <c r="B2770" s="6">
        <v>98572</v>
      </c>
      <c r="C2770" s="9" t="s">
        <v>9342</v>
      </c>
      <c r="D2770" s="6" t="s">
        <v>64</v>
      </c>
      <c r="E2770" s="11">
        <f t="shared" si="86"/>
        <v>62.83</v>
      </c>
      <c r="F2770">
        <f t="shared" si="87"/>
        <v>98572</v>
      </c>
      <c r="H2770" s="11">
        <v>60.23</v>
      </c>
      <c r="I2770">
        <v>62.83</v>
      </c>
    </row>
    <row r="2771" spans="2:9" x14ac:dyDescent="0.25">
      <c r="B2771" s="4">
        <v>98573</v>
      </c>
      <c r="C2771" s="8" t="s">
        <v>9343</v>
      </c>
      <c r="D2771" s="4" t="s">
        <v>64</v>
      </c>
      <c r="E2771" s="11">
        <f t="shared" si="86"/>
        <v>74.78</v>
      </c>
      <c r="F2771">
        <f t="shared" si="87"/>
        <v>98573</v>
      </c>
      <c r="H2771" s="14">
        <v>72.05</v>
      </c>
      <c r="I2771" s="811">
        <v>74.78</v>
      </c>
    </row>
    <row r="2772" spans="2:9" ht="30" x14ac:dyDescent="0.25">
      <c r="B2772" s="6">
        <v>91831</v>
      </c>
      <c r="C2772" s="9" t="s">
        <v>8669</v>
      </c>
      <c r="D2772" s="6" t="s">
        <v>9</v>
      </c>
      <c r="E2772" s="11">
        <f t="shared" si="86"/>
        <v>16.59</v>
      </c>
      <c r="F2772">
        <f t="shared" si="87"/>
        <v>91831</v>
      </c>
      <c r="H2772" s="11">
        <v>15.51</v>
      </c>
      <c r="I2772">
        <v>16.59</v>
      </c>
    </row>
    <row r="2773" spans="2:9" ht="30" x14ac:dyDescent="0.25">
      <c r="B2773" s="4">
        <v>91833</v>
      </c>
      <c r="C2773" s="8" t="s">
        <v>8670</v>
      </c>
      <c r="D2773" s="4" t="s">
        <v>9</v>
      </c>
      <c r="E2773" s="11">
        <f t="shared" si="86"/>
        <v>17.18</v>
      </c>
      <c r="F2773">
        <f t="shared" si="87"/>
        <v>91833</v>
      </c>
      <c r="H2773" s="14">
        <v>16.100000000000001</v>
      </c>
      <c r="I2773" s="811">
        <v>17.18</v>
      </c>
    </row>
    <row r="2774" spans="2:9" ht="30" x14ac:dyDescent="0.25">
      <c r="B2774" s="6">
        <v>91834</v>
      </c>
      <c r="C2774" s="9" t="s">
        <v>8671</v>
      </c>
      <c r="D2774" s="6" t="s">
        <v>9</v>
      </c>
      <c r="E2774" s="11">
        <f t="shared" si="86"/>
        <v>17.34</v>
      </c>
      <c r="F2774">
        <f t="shared" si="87"/>
        <v>91834</v>
      </c>
      <c r="H2774" s="11">
        <v>16.2</v>
      </c>
      <c r="I2774">
        <v>17.34</v>
      </c>
    </row>
    <row r="2775" spans="2:9" ht="30" x14ac:dyDescent="0.25">
      <c r="B2775" s="4">
        <v>91835</v>
      </c>
      <c r="C2775" s="8" t="s">
        <v>8672</v>
      </c>
      <c r="D2775" s="4" t="s">
        <v>9</v>
      </c>
      <c r="E2775" s="11">
        <f t="shared" si="86"/>
        <v>18.84</v>
      </c>
      <c r="F2775">
        <f t="shared" si="87"/>
        <v>91835</v>
      </c>
      <c r="H2775" s="14">
        <v>17.7</v>
      </c>
      <c r="I2775" s="811">
        <v>18.84</v>
      </c>
    </row>
    <row r="2776" spans="2:9" ht="30" x14ac:dyDescent="0.25">
      <c r="B2776" s="6">
        <v>91836</v>
      </c>
      <c r="C2776" s="9" t="s">
        <v>8673</v>
      </c>
      <c r="D2776" s="6" t="s">
        <v>9</v>
      </c>
      <c r="E2776" s="11">
        <f t="shared" si="86"/>
        <v>20.07</v>
      </c>
      <c r="F2776">
        <f t="shared" si="87"/>
        <v>91836</v>
      </c>
      <c r="H2776" s="11">
        <v>18.850000000000001</v>
      </c>
      <c r="I2776">
        <v>20.07</v>
      </c>
    </row>
    <row r="2777" spans="2:9" ht="30" x14ac:dyDescent="0.25">
      <c r="B2777" s="4">
        <v>91837</v>
      </c>
      <c r="C2777" s="8" t="s">
        <v>8674</v>
      </c>
      <c r="D2777" s="4" t="s">
        <v>9</v>
      </c>
      <c r="E2777" s="11">
        <f t="shared" si="86"/>
        <v>23.57</v>
      </c>
      <c r="F2777">
        <f t="shared" si="87"/>
        <v>91837</v>
      </c>
      <c r="H2777" s="14">
        <v>22.35</v>
      </c>
      <c r="I2777" s="811">
        <v>23.57</v>
      </c>
    </row>
    <row r="2778" spans="2:9" ht="30" x14ac:dyDescent="0.25">
      <c r="B2778" s="6">
        <v>91839</v>
      </c>
      <c r="C2778" s="9" t="s">
        <v>8675</v>
      </c>
      <c r="D2778" s="6" t="s">
        <v>9</v>
      </c>
      <c r="E2778" s="11">
        <f t="shared" si="86"/>
        <v>17.87</v>
      </c>
      <c r="F2778">
        <f t="shared" si="87"/>
        <v>91839</v>
      </c>
      <c r="H2778" s="11">
        <v>16.649999999999999</v>
      </c>
      <c r="I2778">
        <v>17.87</v>
      </c>
    </row>
    <row r="2779" spans="2:9" ht="30" x14ac:dyDescent="0.25">
      <c r="B2779" s="4">
        <v>91840</v>
      </c>
      <c r="C2779" s="8" t="s">
        <v>8676</v>
      </c>
      <c r="D2779" s="4" t="s">
        <v>9</v>
      </c>
      <c r="E2779" s="11">
        <f t="shared" si="86"/>
        <v>20.149999999999999</v>
      </c>
      <c r="F2779">
        <f t="shared" si="87"/>
        <v>91840</v>
      </c>
      <c r="H2779" s="14">
        <v>18.84</v>
      </c>
      <c r="I2779" s="811">
        <v>20.149999999999999</v>
      </c>
    </row>
    <row r="2780" spans="2:9" ht="30" x14ac:dyDescent="0.25">
      <c r="B2780" s="6">
        <v>91841</v>
      </c>
      <c r="C2780" s="9" t="s">
        <v>8677</v>
      </c>
      <c r="D2780" s="6" t="s">
        <v>9</v>
      </c>
      <c r="E2780" s="11">
        <f t="shared" si="86"/>
        <v>19.52</v>
      </c>
      <c r="F2780">
        <f t="shared" si="87"/>
        <v>91841</v>
      </c>
      <c r="H2780" s="11">
        <v>18.21</v>
      </c>
      <c r="I2780">
        <v>19.52</v>
      </c>
    </row>
    <row r="2781" spans="2:9" ht="30" x14ac:dyDescent="0.25">
      <c r="B2781" s="4">
        <v>91843</v>
      </c>
      <c r="C2781" s="8" t="s">
        <v>8678</v>
      </c>
      <c r="D2781" s="4" t="s">
        <v>9</v>
      </c>
      <c r="E2781" s="11">
        <f t="shared" si="86"/>
        <v>6.21</v>
      </c>
      <c r="F2781">
        <f t="shared" si="87"/>
        <v>91843</v>
      </c>
      <c r="H2781" s="14">
        <v>5.91</v>
      </c>
      <c r="I2781" s="811">
        <v>6.21</v>
      </c>
    </row>
    <row r="2782" spans="2:9" ht="30" x14ac:dyDescent="0.25">
      <c r="B2782" s="6">
        <v>91845</v>
      </c>
      <c r="C2782" s="9" t="s">
        <v>8679</v>
      </c>
      <c r="D2782" s="6" t="s">
        <v>9</v>
      </c>
      <c r="E2782" s="11">
        <f t="shared" si="86"/>
        <v>7.84</v>
      </c>
      <c r="F2782">
        <f t="shared" si="87"/>
        <v>91845</v>
      </c>
      <c r="H2782" s="11">
        <v>7.49</v>
      </c>
      <c r="I2782">
        <v>7.84</v>
      </c>
    </row>
    <row r="2783" spans="2:9" ht="30" x14ac:dyDescent="0.25">
      <c r="B2783" s="4">
        <v>91847</v>
      </c>
      <c r="C2783" s="8" t="s">
        <v>8680</v>
      </c>
      <c r="D2783" s="4" t="s">
        <v>9</v>
      </c>
      <c r="E2783" s="11">
        <f t="shared" si="86"/>
        <v>12.61</v>
      </c>
      <c r="F2783">
        <f t="shared" si="87"/>
        <v>91847</v>
      </c>
      <c r="H2783" s="14">
        <v>12.19</v>
      </c>
      <c r="I2783" s="811">
        <v>12.61</v>
      </c>
    </row>
    <row r="2784" spans="2:9" ht="30" x14ac:dyDescent="0.25">
      <c r="B2784" s="6">
        <v>91849</v>
      </c>
      <c r="C2784" s="9" t="s">
        <v>8681</v>
      </c>
      <c r="D2784" s="6" t="s">
        <v>9</v>
      </c>
      <c r="E2784" s="11">
        <f t="shared" si="86"/>
        <v>6.91</v>
      </c>
      <c r="F2784">
        <f t="shared" si="87"/>
        <v>91849</v>
      </c>
      <c r="H2784" s="11">
        <v>6.49</v>
      </c>
      <c r="I2784">
        <v>6.91</v>
      </c>
    </row>
    <row r="2785" spans="2:9" ht="30" x14ac:dyDescent="0.25">
      <c r="B2785" s="4">
        <v>91850</v>
      </c>
      <c r="C2785" s="8" t="s">
        <v>8682</v>
      </c>
      <c r="D2785" s="4" t="s">
        <v>9</v>
      </c>
      <c r="E2785" s="11">
        <f t="shared" si="86"/>
        <v>9.15</v>
      </c>
      <c r="F2785">
        <f t="shared" si="87"/>
        <v>91850</v>
      </c>
      <c r="H2785" s="14">
        <v>8.6300000000000008</v>
      </c>
      <c r="I2785" s="811">
        <v>9.15</v>
      </c>
    </row>
    <row r="2786" spans="2:9" ht="30" x14ac:dyDescent="0.25">
      <c r="B2786" s="6">
        <v>91851</v>
      </c>
      <c r="C2786" s="9" t="s">
        <v>8683</v>
      </c>
      <c r="D2786" s="6" t="s">
        <v>9</v>
      </c>
      <c r="E2786" s="11">
        <f t="shared" si="86"/>
        <v>8.52</v>
      </c>
      <c r="F2786">
        <f t="shared" si="87"/>
        <v>91851</v>
      </c>
      <c r="H2786" s="11">
        <v>8</v>
      </c>
      <c r="I2786">
        <v>8.52</v>
      </c>
    </row>
    <row r="2787" spans="2:9" ht="30" x14ac:dyDescent="0.25">
      <c r="B2787" s="4">
        <v>91852</v>
      </c>
      <c r="C2787" s="8" t="s">
        <v>8684</v>
      </c>
      <c r="D2787" s="4" t="s">
        <v>9</v>
      </c>
      <c r="E2787" s="11">
        <f t="shared" si="86"/>
        <v>8.4600000000000009</v>
      </c>
      <c r="F2787">
        <f t="shared" si="87"/>
        <v>91852</v>
      </c>
      <c r="H2787" s="14">
        <v>7.85</v>
      </c>
      <c r="I2787" s="811">
        <v>8.4600000000000009</v>
      </c>
    </row>
    <row r="2788" spans="2:9" ht="30" x14ac:dyDescent="0.25">
      <c r="B2788" s="6">
        <v>91853</v>
      </c>
      <c r="C2788" s="9" t="s">
        <v>8685</v>
      </c>
      <c r="D2788" s="6" t="s">
        <v>9</v>
      </c>
      <c r="E2788" s="11">
        <f t="shared" si="86"/>
        <v>9</v>
      </c>
      <c r="F2788">
        <f t="shared" si="87"/>
        <v>91853</v>
      </c>
      <c r="H2788" s="11">
        <v>8.39</v>
      </c>
      <c r="I2788">
        <v>9</v>
      </c>
    </row>
    <row r="2789" spans="2:9" ht="30" x14ac:dyDescent="0.25">
      <c r="B2789" s="4">
        <v>91854</v>
      </c>
      <c r="C2789" s="8" t="s">
        <v>8686</v>
      </c>
      <c r="D2789" s="4" t="s">
        <v>9</v>
      </c>
      <c r="E2789" s="11">
        <f t="shared" si="86"/>
        <v>9.15</v>
      </c>
      <c r="F2789">
        <f t="shared" si="87"/>
        <v>91854</v>
      </c>
      <c r="H2789" s="14">
        <v>8.48</v>
      </c>
      <c r="I2789" s="811">
        <v>9.15</v>
      </c>
    </row>
    <row r="2790" spans="2:9" ht="30" x14ac:dyDescent="0.25">
      <c r="B2790" s="6">
        <v>91855</v>
      </c>
      <c r="C2790" s="9" t="s">
        <v>8687</v>
      </c>
      <c r="D2790" s="6" t="s">
        <v>9</v>
      </c>
      <c r="E2790" s="11">
        <f t="shared" si="86"/>
        <v>10.54</v>
      </c>
      <c r="F2790">
        <f t="shared" si="87"/>
        <v>91855</v>
      </c>
      <c r="H2790" s="11">
        <v>9.8699999999999992</v>
      </c>
      <c r="I2790">
        <v>10.54</v>
      </c>
    </row>
    <row r="2791" spans="2:9" ht="30" x14ac:dyDescent="0.25">
      <c r="B2791" s="4">
        <v>91856</v>
      </c>
      <c r="C2791" s="8" t="s">
        <v>8688</v>
      </c>
      <c r="D2791" s="4" t="s">
        <v>9</v>
      </c>
      <c r="E2791" s="11">
        <f t="shared" si="86"/>
        <v>11.77</v>
      </c>
      <c r="F2791">
        <f t="shared" si="87"/>
        <v>91856</v>
      </c>
      <c r="H2791" s="14">
        <v>11.02</v>
      </c>
      <c r="I2791" s="811">
        <v>11.77</v>
      </c>
    </row>
    <row r="2792" spans="2:9" ht="30" x14ac:dyDescent="0.25">
      <c r="B2792" s="6">
        <v>91857</v>
      </c>
      <c r="C2792" s="9" t="s">
        <v>8689</v>
      </c>
      <c r="D2792" s="6" t="s">
        <v>9</v>
      </c>
      <c r="E2792" s="11">
        <f t="shared" si="86"/>
        <v>15</v>
      </c>
      <c r="F2792">
        <f t="shared" si="87"/>
        <v>91857</v>
      </c>
      <c r="H2792" s="11">
        <v>14.25</v>
      </c>
      <c r="I2792">
        <v>15</v>
      </c>
    </row>
    <row r="2793" spans="2:9" ht="30" x14ac:dyDescent="0.25">
      <c r="B2793" s="4">
        <v>91859</v>
      </c>
      <c r="C2793" s="8" t="s">
        <v>8690</v>
      </c>
      <c r="D2793" s="4" t="s">
        <v>9</v>
      </c>
      <c r="E2793" s="11">
        <f t="shared" si="86"/>
        <v>9.74</v>
      </c>
      <c r="F2793">
        <f t="shared" si="87"/>
        <v>91859</v>
      </c>
      <c r="H2793" s="14">
        <v>8.99</v>
      </c>
      <c r="I2793" s="811">
        <v>9.74</v>
      </c>
    </row>
    <row r="2794" spans="2:9" ht="30" x14ac:dyDescent="0.25">
      <c r="B2794" s="6">
        <v>91860</v>
      </c>
      <c r="C2794" s="9" t="s">
        <v>8691</v>
      </c>
      <c r="D2794" s="6" t="s">
        <v>9</v>
      </c>
      <c r="E2794" s="11">
        <f t="shared" si="86"/>
        <v>11.85</v>
      </c>
      <c r="F2794">
        <f t="shared" si="87"/>
        <v>91860</v>
      </c>
      <c r="H2794" s="11">
        <v>11.03</v>
      </c>
      <c r="I2794">
        <v>11.85</v>
      </c>
    </row>
    <row r="2795" spans="2:9" ht="30" x14ac:dyDescent="0.25">
      <c r="B2795" s="4">
        <v>91861</v>
      </c>
      <c r="C2795" s="8" t="s">
        <v>8692</v>
      </c>
      <c r="D2795" s="4" t="s">
        <v>9</v>
      </c>
      <c r="E2795" s="11">
        <f t="shared" si="86"/>
        <v>11.27</v>
      </c>
      <c r="F2795">
        <f t="shared" si="87"/>
        <v>91861</v>
      </c>
      <c r="H2795" s="14">
        <v>10.45</v>
      </c>
      <c r="I2795" s="811">
        <v>11.27</v>
      </c>
    </row>
    <row r="2796" spans="2:9" ht="30" x14ac:dyDescent="0.25">
      <c r="B2796" s="6">
        <v>91862</v>
      </c>
      <c r="C2796" s="9" t="s">
        <v>8693</v>
      </c>
      <c r="D2796" s="6" t="s">
        <v>9</v>
      </c>
      <c r="E2796" s="11">
        <f t="shared" si="86"/>
        <v>9.14</v>
      </c>
      <c r="F2796">
        <f t="shared" si="87"/>
        <v>91862</v>
      </c>
      <c r="H2796" s="11">
        <v>8.61</v>
      </c>
      <c r="I2796">
        <v>9.14</v>
      </c>
    </row>
    <row r="2797" spans="2:9" ht="30" x14ac:dyDescent="0.25">
      <c r="B2797" s="4">
        <v>91863</v>
      </c>
      <c r="C2797" s="8" t="s">
        <v>8694</v>
      </c>
      <c r="D2797" s="4" t="s">
        <v>9</v>
      </c>
      <c r="E2797" s="11">
        <f t="shared" si="86"/>
        <v>10.81</v>
      </c>
      <c r="F2797">
        <f t="shared" si="87"/>
        <v>91863</v>
      </c>
      <c r="H2797" s="14">
        <v>10.220000000000001</v>
      </c>
      <c r="I2797" s="811">
        <v>10.81</v>
      </c>
    </row>
    <row r="2798" spans="2:9" ht="30" x14ac:dyDescent="0.25">
      <c r="B2798" s="6">
        <v>91864</v>
      </c>
      <c r="C2798" s="9" t="s">
        <v>8695</v>
      </c>
      <c r="D2798" s="6" t="s">
        <v>9</v>
      </c>
      <c r="E2798" s="11">
        <f t="shared" si="86"/>
        <v>14.62</v>
      </c>
      <c r="F2798">
        <f t="shared" si="87"/>
        <v>91864</v>
      </c>
      <c r="H2798" s="11">
        <v>13.92</v>
      </c>
      <c r="I2798">
        <v>14.62</v>
      </c>
    </row>
    <row r="2799" spans="2:9" ht="30" x14ac:dyDescent="0.25">
      <c r="B2799" s="4">
        <v>91865</v>
      </c>
      <c r="C2799" s="8" t="s">
        <v>8696</v>
      </c>
      <c r="D2799" s="4" t="s">
        <v>9</v>
      </c>
      <c r="E2799" s="11">
        <f t="shared" si="86"/>
        <v>18.350000000000001</v>
      </c>
      <c r="F2799">
        <f t="shared" si="87"/>
        <v>91865</v>
      </c>
      <c r="H2799" s="14">
        <v>17.54</v>
      </c>
      <c r="I2799" s="811">
        <v>18.350000000000001</v>
      </c>
    </row>
    <row r="2800" spans="2:9" ht="30" x14ac:dyDescent="0.25">
      <c r="B2800" s="6">
        <v>91866</v>
      </c>
      <c r="C2800" s="9" t="s">
        <v>8697</v>
      </c>
      <c r="D2800" s="6" t="s">
        <v>9</v>
      </c>
      <c r="E2800" s="11">
        <f t="shared" si="86"/>
        <v>7.95</v>
      </c>
      <c r="F2800">
        <f t="shared" si="87"/>
        <v>91866</v>
      </c>
      <c r="H2800" s="11">
        <v>7.56</v>
      </c>
      <c r="I2800">
        <v>7.95</v>
      </c>
    </row>
    <row r="2801" spans="2:9" ht="30" x14ac:dyDescent="0.25">
      <c r="B2801" s="4">
        <v>91867</v>
      </c>
      <c r="C2801" s="8" t="s">
        <v>8698</v>
      </c>
      <c r="D2801" s="4" t="s">
        <v>9</v>
      </c>
      <c r="E2801" s="11">
        <f t="shared" si="86"/>
        <v>9.6300000000000008</v>
      </c>
      <c r="F2801">
        <f t="shared" si="87"/>
        <v>91867</v>
      </c>
      <c r="H2801" s="14">
        <v>9.16</v>
      </c>
      <c r="I2801" s="811">
        <v>9.6300000000000008</v>
      </c>
    </row>
    <row r="2802" spans="2:9" ht="30" x14ac:dyDescent="0.25">
      <c r="B2802" s="6">
        <v>91868</v>
      </c>
      <c r="C2802" s="9" t="s">
        <v>8699</v>
      </c>
      <c r="D2802" s="6" t="s">
        <v>9</v>
      </c>
      <c r="E2802" s="11">
        <f t="shared" si="86"/>
        <v>13.45</v>
      </c>
      <c r="F2802">
        <f t="shared" si="87"/>
        <v>91868</v>
      </c>
      <c r="H2802" s="11">
        <v>12.88</v>
      </c>
      <c r="I2802">
        <v>13.45</v>
      </c>
    </row>
    <row r="2803" spans="2:9" ht="30" x14ac:dyDescent="0.25">
      <c r="B2803" s="4">
        <v>91869</v>
      </c>
      <c r="C2803" s="8" t="s">
        <v>8700</v>
      </c>
      <c r="D2803" s="4" t="s">
        <v>9</v>
      </c>
      <c r="E2803" s="11">
        <f t="shared" si="86"/>
        <v>17.13</v>
      </c>
      <c r="F2803">
        <f t="shared" si="87"/>
        <v>91869</v>
      </c>
      <c r="H2803" s="14">
        <v>16.46</v>
      </c>
      <c r="I2803" s="811">
        <v>17.13</v>
      </c>
    </row>
    <row r="2804" spans="2:9" ht="30" x14ac:dyDescent="0.25">
      <c r="B2804" s="6">
        <v>91870</v>
      </c>
      <c r="C2804" s="9" t="s">
        <v>8701</v>
      </c>
      <c r="D2804" s="6" t="s">
        <v>9</v>
      </c>
      <c r="E2804" s="11">
        <f t="shared" si="86"/>
        <v>11.95</v>
      </c>
      <c r="F2804">
        <f t="shared" si="87"/>
        <v>91870</v>
      </c>
      <c r="H2804" s="11">
        <v>11.15</v>
      </c>
      <c r="I2804">
        <v>11.95</v>
      </c>
    </row>
    <row r="2805" spans="2:9" ht="30" x14ac:dyDescent="0.25">
      <c r="B2805" s="4">
        <v>91871</v>
      </c>
      <c r="C2805" s="8" t="s">
        <v>8702</v>
      </c>
      <c r="D2805" s="4" t="s">
        <v>9</v>
      </c>
      <c r="E2805" s="11">
        <f t="shared" si="86"/>
        <v>13.63</v>
      </c>
      <c r="F2805">
        <f t="shared" si="87"/>
        <v>91871</v>
      </c>
      <c r="H2805" s="14">
        <v>12.75</v>
      </c>
      <c r="I2805" s="811">
        <v>13.63</v>
      </c>
    </row>
    <row r="2806" spans="2:9" ht="30" x14ac:dyDescent="0.25">
      <c r="B2806" s="6">
        <v>91872</v>
      </c>
      <c r="C2806" s="9" t="s">
        <v>8703</v>
      </c>
      <c r="D2806" s="6" t="s">
        <v>9</v>
      </c>
      <c r="E2806" s="11">
        <f t="shared" si="86"/>
        <v>17.440000000000001</v>
      </c>
      <c r="F2806">
        <f t="shared" si="87"/>
        <v>91872</v>
      </c>
      <c r="H2806" s="11">
        <v>16.46</v>
      </c>
      <c r="I2806">
        <v>17.440000000000001</v>
      </c>
    </row>
    <row r="2807" spans="2:9" ht="30" x14ac:dyDescent="0.25">
      <c r="B2807" s="4">
        <v>91873</v>
      </c>
      <c r="C2807" s="8" t="s">
        <v>8704</v>
      </c>
      <c r="D2807" s="4" t="s">
        <v>9</v>
      </c>
      <c r="E2807" s="11">
        <f t="shared" si="86"/>
        <v>21.12</v>
      </c>
      <c r="F2807">
        <f t="shared" si="87"/>
        <v>91873</v>
      </c>
      <c r="H2807" s="14">
        <v>20.03</v>
      </c>
      <c r="I2807" s="811">
        <v>21.12</v>
      </c>
    </row>
    <row r="2808" spans="2:9" ht="30" x14ac:dyDescent="0.25">
      <c r="B2808" s="6">
        <v>93008</v>
      </c>
      <c r="C2808" s="9" t="s">
        <v>6786</v>
      </c>
      <c r="D2808" s="6" t="s">
        <v>9</v>
      </c>
      <c r="E2808" s="11">
        <f t="shared" si="86"/>
        <v>17.91</v>
      </c>
      <c r="F2808">
        <f t="shared" si="87"/>
        <v>93008</v>
      </c>
      <c r="H2808" s="11">
        <v>17.34</v>
      </c>
      <c r="I2808">
        <v>17.91</v>
      </c>
    </row>
    <row r="2809" spans="2:9" ht="30" x14ac:dyDescent="0.25">
      <c r="B2809" s="4">
        <v>93009</v>
      </c>
      <c r="C2809" s="8" t="s">
        <v>6787</v>
      </c>
      <c r="D2809" s="4" t="s">
        <v>9</v>
      </c>
      <c r="E2809" s="11">
        <f t="shared" si="86"/>
        <v>26.64</v>
      </c>
      <c r="F2809">
        <f t="shared" si="87"/>
        <v>93009</v>
      </c>
      <c r="H2809" s="14">
        <v>26</v>
      </c>
      <c r="I2809" s="811">
        <v>26.64</v>
      </c>
    </row>
    <row r="2810" spans="2:9" ht="30" x14ac:dyDescent="0.25">
      <c r="B2810" s="6">
        <v>93010</v>
      </c>
      <c r="C2810" s="9" t="s">
        <v>6788</v>
      </c>
      <c r="D2810" s="6" t="s">
        <v>9</v>
      </c>
      <c r="E2810" s="11">
        <f t="shared" si="86"/>
        <v>37.21</v>
      </c>
      <c r="F2810">
        <f t="shared" si="87"/>
        <v>93010</v>
      </c>
      <c r="H2810" s="11">
        <v>36.450000000000003</v>
      </c>
      <c r="I2810">
        <v>37.21</v>
      </c>
    </row>
    <row r="2811" spans="2:9" ht="30" x14ac:dyDescent="0.25">
      <c r="B2811" s="4">
        <v>93011</v>
      </c>
      <c r="C2811" s="8" t="s">
        <v>6789</v>
      </c>
      <c r="D2811" s="4" t="s">
        <v>9</v>
      </c>
      <c r="E2811" s="11">
        <f t="shared" si="86"/>
        <v>45.57</v>
      </c>
      <c r="F2811">
        <f t="shared" si="87"/>
        <v>93011</v>
      </c>
      <c r="H2811" s="14">
        <v>44.72</v>
      </c>
      <c r="I2811" s="811">
        <v>45.57</v>
      </c>
    </row>
    <row r="2812" spans="2:9" ht="30" x14ac:dyDescent="0.25">
      <c r="B2812" s="6">
        <v>93012</v>
      </c>
      <c r="C2812" s="9" t="s">
        <v>6790</v>
      </c>
      <c r="D2812" s="6" t="s">
        <v>9</v>
      </c>
      <c r="E2812" s="11">
        <f t="shared" si="86"/>
        <v>69.069999999999993</v>
      </c>
      <c r="F2812">
        <f t="shared" si="87"/>
        <v>93012</v>
      </c>
      <c r="H2812" s="11">
        <v>68.010000000000005</v>
      </c>
      <c r="I2812">
        <v>69.069999999999993</v>
      </c>
    </row>
    <row r="2813" spans="2:9" x14ac:dyDescent="0.25">
      <c r="B2813" s="4">
        <v>95726</v>
      </c>
      <c r="C2813" s="8" t="s">
        <v>8306</v>
      </c>
      <c r="D2813" s="4" t="s">
        <v>9</v>
      </c>
      <c r="E2813" s="11">
        <f t="shared" si="86"/>
        <v>15.6</v>
      </c>
      <c r="F2813">
        <f t="shared" si="87"/>
        <v>95726</v>
      </c>
      <c r="H2813" s="14">
        <v>14.59</v>
      </c>
      <c r="I2813" s="811">
        <v>15.6</v>
      </c>
    </row>
    <row r="2814" spans="2:9" x14ac:dyDescent="0.25">
      <c r="B2814" s="6">
        <v>95727</v>
      </c>
      <c r="C2814" s="9" t="s">
        <v>8307</v>
      </c>
      <c r="D2814" s="6" t="s">
        <v>9</v>
      </c>
      <c r="E2814" s="11">
        <f t="shared" si="86"/>
        <v>19.04</v>
      </c>
      <c r="F2814">
        <f t="shared" si="87"/>
        <v>95727</v>
      </c>
      <c r="H2814" s="11">
        <v>17.75</v>
      </c>
      <c r="I2814">
        <v>19.04</v>
      </c>
    </row>
    <row r="2815" spans="2:9" x14ac:dyDescent="0.25">
      <c r="B2815" s="4">
        <v>95728</v>
      </c>
      <c r="C2815" s="8" t="s">
        <v>8308</v>
      </c>
      <c r="D2815" s="4" t="s">
        <v>9</v>
      </c>
      <c r="E2815" s="11">
        <f t="shared" si="86"/>
        <v>24.64</v>
      </c>
      <c r="F2815">
        <f t="shared" si="87"/>
        <v>95728</v>
      </c>
      <c r="H2815" s="14">
        <v>22.94</v>
      </c>
      <c r="I2815" s="811">
        <v>24.64</v>
      </c>
    </row>
    <row r="2816" spans="2:9" ht="30" x14ac:dyDescent="0.25">
      <c r="B2816" s="6">
        <v>97667</v>
      </c>
      <c r="C2816" s="9" t="s">
        <v>6791</v>
      </c>
      <c r="D2816" s="6" t="s">
        <v>9</v>
      </c>
      <c r="E2816" s="11">
        <f t="shared" si="86"/>
        <v>7.95</v>
      </c>
      <c r="F2816">
        <f t="shared" si="87"/>
        <v>97667</v>
      </c>
      <c r="H2816" s="11">
        <v>7.61</v>
      </c>
      <c r="I2816">
        <v>7.95</v>
      </c>
    </row>
    <row r="2817" spans="2:9" ht="30" x14ac:dyDescent="0.25">
      <c r="B2817" s="4">
        <v>97668</v>
      </c>
      <c r="C2817" s="8" t="s">
        <v>6792</v>
      </c>
      <c r="D2817" s="4" t="s">
        <v>9</v>
      </c>
      <c r="E2817" s="11">
        <f t="shared" si="86"/>
        <v>11.34</v>
      </c>
      <c r="F2817">
        <f t="shared" si="87"/>
        <v>97668</v>
      </c>
      <c r="H2817" s="14">
        <v>10.86</v>
      </c>
      <c r="I2817" s="811">
        <v>11.34</v>
      </c>
    </row>
    <row r="2818" spans="2:9" ht="30" x14ac:dyDescent="0.25">
      <c r="B2818" s="6">
        <v>97669</v>
      </c>
      <c r="C2818" s="9" t="s">
        <v>6793</v>
      </c>
      <c r="D2818" s="6" t="s">
        <v>9</v>
      </c>
      <c r="E2818" s="11">
        <f t="shared" si="86"/>
        <v>16.8</v>
      </c>
      <c r="F2818">
        <f t="shared" si="87"/>
        <v>97669</v>
      </c>
      <c r="H2818" s="11">
        <v>16.04</v>
      </c>
      <c r="I2818">
        <v>16.8</v>
      </c>
    </row>
    <row r="2819" spans="2:9" ht="30" x14ac:dyDescent="0.25">
      <c r="B2819" s="4">
        <v>97670</v>
      </c>
      <c r="C2819" s="8" t="s">
        <v>6794</v>
      </c>
      <c r="D2819" s="4" t="s">
        <v>9</v>
      </c>
      <c r="E2819" s="11">
        <f t="shared" ref="E2819:E2882" si="88">IF($K$2=$H$1,H2819,I2819)</f>
        <v>21.54</v>
      </c>
      <c r="F2819">
        <f t="shared" ref="F2819:F2882" si="89">IF(LEN($B2819)=7,CONCATENATE(MID($B2819,1,6),"00",RIGHT($B2819,1)),IF(LEN($B2819)=8,CONCATENATE(MID($B2819,1,6),"0",RIGHT($B2819,2)),$B2819))</f>
        <v>97670</v>
      </c>
      <c r="H2819" s="14">
        <v>20.68</v>
      </c>
      <c r="I2819" s="811">
        <v>21.54</v>
      </c>
    </row>
    <row r="2820" spans="2:9" ht="30" x14ac:dyDescent="0.25">
      <c r="B2820" s="6">
        <v>91874</v>
      </c>
      <c r="C2820" s="9" t="s">
        <v>8705</v>
      </c>
      <c r="D2820" s="6" t="s">
        <v>42</v>
      </c>
      <c r="E2820" s="11">
        <f t="shared" si="88"/>
        <v>6.81</v>
      </c>
      <c r="F2820">
        <f t="shared" si="89"/>
        <v>91874</v>
      </c>
      <c r="H2820" s="11">
        <v>6.21</v>
      </c>
      <c r="I2820">
        <v>6.81</v>
      </c>
    </row>
    <row r="2821" spans="2:9" ht="30" x14ac:dyDescent="0.25">
      <c r="B2821" s="4">
        <v>91875</v>
      </c>
      <c r="C2821" s="8" t="s">
        <v>8706</v>
      </c>
      <c r="D2821" s="4" t="s">
        <v>42</v>
      </c>
      <c r="E2821" s="11">
        <f t="shared" si="88"/>
        <v>8.0299999999999994</v>
      </c>
      <c r="F2821">
        <f t="shared" si="89"/>
        <v>91875</v>
      </c>
      <c r="H2821" s="14">
        <v>7.35</v>
      </c>
      <c r="I2821" s="811">
        <v>8.0299999999999994</v>
      </c>
    </row>
    <row r="2822" spans="2:9" ht="30" x14ac:dyDescent="0.25">
      <c r="B2822" s="6">
        <v>91876</v>
      </c>
      <c r="C2822" s="9" t="s">
        <v>8707</v>
      </c>
      <c r="D2822" s="6" t="s">
        <v>42</v>
      </c>
      <c r="E2822" s="11">
        <f t="shared" si="88"/>
        <v>9.6999999999999993</v>
      </c>
      <c r="F2822">
        <f t="shared" si="89"/>
        <v>91876</v>
      </c>
      <c r="H2822" s="11">
        <v>8.91</v>
      </c>
      <c r="I2822">
        <v>9.6999999999999993</v>
      </c>
    </row>
    <row r="2823" spans="2:9" ht="30" x14ac:dyDescent="0.25">
      <c r="B2823" s="4">
        <v>91877</v>
      </c>
      <c r="C2823" s="8" t="s">
        <v>8708</v>
      </c>
      <c r="D2823" s="4" t="s">
        <v>42</v>
      </c>
      <c r="E2823" s="11">
        <f t="shared" si="88"/>
        <v>12.04</v>
      </c>
      <c r="F2823">
        <f t="shared" si="89"/>
        <v>91877</v>
      </c>
      <c r="H2823" s="14">
        <v>11.11</v>
      </c>
      <c r="I2823" s="811">
        <v>12.04</v>
      </c>
    </row>
    <row r="2824" spans="2:9" ht="30" x14ac:dyDescent="0.25">
      <c r="B2824" s="6">
        <v>91878</v>
      </c>
      <c r="C2824" s="9" t="s">
        <v>8709</v>
      </c>
      <c r="D2824" s="6" t="s">
        <v>42</v>
      </c>
      <c r="E2824" s="11">
        <f t="shared" si="88"/>
        <v>5.41</v>
      </c>
      <c r="F2824">
        <f t="shared" si="89"/>
        <v>91878</v>
      </c>
      <c r="H2824" s="11">
        <v>4.9400000000000004</v>
      </c>
      <c r="I2824">
        <v>5.41</v>
      </c>
    </row>
    <row r="2825" spans="2:9" ht="30" x14ac:dyDescent="0.25">
      <c r="B2825" s="4">
        <v>91879</v>
      </c>
      <c r="C2825" s="8" t="s">
        <v>8710</v>
      </c>
      <c r="D2825" s="4" t="s">
        <v>42</v>
      </c>
      <c r="E2825" s="11">
        <f t="shared" si="88"/>
        <v>6.63</v>
      </c>
      <c r="F2825">
        <f t="shared" si="89"/>
        <v>91879</v>
      </c>
      <c r="H2825" s="14">
        <v>6.08</v>
      </c>
      <c r="I2825" s="811">
        <v>6.63</v>
      </c>
    </row>
    <row r="2826" spans="2:9" ht="30" x14ac:dyDescent="0.25">
      <c r="B2826" s="6">
        <v>91880</v>
      </c>
      <c r="C2826" s="9" t="s">
        <v>8711</v>
      </c>
      <c r="D2826" s="6" t="s">
        <v>42</v>
      </c>
      <c r="E2826" s="11">
        <f t="shared" si="88"/>
        <v>8.2899999999999991</v>
      </c>
      <c r="F2826">
        <f t="shared" si="89"/>
        <v>91880</v>
      </c>
      <c r="H2826" s="11">
        <v>7.64</v>
      </c>
      <c r="I2826">
        <v>8.2899999999999991</v>
      </c>
    </row>
    <row r="2827" spans="2:9" ht="30" x14ac:dyDescent="0.25">
      <c r="B2827" s="4">
        <v>91881</v>
      </c>
      <c r="C2827" s="8" t="s">
        <v>8712</v>
      </c>
      <c r="D2827" s="4" t="s">
        <v>42</v>
      </c>
      <c r="E2827" s="11">
        <f t="shared" si="88"/>
        <v>10.62</v>
      </c>
      <c r="F2827">
        <f t="shared" si="89"/>
        <v>91881</v>
      </c>
      <c r="H2827" s="14">
        <v>9.84</v>
      </c>
      <c r="I2827" s="811">
        <v>10.62</v>
      </c>
    </row>
    <row r="2828" spans="2:9" ht="30" x14ac:dyDescent="0.25">
      <c r="B2828" s="6">
        <v>91882</v>
      </c>
      <c r="C2828" s="9" t="s">
        <v>8713</v>
      </c>
      <c r="D2828" s="6" t="s">
        <v>42</v>
      </c>
      <c r="E2828" s="11">
        <f t="shared" si="88"/>
        <v>9.73</v>
      </c>
      <c r="F2828">
        <f t="shared" si="89"/>
        <v>91882</v>
      </c>
      <c r="H2828" s="11">
        <v>8.84</v>
      </c>
      <c r="I2828">
        <v>9.73</v>
      </c>
    </row>
    <row r="2829" spans="2:9" ht="30" x14ac:dyDescent="0.25">
      <c r="B2829" s="4">
        <v>91884</v>
      </c>
      <c r="C2829" s="8" t="s">
        <v>8714</v>
      </c>
      <c r="D2829" s="4" t="s">
        <v>42</v>
      </c>
      <c r="E2829" s="11">
        <f t="shared" si="88"/>
        <v>10.95</v>
      </c>
      <c r="F2829">
        <f t="shared" si="89"/>
        <v>91884</v>
      </c>
      <c r="H2829" s="14">
        <v>9.9700000000000006</v>
      </c>
      <c r="I2829" s="811">
        <v>10.95</v>
      </c>
    </row>
    <row r="2830" spans="2:9" ht="30" x14ac:dyDescent="0.25">
      <c r="B2830" s="6">
        <v>91885</v>
      </c>
      <c r="C2830" s="9" t="s">
        <v>8715</v>
      </c>
      <c r="D2830" s="6" t="s">
        <v>42</v>
      </c>
      <c r="E2830" s="11">
        <f t="shared" si="88"/>
        <v>12.57</v>
      </c>
      <c r="F2830">
        <f t="shared" si="89"/>
        <v>91885</v>
      </c>
      <c r="H2830" s="11">
        <v>11.48</v>
      </c>
      <c r="I2830">
        <v>12.57</v>
      </c>
    </row>
    <row r="2831" spans="2:9" ht="30" x14ac:dyDescent="0.25">
      <c r="B2831" s="4">
        <v>91886</v>
      </c>
      <c r="C2831" s="8" t="s">
        <v>8716</v>
      </c>
      <c r="D2831" s="4" t="s">
        <v>42</v>
      </c>
      <c r="E2831" s="11">
        <f t="shared" si="88"/>
        <v>14.85</v>
      </c>
      <c r="F2831">
        <f t="shared" si="89"/>
        <v>91886</v>
      </c>
      <c r="H2831" s="14">
        <v>13.64</v>
      </c>
      <c r="I2831" s="811">
        <v>14.85</v>
      </c>
    </row>
    <row r="2832" spans="2:9" ht="30" x14ac:dyDescent="0.25">
      <c r="B2832" s="6">
        <v>91887</v>
      </c>
      <c r="C2832" s="9" t="s">
        <v>8717</v>
      </c>
      <c r="D2832" s="6" t="s">
        <v>42</v>
      </c>
      <c r="E2832" s="11">
        <f t="shared" si="88"/>
        <v>11.99</v>
      </c>
      <c r="F2832">
        <f t="shared" si="89"/>
        <v>91887</v>
      </c>
      <c r="H2832" s="11">
        <v>11.08</v>
      </c>
      <c r="I2832">
        <v>11.99</v>
      </c>
    </row>
    <row r="2833" spans="2:9" ht="30" x14ac:dyDescent="0.25">
      <c r="B2833" s="4">
        <v>91889</v>
      </c>
      <c r="C2833" s="8" t="s">
        <v>8718</v>
      </c>
      <c r="D2833" s="4" t="s">
        <v>42</v>
      </c>
      <c r="E2833" s="11">
        <f t="shared" si="88"/>
        <v>11.65</v>
      </c>
      <c r="F2833">
        <f t="shared" si="89"/>
        <v>91889</v>
      </c>
      <c r="H2833" s="14">
        <v>10.74</v>
      </c>
      <c r="I2833" s="811">
        <v>11.65</v>
      </c>
    </row>
    <row r="2834" spans="2:9" ht="30" x14ac:dyDescent="0.25">
      <c r="B2834" s="6">
        <v>91890</v>
      </c>
      <c r="C2834" s="9" t="s">
        <v>8719</v>
      </c>
      <c r="D2834" s="6" t="s">
        <v>42</v>
      </c>
      <c r="E2834" s="11">
        <f t="shared" si="88"/>
        <v>13.2</v>
      </c>
      <c r="F2834">
        <f t="shared" si="89"/>
        <v>91890</v>
      </c>
      <c r="H2834" s="11">
        <v>12.17</v>
      </c>
      <c r="I2834">
        <v>13.2</v>
      </c>
    </row>
    <row r="2835" spans="2:9" ht="30" x14ac:dyDescent="0.25">
      <c r="B2835" s="4">
        <v>91892</v>
      </c>
      <c r="C2835" s="8" t="s">
        <v>8720</v>
      </c>
      <c r="D2835" s="4" t="s">
        <v>42</v>
      </c>
      <c r="E2835" s="11">
        <f t="shared" si="88"/>
        <v>15.48</v>
      </c>
      <c r="F2835">
        <f t="shared" si="89"/>
        <v>91892</v>
      </c>
      <c r="H2835" s="14">
        <v>14.45</v>
      </c>
      <c r="I2835" s="811">
        <v>15.48</v>
      </c>
    </row>
    <row r="2836" spans="2:9" ht="30" x14ac:dyDescent="0.25">
      <c r="B2836" s="6">
        <v>91893</v>
      </c>
      <c r="C2836" s="9" t="s">
        <v>8721</v>
      </c>
      <c r="D2836" s="6" t="s">
        <v>42</v>
      </c>
      <c r="E2836" s="11">
        <f t="shared" si="88"/>
        <v>16.5</v>
      </c>
      <c r="F2836">
        <f t="shared" si="89"/>
        <v>91893</v>
      </c>
      <c r="H2836" s="11">
        <v>15.3</v>
      </c>
      <c r="I2836">
        <v>16.5</v>
      </c>
    </row>
    <row r="2837" spans="2:9" ht="30" x14ac:dyDescent="0.25">
      <c r="B2837" s="4">
        <v>91895</v>
      </c>
      <c r="C2837" s="8" t="s">
        <v>8722</v>
      </c>
      <c r="D2837" s="4" t="s">
        <v>42</v>
      </c>
      <c r="E2837" s="11">
        <f t="shared" si="88"/>
        <v>18.82</v>
      </c>
      <c r="F2837">
        <f t="shared" si="89"/>
        <v>91895</v>
      </c>
      <c r="H2837" s="14">
        <v>17.62</v>
      </c>
      <c r="I2837" s="811">
        <v>18.82</v>
      </c>
    </row>
    <row r="2838" spans="2:9" ht="30" x14ac:dyDescent="0.25">
      <c r="B2838" s="6">
        <v>91896</v>
      </c>
      <c r="C2838" s="9" t="s">
        <v>8723</v>
      </c>
      <c r="D2838" s="6" t="s">
        <v>42</v>
      </c>
      <c r="E2838" s="11">
        <f t="shared" si="88"/>
        <v>18.96</v>
      </c>
      <c r="F2838">
        <f t="shared" si="89"/>
        <v>91896</v>
      </c>
      <c r="H2838" s="11">
        <v>17.57</v>
      </c>
      <c r="I2838">
        <v>18.96</v>
      </c>
    </row>
    <row r="2839" spans="2:9" ht="30" x14ac:dyDescent="0.25">
      <c r="B2839" s="4">
        <v>91898</v>
      </c>
      <c r="C2839" s="8" t="s">
        <v>8724</v>
      </c>
      <c r="D2839" s="4" t="s">
        <v>42</v>
      </c>
      <c r="E2839" s="11">
        <f t="shared" si="88"/>
        <v>21.45</v>
      </c>
      <c r="F2839">
        <f t="shared" si="89"/>
        <v>91898</v>
      </c>
      <c r="H2839" s="14">
        <v>20.059999999999999</v>
      </c>
      <c r="I2839" s="811">
        <v>21.45</v>
      </c>
    </row>
    <row r="2840" spans="2:9" ht="30" x14ac:dyDescent="0.25">
      <c r="B2840" s="6">
        <v>91899</v>
      </c>
      <c r="C2840" s="9" t="s">
        <v>8725</v>
      </c>
      <c r="D2840" s="6" t="s">
        <v>42</v>
      </c>
      <c r="E2840" s="11">
        <f t="shared" si="88"/>
        <v>9.86</v>
      </c>
      <c r="F2840">
        <f t="shared" si="89"/>
        <v>91899</v>
      </c>
      <c r="H2840" s="11">
        <v>9.16</v>
      </c>
      <c r="I2840">
        <v>9.86</v>
      </c>
    </row>
    <row r="2841" spans="2:9" ht="30" x14ac:dyDescent="0.25">
      <c r="B2841" s="4">
        <v>91901</v>
      </c>
      <c r="C2841" s="8" t="s">
        <v>8726</v>
      </c>
      <c r="D2841" s="4" t="s">
        <v>42</v>
      </c>
      <c r="E2841" s="11">
        <f t="shared" si="88"/>
        <v>9.52</v>
      </c>
      <c r="F2841">
        <f t="shared" si="89"/>
        <v>91901</v>
      </c>
      <c r="H2841" s="14">
        <v>8.82</v>
      </c>
      <c r="I2841" s="811">
        <v>9.52</v>
      </c>
    </row>
    <row r="2842" spans="2:9" ht="30" x14ac:dyDescent="0.25">
      <c r="B2842" s="6">
        <v>91902</v>
      </c>
      <c r="C2842" s="9" t="s">
        <v>8727</v>
      </c>
      <c r="D2842" s="6" t="s">
        <v>42</v>
      </c>
      <c r="E2842" s="11">
        <f t="shared" si="88"/>
        <v>11.06</v>
      </c>
      <c r="F2842">
        <f t="shared" si="89"/>
        <v>91902</v>
      </c>
      <c r="H2842" s="11">
        <v>10.25</v>
      </c>
      <c r="I2842">
        <v>11.06</v>
      </c>
    </row>
    <row r="2843" spans="2:9" ht="30" x14ac:dyDescent="0.25">
      <c r="B2843" s="4">
        <v>91904</v>
      </c>
      <c r="C2843" s="8" t="s">
        <v>8728</v>
      </c>
      <c r="D2843" s="4" t="s">
        <v>42</v>
      </c>
      <c r="E2843" s="11">
        <f t="shared" si="88"/>
        <v>13.34</v>
      </c>
      <c r="F2843">
        <f t="shared" si="89"/>
        <v>91904</v>
      </c>
      <c r="H2843" s="14">
        <v>12.53</v>
      </c>
      <c r="I2843" s="811">
        <v>13.34</v>
      </c>
    </row>
    <row r="2844" spans="2:9" ht="30" x14ac:dyDescent="0.25">
      <c r="B2844" s="6">
        <v>91905</v>
      </c>
      <c r="C2844" s="9" t="s">
        <v>8729</v>
      </c>
      <c r="D2844" s="6" t="s">
        <v>42</v>
      </c>
      <c r="E2844" s="11">
        <f t="shared" si="88"/>
        <v>14.35</v>
      </c>
      <c r="F2844">
        <f t="shared" si="89"/>
        <v>91905</v>
      </c>
      <c r="H2844" s="11">
        <v>13.38</v>
      </c>
      <c r="I2844">
        <v>14.35</v>
      </c>
    </row>
    <row r="2845" spans="2:9" ht="30" x14ac:dyDescent="0.25">
      <c r="B2845" s="4">
        <v>91907</v>
      </c>
      <c r="C2845" s="8" t="s">
        <v>8730</v>
      </c>
      <c r="D2845" s="4" t="s">
        <v>42</v>
      </c>
      <c r="E2845" s="11">
        <f t="shared" si="88"/>
        <v>16.670000000000002</v>
      </c>
      <c r="F2845">
        <f t="shared" si="89"/>
        <v>91907</v>
      </c>
      <c r="H2845" s="14">
        <v>15.7</v>
      </c>
      <c r="I2845" s="811">
        <v>16.670000000000002</v>
      </c>
    </row>
    <row r="2846" spans="2:9" ht="30" x14ac:dyDescent="0.25">
      <c r="B2846" s="6">
        <v>91908</v>
      </c>
      <c r="C2846" s="9" t="s">
        <v>8731</v>
      </c>
      <c r="D2846" s="6" t="s">
        <v>42</v>
      </c>
      <c r="E2846" s="11">
        <f t="shared" si="88"/>
        <v>16.87</v>
      </c>
      <c r="F2846">
        <f t="shared" si="89"/>
        <v>91908</v>
      </c>
      <c r="H2846" s="11">
        <v>15.7</v>
      </c>
      <c r="I2846">
        <v>16.87</v>
      </c>
    </row>
    <row r="2847" spans="2:9" ht="30" x14ac:dyDescent="0.25">
      <c r="B2847" s="4">
        <v>91910</v>
      </c>
      <c r="C2847" s="8" t="s">
        <v>8732</v>
      </c>
      <c r="D2847" s="4" t="s">
        <v>42</v>
      </c>
      <c r="E2847" s="11">
        <f t="shared" si="88"/>
        <v>19.36</v>
      </c>
      <c r="F2847">
        <f t="shared" si="89"/>
        <v>91910</v>
      </c>
      <c r="H2847" s="14">
        <v>18.190000000000001</v>
      </c>
      <c r="I2847" s="811">
        <v>19.36</v>
      </c>
    </row>
    <row r="2848" spans="2:9" ht="30" x14ac:dyDescent="0.25">
      <c r="B2848" s="6">
        <v>91911</v>
      </c>
      <c r="C2848" s="9" t="s">
        <v>8733</v>
      </c>
      <c r="D2848" s="6" t="s">
        <v>42</v>
      </c>
      <c r="E2848" s="11">
        <f t="shared" si="88"/>
        <v>16.37</v>
      </c>
      <c r="F2848">
        <f t="shared" si="89"/>
        <v>91911</v>
      </c>
      <c r="H2848" s="11">
        <v>15.02</v>
      </c>
      <c r="I2848">
        <v>16.37</v>
      </c>
    </row>
    <row r="2849" spans="2:9" ht="30" x14ac:dyDescent="0.25">
      <c r="B2849" s="4">
        <v>91913</v>
      </c>
      <c r="C2849" s="8" t="s">
        <v>8734</v>
      </c>
      <c r="D2849" s="4" t="s">
        <v>42</v>
      </c>
      <c r="E2849" s="11">
        <f t="shared" si="88"/>
        <v>16.03</v>
      </c>
      <c r="F2849">
        <f t="shared" si="89"/>
        <v>91913</v>
      </c>
      <c r="H2849" s="14">
        <v>14.68</v>
      </c>
      <c r="I2849" s="811">
        <v>16.03</v>
      </c>
    </row>
    <row r="2850" spans="2:9" ht="30" x14ac:dyDescent="0.25">
      <c r="B2850" s="6">
        <v>91914</v>
      </c>
      <c r="C2850" s="9" t="s">
        <v>8735</v>
      </c>
      <c r="D2850" s="6" t="s">
        <v>42</v>
      </c>
      <c r="E2850" s="11">
        <f t="shared" si="88"/>
        <v>17.53</v>
      </c>
      <c r="F2850">
        <f t="shared" si="89"/>
        <v>91914</v>
      </c>
      <c r="H2850" s="11">
        <v>16.059999999999999</v>
      </c>
      <c r="I2850">
        <v>17.53</v>
      </c>
    </row>
    <row r="2851" spans="2:9" ht="30" x14ac:dyDescent="0.25">
      <c r="B2851" s="4">
        <v>91916</v>
      </c>
      <c r="C2851" s="8" t="s">
        <v>8736</v>
      </c>
      <c r="D2851" s="4" t="s">
        <v>42</v>
      </c>
      <c r="E2851" s="11">
        <f t="shared" si="88"/>
        <v>19.809999999999999</v>
      </c>
      <c r="F2851">
        <f t="shared" si="89"/>
        <v>91916</v>
      </c>
      <c r="H2851" s="14">
        <v>18.34</v>
      </c>
      <c r="I2851" s="811">
        <v>19.809999999999999</v>
      </c>
    </row>
    <row r="2852" spans="2:9" ht="30" x14ac:dyDescent="0.25">
      <c r="B2852" s="6">
        <v>91917</v>
      </c>
      <c r="C2852" s="9" t="s">
        <v>8737</v>
      </c>
      <c r="D2852" s="6" t="s">
        <v>42</v>
      </c>
      <c r="E2852" s="11">
        <f t="shared" si="88"/>
        <v>20.78</v>
      </c>
      <c r="F2852">
        <f t="shared" si="89"/>
        <v>91917</v>
      </c>
      <c r="H2852" s="11">
        <v>19.14</v>
      </c>
      <c r="I2852">
        <v>20.78</v>
      </c>
    </row>
    <row r="2853" spans="2:9" ht="30" x14ac:dyDescent="0.25">
      <c r="B2853" s="4">
        <v>91919</v>
      </c>
      <c r="C2853" s="8" t="s">
        <v>8738</v>
      </c>
      <c r="D2853" s="4" t="s">
        <v>42</v>
      </c>
      <c r="E2853" s="11">
        <f t="shared" si="88"/>
        <v>23.1</v>
      </c>
      <c r="F2853">
        <f t="shared" si="89"/>
        <v>91919</v>
      </c>
      <c r="H2853" s="14">
        <v>21.46</v>
      </c>
      <c r="I2853" s="811">
        <v>23.1</v>
      </c>
    </row>
    <row r="2854" spans="2:9" ht="30" x14ac:dyDescent="0.25">
      <c r="B2854" s="6">
        <v>91920</v>
      </c>
      <c r="C2854" s="9" t="s">
        <v>8739</v>
      </c>
      <c r="D2854" s="6" t="s">
        <v>42</v>
      </c>
      <c r="E2854" s="11">
        <f t="shared" si="88"/>
        <v>23.19</v>
      </c>
      <c r="F2854">
        <f t="shared" si="89"/>
        <v>91920</v>
      </c>
      <c r="H2854" s="11">
        <v>21.37</v>
      </c>
      <c r="I2854">
        <v>23.19</v>
      </c>
    </row>
    <row r="2855" spans="2:9" ht="30" x14ac:dyDescent="0.25">
      <c r="B2855" s="4">
        <v>91922</v>
      </c>
      <c r="C2855" s="8" t="s">
        <v>8740</v>
      </c>
      <c r="D2855" s="4" t="s">
        <v>42</v>
      </c>
      <c r="E2855" s="11">
        <f t="shared" si="88"/>
        <v>25.68</v>
      </c>
      <c r="F2855">
        <f t="shared" si="89"/>
        <v>91922</v>
      </c>
      <c r="H2855" s="14">
        <v>23.86</v>
      </c>
      <c r="I2855" s="811">
        <v>25.68</v>
      </c>
    </row>
    <row r="2856" spans="2:9" ht="30" x14ac:dyDescent="0.25">
      <c r="B2856" s="6">
        <v>93013</v>
      </c>
      <c r="C2856" s="9" t="s">
        <v>6795</v>
      </c>
      <c r="D2856" s="6" t="s">
        <v>42</v>
      </c>
      <c r="E2856" s="11">
        <f t="shared" si="88"/>
        <v>15.02</v>
      </c>
      <c r="F2856">
        <f t="shared" si="89"/>
        <v>93013</v>
      </c>
      <c r="H2856" s="11">
        <v>13.9</v>
      </c>
      <c r="I2856">
        <v>15.02</v>
      </c>
    </row>
    <row r="2857" spans="2:9" ht="30" x14ac:dyDescent="0.25">
      <c r="B2857" s="4">
        <v>93014</v>
      </c>
      <c r="C2857" s="8" t="s">
        <v>6796</v>
      </c>
      <c r="D2857" s="4" t="s">
        <v>42</v>
      </c>
      <c r="E2857" s="11">
        <f t="shared" si="88"/>
        <v>18.510000000000002</v>
      </c>
      <c r="F2857">
        <f t="shared" si="89"/>
        <v>93014</v>
      </c>
      <c r="H2857" s="14">
        <v>17.22</v>
      </c>
      <c r="I2857" s="811">
        <v>18.510000000000002</v>
      </c>
    </row>
    <row r="2858" spans="2:9" ht="30" x14ac:dyDescent="0.25">
      <c r="B2858" s="6">
        <v>93015</v>
      </c>
      <c r="C2858" s="9" t="s">
        <v>6797</v>
      </c>
      <c r="D2858" s="6" t="s">
        <v>42</v>
      </c>
      <c r="E2858" s="11">
        <f t="shared" si="88"/>
        <v>28.26</v>
      </c>
      <c r="F2858">
        <f t="shared" si="89"/>
        <v>93015</v>
      </c>
      <c r="H2858" s="11">
        <v>26.73</v>
      </c>
      <c r="I2858">
        <v>28.26</v>
      </c>
    </row>
    <row r="2859" spans="2:9" ht="30" x14ac:dyDescent="0.25">
      <c r="B2859" s="4">
        <v>93016</v>
      </c>
      <c r="C2859" s="8" t="s">
        <v>6798</v>
      </c>
      <c r="D2859" s="4" t="s">
        <v>42</v>
      </c>
      <c r="E2859" s="11">
        <f t="shared" si="88"/>
        <v>34.450000000000003</v>
      </c>
      <c r="F2859">
        <f t="shared" si="89"/>
        <v>93016</v>
      </c>
      <c r="H2859" s="14">
        <v>32.74</v>
      </c>
      <c r="I2859" s="811">
        <v>34.450000000000003</v>
      </c>
    </row>
    <row r="2860" spans="2:9" ht="30" x14ac:dyDescent="0.25">
      <c r="B2860" s="6">
        <v>93017</v>
      </c>
      <c r="C2860" s="9" t="s">
        <v>6799</v>
      </c>
      <c r="D2860" s="6" t="s">
        <v>42</v>
      </c>
      <c r="E2860" s="11">
        <f t="shared" si="88"/>
        <v>52.02</v>
      </c>
      <c r="F2860">
        <f t="shared" si="89"/>
        <v>93017</v>
      </c>
      <c r="H2860" s="11">
        <v>49.9</v>
      </c>
      <c r="I2860">
        <v>52.02</v>
      </c>
    </row>
    <row r="2861" spans="2:9" ht="30" x14ac:dyDescent="0.25">
      <c r="B2861" s="4">
        <v>93018</v>
      </c>
      <c r="C2861" s="8" t="s">
        <v>6800</v>
      </c>
      <c r="D2861" s="4" t="s">
        <v>42</v>
      </c>
      <c r="E2861" s="11">
        <f t="shared" si="88"/>
        <v>22.96</v>
      </c>
      <c r="F2861">
        <f t="shared" si="89"/>
        <v>93018</v>
      </c>
      <c r="H2861" s="14">
        <v>21.29</v>
      </c>
      <c r="I2861" s="811">
        <v>22.96</v>
      </c>
    </row>
    <row r="2862" spans="2:9" ht="30" x14ac:dyDescent="0.25">
      <c r="B2862" s="6">
        <v>93020</v>
      </c>
      <c r="C2862" s="9" t="s">
        <v>6801</v>
      </c>
      <c r="D2862" s="6" t="s">
        <v>42</v>
      </c>
      <c r="E2862" s="11">
        <f t="shared" si="88"/>
        <v>29.54</v>
      </c>
      <c r="F2862">
        <f t="shared" si="89"/>
        <v>93020</v>
      </c>
      <c r="H2862" s="11">
        <v>27.61</v>
      </c>
      <c r="I2862">
        <v>29.54</v>
      </c>
    </row>
    <row r="2863" spans="2:9" ht="30" x14ac:dyDescent="0.25">
      <c r="B2863" s="4">
        <v>93022</v>
      </c>
      <c r="C2863" s="8" t="s">
        <v>6802</v>
      </c>
      <c r="D2863" s="4" t="s">
        <v>42</v>
      </c>
      <c r="E2863" s="11">
        <f t="shared" si="88"/>
        <v>49.87</v>
      </c>
      <c r="F2863">
        <f t="shared" si="89"/>
        <v>93022</v>
      </c>
      <c r="H2863" s="14">
        <v>47.57</v>
      </c>
      <c r="I2863" s="811">
        <v>49.87</v>
      </c>
    </row>
    <row r="2864" spans="2:9" ht="30" x14ac:dyDescent="0.25">
      <c r="B2864" s="6">
        <v>93024</v>
      </c>
      <c r="C2864" s="9" t="s">
        <v>6803</v>
      </c>
      <c r="D2864" s="6" t="s">
        <v>42</v>
      </c>
      <c r="E2864" s="11">
        <f t="shared" si="88"/>
        <v>52.36</v>
      </c>
      <c r="F2864">
        <f t="shared" si="89"/>
        <v>93024</v>
      </c>
      <c r="H2864" s="11">
        <v>49.81</v>
      </c>
      <c r="I2864">
        <v>52.36</v>
      </c>
    </row>
    <row r="2865" spans="2:9" ht="30" x14ac:dyDescent="0.25">
      <c r="B2865" s="4">
        <v>93026</v>
      </c>
      <c r="C2865" s="8" t="s">
        <v>6804</v>
      </c>
      <c r="D2865" s="4" t="s">
        <v>42</v>
      </c>
      <c r="E2865" s="11">
        <f t="shared" si="88"/>
        <v>86.17</v>
      </c>
      <c r="F2865">
        <f t="shared" si="89"/>
        <v>93026</v>
      </c>
      <c r="H2865" s="14">
        <v>82.98</v>
      </c>
      <c r="I2865" s="811">
        <v>86.17</v>
      </c>
    </row>
    <row r="2866" spans="2:9" ht="30" x14ac:dyDescent="0.25">
      <c r="B2866" s="6">
        <v>97559</v>
      </c>
      <c r="C2866" s="9" t="s">
        <v>8741</v>
      </c>
      <c r="D2866" s="6" t="s">
        <v>42</v>
      </c>
      <c r="E2866" s="11">
        <f t="shared" si="88"/>
        <v>12.94</v>
      </c>
      <c r="F2866">
        <f t="shared" si="89"/>
        <v>97559</v>
      </c>
      <c r="H2866" s="11">
        <v>11.91</v>
      </c>
      <c r="I2866">
        <v>12.94</v>
      </c>
    </row>
    <row r="2867" spans="2:9" ht="30" x14ac:dyDescent="0.25">
      <c r="B2867" s="4">
        <v>97562</v>
      </c>
      <c r="C2867" s="8" t="s">
        <v>8742</v>
      </c>
      <c r="D2867" s="4" t="s">
        <v>42</v>
      </c>
      <c r="E2867" s="11">
        <f t="shared" si="88"/>
        <v>10.8</v>
      </c>
      <c r="F2867">
        <f t="shared" si="89"/>
        <v>97562</v>
      </c>
      <c r="H2867" s="14">
        <v>9.99</v>
      </c>
      <c r="I2867" s="811">
        <v>10.8</v>
      </c>
    </row>
    <row r="2868" spans="2:9" ht="30" x14ac:dyDescent="0.25">
      <c r="B2868" s="6">
        <v>97564</v>
      </c>
      <c r="C2868" s="9" t="s">
        <v>8743</v>
      </c>
      <c r="D2868" s="6" t="s">
        <v>42</v>
      </c>
      <c r="E2868" s="11">
        <f t="shared" si="88"/>
        <v>17.27</v>
      </c>
      <c r="F2868">
        <f t="shared" si="89"/>
        <v>97564</v>
      </c>
      <c r="H2868" s="11">
        <v>15.8</v>
      </c>
      <c r="I2868">
        <v>17.27</v>
      </c>
    </row>
    <row r="2869" spans="2:9" ht="30" x14ac:dyDescent="0.25">
      <c r="B2869" s="4">
        <v>104395</v>
      </c>
      <c r="C2869" s="8" t="s">
        <v>8309</v>
      </c>
      <c r="D2869" s="4" t="s">
        <v>42</v>
      </c>
      <c r="E2869" s="11">
        <f t="shared" si="88"/>
        <v>21.88</v>
      </c>
      <c r="F2869">
        <f t="shared" si="89"/>
        <v>104395</v>
      </c>
      <c r="H2869" s="14">
        <v>20.8</v>
      </c>
      <c r="I2869" s="811">
        <v>21.88</v>
      </c>
    </row>
    <row r="2870" spans="2:9" ht="30" x14ac:dyDescent="0.25">
      <c r="B2870" s="6">
        <v>91924</v>
      </c>
      <c r="C2870" s="9" t="s">
        <v>8744</v>
      </c>
      <c r="D2870" s="6" t="s">
        <v>9</v>
      </c>
      <c r="E2870" s="11">
        <f t="shared" si="88"/>
        <v>2.8</v>
      </c>
      <c r="F2870">
        <f t="shared" si="89"/>
        <v>91924</v>
      </c>
      <c r="H2870" s="11">
        <v>2.68</v>
      </c>
      <c r="I2870">
        <v>2.8</v>
      </c>
    </row>
    <row r="2871" spans="2:9" ht="30" x14ac:dyDescent="0.25">
      <c r="B2871" s="4">
        <v>91925</v>
      </c>
      <c r="C2871" s="8" t="s">
        <v>8745</v>
      </c>
      <c r="D2871" s="4" t="s">
        <v>9</v>
      </c>
      <c r="E2871" s="11">
        <f t="shared" si="88"/>
        <v>3.38</v>
      </c>
      <c r="F2871">
        <f t="shared" si="89"/>
        <v>91925</v>
      </c>
      <c r="H2871" s="14">
        <v>3.26</v>
      </c>
      <c r="I2871" s="811">
        <v>3.38</v>
      </c>
    </row>
    <row r="2872" spans="2:9" ht="30" x14ac:dyDescent="0.25">
      <c r="B2872" s="6">
        <v>91926</v>
      </c>
      <c r="C2872" s="9" t="s">
        <v>8746</v>
      </c>
      <c r="D2872" s="6" t="s">
        <v>9</v>
      </c>
      <c r="E2872" s="11">
        <f t="shared" si="88"/>
        <v>4.07</v>
      </c>
      <c r="F2872">
        <f t="shared" si="89"/>
        <v>91926</v>
      </c>
      <c r="H2872" s="11">
        <v>3.93</v>
      </c>
      <c r="I2872">
        <v>4.07</v>
      </c>
    </row>
    <row r="2873" spans="2:9" ht="30" x14ac:dyDescent="0.25">
      <c r="B2873" s="4">
        <v>91927</v>
      </c>
      <c r="C2873" s="8" t="s">
        <v>8747</v>
      </c>
      <c r="D2873" s="4" t="s">
        <v>9</v>
      </c>
      <c r="E2873" s="11">
        <f t="shared" si="88"/>
        <v>4.5599999999999996</v>
      </c>
      <c r="F2873">
        <f t="shared" si="89"/>
        <v>91927</v>
      </c>
      <c r="H2873" s="14">
        <v>4.42</v>
      </c>
      <c r="I2873" s="811">
        <v>4.5599999999999996</v>
      </c>
    </row>
    <row r="2874" spans="2:9" ht="30" x14ac:dyDescent="0.25">
      <c r="B2874" s="6">
        <v>91928</v>
      </c>
      <c r="C2874" s="9" t="s">
        <v>8748</v>
      </c>
      <c r="D2874" s="6" t="s">
        <v>9</v>
      </c>
      <c r="E2874" s="11">
        <f t="shared" si="88"/>
        <v>6.29</v>
      </c>
      <c r="F2874">
        <f t="shared" si="89"/>
        <v>91928</v>
      </c>
      <c r="H2874" s="11">
        <v>6.1</v>
      </c>
      <c r="I2874">
        <v>6.29</v>
      </c>
    </row>
    <row r="2875" spans="2:9" ht="30" x14ac:dyDescent="0.25">
      <c r="B2875" s="4">
        <v>91929</v>
      </c>
      <c r="C2875" s="8" t="s">
        <v>8749</v>
      </c>
      <c r="D2875" s="4" t="s">
        <v>9</v>
      </c>
      <c r="E2875" s="11">
        <f t="shared" si="88"/>
        <v>6.72</v>
      </c>
      <c r="F2875">
        <f t="shared" si="89"/>
        <v>91929</v>
      </c>
      <c r="H2875" s="14">
        <v>6.53</v>
      </c>
      <c r="I2875" s="811">
        <v>6.72</v>
      </c>
    </row>
    <row r="2876" spans="2:9" ht="30" x14ac:dyDescent="0.25">
      <c r="B2876" s="6">
        <v>91930</v>
      </c>
      <c r="C2876" s="9" t="s">
        <v>8750</v>
      </c>
      <c r="D2876" s="6" t="s">
        <v>9</v>
      </c>
      <c r="E2876" s="11">
        <f t="shared" si="88"/>
        <v>8.77</v>
      </c>
      <c r="F2876">
        <f t="shared" si="89"/>
        <v>91930</v>
      </c>
      <c r="H2876" s="11">
        <v>8.51</v>
      </c>
      <c r="I2876">
        <v>8.77</v>
      </c>
    </row>
    <row r="2877" spans="2:9" ht="30" x14ac:dyDescent="0.25">
      <c r="B2877" s="4">
        <v>91931</v>
      </c>
      <c r="C2877" s="8" t="s">
        <v>8751</v>
      </c>
      <c r="D2877" s="4" t="s">
        <v>9</v>
      </c>
      <c r="E2877" s="11">
        <f t="shared" si="88"/>
        <v>9.48</v>
      </c>
      <c r="F2877">
        <f t="shared" si="89"/>
        <v>91931</v>
      </c>
      <c r="H2877" s="14">
        <v>9.2200000000000006</v>
      </c>
      <c r="I2877" s="811">
        <v>9.48</v>
      </c>
    </row>
    <row r="2878" spans="2:9" ht="30" x14ac:dyDescent="0.25">
      <c r="B2878" s="6">
        <v>91932</v>
      </c>
      <c r="C2878" s="9" t="s">
        <v>8752</v>
      </c>
      <c r="D2878" s="6" t="s">
        <v>9</v>
      </c>
      <c r="E2878" s="11">
        <f t="shared" si="88"/>
        <v>15.7</v>
      </c>
      <c r="F2878">
        <f t="shared" si="89"/>
        <v>91932</v>
      </c>
      <c r="H2878" s="11">
        <v>15.33</v>
      </c>
      <c r="I2878">
        <v>15.7</v>
      </c>
    </row>
    <row r="2879" spans="2:9" ht="30" x14ac:dyDescent="0.25">
      <c r="B2879" s="4">
        <v>91933</v>
      </c>
      <c r="C2879" s="8" t="s">
        <v>8753</v>
      </c>
      <c r="D2879" s="4" t="s">
        <v>9</v>
      </c>
      <c r="E2879" s="11">
        <f t="shared" si="88"/>
        <v>15.14</v>
      </c>
      <c r="F2879">
        <f t="shared" si="89"/>
        <v>91933</v>
      </c>
      <c r="H2879" s="14">
        <v>14.77</v>
      </c>
      <c r="I2879" s="811">
        <v>15.14</v>
      </c>
    </row>
    <row r="2880" spans="2:9" ht="30" x14ac:dyDescent="0.25">
      <c r="B2880" s="6">
        <v>91934</v>
      </c>
      <c r="C2880" s="9" t="s">
        <v>8754</v>
      </c>
      <c r="D2880" s="6" t="s">
        <v>9</v>
      </c>
      <c r="E2880" s="11">
        <f t="shared" si="88"/>
        <v>22.71</v>
      </c>
      <c r="F2880">
        <f t="shared" si="89"/>
        <v>91934</v>
      </c>
      <c r="H2880" s="11">
        <v>22.14</v>
      </c>
      <c r="I2880">
        <v>22.71</v>
      </c>
    </row>
    <row r="2881" spans="2:9" ht="30" x14ac:dyDescent="0.25">
      <c r="B2881" s="4">
        <v>91935</v>
      </c>
      <c r="C2881" s="8" t="s">
        <v>8755</v>
      </c>
      <c r="D2881" s="4" t="s">
        <v>9</v>
      </c>
      <c r="E2881" s="11">
        <f t="shared" si="88"/>
        <v>23.78</v>
      </c>
      <c r="F2881">
        <f t="shared" si="89"/>
        <v>91935</v>
      </c>
      <c r="H2881" s="14">
        <v>23.21</v>
      </c>
      <c r="I2881" s="811">
        <v>23.78</v>
      </c>
    </row>
    <row r="2882" spans="2:9" ht="30" x14ac:dyDescent="0.25">
      <c r="B2882" s="6">
        <v>92979</v>
      </c>
      <c r="C2882" s="9" t="s">
        <v>18398</v>
      </c>
      <c r="D2882" s="6" t="s">
        <v>9</v>
      </c>
      <c r="E2882" s="11">
        <f t="shared" si="88"/>
        <v>10.38</v>
      </c>
      <c r="F2882">
        <f t="shared" si="89"/>
        <v>92979</v>
      </c>
      <c r="H2882" s="11">
        <v>10.33</v>
      </c>
      <c r="I2882">
        <v>10.38</v>
      </c>
    </row>
    <row r="2883" spans="2:9" ht="30" x14ac:dyDescent="0.25">
      <c r="B2883" s="4">
        <v>92980</v>
      </c>
      <c r="C2883" s="8" t="s">
        <v>18399</v>
      </c>
      <c r="D2883" s="4" t="s">
        <v>9</v>
      </c>
      <c r="E2883" s="11">
        <f t="shared" ref="E2883:E2946" si="90">IF($K$2=$H$1,H2883,I2883)</f>
        <v>9.91</v>
      </c>
      <c r="F2883">
        <f t="shared" ref="F2883:F2946" si="91">IF(LEN($B2883)=7,CONCATENATE(MID($B2883,1,6),"00",RIGHT($B2883,1)),IF(LEN($B2883)=8,CONCATENATE(MID($B2883,1,6),"0",RIGHT($B2883,2)),$B2883))</f>
        <v>92980</v>
      </c>
      <c r="H2883" s="14">
        <v>9.86</v>
      </c>
      <c r="I2883" s="807">
        <v>9.91</v>
      </c>
    </row>
    <row r="2884" spans="2:9" ht="30" x14ac:dyDescent="0.25">
      <c r="B2884" s="6">
        <v>92981</v>
      </c>
      <c r="C2884" s="9" t="s">
        <v>18400</v>
      </c>
      <c r="D2884" s="6" t="s">
        <v>9</v>
      </c>
      <c r="E2884" s="11">
        <f t="shared" si="90"/>
        <v>14.82</v>
      </c>
      <c r="F2884">
        <f t="shared" si="91"/>
        <v>92981</v>
      </c>
      <c r="H2884" s="11">
        <v>14.76</v>
      </c>
      <c r="I2884">
        <v>14.82</v>
      </c>
    </row>
    <row r="2885" spans="2:9" ht="30" x14ac:dyDescent="0.25">
      <c r="B2885" s="4">
        <v>92982</v>
      </c>
      <c r="C2885" s="8" t="s">
        <v>18401</v>
      </c>
      <c r="D2885" s="4" t="s">
        <v>9</v>
      </c>
      <c r="E2885" s="11">
        <f t="shared" si="90"/>
        <v>15.7</v>
      </c>
      <c r="F2885">
        <f t="shared" si="91"/>
        <v>92982</v>
      </c>
      <c r="H2885" s="14">
        <v>15.64</v>
      </c>
      <c r="I2885" s="811">
        <v>15.7</v>
      </c>
    </row>
    <row r="2886" spans="2:9" ht="30" x14ac:dyDescent="0.25">
      <c r="B2886" s="6">
        <v>92984</v>
      </c>
      <c r="C2886" s="9" t="s">
        <v>6805</v>
      </c>
      <c r="D2886" s="6" t="s">
        <v>9</v>
      </c>
      <c r="E2886" s="11">
        <f t="shared" si="90"/>
        <v>26.03</v>
      </c>
      <c r="F2886">
        <f t="shared" si="91"/>
        <v>92984</v>
      </c>
      <c r="H2886" s="11">
        <v>25.73</v>
      </c>
      <c r="I2886">
        <v>26.03</v>
      </c>
    </row>
    <row r="2887" spans="2:9" ht="30" x14ac:dyDescent="0.25">
      <c r="B2887" s="4">
        <v>92986</v>
      </c>
      <c r="C2887" s="8" t="s">
        <v>6806</v>
      </c>
      <c r="D2887" s="4" t="s">
        <v>9</v>
      </c>
      <c r="E2887" s="11">
        <f t="shared" si="90"/>
        <v>35.979999999999997</v>
      </c>
      <c r="F2887">
        <f t="shared" si="91"/>
        <v>92986</v>
      </c>
      <c r="H2887" s="14">
        <v>35.630000000000003</v>
      </c>
      <c r="I2887" s="811">
        <v>35.979999999999997</v>
      </c>
    </row>
    <row r="2888" spans="2:9" ht="30" x14ac:dyDescent="0.25">
      <c r="B2888" s="6">
        <v>92988</v>
      </c>
      <c r="C2888" s="9" t="s">
        <v>6807</v>
      </c>
      <c r="D2888" s="6" t="s">
        <v>9</v>
      </c>
      <c r="E2888" s="11">
        <f t="shared" si="90"/>
        <v>52.22</v>
      </c>
      <c r="F2888">
        <f t="shared" si="91"/>
        <v>92988</v>
      </c>
      <c r="H2888" s="11">
        <v>51.81</v>
      </c>
      <c r="I2888">
        <v>52.22</v>
      </c>
    </row>
    <row r="2889" spans="2:9" ht="30" x14ac:dyDescent="0.25">
      <c r="B2889" s="4">
        <v>92990</v>
      </c>
      <c r="C2889" s="8" t="s">
        <v>6808</v>
      </c>
      <c r="D2889" s="4" t="s">
        <v>9</v>
      </c>
      <c r="E2889" s="11">
        <f t="shared" si="90"/>
        <v>72.290000000000006</v>
      </c>
      <c r="F2889">
        <f t="shared" si="91"/>
        <v>92990</v>
      </c>
      <c r="H2889" s="14">
        <v>71.790000000000006</v>
      </c>
      <c r="I2889" s="811">
        <v>72.290000000000006</v>
      </c>
    </row>
    <row r="2890" spans="2:9" ht="30" x14ac:dyDescent="0.25">
      <c r="B2890" s="6">
        <v>92992</v>
      </c>
      <c r="C2890" s="9" t="s">
        <v>6809</v>
      </c>
      <c r="D2890" s="6" t="s">
        <v>9</v>
      </c>
      <c r="E2890" s="11">
        <f t="shared" si="90"/>
        <v>93.46</v>
      </c>
      <c r="F2890">
        <f t="shared" si="91"/>
        <v>92992</v>
      </c>
      <c r="H2890" s="11">
        <v>92.85</v>
      </c>
      <c r="I2890">
        <v>93.46</v>
      </c>
    </row>
    <row r="2891" spans="2:9" ht="30" x14ac:dyDescent="0.25">
      <c r="B2891" s="4">
        <v>92994</v>
      </c>
      <c r="C2891" s="8" t="s">
        <v>6810</v>
      </c>
      <c r="D2891" s="4" t="s">
        <v>9</v>
      </c>
      <c r="E2891" s="11">
        <f t="shared" si="90"/>
        <v>121.45</v>
      </c>
      <c r="F2891">
        <f t="shared" si="91"/>
        <v>92994</v>
      </c>
      <c r="H2891" s="14">
        <v>120.73</v>
      </c>
      <c r="I2891" s="811">
        <v>121.45</v>
      </c>
    </row>
    <row r="2892" spans="2:9" ht="30" x14ac:dyDescent="0.25">
      <c r="B2892" s="6">
        <v>92996</v>
      </c>
      <c r="C2892" s="9" t="s">
        <v>6811</v>
      </c>
      <c r="D2892" s="6" t="s">
        <v>9</v>
      </c>
      <c r="E2892" s="11">
        <f t="shared" si="90"/>
        <v>146.93</v>
      </c>
      <c r="F2892">
        <f t="shared" si="91"/>
        <v>92996</v>
      </c>
      <c r="H2892" s="11">
        <v>146.08000000000001</v>
      </c>
      <c r="I2892">
        <v>146.93</v>
      </c>
    </row>
    <row r="2893" spans="2:9" ht="30" x14ac:dyDescent="0.25">
      <c r="B2893" s="4">
        <v>92998</v>
      </c>
      <c r="C2893" s="8" t="s">
        <v>6812</v>
      </c>
      <c r="D2893" s="4" t="s">
        <v>9</v>
      </c>
      <c r="E2893" s="11">
        <f t="shared" si="90"/>
        <v>180.08</v>
      </c>
      <c r="F2893">
        <f t="shared" si="91"/>
        <v>92998</v>
      </c>
      <c r="H2893" s="14">
        <v>179.07</v>
      </c>
      <c r="I2893" s="811">
        <v>180.08</v>
      </c>
    </row>
    <row r="2894" spans="2:9" ht="30" x14ac:dyDescent="0.25">
      <c r="B2894" s="6">
        <v>93000</v>
      </c>
      <c r="C2894" s="9" t="s">
        <v>6813</v>
      </c>
      <c r="D2894" s="6" t="s">
        <v>9</v>
      </c>
      <c r="E2894" s="11">
        <f t="shared" si="90"/>
        <v>238.42</v>
      </c>
      <c r="F2894">
        <f t="shared" si="91"/>
        <v>93000</v>
      </c>
      <c r="H2894" s="11">
        <v>237.16</v>
      </c>
      <c r="I2894">
        <v>238.42</v>
      </c>
    </row>
    <row r="2895" spans="2:9" ht="30" x14ac:dyDescent="0.25">
      <c r="B2895" s="4">
        <v>93002</v>
      </c>
      <c r="C2895" s="8" t="s">
        <v>6814</v>
      </c>
      <c r="D2895" s="4" t="s">
        <v>9</v>
      </c>
      <c r="E2895" s="11">
        <f t="shared" si="90"/>
        <v>308.29000000000002</v>
      </c>
      <c r="F2895">
        <f t="shared" si="91"/>
        <v>93002</v>
      </c>
      <c r="H2895" s="14">
        <v>306.77</v>
      </c>
      <c r="I2895" s="811">
        <v>308.29000000000002</v>
      </c>
    </row>
    <row r="2896" spans="2:9" ht="30" x14ac:dyDescent="0.25">
      <c r="B2896" s="6">
        <v>101884</v>
      </c>
      <c r="C2896" s="9" t="s">
        <v>4899</v>
      </c>
      <c r="D2896" s="6" t="s">
        <v>9</v>
      </c>
      <c r="E2896" s="11">
        <f t="shared" si="90"/>
        <v>10.130000000000001</v>
      </c>
      <c r="F2896">
        <f t="shared" si="91"/>
        <v>101884</v>
      </c>
      <c r="H2896" s="11">
        <v>10.11</v>
      </c>
      <c r="I2896">
        <v>10.130000000000001</v>
      </c>
    </row>
    <row r="2897" spans="2:9" ht="30" x14ac:dyDescent="0.25">
      <c r="B2897" s="4">
        <v>101885</v>
      </c>
      <c r="C2897" s="8" t="s">
        <v>4900</v>
      </c>
      <c r="D2897" s="4" t="s">
        <v>9</v>
      </c>
      <c r="E2897" s="11">
        <f t="shared" si="90"/>
        <v>9.66</v>
      </c>
      <c r="F2897">
        <f t="shared" si="91"/>
        <v>101885</v>
      </c>
      <c r="H2897" s="14">
        <v>9.64</v>
      </c>
      <c r="I2897" s="811">
        <v>9.66</v>
      </c>
    </row>
    <row r="2898" spans="2:9" ht="30" x14ac:dyDescent="0.25">
      <c r="B2898" s="6">
        <v>101886</v>
      </c>
      <c r="C2898" s="9" t="s">
        <v>4901</v>
      </c>
      <c r="D2898" s="6" t="s">
        <v>9</v>
      </c>
      <c r="E2898" s="11">
        <f t="shared" si="90"/>
        <v>14.53</v>
      </c>
      <c r="F2898">
        <f t="shared" si="91"/>
        <v>101886</v>
      </c>
      <c r="H2898" s="11">
        <v>14.5</v>
      </c>
      <c r="I2898">
        <v>14.53</v>
      </c>
    </row>
    <row r="2899" spans="2:9" ht="30" x14ac:dyDescent="0.25">
      <c r="B2899" s="4">
        <v>101887</v>
      </c>
      <c r="C2899" s="8" t="s">
        <v>4902</v>
      </c>
      <c r="D2899" s="4" t="s">
        <v>9</v>
      </c>
      <c r="E2899" s="11">
        <f t="shared" si="90"/>
        <v>15.41</v>
      </c>
      <c r="F2899">
        <f t="shared" si="91"/>
        <v>101887</v>
      </c>
      <c r="H2899" s="14">
        <v>15.38</v>
      </c>
      <c r="I2899" s="811">
        <v>15.41</v>
      </c>
    </row>
    <row r="2900" spans="2:9" ht="30" x14ac:dyDescent="0.25">
      <c r="B2900" s="6">
        <v>101888</v>
      </c>
      <c r="C2900" s="9" t="s">
        <v>4903</v>
      </c>
      <c r="D2900" s="6" t="s">
        <v>9</v>
      </c>
      <c r="E2900" s="11">
        <f t="shared" si="90"/>
        <v>22.77</v>
      </c>
      <c r="F2900">
        <f t="shared" si="91"/>
        <v>101888</v>
      </c>
      <c r="H2900" s="11">
        <v>22.71</v>
      </c>
      <c r="I2900">
        <v>22.77</v>
      </c>
    </row>
    <row r="2901" spans="2:9" ht="30" x14ac:dyDescent="0.25">
      <c r="B2901" s="4">
        <v>101889</v>
      </c>
      <c r="C2901" s="8" t="s">
        <v>4904</v>
      </c>
      <c r="D2901" s="4" t="s">
        <v>9</v>
      </c>
      <c r="E2901" s="11">
        <f t="shared" si="90"/>
        <v>23.93</v>
      </c>
      <c r="F2901">
        <f t="shared" si="91"/>
        <v>101889</v>
      </c>
      <c r="H2901" s="14">
        <v>23.87</v>
      </c>
      <c r="I2901" s="807">
        <v>23.93</v>
      </c>
    </row>
    <row r="2902" spans="2:9" x14ac:dyDescent="0.25">
      <c r="B2902" s="6">
        <v>91936</v>
      </c>
      <c r="C2902" s="9" t="s">
        <v>8756</v>
      </c>
      <c r="D2902" s="6" t="s">
        <v>42</v>
      </c>
      <c r="E2902" s="11">
        <f t="shared" si="90"/>
        <v>17.91</v>
      </c>
      <c r="F2902">
        <f t="shared" si="91"/>
        <v>91936</v>
      </c>
      <c r="H2902" s="11">
        <v>16.809999999999999</v>
      </c>
      <c r="I2902" s="76">
        <v>17.91</v>
      </c>
    </row>
    <row r="2903" spans="2:9" x14ac:dyDescent="0.25">
      <c r="B2903" s="4">
        <v>91937</v>
      </c>
      <c r="C2903" s="8" t="s">
        <v>8757</v>
      </c>
      <c r="D2903" s="4" t="s">
        <v>42</v>
      </c>
      <c r="E2903" s="11">
        <f t="shared" si="90"/>
        <v>15.72</v>
      </c>
      <c r="F2903">
        <f t="shared" si="91"/>
        <v>91937</v>
      </c>
      <c r="H2903" s="14">
        <v>14.62</v>
      </c>
      <c r="I2903" s="811">
        <v>15.72</v>
      </c>
    </row>
    <row r="2904" spans="2:9" x14ac:dyDescent="0.25">
      <c r="B2904" s="6">
        <v>91939</v>
      </c>
      <c r="C2904" s="9" t="s">
        <v>8758</v>
      </c>
      <c r="D2904" s="6" t="s">
        <v>42</v>
      </c>
      <c r="E2904" s="11">
        <f t="shared" si="90"/>
        <v>30.14</v>
      </c>
      <c r="F2904">
        <f t="shared" si="91"/>
        <v>91939</v>
      </c>
      <c r="H2904" s="11">
        <v>27.38</v>
      </c>
      <c r="I2904" s="76">
        <v>30.14</v>
      </c>
    </row>
    <row r="2905" spans="2:9" x14ac:dyDescent="0.25">
      <c r="B2905" s="4">
        <v>91940</v>
      </c>
      <c r="C2905" s="8" t="s">
        <v>8759</v>
      </c>
      <c r="D2905" s="4" t="s">
        <v>42</v>
      </c>
      <c r="E2905" s="11">
        <f t="shared" si="90"/>
        <v>17.55</v>
      </c>
      <c r="F2905">
        <f t="shared" si="91"/>
        <v>91940</v>
      </c>
      <c r="H2905" s="14">
        <v>16.07</v>
      </c>
      <c r="I2905" s="811">
        <v>17.55</v>
      </c>
    </row>
    <row r="2906" spans="2:9" x14ac:dyDescent="0.25">
      <c r="B2906" s="6">
        <v>91941</v>
      </c>
      <c r="C2906" s="9" t="s">
        <v>8760</v>
      </c>
      <c r="D2906" s="6" t="s">
        <v>42</v>
      </c>
      <c r="E2906" s="11">
        <f t="shared" si="90"/>
        <v>11.37</v>
      </c>
      <c r="F2906">
        <f t="shared" si="91"/>
        <v>91941</v>
      </c>
      <c r="H2906" s="11">
        <v>10.53</v>
      </c>
      <c r="I2906" s="76">
        <v>11.37</v>
      </c>
    </row>
    <row r="2907" spans="2:9" x14ac:dyDescent="0.25">
      <c r="B2907" s="4">
        <v>91942</v>
      </c>
      <c r="C2907" s="8" t="s">
        <v>8761</v>
      </c>
      <c r="D2907" s="4" t="s">
        <v>42</v>
      </c>
      <c r="E2907" s="11">
        <f t="shared" si="90"/>
        <v>34</v>
      </c>
      <c r="F2907">
        <f t="shared" si="91"/>
        <v>91942</v>
      </c>
      <c r="H2907" s="14">
        <v>31.14</v>
      </c>
      <c r="I2907" s="807">
        <v>34</v>
      </c>
    </row>
    <row r="2908" spans="2:9" x14ac:dyDescent="0.25">
      <c r="B2908" s="6">
        <v>91943</v>
      </c>
      <c r="C2908" s="9" t="s">
        <v>8762</v>
      </c>
      <c r="D2908" s="6" t="s">
        <v>42</v>
      </c>
      <c r="E2908" s="11">
        <f t="shared" si="90"/>
        <v>20.96</v>
      </c>
      <c r="F2908">
        <f t="shared" si="91"/>
        <v>91943</v>
      </c>
      <c r="H2908" s="11">
        <v>19.440000000000001</v>
      </c>
      <c r="I2908">
        <v>20.96</v>
      </c>
    </row>
    <row r="2909" spans="2:9" x14ac:dyDescent="0.25">
      <c r="B2909" s="4">
        <v>91944</v>
      </c>
      <c r="C2909" s="8" t="s">
        <v>8763</v>
      </c>
      <c r="D2909" s="4" t="s">
        <v>42</v>
      </c>
      <c r="E2909" s="11">
        <f t="shared" si="90"/>
        <v>14.54</v>
      </c>
      <c r="F2909">
        <f t="shared" si="91"/>
        <v>91944</v>
      </c>
      <c r="H2909" s="14">
        <v>13.68</v>
      </c>
      <c r="I2909" s="811">
        <v>14.54</v>
      </c>
    </row>
    <row r="2910" spans="2:9" x14ac:dyDescent="0.25">
      <c r="B2910" s="6">
        <v>92865</v>
      </c>
      <c r="C2910" s="9" t="s">
        <v>8764</v>
      </c>
      <c r="D2910" s="6" t="s">
        <v>42</v>
      </c>
      <c r="E2910" s="11">
        <f t="shared" si="90"/>
        <v>14.94</v>
      </c>
      <c r="F2910">
        <f t="shared" si="91"/>
        <v>92865</v>
      </c>
      <c r="H2910" s="11">
        <v>13.84</v>
      </c>
      <c r="I2910">
        <v>14.94</v>
      </c>
    </row>
    <row r="2911" spans="2:9" x14ac:dyDescent="0.25">
      <c r="B2911" s="4">
        <v>92866</v>
      </c>
      <c r="C2911" s="8" t="s">
        <v>8765</v>
      </c>
      <c r="D2911" s="4" t="s">
        <v>42</v>
      </c>
      <c r="E2911" s="11">
        <f t="shared" si="90"/>
        <v>12.69</v>
      </c>
      <c r="F2911">
        <f t="shared" si="91"/>
        <v>92866</v>
      </c>
      <c r="H2911" s="14">
        <v>11.59</v>
      </c>
      <c r="I2911" s="811">
        <v>12.69</v>
      </c>
    </row>
    <row r="2912" spans="2:9" x14ac:dyDescent="0.25">
      <c r="B2912" s="6">
        <v>92867</v>
      </c>
      <c r="C2912" s="9" t="s">
        <v>8766</v>
      </c>
      <c r="D2912" s="6" t="s">
        <v>42</v>
      </c>
      <c r="E2912" s="11">
        <f t="shared" si="90"/>
        <v>29.35</v>
      </c>
      <c r="F2912">
        <f t="shared" si="91"/>
        <v>92867</v>
      </c>
      <c r="H2912" s="11">
        <v>26.59</v>
      </c>
      <c r="I2912">
        <v>29.35</v>
      </c>
    </row>
    <row r="2913" spans="2:9" ht="30" x14ac:dyDescent="0.25">
      <c r="B2913" s="4">
        <v>92868</v>
      </c>
      <c r="C2913" s="8" t="s">
        <v>8767</v>
      </c>
      <c r="D2913" s="4" t="s">
        <v>42</v>
      </c>
      <c r="E2913" s="11">
        <f t="shared" si="90"/>
        <v>16.760000000000002</v>
      </c>
      <c r="F2913">
        <f t="shared" si="91"/>
        <v>92868</v>
      </c>
      <c r="H2913" s="14">
        <v>15.28</v>
      </c>
      <c r="I2913" s="811">
        <v>16.760000000000002</v>
      </c>
    </row>
    <row r="2914" spans="2:9" ht="30" x14ac:dyDescent="0.25">
      <c r="B2914" s="6">
        <v>92869</v>
      </c>
      <c r="C2914" s="9" t="s">
        <v>8768</v>
      </c>
      <c r="D2914" s="6" t="s">
        <v>42</v>
      </c>
      <c r="E2914" s="11">
        <f t="shared" si="90"/>
        <v>10.58</v>
      </c>
      <c r="F2914">
        <f t="shared" si="91"/>
        <v>92869</v>
      </c>
      <c r="H2914" s="11">
        <v>9.74</v>
      </c>
      <c r="I2914" s="76">
        <v>10.58</v>
      </c>
    </row>
    <row r="2915" spans="2:9" x14ac:dyDescent="0.25">
      <c r="B2915" s="4">
        <v>92870</v>
      </c>
      <c r="C2915" s="8" t="s">
        <v>8769</v>
      </c>
      <c r="D2915" s="4" t="s">
        <v>42</v>
      </c>
      <c r="E2915" s="11">
        <f t="shared" si="90"/>
        <v>32.68</v>
      </c>
      <c r="F2915">
        <f t="shared" si="91"/>
        <v>92870</v>
      </c>
      <c r="H2915" s="14">
        <v>29.82</v>
      </c>
      <c r="I2915" s="807">
        <v>32.68</v>
      </c>
    </row>
    <row r="2916" spans="2:9" ht="30" x14ac:dyDescent="0.25">
      <c r="B2916" s="6">
        <v>92871</v>
      </c>
      <c r="C2916" s="9" t="s">
        <v>8770</v>
      </c>
      <c r="D2916" s="6" t="s">
        <v>42</v>
      </c>
      <c r="E2916" s="11">
        <f t="shared" si="90"/>
        <v>19.64</v>
      </c>
      <c r="F2916">
        <f t="shared" si="91"/>
        <v>92871</v>
      </c>
      <c r="H2916" s="11">
        <v>18.12</v>
      </c>
      <c r="I2916" s="76">
        <v>19.64</v>
      </c>
    </row>
    <row r="2917" spans="2:9" ht="30" x14ac:dyDescent="0.25">
      <c r="B2917" s="4">
        <v>92872</v>
      </c>
      <c r="C2917" s="8" t="s">
        <v>8771</v>
      </c>
      <c r="D2917" s="4" t="s">
        <v>42</v>
      </c>
      <c r="E2917" s="11">
        <f t="shared" si="90"/>
        <v>13.22</v>
      </c>
      <c r="F2917">
        <f t="shared" si="91"/>
        <v>92872</v>
      </c>
      <c r="H2917" s="14">
        <v>12.36</v>
      </c>
      <c r="I2917" s="807">
        <v>13.22</v>
      </c>
    </row>
    <row r="2918" spans="2:9" ht="30" x14ac:dyDescent="0.25">
      <c r="B2918" s="6">
        <v>95777</v>
      </c>
      <c r="C2918" s="9" t="s">
        <v>8310</v>
      </c>
      <c r="D2918" s="6" t="s">
        <v>42</v>
      </c>
      <c r="E2918" s="11">
        <f t="shared" si="90"/>
        <v>23.94</v>
      </c>
      <c r="F2918">
        <f t="shared" si="91"/>
        <v>95777</v>
      </c>
      <c r="H2918" s="11">
        <v>22.8</v>
      </c>
      <c r="I2918">
        <v>23.94</v>
      </c>
    </row>
    <row r="2919" spans="2:9" ht="30" x14ac:dyDescent="0.25">
      <c r="B2919" s="4">
        <v>95778</v>
      </c>
      <c r="C2919" s="8" t="s">
        <v>8311</v>
      </c>
      <c r="D2919" s="4" t="s">
        <v>42</v>
      </c>
      <c r="E2919" s="11">
        <f t="shared" si="90"/>
        <v>26.75</v>
      </c>
      <c r="F2919">
        <f t="shared" si="91"/>
        <v>95778</v>
      </c>
      <c r="H2919" s="14">
        <v>25.4</v>
      </c>
      <c r="I2919" s="811">
        <v>26.75</v>
      </c>
    </row>
    <row r="2920" spans="2:9" ht="30" x14ac:dyDescent="0.25">
      <c r="B2920" s="6">
        <v>95779</v>
      </c>
      <c r="C2920" s="9" t="s">
        <v>8312</v>
      </c>
      <c r="D2920" s="6" t="s">
        <v>42</v>
      </c>
      <c r="E2920" s="11">
        <f t="shared" si="90"/>
        <v>22.19</v>
      </c>
      <c r="F2920">
        <f t="shared" si="91"/>
        <v>95779</v>
      </c>
      <c r="H2920" s="11">
        <v>21.05</v>
      </c>
      <c r="I2920">
        <v>22.19</v>
      </c>
    </row>
    <row r="2921" spans="2:9" ht="30" x14ac:dyDescent="0.25">
      <c r="B2921" s="4">
        <v>95780</v>
      </c>
      <c r="C2921" s="8" t="s">
        <v>8313</v>
      </c>
      <c r="D2921" s="4" t="s">
        <v>42</v>
      </c>
      <c r="E2921" s="11">
        <f t="shared" si="90"/>
        <v>28.62</v>
      </c>
      <c r="F2921">
        <f t="shared" si="91"/>
        <v>95780</v>
      </c>
      <c r="H2921" s="14">
        <v>27.35</v>
      </c>
      <c r="I2921" s="811">
        <v>28.62</v>
      </c>
    </row>
    <row r="2922" spans="2:9" ht="30" x14ac:dyDescent="0.25">
      <c r="B2922" s="6">
        <v>95781</v>
      </c>
      <c r="C2922" s="9" t="s">
        <v>8314</v>
      </c>
      <c r="D2922" s="6" t="s">
        <v>42</v>
      </c>
      <c r="E2922" s="11">
        <f t="shared" si="90"/>
        <v>32.46</v>
      </c>
      <c r="F2922">
        <f t="shared" si="91"/>
        <v>95781</v>
      </c>
      <c r="H2922" s="11">
        <v>30.86</v>
      </c>
      <c r="I2922">
        <v>32.46</v>
      </c>
    </row>
    <row r="2923" spans="2:9" ht="30" x14ac:dyDescent="0.25">
      <c r="B2923" s="4">
        <v>95782</v>
      </c>
      <c r="C2923" s="8" t="s">
        <v>8315</v>
      </c>
      <c r="D2923" s="4" t="s">
        <v>42</v>
      </c>
      <c r="E2923" s="11">
        <f t="shared" si="90"/>
        <v>30.61</v>
      </c>
      <c r="F2923">
        <f t="shared" si="91"/>
        <v>95782</v>
      </c>
      <c r="H2923" s="14">
        <v>29.34</v>
      </c>
      <c r="I2923" s="811">
        <v>30.61</v>
      </c>
    </row>
    <row r="2924" spans="2:9" ht="30" x14ac:dyDescent="0.25">
      <c r="B2924" s="6">
        <v>95785</v>
      </c>
      <c r="C2924" s="9" t="s">
        <v>8316</v>
      </c>
      <c r="D2924" s="6" t="s">
        <v>42</v>
      </c>
      <c r="E2924" s="11">
        <f t="shared" si="90"/>
        <v>36.340000000000003</v>
      </c>
      <c r="F2924">
        <f t="shared" si="91"/>
        <v>95785</v>
      </c>
      <c r="H2924" s="11">
        <v>34.9</v>
      </c>
      <c r="I2924" s="76">
        <v>36.340000000000003</v>
      </c>
    </row>
    <row r="2925" spans="2:9" ht="30" x14ac:dyDescent="0.25">
      <c r="B2925" s="4">
        <v>95787</v>
      </c>
      <c r="C2925" s="8" t="s">
        <v>8317</v>
      </c>
      <c r="D2925" s="4" t="s">
        <v>42</v>
      </c>
      <c r="E2925" s="11">
        <f t="shared" si="90"/>
        <v>26.69</v>
      </c>
      <c r="F2925">
        <f t="shared" si="91"/>
        <v>95787</v>
      </c>
      <c r="H2925" s="14">
        <v>25.12</v>
      </c>
      <c r="I2925" s="807">
        <v>26.69</v>
      </c>
    </row>
    <row r="2926" spans="2:9" ht="30" x14ac:dyDescent="0.25">
      <c r="B2926" s="6">
        <v>95789</v>
      </c>
      <c r="C2926" s="9" t="s">
        <v>8318</v>
      </c>
      <c r="D2926" s="6" t="s">
        <v>42</v>
      </c>
      <c r="E2926" s="11">
        <f t="shared" si="90"/>
        <v>36.6</v>
      </c>
      <c r="F2926">
        <f t="shared" si="91"/>
        <v>95789</v>
      </c>
      <c r="H2926" s="11">
        <v>34.65</v>
      </c>
      <c r="I2926">
        <v>36.6</v>
      </c>
    </row>
    <row r="2927" spans="2:9" ht="30" x14ac:dyDescent="0.25">
      <c r="B2927" s="4">
        <v>95791</v>
      </c>
      <c r="C2927" s="8" t="s">
        <v>8319</v>
      </c>
      <c r="D2927" s="4" t="s">
        <v>42</v>
      </c>
      <c r="E2927" s="11">
        <f t="shared" si="90"/>
        <v>51.14</v>
      </c>
      <c r="F2927">
        <f t="shared" si="91"/>
        <v>95791</v>
      </c>
      <c r="H2927" s="14">
        <v>48.67</v>
      </c>
      <c r="I2927" s="811">
        <v>51.14</v>
      </c>
    </row>
    <row r="2928" spans="2:9" ht="30" x14ac:dyDescent="0.25">
      <c r="B2928" s="6">
        <v>95795</v>
      </c>
      <c r="C2928" s="9" t="s">
        <v>8320</v>
      </c>
      <c r="D2928" s="6" t="s">
        <v>42</v>
      </c>
      <c r="E2928" s="11">
        <f t="shared" si="90"/>
        <v>30.45</v>
      </c>
      <c r="F2928">
        <f t="shared" si="91"/>
        <v>95795</v>
      </c>
      <c r="H2928" s="11">
        <v>28.67</v>
      </c>
      <c r="I2928">
        <v>30.45</v>
      </c>
    </row>
    <row r="2929" spans="2:9" ht="30" x14ac:dyDescent="0.25">
      <c r="B2929" s="4">
        <v>95796</v>
      </c>
      <c r="C2929" s="8" t="s">
        <v>8321</v>
      </c>
      <c r="D2929" s="4" t="s">
        <v>42</v>
      </c>
      <c r="E2929" s="11">
        <f t="shared" si="90"/>
        <v>43.02</v>
      </c>
      <c r="F2929">
        <f t="shared" si="91"/>
        <v>95796</v>
      </c>
      <c r="H2929" s="14">
        <v>40.74</v>
      </c>
      <c r="I2929" s="811">
        <v>43.02</v>
      </c>
    </row>
    <row r="2930" spans="2:9" ht="30" x14ac:dyDescent="0.25">
      <c r="B2930" s="6">
        <v>95797</v>
      </c>
      <c r="C2930" s="9" t="s">
        <v>8322</v>
      </c>
      <c r="D2930" s="6" t="s">
        <v>42</v>
      </c>
      <c r="E2930" s="11">
        <f t="shared" si="90"/>
        <v>59.69</v>
      </c>
      <c r="F2930">
        <f t="shared" si="91"/>
        <v>95797</v>
      </c>
      <c r="H2930" s="11">
        <v>56.72</v>
      </c>
      <c r="I2930">
        <v>59.69</v>
      </c>
    </row>
    <row r="2931" spans="2:9" ht="30" x14ac:dyDescent="0.25">
      <c r="B2931" s="4">
        <v>95801</v>
      </c>
      <c r="C2931" s="8" t="s">
        <v>8323</v>
      </c>
      <c r="D2931" s="4" t="s">
        <v>42</v>
      </c>
      <c r="E2931" s="11">
        <f t="shared" si="90"/>
        <v>36.58</v>
      </c>
      <c r="F2931">
        <f t="shared" si="91"/>
        <v>95801</v>
      </c>
      <c r="H2931" s="14">
        <v>34.58</v>
      </c>
      <c r="I2931" s="811">
        <v>36.58</v>
      </c>
    </row>
    <row r="2932" spans="2:9" ht="30" x14ac:dyDescent="0.25">
      <c r="B2932" s="6">
        <v>95802</v>
      </c>
      <c r="C2932" s="9" t="s">
        <v>8324</v>
      </c>
      <c r="D2932" s="6" t="s">
        <v>42</v>
      </c>
      <c r="E2932" s="11">
        <f t="shared" si="90"/>
        <v>45.43</v>
      </c>
      <c r="F2932">
        <f t="shared" si="91"/>
        <v>95802</v>
      </c>
      <c r="H2932" s="11">
        <v>42.82</v>
      </c>
      <c r="I2932" s="76">
        <v>45.43</v>
      </c>
    </row>
    <row r="2933" spans="2:9" ht="30" x14ac:dyDescent="0.25">
      <c r="B2933" s="4">
        <v>95803</v>
      </c>
      <c r="C2933" s="8" t="s">
        <v>8325</v>
      </c>
      <c r="D2933" s="4" t="s">
        <v>42</v>
      </c>
      <c r="E2933" s="11">
        <f t="shared" si="90"/>
        <v>66.42</v>
      </c>
      <c r="F2933">
        <f t="shared" si="91"/>
        <v>95803</v>
      </c>
      <c r="H2933" s="14">
        <v>62.94</v>
      </c>
      <c r="I2933" s="807">
        <v>66.42</v>
      </c>
    </row>
    <row r="2934" spans="2:9" ht="30" x14ac:dyDescent="0.25">
      <c r="B2934" s="6">
        <v>95804</v>
      </c>
      <c r="C2934" s="9" t="s">
        <v>8326</v>
      </c>
      <c r="D2934" s="6" t="s">
        <v>42</v>
      </c>
      <c r="E2934" s="11">
        <f t="shared" si="90"/>
        <v>22.41</v>
      </c>
      <c r="F2934">
        <f t="shared" si="91"/>
        <v>95804</v>
      </c>
      <c r="H2934" s="11">
        <v>21.33</v>
      </c>
      <c r="I2934" s="76">
        <v>22.41</v>
      </c>
    </row>
    <row r="2935" spans="2:9" ht="30" x14ac:dyDescent="0.25">
      <c r="B2935" s="4">
        <v>95805</v>
      </c>
      <c r="C2935" s="8" t="s">
        <v>8327</v>
      </c>
      <c r="D2935" s="4" t="s">
        <v>42</v>
      </c>
      <c r="E2935" s="11">
        <f t="shared" si="90"/>
        <v>23.62</v>
      </c>
      <c r="F2935">
        <f t="shared" si="91"/>
        <v>95805</v>
      </c>
      <c r="H2935" s="14">
        <v>22.43</v>
      </c>
      <c r="I2935" s="807">
        <v>23.62</v>
      </c>
    </row>
    <row r="2936" spans="2:9" ht="30" x14ac:dyDescent="0.25">
      <c r="B2936" s="6">
        <v>95806</v>
      </c>
      <c r="C2936" s="9" t="s">
        <v>8328</v>
      </c>
      <c r="D2936" s="6" t="s">
        <v>42</v>
      </c>
      <c r="E2936" s="11">
        <f t="shared" si="90"/>
        <v>25.85</v>
      </c>
      <c r="F2936">
        <f t="shared" si="91"/>
        <v>95806</v>
      </c>
      <c r="H2936" s="11">
        <v>24.48</v>
      </c>
      <c r="I2936" s="76">
        <v>25.85</v>
      </c>
    </row>
    <row r="2937" spans="2:9" ht="30" x14ac:dyDescent="0.25">
      <c r="B2937" s="4">
        <v>95807</v>
      </c>
      <c r="C2937" s="8" t="s">
        <v>8329</v>
      </c>
      <c r="D2937" s="4" t="s">
        <v>42</v>
      </c>
      <c r="E2937" s="11">
        <f t="shared" si="90"/>
        <v>26.26</v>
      </c>
      <c r="F2937">
        <f t="shared" si="91"/>
        <v>95807</v>
      </c>
      <c r="H2937" s="14">
        <v>24.91</v>
      </c>
      <c r="I2937" s="807">
        <v>26.26</v>
      </c>
    </row>
    <row r="2938" spans="2:9" ht="30" x14ac:dyDescent="0.25">
      <c r="B2938" s="6">
        <v>95808</v>
      </c>
      <c r="C2938" s="9" t="s">
        <v>8330</v>
      </c>
      <c r="D2938" s="6" t="s">
        <v>42</v>
      </c>
      <c r="E2938" s="11">
        <f t="shared" si="90"/>
        <v>29.89</v>
      </c>
      <c r="F2938">
        <f t="shared" si="91"/>
        <v>95808</v>
      </c>
      <c r="H2938" s="11">
        <v>28.18</v>
      </c>
      <c r="I2938" s="76">
        <v>29.89</v>
      </c>
    </row>
    <row r="2939" spans="2:9" ht="30" x14ac:dyDescent="0.25">
      <c r="B2939" s="4">
        <v>95809</v>
      </c>
      <c r="C2939" s="8" t="s">
        <v>8331</v>
      </c>
      <c r="D2939" s="4" t="s">
        <v>42</v>
      </c>
      <c r="E2939" s="11">
        <f t="shared" si="90"/>
        <v>37.07</v>
      </c>
      <c r="F2939">
        <f t="shared" si="91"/>
        <v>95809</v>
      </c>
      <c r="H2939" s="14">
        <v>34.840000000000003</v>
      </c>
      <c r="I2939" s="807">
        <v>37.07</v>
      </c>
    </row>
    <row r="2940" spans="2:9" ht="30" x14ac:dyDescent="0.25">
      <c r="B2940" s="6">
        <v>95810</v>
      </c>
      <c r="C2940" s="9" t="s">
        <v>8332</v>
      </c>
      <c r="D2940" s="6" t="s">
        <v>42</v>
      </c>
      <c r="E2940" s="11">
        <f t="shared" si="90"/>
        <v>16.739999999999998</v>
      </c>
      <c r="F2940">
        <f t="shared" si="91"/>
        <v>95810</v>
      </c>
      <c r="H2940" s="11">
        <v>16.329999999999998</v>
      </c>
      <c r="I2940" s="76">
        <v>16.739999999999998</v>
      </c>
    </row>
    <row r="2941" spans="2:9" ht="30" x14ac:dyDescent="0.25">
      <c r="B2941" s="4">
        <v>95811</v>
      </c>
      <c r="C2941" s="8" t="s">
        <v>8333</v>
      </c>
      <c r="D2941" s="4" t="s">
        <v>42</v>
      </c>
      <c r="E2941" s="11">
        <f t="shared" si="90"/>
        <v>20.37</v>
      </c>
      <c r="F2941">
        <f t="shared" si="91"/>
        <v>95811</v>
      </c>
      <c r="H2941" s="14">
        <v>19.59</v>
      </c>
      <c r="I2941" s="807">
        <v>20.37</v>
      </c>
    </row>
    <row r="2942" spans="2:9" ht="30" x14ac:dyDescent="0.25">
      <c r="B2942" s="6">
        <v>95812</v>
      </c>
      <c r="C2942" s="9" t="s">
        <v>8334</v>
      </c>
      <c r="D2942" s="6" t="s">
        <v>42</v>
      </c>
      <c r="E2942" s="11">
        <f t="shared" si="90"/>
        <v>27.55</v>
      </c>
      <c r="F2942">
        <f t="shared" si="91"/>
        <v>95812</v>
      </c>
      <c r="H2942" s="11">
        <v>26.25</v>
      </c>
      <c r="I2942" s="76">
        <v>27.55</v>
      </c>
    </row>
    <row r="2943" spans="2:9" ht="30" x14ac:dyDescent="0.25">
      <c r="B2943" s="4">
        <v>95813</v>
      </c>
      <c r="C2943" s="8" t="s">
        <v>8335</v>
      </c>
      <c r="D2943" s="4" t="s">
        <v>42</v>
      </c>
      <c r="E2943" s="11">
        <f t="shared" si="90"/>
        <v>19.39</v>
      </c>
      <c r="F2943">
        <f t="shared" si="91"/>
        <v>95813</v>
      </c>
      <c r="H2943" s="14">
        <v>18.84</v>
      </c>
      <c r="I2943" s="807">
        <v>19.39</v>
      </c>
    </row>
    <row r="2944" spans="2:9" ht="30" x14ac:dyDescent="0.25">
      <c r="B2944" s="6">
        <v>95814</v>
      </c>
      <c r="C2944" s="9" t="s">
        <v>8336</v>
      </c>
      <c r="D2944" s="6" t="s">
        <v>42</v>
      </c>
      <c r="E2944" s="11">
        <f t="shared" si="90"/>
        <v>24.24</v>
      </c>
      <c r="F2944">
        <f t="shared" si="91"/>
        <v>95814</v>
      </c>
      <c r="H2944" s="11">
        <v>23.19</v>
      </c>
      <c r="I2944" s="76">
        <v>24.24</v>
      </c>
    </row>
    <row r="2945" spans="2:9" ht="30" x14ac:dyDescent="0.25">
      <c r="B2945" s="4">
        <v>95815</v>
      </c>
      <c r="C2945" s="8" t="s">
        <v>8337</v>
      </c>
      <c r="D2945" s="4" t="s">
        <v>42</v>
      </c>
      <c r="E2945" s="11">
        <f t="shared" si="90"/>
        <v>35.5</v>
      </c>
      <c r="F2945">
        <f t="shared" si="91"/>
        <v>95815</v>
      </c>
      <c r="H2945" s="14">
        <v>33.76</v>
      </c>
      <c r="I2945" s="807">
        <v>35.5</v>
      </c>
    </row>
    <row r="2946" spans="2:9" ht="30" x14ac:dyDescent="0.25">
      <c r="B2946" s="6">
        <v>95816</v>
      </c>
      <c r="C2946" s="9" t="s">
        <v>8338</v>
      </c>
      <c r="D2946" s="6" t="s">
        <v>42</v>
      </c>
      <c r="E2946" s="11">
        <f t="shared" si="90"/>
        <v>31.83</v>
      </c>
      <c r="F2946">
        <f t="shared" si="91"/>
        <v>95816</v>
      </c>
      <c r="H2946" s="11">
        <v>30.21</v>
      </c>
      <c r="I2946" s="76">
        <v>31.83</v>
      </c>
    </row>
    <row r="2947" spans="2:9" ht="30" x14ac:dyDescent="0.25">
      <c r="B2947" s="4">
        <v>95817</v>
      </c>
      <c r="C2947" s="8" t="s">
        <v>18402</v>
      </c>
      <c r="D2947" s="4" t="s">
        <v>42</v>
      </c>
      <c r="E2947" s="11">
        <f t="shared" ref="E2947:E3010" si="92">IF($K$2=$H$1,H2947,I2947)</f>
        <v>37.369999999999997</v>
      </c>
      <c r="F2947">
        <f t="shared" ref="F2947:F3010" si="93">IF(LEN($B2947)=7,CONCATENATE(MID($B2947,1,6),"00",RIGHT($B2947,1)),IF(LEN($B2947)=8,CONCATENATE(MID($B2947,1,6),"0",RIGHT($B2947,2)),$B2947))</f>
        <v>95817</v>
      </c>
      <c r="H2947" s="14">
        <v>35.14</v>
      </c>
      <c r="I2947" s="807">
        <v>37.369999999999997</v>
      </c>
    </row>
    <row r="2948" spans="2:9" ht="30" x14ac:dyDescent="0.25">
      <c r="B2948" s="6">
        <v>95818</v>
      </c>
      <c r="C2948" s="9" t="s">
        <v>8339</v>
      </c>
      <c r="D2948" s="6" t="s">
        <v>42</v>
      </c>
      <c r="E2948" s="11">
        <f t="shared" si="92"/>
        <v>51.91</v>
      </c>
      <c r="F2948">
        <f t="shared" si="93"/>
        <v>95818</v>
      </c>
      <c r="H2948" s="11">
        <v>48.81</v>
      </c>
      <c r="I2948" s="76">
        <v>51.91</v>
      </c>
    </row>
    <row r="2949" spans="2:9" ht="30" x14ac:dyDescent="0.25">
      <c r="B2949" s="4">
        <v>97881</v>
      </c>
      <c r="C2949" s="8" t="s">
        <v>5563</v>
      </c>
      <c r="D2949" s="4" t="s">
        <v>42</v>
      </c>
      <c r="E2949" s="11">
        <f t="shared" si="92"/>
        <v>142.18</v>
      </c>
      <c r="F2949">
        <f t="shared" si="93"/>
        <v>97881</v>
      </c>
      <c r="H2949" s="14">
        <v>139.63999999999999</v>
      </c>
      <c r="I2949" s="807">
        <v>142.18</v>
      </c>
    </row>
    <row r="2950" spans="2:9" ht="30" x14ac:dyDescent="0.25">
      <c r="B2950" s="6">
        <v>97882</v>
      </c>
      <c r="C2950" s="9" t="s">
        <v>5564</v>
      </c>
      <c r="D2950" s="6" t="s">
        <v>42</v>
      </c>
      <c r="E2950" s="11">
        <f t="shared" si="92"/>
        <v>224.63</v>
      </c>
      <c r="F2950">
        <f t="shared" si="93"/>
        <v>97882</v>
      </c>
      <c r="H2950" s="11">
        <v>220.98</v>
      </c>
      <c r="I2950" s="76">
        <v>224.63</v>
      </c>
    </row>
    <row r="2951" spans="2:9" ht="30" x14ac:dyDescent="0.25">
      <c r="B2951" s="4">
        <v>97883</v>
      </c>
      <c r="C2951" s="8" t="s">
        <v>5565</v>
      </c>
      <c r="D2951" s="4" t="s">
        <v>42</v>
      </c>
      <c r="E2951" s="11">
        <f t="shared" si="92"/>
        <v>433.81</v>
      </c>
      <c r="F2951">
        <f t="shared" si="93"/>
        <v>97883</v>
      </c>
      <c r="H2951" s="14">
        <v>427.56</v>
      </c>
      <c r="I2951" s="811">
        <v>433.81</v>
      </c>
    </row>
    <row r="2952" spans="2:9" ht="30" x14ac:dyDescent="0.25">
      <c r="B2952" s="6">
        <v>97884</v>
      </c>
      <c r="C2952" s="9" t="s">
        <v>5566</v>
      </c>
      <c r="D2952" s="6" t="s">
        <v>42</v>
      </c>
      <c r="E2952" s="11">
        <f t="shared" si="92"/>
        <v>852.95</v>
      </c>
      <c r="F2952">
        <f t="shared" si="93"/>
        <v>97884</v>
      </c>
      <c r="H2952" s="11">
        <v>842.43</v>
      </c>
      <c r="I2952" s="76">
        <v>852.95</v>
      </c>
    </row>
    <row r="2953" spans="2:9" ht="30" x14ac:dyDescent="0.25">
      <c r="B2953" s="4">
        <v>97885</v>
      </c>
      <c r="C2953" s="8" t="s">
        <v>5567</v>
      </c>
      <c r="D2953" s="4" t="s">
        <v>42</v>
      </c>
      <c r="E2953" s="11">
        <f t="shared" si="92"/>
        <v>1314.91</v>
      </c>
      <c r="F2953">
        <f t="shared" si="93"/>
        <v>97885</v>
      </c>
      <c r="H2953" s="14">
        <v>1300.71</v>
      </c>
      <c r="I2953" s="807">
        <v>1314.91</v>
      </c>
    </row>
    <row r="2954" spans="2:9" ht="30" x14ac:dyDescent="0.25">
      <c r="B2954" s="6">
        <v>97886</v>
      </c>
      <c r="C2954" s="9" t="s">
        <v>5568</v>
      </c>
      <c r="D2954" s="6" t="s">
        <v>42</v>
      </c>
      <c r="E2954" s="11">
        <f t="shared" si="92"/>
        <v>174.03</v>
      </c>
      <c r="F2954">
        <f t="shared" si="93"/>
        <v>97886</v>
      </c>
      <c r="H2954" s="11">
        <v>164.58</v>
      </c>
      <c r="I2954" s="76">
        <v>174.03</v>
      </c>
    </row>
    <row r="2955" spans="2:9" ht="30" x14ac:dyDescent="0.25">
      <c r="B2955" s="4">
        <v>97887</v>
      </c>
      <c r="C2955" s="8" t="s">
        <v>5569</v>
      </c>
      <c r="D2955" s="4" t="s">
        <v>42</v>
      </c>
      <c r="E2955" s="11">
        <f t="shared" si="92"/>
        <v>274.33</v>
      </c>
      <c r="F2955">
        <f t="shared" si="93"/>
        <v>97887</v>
      </c>
      <c r="H2955" s="14">
        <v>259.49</v>
      </c>
      <c r="I2955" s="807">
        <v>274.33</v>
      </c>
    </row>
    <row r="2956" spans="2:9" ht="30" x14ac:dyDescent="0.25">
      <c r="B2956" s="6">
        <v>97888</v>
      </c>
      <c r="C2956" s="9" t="s">
        <v>5570</v>
      </c>
      <c r="D2956" s="6" t="s">
        <v>42</v>
      </c>
      <c r="E2956" s="11">
        <f t="shared" si="92"/>
        <v>531.92999999999995</v>
      </c>
      <c r="F2956">
        <f t="shared" si="93"/>
        <v>97888</v>
      </c>
      <c r="H2956" s="11">
        <v>504.28</v>
      </c>
      <c r="I2956" s="76">
        <v>531.92999999999995</v>
      </c>
    </row>
    <row r="2957" spans="2:9" ht="30" x14ac:dyDescent="0.25">
      <c r="B2957" s="4">
        <v>97889</v>
      </c>
      <c r="C2957" s="8" t="s">
        <v>5571</v>
      </c>
      <c r="D2957" s="4" t="s">
        <v>42</v>
      </c>
      <c r="E2957" s="11">
        <f t="shared" si="92"/>
        <v>720.06</v>
      </c>
      <c r="F2957">
        <f t="shared" si="93"/>
        <v>97889</v>
      </c>
      <c r="H2957" s="14">
        <v>682.45</v>
      </c>
      <c r="I2957" s="807">
        <v>720.06</v>
      </c>
    </row>
    <row r="2958" spans="2:9" ht="30" x14ac:dyDescent="0.25">
      <c r="B2958" s="6">
        <v>97890</v>
      </c>
      <c r="C2958" s="9" t="s">
        <v>5572</v>
      </c>
      <c r="D2958" s="6" t="s">
        <v>42</v>
      </c>
      <c r="E2958" s="11">
        <f t="shared" si="92"/>
        <v>831.3</v>
      </c>
      <c r="F2958">
        <f t="shared" si="93"/>
        <v>97890</v>
      </c>
      <c r="H2958" s="11">
        <v>792.98</v>
      </c>
      <c r="I2958" s="76">
        <v>831.3</v>
      </c>
    </row>
    <row r="2959" spans="2:9" ht="30" x14ac:dyDescent="0.25">
      <c r="B2959" s="4">
        <v>97891</v>
      </c>
      <c r="C2959" s="8" t="s">
        <v>5573</v>
      </c>
      <c r="D2959" s="4" t="s">
        <v>42</v>
      </c>
      <c r="E2959" s="11">
        <f t="shared" si="92"/>
        <v>205.03</v>
      </c>
      <c r="F2959">
        <f t="shared" si="93"/>
        <v>97891</v>
      </c>
      <c r="H2959" s="14">
        <v>193.46</v>
      </c>
      <c r="I2959" s="807">
        <v>205.03</v>
      </c>
    </row>
    <row r="2960" spans="2:9" ht="30" x14ac:dyDescent="0.25">
      <c r="B2960" s="6">
        <v>97892</v>
      </c>
      <c r="C2960" s="9" t="s">
        <v>5574</v>
      </c>
      <c r="D2960" s="6" t="s">
        <v>42</v>
      </c>
      <c r="E2960" s="11">
        <f t="shared" si="92"/>
        <v>385.42</v>
      </c>
      <c r="F2960">
        <f t="shared" si="93"/>
        <v>97892</v>
      </c>
      <c r="H2960" s="11">
        <v>364.7</v>
      </c>
      <c r="I2960" s="76">
        <v>385.42</v>
      </c>
    </row>
    <row r="2961" spans="2:9" ht="30" x14ac:dyDescent="0.25">
      <c r="B2961" s="4">
        <v>97893</v>
      </c>
      <c r="C2961" s="8" t="s">
        <v>5575</v>
      </c>
      <c r="D2961" s="4" t="s">
        <v>42</v>
      </c>
      <c r="E2961" s="11">
        <f t="shared" si="92"/>
        <v>533.17999999999995</v>
      </c>
      <c r="F2961">
        <f t="shared" si="93"/>
        <v>97893</v>
      </c>
      <c r="H2961" s="14">
        <v>504.4</v>
      </c>
      <c r="I2961" s="807">
        <v>533.17999999999995</v>
      </c>
    </row>
    <row r="2962" spans="2:9" ht="30" x14ac:dyDescent="0.25">
      <c r="B2962" s="6">
        <v>97894</v>
      </c>
      <c r="C2962" s="9" t="s">
        <v>5576</v>
      </c>
      <c r="D2962" s="6" t="s">
        <v>42</v>
      </c>
      <c r="E2962" s="11">
        <f t="shared" si="92"/>
        <v>604.86</v>
      </c>
      <c r="F2962">
        <f t="shared" si="93"/>
        <v>97894</v>
      </c>
      <c r="H2962" s="11">
        <v>577.25</v>
      </c>
      <c r="I2962">
        <v>604.86</v>
      </c>
    </row>
    <row r="2963" spans="2:9" ht="30" x14ac:dyDescent="0.25">
      <c r="B2963" s="4">
        <v>104396</v>
      </c>
      <c r="C2963" s="8" t="s">
        <v>8340</v>
      </c>
      <c r="D2963" s="4" t="s">
        <v>42</v>
      </c>
      <c r="E2963" s="11">
        <f t="shared" si="92"/>
        <v>22.21</v>
      </c>
      <c r="F2963">
        <f t="shared" si="93"/>
        <v>104396</v>
      </c>
      <c r="H2963" s="14">
        <v>21.02</v>
      </c>
      <c r="I2963" s="811">
        <v>22.21</v>
      </c>
    </row>
    <row r="2964" spans="2:9" ht="30" x14ac:dyDescent="0.25">
      <c r="B2964" s="6">
        <v>104397</v>
      </c>
      <c r="C2964" s="9" t="s">
        <v>8341</v>
      </c>
      <c r="D2964" s="6" t="s">
        <v>42</v>
      </c>
      <c r="E2964" s="11">
        <f t="shared" si="92"/>
        <v>26.53</v>
      </c>
      <c r="F2964">
        <f t="shared" si="93"/>
        <v>104397</v>
      </c>
      <c r="H2964" s="11">
        <v>25.16</v>
      </c>
      <c r="I2964">
        <v>26.53</v>
      </c>
    </row>
    <row r="2965" spans="2:9" ht="30" x14ac:dyDescent="0.25">
      <c r="B2965" s="4">
        <v>104398</v>
      </c>
      <c r="C2965" s="8" t="s">
        <v>8342</v>
      </c>
      <c r="D2965" s="4" t="s">
        <v>42</v>
      </c>
      <c r="E2965" s="11">
        <f t="shared" si="92"/>
        <v>26.24</v>
      </c>
      <c r="F2965">
        <f t="shared" si="93"/>
        <v>104398</v>
      </c>
      <c r="H2965" s="14">
        <v>24.89</v>
      </c>
      <c r="I2965" s="807">
        <v>26.24</v>
      </c>
    </row>
    <row r="2966" spans="2:9" ht="30" x14ac:dyDescent="0.25">
      <c r="B2966" s="6">
        <v>104399</v>
      </c>
      <c r="C2966" s="9" t="s">
        <v>8343</v>
      </c>
      <c r="D2966" s="6" t="s">
        <v>42</v>
      </c>
      <c r="E2966" s="11">
        <f t="shared" si="92"/>
        <v>28.47</v>
      </c>
      <c r="F2966">
        <f t="shared" si="93"/>
        <v>104399</v>
      </c>
      <c r="H2966" s="11">
        <v>26.76</v>
      </c>
      <c r="I2966" s="76">
        <v>28.47</v>
      </c>
    </row>
    <row r="2967" spans="2:9" ht="30" x14ac:dyDescent="0.25">
      <c r="B2967" s="4">
        <v>104400</v>
      </c>
      <c r="C2967" s="8" t="s">
        <v>8344</v>
      </c>
      <c r="D2967" s="4" t="s">
        <v>42</v>
      </c>
      <c r="E2967" s="11">
        <f t="shared" si="92"/>
        <v>36.46</v>
      </c>
      <c r="F2967">
        <f t="shared" si="93"/>
        <v>104400</v>
      </c>
      <c r="H2967" s="14">
        <v>34.229999999999997</v>
      </c>
      <c r="I2967" s="807">
        <v>36.46</v>
      </c>
    </row>
    <row r="2968" spans="2:9" ht="30" x14ac:dyDescent="0.25">
      <c r="B2968" s="6">
        <v>104401</v>
      </c>
      <c r="C2968" s="9" t="s">
        <v>8345</v>
      </c>
      <c r="D2968" s="6" t="s">
        <v>42</v>
      </c>
      <c r="E2968" s="11">
        <f t="shared" si="92"/>
        <v>24.9</v>
      </c>
      <c r="F2968">
        <f t="shared" si="93"/>
        <v>104401</v>
      </c>
      <c r="H2968" s="11">
        <v>23.7</v>
      </c>
      <c r="I2968" s="76">
        <v>24.9</v>
      </c>
    </row>
    <row r="2969" spans="2:9" ht="30" x14ac:dyDescent="0.25">
      <c r="B2969" s="4">
        <v>104402</v>
      </c>
      <c r="C2969" s="8" t="s">
        <v>8346</v>
      </c>
      <c r="D2969" s="4" t="s">
        <v>42</v>
      </c>
      <c r="E2969" s="11">
        <f t="shared" si="92"/>
        <v>25.93</v>
      </c>
      <c r="F2969">
        <f t="shared" si="93"/>
        <v>104402</v>
      </c>
      <c r="H2969" s="14">
        <v>24.47</v>
      </c>
      <c r="I2969" s="807">
        <v>25.93</v>
      </c>
    </row>
    <row r="2970" spans="2:9" ht="30" x14ac:dyDescent="0.25">
      <c r="B2970" s="6">
        <v>104403</v>
      </c>
      <c r="C2970" s="9" t="s">
        <v>8347</v>
      </c>
      <c r="D2970" s="6" t="s">
        <v>42</v>
      </c>
      <c r="E2970" s="11">
        <f t="shared" si="92"/>
        <v>32.22</v>
      </c>
      <c r="F2970">
        <f t="shared" si="93"/>
        <v>104403</v>
      </c>
      <c r="H2970" s="11">
        <v>30.41</v>
      </c>
      <c r="I2970" s="76">
        <v>32.22</v>
      </c>
    </row>
    <row r="2971" spans="2:9" ht="30" x14ac:dyDescent="0.25">
      <c r="B2971" s="4">
        <v>104404</v>
      </c>
      <c r="C2971" s="8" t="s">
        <v>8348</v>
      </c>
      <c r="D2971" s="4" t="s">
        <v>42</v>
      </c>
      <c r="E2971" s="11">
        <f t="shared" si="92"/>
        <v>33.31</v>
      </c>
      <c r="F2971">
        <f t="shared" si="93"/>
        <v>104404</v>
      </c>
      <c r="H2971" s="14">
        <v>31.33</v>
      </c>
      <c r="I2971" s="811">
        <v>33.31</v>
      </c>
    </row>
    <row r="2972" spans="2:9" ht="30" x14ac:dyDescent="0.25">
      <c r="B2972" s="6">
        <v>104405</v>
      </c>
      <c r="C2972" s="9" t="s">
        <v>8349</v>
      </c>
      <c r="D2972" s="6" t="s">
        <v>42</v>
      </c>
      <c r="E2972" s="11">
        <f t="shared" si="92"/>
        <v>45.02</v>
      </c>
      <c r="F2972">
        <f t="shared" si="93"/>
        <v>104405</v>
      </c>
      <c r="H2972" s="11">
        <v>42.35</v>
      </c>
      <c r="I2972">
        <v>45.02</v>
      </c>
    </row>
    <row r="2973" spans="2:9" x14ac:dyDescent="0.25">
      <c r="B2973" s="4">
        <v>93653</v>
      </c>
      <c r="C2973" s="8" t="s">
        <v>4905</v>
      </c>
      <c r="D2973" s="4" t="s">
        <v>42</v>
      </c>
      <c r="E2973" s="11">
        <f t="shared" si="92"/>
        <v>11.82</v>
      </c>
      <c r="F2973">
        <f t="shared" si="93"/>
        <v>93653</v>
      </c>
      <c r="H2973" s="14">
        <v>11.65</v>
      </c>
      <c r="I2973" s="811">
        <v>11.82</v>
      </c>
    </row>
    <row r="2974" spans="2:9" x14ac:dyDescent="0.25">
      <c r="B2974" s="6">
        <v>93654</v>
      </c>
      <c r="C2974" s="9" t="s">
        <v>4906</v>
      </c>
      <c r="D2974" s="6" t="s">
        <v>42</v>
      </c>
      <c r="E2974" s="11">
        <f t="shared" si="92"/>
        <v>12.42</v>
      </c>
      <c r="F2974">
        <f t="shared" si="93"/>
        <v>93654</v>
      </c>
      <c r="H2974" s="11">
        <v>12.19</v>
      </c>
      <c r="I2974" s="76">
        <v>12.42</v>
      </c>
    </row>
    <row r="2975" spans="2:9" x14ac:dyDescent="0.25">
      <c r="B2975" s="4">
        <v>93655</v>
      </c>
      <c r="C2975" s="8" t="s">
        <v>4907</v>
      </c>
      <c r="D2975" s="4" t="s">
        <v>42</v>
      </c>
      <c r="E2975" s="11">
        <f t="shared" si="92"/>
        <v>13.72</v>
      </c>
      <c r="F2975">
        <f t="shared" si="93"/>
        <v>93655</v>
      </c>
      <c r="H2975" s="14">
        <v>13.4</v>
      </c>
      <c r="I2975" s="811">
        <v>13.72</v>
      </c>
    </row>
    <row r="2976" spans="2:9" x14ac:dyDescent="0.25">
      <c r="B2976" s="6">
        <v>93656</v>
      </c>
      <c r="C2976" s="9" t="s">
        <v>4908</v>
      </c>
      <c r="D2976" s="6" t="s">
        <v>42</v>
      </c>
      <c r="E2976" s="11">
        <f t="shared" si="92"/>
        <v>13.72</v>
      </c>
      <c r="F2976">
        <f t="shared" si="93"/>
        <v>93656</v>
      </c>
      <c r="H2976" s="11">
        <v>13.4</v>
      </c>
      <c r="I2976">
        <v>13.72</v>
      </c>
    </row>
    <row r="2977" spans="2:9" x14ac:dyDescent="0.25">
      <c r="B2977" s="4">
        <v>93657</v>
      </c>
      <c r="C2977" s="8" t="s">
        <v>4909</v>
      </c>
      <c r="D2977" s="4" t="s">
        <v>42</v>
      </c>
      <c r="E2977" s="11">
        <f t="shared" si="92"/>
        <v>15.26</v>
      </c>
      <c r="F2977">
        <f t="shared" si="93"/>
        <v>93657</v>
      </c>
      <c r="H2977" s="14">
        <v>14.8</v>
      </c>
      <c r="I2977" s="811">
        <v>15.26</v>
      </c>
    </row>
    <row r="2978" spans="2:9" x14ac:dyDescent="0.25">
      <c r="B2978" s="6">
        <v>93658</v>
      </c>
      <c r="C2978" s="9" t="s">
        <v>4910</v>
      </c>
      <c r="D2978" s="6" t="s">
        <v>42</v>
      </c>
      <c r="E2978" s="11">
        <f t="shared" si="92"/>
        <v>21.82</v>
      </c>
      <c r="F2978">
        <f t="shared" si="93"/>
        <v>93658</v>
      </c>
      <c r="H2978" s="11">
        <v>21.15</v>
      </c>
      <c r="I2978">
        <v>21.82</v>
      </c>
    </row>
    <row r="2979" spans="2:9" x14ac:dyDescent="0.25">
      <c r="B2979" s="4">
        <v>93659</v>
      </c>
      <c r="C2979" s="8" t="s">
        <v>4911</v>
      </c>
      <c r="D2979" s="4" t="s">
        <v>42</v>
      </c>
      <c r="E2979" s="11">
        <f t="shared" si="92"/>
        <v>24.86</v>
      </c>
      <c r="F2979">
        <f t="shared" si="93"/>
        <v>93659</v>
      </c>
      <c r="H2979" s="14">
        <v>23.92</v>
      </c>
      <c r="I2979" s="811">
        <v>24.86</v>
      </c>
    </row>
    <row r="2980" spans="2:9" x14ac:dyDescent="0.25">
      <c r="B2980" s="6">
        <v>93660</v>
      </c>
      <c r="C2980" s="9" t="s">
        <v>4912</v>
      </c>
      <c r="D2980" s="6" t="s">
        <v>42</v>
      </c>
      <c r="E2980" s="11">
        <f t="shared" si="92"/>
        <v>56.64</v>
      </c>
      <c r="F2980">
        <f t="shared" si="93"/>
        <v>93660</v>
      </c>
      <c r="H2980" s="11">
        <v>56.29</v>
      </c>
      <c r="I2980">
        <v>56.64</v>
      </c>
    </row>
    <row r="2981" spans="2:9" x14ac:dyDescent="0.25">
      <c r="B2981" s="4">
        <v>93661</v>
      </c>
      <c r="C2981" s="8" t="s">
        <v>4913</v>
      </c>
      <c r="D2981" s="4" t="s">
        <v>42</v>
      </c>
      <c r="E2981" s="11">
        <f t="shared" si="92"/>
        <v>57.85</v>
      </c>
      <c r="F2981">
        <f t="shared" si="93"/>
        <v>93661</v>
      </c>
      <c r="H2981" s="14">
        <v>57.38</v>
      </c>
      <c r="I2981" s="811">
        <v>57.85</v>
      </c>
    </row>
    <row r="2982" spans="2:9" x14ac:dyDescent="0.25">
      <c r="B2982" s="6">
        <v>93662</v>
      </c>
      <c r="C2982" s="9" t="s">
        <v>4914</v>
      </c>
      <c r="D2982" s="6" t="s">
        <v>42</v>
      </c>
      <c r="E2982" s="11">
        <f t="shared" si="92"/>
        <v>60.44</v>
      </c>
      <c r="F2982">
        <f t="shared" si="93"/>
        <v>93662</v>
      </c>
      <c r="H2982" s="11">
        <v>59.79</v>
      </c>
      <c r="I2982">
        <v>60.44</v>
      </c>
    </row>
    <row r="2983" spans="2:9" x14ac:dyDescent="0.25">
      <c r="B2983" s="4">
        <v>93663</v>
      </c>
      <c r="C2983" s="8" t="s">
        <v>4915</v>
      </c>
      <c r="D2983" s="4" t="s">
        <v>42</v>
      </c>
      <c r="E2983" s="11">
        <f t="shared" si="92"/>
        <v>60.44</v>
      </c>
      <c r="F2983">
        <f t="shared" si="93"/>
        <v>93663</v>
      </c>
      <c r="H2983" s="14">
        <v>59.79</v>
      </c>
      <c r="I2983" s="811">
        <v>60.44</v>
      </c>
    </row>
    <row r="2984" spans="2:9" x14ac:dyDescent="0.25">
      <c r="B2984" s="6">
        <v>93664</v>
      </c>
      <c r="C2984" s="9" t="s">
        <v>4916</v>
      </c>
      <c r="D2984" s="6" t="s">
        <v>42</v>
      </c>
      <c r="E2984" s="11">
        <f t="shared" si="92"/>
        <v>63.51</v>
      </c>
      <c r="F2984">
        <f t="shared" si="93"/>
        <v>93664</v>
      </c>
      <c r="H2984" s="11">
        <v>62.6</v>
      </c>
      <c r="I2984">
        <v>63.51</v>
      </c>
    </row>
    <row r="2985" spans="2:9" x14ac:dyDescent="0.25">
      <c r="B2985" s="4">
        <v>93665</v>
      </c>
      <c r="C2985" s="8" t="s">
        <v>4917</v>
      </c>
      <c r="D2985" s="4" t="s">
        <v>42</v>
      </c>
      <c r="E2985" s="11">
        <f t="shared" si="92"/>
        <v>67.349999999999994</v>
      </c>
      <c r="F2985">
        <f t="shared" si="93"/>
        <v>93665</v>
      </c>
      <c r="H2985" s="14">
        <v>66</v>
      </c>
      <c r="I2985" s="811">
        <v>67.349999999999994</v>
      </c>
    </row>
    <row r="2986" spans="2:9" x14ac:dyDescent="0.25">
      <c r="B2986" s="6">
        <v>93666</v>
      </c>
      <c r="C2986" s="9" t="s">
        <v>4918</v>
      </c>
      <c r="D2986" s="6" t="s">
        <v>42</v>
      </c>
      <c r="E2986" s="11">
        <f t="shared" si="92"/>
        <v>73.41</v>
      </c>
      <c r="F2986">
        <f t="shared" si="93"/>
        <v>93666</v>
      </c>
      <c r="H2986" s="11">
        <v>71.53</v>
      </c>
      <c r="I2986">
        <v>73.41</v>
      </c>
    </row>
    <row r="2987" spans="2:9" x14ac:dyDescent="0.25">
      <c r="B2987" s="4">
        <v>93667</v>
      </c>
      <c r="C2987" s="8" t="s">
        <v>4919</v>
      </c>
      <c r="D2987" s="4" t="s">
        <v>42</v>
      </c>
      <c r="E2987" s="11">
        <f t="shared" si="92"/>
        <v>71.05</v>
      </c>
      <c r="F2987">
        <f t="shared" si="93"/>
        <v>93667</v>
      </c>
      <c r="H2987" s="14">
        <v>70.52</v>
      </c>
      <c r="I2987" s="811">
        <v>71.05</v>
      </c>
    </row>
    <row r="2988" spans="2:9" x14ac:dyDescent="0.25">
      <c r="B2988" s="6">
        <v>93668</v>
      </c>
      <c r="C2988" s="9" t="s">
        <v>4920</v>
      </c>
      <c r="D2988" s="6" t="s">
        <v>42</v>
      </c>
      <c r="E2988" s="11">
        <f t="shared" si="92"/>
        <v>72.86</v>
      </c>
      <c r="F2988">
        <f t="shared" si="93"/>
        <v>93668</v>
      </c>
      <c r="H2988" s="11">
        <v>72.16</v>
      </c>
      <c r="I2988">
        <v>72.86</v>
      </c>
    </row>
    <row r="2989" spans="2:9" x14ac:dyDescent="0.25">
      <c r="B2989" s="4">
        <v>93669</v>
      </c>
      <c r="C2989" s="8" t="s">
        <v>4921</v>
      </c>
      <c r="D2989" s="4" t="s">
        <v>42</v>
      </c>
      <c r="E2989" s="11">
        <f t="shared" si="92"/>
        <v>76.760000000000005</v>
      </c>
      <c r="F2989">
        <f t="shared" si="93"/>
        <v>93669</v>
      </c>
      <c r="H2989" s="14">
        <v>75.77</v>
      </c>
      <c r="I2989" s="811">
        <v>76.760000000000005</v>
      </c>
    </row>
    <row r="2990" spans="2:9" x14ac:dyDescent="0.25">
      <c r="B2990" s="6">
        <v>93670</v>
      </c>
      <c r="C2990" s="9" t="s">
        <v>4922</v>
      </c>
      <c r="D2990" s="6" t="s">
        <v>42</v>
      </c>
      <c r="E2990" s="11">
        <f t="shared" si="92"/>
        <v>76.760000000000005</v>
      </c>
      <c r="F2990">
        <f t="shared" si="93"/>
        <v>93670</v>
      </c>
      <c r="H2990" s="11">
        <v>75.77</v>
      </c>
      <c r="I2990">
        <v>76.760000000000005</v>
      </c>
    </row>
    <row r="2991" spans="2:9" x14ac:dyDescent="0.25">
      <c r="B2991" s="4">
        <v>93671</v>
      </c>
      <c r="C2991" s="8" t="s">
        <v>4923</v>
      </c>
      <c r="D2991" s="4" t="s">
        <v>42</v>
      </c>
      <c r="E2991" s="11">
        <f t="shared" si="92"/>
        <v>81.349999999999994</v>
      </c>
      <c r="F2991">
        <f t="shared" si="93"/>
        <v>93671</v>
      </c>
      <c r="H2991" s="14">
        <v>79.98</v>
      </c>
      <c r="I2991" s="811">
        <v>81.349999999999994</v>
      </c>
    </row>
    <row r="2992" spans="2:9" x14ac:dyDescent="0.25">
      <c r="B2992" s="6">
        <v>93672</v>
      </c>
      <c r="C2992" s="9" t="s">
        <v>4924</v>
      </c>
      <c r="D2992" s="6" t="s">
        <v>42</v>
      </c>
      <c r="E2992" s="11">
        <f t="shared" si="92"/>
        <v>88.26</v>
      </c>
      <c r="F2992">
        <f t="shared" si="93"/>
        <v>93672</v>
      </c>
      <c r="H2992" s="11">
        <v>86.24</v>
      </c>
      <c r="I2992">
        <v>88.26</v>
      </c>
    </row>
    <row r="2993" spans="2:9" x14ac:dyDescent="0.25">
      <c r="B2993" s="4">
        <v>93673</v>
      </c>
      <c r="C2993" s="8" t="s">
        <v>4925</v>
      </c>
      <c r="D2993" s="4" t="s">
        <v>42</v>
      </c>
      <c r="E2993" s="11">
        <f t="shared" si="92"/>
        <v>97.37</v>
      </c>
      <c r="F2993">
        <f t="shared" si="93"/>
        <v>93673</v>
      </c>
      <c r="H2993" s="14">
        <v>94.54</v>
      </c>
      <c r="I2993" s="811">
        <v>97.37</v>
      </c>
    </row>
    <row r="2994" spans="2:9" x14ac:dyDescent="0.25">
      <c r="B2994" s="6">
        <v>97359</v>
      </c>
      <c r="C2994" s="9" t="s">
        <v>4926</v>
      </c>
      <c r="D2994" s="6" t="s">
        <v>42</v>
      </c>
      <c r="E2994" s="11">
        <f t="shared" si="92"/>
        <v>3694.87</v>
      </c>
      <c r="F2994">
        <f t="shared" si="93"/>
        <v>97359</v>
      </c>
      <c r="H2994" s="11">
        <v>3676.64</v>
      </c>
      <c r="I2994" s="76">
        <v>3694.87</v>
      </c>
    </row>
    <row r="2995" spans="2:9" x14ac:dyDescent="0.25">
      <c r="B2995" s="4">
        <v>97360</v>
      </c>
      <c r="C2995" s="8" t="s">
        <v>4927</v>
      </c>
      <c r="D2995" s="4" t="s">
        <v>42</v>
      </c>
      <c r="E2995" s="11">
        <f t="shared" si="92"/>
        <v>7124.91</v>
      </c>
      <c r="F2995">
        <f t="shared" si="93"/>
        <v>97360</v>
      </c>
      <c r="H2995" s="14">
        <v>7097.58</v>
      </c>
      <c r="I2995" s="807">
        <v>7124.91</v>
      </c>
    </row>
    <row r="2996" spans="2:9" x14ac:dyDescent="0.25">
      <c r="B2996" s="6">
        <v>97361</v>
      </c>
      <c r="C2996" s="9" t="s">
        <v>4928</v>
      </c>
      <c r="D2996" s="6" t="s">
        <v>42</v>
      </c>
      <c r="E2996" s="11">
        <f t="shared" si="92"/>
        <v>9499.89</v>
      </c>
      <c r="F2996">
        <f t="shared" si="93"/>
        <v>97361</v>
      </c>
      <c r="H2996" s="11">
        <v>9463.43</v>
      </c>
      <c r="I2996" s="76">
        <v>9499.89</v>
      </c>
    </row>
    <row r="2997" spans="2:9" ht="30" x14ac:dyDescent="0.25">
      <c r="B2997" s="4">
        <v>97362</v>
      </c>
      <c r="C2997" s="8" t="s">
        <v>4929</v>
      </c>
      <c r="D2997" s="4" t="s">
        <v>42</v>
      </c>
      <c r="E2997" s="11">
        <f t="shared" si="92"/>
        <v>2235.2199999999998</v>
      </c>
      <c r="F2997">
        <f t="shared" si="93"/>
        <v>97362</v>
      </c>
      <c r="H2997" s="14">
        <v>2230.9899999999998</v>
      </c>
      <c r="I2997" s="807">
        <v>2235.2199999999998</v>
      </c>
    </row>
    <row r="2998" spans="2:9" ht="30" x14ac:dyDescent="0.25">
      <c r="B2998" s="6">
        <v>101875</v>
      </c>
      <c r="C2998" s="9" t="s">
        <v>4930</v>
      </c>
      <c r="D2998" s="6" t="s">
        <v>42</v>
      </c>
      <c r="E2998" s="11">
        <f t="shared" si="92"/>
        <v>476.32</v>
      </c>
      <c r="F2998">
        <f t="shared" si="93"/>
        <v>101875</v>
      </c>
      <c r="H2998" s="11">
        <v>473.66</v>
      </c>
      <c r="I2998">
        <v>476.32</v>
      </c>
    </row>
    <row r="2999" spans="2:9" ht="30" x14ac:dyDescent="0.25">
      <c r="B2999" s="4">
        <v>101876</v>
      </c>
      <c r="C2999" s="8" t="s">
        <v>4931</v>
      </c>
      <c r="D2999" s="4" t="s">
        <v>42</v>
      </c>
      <c r="E2999" s="11">
        <f t="shared" si="92"/>
        <v>82.64</v>
      </c>
      <c r="F2999">
        <f t="shared" si="93"/>
        <v>101876</v>
      </c>
      <c r="H2999" s="14">
        <v>80.92</v>
      </c>
      <c r="I2999" s="811">
        <v>82.64</v>
      </c>
    </row>
    <row r="3000" spans="2:9" ht="30" x14ac:dyDescent="0.25">
      <c r="B3000" s="6">
        <v>101877</v>
      </c>
      <c r="C3000" s="9" t="s">
        <v>4932</v>
      </c>
      <c r="D3000" s="6" t="s">
        <v>42</v>
      </c>
      <c r="E3000" s="11">
        <f t="shared" si="92"/>
        <v>56.88</v>
      </c>
      <c r="F3000">
        <f t="shared" si="93"/>
        <v>101877</v>
      </c>
      <c r="H3000" s="11">
        <v>55.35</v>
      </c>
      <c r="I3000">
        <v>56.88</v>
      </c>
    </row>
    <row r="3001" spans="2:9" ht="30" x14ac:dyDescent="0.25">
      <c r="B3001" s="4">
        <v>101878</v>
      </c>
      <c r="C3001" s="8" t="s">
        <v>4933</v>
      </c>
      <c r="D3001" s="4" t="s">
        <v>42</v>
      </c>
      <c r="E3001" s="11">
        <f t="shared" si="92"/>
        <v>650.62</v>
      </c>
      <c r="F3001">
        <f t="shared" si="93"/>
        <v>101878</v>
      </c>
      <c r="H3001" s="14">
        <v>643.03</v>
      </c>
      <c r="I3001" s="811">
        <v>650.62</v>
      </c>
    </row>
    <row r="3002" spans="2:9" ht="30" x14ac:dyDescent="0.25">
      <c r="B3002" s="6">
        <v>101879</v>
      </c>
      <c r="C3002" s="9" t="s">
        <v>4934</v>
      </c>
      <c r="D3002" s="6" t="s">
        <v>42</v>
      </c>
      <c r="E3002" s="11">
        <f t="shared" si="92"/>
        <v>691</v>
      </c>
      <c r="F3002">
        <f t="shared" si="93"/>
        <v>101879</v>
      </c>
      <c r="H3002" s="11">
        <v>688.02</v>
      </c>
      <c r="I3002">
        <v>691</v>
      </c>
    </row>
    <row r="3003" spans="2:9" ht="30" x14ac:dyDescent="0.25">
      <c r="B3003" s="4">
        <v>101880</v>
      </c>
      <c r="C3003" s="8" t="s">
        <v>4935</v>
      </c>
      <c r="D3003" s="4" t="s">
        <v>42</v>
      </c>
      <c r="E3003" s="11">
        <f t="shared" si="92"/>
        <v>795.38</v>
      </c>
      <c r="F3003">
        <f t="shared" si="93"/>
        <v>101880</v>
      </c>
      <c r="H3003" s="14">
        <v>791.8</v>
      </c>
      <c r="I3003" s="811">
        <v>795.38</v>
      </c>
    </row>
    <row r="3004" spans="2:9" ht="30" x14ac:dyDescent="0.25">
      <c r="B3004" s="6">
        <v>101881</v>
      </c>
      <c r="C3004" s="9" t="s">
        <v>4936</v>
      </c>
      <c r="D3004" s="6" t="s">
        <v>42</v>
      </c>
      <c r="E3004" s="11">
        <f t="shared" si="92"/>
        <v>1146.25</v>
      </c>
      <c r="F3004">
        <f t="shared" si="93"/>
        <v>101881</v>
      </c>
      <c r="H3004" s="11">
        <v>1142.6400000000001</v>
      </c>
      <c r="I3004" s="76">
        <v>1146.25</v>
      </c>
    </row>
    <row r="3005" spans="2:9" ht="30" x14ac:dyDescent="0.25">
      <c r="B3005" s="4">
        <v>101882</v>
      </c>
      <c r="C3005" s="8" t="s">
        <v>4937</v>
      </c>
      <c r="D3005" s="4" t="s">
        <v>42</v>
      </c>
      <c r="E3005" s="11">
        <f t="shared" si="92"/>
        <v>1629.88</v>
      </c>
      <c r="F3005">
        <f t="shared" si="93"/>
        <v>101882</v>
      </c>
      <c r="H3005" s="14">
        <v>1626.28</v>
      </c>
      <c r="I3005" s="807">
        <v>1629.88</v>
      </c>
    </row>
    <row r="3006" spans="2:9" ht="30" x14ac:dyDescent="0.25">
      <c r="B3006" s="6">
        <v>101883</v>
      </c>
      <c r="C3006" s="9" t="s">
        <v>4938</v>
      </c>
      <c r="D3006" s="6" t="s">
        <v>42</v>
      </c>
      <c r="E3006" s="11">
        <f t="shared" si="92"/>
        <v>658.52</v>
      </c>
      <c r="F3006">
        <f t="shared" si="93"/>
        <v>101883</v>
      </c>
      <c r="H3006" s="11">
        <v>655.56</v>
      </c>
      <c r="I3006">
        <v>658.52</v>
      </c>
    </row>
    <row r="3007" spans="2:9" x14ac:dyDescent="0.25">
      <c r="B3007" s="4">
        <v>101890</v>
      </c>
      <c r="C3007" s="8" t="s">
        <v>4939</v>
      </c>
      <c r="D3007" s="4" t="s">
        <v>42</v>
      </c>
      <c r="E3007" s="11">
        <f t="shared" si="92"/>
        <v>16.329999999999998</v>
      </c>
      <c r="F3007">
        <f t="shared" si="93"/>
        <v>101890</v>
      </c>
      <c r="H3007" s="14">
        <v>16.010000000000002</v>
      </c>
      <c r="I3007" s="811">
        <v>16.329999999999998</v>
      </c>
    </row>
    <row r="3008" spans="2:9" x14ac:dyDescent="0.25">
      <c r="B3008" s="6">
        <v>101891</v>
      </c>
      <c r="C3008" s="9" t="s">
        <v>4940</v>
      </c>
      <c r="D3008" s="6" t="s">
        <v>42</v>
      </c>
      <c r="E3008" s="11">
        <f t="shared" si="92"/>
        <v>27.92</v>
      </c>
      <c r="F3008">
        <f t="shared" si="93"/>
        <v>101891</v>
      </c>
      <c r="H3008" s="11">
        <v>27.25</v>
      </c>
      <c r="I3008">
        <v>27.92</v>
      </c>
    </row>
    <row r="3009" spans="2:9" x14ac:dyDescent="0.25">
      <c r="B3009" s="4">
        <v>101892</v>
      </c>
      <c r="C3009" s="8" t="s">
        <v>4941</v>
      </c>
      <c r="D3009" s="4" t="s">
        <v>42</v>
      </c>
      <c r="E3009" s="11">
        <f t="shared" si="92"/>
        <v>71.39</v>
      </c>
      <c r="F3009">
        <f t="shared" si="93"/>
        <v>101892</v>
      </c>
      <c r="H3009" s="14">
        <v>70.739999999999995</v>
      </c>
      <c r="I3009" s="807">
        <v>71.39</v>
      </c>
    </row>
    <row r="3010" spans="2:9" x14ac:dyDescent="0.25">
      <c r="B3010" s="6">
        <v>101893</v>
      </c>
      <c r="C3010" s="9" t="s">
        <v>4942</v>
      </c>
      <c r="D3010" s="6" t="s">
        <v>42</v>
      </c>
      <c r="E3010" s="11">
        <f t="shared" si="92"/>
        <v>91.53</v>
      </c>
      <c r="F3010">
        <f t="shared" si="93"/>
        <v>101893</v>
      </c>
      <c r="H3010" s="11">
        <v>90.54</v>
      </c>
      <c r="I3010" s="76">
        <v>91.53</v>
      </c>
    </row>
    <row r="3011" spans="2:9" x14ac:dyDescent="0.25">
      <c r="B3011" s="4">
        <v>101894</v>
      </c>
      <c r="C3011" s="8" t="s">
        <v>4943</v>
      </c>
      <c r="D3011" s="4" t="s">
        <v>42</v>
      </c>
      <c r="E3011" s="11">
        <f t="shared" ref="E3011:E3074" si="94">IF($K$2=$H$1,H3011,I3011)</f>
        <v>156.99</v>
      </c>
      <c r="F3011">
        <f t="shared" ref="F3011:F3074" si="95">IF(LEN($B3011)=7,CONCATENATE(MID($B3011,1,6),"00",RIGHT($B3011,1)),IF(LEN($B3011)=8,CONCATENATE(MID($B3011,1,6),"0",RIGHT($B3011,2)),$B3011))</f>
        <v>101894</v>
      </c>
      <c r="H3011" s="14">
        <v>153.08000000000001</v>
      </c>
      <c r="I3011" s="807">
        <v>156.99</v>
      </c>
    </row>
    <row r="3012" spans="2:9" x14ac:dyDescent="0.25">
      <c r="B3012" s="6">
        <v>101895</v>
      </c>
      <c r="C3012" s="9" t="s">
        <v>4944</v>
      </c>
      <c r="D3012" s="6" t="s">
        <v>42</v>
      </c>
      <c r="E3012" s="11">
        <f t="shared" si="94"/>
        <v>423.77</v>
      </c>
      <c r="F3012">
        <f t="shared" si="95"/>
        <v>101895</v>
      </c>
      <c r="H3012" s="11">
        <v>417.18</v>
      </c>
      <c r="I3012" s="76">
        <v>423.77</v>
      </c>
    </row>
    <row r="3013" spans="2:9" x14ac:dyDescent="0.25">
      <c r="B3013" s="4">
        <v>101896</v>
      </c>
      <c r="C3013" s="8" t="s">
        <v>4945</v>
      </c>
      <c r="D3013" s="4" t="s">
        <v>42</v>
      </c>
      <c r="E3013" s="11">
        <f t="shared" si="94"/>
        <v>635.42999999999995</v>
      </c>
      <c r="F3013">
        <f t="shared" si="95"/>
        <v>101896</v>
      </c>
      <c r="H3013" s="14">
        <v>628.84</v>
      </c>
      <c r="I3013" s="811">
        <v>635.42999999999995</v>
      </c>
    </row>
    <row r="3014" spans="2:9" x14ac:dyDescent="0.25">
      <c r="B3014" s="6">
        <v>101897</v>
      </c>
      <c r="C3014" s="9" t="s">
        <v>4946</v>
      </c>
      <c r="D3014" s="6" t="s">
        <v>42</v>
      </c>
      <c r="E3014" s="11">
        <f t="shared" si="94"/>
        <v>1012.11</v>
      </c>
      <c r="F3014">
        <f t="shared" si="95"/>
        <v>101897</v>
      </c>
      <c r="H3014" s="11">
        <v>1005.52</v>
      </c>
      <c r="I3014" s="76">
        <v>1012.11</v>
      </c>
    </row>
    <row r="3015" spans="2:9" x14ac:dyDescent="0.25">
      <c r="B3015" s="4">
        <v>101898</v>
      </c>
      <c r="C3015" s="8" t="s">
        <v>4947</v>
      </c>
      <c r="D3015" s="4" t="s">
        <v>42</v>
      </c>
      <c r="E3015" s="11">
        <f t="shared" si="94"/>
        <v>1349.49</v>
      </c>
      <c r="F3015">
        <f t="shared" si="95"/>
        <v>101898</v>
      </c>
      <c r="H3015" s="14">
        <v>1342.9</v>
      </c>
      <c r="I3015" s="807">
        <v>1349.49</v>
      </c>
    </row>
    <row r="3016" spans="2:9" x14ac:dyDescent="0.25">
      <c r="B3016" s="6">
        <v>101899</v>
      </c>
      <c r="C3016" s="9" t="s">
        <v>4948</v>
      </c>
      <c r="D3016" s="6" t="s">
        <v>42</v>
      </c>
      <c r="E3016" s="11">
        <f t="shared" si="94"/>
        <v>2151.96</v>
      </c>
      <c r="F3016">
        <f t="shared" si="95"/>
        <v>101899</v>
      </c>
      <c r="H3016" s="11">
        <v>2145.37</v>
      </c>
      <c r="I3016" s="76">
        <v>2151.96</v>
      </c>
    </row>
    <row r="3017" spans="2:9" x14ac:dyDescent="0.25">
      <c r="B3017" s="4">
        <v>101900</v>
      </c>
      <c r="C3017" s="8" t="s">
        <v>4949</v>
      </c>
      <c r="D3017" s="4" t="s">
        <v>42</v>
      </c>
      <c r="E3017" s="11">
        <f t="shared" si="94"/>
        <v>4476.29</v>
      </c>
      <c r="F3017">
        <f t="shared" si="95"/>
        <v>101900</v>
      </c>
      <c r="H3017" s="14">
        <v>4469.7</v>
      </c>
      <c r="I3017" s="807">
        <v>4476.29</v>
      </c>
    </row>
    <row r="3018" spans="2:9" x14ac:dyDescent="0.25">
      <c r="B3018" s="6">
        <v>101901</v>
      </c>
      <c r="C3018" s="9" t="s">
        <v>4950</v>
      </c>
      <c r="D3018" s="6" t="s">
        <v>42</v>
      </c>
      <c r="E3018" s="11">
        <f t="shared" si="94"/>
        <v>159.46</v>
      </c>
      <c r="F3018">
        <f t="shared" si="95"/>
        <v>101901</v>
      </c>
      <c r="H3018" s="11">
        <v>158.76</v>
      </c>
      <c r="I3018">
        <v>159.46</v>
      </c>
    </row>
    <row r="3019" spans="2:9" x14ac:dyDescent="0.25">
      <c r="B3019" s="4">
        <v>101902</v>
      </c>
      <c r="C3019" s="8" t="s">
        <v>4951</v>
      </c>
      <c r="D3019" s="4" t="s">
        <v>42</v>
      </c>
      <c r="E3019" s="11">
        <f t="shared" si="94"/>
        <v>197</v>
      </c>
      <c r="F3019">
        <f t="shared" si="95"/>
        <v>101902</v>
      </c>
      <c r="H3019" s="14">
        <v>196.01</v>
      </c>
      <c r="I3019" s="807">
        <v>197</v>
      </c>
    </row>
    <row r="3020" spans="2:9" x14ac:dyDescent="0.25">
      <c r="B3020" s="6">
        <v>101903</v>
      </c>
      <c r="C3020" s="9" t="s">
        <v>4952</v>
      </c>
      <c r="D3020" s="6" t="s">
        <v>42</v>
      </c>
      <c r="E3020" s="11">
        <f t="shared" si="94"/>
        <v>410.25</v>
      </c>
      <c r="F3020">
        <f t="shared" si="95"/>
        <v>101903</v>
      </c>
      <c r="H3020" s="11">
        <v>408.23</v>
      </c>
      <c r="I3020" s="76">
        <v>410.25</v>
      </c>
    </row>
    <row r="3021" spans="2:9" x14ac:dyDescent="0.25">
      <c r="B3021" s="4">
        <v>101904</v>
      </c>
      <c r="C3021" s="8" t="s">
        <v>4953</v>
      </c>
      <c r="D3021" s="4" t="s">
        <v>42</v>
      </c>
      <c r="E3021" s="11">
        <f t="shared" si="94"/>
        <v>1509.66</v>
      </c>
      <c r="F3021">
        <f t="shared" si="95"/>
        <v>101904</v>
      </c>
      <c r="H3021" s="14">
        <v>1505.75</v>
      </c>
      <c r="I3021" s="807">
        <v>1509.66</v>
      </c>
    </row>
    <row r="3022" spans="2:9" x14ac:dyDescent="0.25">
      <c r="B3022" s="6">
        <v>101938</v>
      </c>
      <c r="C3022" s="9" t="s">
        <v>5577</v>
      </c>
      <c r="D3022" s="6" t="s">
        <v>42</v>
      </c>
      <c r="E3022" s="11">
        <f t="shared" si="94"/>
        <v>111.11</v>
      </c>
      <c r="F3022">
        <f t="shared" si="95"/>
        <v>101938</v>
      </c>
      <c r="H3022" s="11">
        <v>108.95</v>
      </c>
      <c r="I3022">
        <v>111.11</v>
      </c>
    </row>
    <row r="3023" spans="2:9" x14ac:dyDescent="0.25">
      <c r="B3023" s="4">
        <v>101946</v>
      </c>
      <c r="C3023" s="8" t="s">
        <v>5578</v>
      </c>
      <c r="D3023" s="4" t="s">
        <v>42</v>
      </c>
      <c r="E3023" s="11">
        <f t="shared" si="94"/>
        <v>160.61000000000001</v>
      </c>
      <c r="F3023">
        <f t="shared" si="95"/>
        <v>101946</v>
      </c>
      <c r="H3023" s="14">
        <v>153.02000000000001</v>
      </c>
      <c r="I3023" s="811">
        <v>160.61000000000001</v>
      </c>
    </row>
    <row r="3024" spans="2:9" ht="30" x14ac:dyDescent="0.25">
      <c r="B3024" s="6">
        <v>91945</v>
      </c>
      <c r="C3024" s="9" t="s">
        <v>8772</v>
      </c>
      <c r="D3024" s="6" t="s">
        <v>42</v>
      </c>
      <c r="E3024" s="11">
        <f t="shared" si="94"/>
        <v>13.15</v>
      </c>
      <c r="F3024">
        <f t="shared" si="95"/>
        <v>91945</v>
      </c>
      <c r="H3024" s="11">
        <v>12.22</v>
      </c>
      <c r="I3024">
        <v>13.15</v>
      </c>
    </row>
    <row r="3025" spans="2:9" ht="30" x14ac:dyDescent="0.25">
      <c r="B3025" s="4">
        <v>91946</v>
      </c>
      <c r="C3025" s="8" t="s">
        <v>8773</v>
      </c>
      <c r="D3025" s="4" t="s">
        <v>42</v>
      </c>
      <c r="E3025" s="11">
        <f t="shared" si="94"/>
        <v>10.29</v>
      </c>
      <c r="F3025">
        <f t="shared" si="95"/>
        <v>91946</v>
      </c>
      <c r="H3025" s="14">
        <v>9.65</v>
      </c>
      <c r="I3025" s="811">
        <v>10.29</v>
      </c>
    </row>
    <row r="3026" spans="2:9" ht="30" x14ac:dyDescent="0.25">
      <c r="B3026" s="6">
        <v>91947</v>
      </c>
      <c r="C3026" s="9" t="s">
        <v>8774</v>
      </c>
      <c r="D3026" s="6" t="s">
        <v>42</v>
      </c>
      <c r="E3026" s="11">
        <f t="shared" si="94"/>
        <v>8.48</v>
      </c>
      <c r="F3026">
        <f t="shared" si="95"/>
        <v>91947</v>
      </c>
      <c r="H3026" s="11">
        <v>8.0299999999999994</v>
      </c>
      <c r="I3026">
        <v>8.48</v>
      </c>
    </row>
    <row r="3027" spans="2:9" ht="30" x14ac:dyDescent="0.25">
      <c r="B3027" s="4">
        <v>91949</v>
      </c>
      <c r="C3027" s="8" t="s">
        <v>8775</v>
      </c>
      <c r="D3027" s="4" t="s">
        <v>42</v>
      </c>
      <c r="E3027" s="11">
        <f t="shared" si="94"/>
        <v>18.5</v>
      </c>
      <c r="F3027">
        <f t="shared" si="95"/>
        <v>91949</v>
      </c>
      <c r="H3027" s="14">
        <v>17.399999999999999</v>
      </c>
      <c r="I3027" s="811">
        <v>18.5</v>
      </c>
    </row>
    <row r="3028" spans="2:9" ht="30" x14ac:dyDescent="0.25">
      <c r="B3028" s="6">
        <v>91950</v>
      </c>
      <c r="C3028" s="9" t="s">
        <v>8776</v>
      </c>
      <c r="D3028" s="6" t="s">
        <v>42</v>
      </c>
      <c r="E3028" s="11">
        <f t="shared" si="94"/>
        <v>15</v>
      </c>
      <c r="F3028">
        <f t="shared" si="95"/>
        <v>91950</v>
      </c>
      <c r="H3028" s="11">
        <v>14.25</v>
      </c>
      <c r="I3028">
        <v>15</v>
      </c>
    </row>
    <row r="3029" spans="2:9" ht="30" x14ac:dyDescent="0.25">
      <c r="B3029" s="4">
        <v>91951</v>
      </c>
      <c r="C3029" s="8" t="s">
        <v>8777</v>
      </c>
      <c r="D3029" s="4" t="s">
        <v>42</v>
      </c>
      <c r="E3029" s="11">
        <f t="shared" si="94"/>
        <v>12.9</v>
      </c>
      <c r="F3029">
        <f t="shared" si="95"/>
        <v>91951</v>
      </c>
      <c r="H3029" s="14">
        <v>12.37</v>
      </c>
      <c r="I3029" s="811">
        <v>12.9</v>
      </c>
    </row>
    <row r="3030" spans="2:9" x14ac:dyDescent="0.25">
      <c r="B3030" s="6">
        <v>91952</v>
      </c>
      <c r="C3030" s="9" t="s">
        <v>8778</v>
      </c>
      <c r="D3030" s="6" t="s">
        <v>42</v>
      </c>
      <c r="E3030" s="11">
        <f t="shared" si="94"/>
        <v>17.59</v>
      </c>
      <c r="F3030">
        <f t="shared" si="95"/>
        <v>91952</v>
      </c>
      <c r="H3030" s="11">
        <v>16.440000000000001</v>
      </c>
      <c r="I3030" s="76">
        <v>17.59</v>
      </c>
    </row>
    <row r="3031" spans="2:9" x14ac:dyDescent="0.25">
      <c r="B3031" s="4">
        <v>91953</v>
      </c>
      <c r="C3031" s="8" t="s">
        <v>8779</v>
      </c>
      <c r="D3031" s="4" t="s">
        <v>42</v>
      </c>
      <c r="E3031" s="11">
        <f t="shared" si="94"/>
        <v>27.88</v>
      </c>
      <c r="F3031">
        <f t="shared" si="95"/>
        <v>91953</v>
      </c>
      <c r="H3031" s="14">
        <v>26.09</v>
      </c>
      <c r="I3031" s="807">
        <v>27.88</v>
      </c>
    </row>
    <row r="3032" spans="2:9" x14ac:dyDescent="0.25">
      <c r="B3032" s="6">
        <v>91954</v>
      </c>
      <c r="C3032" s="9" t="s">
        <v>8780</v>
      </c>
      <c r="D3032" s="6" t="s">
        <v>42</v>
      </c>
      <c r="E3032" s="11">
        <f t="shared" si="94"/>
        <v>23.65</v>
      </c>
      <c r="F3032">
        <f t="shared" si="95"/>
        <v>91954</v>
      </c>
      <c r="H3032" s="11">
        <v>22.07</v>
      </c>
      <c r="I3032" s="76">
        <v>23.65</v>
      </c>
    </row>
    <row r="3033" spans="2:9" x14ac:dyDescent="0.25">
      <c r="B3033" s="4">
        <v>91955</v>
      </c>
      <c r="C3033" s="8" t="s">
        <v>8781</v>
      </c>
      <c r="D3033" s="4" t="s">
        <v>42</v>
      </c>
      <c r="E3033" s="11">
        <f t="shared" si="94"/>
        <v>33.94</v>
      </c>
      <c r="F3033">
        <f t="shared" si="95"/>
        <v>91955</v>
      </c>
      <c r="H3033" s="14">
        <v>31.72</v>
      </c>
      <c r="I3033" s="811">
        <v>33.94</v>
      </c>
    </row>
    <row r="3034" spans="2:9" ht="30" x14ac:dyDescent="0.25">
      <c r="B3034" s="6">
        <v>91956</v>
      </c>
      <c r="C3034" s="9" t="s">
        <v>8782</v>
      </c>
      <c r="D3034" s="6" t="s">
        <v>42</v>
      </c>
      <c r="E3034" s="11">
        <f t="shared" si="94"/>
        <v>38.19</v>
      </c>
      <c r="F3034">
        <f t="shared" si="95"/>
        <v>91956</v>
      </c>
      <c r="H3034" s="11">
        <v>35.770000000000003</v>
      </c>
      <c r="I3034">
        <v>38.19</v>
      </c>
    </row>
    <row r="3035" spans="2:9" ht="30" x14ac:dyDescent="0.25">
      <c r="B3035" s="4">
        <v>91957</v>
      </c>
      <c r="C3035" s="8" t="s">
        <v>8783</v>
      </c>
      <c r="D3035" s="4" t="s">
        <v>42</v>
      </c>
      <c r="E3035" s="11">
        <f t="shared" si="94"/>
        <v>48.48</v>
      </c>
      <c r="F3035">
        <f t="shared" si="95"/>
        <v>91957</v>
      </c>
      <c r="H3035" s="14">
        <v>45.42</v>
      </c>
      <c r="I3035" s="811">
        <v>48.48</v>
      </c>
    </row>
    <row r="3036" spans="2:9" x14ac:dyDescent="0.25">
      <c r="B3036" s="6">
        <v>91958</v>
      </c>
      <c r="C3036" s="9" t="s">
        <v>8784</v>
      </c>
      <c r="D3036" s="6" t="s">
        <v>42</v>
      </c>
      <c r="E3036" s="11">
        <f t="shared" si="94"/>
        <v>32.18</v>
      </c>
      <c r="F3036">
        <f t="shared" si="95"/>
        <v>91958</v>
      </c>
      <c r="H3036" s="11">
        <v>30.18</v>
      </c>
      <c r="I3036" s="76">
        <v>32.18</v>
      </c>
    </row>
    <row r="3037" spans="2:9" x14ac:dyDescent="0.25">
      <c r="B3037" s="4">
        <v>91959</v>
      </c>
      <c r="C3037" s="8" t="s">
        <v>8785</v>
      </c>
      <c r="D3037" s="4" t="s">
        <v>42</v>
      </c>
      <c r="E3037" s="11">
        <f t="shared" si="94"/>
        <v>42.47</v>
      </c>
      <c r="F3037">
        <f t="shared" si="95"/>
        <v>91959</v>
      </c>
      <c r="H3037" s="14">
        <v>39.83</v>
      </c>
      <c r="I3037" s="811">
        <v>42.47</v>
      </c>
    </row>
    <row r="3038" spans="2:9" x14ac:dyDescent="0.25">
      <c r="B3038" s="6">
        <v>91960</v>
      </c>
      <c r="C3038" s="9" t="s">
        <v>8786</v>
      </c>
      <c r="D3038" s="6" t="s">
        <v>42</v>
      </c>
      <c r="E3038" s="11">
        <f t="shared" si="94"/>
        <v>44.3</v>
      </c>
      <c r="F3038">
        <f t="shared" si="95"/>
        <v>91960</v>
      </c>
      <c r="H3038" s="11">
        <v>41.44</v>
      </c>
      <c r="I3038">
        <v>44.3</v>
      </c>
    </row>
    <row r="3039" spans="2:9" x14ac:dyDescent="0.25">
      <c r="B3039" s="4">
        <v>91961</v>
      </c>
      <c r="C3039" s="8" t="s">
        <v>8787</v>
      </c>
      <c r="D3039" s="4" t="s">
        <v>42</v>
      </c>
      <c r="E3039" s="11">
        <f t="shared" si="94"/>
        <v>54.59</v>
      </c>
      <c r="F3039">
        <f t="shared" si="95"/>
        <v>91961</v>
      </c>
      <c r="H3039" s="14">
        <v>51.09</v>
      </c>
      <c r="I3039" s="811">
        <v>54.59</v>
      </c>
    </row>
    <row r="3040" spans="2:9" ht="30" x14ac:dyDescent="0.25">
      <c r="B3040" s="6">
        <v>91962</v>
      </c>
      <c r="C3040" s="9" t="s">
        <v>8788</v>
      </c>
      <c r="D3040" s="6" t="s">
        <v>42</v>
      </c>
      <c r="E3040" s="11">
        <f t="shared" si="94"/>
        <v>58.83</v>
      </c>
      <c r="F3040">
        <f t="shared" si="95"/>
        <v>91962</v>
      </c>
      <c r="H3040" s="11">
        <v>55.14</v>
      </c>
      <c r="I3040">
        <v>58.83</v>
      </c>
    </row>
    <row r="3041" spans="2:9" ht="30" x14ac:dyDescent="0.25">
      <c r="B3041" s="4">
        <v>91963</v>
      </c>
      <c r="C3041" s="8" t="s">
        <v>8789</v>
      </c>
      <c r="D3041" s="4" t="s">
        <v>42</v>
      </c>
      <c r="E3041" s="11">
        <f t="shared" si="94"/>
        <v>69.12</v>
      </c>
      <c r="F3041">
        <f t="shared" si="95"/>
        <v>91963</v>
      </c>
      <c r="H3041" s="14">
        <v>64.790000000000006</v>
      </c>
      <c r="I3041" s="811">
        <v>69.12</v>
      </c>
    </row>
    <row r="3042" spans="2:9" ht="30" x14ac:dyDescent="0.25">
      <c r="B3042" s="6">
        <v>91964</v>
      </c>
      <c r="C3042" s="9" t="s">
        <v>8790</v>
      </c>
      <c r="D3042" s="6" t="s">
        <v>42</v>
      </c>
      <c r="E3042" s="11">
        <f t="shared" si="94"/>
        <v>52.78</v>
      </c>
      <c r="F3042">
        <f t="shared" si="95"/>
        <v>91964</v>
      </c>
      <c r="H3042" s="11">
        <v>49.51</v>
      </c>
      <c r="I3042">
        <v>52.78</v>
      </c>
    </row>
    <row r="3043" spans="2:9" ht="30" x14ac:dyDescent="0.25">
      <c r="B3043" s="4">
        <v>91965</v>
      </c>
      <c r="C3043" s="8" t="s">
        <v>8791</v>
      </c>
      <c r="D3043" s="4" t="s">
        <v>42</v>
      </c>
      <c r="E3043" s="11">
        <f t="shared" si="94"/>
        <v>63.07</v>
      </c>
      <c r="F3043">
        <f t="shared" si="95"/>
        <v>91965</v>
      </c>
      <c r="H3043" s="14">
        <v>59.16</v>
      </c>
      <c r="I3043" s="811">
        <v>63.07</v>
      </c>
    </row>
    <row r="3044" spans="2:9" x14ac:dyDescent="0.25">
      <c r="B3044" s="6">
        <v>91966</v>
      </c>
      <c r="C3044" s="9" t="s">
        <v>8792</v>
      </c>
      <c r="D3044" s="6" t="s">
        <v>42</v>
      </c>
      <c r="E3044" s="11">
        <f t="shared" si="94"/>
        <v>46.78</v>
      </c>
      <c r="F3044">
        <f t="shared" si="95"/>
        <v>91966</v>
      </c>
      <c r="H3044" s="11">
        <v>43.92</v>
      </c>
      <c r="I3044">
        <v>46.78</v>
      </c>
    </row>
    <row r="3045" spans="2:9" x14ac:dyDescent="0.25">
      <c r="B3045" s="4">
        <v>91967</v>
      </c>
      <c r="C3045" s="8" t="s">
        <v>8793</v>
      </c>
      <c r="D3045" s="4" t="s">
        <v>42</v>
      </c>
      <c r="E3045" s="11">
        <f t="shared" si="94"/>
        <v>57.07</v>
      </c>
      <c r="F3045">
        <f t="shared" si="95"/>
        <v>91967</v>
      </c>
      <c r="H3045" s="14">
        <v>53.57</v>
      </c>
      <c r="I3045" s="811">
        <v>57.07</v>
      </c>
    </row>
    <row r="3046" spans="2:9" x14ac:dyDescent="0.25">
      <c r="B3046" s="6">
        <v>91968</v>
      </c>
      <c r="C3046" s="9" t="s">
        <v>8794</v>
      </c>
      <c r="D3046" s="6" t="s">
        <v>42</v>
      </c>
      <c r="E3046" s="11">
        <f t="shared" si="94"/>
        <v>64.88</v>
      </c>
      <c r="F3046">
        <f t="shared" si="95"/>
        <v>91968</v>
      </c>
      <c r="H3046" s="11">
        <v>60.77</v>
      </c>
      <c r="I3046">
        <v>64.88</v>
      </c>
    </row>
    <row r="3047" spans="2:9" x14ac:dyDescent="0.25">
      <c r="B3047" s="4">
        <v>91969</v>
      </c>
      <c r="C3047" s="8" t="s">
        <v>8795</v>
      </c>
      <c r="D3047" s="4" t="s">
        <v>42</v>
      </c>
      <c r="E3047" s="11">
        <f t="shared" si="94"/>
        <v>75.17</v>
      </c>
      <c r="F3047">
        <f t="shared" si="95"/>
        <v>91969</v>
      </c>
      <c r="H3047" s="14">
        <v>70.42</v>
      </c>
      <c r="I3047" s="811">
        <v>75.17</v>
      </c>
    </row>
    <row r="3048" spans="2:9" ht="30" x14ac:dyDescent="0.25">
      <c r="B3048" s="6">
        <v>91970</v>
      </c>
      <c r="C3048" s="9" t="s">
        <v>8796</v>
      </c>
      <c r="D3048" s="6" t="s">
        <v>42</v>
      </c>
      <c r="E3048" s="11">
        <f t="shared" si="94"/>
        <v>67.709999999999994</v>
      </c>
      <c r="F3048">
        <f t="shared" si="95"/>
        <v>91970</v>
      </c>
      <c r="H3048" s="11">
        <v>63.56</v>
      </c>
      <c r="I3048">
        <v>67.709999999999994</v>
      </c>
    </row>
    <row r="3049" spans="2:9" ht="30" x14ac:dyDescent="0.25">
      <c r="B3049" s="4">
        <v>91971</v>
      </c>
      <c r="C3049" s="8" t="s">
        <v>8797</v>
      </c>
      <c r="D3049" s="4" t="s">
        <v>42</v>
      </c>
      <c r="E3049" s="11">
        <f t="shared" si="94"/>
        <v>82.71</v>
      </c>
      <c r="F3049">
        <f t="shared" si="95"/>
        <v>91971</v>
      </c>
      <c r="H3049" s="14">
        <v>77.81</v>
      </c>
      <c r="I3049" s="811">
        <v>82.71</v>
      </c>
    </row>
    <row r="3050" spans="2:9" ht="30" x14ac:dyDescent="0.25">
      <c r="B3050" s="6">
        <v>91972</v>
      </c>
      <c r="C3050" s="9" t="s">
        <v>8798</v>
      </c>
      <c r="D3050" s="6" t="s">
        <v>42</v>
      </c>
      <c r="E3050" s="11">
        <f t="shared" si="94"/>
        <v>73.81</v>
      </c>
      <c r="F3050">
        <f t="shared" si="95"/>
        <v>91972</v>
      </c>
      <c r="H3050" s="11">
        <v>69.23</v>
      </c>
      <c r="I3050">
        <v>73.81</v>
      </c>
    </row>
    <row r="3051" spans="2:9" ht="30" x14ac:dyDescent="0.25">
      <c r="B3051" s="4">
        <v>91973</v>
      </c>
      <c r="C3051" s="8" t="s">
        <v>8799</v>
      </c>
      <c r="D3051" s="4" t="s">
        <v>42</v>
      </c>
      <c r="E3051" s="11">
        <f t="shared" si="94"/>
        <v>88.81</v>
      </c>
      <c r="F3051">
        <f t="shared" si="95"/>
        <v>91973</v>
      </c>
      <c r="H3051" s="14">
        <v>83.48</v>
      </c>
      <c r="I3051" s="811">
        <v>88.81</v>
      </c>
    </row>
    <row r="3052" spans="2:9" x14ac:dyDescent="0.25">
      <c r="B3052" s="6">
        <v>91974</v>
      </c>
      <c r="C3052" s="9" t="s">
        <v>8800</v>
      </c>
      <c r="D3052" s="6" t="s">
        <v>42</v>
      </c>
      <c r="E3052" s="11">
        <f t="shared" si="94"/>
        <v>61.65</v>
      </c>
      <c r="F3052">
        <f t="shared" si="95"/>
        <v>91974</v>
      </c>
      <c r="H3052" s="11">
        <v>57.93</v>
      </c>
      <c r="I3052">
        <v>61.65</v>
      </c>
    </row>
    <row r="3053" spans="2:9" x14ac:dyDescent="0.25">
      <c r="B3053" s="4">
        <v>91975</v>
      </c>
      <c r="C3053" s="8" t="s">
        <v>8801</v>
      </c>
      <c r="D3053" s="4" t="s">
        <v>42</v>
      </c>
      <c r="E3053" s="11">
        <f t="shared" si="94"/>
        <v>76.650000000000006</v>
      </c>
      <c r="F3053">
        <f t="shared" si="95"/>
        <v>91975</v>
      </c>
      <c r="H3053" s="14">
        <v>72.180000000000007</v>
      </c>
      <c r="I3053" s="811">
        <v>76.650000000000006</v>
      </c>
    </row>
    <row r="3054" spans="2:9" x14ac:dyDescent="0.25">
      <c r="B3054" s="6">
        <v>91976</v>
      </c>
      <c r="C3054" s="9" t="s">
        <v>8802</v>
      </c>
      <c r="D3054" s="6" t="s">
        <v>42</v>
      </c>
      <c r="E3054" s="11">
        <f t="shared" si="94"/>
        <v>90.88</v>
      </c>
      <c r="F3054">
        <f t="shared" si="95"/>
        <v>91976</v>
      </c>
      <c r="H3054" s="11">
        <v>85.46</v>
      </c>
      <c r="I3054">
        <v>90.88</v>
      </c>
    </row>
    <row r="3055" spans="2:9" x14ac:dyDescent="0.25">
      <c r="B3055" s="4">
        <v>91977</v>
      </c>
      <c r="C3055" s="8" t="s">
        <v>8803</v>
      </c>
      <c r="D3055" s="4" t="s">
        <v>42</v>
      </c>
      <c r="E3055" s="11">
        <f t="shared" si="94"/>
        <v>105.88</v>
      </c>
      <c r="F3055">
        <f t="shared" si="95"/>
        <v>91977</v>
      </c>
      <c r="H3055" s="14">
        <v>99.71</v>
      </c>
      <c r="I3055" s="811">
        <v>105.88</v>
      </c>
    </row>
    <row r="3056" spans="2:9" x14ac:dyDescent="0.25">
      <c r="B3056" s="6">
        <v>91978</v>
      </c>
      <c r="C3056" s="9" t="s">
        <v>8804</v>
      </c>
      <c r="D3056" s="6" t="s">
        <v>42</v>
      </c>
      <c r="E3056" s="11">
        <f t="shared" si="94"/>
        <v>37.04</v>
      </c>
      <c r="F3056">
        <f t="shared" si="95"/>
        <v>91978</v>
      </c>
      <c r="H3056" s="11">
        <v>35.04</v>
      </c>
      <c r="I3056">
        <v>37.04</v>
      </c>
    </row>
    <row r="3057" spans="2:9" x14ac:dyDescent="0.25">
      <c r="B3057" s="4">
        <v>91979</v>
      </c>
      <c r="C3057" s="8" t="s">
        <v>8805</v>
      </c>
      <c r="D3057" s="4" t="s">
        <v>42</v>
      </c>
      <c r="E3057" s="11">
        <f t="shared" si="94"/>
        <v>47.33</v>
      </c>
      <c r="F3057">
        <f t="shared" si="95"/>
        <v>91979</v>
      </c>
      <c r="H3057" s="14">
        <v>44.69</v>
      </c>
      <c r="I3057" s="811">
        <v>47.33</v>
      </c>
    </row>
    <row r="3058" spans="2:9" x14ac:dyDescent="0.25">
      <c r="B3058" s="6">
        <v>91980</v>
      </c>
      <c r="C3058" s="9" t="s">
        <v>8806</v>
      </c>
      <c r="D3058" s="6" t="s">
        <v>42</v>
      </c>
      <c r="E3058" s="11">
        <f t="shared" si="94"/>
        <v>35.93</v>
      </c>
      <c r="F3058">
        <f t="shared" si="95"/>
        <v>91980</v>
      </c>
      <c r="H3058" s="11">
        <v>33.93</v>
      </c>
      <c r="I3058">
        <v>35.93</v>
      </c>
    </row>
    <row r="3059" spans="2:9" x14ac:dyDescent="0.25">
      <c r="B3059" s="4">
        <v>91981</v>
      </c>
      <c r="C3059" s="8" t="s">
        <v>8807</v>
      </c>
      <c r="D3059" s="4" t="s">
        <v>42</v>
      </c>
      <c r="E3059" s="11">
        <f t="shared" si="94"/>
        <v>46.22</v>
      </c>
      <c r="F3059">
        <f t="shared" si="95"/>
        <v>91981</v>
      </c>
      <c r="H3059" s="14">
        <v>43.58</v>
      </c>
      <c r="I3059" s="811">
        <v>46.22</v>
      </c>
    </row>
    <row r="3060" spans="2:9" x14ac:dyDescent="0.25">
      <c r="B3060" s="6">
        <v>91982</v>
      </c>
      <c r="C3060" s="9" t="s">
        <v>8808</v>
      </c>
      <c r="D3060" s="6" t="s">
        <v>42</v>
      </c>
      <c r="E3060" s="11">
        <f t="shared" si="94"/>
        <v>81.680000000000007</v>
      </c>
      <c r="F3060">
        <f t="shared" si="95"/>
        <v>91982</v>
      </c>
      <c r="H3060" s="11">
        <v>80.53</v>
      </c>
      <c r="I3060">
        <v>81.680000000000007</v>
      </c>
    </row>
    <row r="3061" spans="2:9" x14ac:dyDescent="0.25">
      <c r="B3061" s="4">
        <v>91983</v>
      </c>
      <c r="C3061" s="8" t="s">
        <v>8809</v>
      </c>
      <c r="D3061" s="4" t="s">
        <v>42</v>
      </c>
      <c r="E3061" s="11">
        <f t="shared" si="94"/>
        <v>91.97</v>
      </c>
      <c r="F3061">
        <f t="shared" si="95"/>
        <v>91983</v>
      </c>
      <c r="H3061" s="14">
        <v>90.18</v>
      </c>
      <c r="I3061" s="811">
        <v>91.97</v>
      </c>
    </row>
    <row r="3062" spans="2:9" ht="30" x14ac:dyDescent="0.25">
      <c r="B3062" s="6">
        <v>91984</v>
      </c>
      <c r="C3062" s="9" t="s">
        <v>8810</v>
      </c>
      <c r="D3062" s="6" t="s">
        <v>42</v>
      </c>
      <c r="E3062" s="11">
        <f t="shared" si="94"/>
        <v>16.57</v>
      </c>
      <c r="F3062">
        <f t="shared" si="95"/>
        <v>91984</v>
      </c>
      <c r="H3062" s="11">
        <v>15.42</v>
      </c>
      <c r="I3062">
        <v>16.57</v>
      </c>
    </row>
    <row r="3063" spans="2:9" ht="30" x14ac:dyDescent="0.25">
      <c r="B3063" s="4">
        <v>91985</v>
      </c>
      <c r="C3063" s="8" t="s">
        <v>8811</v>
      </c>
      <c r="D3063" s="4" t="s">
        <v>42</v>
      </c>
      <c r="E3063" s="11">
        <f t="shared" si="94"/>
        <v>26.86</v>
      </c>
      <c r="F3063">
        <f t="shared" si="95"/>
        <v>91985</v>
      </c>
      <c r="H3063" s="14">
        <v>25.07</v>
      </c>
      <c r="I3063" s="811">
        <v>26.86</v>
      </c>
    </row>
    <row r="3064" spans="2:9" x14ac:dyDescent="0.25">
      <c r="B3064" s="6">
        <v>91986</v>
      </c>
      <c r="C3064" s="9" t="s">
        <v>8812</v>
      </c>
      <c r="D3064" s="6" t="s">
        <v>42</v>
      </c>
      <c r="E3064" s="11">
        <f t="shared" si="94"/>
        <v>34.5</v>
      </c>
      <c r="F3064">
        <f t="shared" si="95"/>
        <v>91986</v>
      </c>
      <c r="H3064" s="11">
        <v>32.71</v>
      </c>
      <c r="I3064">
        <v>34.5</v>
      </c>
    </row>
    <row r="3065" spans="2:9" x14ac:dyDescent="0.25">
      <c r="B3065" s="4">
        <v>91987</v>
      </c>
      <c r="C3065" s="8" t="s">
        <v>8813</v>
      </c>
      <c r="D3065" s="4" t="s">
        <v>42</v>
      </c>
      <c r="E3065" s="11">
        <f t="shared" si="94"/>
        <v>44.79</v>
      </c>
      <c r="F3065">
        <f t="shared" si="95"/>
        <v>91987</v>
      </c>
      <c r="H3065" s="14">
        <v>42.36</v>
      </c>
      <c r="I3065" s="811">
        <v>44.79</v>
      </c>
    </row>
    <row r="3066" spans="2:9" ht="30" x14ac:dyDescent="0.25">
      <c r="B3066" s="6">
        <v>91988</v>
      </c>
      <c r="C3066" s="9" t="s">
        <v>8814</v>
      </c>
      <c r="D3066" s="6" t="s">
        <v>42</v>
      </c>
      <c r="E3066" s="11">
        <f t="shared" si="94"/>
        <v>20.29</v>
      </c>
      <c r="F3066">
        <f t="shared" si="95"/>
        <v>91988</v>
      </c>
      <c r="H3066" s="11">
        <v>19.14</v>
      </c>
      <c r="I3066">
        <v>20.29</v>
      </c>
    </row>
    <row r="3067" spans="2:9" ht="30" x14ac:dyDescent="0.25">
      <c r="B3067" s="4">
        <v>91989</v>
      </c>
      <c r="C3067" s="8" t="s">
        <v>8815</v>
      </c>
      <c r="D3067" s="4" t="s">
        <v>42</v>
      </c>
      <c r="E3067" s="11">
        <f t="shared" si="94"/>
        <v>30.58</v>
      </c>
      <c r="F3067">
        <f t="shared" si="95"/>
        <v>91989</v>
      </c>
      <c r="H3067" s="14">
        <v>28.79</v>
      </c>
      <c r="I3067" s="811">
        <v>30.58</v>
      </c>
    </row>
    <row r="3068" spans="2:9" x14ac:dyDescent="0.25">
      <c r="B3068" s="6">
        <v>91990</v>
      </c>
      <c r="C3068" s="9" t="s">
        <v>8816</v>
      </c>
      <c r="D3068" s="6" t="s">
        <v>42</v>
      </c>
      <c r="E3068" s="11">
        <f t="shared" si="94"/>
        <v>32.049999999999997</v>
      </c>
      <c r="F3068">
        <f t="shared" si="95"/>
        <v>91990</v>
      </c>
      <c r="H3068" s="11">
        <v>29.5</v>
      </c>
      <c r="I3068">
        <v>32.049999999999997</v>
      </c>
    </row>
    <row r="3069" spans="2:9" x14ac:dyDescent="0.25">
      <c r="B3069" s="4">
        <v>91991</v>
      </c>
      <c r="C3069" s="8" t="s">
        <v>8817</v>
      </c>
      <c r="D3069" s="4" t="s">
        <v>42</v>
      </c>
      <c r="E3069" s="11">
        <f t="shared" si="94"/>
        <v>34.06</v>
      </c>
      <c r="F3069">
        <f t="shared" si="95"/>
        <v>91991</v>
      </c>
      <c r="H3069" s="14">
        <v>31.51</v>
      </c>
      <c r="I3069" s="811">
        <v>34.06</v>
      </c>
    </row>
    <row r="3070" spans="2:9" x14ac:dyDescent="0.25">
      <c r="B3070" s="6">
        <v>91992</v>
      </c>
      <c r="C3070" s="9" t="s">
        <v>8818</v>
      </c>
      <c r="D3070" s="6" t="s">
        <v>42</v>
      </c>
      <c r="E3070" s="11">
        <f t="shared" si="94"/>
        <v>42.34</v>
      </c>
      <c r="F3070">
        <f t="shared" si="95"/>
        <v>91992</v>
      </c>
      <c r="H3070" s="11">
        <v>39.15</v>
      </c>
      <c r="I3070" s="76">
        <v>42.34</v>
      </c>
    </row>
    <row r="3071" spans="2:9" x14ac:dyDescent="0.25">
      <c r="B3071" s="4">
        <v>91993</v>
      </c>
      <c r="C3071" s="8" t="s">
        <v>8819</v>
      </c>
      <c r="D3071" s="4" t="s">
        <v>42</v>
      </c>
      <c r="E3071" s="11">
        <f t="shared" si="94"/>
        <v>44.35</v>
      </c>
      <c r="F3071">
        <f t="shared" si="95"/>
        <v>91993</v>
      </c>
      <c r="H3071" s="14">
        <v>41.16</v>
      </c>
      <c r="I3071" s="807">
        <v>44.35</v>
      </c>
    </row>
    <row r="3072" spans="2:9" x14ac:dyDescent="0.25">
      <c r="B3072" s="6">
        <v>91994</v>
      </c>
      <c r="C3072" s="9" t="s">
        <v>8820</v>
      </c>
      <c r="D3072" s="6" t="s">
        <v>42</v>
      </c>
      <c r="E3072" s="11">
        <f t="shared" si="94"/>
        <v>22.61</v>
      </c>
      <c r="F3072">
        <f t="shared" si="95"/>
        <v>91994</v>
      </c>
      <c r="H3072" s="11">
        <v>21.03</v>
      </c>
      <c r="I3072" s="76">
        <v>22.61</v>
      </c>
    </row>
    <row r="3073" spans="2:9" x14ac:dyDescent="0.25">
      <c r="B3073" s="4">
        <v>91995</v>
      </c>
      <c r="C3073" s="8" t="s">
        <v>8821</v>
      </c>
      <c r="D3073" s="4" t="s">
        <v>42</v>
      </c>
      <c r="E3073" s="11">
        <f t="shared" si="94"/>
        <v>24.62</v>
      </c>
      <c r="F3073">
        <f t="shared" si="95"/>
        <v>91995</v>
      </c>
      <c r="H3073" s="14">
        <v>23.04</v>
      </c>
      <c r="I3073" s="807">
        <v>24.62</v>
      </c>
    </row>
    <row r="3074" spans="2:9" x14ac:dyDescent="0.25">
      <c r="B3074" s="6">
        <v>91996</v>
      </c>
      <c r="C3074" s="9" t="s">
        <v>8822</v>
      </c>
      <c r="D3074" s="6" t="s">
        <v>42</v>
      </c>
      <c r="E3074" s="11">
        <f t="shared" si="94"/>
        <v>32.9</v>
      </c>
      <c r="F3074">
        <f t="shared" si="95"/>
        <v>91996</v>
      </c>
      <c r="H3074" s="11">
        <v>30.68</v>
      </c>
      <c r="I3074" s="76">
        <v>32.9</v>
      </c>
    </row>
    <row r="3075" spans="2:9" x14ac:dyDescent="0.25">
      <c r="B3075" s="4">
        <v>91997</v>
      </c>
      <c r="C3075" s="8" t="s">
        <v>8823</v>
      </c>
      <c r="D3075" s="4" t="s">
        <v>42</v>
      </c>
      <c r="E3075" s="11">
        <f t="shared" ref="E3075:E3138" si="96">IF($K$2=$H$1,H3075,I3075)</f>
        <v>34.909999999999997</v>
      </c>
      <c r="F3075">
        <f t="shared" ref="F3075:F3138" si="97">IF(LEN($B3075)=7,CONCATENATE(MID($B3075,1,6),"00",RIGHT($B3075,1)),IF(LEN($B3075)=8,CONCATENATE(MID($B3075,1,6),"0",RIGHT($B3075,2)),$B3075))</f>
        <v>91997</v>
      </c>
      <c r="H3075" s="14">
        <v>32.69</v>
      </c>
      <c r="I3075" s="807">
        <v>34.909999999999997</v>
      </c>
    </row>
    <row r="3076" spans="2:9" x14ac:dyDescent="0.25">
      <c r="B3076" s="6">
        <v>91998</v>
      </c>
      <c r="C3076" s="9" t="s">
        <v>8824</v>
      </c>
      <c r="D3076" s="6" t="s">
        <v>42</v>
      </c>
      <c r="E3076" s="11">
        <f t="shared" si="96"/>
        <v>18.96</v>
      </c>
      <c r="F3076">
        <f t="shared" si="97"/>
        <v>91998</v>
      </c>
      <c r="H3076" s="11">
        <v>17.75</v>
      </c>
      <c r="I3076" s="76">
        <v>18.96</v>
      </c>
    </row>
    <row r="3077" spans="2:9" x14ac:dyDescent="0.25">
      <c r="B3077" s="4">
        <v>91999</v>
      </c>
      <c r="C3077" s="8" t="s">
        <v>8825</v>
      </c>
      <c r="D3077" s="4" t="s">
        <v>42</v>
      </c>
      <c r="E3077" s="11">
        <f t="shared" si="96"/>
        <v>20.97</v>
      </c>
      <c r="F3077">
        <f t="shared" si="97"/>
        <v>91999</v>
      </c>
      <c r="H3077" s="14">
        <v>19.760000000000002</v>
      </c>
      <c r="I3077" s="807">
        <v>20.97</v>
      </c>
    </row>
    <row r="3078" spans="2:9" x14ac:dyDescent="0.25">
      <c r="B3078" s="6">
        <v>92000</v>
      </c>
      <c r="C3078" s="9" t="s">
        <v>8826</v>
      </c>
      <c r="D3078" s="6" t="s">
        <v>42</v>
      </c>
      <c r="E3078" s="11">
        <f t="shared" si="96"/>
        <v>29.25</v>
      </c>
      <c r="F3078">
        <f t="shared" si="97"/>
        <v>92000</v>
      </c>
      <c r="H3078" s="11">
        <v>27.4</v>
      </c>
      <c r="I3078" s="76">
        <v>29.25</v>
      </c>
    </row>
    <row r="3079" spans="2:9" x14ac:dyDescent="0.25">
      <c r="B3079" s="4">
        <v>92001</v>
      </c>
      <c r="C3079" s="8" t="s">
        <v>8827</v>
      </c>
      <c r="D3079" s="4" t="s">
        <v>42</v>
      </c>
      <c r="E3079" s="11">
        <f t="shared" si="96"/>
        <v>31.26</v>
      </c>
      <c r="F3079">
        <f t="shared" si="97"/>
        <v>92001</v>
      </c>
      <c r="H3079" s="14">
        <v>29.41</v>
      </c>
      <c r="I3079" s="807">
        <v>31.26</v>
      </c>
    </row>
    <row r="3080" spans="2:9" x14ac:dyDescent="0.25">
      <c r="B3080" s="6">
        <v>92002</v>
      </c>
      <c r="C3080" s="9" t="s">
        <v>8828</v>
      </c>
      <c r="D3080" s="6" t="s">
        <v>42</v>
      </c>
      <c r="E3080" s="11">
        <f t="shared" si="96"/>
        <v>42.22</v>
      </c>
      <c r="F3080">
        <f t="shared" si="97"/>
        <v>92002</v>
      </c>
      <c r="H3080" s="11">
        <v>39.36</v>
      </c>
      <c r="I3080" s="76">
        <v>42.22</v>
      </c>
    </row>
    <row r="3081" spans="2:9" x14ac:dyDescent="0.25">
      <c r="B3081" s="4">
        <v>92003</v>
      </c>
      <c r="C3081" s="8" t="s">
        <v>8829</v>
      </c>
      <c r="D3081" s="4" t="s">
        <v>42</v>
      </c>
      <c r="E3081" s="11">
        <f t="shared" si="96"/>
        <v>46.24</v>
      </c>
      <c r="F3081">
        <f t="shared" si="97"/>
        <v>92003</v>
      </c>
      <c r="H3081" s="14">
        <v>43.38</v>
      </c>
      <c r="I3081" s="807">
        <v>46.24</v>
      </c>
    </row>
    <row r="3082" spans="2:9" x14ac:dyDescent="0.25">
      <c r="B3082" s="6">
        <v>92004</v>
      </c>
      <c r="C3082" s="9" t="s">
        <v>8830</v>
      </c>
      <c r="D3082" s="6" t="s">
        <v>42</v>
      </c>
      <c r="E3082" s="11">
        <f t="shared" si="96"/>
        <v>52.51</v>
      </c>
      <c r="F3082">
        <f t="shared" si="97"/>
        <v>92004</v>
      </c>
      <c r="H3082" s="11">
        <v>49.01</v>
      </c>
      <c r="I3082" s="76">
        <v>52.51</v>
      </c>
    </row>
    <row r="3083" spans="2:9" x14ac:dyDescent="0.25">
      <c r="B3083" s="4">
        <v>92005</v>
      </c>
      <c r="C3083" s="8" t="s">
        <v>8831</v>
      </c>
      <c r="D3083" s="4" t="s">
        <v>42</v>
      </c>
      <c r="E3083" s="11">
        <f t="shared" si="96"/>
        <v>56.53</v>
      </c>
      <c r="F3083">
        <f t="shared" si="97"/>
        <v>92005</v>
      </c>
      <c r="H3083" s="14">
        <v>53.03</v>
      </c>
      <c r="I3083" s="807">
        <v>56.53</v>
      </c>
    </row>
    <row r="3084" spans="2:9" x14ac:dyDescent="0.25">
      <c r="B3084" s="6">
        <v>92006</v>
      </c>
      <c r="C3084" s="9" t="s">
        <v>8832</v>
      </c>
      <c r="D3084" s="6" t="s">
        <v>42</v>
      </c>
      <c r="E3084" s="11">
        <f t="shared" si="96"/>
        <v>34.869999999999997</v>
      </c>
      <c r="F3084">
        <f t="shared" si="97"/>
        <v>92006</v>
      </c>
      <c r="H3084" s="11">
        <v>32.770000000000003</v>
      </c>
      <c r="I3084" s="76">
        <v>34.869999999999997</v>
      </c>
    </row>
    <row r="3085" spans="2:9" x14ac:dyDescent="0.25">
      <c r="B3085" s="4">
        <v>92007</v>
      </c>
      <c r="C3085" s="8" t="s">
        <v>8833</v>
      </c>
      <c r="D3085" s="4" t="s">
        <v>42</v>
      </c>
      <c r="E3085" s="11">
        <f t="shared" si="96"/>
        <v>38.89</v>
      </c>
      <c r="F3085">
        <f t="shared" si="97"/>
        <v>92007</v>
      </c>
      <c r="H3085" s="14">
        <v>36.79</v>
      </c>
      <c r="I3085" s="807">
        <v>38.89</v>
      </c>
    </row>
    <row r="3086" spans="2:9" x14ac:dyDescent="0.25">
      <c r="B3086" s="6">
        <v>92008</v>
      </c>
      <c r="C3086" s="9" t="s">
        <v>8834</v>
      </c>
      <c r="D3086" s="6" t="s">
        <v>42</v>
      </c>
      <c r="E3086" s="11">
        <f t="shared" si="96"/>
        <v>45.16</v>
      </c>
      <c r="F3086">
        <f t="shared" si="97"/>
        <v>92008</v>
      </c>
      <c r="H3086" s="11">
        <v>42.42</v>
      </c>
      <c r="I3086" s="76">
        <v>45.16</v>
      </c>
    </row>
    <row r="3087" spans="2:9" x14ac:dyDescent="0.25">
      <c r="B3087" s="4">
        <v>92009</v>
      </c>
      <c r="C3087" s="8" t="s">
        <v>8835</v>
      </c>
      <c r="D3087" s="4" t="s">
        <v>42</v>
      </c>
      <c r="E3087" s="11">
        <f t="shared" si="96"/>
        <v>49.18</v>
      </c>
      <c r="F3087">
        <f t="shared" si="97"/>
        <v>92009</v>
      </c>
      <c r="H3087" s="14">
        <v>46.44</v>
      </c>
      <c r="I3087" s="807">
        <v>49.18</v>
      </c>
    </row>
    <row r="3088" spans="2:9" x14ac:dyDescent="0.25">
      <c r="B3088" s="6">
        <v>92010</v>
      </c>
      <c r="C3088" s="9" t="s">
        <v>8836</v>
      </c>
      <c r="D3088" s="6" t="s">
        <v>42</v>
      </c>
      <c r="E3088" s="11">
        <f t="shared" si="96"/>
        <v>61.76</v>
      </c>
      <c r="F3088">
        <f t="shared" si="97"/>
        <v>92010</v>
      </c>
      <c r="H3088" s="11">
        <v>57.65</v>
      </c>
      <c r="I3088" s="76">
        <v>61.76</v>
      </c>
    </row>
    <row r="3089" spans="2:9" x14ac:dyDescent="0.25">
      <c r="B3089" s="4">
        <v>92011</v>
      </c>
      <c r="C3089" s="8" t="s">
        <v>8837</v>
      </c>
      <c r="D3089" s="4" t="s">
        <v>42</v>
      </c>
      <c r="E3089" s="11">
        <f t="shared" si="96"/>
        <v>67.790000000000006</v>
      </c>
      <c r="F3089">
        <f t="shared" si="97"/>
        <v>92011</v>
      </c>
      <c r="H3089" s="14">
        <v>63.68</v>
      </c>
      <c r="I3089" s="807">
        <v>67.790000000000006</v>
      </c>
    </row>
    <row r="3090" spans="2:9" x14ac:dyDescent="0.25">
      <c r="B3090" s="6">
        <v>92012</v>
      </c>
      <c r="C3090" s="9" t="s">
        <v>8838</v>
      </c>
      <c r="D3090" s="6" t="s">
        <v>42</v>
      </c>
      <c r="E3090" s="11">
        <f t="shared" si="96"/>
        <v>72.05</v>
      </c>
      <c r="F3090">
        <f t="shared" si="97"/>
        <v>92012</v>
      </c>
      <c r="H3090" s="11">
        <v>67.3</v>
      </c>
      <c r="I3090" s="76">
        <v>72.05</v>
      </c>
    </row>
    <row r="3091" spans="2:9" x14ac:dyDescent="0.25">
      <c r="B3091" s="4">
        <v>92013</v>
      </c>
      <c r="C3091" s="8" t="s">
        <v>8839</v>
      </c>
      <c r="D3091" s="4" t="s">
        <v>42</v>
      </c>
      <c r="E3091" s="11">
        <f t="shared" si="96"/>
        <v>78.08</v>
      </c>
      <c r="F3091">
        <f t="shared" si="97"/>
        <v>92013</v>
      </c>
      <c r="H3091" s="14">
        <v>73.33</v>
      </c>
      <c r="I3091" s="807">
        <v>78.08</v>
      </c>
    </row>
    <row r="3092" spans="2:9" x14ac:dyDescent="0.25">
      <c r="B3092" s="6">
        <v>92014</v>
      </c>
      <c r="C3092" s="9" t="s">
        <v>8840</v>
      </c>
      <c r="D3092" s="6" t="s">
        <v>42</v>
      </c>
      <c r="E3092" s="11">
        <f t="shared" si="96"/>
        <v>50.77</v>
      </c>
      <c r="F3092">
        <f t="shared" si="97"/>
        <v>92014</v>
      </c>
      <c r="H3092" s="11">
        <v>47.78</v>
      </c>
      <c r="I3092" s="76">
        <v>50.77</v>
      </c>
    </row>
    <row r="3093" spans="2:9" x14ac:dyDescent="0.25">
      <c r="B3093" s="4">
        <v>92015</v>
      </c>
      <c r="C3093" s="8" t="s">
        <v>8841</v>
      </c>
      <c r="D3093" s="4" t="s">
        <v>42</v>
      </c>
      <c r="E3093" s="11">
        <f t="shared" si="96"/>
        <v>56.8</v>
      </c>
      <c r="F3093">
        <f t="shared" si="97"/>
        <v>92015</v>
      </c>
      <c r="H3093" s="14">
        <v>53.81</v>
      </c>
      <c r="I3093" s="807">
        <v>56.8</v>
      </c>
    </row>
    <row r="3094" spans="2:9" x14ac:dyDescent="0.25">
      <c r="B3094" s="6">
        <v>92016</v>
      </c>
      <c r="C3094" s="9" t="s">
        <v>8842</v>
      </c>
      <c r="D3094" s="6" t="s">
        <v>42</v>
      </c>
      <c r="E3094" s="11">
        <f t="shared" si="96"/>
        <v>61.06</v>
      </c>
      <c r="F3094">
        <f t="shared" si="97"/>
        <v>92016</v>
      </c>
      <c r="H3094" s="11">
        <v>57.43</v>
      </c>
      <c r="I3094" s="76">
        <v>61.06</v>
      </c>
    </row>
    <row r="3095" spans="2:9" x14ac:dyDescent="0.25">
      <c r="B3095" s="4">
        <v>92017</v>
      </c>
      <c r="C3095" s="8" t="s">
        <v>8843</v>
      </c>
      <c r="D3095" s="4" t="s">
        <v>42</v>
      </c>
      <c r="E3095" s="11">
        <f t="shared" si="96"/>
        <v>67.09</v>
      </c>
      <c r="F3095">
        <f t="shared" si="97"/>
        <v>92017</v>
      </c>
      <c r="H3095" s="14">
        <v>63.46</v>
      </c>
      <c r="I3095" s="807">
        <v>67.09</v>
      </c>
    </row>
    <row r="3096" spans="2:9" x14ac:dyDescent="0.25">
      <c r="B3096" s="6">
        <v>92018</v>
      </c>
      <c r="C3096" s="9" t="s">
        <v>8844</v>
      </c>
      <c r="D3096" s="6" t="s">
        <v>42</v>
      </c>
      <c r="E3096" s="11">
        <f t="shared" si="96"/>
        <v>67.209999999999994</v>
      </c>
      <c r="F3096">
        <f t="shared" si="97"/>
        <v>92018</v>
      </c>
      <c r="H3096" s="11">
        <v>63.28</v>
      </c>
      <c r="I3096" s="76">
        <v>67.209999999999994</v>
      </c>
    </row>
    <row r="3097" spans="2:9" x14ac:dyDescent="0.25">
      <c r="B3097" s="4">
        <v>92019</v>
      </c>
      <c r="C3097" s="8" t="s">
        <v>8845</v>
      </c>
      <c r="D3097" s="4" t="s">
        <v>42</v>
      </c>
      <c r="E3097" s="11">
        <f t="shared" si="96"/>
        <v>82.21</v>
      </c>
      <c r="F3097">
        <f t="shared" si="97"/>
        <v>92019</v>
      </c>
      <c r="H3097" s="14">
        <v>77.53</v>
      </c>
      <c r="I3097" s="807">
        <v>82.21</v>
      </c>
    </row>
    <row r="3098" spans="2:9" x14ac:dyDescent="0.25">
      <c r="B3098" s="6">
        <v>92020</v>
      </c>
      <c r="C3098" s="9" t="s">
        <v>8846</v>
      </c>
      <c r="D3098" s="6" t="s">
        <v>42</v>
      </c>
      <c r="E3098" s="11">
        <f t="shared" si="96"/>
        <v>99.27</v>
      </c>
      <c r="F3098">
        <f t="shared" si="97"/>
        <v>92020</v>
      </c>
      <c r="H3098" s="11">
        <v>93.53</v>
      </c>
      <c r="I3098" s="76">
        <v>99.27</v>
      </c>
    </row>
    <row r="3099" spans="2:9" x14ac:dyDescent="0.25">
      <c r="B3099" s="4">
        <v>92021</v>
      </c>
      <c r="C3099" s="8" t="s">
        <v>8847</v>
      </c>
      <c r="D3099" s="4" t="s">
        <v>42</v>
      </c>
      <c r="E3099" s="11">
        <f t="shared" si="96"/>
        <v>114.27</v>
      </c>
      <c r="F3099">
        <f t="shared" si="97"/>
        <v>92021</v>
      </c>
      <c r="H3099" s="14">
        <v>107.78</v>
      </c>
      <c r="I3099" s="807">
        <v>114.27</v>
      </c>
    </row>
    <row r="3100" spans="2:9" ht="30" x14ac:dyDescent="0.25">
      <c r="B3100" s="6">
        <v>92022</v>
      </c>
      <c r="C3100" s="9" t="s">
        <v>8848</v>
      </c>
      <c r="D3100" s="6" t="s">
        <v>42</v>
      </c>
      <c r="E3100" s="11">
        <f t="shared" si="96"/>
        <v>37.15</v>
      </c>
      <c r="F3100">
        <f t="shared" si="97"/>
        <v>92022</v>
      </c>
      <c r="H3100" s="11">
        <v>34.729999999999997</v>
      </c>
      <c r="I3100" s="76">
        <v>37.15</v>
      </c>
    </row>
    <row r="3101" spans="2:9" ht="30" x14ac:dyDescent="0.25">
      <c r="B3101" s="4">
        <v>92023</v>
      </c>
      <c r="C3101" s="8" t="s">
        <v>8849</v>
      </c>
      <c r="D3101" s="4" t="s">
        <v>42</v>
      </c>
      <c r="E3101" s="11">
        <f t="shared" si="96"/>
        <v>47.44</v>
      </c>
      <c r="F3101">
        <f t="shared" si="97"/>
        <v>92023</v>
      </c>
      <c r="H3101" s="14">
        <v>44.38</v>
      </c>
      <c r="I3101" s="807">
        <v>47.44</v>
      </c>
    </row>
    <row r="3102" spans="2:9" ht="30" x14ac:dyDescent="0.25">
      <c r="B3102" s="6">
        <v>92024</v>
      </c>
      <c r="C3102" s="9" t="s">
        <v>8850</v>
      </c>
      <c r="D3102" s="6" t="s">
        <v>42</v>
      </c>
      <c r="E3102" s="11">
        <f t="shared" si="96"/>
        <v>56.75</v>
      </c>
      <c r="F3102">
        <f t="shared" si="97"/>
        <v>92024</v>
      </c>
      <c r="H3102" s="11">
        <v>53.06</v>
      </c>
      <c r="I3102" s="76">
        <v>56.75</v>
      </c>
    </row>
    <row r="3103" spans="2:9" ht="30" x14ac:dyDescent="0.25">
      <c r="B3103" s="4">
        <v>92025</v>
      </c>
      <c r="C3103" s="8" t="s">
        <v>8851</v>
      </c>
      <c r="D3103" s="4" t="s">
        <v>42</v>
      </c>
      <c r="E3103" s="11">
        <f t="shared" si="96"/>
        <v>67.040000000000006</v>
      </c>
      <c r="F3103">
        <f t="shared" si="97"/>
        <v>92025</v>
      </c>
      <c r="H3103" s="14">
        <v>62.71</v>
      </c>
      <c r="I3103" s="807">
        <v>67.040000000000006</v>
      </c>
    </row>
    <row r="3104" spans="2:9" ht="30" x14ac:dyDescent="0.25">
      <c r="B3104" s="6">
        <v>92026</v>
      </c>
      <c r="C3104" s="9" t="s">
        <v>8852</v>
      </c>
      <c r="D3104" s="6" t="s">
        <v>42</v>
      </c>
      <c r="E3104" s="11">
        <f t="shared" si="96"/>
        <v>51.74</v>
      </c>
      <c r="F3104">
        <f t="shared" si="97"/>
        <v>92026</v>
      </c>
      <c r="H3104" s="11">
        <v>48.47</v>
      </c>
      <c r="I3104" s="76">
        <v>51.74</v>
      </c>
    </row>
    <row r="3105" spans="2:9" ht="30" x14ac:dyDescent="0.25">
      <c r="B3105" s="4">
        <v>92027</v>
      </c>
      <c r="C3105" s="8" t="s">
        <v>8853</v>
      </c>
      <c r="D3105" s="4" t="s">
        <v>42</v>
      </c>
      <c r="E3105" s="11">
        <f t="shared" si="96"/>
        <v>62.03</v>
      </c>
      <c r="F3105">
        <f t="shared" si="97"/>
        <v>92027</v>
      </c>
      <c r="H3105" s="14">
        <v>58.12</v>
      </c>
      <c r="I3105" s="807">
        <v>62.03</v>
      </c>
    </row>
    <row r="3106" spans="2:9" ht="30" x14ac:dyDescent="0.25">
      <c r="B3106" s="6">
        <v>92028</v>
      </c>
      <c r="C3106" s="9" t="s">
        <v>8854</v>
      </c>
      <c r="D3106" s="6" t="s">
        <v>42</v>
      </c>
      <c r="E3106" s="11">
        <f t="shared" si="96"/>
        <v>43.26</v>
      </c>
      <c r="F3106">
        <f t="shared" si="97"/>
        <v>92028</v>
      </c>
      <c r="H3106" s="11">
        <v>40.4</v>
      </c>
      <c r="I3106" s="76">
        <v>43.26</v>
      </c>
    </row>
    <row r="3107" spans="2:9" ht="30" x14ac:dyDescent="0.25">
      <c r="B3107" s="4">
        <v>92029</v>
      </c>
      <c r="C3107" s="8" t="s">
        <v>8855</v>
      </c>
      <c r="D3107" s="4" t="s">
        <v>42</v>
      </c>
      <c r="E3107" s="11">
        <f t="shared" si="96"/>
        <v>53.55</v>
      </c>
      <c r="F3107">
        <f t="shared" si="97"/>
        <v>92029</v>
      </c>
      <c r="H3107" s="14">
        <v>50.05</v>
      </c>
      <c r="I3107" s="807">
        <v>53.55</v>
      </c>
    </row>
    <row r="3108" spans="2:9" ht="30" x14ac:dyDescent="0.25">
      <c r="B3108" s="6">
        <v>92030</v>
      </c>
      <c r="C3108" s="9" t="s">
        <v>8856</v>
      </c>
      <c r="D3108" s="6" t="s">
        <v>42</v>
      </c>
      <c r="E3108" s="11">
        <f t="shared" si="96"/>
        <v>62.8</v>
      </c>
      <c r="F3108">
        <f t="shared" si="97"/>
        <v>92030</v>
      </c>
      <c r="H3108" s="11">
        <v>58.69</v>
      </c>
      <c r="I3108" s="76">
        <v>62.8</v>
      </c>
    </row>
    <row r="3109" spans="2:9" ht="30" x14ac:dyDescent="0.25">
      <c r="B3109" s="4">
        <v>92031</v>
      </c>
      <c r="C3109" s="8" t="s">
        <v>8857</v>
      </c>
      <c r="D3109" s="4" t="s">
        <v>42</v>
      </c>
      <c r="E3109" s="11">
        <f t="shared" si="96"/>
        <v>73.09</v>
      </c>
      <c r="F3109">
        <f t="shared" si="97"/>
        <v>92031</v>
      </c>
      <c r="H3109" s="14">
        <v>68.34</v>
      </c>
      <c r="I3109" s="807">
        <v>73.09</v>
      </c>
    </row>
    <row r="3110" spans="2:9" ht="30" x14ac:dyDescent="0.25">
      <c r="B3110" s="6">
        <v>92032</v>
      </c>
      <c r="C3110" s="9" t="s">
        <v>8858</v>
      </c>
      <c r="D3110" s="6" t="s">
        <v>42</v>
      </c>
      <c r="E3110" s="11">
        <f t="shared" si="96"/>
        <v>63.84</v>
      </c>
      <c r="F3110">
        <f t="shared" si="97"/>
        <v>92032</v>
      </c>
      <c r="H3110" s="11">
        <v>59.73</v>
      </c>
      <c r="I3110" s="76">
        <v>63.84</v>
      </c>
    </row>
    <row r="3111" spans="2:9" ht="30" x14ac:dyDescent="0.25">
      <c r="B3111" s="4">
        <v>92033</v>
      </c>
      <c r="C3111" s="8" t="s">
        <v>8859</v>
      </c>
      <c r="D3111" s="4" t="s">
        <v>42</v>
      </c>
      <c r="E3111" s="11">
        <f t="shared" si="96"/>
        <v>74.13</v>
      </c>
      <c r="F3111">
        <f t="shared" si="97"/>
        <v>92033</v>
      </c>
      <c r="H3111" s="14">
        <v>69.38</v>
      </c>
      <c r="I3111" s="807">
        <v>74.13</v>
      </c>
    </row>
    <row r="3112" spans="2:9" ht="30" x14ac:dyDescent="0.25">
      <c r="B3112" s="6">
        <v>92034</v>
      </c>
      <c r="C3112" s="9" t="s">
        <v>8860</v>
      </c>
      <c r="D3112" s="6" t="s">
        <v>42</v>
      </c>
      <c r="E3112" s="11">
        <f t="shared" si="96"/>
        <v>57.79</v>
      </c>
      <c r="F3112">
        <f t="shared" si="97"/>
        <v>92034</v>
      </c>
      <c r="H3112" s="11">
        <v>54.1</v>
      </c>
      <c r="I3112" s="76">
        <v>57.79</v>
      </c>
    </row>
    <row r="3113" spans="2:9" ht="30" x14ac:dyDescent="0.25">
      <c r="B3113" s="4">
        <v>92035</v>
      </c>
      <c r="C3113" s="8" t="s">
        <v>8861</v>
      </c>
      <c r="D3113" s="4" t="s">
        <v>42</v>
      </c>
      <c r="E3113" s="11">
        <f t="shared" si="96"/>
        <v>68.08</v>
      </c>
      <c r="F3113">
        <f t="shared" si="97"/>
        <v>92035</v>
      </c>
      <c r="H3113" s="14">
        <v>63.75</v>
      </c>
      <c r="I3113" s="807">
        <v>68.08</v>
      </c>
    </row>
    <row r="3114" spans="2:9" ht="30" x14ac:dyDescent="0.25">
      <c r="B3114" s="6">
        <v>97584</v>
      </c>
      <c r="C3114" s="9" t="s">
        <v>4115</v>
      </c>
      <c r="D3114" s="6" t="s">
        <v>42</v>
      </c>
      <c r="E3114" s="11">
        <f t="shared" si="96"/>
        <v>126.45</v>
      </c>
      <c r="F3114">
        <f t="shared" si="97"/>
        <v>97584</v>
      </c>
      <c r="H3114" s="11">
        <v>125.1</v>
      </c>
      <c r="I3114" s="76">
        <v>126.45</v>
      </c>
    </row>
    <row r="3115" spans="2:9" x14ac:dyDescent="0.25">
      <c r="B3115" s="4">
        <v>97595</v>
      </c>
      <c r="C3115" s="8" t="s">
        <v>4116</v>
      </c>
      <c r="D3115" s="4" t="s">
        <v>42</v>
      </c>
      <c r="E3115" s="11">
        <f t="shared" si="96"/>
        <v>106.54</v>
      </c>
      <c r="F3115">
        <f t="shared" si="97"/>
        <v>97595</v>
      </c>
      <c r="H3115" s="14">
        <v>104.45</v>
      </c>
      <c r="I3115" s="807">
        <v>106.54</v>
      </c>
    </row>
    <row r="3116" spans="2:9" x14ac:dyDescent="0.25">
      <c r="B3116" s="6">
        <v>97596</v>
      </c>
      <c r="C3116" s="9" t="s">
        <v>4117</v>
      </c>
      <c r="D3116" s="6" t="s">
        <v>42</v>
      </c>
      <c r="E3116" s="11">
        <f t="shared" si="96"/>
        <v>73.599999999999994</v>
      </c>
      <c r="F3116">
        <f t="shared" si="97"/>
        <v>97596</v>
      </c>
      <c r="H3116" s="11">
        <v>71.510000000000005</v>
      </c>
      <c r="I3116" s="76">
        <v>73.599999999999994</v>
      </c>
    </row>
    <row r="3117" spans="2:9" x14ac:dyDescent="0.25">
      <c r="B3117" s="4">
        <v>97597</v>
      </c>
      <c r="C3117" s="8" t="s">
        <v>4118</v>
      </c>
      <c r="D3117" s="4" t="s">
        <v>42</v>
      </c>
      <c r="E3117" s="11">
        <f t="shared" si="96"/>
        <v>73.540000000000006</v>
      </c>
      <c r="F3117">
        <f t="shared" si="97"/>
        <v>97597</v>
      </c>
      <c r="H3117" s="14">
        <v>72.150000000000006</v>
      </c>
      <c r="I3117" s="807">
        <v>73.540000000000006</v>
      </c>
    </row>
    <row r="3118" spans="2:9" x14ac:dyDescent="0.25">
      <c r="B3118" s="6">
        <v>97598</v>
      </c>
      <c r="C3118" s="9" t="s">
        <v>4119</v>
      </c>
      <c r="D3118" s="6" t="s">
        <v>42</v>
      </c>
      <c r="E3118" s="11">
        <f t="shared" si="96"/>
        <v>69.33</v>
      </c>
      <c r="F3118">
        <f t="shared" si="97"/>
        <v>97598</v>
      </c>
      <c r="H3118" s="11">
        <v>67.94</v>
      </c>
      <c r="I3118" s="76">
        <v>69.33</v>
      </c>
    </row>
    <row r="3119" spans="2:9" x14ac:dyDescent="0.25">
      <c r="B3119" s="4">
        <v>97599</v>
      </c>
      <c r="C3119" s="8" t="s">
        <v>4120</v>
      </c>
      <c r="D3119" s="4" t="s">
        <v>42</v>
      </c>
      <c r="E3119" s="11">
        <f t="shared" si="96"/>
        <v>16.440000000000001</v>
      </c>
      <c r="F3119">
        <f t="shared" si="97"/>
        <v>97599</v>
      </c>
      <c r="H3119" s="14">
        <v>15.77</v>
      </c>
      <c r="I3119" s="807">
        <v>16.440000000000001</v>
      </c>
    </row>
    <row r="3120" spans="2:9" x14ac:dyDescent="0.25">
      <c r="B3120" s="6">
        <v>97609</v>
      </c>
      <c r="C3120" s="9" t="s">
        <v>4121</v>
      </c>
      <c r="D3120" s="6" t="s">
        <v>42</v>
      </c>
      <c r="E3120" s="11">
        <f t="shared" si="96"/>
        <v>12.22</v>
      </c>
      <c r="F3120">
        <f t="shared" si="97"/>
        <v>97609</v>
      </c>
      <c r="H3120" s="11">
        <v>11.61</v>
      </c>
      <c r="I3120" s="76">
        <v>12.22</v>
      </c>
    </row>
    <row r="3121" spans="2:9" x14ac:dyDescent="0.25">
      <c r="B3121" s="4">
        <v>97610</v>
      </c>
      <c r="C3121" s="8" t="s">
        <v>4122</v>
      </c>
      <c r="D3121" s="4" t="s">
        <v>42</v>
      </c>
      <c r="E3121" s="11">
        <f t="shared" si="96"/>
        <v>12.75</v>
      </c>
      <c r="F3121">
        <f t="shared" si="97"/>
        <v>97610</v>
      </c>
      <c r="H3121" s="14">
        <v>12.14</v>
      </c>
      <c r="I3121" s="807">
        <v>12.75</v>
      </c>
    </row>
    <row r="3122" spans="2:9" x14ac:dyDescent="0.25">
      <c r="B3122" s="6">
        <v>100902</v>
      </c>
      <c r="C3122" s="9" t="s">
        <v>8160</v>
      </c>
      <c r="D3122" s="6" t="s">
        <v>42</v>
      </c>
      <c r="E3122" s="11">
        <f t="shared" si="96"/>
        <v>19.88</v>
      </c>
      <c r="F3122">
        <f t="shared" si="97"/>
        <v>100902</v>
      </c>
      <c r="H3122" s="11">
        <v>18.96</v>
      </c>
      <c r="I3122" s="76">
        <v>19.88</v>
      </c>
    </row>
    <row r="3123" spans="2:9" x14ac:dyDescent="0.25">
      <c r="B3123" s="4">
        <v>100903</v>
      </c>
      <c r="C3123" s="8" t="s">
        <v>8161</v>
      </c>
      <c r="D3123" s="4" t="s">
        <v>42</v>
      </c>
      <c r="E3123" s="11">
        <f t="shared" si="96"/>
        <v>22.2</v>
      </c>
      <c r="F3123">
        <f t="shared" si="97"/>
        <v>100903</v>
      </c>
      <c r="H3123" s="14">
        <v>21.28</v>
      </c>
      <c r="I3123" s="807">
        <v>22.2</v>
      </c>
    </row>
    <row r="3124" spans="2:9" x14ac:dyDescent="0.25">
      <c r="B3124" s="6">
        <v>103782</v>
      </c>
      <c r="C3124" s="9" t="s">
        <v>6938</v>
      </c>
      <c r="D3124" s="6" t="s">
        <v>42</v>
      </c>
      <c r="E3124" s="11">
        <f t="shared" si="96"/>
        <v>27.15</v>
      </c>
      <c r="F3124">
        <f t="shared" si="97"/>
        <v>103782</v>
      </c>
      <c r="H3124" s="11">
        <v>25.3</v>
      </c>
      <c r="I3124" s="76">
        <v>27.15</v>
      </c>
    </row>
    <row r="3125" spans="2:9" ht="30" x14ac:dyDescent="0.25">
      <c r="B3125" s="4">
        <v>101489</v>
      </c>
      <c r="C3125" s="8" t="s">
        <v>8162</v>
      </c>
      <c r="D3125" s="4" t="s">
        <v>42</v>
      </c>
      <c r="E3125" s="11">
        <f t="shared" si="96"/>
        <v>1398.96</v>
      </c>
      <c r="F3125">
        <f t="shared" si="97"/>
        <v>101489</v>
      </c>
      <c r="H3125" s="14">
        <v>1356.53</v>
      </c>
      <c r="I3125" s="807">
        <v>1398.96</v>
      </c>
    </row>
    <row r="3126" spans="2:9" ht="30" x14ac:dyDescent="0.25">
      <c r="B3126" s="6">
        <v>101490</v>
      </c>
      <c r="C3126" s="9" t="s">
        <v>8163</v>
      </c>
      <c r="D3126" s="6" t="s">
        <v>42</v>
      </c>
      <c r="E3126" s="11">
        <f t="shared" si="96"/>
        <v>1494</v>
      </c>
      <c r="F3126">
        <f t="shared" si="97"/>
        <v>101490</v>
      </c>
      <c r="H3126" s="11">
        <v>1449.37</v>
      </c>
      <c r="I3126" s="76">
        <v>1494</v>
      </c>
    </row>
    <row r="3127" spans="2:9" ht="30" x14ac:dyDescent="0.25">
      <c r="B3127" s="4">
        <v>101491</v>
      </c>
      <c r="C3127" s="8" t="s">
        <v>8164</v>
      </c>
      <c r="D3127" s="4" t="s">
        <v>42</v>
      </c>
      <c r="E3127" s="11">
        <f t="shared" si="96"/>
        <v>1518.75</v>
      </c>
      <c r="F3127">
        <f t="shared" si="97"/>
        <v>101491</v>
      </c>
      <c r="H3127" s="14">
        <v>1477.09</v>
      </c>
      <c r="I3127" s="807">
        <v>1518.75</v>
      </c>
    </row>
    <row r="3128" spans="2:9" ht="30" x14ac:dyDescent="0.25">
      <c r="B3128" s="6">
        <v>101492</v>
      </c>
      <c r="C3128" s="9" t="s">
        <v>8165</v>
      </c>
      <c r="D3128" s="6" t="s">
        <v>42</v>
      </c>
      <c r="E3128" s="11">
        <f t="shared" si="96"/>
        <v>1657.73</v>
      </c>
      <c r="F3128">
        <f t="shared" si="97"/>
        <v>101492</v>
      </c>
      <c r="H3128" s="11">
        <v>1614.38</v>
      </c>
      <c r="I3128" s="76">
        <v>1657.73</v>
      </c>
    </row>
    <row r="3129" spans="2:9" ht="30" x14ac:dyDescent="0.25">
      <c r="B3129" s="4">
        <v>101493</v>
      </c>
      <c r="C3129" s="8" t="s">
        <v>8166</v>
      </c>
      <c r="D3129" s="4" t="s">
        <v>42</v>
      </c>
      <c r="E3129" s="11">
        <f t="shared" si="96"/>
        <v>1384.66</v>
      </c>
      <c r="F3129">
        <f t="shared" si="97"/>
        <v>101493</v>
      </c>
      <c r="H3129" s="14">
        <v>1344.07</v>
      </c>
      <c r="I3129" s="807">
        <v>1384.66</v>
      </c>
    </row>
    <row r="3130" spans="2:9" ht="30" x14ac:dyDescent="0.25">
      <c r="B3130" s="6">
        <v>101494</v>
      </c>
      <c r="C3130" s="9" t="s">
        <v>8167</v>
      </c>
      <c r="D3130" s="6" t="s">
        <v>42</v>
      </c>
      <c r="E3130" s="11">
        <f t="shared" si="96"/>
        <v>1479.7</v>
      </c>
      <c r="F3130">
        <f t="shared" si="97"/>
        <v>101494</v>
      </c>
      <c r="H3130" s="11">
        <v>1436.91</v>
      </c>
      <c r="I3130" s="76">
        <v>1479.7</v>
      </c>
    </row>
    <row r="3131" spans="2:9" ht="30" x14ac:dyDescent="0.25">
      <c r="B3131" s="4">
        <v>101495</v>
      </c>
      <c r="C3131" s="8" t="s">
        <v>8168</v>
      </c>
      <c r="D3131" s="4" t="s">
        <v>42</v>
      </c>
      <c r="E3131" s="11">
        <f t="shared" si="96"/>
        <v>1504.45</v>
      </c>
      <c r="F3131">
        <f t="shared" si="97"/>
        <v>101495</v>
      </c>
      <c r="H3131" s="14">
        <v>1464.63</v>
      </c>
      <c r="I3131" s="807">
        <v>1504.45</v>
      </c>
    </row>
    <row r="3132" spans="2:9" ht="30" x14ac:dyDescent="0.25">
      <c r="B3132" s="6">
        <v>101496</v>
      </c>
      <c r="C3132" s="9" t="s">
        <v>8169</v>
      </c>
      <c r="D3132" s="6" t="s">
        <v>42</v>
      </c>
      <c r="E3132" s="11">
        <f t="shared" si="96"/>
        <v>1643.43</v>
      </c>
      <c r="F3132">
        <f t="shared" si="97"/>
        <v>101496</v>
      </c>
      <c r="H3132" s="11">
        <v>1601.92</v>
      </c>
      <c r="I3132" s="76">
        <v>1643.43</v>
      </c>
    </row>
    <row r="3133" spans="2:9" ht="30" x14ac:dyDescent="0.25">
      <c r="B3133" s="4">
        <v>101497</v>
      </c>
      <c r="C3133" s="8" t="s">
        <v>8170</v>
      </c>
      <c r="D3133" s="4" t="s">
        <v>42</v>
      </c>
      <c r="E3133" s="11">
        <f t="shared" si="96"/>
        <v>1650.64</v>
      </c>
      <c r="F3133">
        <f t="shared" si="97"/>
        <v>101497</v>
      </c>
      <c r="H3133" s="14">
        <v>1605.18</v>
      </c>
      <c r="I3133" s="807">
        <v>1650.64</v>
      </c>
    </row>
    <row r="3134" spans="2:9" ht="30" x14ac:dyDescent="0.25">
      <c r="B3134" s="6">
        <v>101498</v>
      </c>
      <c r="C3134" s="9" t="s">
        <v>8171</v>
      </c>
      <c r="D3134" s="6" t="s">
        <v>42</v>
      </c>
      <c r="E3134" s="11">
        <f t="shared" si="96"/>
        <v>1794.49</v>
      </c>
      <c r="F3134">
        <f t="shared" si="97"/>
        <v>101498</v>
      </c>
      <c r="H3134" s="11">
        <v>1745.7</v>
      </c>
      <c r="I3134" s="76">
        <v>1794.49</v>
      </c>
    </row>
    <row r="3135" spans="2:9" ht="30" x14ac:dyDescent="0.25">
      <c r="B3135" s="4">
        <v>101499</v>
      </c>
      <c r="C3135" s="8" t="s">
        <v>8172</v>
      </c>
      <c r="D3135" s="4" t="s">
        <v>42</v>
      </c>
      <c r="E3135" s="11">
        <f t="shared" si="96"/>
        <v>1831.95</v>
      </c>
      <c r="F3135">
        <f t="shared" si="97"/>
        <v>101499</v>
      </c>
      <c r="H3135" s="14">
        <v>1787.66</v>
      </c>
      <c r="I3135" s="807">
        <v>1831.95</v>
      </c>
    </row>
    <row r="3136" spans="2:9" ht="30" x14ac:dyDescent="0.25">
      <c r="B3136" s="6">
        <v>101500</v>
      </c>
      <c r="C3136" s="9" t="s">
        <v>8173</v>
      </c>
      <c r="D3136" s="6" t="s">
        <v>42</v>
      </c>
      <c r="E3136" s="11">
        <f t="shared" si="96"/>
        <v>2027.15</v>
      </c>
      <c r="F3136">
        <f t="shared" si="97"/>
        <v>101500</v>
      </c>
      <c r="H3136" s="11">
        <v>1980.88</v>
      </c>
      <c r="I3136" s="76">
        <v>2027.15</v>
      </c>
    </row>
    <row r="3137" spans="2:9" ht="30" x14ac:dyDescent="0.25">
      <c r="B3137" s="4">
        <v>101501</v>
      </c>
      <c r="C3137" s="8" t="s">
        <v>8174</v>
      </c>
      <c r="D3137" s="4" t="s">
        <v>42</v>
      </c>
      <c r="E3137" s="11">
        <f t="shared" si="96"/>
        <v>1644.41</v>
      </c>
      <c r="F3137">
        <f t="shared" si="97"/>
        <v>101501</v>
      </c>
      <c r="H3137" s="14">
        <v>1600.4</v>
      </c>
      <c r="I3137" s="807">
        <v>1644.41</v>
      </c>
    </row>
    <row r="3138" spans="2:9" ht="30" x14ac:dyDescent="0.25">
      <c r="B3138" s="6">
        <v>101502</v>
      </c>
      <c r="C3138" s="9" t="s">
        <v>8175</v>
      </c>
      <c r="D3138" s="6" t="s">
        <v>42</v>
      </c>
      <c r="E3138" s="11">
        <f t="shared" si="96"/>
        <v>1788.26</v>
      </c>
      <c r="F3138">
        <f t="shared" si="97"/>
        <v>101502</v>
      </c>
      <c r="H3138" s="11">
        <v>1740.92</v>
      </c>
      <c r="I3138" s="76">
        <v>1788.26</v>
      </c>
    </row>
    <row r="3139" spans="2:9" ht="30" x14ac:dyDescent="0.25">
      <c r="B3139" s="4">
        <v>101503</v>
      </c>
      <c r="C3139" s="8" t="s">
        <v>8176</v>
      </c>
      <c r="D3139" s="4" t="s">
        <v>42</v>
      </c>
      <c r="E3139" s="11">
        <f t="shared" ref="E3139:E3202" si="98">IF($K$2=$H$1,H3139,I3139)</f>
        <v>1825.72</v>
      </c>
      <c r="F3139">
        <f t="shared" ref="F3139:F3202" si="99">IF(LEN($B3139)=7,CONCATENATE(MID($B3139,1,6),"00",RIGHT($B3139,1)),IF(LEN($B3139)=8,CONCATENATE(MID($B3139,1,6),"0",RIGHT($B3139,2)),$B3139))</f>
        <v>101503</v>
      </c>
      <c r="H3139" s="14">
        <v>1782.88</v>
      </c>
      <c r="I3139" s="807">
        <v>1825.72</v>
      </c>
    </row>
    <row r="3140" spans="2:9" ht="30" x14ac:dyDescent="0.25">
      <c r="B3140" s="6">
        <v>101504</v>
      </c>
      <c r="C3140" s="9" t="s">
        <v>8177</v>
      </c>
      <c r="D3140" s="6" t="s">
        <v>42</v>
      </c>
      <c r="E3140" s="11">
        <f t="shared" si="98"/>
        <v>2020.92</v>
      </c>
      <c r="F3140">
        <f t="shared" si="99"/>
        <v>101504</v>
      </c>
      <c r="H3140" s="11">
        <v>1976.1</v>
      </c>
      <c r="I3140" s="76">
        <v>2020.92</v>
      </c>
    </row>
    <row r="3141" spans="2:9" ht="30" x14ac:dyDescent="0.25">
      <c r="B3141" s="4">
        <v>101505</v>
      </c>
      <c r="C3141" s="8" t="s">
        <v>8178</v>
      </c>
      <c r="D3141" s="4" t="s">
        <v>42</v>
      </c>
      <c r="E3141" s="11">
        <f t="shared" si="98"/>
        <v>1758.62</v>
      </c>
      <c r="F3141">
        <f t="shared" si="99"/>
        <v>101505</v>
      </c>
      <c r="H3141" s="14">
        <v>1710.16</v>
      </c>
      <c r="I3141" s="807">
        <v>1758.62</v>
      </c>
    </row>
    <row r="3142" spans="2:9" ht="30" x14ac:dyDescent="0.25">
      <c r="B3142" s="6">
        <v>101506</v>
      </c>
      <c r="C3142" s="9" t="s">
        <v>8179</v>
      </c>
      <c r="D3142" s="6" t="s">
        <v>42</v>
      </c>
      <c r="E3142" s="11">
        <f t="shared" si="98"/>
        <v>1950.43</v>
      </c>
      <c r="F3142">
        <f t="shared" si="99"/>
        <v>101506</v>
      </c>
      <c r="H3142" s="11">
        <v>1897.53</v>
      </c>
      <c r="I3142" s="76">
        <v>1950.43</v>
      </c>
    </row>
    <row r="3143" spans="2:9" ht="30" x14ac:dyDescent="0.25">
      <c r="B3143" s="4">
        <v>101507</v>
      </c>
      <c r="C3143" s="8" t="s">
        <v>8180</v>
      </c>
      <c r="D3143" s="4" t="s">
        <v>42</v>
      </c>
      <c r="E3143" s="11">
        <f t="shared" si="98"/>
        <v>2000.38</v>
      </c>
      <c r="F3143">
        <f t="shared" si="99"/>
        <v>101507</v>
      </c>
      <c r="H3143" s="14">
        <v>1953.47</v>
      </c>
      <c r="I3143" s="807">
        <v>2000.38</v>
      </c>
    </row>
    <row r="3144" spans="2:9" ht="30" x14ac:dyDescent="0.25">
      <c r="B3144" s="6">
        <v>101508</v>
      </c>
      <c r="C3144" s="9" t="s">
        <v>8181</v>
      </c>
      <c r="D3144" s="6" t="s">
        <v>42</v>
      </c>
      <c r="E3144" s="11">
        <f t="shared" si="98"/>
        <v>2250.8000000000002</v>
      </c>
      <c r="F3144">
        <f t="shared" si="99"/>
        <v>101508</v>
      </c>
      <c r="H3144" s="11">
        <v>2201.64</v>
      </c>
      <c r="I3144" s="76">
        <v>2250.8000000000002</v>
      </c>
    </row>
    <row r="3145" spans="2:9" ht="30" x14ac:dyDescent="0.25">
      <c r="B3145" s="4">
        <v>101509</v>
      </c>
      <c r="C3145" s="8" t="s">
        <v>8350</v>
      </c>
      <c r="D3145" s="4" t="s">
        <v>42</v>
      </c>
      <c r="E3145" s="11">
        <f t="shared" si="98"/>
        <v>1883.72</v>
      </c>
      <c r="F3145">
        <f t="shared" si="99"/>
        <v>101509</v>
      </c>
      <c r="H3145" s="14">
        <v>1836.64</v>
      </c>
      <c r="I3145" s="807">
        <v>1883.72</v>
      </c>
    </row>
    <row r="3146" spans="2:9" ht="30" x14ac:dyDescent="0.25">
      <c r="B3146" s="6">
        <v>101510</v>
      </c>
      <c r="C3146" s="9" t="s">
        <v>8351</v>
      </c>
      <c r="D3146" s="6" t="s">
        <v>42</v>
      </c>
      <c r="E3146" s="11">
        <f t="shared" si="98"/>
        <v>2075.5300000000002</v>
      </c>
      <c r="F3146">
        <f t="shared" si="99"/>
        <v>101510</v>
      </c>
      <c r="H3146" s="11">
        <v>2024.01</v>
      </c>
      <c r="I3146" s="76">
        <v>2075.5300000000002</v>
      </c>
    </row>
    <row r="3147" spans="2:9" ht="30" x14ac:dyDescent="0.25">
      <c r="B3147" s="4">
        <v>101511</v>
      </c>
      <c r="C3147" s="8" t="s">
        <v>8352</v>
      </c>
      <c r="D3147" s="4" t="s">
        <v>42</v>
      </c>
      <c r="E3147" s="11">
        <f t="shared" si="98"/>
        <v>2125.48</v>
      </c>
      <c r="F3147">
        <f t="shared" si="99"/>
        <v>101511</v>
      </c>
      <c r="H3147" s="14">
        <v>2079.9499999999998</v>
      </c>
      <c r="I3147" s="807">
        <v>2125.48</v>
      </c>
    </row>
    <row r="3148" spans="2:9" ht="30" x14ac:dyDescent="0.25">
      <c r="B3148" s="6">
        <v>101512</v>
      </c>
      <c r="C3148" s="9" t="s">
        <v>8353</v>
      </c>
      <c r="D3148" s="6" t="s">
        <v>42</v>
      </c>
      <c r="E3148" s="11">
        <f t="shared" si="98"/>
        <v>2375.9</v>
      </c>
      <c r="F3148">
        <f t="shared" si="99"/>
        <v>101512</v>
      </c>
      <c r="H3148" s="11">
        <v>2328.12</v>
      </c>
      <c r="I3148" s="76">
        <v>2375.9</v>
      </c>
    </row>
    <row r="3149" spans="2:9" ht="30" x14ac:dyDescent="0.25">
      <c r="B3149" s="4">
        <v>101513</v>
      </c>
      <c r="C3149" s="8" t="s">
        <v>8182</v>
      </c>
      <c r="D3149" s="4" t="s">
        <v>42</v>
      </c>
      <c r="E3149" s="11">
        <f t="shared" si="98"/>
        <v>770.16</v>
      </c>
      <c r="F3149">
        <f t="shared" si="99"/>
        <v>101513</v>
      </c>
      <c r="H3149" s="14">
        <v>751.89</v>
      </c>
      <c r="I3149" s="807">
        <v>770.16</v>
      </c>
    </row>
    <row r="3150" spans="2:9" ht="30" x14ac:dyDescent="0.25">
      <c r="B3150" s="6">
        <v>101514</v>
      </c>
      <c r="C3150" s="9" t="s">
        <v>8183</v>
      </c>
      <c r="D3150" s="6" t="s">
        <v>42</v>
      </c>
      <c r="E3150" s="11">
        <f t="shared" si="98"/>
        <v>884.21</v>
      </c>
      <c r="F3150">
        <f t="shared" si="99"/>
        <v>101514</v>
      </c>
      <c r="H3150" s="11">
        <v>863.3</v>
      </c>
      <c r="I3150" s="76">
        <v>884.21</v>
      </c>
    </row>
    <row r="3151" spans="2:9" ht="30" x14ac:dyDescent="0.25">
      <c r="B3151" s="4">
        <v>101515</v>
      </c>
      <c r="C3151" s="8" t="s">
        <v>8184</v>
      </c>
      <c r="D3151" s="4" t="s">
        <v>42</v>
      </c>
      <c r="E3151" s="11">
        <f t="shared" si="98"/>
        <v>913.91</v>
      </c>
      <c r="F3151">
        <f t="shared" si="99"/>
        <v>101515</v>
      </c>
      <c r="H3151" s="14">
        <v>896.56</v>
      </c>
      <c r="I3151" s="811">
        <v>913.91</v>
      </c>
    </row>
    <row r="3152" spans="2:9" ht="30" x14ac:dyDescent="0.25">
      <c r="B3152" s="6">
        <v>101516</v>
      </c>
      <c r="C3152" s="9" t="s">
        <v>8185</v>
      </c>
      <c r="D3152" s="6" t="s">
        <v>42</v>
      </c>
      <c r="E3152" s="11">
        <f t="shared" si="98"/>
        <v>1045.25</v>
      </c>
      <c r="F3152">
        <f t="shared" si="99"/>
        <v>101516</v>
      </c>
      <c r="H3152" s="11">
        <v>1027.24</v>
      </c>
      <c r="I3152" s="76">
        <v>1045.25</v>
      </c>
    </row>
    <row r="3153" spans="2:9" ht="30" x14ac:dyDescent="0.25">
      <c r="B3153" s="4">
        <v>101517</v>
      </c>
      <c r="C3153" s="8" t="s">
        <v>8186</v>
      </c>
      <c r="D3153" s="4" t="s">
        <v>42</v>
      </c>
      <c r="E3153" s="11">
        <f t="shared" si="98"/>
        <v>755.85</v>
      </c>
      <c r="F3153">
        <f t="shared" si="99"/>
        <v>101517</v>
      </c>
      <c r="H3153" s="14">
        <v>739.43</v>
      </c>
      <c r="I3153" s="811">
        <v>755.85</v>
      </c>
    </row>
    <row r="3154" spans="2:9" ht="30" x14ac:dyDescent="0.25">
      <c r="B3154" s="6">
        <v>101518</v>
      </c>
      <c r="C3154" s="9" t="s">
        <v>8187</v>
      </c>
      <c r="D3154" s="6" t="s">
        <v>42</v>
      </c>
      <c r="E3154" s="11">
        <f t="shared" si="98"/>
        <v>869.9</v>
      </c>
      <c r="F3154">
        <f t="shared" si="99"/>
        <v>101518</v>
      </c>
      <c r="H3154" s="11">
        <v>850.84</v>
      </c>
      <c r="I3154">
        <v>869.9</v>
      </c>
    </row>
    <row r="3155" spans="2:9" ht="30" x14ac:dyDescent="0.25">
      <c r="B3155" s="4">
        <v>101519</v>
      </c>
      <c r="C3155" s="8" t="s">
        <v>8188</v>
      </c>
      <c r="D3155" s="4" t="s">
        <v>42</v>
      </c>
      <c r="E3155" s="11">
        <f t="shared" si="98"/>
        <v>899.6</v>
      </c>
      <c r="F3155">
        <f t="shared" si="99"/>
        <v>101519</v>
      </c>
      <c r="H3155" s="14">
        <v>884.1</v>
      </c>
      <c r="I3155" s="811">
        <v>899.6</v>
      </c>
    </row>
    <row r="3156" spans="2:9" ht="30" x14ac:dyDescent="0.25">
      <c r="B3156" s="6">
        <v>101520</v>
      </c>
      <c r="C3156" s="9" t="s">
        <v>8189</v>
      </c>
      <c r="D3156" s="6" t="s">
        <v>42</v>
      </c>
      <c r="E3156" s="11">
        <f t="shared" si="98"/>
        <v>1030.94</v>
      </c>
      <c r="F3156">
        <f t="shared" si="99"/>
        <v>101520</v>
      </c>
      <c r="H3156" s="11">
        <v>1014.78</v>
      </c>
      <c r="I3156" s="76">
        <v>1030.94</v>
      </c>
    </row>
    <row r="3157" spans="2:9" ht="30" x14ac:dyDescent="0.25">
      <c r="B3157" s="4">
        <v>101521</v>
      </c>
      <c r="C3157" s="8" t="s">
        <v>8190</v>
      </c>
      <c r="D3157" s="4" t="s">
        <v>42</v>
      </c>
      <c r="E3157" s="11">
        <f t="shared" si="98"/>
        <v>1036.23</v>
      </c>
      <c r="F3157">
        <f t="shared" si="99"/>
        <v>101521</v>
      </c>
      <c r="H3157" s="14">
        <v>1014.57</v>
      </c>
      <c r="I3157" s="807">
        <v>1036.23</v>
      </c>
    </row>
    <row r="3158" spans="2:9" ht="30" x14ac:dyDescent="0.25">
      <c r="B3158" s="6">
        <v>101522</v>
      </c>
      <c r="C3158" s="9" t="s">
        <v>8191</v>
      </c>
      <c r="D3158" s="6" t="s">
        <v>42</v>
      </c>
      <c r="E3158" s="11">
        <f t="shared" si="98"/>
        <v>1207.3</v>
      </c>
      <c r="F3158">
        <f t="shared" si="99"/>
        <v>101522</v>
      </c>
      <c r="H3158" s="11">
        <v>1181.68</v>
      </c>
      <c r="I3158" s="76">
        <v>1207.3</v>
      </c>
    </row>
    <row r="3159" spans="2:9" ht="30" x14ac:dyDescent="0.25">
      <c r="B3159" s="4">
        <v>101523</v>
      </c>
      <c r="C3159" s="8" t="s">
        <v>8192</v>
      </c>
      <c r="D3159" s="4" t="s">
        <v>42</v>
      </c>
      <c r="E3159" s="11">
        <f t="shared" si="98"/>
        <v>1251.8499999999999</v>
      </c>
      <c r="F3159">
        <f t="shared" si="99"/>
        <v>101523</v>
      </c>
      <c r="H3159" s="14">
        <v>1231.58</v>
      </c>
      <c r="I3159" s="807">
        <v>1251.8499999999999</v>
      </c>
    </row>
    <row r="3160" spans="2:9" ht="30" x14ac:dyDescent="0.25">
      <c r="B3160" s="6">
        <v>101524</v>
      </c>
      <c r="C3160" s="9" t="s">
        <v>8193</v>
      </c>
      <c r="D3160" s="6" t="s">
        <v>42</v>
      </c>
      <c r="E3160" s="11">
        <f t="shared" si="98"/>
        <v>1448.86</v>
      </c>
      <c r="F3160">
        <f t="shared" si="99"/>
        <v>101524</v>
      </c>
      <c r="H3160" s="11">
        <v>1427.6</v>
      </c>
      <c r="I3160" s="76">
        <v>1448.86</v>
      </c>
    </row>
    <row r="3161" spans="2:9" ht="30" x14ac:dyDescent="0.25">
      <c r="B3161" s="4">
        <v>101525</v>
      </c>
      <c r="C3161" s="8" t="s">
        <v>8194</v>
      </c>
      <c r="D3161" s="4" t="s">
        <v>42</v>
      </c>
      <c r="E3161" s="11">
        <f t="shared" si="98"/>
        <v>1030</v>
      </c>
      <c r="F3161">
        <f t="shared" si="99"/>
        <v>101525</v>
      </c>
      <c r="H3161" s="14">
        <v>1009.78</v>
      </c>
      <c r="I3161" s="807">
        <v>1030</v>
      </c>
    </row>
    <row r="3162" spans="2:9" ht="30" x14ac:dyDescent="0.25">
      <c r="B3162" s="6">
        <v>101526</v>
      </c>
      <c r="C3162" s="9" t="s">
        <v>8195</v>
      </c>
      <c r="D3162" s="6" t="s">
        <v>42</v>
      </c>
      <c r="E3162" s="11">
        <f t="shared" si="98"/>
        <v>1201.07</v>
      </c>
      <c r="F3162">
        <f t="shared" si="99"/>
        <v>101526</v>
      </c>
      <c r="H3162" s="11">
        <v>1176.8900000000001</v>
      </c>
      <c r="I3162" s="76">
        <v>1201.07</v>
      </c>
    </row>
    <row r="3163" spans="2:9" ht="30" x14ac:dyDescent="0.25">
      <c r="B3163" s="4">
        <v>101527</v>
      </c>
      <c r="C3163" s="8" t="s">
        <v>8196</v>
      </c>
      <c r="D3163" s="4" t="s">
        <v>42</v>
      </c>
      <c r="E3163" s="11">
        <f t="shared" si="98"/>
        <v>1245.6199999999999</v>
      </c>
      <c r="F3163">
        <f t="shared" si="99"/>
        <v>101527</v>
      </c>
      <c r="H3163" s="14">
        <v>1226.79</v>
      </c>
      <c r="I3163" s="807">
        <v>1245.6199999999999</v>
      </c>
    </row>
    <row r="3164" spans="2:9" ht="30" x14ac:dyDescent="0.25">
      <c r="B3164" s="6">
        <v>101528</v>
      </c>
      <c r="C3164" s="9" t="s">
        <v>8197</v>
      </c>
      <c r="D3164" s="6" t="s">
        <v>42</v>
      </c>
      <c r="E3164" s="11">
        <f t="shared" si="98"/>
        <v>1442.63</v>
      </c>
      <c r="F3164">
        <f t="shared" si="99"/>
        <v>101528</v>
      </c>
      <c r="H3164" s="11">
        <v>1422.81</v>
      </c>
      <c r="I3164" s="76">
        <v>1442.63</v>
      </c>
    </row>
    <row r="3165" spans="2:9" ht="30" x14ac:dyDescent="0.25">
      <c r="B3165" s="4">
        <v>101529</v>
      </c>
      <c r="C3165" s="8" t="s">
        <v>8198</v>
      </c>
      <c r="D3165" s="4" t="s">
        <v>42</v>
      </c>
      <c r="E3165" s="11">
        <f t="shared" si="98"/>
        <v>1160.1099999999999</v>
      </c>
      <c r="F3165">
        <f t="shared" si="99"/>
        <v>101529</v>
      </c>
      <c r="H3165" s="14">
        <v>1135.06</v>
      </c>
      <c r="I3165" s="807">
        <v>1160.1099999999999</v>
      </c>
    </row>
    <row r="3166" spans="2:9" ht="30" x14ac:dyDescent="0.25">
      <c r="B3166" s="6">
        <v>101530</v>
      </c>
      <c r="C3166" s="9" t="s">
        <v>8199</v>
      </c>
      <c r="D3166" s="6" t="s">
        <v>42</v>
      </c>
      <c r="E3166" s="11">
        <f t="shared" si="98"/>
        <v>1388.21</v>
      </c>
      <c r="F3166">
        <f t="shared" si="99"/>
        <v>101530</v>
      </c>
      <c r="H3166" s="11">
        <v>1357.88</v>
      </c>
      <c r="I3166" s="76">
        <v>1388.21</v>
      </c>
    </row>
    <row r="3167" spans="2:9" ht="30" x14ac:dyDescent="0.25">
      <c r="B3167" s="4">
        <v>101531</v>
      </c>
      <c r="C3167" s="8" t="s">
        <v>8200</v>
      </c>
      <c r="D3167" s="4" t="s">
        <v>42</v>
      </c>
      <c r="E3167" s="11">
        <f t="shared" si="98"/>
        <v>1447.61</v>
      </c>
      <c r="F3167">
        <f t="shared" si="99"/>
        <v>101531</v>
      </c>
      <c r="H3167" s="14">
        <v>1424.41</v>
      </c>
      <c r="I3167" s="807">
        <v>1447.61</v>
      </c>
    </row>
    <row r="3168" spans="2:9" ht="30" x14ac:dyDescent="0.25">
      <c r="B3168" s="6">
        <v>101532</v>
      </c>
      <c r="C3168" s="9" t="s">
        <v>8201</v>
      </c>
      <c r="D3168" s="6" t="s">
        <v>42</v>
      </c>
      <c r="E3168" s="11">
        <f t="shared" si="98"/>
        <v>1710.29</v>
      </c>
      <c r="F3168">
        <f t="shared" si="99"/>
        <v>101532</v>
      </c>
      <c r="H3168" s="11">
        <v>1685.77</v>
      </c>
      <c r="I3168" s="76">
        <v>1710.29</v>
      </c>
    </row>
    <row r="3169" spans="2:9" ht="30" x14ac:dyDescent="0.25">
      <c r="B3169" s="4">
        <v>101533</v>
      </c>
      <c r="C3169" s="8" t="s">
        <v>8354</v>
      </c>
      <c r="D3169" s="4" t="s">
        <v>42</v>
      </c>
      <c r="E3169" s="11">
        <f t="shared" si="98"/>
        <v>1285.21</v>
      </c>
      <c r="F3169">
        <f t="shared" si="99"/>
        <v>101533</v>
      </c>
      <c r="H3169" s="14">
        <v>1261.53</v>
      </c>
      <c r="I3169" s="807">
        <v>1285.21</v>
      </c>
    </row>
    <row r="3170" spans="2:9" ht="30" x14ac:dyDescent="0.25">
      <c r="B3170" s="6">
        <v>101534</v>
      </c>
      <c r="C3170" s="9" t="s">
        <v>8355</v>
      </c>
      <c r="D3170" s="6" t="s">
        <v>42</v>
      </c>
      <c r="E3170" s="11">
        <f t="shared" si="98"/>
        <v>1513.31</v>
      </c>
      <c r="F3170">
        <f t="shared" si="99"/>
        <v>101534</v>
      </c>
      <c r="H3170" s="11">
        <v>1484.35</v>
      </c>
      <c r="I3170" s="76">
        <v>1513.31</v>
      </c>
    </row>
    <row r="3171" spans="2:9" ht="30" x14ac:dyDescent="0.25">
      <c r="B3171" s="4">
        <v>101535</v>
      </c>
      <c r="C3171" s="8" t="s">
        <v>8356</v>
      </c>
      <c r="D3171" s="4" t="s">
        <v>42</v>
      </c>
      <c r="E3171" s="11">
        <f t="shared" si="98"/>
        <v>1572.71</v>
      </c>
      <c r="F3171">
        <f t="shared" si="99"/>
        <v>101535</v>
      </c>
      <c r="H3171" s="14">
        <v>1550.88</v>
      </c>
      <c r="I3171" s="807">
        <v>1572.71</v>
      </c>
    </row>
    <row r="3172" spans="2:9" ht="30" x14ac:dyDescent="0.25">
      <c r="B3172" s="6">
        <v>101536</v>
      </c>
      <c r="C3172" s="9" t="s">
        <v>8357</v>
      </c>
      <c r="D3172" s="6" t="s">
        <v>42</v>
      </c>
      <c r="E3172" s="11">
        <f t="shared" si="98"/>
        <v>1835.39</v>
      </c>
      <c r="F3172">
        <f t="shared" si="99"/>
        <v>101536</v>
      </c>
      <c r="H3172" s="11">
        <v>1812.24</v>
      </c>
      <c r="I3172" s="76">
        <v>1835.39</v>
      </c>
    </row>
    <row r="3173" spans="2:9" x14ac:dyDescent="0.25">
      <c r="B3173" s="4">
        <v>101537</v>
      </c>
      <c r="C3173" s="8" t="s">
        <v>4455</v>
      </c>
      <c r="D3173" s="4" t="s">
        <v>42</v>
      </c>
      <c r="E3173" s="11">
        <f t="shared" si="98"/>
        <v>82.89</v>
      </c>
      <c r="F3173">
        <f t="shared" si="99"/>
        <v>101537</v>
      </c>
      <c r="H3173" s="14">
        <v>78.84</v>
      </c>
      <c r="I3173" s="807">
        <v>82.89</v>
      </c>
    </row>
    <row r="3174" spans="2:9" x14ac:dyDescent="0.25">
      <c r="B3174" s="6">
        <v>101538</v>
      </c>
      <c r="C3174" s="9" t="s">
        <v>4456</v>
      </c>
      <c r="D3174" s="6" t="s">
        <v>42</v>
      </c>
      <c r="E3174" s="11">
        <f t="shared" si="98"/>
        <v>60.76</v>
      </c>
      <c r="F3174">
        <f t="shared" si="99"/>
        <v>101538</v>
      </c>
      <c r="H3174" s="11">
        <v>59.62</v>
      </c>
      <c r="I3174" s="76">
        <v>60.76</v>
      </c>
    </row>
    <row r="3175" spans="2:9" x14ac:dyDescent="0.25">
      <c r="B3175" s="4">
        <v>101539</v>
      </c>
      <c r="C3175" s="8" t="s">
        <v>4457</v>
      </c>
      <c r="D3175" s="4" t="s">
        <v>42</v>
      </c>
      <c r="E3175" s="11">
        <f t="shared" si="98"/>
        <v>98.07</v>
      </c>
      <c r="F3175">
        <f t="shared" si="99"/>
        <v>101539</v>
      </c>
      <c r="H3175" s="14">
        <v>95.8</v>
      </c>
      <c r="I3175" s="807">
        <v>98.07</v>
      </c>
    </row>
    <row r="3176" spans="2:9" x14ac:dyDescent="0.25">
      <c r="B3176" s="6">
        <v>101540</v>
      </c>
      <c r="C3176" s="9" t="s">
        <v>4458</v>
      </c>
      <c r="D3176" s="6" t="s">
        <v>42</v>
      </c>
      <c r="E3176" s="11">
        <f t="shared" si="98"/>
        <v>167.94</v>
      </c>
      <c r="F3176">
        <f t="shared" si="99"/>
        <v>101540</v>
      </c>
      <c r="H3176" s="11">
        <v>164.54</v>
      </c>
      <c r="I3176" s="76">
        <v>167.94</v>
      </c>
    </row>
    <row r="3177" spans="2:9" x14ac:dyDescent="0.25">
      <c r="B3177" s="4">
        <v>101541</v>
      </c>
      <c r="C3177" s="8" t="s">
        <v>4459</v>
      </c>
      <c r="D3177" s="4" t="s">
        <v>42</v>
      </c>
      <c r="E3177" s="11">
        <f t="shared" si="98"/>
        <v>218.43</v>
      </c>
      <c r="F3177">
        <f t="shared" si="99"/>
        <v>101541</v>
      </c>
      <c r="H3177" s="14">
        <v>213.89</v>
      </c>
      <c r="I3177" s="807">
        <v>218.43</v>
      </c>
    </row>
    <row r="3178" spans="2:9" x14ac:dyDescent="0.25">
      <c r="B3178" s="6">
        <v>101542</v>
      </c>
      <c r="C3178" s="9" t="s">
        <v>4460</v>
      </c>
      <c r="D3178" s="6" t="s">
        <v>42</v>
      </c>
      <c r="E3178" s="11">
        <f t="shared" si="98"/>
        <v>45.22</v>
      </c>
      <c r="F3178">
        <f t="shared" si="99"/>
        <v>101542</v>
      </c>
      <c r="H3178" s="11">
        <v>44.27</v>
      </c>
      <c r="I3178" s="76">
        <v>45.22</v>
      </c>
    </row>
    <row r="3179" spans="2:9" x14ac:dyDescent="0.25">
      <c r="B3179" s="4">
        <v>101543</v>
      </c>
      <c r="C3179" s="8" t="s">
        <v>4461</v>
      </c>
      <c r="D3179" s="4" t="s">
        <v>42</v>
      </c>
      <c r="E3179" s="11">
        <f t="shared" si="98"/>
        <v>79.099999999999994</v>
      </c>
      <c r="F3179">
        <f t="shared" si="99"/>
        <v>101543</v>
      </c>
      <c r="H3179" s="14">
        <v>77.2</v>
      </c>
      <c r="I3179" s="807">
        <v>79.099999999999994</v>
      </c>
    </row>
    <row r="3180" spans="2:9" x14ac:dyDescent="0.25">
      <c r="B3180" s="6">
        <v>101544</v>
      </c>
      <c r="C3180" s="9" t="s">
        <v>4462</v>
      </c>
      <c r="D3180" s="6" t="s">
        <v>42</v>
      </c>
      <c r="E3180" s="11">
        <f t="shared" si="98"/>
        <v>127.69</v>
      </c>
      <c r="F3180">
        <f t="shared" si="99"/>
        <v>101544</v>
      </c>
      <c r="H3180" s="11">
        <v>124.85</v>
      </c>
      <c r="I3180" s="76">
        <v>127.69</v>
      </c>
    </row>
    <row r="3181" spans="2:9" x14ac:dyDescent="0.25">
      <c r="B3181" s="4">
        <v>101545</v>
      </c>
      <c r="C3181" s="8" t="s">
        <v>4463</v>
      </c>
      <c r="D3181" s="4" t="s">
        <v>42</v>
      </c>
      <c r="E3181" s="11">
        <f t="shared" si="98"/>
        <v>187.34</v>
      </c>
      <c r="F3181">
        <f t="shared" si="99"/>
        <v>101545</v>
      </c>
      <c r="H3181" s="14">
        <v>183.54</v>
      </c>
      <c r="I3181" s="807">
        <v>187.34</v>
      </c>
    </row>
    <row r="3182" spans="2:9" x14ac:dyDescent="0.25">
      <c r="B3182" s="6">
        <v>101546</v>
      </c>
      <c r="C3182" s="9" t="s">
        <v>4464</v>
      </c>
      <c r="D3182" s="6" t="s">
        <v>42</v>
      </c>
      <c r="E3182" s="11">
        <f t="shared" si="98"/>
        <v>31.35</v>
      </c>
      <c r="F3182">
        <f t="shared" si="99"/>
        <v>101546</v>
      </c>
      <c r="H3182" s="11">
        <v>31.15</v>
      </c>
      <c r="I3182" s="76">
        <v>31.35</v>
      </c>
    </row>
    <row r="3183" spans="2:9" x14ac:dyDescent="0.25">
      <c r="B3183" s="4">
        <v>101547</v>
      </c>
      <c r="C3183" s="8" t="s">
        <v>4465</v>
      </c>
      <c r="D3183" s="4" t="s">
        <v>42</v>
      </c>
      <c r="E3183" s="11">
        <f t="shared" si="98"/>
        <v>98.34</v>
      </c>
      <c r="F3183">
        <f t="shared" si="99"/>
        <v>101547</v>
      </c>
      <c r="H3183" s="14">
        <v>98.14</v>
      </c>
      <c r="I3183" s="807">
        <v>98.34</v>
      </c>
    </row>
    <row r="3184" spans="2:9" x14ac:dyDescent="0.25">
      <c r="B3184" s="6">
        <v>101548</v>
      </c>
      <c r="C3184" s="9" t="s">
        <v>4466</v>
      </c>
      <c r="D3184" s="6" t="s">
        <v>42</v>
      </c>
      <c r="E3184" s="11">
        <f t="shared" si="98"/>
        <v>7.72</v>
      </c>
      <c r="F3184">
        <f t="shared" si="99"/>
        <v>101548</v>
      </c>
      <c r="H3184" s="11">
        <v>7.52</v>
      </c>
      <c r="I3184" s="76">
        <v>7.72</v>
      </c>
    </row>
    <row r="3185" spans="2:9" ht="30" x14ac:dyDescent="0.25">
      <c r="B3185" s="4">
        <v>101549</v>
      </c>
      <c r="C3185" s="8" t="s">
        <v>4467</v>
      </c>
      <c r="D3185" s="4" t="s">
        <v>42</v>
      </c>
      <c r="E3185" s="11">
        <f t="shared" si="98"/>
        <v>19.13</v>
      </c>
      <c r="F3185">
        <f t="shared" si="99"/>
        <v>101549</v>
      </c>
      <c r="H3185" s="14">
        <v>18.53</v>
      </c>
      <c r="I3185" s="807">
        <v>19.13</v>
      </c>
    </row>
    <row r="3186" spans="2:9" x14ac:dyDescent="0.25">
      <c r="B3186" s="6">
        <v>101553</v>
      </c>
      <c r="C3186" s="9" t="s">
        <v>4468</v>
      </c>
      <c r="D3186" s="6" t="s">
        <v>42</v>
      </c>
      <c r="E3186" s="11">
        <f t="shared" si="98"/>
        <v>21.33</v>
      </c>
      <c r="F3186">
        <f t="shared" si="99"/>
        <v>101553</v>
      </c>
      <c r="H3186" s="11">
        <v>20.85</v>
      </c>
      <c r="I3186" s="76">
        <v>21.33</v>
      </c>
    </row>
    <row r="3187" spans="2:9" x14ac:dyDescent="0.25">
      <c r="B3187" s="4">
        <v>101554</v>
      </c>
      <c r="C3187" s="8" t="s">
        <v>4469</v>
      </c>
      <c r="D3187" s="4" t="s">
        <v>42</v>
      </c>
      <c r="E3187" s="11">
        <f t="shared" si="98"/>
        <v>14.68</v>
      </c>
      <c r="F3187">
        <f t="shared" si="99"/>
        <v>101554</v>
      </c>
      <c r="H3187" s="14">
        <v>14.2</v>
      </c>
      <c r="I3187" s="807">
        <v>14.68</v>
      </c>
    </row>
    <row r="3188" spans="2:9" x14ac:dyDescent="0.25">
      <c r="B3188" s="6">
        <v>101555</v>
      </c>
      <c r="C3188" s="9" t="s">
        <v>4470</v>
      </c>
      <c r="D3188" s="6" t="s">
        <v>42</v>
      </c>
      <c r="E3188" s="11">
        <f t="shared" si="98"/>
        <v>8.6199999999999992</v>
      </c>
      <c r="F3188">
        <f t="shared" si="99"/>
        <v>101555</v>
      </c>
      <c r="H3188" s="11">
        <v>8.14</v>
      </c>
      <c r="I3188" s="76">
        <v>8.6199999999999992</v>
      </c>
    </row>
    <row r="3189" spans="2:9" x14ac:dyDescent="0.25">
      <c r="B3189" s="4">
        <v>101556</v>
      </c>
      <c r="C3189" s="8" t="s">
        <v>4471</v>
      </c>
      <c r="D3189" s="4" t="s">
        <v>42</v>
      </c>
      <c r="E3189" s="11">
        <f t="shared" si="98"/>
        <v>7.66</v>
      </c>
      <c r="F3189">
        <f t="shared" si="99"/>
        <v>101556</v>
      </c>
      <c r="H3189" s="14">
        <v>7.18</v>
      </c>
      <c r="I3189" s="811">
        <v>7.66</v>
      </c>
    </row>
    <row r="3190" spans="2:9" ht="30" x14ac:dyDescent="0.25">
      <c r="B3190" s="6">
        <v>101560</v>
      </c>
      <c r="C3190" s="9" t="s">
        <v>4472</v>
      </c>
      <c r="D3190" s="6" t="s">
        <v>9</v>
      </c>
      <c r="E3190" s="11">
        <f t="shared" si="98"/>
        <v>9.6199999999999992</v>
      </c>
      <c r="F3190">
        <f t="shared" si="99"/>
        <v>101560</v>
      </c>
      <c r="H3190" s="11">
        <v>9.61</v>
      </c>
      <c r="I3190">
        <v>9.6199999999999992</v>
      </c>
    </row>
    <row r="3191" spans="2:9" ht="30" x14ac:dyDescent="0.25">
      <c r="B3191" s="4">
        <v>101561</v>
      </c>
      <c r="C3191" s="8" t="s">
        <v>4473</v>
      </c>
      <c r="D3191" s="4" t="s">
        <v>9</v>
      </c>
      <c r="E3191" s="11">
        <f t="shared" si="98"/>
        <v>15.29</v>
      </c>
      <c r="F3191">
        <f t="shared" si="99"/>
        <v>101561</v>
      </c>
      <c r="H3191" s="14">
        <v>15.28</v>
      </c>
      <c r="I3191" s="807">
        <v>15.29</v>
      </c>
    </row>
    <row r="3192" spans="2:9" ht="30" x14ac:dyDescent="0.25">
      <c r="B3192" s="6">
        <v>101562</v>
      </c>
      <c r="C3192" s="9" t="s">
        <v>4474</v>
      </c>
      <c r="D3192" s="6" t="s">
        <v>9</v>
      </c>
      <c r="E3192" s="11">
        <f t="shared" si="98"/>
        <v>23.68</v>
      </c>
      <c r="F3192">
        <f t="shared" si="99"/>
        <v>101562</v>
      </c>
      <c r="H3192" s="11">
        <v>23.67</v>
      </c>
      <c r="I3192" s="76">
        <v>23.68</v>
      </c>
    </row>
    <row r="3193" spans="2:9" ht="30" x14ac:dyDescent="0.25">
      <c r="B3193" s="4">
        <v>101563</v>
      </c>
      <c r="C3193" s="8" t="s">
        <v>4475</v>
      </c>
      <c r="D3193" s="4" t="s">
        <v>9</v>
      </c>
      <c r="E3193" s="11">
        <f t="shared" si="98"/>
        <v>33.44</v>
      </c>
      <c r="F3193">
        <f t="shared" si="99"/>
        <v>101563</v>
      </c>
      <c r="H3193" s="14">
        <v>33.43</v>
      </c>
      <c r="I3193" s="811">
        <v>33.44</v>
      </c>
    </row>
    <row r="3194" spans="2:9" ht="30" x14ac:dyDescent="0.25">
      <c r="B3194" s="6">
        <v>101564</v>
      </c>
      <c r="C3194" s="9" t="s">
        <v>4476</v>
      </c>
      <c r="D3194" s="6" t="s">
        <v>9</v>
      </c>
      <c r="E3194" s="11">
        <f t="shared" si="98"/>
        <v>49.42</v>
      </c>
      <c r="F3194">
        <f t="shared" si="99"/>
        <v>101564</v>
      </c>
      <c r="H3194" s="11">
        <v>49.41</v>
      </c>
      <c r="I3194">
        <v>49.42</v>
      </c>
    </row>
    <row r="3195" spans="2:9" ht="30" x14ac:dyDescent="0.25">
      <c r="B3195" s="4">
        <v>101565</v>
      </c>
      <c r="C3195" s="8" t="s">
        <v>4477</v>
      </c>
      <c r="D3195" s="4" t="s">
        <v>9</v>
      </c>
      <c r="E3195" s="11">
        <f t="shared" si="98"/>
        <v>69.11</v>
      </c>
      <c r="F3195">
        <f t="shared" si="99"/>
        <v>101565</v>
      </c>
      <c r="H3195" s="14">
        <v>69.099999999999994</v>
      </c>
      <c r="I3195" s="811">
        <v>69.11</v>
      </c>
    </row>
    <row r="3196" spans="2:9" ht="30" x14ac:dyDescent="0.25">
      <c r="B3196" s="6">
        <v>101567</v>
      </c>
      <c r="C3196" s="9" t="s">
        <v>4478</v>
      </c>
      <c r="D3196" s="6" t="s">
        <v>9</v>
      </c>
      <c r="E3196" s="11">
        <f t="shared" si="98"/>
        <v>89.7</v>
      </c>
      <c r="F3196">
        <f t="shared" si="99"/>
        <v>101567</v>
      </c>
      <c r="H3196" s="11">
        <v>89.69</v>
      </c>
      <c r="I3196" s="76">
        <v>89.7</v>
      </c>
    </row>
    <row r="3197" spans="2:9" ht="30" x14ac:dyDescent="0.25">
      <c r="B3197" s="4">
        <v>101568</v>
      </c>
      <c r="C3197" s="8" t="s">
        <v>4479</v>
      </c>
      <c r="D3197" s="4" t="s">
        <v>9</v>
      </c>
      <c r="E3197" s="11">
        <f t="shared" si="98"/>
        <v>117.27</v>
      </c>
      <c r="F3197">
        <f t="shared" si="99"/>
        <v>101568</v>
      </c>
      <c r="H3197" s="14">
        <v>117.26</v>
      </c>
      <c r="I3197" s="807">
        <v>117.27</v>
      </c>
    </row>
    <row r="3198" spans="2:9" x14ac:dyDescent="0.25">
      <c r="B3198" s="6">
        <v>101630</v>
      </c>
      <c r="C3198" s="9" t="s">
        <v>4789</v>
      </c>
      <c r="D3198" s="6" t="s">
        <v>42</v>
      </c>
      <c r="E3198" s="11">
        <f t="shared" si="98"/>
        <v>80.28</v>
      </c>
      <c r="F3198">
        <f t="shared" si="99"/>
        <v>101630</v>
      </c>
      <c r="H3198" s="11">
        <v>77.98</v>
      </c>
      <c r="I3198" s="76">
        <v>80.28</v>
      </c>
    </row>
    <row r="3199" spans="2:9" x14ac:dyDescent="0.25">
      <c r="B3199" s="4">
        <v>101632</v>
      </c>
      <c r="C3199" s="8" t="s">
        <v>4790</v>
      </c>
      <c r="D3199" s="4" t="s">
        <v>42</v>
      </c>
      <c r="E3199" s="11">
        <f t="shared" si="98"/>
        <v>39.99</v>
      </c>
      <c r="F3199">
        <f t="shared" si="99"/>
        <v>101632</v>
      </c>
      <c r="H3199" s="14">
        <v>39.92</v>
      </c>
      <c r="I3199" s="807">
        <v>39.99</v>
      </c>
    </row>
    <row r="3200" spans="2:9" ht="30" x14ac:dyDescent="0.25">
      <c r="B3200" s="6">
        <v>101633</v>
      </c>
      <c r="C3200" s="9" t="s">
        <v>4791</v>
      </c>
      <c r="D3200" s="6" t="s">
        <v>42</v>
      </c>
      <c r="E3200" s="11">
        <f t="shared" si="98"/>
        <v>107.6</v>
      </c>
      <c r="F3200">
        <f t="shared" si="99"/>
        <v>101633</v>
      </c>
      <c r="H3200" s="11">
        <v>106.51</v>
      </c>
      <c r="I3200" s="76">
        <v>107.6</v>
      </c>
    </row>
    <row r="3201" spans="2:9" ht="30" x14ac:dyDescent="0.25">
      <c r="B3201" s="4">
        <v>101636</v>
      </c>
      <c r="C3201" s="8" t="s">
        <v>4792</v>
      </c>
      <c r="D3201" s="4" t="s">
        <v>42</v>
      </c>
      <c r="E3201" s="11">
        <f t="shared" si="98"/>
        <v>155.03</v>
      </c>
      <c r="F3201">
        <f t="shared" si="99"/>
        <v>101636</v>
      </c>
      <c r="H3201" s="14">
        <v>150.77000000000001</v>
      </c>
      <c r="I3201" s="807">
        <v>155.03</v>
      </c>
    </row>
    <row r="3202" spans="2:9" ht="30" x14ac:dyDescent="0.25">
      <c r="B3202" s="6">
        <v>101637</v>
      </c>
      <c r="C3202" s="9" t="s">
        <v>4793</v>
      </c>
      <c r="D3202" s="6" t="s">
        <v>42</v>
      </c>
      <c r="E3202" s="11">
        <f t="shared" si="98"/>
        <v>150.01</v>
      </c>
      <c r="F3202">
        <f t="shared" si="99"/>
        <v>101637</v>
      </c>
      <c r="H3202" s="11">
        <v>145.75</v>
      </c>
      <c r="I3202" s="76">
        <v>150.01</v>
      </c>
    </row>
    <row r="3203" spans="2:9" x14ac:dyDescent="0.25">
      <c r="B3203" s="4">
        <v>101651</v>
      </c>
      <c r="C3203" s="8" t="s">
        <v>4794</v>
      </c>
      <c r="D3203" s="4" t="s">
        <v>42</v>
      </c>
      <c r="E3203" s="11">
        <f t="shared" ref="E3203:E3266" si="100">IF($K$2=$H$1,H3203,I3203)</f>
        <v>69.62</v>
      </c>
      <c r="F3203">
        <f t="shared" ref="F3203:F3266" si="101">IF(LEN($B3203)=7,CONCATENATE(MID($B3203,1,6),"00",RIGHT($B3203,1)),IF(LEN($B3203)=8,CONCATENATE(MID($B3203,1,6),"0",RIGHT($B3203,2)),$B3203))</f>
        <v>101651</v>
      </c>
      <c r="H3203" s="14">
        <v>68.41</v>
      </c>
      <c r="I3203" s="807">
        <v>69.62</v>
      </c>
    </row>
    <row r="3204" spans="2:9" ht="45" x14ac:dyDescent="0.25">
      <c r="B3204" s="6">
        <v>101653</v>
      </c>
      <c r="C3204" s="9" t="s">
        <v>4795</v>
      </c>
      <c r="D3204" s="6" t="s">
        <v>42</v>
      </c>
      <c r="E3204" s="11">
        <f t="shared" si="100"/>
        <v>286.64</v>
      </c>
      <c r="F3204">
        <f t="shared" si="101"/>
        <v>101653</v>
      </c>
      <c r="H3204" s="11">
        <v>278.33</v>
      </c>
      <c r="I3204" s="76">
        <v>286.64</v>
      </c>
    </row>
    <row r="3205" spans="2:9" x14ac:dyDescent="0.25">
      <c r="B3205" s="4">
        <v>101654</v>
      </c>
      <c r="C3205" s="8" t="s">
        <v>4796</v>
      </c>
      <c r="D3205" s="4" t="s">
        <v>42</v>
      </c>
      <c r="E3205" s="11">
        <f t="shared" si="100"/>
        <v>181.25</v>
      </c>
      <c r="F3205">
        <f t="shared" si="101"/>
        <v>101654</v>
      </c>
      <c r="H3205" s="14">
        <v>179.14</v>
      </c>
      <c r="I3205" s="807">
        <v>181.25</v>
      </c>
    </row>
    <row r="3206" spans="2:9" x14ac:dyDescent="0.25">
      <c r="B3206" s="6">
        <v>101655</v>
      </c>
      <c r="C3206" s="9" t="s">
        <v>4797</v>
      </c>
      <c r="D3206" s="6" t="s">
        <v>42</v>
      </c>
      <c r="E3206" s="11">
        <f t="shared" si="100"/>
        <v>268.16000000000003</v>
      </c>
      <c r="F3206">
        <f t="shared" si="101"/>
        <v>101655</v>
      </c>
      <c r="H3206" s="11">
        <v>266.05</v>
      </c>
      <c r="I3206" s="76">
        <v>268.16000000000003</v>
      </c>
    </row>
    <row r="3207" spans="2:9" x14ac:dyDescent="0.25">
      <c r="B3207" s="4">
        <v>101656</v>
      </c>
      <c r="C3207" s="8" t="s">
        <v>4798</v>
      </c>
      <c r="D3207" s="4" t="s">
        <v>42</v>
      </c>
      <c r="E3207" s="11">
        <f t="shared" si="100"/>
        <v>288.45</v>
      </c>
      <c r="F3207">
        <f t="shared" si="101"/>
        <v>101656</v>
      </c>
      <c r="H3207" s="14">
        <v>286.33999999999997</v>
      </c>
      <c r="I3207" s="807">
        <v>288.45</v>
      </c>
    </row>
    <row r="3208" spans="2:9" x14ac:dyDescent="0.25">
      <c r="B3208" s="6">
        <v>101657</v>
      </c>
      <c r="C3208" s="9" t="s">
        <v>4799</v>
      </c>
      <c r="D3208" s="6" t="s">
        <v>42</v>
      </c>
      <c r="E3208" s="11">
        <f t="shared" si="100"/>
        <v>331.68</v>
      </c>
      <c r="F3208">
        <f t="shared" si="101"/>
        <v>101657</v>
      </c>
      <c r="H3208" s="11">
        <v>329.57</v>
      </c>
      <c r="I3208" s="76">
        <v>331.68</v>
      </c>
    </row>
    <row r="3209" spans="2:9" x14ac:dyDescent="0.25">
      <c r="B3209" s="4">
        <v>101658</v>
      </c>
      <c r="C3209" s="8" t="s">
        <v>4800</v>
      </c>
      <c r="D3209" s="4" t="s">
        <v>42</v>
      </c>
      <c r="E3209" s="11">
        <f t="shared" si="100"/>
        <v>420.56</v>
      </c>
      <c r="F3209">
        <f t="shared" si="101"/>
        <v>101658</v>
      </c>
      <c r="H3209" s="14">
        <v>418.45</v>
      </c>
      <c r="I3209" s="807">
        <v>420.56</v>
      </c>
    </row>
    <row r="3210" spans="2:9" x14ac:dyDescent="0.25">
      <c r="B3210" s="6">
        <v>101659</v>
      </c>
      <c r="C3210" s="9" t="s">
        <v>4801</v>
      </c>
      <c r="D3210" s="6" t="s">
        <v>42</v>
      </c>
      <c r="E3210" s="11">
        <f t="shared" si="100"/>
        <v>475.85</v>
      </c>
      <c r="F3210">
        <f t="shared" si="101"/>
        <v>101659</v>
      </c>
      <c r="H3210" s="11">
        <v>473.74</v>
      </c>
      <c r="I3210" s="76">
        <v>475.85</v>
      </c>
    </row>
    <row r="3211" spans="2:9" x14ac:dyDescent="0.25">
      <c r="B3211" s="4">
        <v>101660</v>
      </c>
      <c r="C3211" s="8" t="s">
        <v>4802</v>
      </c>
      <c r="D3211" s="4" t="s">
        <v>42</v>
      </c>
      <c r="E3211" s="11">
        <f t="shared" si="100"/>
        <v>736.81</v>
      </c>
      <c r="F3211">
        <f t="shared" si="101"/>
        <v>101660</v>
      </c>
      <c r="H3211" s="14">
        <v>734.7</v>
      </c>
      <c r="I3211" s="807">
        <v>736.81</v>
      </c>
    </row>
    <row r="3212" spans="2:9" ht="30" x14ac:dyDescent="0.25">
      <c r="B3212" s="6">
        <v>101661</v>
      </c>
      <c r="C3212" s="9" t="s">
        <v>4803</v>
      </c>
      <c r="D3212" s="6" t="s">
        <v>42</v>
      </c>
      <c r="E3212" s="11">
        <f t="shared" si="100"/>
        <v>117.78</v>
      </c>
      <c r="F3212">
        <f t="shared" si="101"/>
        <v>101661</v>
      </c>
      <c r="H3212" s="11">
        <v>111.65</v>
      </c>
      <c r="I3212" s="76">
        <v>117.78</v>
      </c>
    </row>
    <row r="3213" spans="2:9" x14ac:dyDescent="0.25">
      <c r="B3213" s="4">
        <v>101663</v>
      </c>
      <c r="C3213" s="8" t="s">
        <v>4804</v>
      </c>
      <c r="D3213" s="4" t="s">
        <v>42</v>
      </c>
      <c r="E3213" s="11">
        <f t="shared" si="100"/>
        <v>26.07</v>
      </c>
      <c r="F3213">
        <f t="shared" si="101"/>
        <v>101663</v>
      </c>
      <c r="H3213" s="14">
        <v>24.23</v>
      </c>
      <c r="I3213" s="811">
        <v>26.07</v>
      </c>
    </row>
    <row r="3214" spans="2:9" x14ac:dyDescent="0.25">
      <c r="B3214" s="6">
        <v>101664</v>
      </c>
      <c r="C3214" s="9" t="s">
        <v>4805</v>
      </c>
      <c r="D3214" s="6" t="s">
        <v>42</v>
      </c>
      <c r="E3214" s="11">
        <f t="shared" si="100"/>
        <v>27.26</v>
      </c>
      <c r="F3214">
        <f t="shared" si="101"/>
        <v>101664</v>
      </c>
      <c r="H3214" s="11">
        <v>25.42</v>
      </c>
      <c r="I3214">
        <v>27.26</v>
      </c>
    </row>
    <row r="3215" spans="2:9" x14ac:dyDescent="0.25">
      <c r="B3215" s="4">
        <v>101665</v>
      </c>
      <c r="C3215" s="8" t="s">
        <v>4806</v>
      </c>
      <c r="D3215" s="4" t="s">
        <v>42</v>
      </c>
      <c r="E3215" s="11">
        <f t="shared" si="100"/>
        <v>32.4</v>
      </c>
      <c r="F3215">
        <f t="shared" si="101"/>
        <v>101665</v>
      </c>
      <c r="H3215" s="14">
        <v>30.56</v>
      </c>
      <c r="I3215" s="807">
        <v>32.4</v>
      </c>
    </row>
    <row r="3216" spans="2:9" x14ac:dyDescent="0.25">
      <c r="B3216" s="6">
        <v>102085</v>
      </c>
      <c r="C3216" s="9" t="s">
        <v>5579</v>
      </c>
      <c r="D3216" s="6" t="s">
        <v>42</v>
      </c>
      <c r="E3216" s="11">
        <f t="shared" si="100"/>
        <v>207.56</v>
      </c>
      <c r="F3216">
        <f t="shared" si="101"/>
        <v>102085</v>
      </c>
      <c r="H3216" s="11">
        <v>204.23</v>
      </c>
      <c r="I3216" s="76">
        <v>207.56</v>
      </c>
    </row>
    <row r="3217" spans="2:9" ht="30" x14ac:dyDescent="0.25">
      <c r="B3217" s="4">
        <v>100578</v>
      </c>
      <c r="C3217" s="8" t="s">
        <v>3741</v>
      </c>
      <c r="D3217" s="4" t="s">
        <v>42</v>
      </c>
      <c r="E3217" s="11">
        <f t="shared" si="100"/>
        <v>470.62</v>
      </c>
      <c r="F3217">
        <f t="shared" si="101"/>
        <v>100578</v>
      </c>
      <c r="H3217" s="14">
        <v>456.42</v>
      </c>
      <c r="I3217" s="807">
        <v>470.62</v>
      </c>
    </row>
    <row r="3218" spans="2:9" ht="30" x14ac:dyDescent="0.25">
      <c r="B3218" s="6">
        <v>100579</v>
      </c>
      <c r="C3218" s="9" t="s">
        <v>3742</v>
      </c>
      <c r="D3218" s="6" t="s">
        <v>42</v>
      </c>
      <c r="E3218" s="11">
        <f t="shared" si="100"/>
        <v>516.09</v>
      </c>
      <c r="F3218">
        <f t="shared" si="101"/>
        <v>100579</v>
      </c>
      <c r="H3218" s="11">
        <v>500.82</v>
      </c>
      <c r="I3218" s="76">
        <v>516.09</v>
      </c>
    </row>
    <row r="3219" spans="2:9" ht="30" x14ac:dyDescent="0.25">
      <c r="B3219" s="4">
        <v>100580</v>
      </c>
      <c r="C3219" s="8" t="s">
        <v>3743</v>
      </c>
      <c r="D3219" s="4" t="s">
        <v>42</v>
      </c>
      <c r="E3219" s="11">
        <f t="shared" si="100"/>
        <v>562.99</v>
      </c>
      <c r="F3219">
        <f t="shared" si="101"/>
        <v>100580</v>
      </c>
      <c r="H3219" s="14">
        <v>543.1</v>
      </c>
      <c r="I3219" s="807">
        <v>562.99</v>
      </c>
    </row>
    <row r="3220" spans="2:9" ht="30" x14ac:dyDescent="0.25">
      <c r="B3220" s="6">
        <v>100581</v>
      </c>
      <c r="C3220" s="9" t="s">
        <v>3744</v>
      </c>
      <c r="D3220" s="6" t="s">
        <v>42</v>
      </c>
      <c r="E3220" s="11">
        <f t="shared" si="100"/>
        <v>538.6</v>
      </c>
      <c r="F3220">
        <f t="shared" si="101"/>
        <v>100581</v>
      </c>
      <c r="H3220" s="11">
        <v>522.80999999999995</v>
      </c>
      <c r="I3220" s="76">
        <v>538.6</v>
      </c>
    </row>
    <row r="3221" spans="2:9" ht="30" x14ac:dyDescent="0.25">
      <c r="B3221" s="4">
        <v>100582</v>
      </c>
      <c r="C3221" s="8" t="s">
        <v>3745</v>
      </c>
      <c r="D3221" s="4" t="s">
        <v>42</v>
      </c>
      <c r="E3221" s="11">
        <f t="shared" si="100"/>
        <v>623.05999999999995</v>
      </c>
      <c r="F3221">
        <f t="shared" si="101"/>
        <v>100582</v>
      </c>
      <c r="H3221" s="14">
        <v>598.9</v>
      </c>
      <c r="I3221" s="807">
        <v>623.05999999999995</v>
      </c>
    </row>
    <row r="3222" spans="2:9" ht="30" x14ac:dyDescent="0.25">
      <c r="B3222" s="6">
        <v>100583</v>
      </c>
      <c r="C3222" s="9" t="s">
        <v>3746</v>
      </c>
      <c r="D3222" s="6" t="s">
        <v>42</v>
      </c>
      <c r="E3222" s="11">
        <f t="shared" si="100"/>
        <v>562.67999999999995</v>
      </c>
      <c r="F3222">
        <f t="shared" si="101"/>
        <v>100583</v>
      </c>
      <c r="H3222" s="11">
        <v>546.24</v>
      </c>
      <c r="I3222">
        <v>562.67999999999995</v>
      </c>
    </row>
    <row r="3223" spans="2:9" ht="30" x14ac:dyDescent="0.25">
      <c r="B3223" s="4">
        <v>100584</v>
      </c>
      <c r="C3223" s="8" t="s">
        <v>3747</v>
      </c>
      <c r="D3223" s="4" t="s">
        <v>42</v>
      </c>
      <c r="E3223" s="11">
        <f t="shared" si="100"/>
        <v>613.52</v>
      </c>
      <c r="F3223">
        <f t="shared" si="101"/>
        <v>100584</v>
      </c>
      <c r="H3223" s="14">
        <v>592.07000000000005</v>
      </c>
      <c r="I3223" s="807">
        <v>613.52</v>
      </c>
    </row>
    <row r="3224" spans="2:9" ht="30" x14ac:dyDescent="0.25">
      <c r="B3224" s="6">
        <v>100585</v>
      </c>
      <c r="C3224" s="9" t="s">
        <v>3748</v>
      </c>
      <c r="D3224" s="6" t="s">
        <v>42</v>
      </c>
      <c r="E3224" s="11">
        <f t="shared" si="100"/>
        <v>609.5</v>
      </c>
      <c r="F3224">
        <f t="shared" si="101"/>
        <v>100585</v>
      </c>
      <c r="H3224" s="11">
        <v>591.86</v>
      </c>
      <c r="I3224" s="76">
        <v>609.5</v>
      </c>
    </row>
    <row r="3225" spans="2:9" ht="30" x14ac:dyDescent="0.25">
      <c r="B3225" s="4">
        <v>100586</v>
      </c>
      <c r="C3225" s="8" t="s">
        <v>3749</v>
      </c>
      <c r="D3225" s="4" t="s">
        <v>42</v>
      </c>
      <c r="E3225" s="11">
        <f t="shared" si="100"/>
        <v>690.58</v>
      </c>
      <c r="F3225">
        <f t="shared" si="101"/>
        <v>100586</v>
      </c>
      <c r="H3225" s="14">
        <v>664.99</v>
      </c>
      <c r="I3225" s="807">
        <v>690.58</v>
      </c>
    </row>
    <row r="3226" spans="2:9" ht="30" x14ac:dyDescent="0.25">
      <c r="B3226" s="6">
        <v>100587</v>
      </c>
      <c r="C3226" s="9" t="s">
        <v>3750</v>
      </c>
      <c r="D3226" s="6" t="s">
        <v>42</v>
      </c>
      <c r="E3226" s="11">
        <f t="shared" si="100"/>
        <v>657.9</v>
      </c>
      <c r="F3226">
        <f t="shared" si="101"/>
        <v>100587</v>
      </c>
      <c r="H3226" s="11">
        <v>638.9</v>
      </c>
      <c r="I3226" s="76">
        <v>657.9</v>
      </c>
    </row>
    <row r="3227" spans="2:9" ht="30" x14ac:dyDescent="0.25">
      <c r="B3227" s="4">
        <v>100588</v>
      </c>
      <c r="C3227" s="8" t="s">
        <v>3751</v>
      </c>
      <c r="D3227" s="4" t="s">
        <v>42</v>
      </c>
      <c r="E3227" s="11">
        <f t="shared" si="100"/>
        <v>720.95</v>
      </c>
      <c r="F3227">
        <f t="shared" si="101"/>
        <v>100588</v>
      </c>
      <c r="H3227" s="14">
        <v>695.77</v>
      </c>
      <c r="I3227" s="807">
        <v>720.95</v>
      </c>
    </row>
    <row r="3228" spans="2:9" ht="30" x14ac:dyDescent="0.25">
      <c r="B3228" s="6">
        <v>100589</v>
      </c>
      <c r="C3228" s="9" t="s">
        <v>3752</v>
      </c>
      <c r="D3228" s="6" t="s">
        <v>42</v>
      </c>
      <c r="E3228" s="11">
        <f t="shared" si="100"/>
        <v>725.62</v>
      </c>
      <c r="F3228">
        <f t="shared" si="101"/>
        <v>100589</v>
      </c>
      <c r="H3228" s="11">
        <v>701.54</v>
      </c>
      <c r="I3228" s="76">
        <v>725.62</v>
      </c>
    </row>
    <row r="3229" spans="2:9" ht="30" x14ac:dyDescent="0.25">
      <c r="B3229" s="4">
        <v>100590</v>
      </c>
      <c r="C3229" s="8" t="s">
        <v>3753</v>
      </c>
      <c r="D3229" s="4" t="s">
        <v>42</v>
      </c>
      <c r="E3229" s="11">
        <f t="shared" si="100"/>
        <v>787.77</v>
      </c>
      <c r="F3229">
        <f t="shared" si="101"/>
        <v>100590</v>
      </c>
      <c r="H3229" s="14">
        <v>757.51</v>
      </c>
      <c r="I3229" s="811">
        <v>787.77</v>
      </c>
    </row>
    <row r="3230" spans="2:9" ht="30" x14ac:dyDescent="0.25">
      <c r="B3230" s="6">
        <v>100591</v>
      </c>
      <c r="C3230" s="9" t="s">
        <v>3754</v>
      </c>
      <c r="D3230" s="6" t="s">
        <v>42</v>
      </c>
      <c r="E3230" s="11">
        <f t="shared" si="100"/>
        <v>722.92</v>
      </c>
      <c r="F3230">
        <f t="shared" si="101"/>
        <v>100591</v>
      </c>
      <c r="H3230" s="11">
        <v>700.97</v>
      </c>
      <c r="I3230" s="76">
        <v>722.92</v>
      </c>
    </row>
    <row r="3231" spans="2:9" ht="30" x14ac:dyDescent="0.25">
      <c r="B3231" s="4">
        <v>100592</v>
      </c>
      <c r="C3231" s="8" t="s">
        <v>3755</v>
      </c>
      <c r="D3231" s="4" t="s">
        <v>42</v>
      </c>
      <c r="E3231" s="11">
        <f t="shared" si="100"/>
        <v>774.46</v>
      </c>
      <c r="F3231">
        <f t="shared" si="101"/>
        <v>100592</v>
      </c>
      <c r="H3231" s="14">
        <v>747.41</v>
      </c>
      <c r="I3231" s="807">
        <v>774.46</v>
      </c>
    </row>
    <row r="3232" spans="2:9" ht="30" x14ac:dyDescent="0.25">
      <c r="B3232" s="6">
        <v>100593</v>
      </c>
      <c r="C3232" s="9" t="s">
        <v>3756</v>
      </c>
      <c r="D3232" s="6" t="s">
        <v>42</v>
      </c>
      <c r="E3232" s="11">
        <f t="shared" si="100"/>
        <v>774.17</v>
      </c>
      <c r="F3232">
        <f t="shared" si="101"/>
        <v>100593</v>
      </c>
      <c r="H3232" s="11">
        <v>750.58</v>
      </c>
      <c r="I3232" s="76">
        <v>774.17</v>
      </c>
    </row>
    <row r="3233" spans="2:9" ht="30" x14ac:dyDescent="0.25">
      <c r="B3233" s="4">
        <v>100594</v>
      </c>
      <c r="C3233" s="8" t="s">
        <v>3757</v>
      </c>
      <c r="D3233" s="4" t="s">
        <v>42</v>
      </c>
      <c r="E3233" s="11">
        <f t="shared" si="100"/>
        <v>861.66</v>
      </c>
      <c r="F3233">
        <f t="shared" si="101"/>
        <v>100594</v>
      </c>
      <c r="H3233" s="14">
        <v>829.5</v>
      </c>
      <c r="I3233" s="807">
        <v>861.66</v>
      </c>
    </row>
    <row r="3234" spans="2:9" ht="30" x14ac:dyDescent="0.25">
      <c r="B3234" s="6">
        <v>100595</v>
      </c>
      <c r="C3234" s="9" t="s">
        <v>3758</v>
      </c>
      <c r="D3234" s="6" t="s">
        <v>42</v>
      </c>
      <c r="E3234" s="11">
        <f t="shared" si="100"/>
        <v>927.83</v>
      </c>
      <c r="F3234">
        <f t="shared" si="101"/>
        <v>100595</v>
      </c>
      <c r="H3234" s="11">
        <v>899.3</v>
      </c>
      <c r="I3234" s="76">
        <v>927.83</v>
      </c>
    </row>
    <row r="3235" spans="2:9" ht="30" x14ac:dyDescent="0.25">
      <c r="B3235" s="4">
        <v>100596</v>
      </c>
      <c r="C3235" s="8" t="s">
        <v>3759</v>
      </c>
      <c r="D3235" s="4" t="s">
        <v>42</v>
      </c>
      <c r="E3235" s="11">
        <f t="shared" si="100"/>
        <v>1045.99</v>
      </c>
      <c r="F3235">
        <f t="shared" si="101"/>
        <v>100596</v>
      </c>
      <c r="H3235" s="14">
        <v>1005.94</v>
      </c>
      <c r="I3235" s="807">
        <v>1045.99</v>
      </c>
    </row>
    <row r="3236" spans="2:9" ht="30" x14ac:dyDescent="0.25">
      <c r="B3236" s="6">
        <v>100597</v>
      </c>
      <c r="C3236" s="9" t="s">
        <v>3760</v>
      </c>
      <c r="D3236" s="6" t="s">
        <v>42</v>
      </c>
      <c r="E3236" s="11">
        <f t="shared" si="100"/>
        <v>1070.42</v>
      </c>
      <c r="F3236">
        <f t="shared" si="101"/>
        <v>100597</v>
      </c>
      <c r="H3236" s="11">
        <v>1034.67</v>
      </c>
      <c r="I3236" s="76">
        <v>1070.42</v>
      </c>
    </row>
    <row r="3237" spans="2:9" ht="30" x14ac:dyDescent="0.25">
      <c r="B3237" s="4">
        <v>100598</v>
      </c>
      <c r="C3237" s="8" t="s">
        <v>3761</v>
      </c>
      <c r="D3237" s="4" t="s">
        <v>42</v>
      </c>
      <c r="E3237" s="11">
        <f t="shared" si="100"/>
        <v>1167.8599999999999</v>
      </c>
      <c r="F3237">
        <f t="shared" si="101"/>
        <v>100598</v>
      </c>
      <c r="H3237" s="14">
        <v>1122.5999999999999</v>
      </c>
      <c r="I3237" s="807">
        <v>1167.8599999999999</v>
      </c>
    </row>
    <row r="3238" spans="2:9" ht="30" x14ac:dyDescent="0.25">
      <c r="B3238" s="6">
        <v>100599</v>
      </c>
      <c r="C3238" s="9" t="s">
        <v>3762</v>
      </c>
      <c r="D3238" s="6" t="s">
        <v>42</v>
      </c>
      <c r="E3238" s="11">
        <f t="shared" si="100"/>
        <v>501.63</v>
      </c>
      <c r="F3238">
        <f t="shared" si="101"/>
        <v>100599</v>
      </c>
      <c r="H3238" s="11">
        <v>489.8</v>
      </c>
      <c r="I3238" s="76">
        <v>501.63</v>
      </c>
    </row>
    <row r="3239" spans="2:9" ht="30" x14ac:dyDescent="0.25">
      <c r="B3239" s="4">
        <v>100600</v>
      </c>
      <c r="C3239" s="8" t="s">
        <v>3763</v>
      </c>
      <c r="D3239" s="4" t="s">
        <v>42</v>
      </c>
      <c r="E3239" s="11">
        <f t="shared" si="100"/>
        <v>601.1</v>
      </c>
      <c r="F3239">
        <f t="shared" si="101"/>
        <v>100600</v>
      </c>
      <c r="H3239" s="14">
        <v>583.89</v>
      </c>
      <c r="I3239" s="807">
        <v>601.1</v>
      </c>
    </row>
    <row r="3240" spans="2:9" ht="30" x14ac:dyDescent="0.25">
      <c r="B3240" s="6">
        <v>100601</v>
      </c>
      <c r="C3240" s="9" t="s">
        <v>3764</v>
      </c>
      <c r="D3240" s="6" t="s">
        <v>42</v>
      </c>
      <c r="E3240" s="11">
        <f t="shared" si="100"/>
        <v>773.55</v>
      </c>
      <c r="F3240">
        <f t="shared" si="101"/>
        <v>100601</v>
      </c>
      <c r="H3240" s="11">
        <v>748.29</v>
      </c>
      <c r="I3240" s="76">
        <v>773.55</v>
      </c>
    </row>
    <row r="3241" spans="2:9" ht="30" x14ac:dyDescent="0.25">
      <c r="B3241" s="4">
        <v>100602</v>
      </c>
      <c r="C3241" s="8" t="s">
        <v>3765</v>
      </c>
      <c r="D3241" s="4" t="s">
        <v>42</v>
      </c>
      <c r="E3241" s="11">
        <f t="shared" si="100"/>
        <v>988.63</v>
      </c>
      <c r="F3241">
        <f t="shared" si="101"/>
        <v>100602</v>
      </c>
      <c r="H3241" s="14">
        <v>953.32</v>
      </c>
      <c r="I3241" s="807">
        <v>988.63</v>
      </c>
    </row>
    <row r="3242" spans="2:9" ht="30" x14ac:dyDescent="0.25">
      <c r="B3242" s="6">
        <v>100603</v>
      </c>
      <c r="C3242" s="9" t="s">
        <v>3766</v>
      </c>
      <c r="D3242" s="6" t="s">
        <v>42</v>
      </c>
      <c r="E3242" s="11">
        <f t="shared" si="100"/>
        <v>1540.34</v>
      </c>
      <c r="F3242">
        <f t="shared" si="101"/>
        <v>100603</v>
      </c>
      <c r="H3242" s="11">
        <v>1478.78</v>
      </c>
      <c r="I3242" s="76">
        <v>1540.34</v>
      </c>
    </row>
    <row r="3243" spans="2:9" ht="30" x14ac:dyDescent="0.25">
      <c r="B3243" s="4">
        <v>100604</v>
      </c>
      <c r="C3243" s="8" t="s">
        <v>3767</v>
      </c>
      <c r="D3243" s="4" t="s">
        <v>42</v>
      </c>
      <c r="E3243" s="11">
        <f t="shared" si="100"/>
        <v>636.23</v>
      </c>
      <c r="F3243">
        <f t="shared" si="101"/>
        <v>100604</v>
      </c>
      <c r="H3243" s="14">
        <v>618.46</v>
      </c>
      <c r="I3243" s="807">
        <v>636.23</v>
      </c>
    </row>
    <row r="3244" spans="2:9" ht="30" x14ac:dyDescent="0.25">
      <c r="B3244" s="6">
        <v>100605</v>
      </c>
      <c r="C3244" s="9" t="s">
        <v>3768</v>
      </c>
      <c r="D3244" s="6" t="s">
        <v>42</v>
      </c>
      <c r="E3244" s="11">
        <f t="shared" si="100"/>
        <v>1032.1500000000001</v>
      </c>
      <c r="F3244">
        <f t="shared" si="101"/>
        <v>100605</v>
      </c>
      <c r="H3244" s="11">
        <v>995.37</v>
      </c>
      <c r="I3244" s="76">
        <v>1032.1500000000001</v>
      </c>
    </row>
    <row r="3245" spans="2:9" ht="30" x14ac:dyDescent="0.25">
      <c r="B3245" s="4">
        <v>100606</v>
      </c>
      <c r="C3245" s="8" t="s">
        <v>3769</v>
      </c>
      <c r="D3245" s="4" t="s">
        <v>42</v>
      </c>
      <c r="E3245" s="11">
        <f t="shared" si="100"/>
        <v>1594.56</v>
      </c>
      <c r="F3245">
        <f t="shared" si="101"/>
        <v>100606</v>
      </c>
      <c r="H3245" s="14">
        <v>1530.32</v>
      </c>
      <c r="I3245" s="807">
        <v>1594.56</v>
      </c>
    </row>
    <row r="3246" spans="2:9" ht="30" x14ac:dyDescent="0.25">
      <c r="B3246" s="6">
        <v>100607</v>
      </c>
      <c r="C3246" s="9" t="s">
        <v>3770</v>
      </c>
      <c r="D3246" s="6" t="s">
        <v>42</v>
      </c>
      <c r="E3246" s="11">
        <f t="shared" si="100"/>
        <v>652.78</v>
      </c>
      <c r="F3246">
        <f t="shared" si="101"/>
        <v>100607</v>
      </c>
      <c r="H3246" s="11">
        <v>634.76</v>
      </c>
      <c r="I3246" s="76">
        <v>652.78</v>
      </c>
    </row>
    <row r="3247" spans="2:9" ht="30" x14ac:dyDescent="0.25">
      <c r="B3247" s="4">
        <v>100608</v>
      </c>
      <c r="C3247" s="8" t="s">
        <v>3771</v>
      </c>
      <c r="D3247" s="4" t="s">
        <v>42</v>
      </c>
      <c r="E3247" s="11">
        <f t="shared" si="100"/>
        <v>1053.56</v>
      </c>
      <c r="F3247">
        <f t="shared" si="101"/>
        <v>100608</v>
      </c>
      <c r="H3247" s="14">
        <v>1016.06</v>
      </c>
      <c r="I3247" s="807">
        <v>1053.56</v>
      </c>
    </row>
    <row r="3248" spans="2:9" ht="30" x14ac:dyDescent="0.25">
      <c r="B3248" s="6">
        <v>100609</v>
      </c>
      <c r="C3248" s="9" t="s">
        <v>3772</v>
      </c>
      <c r="D3248" s="6" t="s">
        <v>42</v>
      </c>
      <c r="E3248" s="11">
        <f t="shared" si="100"/>
        <v>1623.58</v>
      </c>
      <c r="F3248">
        <f t="shared" si="101"/>
        <v>100609</v>
      </c>
      <c r="H3248" s="11">
        <v>1557.84</v>
      </c>
      <c r="I3248" s="76">
        <v>1623.58</v>
      </c>
    </row>
    <row r="3249" spans="2:9" ht="30" x14ac:dyDescent="0.25">
      <c r="B3249" s="4">
        <v>100610</v>
      </c>
      <c r="C3249" s="8" t="s">
        <v>3773</v>
      </c>
      <c r="D3249" s="4" t="s">
        <v>42</v>
      </c>
      <c r="E3249" s="11">
        <f t="shared" si="100"/>
        <v>669.31</v>
      </c>
      <c r="F3249">
        <f t="shared" si="101"/>
        <v>100610</v>
      </c>
      <c r="H3249" s="14">
        <v>651.05999999999995</v>
      </c>
      <c r="I3249" s="807">
        <v>669.31</v>
      </c>
    </row>
    <row r="3250" spans="2:9" ht="30" x14ac:dyDescent="0.25">
      <c r="B3250" s="6">
        <v>100611</v>
      </c>
      <c r="C3250" s="9" t="s">
        <v>3774</v>
      </c>
      <c r="D3250" s="6" t="s">
        <v>42</v>
      </c>
      <c r="E3250" s="11">
        <f t="shared" si="100"/>
        <v>849.15</v>
      </c>
      <c r="F3250">
        <f t="shared" si="101"/>
        <v>100611</v>
      </c>
      <c r="H3250" s="11">
        <v>822.05</v>
      </c>
      <c r="I3250" s="76">
        <v>849.15</v>
      </c>
    </row>
    <row r="3251" spans="2:9" ht="30" x14ac:dyDescent="0.25">
      <c r="B3251" s="4">
        <v>100612</v>
      </c>
      <c r="C3251" s="8" t="s">
        <v>3775</v>
      </c>
      <c r="D3251" s="4" t="s">
        <v>42</v>
      </c>
      <c r="E3251" s="11">
        <f t="shared" si="100"/>
        <v>1074.53</v>
      </c>
      <c r="F3251">
        <f t="shared" si="101"/>
        <v>100612</v>
      </c>
      <c r="H3251" s="14">
        <v>1036.3499999999999</v>
      </c>
      <c r="I3251" s="807">
        <v>1074.53</v>
      </c>
    </row>
    <row r="3252" spans="2:9" ht="30" x14ac:dyDescent="0.25">
      <c r="B3252" s="6">
        <v>100613</v>
      </c>
      <c r="C3252" s="9" t="s">
        <v>3776</v>
      </c>
      <c r="D3252" s="6" t="s">
        <v>42</v>
      </c>
      <c r="E3252" s="11">
        <f t="shared" si="100"/>
        <v>1651.8</v>
      </c>
      <c r="F3252">
        <f t="shared" si="101"/>
        <v>100613</v>
      </c>
      <c r="H3252" s="11">
        <v>1584.59</v>
      </c>
      <c r="I3252" s="76">
        <v>1651.8</v>
      </c>
    </row>
    <row r="3253" spans="2:9" ht="30" x14ac:dyDescent="0.25">
      <c r="B3253" s="4">
        <v>100614</v>
      </c>
      <c r="C3253" s="8" t="s">
        <v>3777</v>
      </c>
      <c r="D3253" s="4" t="s">
        <v>42</v>
      </c>
      <c r="E3253" s="11">
        <f t="shared" si="100"/>
        <v>886.21</v>
      </c>
      <c r="F3253">
        <f t="shared" si="101"/>
        <v>100614</v>
      </c>
      <c r="H3253" s="14">
        <v>858.24</v>
      </c>
      <c r="I3253" s="807">
        <v>886.21</v>
      </c>
    </row>
    <row r="3254" spans="2:9" ht="30" x14ac:dyDescent="0.25">
      <c r="B3254" s="6">
        <v>100615</v>
      </c>
      <c r="C3254" s="9" t="s">
        <v>3778</v>
      </c>
      <c r="D3254" s="6" t="s">
        <v>42</v>
      </c>
      <c r="E3254" s="11">
        <f t="shared" si="100"/>
        <v>1116.04</v>
      </c>
      <c r="F3254">
        <f t="shared" si="101"/>
        <v>100615</v>
      </c>
      <c r="H3254" s="11">
        <v>1076.5</v>
      </c>
      <c r="I3254" s="76">
        <v>1116.04</v>
      </c>
    </row>
    <row r="3255" spans="2:9" ht="30" x14ac:dyDescent="0.25">
      <c r="B3255" s="4">
        <v>100616</v>
      </c>
      <c r="C3255" s="8" t="s">
        <v>3779</v>
      </c>
      <c r="D3255" s="4" t="s">
        <v>42</v>
      </c>
      <c r="E3255" s="11">
        <f t="shared" si="100"/>
        <v>1711.09</v>
      </c>
      <c r="F3255">
        <f t="shared" si="101"/>
        <v>100616</v>
      </c>
      <c r="H3255" s="14">
        <v>1640.67</v>
      </c>
      <c r="I3255" s="807">
        <v>1711.09</v>
      </c>
    </row>
    <row r="3256" spans="2:9" ht="30" x14ac:dyDescent="0.25">
      <c r="B3256" s="6">
        <v>100617</v>
      </c>
      <c r="C3256" s="9" t="s">
        <v>3780</v>
      </c>
      <c r="D3256" s="6" t="s">
        <v>42</v>
      </c>
      <c r="E3256" s="11">
        <f t="shared" si="100"/>
        <v>1157.3</v>
      </c>
      <c r="F3256">
        <f t="shared" si="101"/>
        <v>100617</v>
      </c>
      <c r="H3256" s="11">
        <v>1116.3699999999999</v>
      </c>
      <c r="I3256" s="76">
        <v>1157.3</v>
      </c>
    </row>
    <row r="3257" spans="2:9" ht="30" x14ac:dyDescent="0.25">
      <c r="B3257" s="4">
        <v>100618</v>
      </c>
      <c r="C3257" s="8" t="s">
        <v>3781</v>
      </c>
      <c r="D3257" s="4" t="s">
        <v>42</v>
      </c>
      <c r="E3257" s="11">
        <f t="shared" si="100"/>
        <v>1777.93</v>
      </c>
      <c r="F3257">
        <f t="shared" si="101"/>
        <v>100618</v>
      </c>
      <c r="H3257" s="14">
        <v>1704.55</v>
      </c>
      <c r="I3257" s="807">
        <v>1777.93</v>
      </c>
    </row>
    <row r="3258" spans="2:9" x14ac:dyDescent="0.25">
      <c r="B3258" s="6">
        <v>100619</v>
      </c>
      <c r="C3258" s="9" t="s">
        <v>3782</v>
      </c>
      <c r="D3258" s="6" t="s">
        <v>42</v>
      </c>
      <c r="E3258" s="11">
        <f t="shared" si="100"/>
        <v>529.69000000000005</v>
      </c>
      <c r="F3258">
        <f t="shared" si="101"/>
        <v>100619</v>
      </c>
      <c r="H3258" s="11">
        <v>517.76</v>
      </c>
      <c r="I3258" s="76">
        <v>529.69000000000005</v>
      </c>
    </row>
    <row r="3259" spans="2:9" ht="30" x14ac:dyDescent="0.25">
      <c r="B3259" s="4">
        <v>100620</v>
      </c>
      <c r="C3259" s="8" t="s">
        <v>3783</v>
      </c>
      <c r="D3259" s="4" t="s">
        <v>42</v>
      </c>
      <c r="E3259" s="11">
        <f t="shared" si="100"/>
        <v>2481.4699999999998</v>
      </c>
      <c r="F3259">
        <f t="shared" si="101"/>
        <v>100620</v>
      </c>
      <c r="H3259" s="14">
        <v>2473.54</v>
      </c>
      <c r="I3259" s="807">
        <v>2481.4699999999998</v>
      </c>
    </row>
    <row r="3260" spans="2:9" ht="30" x14ac:dyDescent="0.25">
      <c r="B3260" s="6">
        <v>100621</v>
      </c>
      <c r="C3260" s="9" t="s">
        <v>3784</v>
      </c>
      <c r="D3260" s="6" t="s">
        <v>42</v>
      </c>
      <c r="E3260" s="11">
        <f t="shared" si="100"/>
        <v>2890.52</v>
      </c>
      <c r="F3260">
        <f t="shared" si="101"/>
        <v>100621</v>
      </c>
      <c r="H3260" s="11">
        <v>2879.33</v>
      </c>
      <c r="I3260" s="76">
        <v>2890.52</v>
      </c>
    </row>
    <row r="3261" spans="2:9" ht="30" x14ac:dyDescent="0.25">
      <c r="B3261" s="4">
        <v>100622</v>
      </c>
      <c r="C3261" s="8" t="s">
        <v>3785</v>
      </c>
      <c r="D3261" s="4" t="s">
        <v>42</v>
      </c>
      <c r="E3261" s="11">
        <f t="shared" si="100"/>
        <v>2170.98</v>
      </c>
      <c r="F3261">
        <f t="shared" si="101"/>
        <v>100622</v>
      </c>
      <c r="H3261" s="14">
        <v>2157.87</v>
      </c>
      <c r="I3261" s="807">
        <v>2170.98</v>
      </c>
    </row>
    <row r="3262" spans="2:9" ht="30" x14ac:dyDescent="0.25">
      <c r="B3262" s="6">
        <v>100623</v>
      </c>
      <c r="C3262" s="9" t="s">
        <v>3786</v>
      </c>
      <c r="D3262" s="6" t="s">
        <v>42</v>
      </c>
      <c r="E3262" s="11">
        <f t="shared" si="100"/>
        <v>2350.1</v>
      </c>
      <c r="F3262">
        <f t="shared" si="101"/>
        <v>100623</v>
      </c>
      <c r="H3262" s="11">
        <v>2333.73</v>
      </c>
      <c r="I3262" s="76">
        <v>2350.1</v>
      </c>
    </row>
    <row r="3263" spans="2:9" ht="30" x14ac:dyDescent="0.25">
      <c r="B3263" s="4">
        <v>97605</v>
      </c>
      <c r="C3263" s="8" t="s">
        <v>4123</v>
      </c>
      <c r="D3263" s="4" t="s">
        <v>42</v>
      </c>
      <c r="E3263" s="11">
        <f t="shared" si="100"/>
        <v>92.34</v>
      </c>
      <c r="F3263">
        <f t="shared" si="101"/>
        <v>97605</v>
      </c>
      <c r="H3263" s="14">
        <v>90.59</v>
      </c>
      <c r="I3263" s="807">
        <v>92.34</v>
      </c>
    </row>
    <row r="3264" spans="2:9" ht="30" x14ac:dyDescent="0.25">
      <c r="B3264" s="6">
        <v>97607</v>
      </c>
      <c r="C3264" s="9" t="s">
        <v>4124</v>
      </c>
      <c r="D3264" s="6" t="s">
        <v>42</v>
      </c>
      <c r="E3264" s="11">
        <f t="shared" si="100"/>
        <v>112.25</v>
      </c>
      <c r="F3264">
        <f t="shared" si="101"/>
        <v>97607</v>
      </c>
      <c r="H3264" s="11">
        <v>110.2</v>
      </c>
      <c r="I3264" s="76">
        <v>112.25</v>
      </c>
    </row>
    <row r="3265" spans="2:9" ht="30" x14ac:dyDescent="0.25">
      <c r="B3265" s="4">
        <v>102102</v>
      </c>
      <c r="C3265" s="8" t="s">
        <v>5580</v>
      </c>
      <c r="D3265" s="4" t="s">
        <v>42</v>
      </c>
      <c r="E3265" s="11">
        <f t="shared" si="100"/>
        <v>20290.57</v>
      </c>
      <c r="F3265">
        <f t="shared" si="101"/>
        <v>102102</v>
      </c>
      <c r="H3265" s="14">
        <v>20246.55</v>
      </c>
      <c r="I3265" s="807">
        <v>20290.57</v>
      </c>
    </row>
    <row r="3266" spans="2:9" ht="30" x14ac:dyDescent="0.25">
      <c r="B3266" s="6">
        <v>102103</v>
      </c>
      <c r="C3266" s="9" t="s">
        <v>5581</v>
      </c>
      <c r="D3266" s="6" t="s">
        <v>42</v>
      </c>
      <c r="E3266" s="11">
        <f t="shared" si="100"/>
        <v>22622.13</v>
      </c>
      <c r="F3266">
        <f t="shared" si="101"/>
        <v>102103</v>
      </c>
      <c r="H3266" s="11">
        <v>22577.34</v>
      </c>
      <c r="I3266" s="76">
        <v>22622.13</v>
      </c>
    </row>
    <row r="3267" spans="2:9" ht="30" x14ac:dyDescent="0.25">
      <c r="B3267" s="4">
        <v>102104</v>
      </c>
      <c r="C3267" s="8" t="s">
        <v>5582</v>
      </c>
      <c r="D3267" s="4" t="s">
        <v>42</v>
      </c>
      <c r="E3267" s="11">
        <f t="shared" ref="E3267:E3330" si="102">IF($K$2=$H$1,H3267,I3267)</f>
        <v>29136.33</v>
      </c>
      <c r="F3267">
        <f t="shared" ref="F3267:F3330" si="103">IF(LEN($B3267)=7,CONCATENATE(MID($B3267,1,6),"00",RIGHT($B3267,1)),IF(LEN($B3267)=8,CONCATENATE(MID($B3267,1,6),"0",RIGHT($B3267,2)),$B3267))</f>
        <v>102104</v>
      </c>
      <c r="H3267" s="14">
        <v>29090.2</v>
      </c>
      <c r="I3267" s="807">
        <v>29136.33</v>
      </c>
    </row>
    <row r="3268" spans="2:9" ht="30" x14ac:dyDescent="0.25">
      <c r="B3268" s="6">
        <v>102105</v>
      </c>
      <c r="C3268" s="9" t="s">
        <v>5583</v>
      </c>
      <c r="D3268" s="6" t="s">
        <v>42</v>
      </c>
      <c r="E3268" s="11">
        <f t="shared" si="102"/>
        <v>35905.599999999999</v>
      </c>
      <c r="F3268">
        <f t="shared" si="103"/>
        <v>102105</v>
      </c>
      <c r="H3268" s="11">
        <v>35858.14</v>
      </c>
      <c r="I3268" s="76">
        <v>35905.599999999999</v>
      </c>
    </row>
    <row r="3269" spans="2:9" ht="30" x14ac:dyDescent="0.25">
      <c r="B3269" s="4">
        <v>102106</v>
      </c>
      <c r="C3269" s="8" t="s">
        <v>5584</v>
      </c>
      <c r="D3269" s="4" t="s">
        <v>42</v>
      </c>
      <c r="E3269" s="11">
        <f t="shared" si="102"/>
        <v>45161.440000000002</v>
      </c>
      <c r="F3269">
        <f t="shared" si="103"/>
        <v>102106</v>
      </c>
      <c r="H3269" s="14">
        <v>45113.22</v>
      </c>
      <c r="I3269" s="807">
        <v>45161.440000000002</v>
      </c>
    </row>
    <row r="3270" spans="2:9" ht="30" x14ac:dyDescent="0.25">
      <c r="B3270" s="6">
        <v>102107</v>
      </c>
      <c r="C3270" s="9" t="s">
        <v>5585</v>
      </c>
      <c r="D3270" s="6" t="s">
        <v>42</v>
      </c>
      <c r="E3270" s="11">
        <f t="shared" si="102"/>
        <v>63186.57</v>
      </c>
      <c r="F3270">
        <f t="shared" si="103"/>
        <v>102107</v>
      </c>
      <c r="H3270" s="11">
        <v>63135.47</v>
      </c>
      <c r="I3270" s="76">
        <v>63186.57</v>
      </c>
    </row>
    <row r="3271" spans="2:9" ht="30" x14ac:dyDescent="0.25">
      <c r="B3271" s="4">
        <v>102108</v>
      </c>
      <c r="C3271" s="8" t="s">
        <v>5586</v>
      </c>
      <c r="D3271" s="4" t="s">
        <v>42</v>
      </c>
      <c r="E3271" s="11">
        <f t="shared" si="102"/>
        <v>73649.72</v>
      </c>
      <c r="F3271">
        <f t="shared" si="103"/>
        <v>102108</v>
      </c>
      <c r="H3271" s="14">
        <v>73596.84</v>
      </c>
      <c r="I3271" s="807">
        <v>73649.72</v>
      </c>
    </row>
    <row r="3272" spans="2:9" x14ac:dyDescent="0.25">
      <c r="B3272" s="6">
        <v>102109</v>
      </c>
      <c r="C3272" s="9" t="s">
        <v>5587</v>
      </c>
      <c r="D3272" s="6" t="s">
        <v>42</v>
      </c>
      <c r="E3272" s="11">
        <f t="shared" si="102"/>
        <v>78.31</v>
      </c>
      <c r="F3272">
        <f t="shared" si="103"/>
        <v>102109</v>
      </c>
      <c r="H3272" s="11">
        <v>76.099999999999994</v>
      </c>
      <c r="I3272" s="76">
        <v>78.31</v>
      </c>
    </row>
    <row r="3273" spans="2:9" x14ac:dyDescent="0.25">
      <c r="B3273" s="4">
        <v>102110</v>
      </c>
      <c r="C3273" s="8" t="s">
        <v>5588</v>
      </c>
      <c r="D3273" s="4" t="s">
        <v>42</v>
      </c>
      <c r="E3273" s="11">
        <f t="shared" si="102"/>
        <v>268.99</v>
      </c>
      <c r="F3273">
        <f t="shared" si="103"/>
        <v>102110</v>
      </c>
      <c r="H3273" s="14">
        <v>266.77999999999997</v>
      </c>
      <c r="I3273" s="807">
        <v>268.99</v>
      </c>
    </row>
    <row r="3274" spans="2:9" ht="30" x14ac:dyDescent="0.25">
      <c r="B3274" s="6">
        <v>103654</v>
      </c>
      <c r="C3274" s="9" t="s">
        <v>6923</v>
      </c>
      <c r="D3274" s="6" t="s">
        <v>42</v>
      </c>
      <c r="E3274" s="11">
        <f t="shared" si="102"/>
        <v>119730.93</v>
      </c>
      <c r="F3274">
        <f t="shared" si="103"/>
        <v>103654</v>
      </c>
      <c r="H3274" s="11">
        <v>119678.01</v>
      </c>
      <c r="I3274" s="76">
        <v>119730.93</v>
      </c>
    </row>
    <row r="3275" spans="2:9" ht="30" x14ac:dyDescent="0.25">
      <c r="B3275" s="4">
        <v>103655</v>
      </c>
      <c r="C3275" s="8" t="s">
        <v>6924</v>
      </c>
      <c r="D3275" s="4" t="s">
        <v>42</v>
      </c>
      <c r="E3275" s="11">
        <f t="shared" si="102"/>
        <v>164123.48000000001</v>
      </c>
      <c r="F3275">
        <f t="shared" si="103"/>
        <v>103655</v>
      </c>
      <c r="H3275" s="14">
        <v>164061.51</v>
      </c>
      <c r="I3275" s="807">
        <v>164123.48000000001</v>
      </c>
    </row>
    <row r="3276" spans="2:9" ht="30" x14ac:dyDescent="0.25">
      <c r="B3276" s="6">
        <v>103656</v>
      </c>
      <c r="C3276" s="9" t="s">
        <v>6925</v>
      </c>
      <c r="D3276" s="6" t="s">
        <v>42</v>
      </c>
      <c r="E3276" s="11">
        <f t="shared" si="102"/>
        <v>229630.25</v>
      </c>
      <c r="F3276">
        <f t="shared" si="103"/>
        <v>103656</v>
      </c>
      <c r="H3276" s="11">
        <v>229559.29</v>
      </c>
      <c r="I3276" s="76">
        <v>229630.25</v>
      </c>
    </row>
    <row r="3277" spans="2:9" x14ac:dyDescent="0.25">
      <c r="B3277" s="4">
        <v>96973</v>
      </c>
      <c r="C3277" s="8" t="s">
        <v>9253</v>
      </c>
      <c r="D3277" s="4" t="s">
        <v>9</v>
      </c>
      <c r="E3277" s="11">
        <f t="shared" si="102"/>
        <v>66.34</v>
      </c>
      <c r="F3277">
        <f t="shared" si="103"/>
        <v>96973</v>
      </c>
      <c r="H3277" s="14">
        <v>64.08</v>
      </c>
      <c r="I3277" s="807">
        <v>66.34</v>
      </c>
    </row>
    <row r="3278" spans="2:9" x14ac:dyDescent="0.25">
      <c r="B3278" s="6">
        <v>96974</v>
      </c>
      <c r="C3278" s="9" t="s">
        <v>9254</v>
      </c>
      <c r="D3278" s="6" t="s">
        <v>9</v>
      </c>
      <c r="E3278" s="11">
        <f t="shared" si="102"/>
        <v>85.38</v>
      </c>
      <c r="F3278">
        <f t="shared" si="103"/>
        <v>96974</v>
      </c>
      <c r="H3278" s="11">
        <v>82.76</v>
      </c>
      <c r="I3278">
        <v>85.38</v>
      </c>
    </row>
    <row r="3279" spans="2:9" x14ac:dyDescent="0.25">
      <c r="B3279" s="4">
        <v>96975</v>
      </c>
      <c r="C3279" s="8" t="s">
        <v>9255</v>
      </c>
      <c r="D3279" s="4" t="s">
        <v>9</v>
      </c>
      <c r="E3279" s="11">
        <f t="shared" si="102"/>
        <v>105.42</v>
      </c>
      <c r="F3279">
        <f t="shared" si="103"/>
        <v>96975</v>
      </c>
      <c r="H3279" s="14">
        <v>102.48</v>
      </c>
      <c r="I3279" s="811">
        <v>105.42</v>
      </c>
    </row>
    <row r="3280" spans="2:9" x14ac:dyDescent="0.25">
      <c r="B3280" s="6">
        <v>96976</v>
      </c>
      <c r="C3280" s="9" t="s">
        <v>9256</v>
      </c>
      <c r="D3280" s="6" t="s">
        <v>9</v>
      </c>
      <c r="E3280" s="11">
        <f t="shared" si="102"/>
        <v>138.66999999999999</v>
      </c>
      <c r="F3280">
        <f t="shared" si="103"/>
        <v>96976</v>
      </c>
      <c r="H3280" s="11">
        <v>135.43</v>
      </c>
      <c r="I3280">
        <v>138.66999999999999</v>
      </c>
    </row>
    <row r="3281" spans="2:9" x14ac:dyDescent="0.25">
      <c r="B3281" s="4">
        <v>96977</v>
      </c>
      <c r="C3281" s="8" t="s">
        <v>9257</v>
      </c>
      <c r="D3281" s="4" t="s">
        <v>9</v>
      </c>
      <c r="E3281" s="11">
        <f t="shared" si="102"/>
        <v>53.97</v>
      </c>
      <c r="F3281">
        <f t="shared" si="103"/>
        <v>96977</v>
      </c>
      <c r="H3281" s="14">
        <v>53.81</v>
      </c>
      <c r="I3281" s="811">
        <v>53.97</v>
      </c>
    </row>
    <row r="3282" spans="2:9" x14ac:dyDescent="0.25">
      <c r="B3282" s="6">
        <v>96978</v>
      </c>
      <c r="C3282" s="9" t="s">
        <v>9258</v>
      </c>
      <c r="D3282" s="6" t="s">
        <v>9</v>
      </c>
      <c r="E3282" s="11">
        <f t="shared" si="102"/>
        <v>71.11</v>
      </c>
      <c r="F3282">
        <f t="shared" si="103"/>
        <v>96978</v>
      </c>
      <c r="H3282" s="11">
        <v>70.92</v>
      </c>
      <c r="I3282">
        <v>71.11</v>
      </c>
    </row>
    <row r="3283" spans="2:9" x14ac:dyDescent="0.25">
      <c r="B3283" s="4">
        <v>96979</v>
      </c>
      <c r="C3283" s="8" t="s">
        <v>9259</v>
      </c>
      <c r="D3283" s="4" t="s">
        <v>9</v>
      </c>
      <c r="E3283" s="11">
        <f t="shared" si="102"/>
        <v>101.74</v>
      </c>
      <c r="F3283">
        <f t="shared" si="103"/>
        <v>96979</v>
      </c>
      <c r="H3283" s="14">
        <v>101.51</v>
      </c>
      <c r="I3283" s="807">
        <v>101.74</v>
      </c>
    </row>
    <row r="3284" spans="2:9" x14ac:dyDescent="0.25">
      <c r="B3284" s="6">
        <v>96984</v>
      </c>
      <c r="C3284" s="9" t="s">
        <v>9260</v>
      </c>
      <c r="D3284" s="6" t="s">
        <v>42</v>
      </c>
      <c r="E3284" s="11">
        <f t="shared" si="102"/>
        <v>54.9</v>
      </c>
      <c r="F3284">
        <f t="shared" si="103"/>
        <v>96984</v>
      </c>
      <c r="H3284" s="11">
        <v>51.19</v>
      </c>
      <c r="I3284">
        <v>54.9</v>
      </c>
    </row>
    <row r="3285" spans="2:9" x14ac:dyDescent="0.25">
      <c r="B3285" s="4">
        <v>96985</v>
      </c>
      <c r="C3285" s="8" t="s">
        <v>9261</v>
      </c>
      <c r="D3285" s="4" t="s">
        <v>42</v>
      </c>
      <c r="E3285" s="11">
        <f t="shared" si="102"/>
        <v>80.45</v>
      </c>
      <c r="F3285">
        <f t="shared" si="103"/>
        <v>96985</v>
      </c>
      <c r="H3285" s="14">
        <v>79.22</v>
      </c>
      <c r="I3285" s="807">
        <v>80.45</v>
      </c>
    </row>
    <row r="3286" spans="2:9" x14ac:dyDescent="0.25">
      <c r="B3286" s="6">
        <v>96986</v>
      </c>
      <c r="C3286" s="9" t="s">
        <v>9262</v>
      </c>
      <c r="D3286" s="6" t="s">
        <v>42</v>
      </c>
      <c r="E3286" s="11">
        <f t="shared" si="102"/>
        <v>120.05</v>
      </c>
      <c r="F3286">
        <f t="shared" si="103"/>
        <v>96986</v>
      </c>
      <c r="H3286" s="11">
        <v>118.12</v>
      </c>
      <c r="I3286" s="76">
        <v>120.05</v>
      </c>
    </row>
    <row r="3287" spans="2:9" x14ac:dyDescent="0.25">
      <c r="B3287" s="4">
        <v>96987</v>
      </c>
      <c r="C3287" s="8" t="s">
        <v>9263</v>
      </c>
      <c r="D3287" s="4" t="s">
        <v>42</v>
      </c>
      <c r="E3287" s="11">
        <f t="shared" si="102"/>
        <v>128.46</v>
      </c>
      <c r="F3287">
        <f t="shared" si="103"/>
        <v>96987</v>
      </c>
      <c r="H3287" s="14">
        <v>122.58</v>
      </c>
      <c r="I3287" s="807">
        <v>128.46</v>
      </c>
    </row>
    <row r="3288" spans="2:9" x14ac:dyDescent="0.25">
      <c r="B3288" s="6">
        <v>96988</v>
      </c>
      <c r="C3288" s="9" t="s">
        <v>9264</v>
      </c>
      <c r="D3288" s="6" t="s">
        <v>42</v>
      </c>
      <c r="E3288" s="11">
        <f t="shared" si="102"/>
        <v>192.54</v>
      </c>
      <c r="F3288">
        <f t="shared" si="103"/>
        <v>96988</v>
      </c>
      <c r="H3288" s="11">
        <v>191.71</v>
      </c>
      <c r="I3288">
        <v>192.54</v>
      </c>
    </row>
    <row r="3289" spans="2:9" x14ac:dyDescent="0.25">
      <c r="B3289" s="4">
        <v>96989</v>
      </c>
      <c r="C3289" s="8" t="s">
        <v>9265</v>
      </c>
      <c r="D3289" s="4" t="s">
        <v>42</v>
      </c>
      <c r="E3289" s="11">
        <f t="shared" si="102"/>
        <v>161.24</v>
      </c>
      <c r="F3289">
        <f t="shared" si="103"/>
        <v>96989</v>
      </c>
      <c r="H3289" s="14">
        <v>160.57</v>
      </c>
      <c r="I3289" s="811">
        <v>161.24</v>
      </c>
    </row>
    <row r="3290" spans="2:9" ht="30" x14ac:dyDescent="0.25">
      <c r="B3290" s="6">
        <v>98463</v>
      </c>
      <c r="C3290" s="9" t="s">
        <v>9266</v>
      </c>
      <c r="D3290" s="6" t="s">
        <v>42</v>
      </c>
      <c r="E3290" s="11">
        <f t="shared" si="102"/>
        <v>26.27</v>
      </c>
      <c r="F3290">
        <f t="shared" si="103"/>
        <v>98463</v>
      </c>
      <c r="H3290" s="11">
        <v>24.72</v>
      </c>
      <c r="I3290">
        <v>26.27</v>
      </c>
    </row>
    <row r="3291" spans="2:9" x14ac:dyDescent="0.25">
      <c r="B3291" s="4">
        <v>104746</v>
      </c>
      <c r="C3291" s="8" t="s">
        <v>9267</v>
      </c>
      <c r="D3291" s="4" t="s">
        <v>42</v>
      </c>
      <c r="E3291" s="11">
        <f t="shared" si="102"/>
        <v>28.92</v>
      </c>
      <c r="F3291">
        <f t="shared" si="103"/>
        <v>104746</v>
      </c>
      <c r="H3291" s="14">
        <v>27.96</v>
      </c>
      <c r="I3291" s="807">
        <v>28.92</v>
      </c>
    </row>
    <row r="3292" spans="2:9" ht="30" x14ac:dyDescent="0.25">
      <c r="B3292" s="6">
        <v>104749</v>
      </c>
      <c r="C3292" s="9" t="s">
        <v>9268</v>
      </c>
      <c r="D3292" s="6" t="s">
        <v>42</v>
      </c>
      <c r="E3292" s="11">
        <f t="shared" si="102"/>
        <v>19.52</v>
      </c>
      <c r="F3292">
        <f t="shared" si="103"/>
        <v>104749</v>
      </c>
      <c r="H3292" s="11">
        <v>18.579999999999998</v>
      </c>
      <c r="I3292" s="76">
        <v>19.52</v>
      </c>
    </row>
    <row r="3293" spans="2:9" ht="30" x14ac:dyDescent="0.25">
      <c r="B3293" s="4">
        <v>104750</v>
      </c>
      <c r="C3293" s="8" t="s">
        <v>9269</v>
      </c>
      <c r="D3293" s="4" t="s">
        <v>42</v>
      </c>
      <c r="E3293" s="11">
        <f t="shared" si="102"/>
        <v>15.54</v>
      </c>
      <c r="F3293">
        <f t="shared" si="103"/>
        <v>104750</v>
      </c>
      <c r="H3293" s="14">
        <v>14.6</v>
      </c>
      <c r="I3293" s="807">
        <v>15.54</v>
      </c>
    </row>
    <row r="3294" spans="2:9" x14ac:dyDescent="0.25">
      <c r="B3294" s="6">
        <v>104751</v>
      </c>
      <c r="C3294" s="9" t="s">
        <v>9270</v>
      </c>
      <c r="D3294" s="6" t="s">
        <v>42</v>
      </c>
      <c r="E3294" s="11">
        <f t="shared" si="102"/>
        <v>22.37</v>
      </c>
      <c r="F3294">
        <f t="shared" si="103"/>
        <v>104751</v>
      </c>
      <c r="H3294" s="11">
        <v>21.43</v>
      </c>
      <c r="I3294" s="76">
        <v>22.37</v>
      </c>
    </row>
    <row r="3295" spans="2:9" x14ac:dyDescent="0.25">
      <c r="B3295" s="4">
        <v>104752</v>
      </c>
      <c r="C3295" s="8" t="s">
        <v>9271</v>
      </c>
      <c r="D3295" s="4" t="s">
        <v>42</v>
      </c>
      <c r="E3295" s="11">
        <f t="shared" si="102"/>
        <v>22.13</v>
      </c>
      <c r="F3295">
        <f t="shared" si="103"/>
        <v>104752</v>
      </c>
      <c r="H3295" s="14">
        <v>21.19</v>
      </c>
      <c r="I3295" s="807">
        <v>22.13</v>
      </c>
    </row>
    <row r="3296" spans="2:9" x14ac:dyDescent="0.25">
      <c r="B3296" s="6">
        <v>104753</v>
      </c>
      <c r="C3296" s="9" t="s">
        <v>9272</v>
      </c>
      <c r="D3296" s="6" t="s">
        <v>42</v>
      </c>
      <c r="E3296" s="11">
        <f t="shared" si="102"/>
        <v>27.4</v>
      </c>
      <c r="F3296">
        <f t="shared" si="103"/>
        <v>104753</v>
      </c>
      <c r="H3296" s="11">
        <v>26.46</v>
      </c>
      <c r="I3296">
        <v>27.4</v>
      </c>
    </row>
    <row r="3297" spans="2:9" x14ac:dyDescent="0.25">
      <c r="B3297" s="4">
        <v>104754</v>
      </c>
      <c r="C3297" s="8" t="s">
        <v>9273</v>
      </c>
      <c r="D3297" s="4" t="s">
        <v>42</v>
      </c>
      <c r="E3297" s="11">
        <f t="shared" si="102"/>
        <v>36.44</v>
      </c>
      <c r="F3297">
        <f t="shared" si="103"/>
        <v>104754</v>
      </c>
      <c r="H3297" s="14">
        <v>35.5</v>
      </c>
      <c r="I3297" s="807">
        <v>36.44</v>
      </c>
    </row>
    <row r="3298" spans="2:9" x14ac:dyDescent="0.25">
      <c r="B3298" s="6">
        <v>104755</v>
      </c>
      <c r="C3298" s="9" t="s">
        <v>9274</v>
      </c>
      <c r="D3298" s="6" t="s">
        <v>42</v>
      </c>
      <c r="E3298" s="11">
        <f t="shared" si="102"/>
        <v>50.45</v>
      </c>
      <c r="F3298">
        <f t="shared" si="103"/>
        <v>104755</v>
      </c>
      <c r="H3298" s="11">
        <v>49.51</v>
      </c>
      <c r="I3298" s="76">
        <v>50.45</v>
      </c>
    </row>
    <row r="3299" spans="2:9" ht="30" x14ac:dyDescent="0.25">
      <c r="B3299" s="4">
        <v>103490</v>
      </c>
      <c r="C3299" s="8" t="s">
        <v>6815</v>
      </c>
      <c r="D3299" s="4" t="s">
        <v>7</v>
      </c>
      <c r="E3299" s="11">
        <f t="shared" si="102"/>
        <v>3127</v>
      </c>
      <c r="F3299">
        <f t="shared" si="103"/>
        <v>103490</v>
      </c>
      <c r="H3299" s="14">
        <v>2922.23</v>
      </c>
      <c r="I3299" s="807">
        <v>3127</v>
      </c>
    </row>
    <row r="3300" spans="2:9" ht="30" x14ac:dyDescent="0.25">
      <c r="B3300" s="6">
        <v>103491</v>
      </c>
      <c r="C3300" s="9" t="s">
        <v>6816</v>
      </c>
      <c r="D3300" s="6" t="s">
        <v>7</v>
      </c>
      <c r="E3300" s="11">
        <f t="shared" si="102"/>
        <v>629.89</v>
      </c>
      <c r="F3300">
        <f t="shared" si="103"/>
        <v>103491</v>
      </c>
      <c r="H3300" s="11">
        <v>604.41</v>
      </c>
      <c r="I3300">
        <v>629.89</v>
      </c>
    </row>
    <row r="3301" spans="2:9" x14ac:dyDescent="0.25">
      <c r="B3301" s="4">
        <v>104758</v>
      </c>
      <c r="C3301" s="8" t="s">
        <v>9344</v>
      </c>
      <c r="D3301" s="4" t="s">
        <v>42</v>
      </c>
      <c r="E3301" s="11">
        <f t="shared" si="102"/>
        <v>14.34</v>
      </c>
      <c r="F3301">
        <f t="shared" si="103"/>
        <v>104758</v>
      </c>
      <c r="H3301" s="14">
        <v>12.86</v>
      </c>
      <c r="I3301" s="807">
        <v>14.34</v>
      </c>
    </row>
    <row r="3302" spans="2:9" ht="30" x14ac:dyDescent="0.25">
      <c r="B3302" s="6">
        <v>104759</v>
      </c>
      <c r="C3302" s="9" t="s">
        <v>9345</v>
      </c>
      <c r="D3302" s="6" t="s">
        <v>42</v>
      </c>
      <c r="E3302" s="11">
        <f t="shared" si="102"/>
        <v>38.25</v>
      </c>
      <c r="F3302">
        <f t="shared" si="103"/>
        <v>104759</v>
      </c>
      <c r="H3302" s="11">
        <v>34.270000000000003</v>
      </c>
      <c r="I3302" s="76">
        <v>38.25</v>
      </c>
    </row>
    <row r="3303" spans="2:9" ht="30" x14ac:dyDescent="0.25">
      <c r="B3303" s="4">
        <v>104760</v>
      </c>
      <c r="C3303" s="8" t="s">
        <v>9346</v>
      </c>
      <c r="D3303" s="4" t="s">
        <v>42</v>
      </c>
      <c r="E3303" s="11">
        <f t="shared" si="102"/>
        <v>55.87</v>
      </c>
      <c r="F3303">
        <f t="shared" si="103"/>
        <v>104760</v>
      </c>
      <c r="H3303" s="14">
        <v>50.07</v>
      </c>
      <c r="I3303" s="807">
        <v>55.87</v>
      </c>
    </row>
    <row r="3304" spans="2:9" ht="30" x14ac:dyDescent="0.25">
      <c r="B3304" s="6">
        <v>104761</v>
      </c>
      <c r="C3304" s="9" t="s">
        <v>9347</v>
      </c>
      <c r="D3304" s="6" t="s">
        <v>42</v>
      </c>
      <c r="E3304" s="11">
        <f t="shared" si="102"/>
        <v>7.9</v>
      </c>
      <c r="F3304">
        <f t="shared" si="103"/>
        <v>104761</v>
      </c>
      <c r="H3304" s="11">
        <v>7.14</v>
      </c>
      <c r="I3304" s="76">
        <v>7.9</v>
      </c>
    </row>
    <row r="3305" spans="2:9" ht="30" x14ac:dyDescent="0.25">
      <c r="B3305" s="4">
        <v>104762</v>
      </c>
      <c r="C3305" s="8" t="s">
        <v>9348</v>
      </c>
      <c r="D3305" s="4" t="s">
        <v>42</v>
      </c>
      <c r="E3305" s="11">
        <f t="shared" si="102"/>
        <v>21.06</v>
      </c>
      <c r="F3305">
        <f t="shared" si="103"/>
        <v>104762</v>
      </c>
      <c r="H3305" s="14">
        <v>19.05</v>
      </c>
      <c r="I3305" s="807">
        <v>21.06</v>
      </c>
    </row>
    <row r="3306" spans="2:9" ht="30" x14ac:dyDescent="0.25">
      <c r="B3306" s="6">
        <v>104763</v>
      </c>
      <c r="C3306" s="9" t="s">
        <v>9349</v>
      </c>
      <c r="D3306" s="6" t="s">
        <v>42</v>
      </c>
      <c r="E3306" s="11">
        <f t="shared" si="102"/>
        <v>30.76</v>
      </c>
      <c r="F3306">
        <f t="shared" si="103"/>
        <v>104763</v>
      </c>
      <c r="H3306" s="11">
        <v>27.82</v>
      </c>
      <c r="I3306" s="76">
        <v>30.76</v>
      </c>
    </row>
    <row r="3307" spans="2:9" ht="30" x14ac:dyDescent="0.25">
      <c r="B3307" s="4">
        <v>104764</v>
      </c>
      <c r="C3307" s="8" t="s">
        <v>9350</v>
      </c>
      <c r="D3307" s="4" t="s">
        <v>9</v>
      </c>
      <c r="E3307" s="11">
        <f t="shared" si="102"/>
        <v>20.27</v>
      </c>
      <c r="F3307">
        <f t="shared" si="103"/>
        <v>104764</v>
      </c>
      <c r="H3307" s="14">
        <v>19.399999999999999</v>
      </c>
      <c r="I3307" s="807">
        <v>20.27</v>
      </c>
    </row>
    <row r="3308" spans="2:9" ht="30" x14ac:dyDescent="0.25">
      <c r="B3308" s="6">
        <v>104765</v>
      </c>
      <c r="C3308" s="9" t="s">
        <v>9351</v>
      </c>
      <c r="D3308" s="6" t="s">
        <v>9</v>
      </c>
      <c r="E3308" s="11">
        <f t="shared" si="102"/>
        <v>15.99</v>
      </c>
      <c r="F3308">
        <f t="shared" si="103"/>
        <v>104765</v>
      </c>
      <c r="H3308" s="11">
        <v>14.99</v>
      </c>
      <c r="I3308">
        <v>15.99</v>
      </c>
    </row>
    <row r="3309" spans="2:9" x14ac:dyDescent="0.25">
      <c r="B3309" s="4">
        <v>104766</v>
      </c>
      <c r="C3309" s="8" t="s">
        <v>9352</v>
      </c>
      <c r="D3309" s="4" t="s">
        <v>9</v>
      </c>
      <c r="E3309" s="11">
        <f t="shared" si="102"/>
        <v>15.24</v>
      </c>
      <c r="F3309">
        <f t="shared" si="103"/>
        <v>104766</v>
      </c>
      <c r="H3309" s="14">
        <v>13.95</v>
      </c>
      <c r="I3309" s="807">
        <v>15.24</v>
      </c>
    </row>
    <row r="3310" spans="2:9" x14ac:dyDescent="0.25">
      <c r="B3310" s="6">
        <v>104768</v>
      </c>
      <c r="C3310" s="9" t="s">
        <v>9353</v>
      </c>
      <c r="D3310" s="6" t="s">
        <v>42</v>
      </c>
      <c r="E3310" s="11">
        <f t="shared" si="102"/>
        <v>0.6</v>
      </c>
      <c r="F3310">
        <f t="shared" si="103"/>
        <v>104768</v>
      </c>
      <c r="H3310" s="11">
        <v>0.54</v>
      </c>
      <c r="I3310" s="76">
        <v>0.6</v>
      </c>
    </row>
    <row r="3311" spans="2:9" ht="30" x14ac:dyDescent="0.25">
      <c r="B3311" s="4">
        <v>104770</v>
      </c>
      <c r="C3311" s="8" t="s">
        <v>9354</v>
      </c>
      <c r="D3311" s="4" t="s">
        <v>42</v>
      </c>
      <c r="E3311" s="11">
        <f t="shared" si="102"/>
        <v>1.62</v>
      </c>
      <c r="F3311">
        <f t="shared" si="103"/>
        <v>104770</v>
      </c>
      <c r="H3311" s="14">
        <v>1.45</v>
      </c>
      <c r="I3311" s="807">
        <v>1.62</v>
      </c>
    </row>
    <row r="3312" spans="2:9" ht="30" x14ac:dyDescent="0.25">
      <c r="B3312" s="6">
        <v>104772</v>
      </c>
      <c r="C3312" s="9" t="s">
        <v>9355</v>
      </c>
      <c r="D3312" s="6" t="s">
        <v>42</v>
      </c>
      <c r="E3312" s="11">
        <f t="shared" si="102"/>
        <v>2.36</v>
      </c>
      <c r="F3312">
        <f t="shared" si="103"/>
        <v>104772</v>
      </c>
      <c r="H3312" s="11">
        <v>2.12</v>
      </c>
      <c r="I3312" s="76">
        <v>2.36</v>
      </c>
    </row>
    <row r="3313" spans="2:9" ht="30" x14ac:dyDescent="0.25">
      <c r="B3313" s="4">
        <v>104774</v>
      </c>
      <c r="C3313" s="8" t="s">
        <v>9356</v>
      </c>
      <c r="D3313" s="4" t="s">
        <v>42</v>
      </c>
      <c r="E3313" s="11">
        <f t="shared" si="102"/>
        <v>2.12</v>
      </c>
      <c r="F3313">
        <f t="shared" si="103"/>
        <v>104774</v>
      </c>
      <c r="H3313" s="14">
        <v>1.93</v>
      </c>
      <c r="I3313" s="807">
        <v>2.12</v>
      </c>
    </row>
    <row r="3314" spans="2:9" ht="30" x14ac:dyDescent="0.25">
      <c r="B3314" s="6">
        <v>104776</v>
      </c>
      <c r="C3314" s="9" t="s">
        <v>9357</v>
      </c>
      <c r="D3314" s="6" t="s">
        <v>42</v>
      </c>
      <c r="E3314" s="11">
        <f t="shared" si="102"/>
        <v>5.68</v>
      </c>
      <c r="F3314">
        <f t="shared" si="103"/>
        <v>104776</v>
      </c>
      <c r="H3314" s="11">
        <v>5.16</v>
      </c>
      <c r="I3314">
        <v>5.68</v>
      </c>
    </row>
    <row r="3315" spans="2:9" ht="30" x14ac:dyDescent="0.25">
      <c r="B3315" s="4">
        <v>104778</v>
      </c>
      <c r="C3315" s="8" t="s">
        <v>9358</v>
      </c>
      <c r="D3315" s="4" t="s">
        <v>42</v>
      </c>
      <c r="E3315" s="11">
        <f t="shared" si="102"/>
        <v>8.33</v>
      </c>
      <c r="F3315">
        <f t="shared" si="103"/>
        <v>104778</v>
      </c>
      <c r="H3315" s="14">
        <v>7.56</v>
      </c>
      <c r="I3315" s="807">
        <v>8.33</v>
      </c>
    </row>
    <row r="3316" spans="2:9" x14ac:dyDescent="0.25">
      <c r="B3316" s="6">
        <v>104780</v>
      </c>
      <c r="C3316" s="9" t="s">
        <v>9359</v>
      </c>
      <c r="D3316" s="6" t="s">
        <v>9</v>
      </c>
      <c r="E3316" s="11">
        <f t="shared" si="102"/>
        <v>4.79</v>
      </c>
      <c r="F3316">
        <f t="shared" si="103"/>
        <v>104780</v>
      </c>
      <c r="H3316" s="11">
        <v>4.3</v>
      </c>
      <c r="I3316">
        <v>4.79</v>
      </c>
    </row>
    <row r="3317" spans="2:9" ht="30" x14ac:dyDescent="0.25">
      <c r="B3317" s="4">
        <v>104785</v>
      </c>
      <c r="C3317" s="8" t="s">
        <v>9360</v>
      </c>
      <c r="D3317" s="4" t="s">
        <v>9</v>
      </c>
      <c r="E3317" s="11">
        <f t="shared" si="102"/>
        <v>12.13</v>
      </c>
      <c r="F3317">
        <f t="shared" si="103"/>
        <v>104785</v>
      </c>
      <c r="H3317" s="14">
        <v>11.48</v>
      </c>
      <c r="I3317" s="807">
        <v>12.13</v>
      </c>
    </row>
    <row r="3318" spans="2:9" ht="30" x14ac:dyDescent="0.25">
      <c r="B3318" s="6">
        <v>96765</v>
      </c>
      <c r="C3318" s="9" t="s">
        <v>4954</v>
      </c>
      <c r="D3318" s="6" t="s">
        <v>42</v>
      </c>
      <c r="E3318" s="11">
        <f t="shared" si="102"/>
        <v>1423.59</v>
      </c>
      <c r="F3318">
        <f t="shared" si="103"/>
        <v>96765</v>
      </c>
      <c r="H3318" s="11">
        <v>1408.77</v>
      </c>
      <c r="I3318" s="76">
        <v>1423.59</v>
      </c>
    </row>
    <row r="3319" spans="2:9" ht="30" x14ac:dyDescent="0.25">
      <c r="B3319" s="4">
        <v>101905</v>
      </c>
      <c r="C3319" s="8" t="s">
        <v>8358</v>
      </c>
      <c r="D3319" s="4" t="s">
        <v>42</v>
      </c>
      <c r="E3319" s="11">
        <f t="shared" si="102"/>
        <v>244.39</v>
      </c>
      <c r="F3319">
        <f t="shared" si="103"/>
        <v>101905</v>
      </c>
      <c r="H3319" s="14">
        <v>242.16</v>
      </c>
      <c r="I3319" s="807">
        <v>244.39</v>
      </c>
    </row>
    <row r="3320" spans="2:9" x14ac:dyDescent="0.25">
      <c r="B3320" s="6">
        <v>101906</v>
      </c>
      <c r="C3320" s="9" t="s">
        <v>8359</v>
      </c>
      <c r="D3320" s="6" t="s">
        <v>42</v>
      </c>
      <c r="E3320" s="11">
        <f t="shared" si="102"/>
        <v>724.57</v>
      </c>
      <c r="F3320">
        <f t="shared" si="103"/>
        <v>101906</v>
      </c>
      <c r="H3320" s="11">
        <v>722.34</v>
      </c>
      <c r="I3320" s="76">
        <v>724.57</v>
      </c>
    </row>
    <row r="3321" spans="2:9" x14ac:dyDescent="0.25">
      <c r="B3321" s="4">
        <v>101907</v>
      </c>
      <c r="C3321" s="8" t="s">
        <v>8360</v>
      </c>
      <c r="D3321" s="4" t="s">
        <v>42</v>
      </c>
      <c r="E3321" s="11">
        <f t="shared" si="102"/>
        <v>783.08</v>
      </c>
      <c r="F3321">
        <f t="shared" si="103"/>
        <v>101907</v>
      </c>
      <c r="H3321" s="14">
        <v>780.85</v>
      </c>
      <c r="I3321" s="807">
        <v>783.08</v>
      </c>
    </row>
    <row r="3322" spans="2:9" x14ac:dyDescent="0.25">
      <c r="B3322" s="6">
        <v>101908</v>
      </c>
      <c r="C3322" s="9" t="s">
        <v>8361</v>
      </c>
      <c r="D3322" s="6" t="s">
        <v>42</v>
      </c>
      <c r="E3322" s="11">
        <f t="shared" si="102"/>
        <v>237.07</v>
      </c>
      <c r="F3322">
        <f t="shared" si="103"/>
        <v>101908</v>
      </c>
      <c r="H3322" s="11">
        <v>234.84</v>
      </c>
      <c r="I3322" s="76">
        <v>237.07</v>
      </c>
    </row>
    <row r="3323" spans="2:9" x14ac:dyDescent="0.25">
      <c r="B3323" s="4">
        <v>101909</v>
      </c>
      <c r="C3323" s="8" t="s">
        <v>8362</v>
      </c>
      <c r="D3323" s="4" t="s">
        <v>42</v>
      </c>
      <c r="E3323" s="11">
        <f t="shared" si="102"/>
        <v>276.08</v>
      </c>
      <c r="F3323">
        <f t="shared" si="103"/>
        <v>101909</v>
      </c>
      <c r="H3323" s="14">
        <v>273.85000000000002</v>
      </c>
      <c r="I3323" s="807">
        <v>276.08</v>
      </c>
    </row>
    <row r="3324" spans="2:9" x14ac:dyDescent="0.25">
      <c r="B3324" s="6">
        <v>101910</v>
      </c>
      <c r="C3324" s="9" t="s">
        <v>8363</v>
      </c>
      <c r="D3324" s="6" t="s">
        <v>42</v>
      </c>
      <c r="E3324" s="11">
        <f t="shared" si="102"/>
        <v>324.82</v>
      </c>
      <c r="F3324">
        <f t="shared" si="103"/>
        <v>101910</v>
      </c>
      <c r="H3324" s="11">
        <v>322.58999999999997</v>
      </c>
      <c r="I3324" s="76">
        <v>324.82</v>
      </c>
    </row>
    <row r="3325" spans="2:9" x14ac:dyDescent="0.25">
      <c r="B3325" s="4">
        <v>101911</v>
      </c>
      <c r="C3325" s="8" t="s">
        <v>8364</v>
      </c>
      <c r="D3325" s="4" t="s">
        <v>42</v>
      </c>
      <c r="E3325" s="11">
        <f t="shared" si="102"/>
        <v>373.57</v>
      </c>
      <c r="F3325">
        <f t="shared" si="103"/>
        <v>101911</v>
      </c>
      <c r="H3325" s="14">
        <v>371.34</v>
      </c>
      <c r="I3325" s="807">
        <v>373.57</v>
      </c>
    </row>
    <row r="3326" spans="2:9" ht="30" x14ac:dyDescent="0.25">
      <c r="B3326" s="6">
        <v>101912</v>
      </c>
      <c r="C3326" s="9" t="s">
        <v>4955</v>
      </c>
      <c r="D3326" s="6" t="s">
        <v>42</v>
      </c>
      <c r="E3326" s="11">
        <f t="shared" si="102"/>
        <v>1860.27</v>
      </c>
      <c r="F3326">
        <f t="shared" si="103"/>
        <v>101912</v>
      </c>
      <c r="H3326" s="11">
        <v>1844.44</v>
      </c>
      <c r="I3326" s="76">
        <v>1860.27</v>
      </c>
    </row>
    <row r="3327" spans="2:9" x14ac:dyDescent="0.25">
      <c r="B3327" s="4">
        <v>101913</v>
      </c>
      <c r="C3327" s="8" t="s">
        <v>4956</v>
      </c>
      <c r="D3327" s="4" t="s">
        <v>42</v>
      </c>
      <c r="E3327" s="11">
        <f t="shared" si="102"/>
        <v>338.26</v>
      </c>
      <c r="F3327">
        <f t="shared" si="103"/>
        <v>101913</v>
      </c>
      <c r="H3327" s="14">
        <v>332.96</v>
      </c>
      <c r="I3327" s="811">
        <v>338.26</v>
      </c>
    </row>
    <row r="3328" spans="2:9" x14ac:dyDescent="0.25">
      <c r="B3328" s="6">
        <v>101914</v>
      </c>
      <c r="C3328" s="9" t="s">
        <v>4957</v>
      </c>
      <c r="D3328" s="6" t="s">
        <v>42</v>
      </c>
      <c r="E3328" s="11">
        <f t="shared" si="102"/>
        <v>431.07</v>
      </c>
      <c r="F3328">
        <f t="shared" si="103"/>
        <v>101914</v>
      </c>
      <c r="H3328" s="11">
        <v>424.45</v>
      </c>
      <c r="I3328" s="76">
        <v>431.07</v>
      </c>
    </row>
    <row r="3329" spans="2:9" ht="30" x14ac:dyDescent="0.25">
      <c r="B3329" s="4">
        <v>101915</v>
      </c>
      <c r="C3329" s="8" t="s">
        <v>4958</v>
      </c>
      <c r="D3329" s="4" t="s">
        <v>42</v>
      </c>
      <c r="E3329" s="11">
        <f t="shared" si="102"/>
        <v>401.12</v>
      </c>
      <c r="F3329">
        <f t="shared" si="103"/>
        <v>101915</v>
      </c>
      <c r="H3329" s="14">
        <v>400.43</v>
      </c>
      <c r="I3329" s="807">
        <v>401.12</v>
      </c>
    </row>
    <row r="3330" spans="2:9" x14ac:dyDescent="0.25">
      <c r="B3330" s="6">
        <v>101916</v>
      </c>
      <c r="C3330" s="9" t="s">
        <v>4959</v>
      </c>
      <c r="D3330" s="6" t="s">
        <v>42</v>
      </c>
      <c r="E3330" s="11">
        <f t="shared" si="102"/>
        <v>3531.02</v>
      </c>
      <c r="F3330">
        <f t="shared" si="103"/>
        <v>101916</v>
      </c>
      <c r="H3330" s="11">
        <v>3509.35</v>
      </c>
      <c r="I3330" s="76">
        <v>3531.02</v>
      </c>
    </row>
    <row r="3331" spans="2:9" x14ac:dyDescent="0.25">
      <c r="B3331" s="4">
        <v>101917</v>
      </c>
      <c r="C3331" s="8" t="s">
        <v>4960</v>
      </c>
      <c r="D3331" s="4" t="s">
        <v>42</v>
      </c>
      <c r="E3331" s="11">
        <f t="shared" ref="E3331:E3394" si="104">IF($K$2=$H$1,H3331,I3331)</f>
        <v>144.09</v>
      </c>
      <c r="F3331">
        <f t="shared" ref="F3331:F3394" si="105">IF(LEN($B3331)=7,CONCATENATE(MID($B3331,1,6),"00",RIGHT($B3331,1)),IF(LEN($B3331)=8,CONCATENATE(MID($B3331,1,6),"0",RIGHT($B3331,2)),$B3331))</f>
        <v>101917</v>
      </c>
      <c r="H3331" s="14">
        <v>139.97999999999999</v>
      </c>
      <c r="I3331" s="811">
        <v>144.09</v>
      </c>
    </row>
    <row r="3332" spans="2:9" x14ac:dyDescent="0.25">
      <c r="B3332" s="6">
        <v>98261</v>
      </c>
      <c r="C3332" s="9" t="s">
        <v>3787</v>
      </c>
      <c r="D3332" s="6" t="s">
        <v>9</v>
      </c>
      <c r="E3332" s="11">
        <f t="shared" si="104"/>
        <v>3.82</v>
      </c>
      <c r="F3332">
        <f t="shared" si="105"/>
        <v>98261</v>
      </c>
      <c r="H3332" s="11">
        <v>3.52</v>
      </c>
      <c r="I3332">
        <v>3.82</v>
      </c>
    </row>
    <row r="3333" spans="2:9" ht="30" x14ac:dyDescent="0.25">
      <c r="B3333" s="4">
        <v>98262</v>
      </c>
      <c r="C3333" s="8" t="s">
        <v>3788</v>
      </c>
      <c r="D3333" s="4" t="s">
        <v>9</v>
      </c>
      <c r="E3333" s="11">
        <f t="shared" si="104"/>
        <v>4.74</v>
      </c>
      <c r="F3333">
        <f t="shared" si="105"/>
        <v>98262</v>
      </c>
      <c r="H3333" s="14">
        <v>4.42</v>
      </c>
      <c r="I3333" s="811">
        <v>4.74</v>
      </c>
    </row>
    <row r="3334" spans="2:9" ht="30" x14ac:dyDescent="0.25">
      <c r="B3334" s="6">
        <v>98263</v>
      </c>
      <c r="C3334" s="9" t="s">
        <v>3789</v>
      </c>
      <c r="D3334" s="6" t="s">
        <v>9</v>
      </c>
      <c r="E3334" s="11">
        <f t="shared" si="104"/>
        <v>4.96</v>
      </c>
      <c r="F3334">
        <f t="shared" si="105"/>
        <v>98263</v>
      </c>
      <c r="H3334" s="11">
        <v>4.63</v>
      </c>
      <c r="I3334">
        <v>4.96</v>
      </c>
    </row>
    <row r="3335" spans="2:9" ht="30" x14ac:dyDescent="0.25">
      <c r="B3335" s="4">
        <v>98264</v>
      </c>
      <c r="C3335" s="8" t="s">
        <v>3790</v>
      </c>
      <c r="D3335" s="4" t="s">
        <v>9</v>
      </c>
      <c r="E3335" s="11">
        <f t="shared" si="104"/>
        <v>5.95</v>
      </c>
      <c r="F3335">
        <f t="shared" si="105"/>
        <v>98264</v>
      </c>
      <c r="H3335" s="14">
        <v>5.6</v>
      </c>
      <c r="I3335" s="807">
        <v>5.95</v>
      </c>
    </row>
    <row r="3336" spans="2:9" ht="30" x14ac:dyDescent="0.25">
      <c r="B3336" s="6">
        <v>98265</v>
      </c>
      <c r="C3336" s="9" t="s">
        <v>3791</v>
      </c>
      <c r="D3336" s="6" t="s">
        <v>9</v>
      </c>
      <c r="E3336" s="11">
        <f t="shared" si="104"/>
        <v>6.61</v>
      </c>
      <c r="F3336">
        <f t="shared" si="105"/>
        <v>98265</v>
      </c>
      <c r="H3336" s="11">
        <v>6.26</v>
      </c>
      <c r="I3336" s="76">
        <v>6.61</v>
      </c>
    </row>
    <row r="3337" spans="2:9" ht="30" x14ac:dyDescent="0.25">
      <c r="B3337" s="4">
        <v>98266</v>
      </c>
      <c r="C3337" s="8" t="s">
        <v>3792</v>
      </c>
      <c r="D3337" s="4" t="s">
        <v>9</v>
      </c>
      <c r="E3337" s="11">
        <f t="shared" si="104"/>
        <v>7.52</v>
      </c>
      <c r="F3337">
        <f t="shared" si="105"/>
        <v>98266</v>
      </c>
      <c r="H3337" s="14">
        <v>7.16</v>
      </c>
      <c r="I3337" s="807">
        <v>7.52</v>
      </c>
    </row>
    <row r="3338" spans="2:9" x14ac:dyDescent="0.25">
      <c r="B3338" s="6">
        <v>98267</v>
      </c>
      <c r="C3338" s="9" t="s">
        <v>3793</v>
      </c>
      <c r="D3338" s="6" t="s">
        <v>9</v>
      </c>
      <c r="E3338" s="11">
        <f t="shared" si="104"/>
        <v>11.92</v>
      </c>
      <c r="F3338">
        <f t="shared" si="105"/>
        <v>98267</v>
      </c>
      <c r="H3338" s="11">
        <v>11.46</v>
      </c>
      <c r="I3338" s="76">
        <v>11.92</v>
      </c>
    </row>
    <row r="3339" spans="2:9" x14ac:dyDescent="0.25">
      <c r="B3339" s="4">
        <v>98268</v>
      </c>
      <c r="C3339" s="8" t="s">
        <v>3794</v>
      </c>
      <c r="D3339" s="4" t="s">
        <v>9</v>
      </c>
      <c r="E3339" s="11">
        <f t="shared" si="104"/>
        <v>19.23</v>
      </c>
      <c r="F3339">
        <f t="shared" si="105"/>
        <v>98268</v>
      </c>
      <c r="H3339" s="14">
        <v>18.71</v>
      </c>
      <c r="I3339" s="807">
        <v>19.23</v>
      </c>
    </row>
    <row r="3340" spans="2:9" x14ac:dyDescent="0.25">
      <c r="B3340" s="6">
        <v>98269</v>
      </c>
      <c r="C3340" s="9" t="s">
        <v>3795</v>
      </c>
      <c r="D3340" s="6" t="s">
        <v>9</v>
      </c>
      <c r="E3340" s="11">
        <f t="shared" si="104"/>
        <v>26.3</v>
      </c>
      <c r="F3340">
        <f t="shared" si="105"/>
        <v>98269</v>
      </c>
      <c r="H3340" s="11">
        <v>25.73</v>
      </c>
      <c r="I3340" s="76">
        <v>26.3</v>
      </c>
    </row>
    <row r="3341" spans="2:9" x14ac:dyDescent="0.25">
      <c r="B3341" s="4">
        <v>98270</v>
      </c>
      <c r="C3341" s="8" t="s">
        <v>3796</v>
      </c>
      <c r="D3341" s="4" t="s">
        <v>9</v>
      </c>
      <c r="E3341" s="11">
        <f t="shared" si="104"/>
        <v>39.71</v>
      </c>
      <c r="F3341">
        <f t="shared" si="105"/>
        <v>98270</v>
      </c>
      <c r="H3341" s="14">
        <v>39.08</v>
      </c>
      <c r="I3341" s="807">
        <v>39.71</v>
      </c>
    </row>
    <row r="3342" spans="2:9" x14ac:dyDescent="0.25">
      <c r="B3342" s="6">
        <v>98271</v>
      </c>
      <c r="C3342" s="9" t="s">
        <v>3797</v>
      </c>
      <c r="D3342" s="6" t="s">
        <v>9</v>
      </c>
      <c r="E3342" s="11">
        <f t="shared" si="104"/>
        <v>55.86</v>
      </c>
      <c r="F3342">
        <f t="shared" si="105"/>
        <v>98271</v>
      </c>
      <c r="H3342" s="11">
        <v>55.17</v>
      </c>
      <c r="I3342" s="76">
        <v>55.86</v>
      </c>
    </row>
    <row r="3343" spans="2:9" x14ac:dyDescent="0.25">
      <c r="B3343" s="4">
        <v>98272</v>
      </c>
      <c r="C3343" s="8" t="s">
        <v>3798</v>
      </c>
      <c r="D3343" s="4" t="s">
        <v>9</v>
      </c>
      <c r="E3343" s="11">
        <f t="shared" si="104"/>
        <v>128.30000000000001</v>
      </c>
      <c r="F3343">
        <f t="shared" si="105"/>
        <v>98272</v>
      </c>
      <c r="H3343" s="14">
        <v>127.36</v>
      </c>
      <c r="I3343" s="807">
        <v>128.30000000000001</v>
      </c>
    </row>
    <row r="3344" spans="2:9" x14ac:dyDescent="0.25">
      <c r="B3344" s="6">
        <v>98273</v>
      </c>
      <c r="C3344" s="9" t="s">
        <v>3799</v>
      </c>
      <c r="D3344" s="6" t="s">
        <v>9</v>
      </c>
      <c r="E3344" s="11">
        <f t="shared" si="104"/>
        <v>3.02</v>
      </c>
      <c r="F3344">
        <f t="shared" si="105"/>
        <v>98273</v>
      </c>
      <c r="H3344" s="11">
        <v>2.98</v>
      </c>
      <c r="I3344" s="76">
        <v>3.02</v>
      </c>
    </row>
    <row r="3345" spans="2:9" x14ac:dyDescent="0.25">
      <c r="B3345" s="4">
        <v>98274</v>
      </c>
      <c r="C3345" s="8" t="s">
        <v>3800</v>
      </c>
      <c r="D3345" s="4" t="s">
        <v>9</v>
      </c>
      <c r="E3345" s="11">
        <f t="shared" si="104"/>
        <v>3.67</v>
      </c>
      <c r="F3345">
        <f t="shared" si="105"/>
        <v>98274</v>
      </c>
      <c r="H3345" s="14">
        <v>3.62</v>
      </c>
      <c r="I3345" s="807">
        <v>3.67</v>
      </c>
    </row>
    <row r="3346" spans="2:9" x14ac:dyDescent="0.25">
      <c r="B3346" s="6">
        <v>98275</v>
      </c>
      <c r="C3346" s="9" t="s">
        <v>3801</v>
      </c>
      <c r="D3346" s="6" t="s">
        <v>9</v>
      </c>
      <c r="E3346" s="11">
        <f t="shared" si="104"/>
        <v>4.58</v>
      </c>
      <c r="F3346">
        <f t="shared" si="105"/>
        <v>98275</v>
      </c>
      <c r="H3346" s="11">
        <v>4.53</v>
      </c>
      <c r="I3346" s="76">
        <v>4.58</v>
      </c>
    </row>
    <row r="3347" spans="2:9" x14ac:dyDescent="0.25">
      <c r="B3347" s="4">
        <v>98276</v>
      </c>
      <c r="C3347" s="8" t="s">
        <v>3802</v>
      </c>
      <c r="D3347" s="4" t="s">
        <v>9</v>
      </c>
      <c r="E3347" s="11">
        <f t="shared" si="104"/>
        <v>8.99</v>
      </c>
      <c r="F3347">
        <f t="shared" si="105"/>
        <v>98276</v>
      </c>
      <c r="H3347" s="14">
        <v>8.83</v>
      </c>
      <c r="I3347" s="807">
        <v>8.99</v>
      </c>
    </row>
    <row r="3348" spans="2:9" x14ac:dyDescent="0.25">
      <c r="B3348" s="6">
        <v>98277</v>
      </c>
      <c r="C3348" s="9" t="s">
        <v>3803</v>
      </c>
      <c r="D3348" s="6" t="s">
        <v>9</v>
      </c>
      <c r="E3348" s="11">
        <f t="shared" si="104"/>
        <v>16.309999999999999</v>
      </c>
      <c r="F3348">
        <f t="shared" si="105"/>
        <v>98277</v>
      </c>
      <c r="H3348" s="11">
        <v>16.079999999999998</v>
      </c>
      <c r="I3348" s="76">
        <v>16.309999999999999</v>
      </c>
    </row>
    <row r="3349" spans="2:9" x14ac:dyDescent="0.25">
      <c r="B3349" s="4">
        <v>98278</v>
      </c>
      <c r="C3349" s="8" t="s">
        <v>3804</v>
      </c>
      <c r="D3349" s="4" t="s">
        <v>9</v>
      </c>
      <c r="E3349" s="11">
        <f t="shared" si="104"/>
        <v>23.37</v>
      </c>
      <c r="F3349">
        <f t="shared" si="105"/>
        <v>98278</v>
      </c>
      <c r="H3349" s="14">
        <v>23.11</v>
      </c>
      <c r="I3349" s="807">
        <v>23.37</v>
      </c>
    </row>
    <row r="3350" spans="2:9" x14ac:dyDescent="0.25">
      <c r="B3350" s="6">
        <v>98279</v>
      </c>
      <c r="C3350" s="9" t="s">
        <v>3805</v>
      </c>
      <c r="D3350" s="6" t="s">
        <v>9</v>
      </c>
      <c r="E3350" s="11">
        <f t="shared" si="104"/>
        <v>36.770000000000003</v>
      </c>
      <c r="F3350">
        <f t="shared" si="105"/>
        <v>98279</v>
      </c>
      <c r="H3350" s="11">
        <v>36.450000000000003</v>
      </c>
      <c r="I3350" s="76">
        <v>36.770000000000003</v>
      </c>
    </row>
    <row r="3351" spans="2:9" ht="30" x14ac:dyDescent="0.25">
      <c r="B3351" s="4">
        <v>98280</v>
      </c>
      <c r="C3351" s="8" t="s">
        <v>3806</v>
      </c>
      <c r="D3351" s="4" t="s">
        <v>9</v>
      </c>
      <c r="E3351" s="11">
        <f t="shared" si="104"/>
        <v>7.59</v>
      </c>
      <c r="F3351">
        <f t="shared" si="105"/>
        <v>98280</v>
      </c>
      <c r="H3351" s="14">
        <v>6.9</v>
      </c>
      <c r="I3351" s="807">
        <v>7.59</v>
      </c>
    </row>
    <row r="3352" spans="2:9" ht="30" x14ac:dyDescent="0.25">
      <c r="B3352" s="6">
        <v>98281</v>
      </c>
      <c r="C3352" s="9" t="s">
        <v>3807</v>
      </c>
      <c r="D3352" s="6" t="s">
        <v>9</v>
      </c>
      <c r="E3352" s="11">
        <f t="shared" si="104"/>
        <v>8.5</v>
      </c>
      <c r="F3352">
        <f t="shared" si="105"/>
        <v>98281</v>
      </c>
      <c r="H3352" s="11">
        <v>7.81</v>
      </c>
      <c r="I3352" s="76">
        <v>8.5</v>
      </c>
    </row>
    <row r="3353" spans="2:9" ht="30" x14ac:dyDescent="0.25">
      <c r="B3353" s="4">
        <v>98282</v>
      </c>
      <c r="C3353" s="8" t="s">
        <v>3808</v>
      </c>
      <c r="D3353" s="4" t="s">
        <v>9</v>
      </c>
      <c r="E3353" s="11">
        <f t="shared" si="104"/>
        <v>8.73</v>
      </c>
      <c r="F3353">
        <f t="shared" si="105"/>
        <v>98282</v>
      </c>
      <c r="H3353" s="14">
        <v>8.02</v>
      </c>
      <c r="I3353" s="807">
        <v>8.73</v>
      </c>
    </row>
    <row r="3354" spans="2:9" ht="30" x14ac:dyDescent="0.25">
      <c r="B3354" s="6">
        <v>98283</v>
      </c>
      <c r="C3354" s="9" t="s">
        <v>3809</v>
      </c>
      <c r="D3354" s="6" t="s">
        <v>9</v>
      </c>
      <c r="E3354" s="11">
        <f t="shared" si="104"/>
        <v>9.7100000000000009</v>
      </c>
      <c r="F3354">
        <f t="shared" si="105"/>
        <v>98283</v>
      </c>
      <c r="H3354" s="11">
        <v>8.98</v>
      </c>
      <c r="I3354" s="76">
        <v>9.7100000000000009</v>
      </c>
    </row>
    <row r="3355" spans="2:9" ht="30" x14ac:dyDescent="0.25">
      <c r="B3355" s="4">
        <v>98284</v>
      </c>
      <c r="C3355" s="8" t="s">
        <v>3810</v>
      </c>
      <c r="D3355" s="4" t="s">
        <v>9</v>
      </c>
      <c r="E3355" s="11">
        <f t="shared" si="104"/>
        <v>10.38</v>
      </c>
      <c r="F3355">
        <f t="shared" si="105"/>
        <v>98284</v>
      </c>
      <c r="H3355" s="14">
        <v>9.64</v>
      </c>
      <c r="I3355" s="807">
        <v>10.38</v>
      </c>
    </row>
    <row r="3356" spans="2:9" ht="30" x14ac:dyDescent="0.25">
      <c r="B3356" s="6">
        <v>98285</v>
      </c>
      <c r="C3356" s="9" t="s">
        <v>3811</v>
      </c>
      <c r="D3356" s="6" t="s">
        <v>9</v>
      </c>
      <c r="E3356" s="11">
        <f t="shared" si="104"/>
        <v>11.29</v>
      </c>
      <c r="F3356">
        <f t="shared" si="105"/>
        <v>98285</v>
      </c>
      <c r="H3356" s="11">
        <v>10.54</v>
      </c>
      <c r="I3356" s="76">
        <v>11.29</v>
      </c>
    </row>
    <row r="3357" spans="2:9" ht="30" x14ac:dyDescent="0.25">
      <c r="B3357" s="4">
        <v>98286</v>
      </c>
      <c r="C3357" s="8" t="s">
        <v>3812</v>
      </c>
      <c r="D3357" s="4" t="s">
        <v>9</v>
      </c>
      <c r="E3357" s="11">
        <f t="shared" si="104"/>
        <v>15.69</v>
      </c>
      <c r="F3357">
        <f t="shared" si="105"/>
        <v>98286</v>
      </c>
      <c r="H3357" s="14">
        <v>14.85</v>
      </c>
      <c r="I3357" s="807">
        <v>15.69</v>
      </c>
    </row>
    <row r="3358" spans="2:9" ht="30" x14ac:dyDescent="0.25">
      <c r="B3358" s="6">
        <v>98287</v>
      </c>
      <c r="C3358" s="9" t="s">
        <v>3813</v>
      </c>
      <c r="D3358" s="6" t="s">
        <v>9</v>
      </c>
      <c r="E3358" s="11">
        <f t="shared" si="104"/>
        <v>1.56</v>
      </c>
      <c r="F3358">
        <f t="shared" si="105"/>
        <v>98287</v>
      </c>
      <c r="H3358" s="11">
        <v>1.49</v>
      </c>
      <c r="I3358" s="76">
        <v>1.56</v>
      </c>
    </row>
    <row r="3359" spans="2:9" ht="30" x14ac:dyDescent="0.25">
      <c r="B3359" s="4">
        <v>98288</v>
      </c>
      <c r="C3359" s="8" t="s">
        <v>3814</v>
      </c>
      <c r="D3359" s="4" t="s">
        <v>9</v>
      </c>
      <c r="E3359" s="11">
        <f t="shared" si="104"/>
        <v>2.4700000000000002</v>
      </c>
      <c r="F3359">
        <f t="shared" si="105"/>
        <v>98288</v>
      </c>
      <c r="H3359" s="14">
        <v>2.39</v>
      </c>
      <c r="I3359" s="807">
        <v>2.4700000000000002</v>
      </c>
    </row>
    <row r="3360" spans="2:9" ht="30" x14ac:dyDescent="0.25">
      <c r="B3360" s="6">
        <v>98289</v>
      </c>
      <c r="C3360" s="9" t="s">
        <v>3815</v>
      </c>
      <c r="D3360" s="6" t="s">
        <v>9</v>
      </c>
      <c r="E3360" s="11">
        <f t="shared" si="104"/>
        <v>2.7</v>
      </c>
      <c r="F3360">
        <f t="shared" si="105"/>
        <v>98289</v>
      </c>
      <c r="H3360" s="11">
        <v>2.59</v>
      </c>
      <c r="I3360" s="76">
        <v>2.7</v>
      </c>
    </row>
    <row r="3361" spans="2:9" ht="30" x14ac:dyDescent="0.25">
      <c r="B3361" s="4">
        <v>98290</v>
      </c>
      <c r="C3361" s="8" t="s">
        <v>3816</v>
      </c>
      <c r="D3361" s="4" t="s">
        <v>9</v>
      </c>
      <c r="E3361" s="11">
        <f t="shared" si="104"/>
        <v>3.68</v>
      </c>
      <c r="F3361">
        <f t="shared" si="105"/>
        <v>98290</v>
      </c>
      <c r="H3361" s="14">
        <v>3.57</v>
      </c>
      <c r="I3361" s="807">
        <v>3.68</v>
      </c>
    </row>
    <row r="3362" spans="2:9" ht="30" x14ac:dyDescent="0.25">
      <c r="B3362" s="6">
        <v>98291</v>
      </c>
      <c r="C3362" s="9" t="s">
        <v>3817</v>
      </c>
      <c r="D3362" s="6" t="s">
        <v>9</v>
      </c>
      <c r="E3362" s="11">
        <f t="shared" si="104"/>
        <v>4.3499999999999996</v>
      </c>
      <c r="F3362">
        <f t="shared" si="105"/>
        <v>98291</v>
      </c>
      <c r="H3362" s="11">
        <v>4.2300000000000004</v>
      </c>
      <c r="I3362" s="76">
        <v>4.3499999999999996</v>
      </c>
    </row>
    <row r="3363" spans="2:9" ht="30" x14ac:dyDescent="0.25">
      <c r="B3363" s="4">
        <v>98292</v>
      </c>
      <c r="C3363" s="8" t="s">
        <v>3818</v>
      </c>
      <c r="D3363" s="4" t="s">
        <v>9</v>
      </c>
      <c r="E3363" s="11">
        <f t="shared" si="104"/>
        <v>5.26</v>
      </c>
      <c r="F3363">
        <f t="shared" si="105"/>
        <v>98292</v>
      </c>
      <c r="H3363" s="14">
        <v>5.13</v>
      </c>
      <c r="I3363" s="807">
        <v>5.26</v>
      </c>
    </row>
    <row r="3364" spans="2:9" ht="30" x14ac:dyDescent="0.25">
      <c r="B3364" s="6">
        <v>98293</v>
      </c>
      <c r="C3364" s="9" t="s">
        <v>3819</v>
      </c>
      <c r="D3364" s="6" t="s">
        <v>9</v>
      </c>
      <c r="E3364" s="11">
        <f t="shared" si="104"/>
        <v>9.66</v>
      </c>
      <c r="F3364">
        <f t="shared" si="105"/>
        <v>98293</v>
      </c>
      <c r="H3364" s="11">
        <v>9.43</v>
      </c>
      <c r="I3364" s="76">
        <v>9.66</v>
      </c>
    </row>
    <row r="3365" spans="2:9" x14ac:dyDescent="0.25">
      <c r="B3365" s="4">
        <v>98400</v>
      </c>
      <c r="C3365" s="8" t="s">
        <v>3820</v>
      </c>
      <c r="D3365" s="4" t="s">
        <v>9</v>
      </c>
      <c r="E3365" s="11">
        <f t="shared" si="104"/>
        <v>14.67</v>
      </c>
      <c r="F3365">
        <f t="shared" si="105"/>
        <v>98400</v>
      </c>
      <c r="H3365" s="14">
        <v>14.21</v>
      </c>
      <c r="I3365" s="807">
        <v>14.67</v>
      </c>
    </row>
    <row r="3366" spans="2:9" x14ac:dyDescent="0.25">
      <c r="B3366" s="6">
        <v>98401</v>
      </c>
      <c r="C3366" s="9" t="s">
        <v>3821</v>
      </c>
      <c r="D3366" s="6" t="s">
        <v>9</v>
      </c>
      <c r="E3366" s="11">
        <f t="shared" si="104"/>
        <v>23.04</v>
      </c>
      <c r="F3366">
        <f t="shared" si="105"/>
        <v>98401</v>
      </c>
      <c r="H3366" s="11">
        <v>22.52</v>
      </c>
      <c r="I3366" s="76">
        <v>23.04</v>
      </c>
    </row>
    <row r="3367" spans="2:9" x14ac:dyDescent="0.25">
      <c r="B3367" s="4">
        <v>98402</v>
      </c>
      <c r="C3367" s="8" t="s">
        <v>3822</v>
      </c>
      <c r="D3367" s="4" t="s">
        <v>9</v>
      </c>
      <c r="E3367" s="11">
        <f t="shared" si="104"/>
        <v>26.89</v>
      </c>
      <c r="F3367">
        <f t="shared" si="105"/>
        <v>98402</v>
      </c>
      <c r="H3367" s="14">
        <v>26.32</v>
      </c>
      <c r="I3367" s="807">
        <v>26.89</v>
      </c>
    </row>
    <row r="3368" spans="2:9" x14ac:dyDescent="0.25">
      <c r="B3368" s="6">
        <v>100556</v>
      </c>
      <c r="C3368" s="9" t="s">
        <v>3823</v>
      </c>
      <c r="D3368" s="6" t="s">
        <v>42</v>
      </c>
      <c r="E3368" s="11">
        <f t="shared" si="104"/>
        <v>44.77</v>
      </c>
      <c r="F3368">
        <f t="shared" si="105"/>
        <v>100556</v>
      </c>
      <c r="H3368" s="11">
        <v>43.05</v>
      </c>
      <c r="I3368" s="76">
        <v>44.77</v>
      </c>
    </row>
    <row r="3369" spans="2:9" x14ac:dyDescent="0.25">
      <c r="B3369" s="4">
        <v>100557</v>
      </c>
      <c r="C3369" s="8" t="s">
        <v>3824</v>
      </c>
      <c r="D3369" s="4" t="s">
        <v>42</v>
      </c>
      <c r="E3369" s="11">
        <f t="shared" si="104"/>
        <v>572.54</v>
      </c>
      <c r="F3369">
        <f t="shared" si="105"/>
        <v>100557</v>
      </c>
      <c r="H3369" s="14">
        <v>567.4</v>
      </c>
      <c r="I3369" s="807">
        <v>572.54</v>
      </c>
    </row>
    <row r="3370" spans="2:9" ht="30" x14ac:dyDescent="0.25">
      <c r="B3370" s="6">
        <v>100560</v>
      </c>
      <c r="C3370" s="9" t="s">
        <v>3825</v>
      </c>
      <c r="D3370" s="6" t="s">
        <v>42</v>
      </c>
      <c r="E3370" s="11">
        <f t="shared" si="104"/>
        <v>121.87</v>
      </c>
      <c r="F3370">
        <f t="shared" si="105"/>
        <v>100560</v>
      </c>
      <c r="H3370" s="11">
        <v>117.39</v>
      </c>
      <c r="I3370" s="76">
        <v>121.87</v>
      </c>
    </row>
    <row r="3371" spans="2:9" ht="30" x14ac:dyDescent="0.25">
      <c r="B3371" s="4">
        <v>100561</v>
      </c>
      <c r="C3371" s="8" t="s">
        <v>3826</v>
      </c>
      <c r="D3371" s="4" t="s">
        <v>42</v>
      </c>
      <c r="E3371" s="11">
        <f t="shared" si="104"/>
        <v>225.32</v>
      </c>
      <c r="F3371">
        <f t="shared" si="105"/>
        <v>100561</v>
      </c>
      <c r="H3371" s="14">
        <v>220.2</v>
      </c>
      <c r="I3371" s="807">
        <v>225.32</v>
      </c>
    </row>
    <row r="3372" spans="2:9" ht="30" x14ac:dyDescent="0.25">
      <c r="B3372" s="6">
        <v>100562</v>
      </c>
      <c r="C3372" s="9" t="s">
        <v>3827</v>
      </c>
      <c r="D3372" s="6" t="s">
        <v>42</v>
      </c>
      <c r="E3372" s="11">
        <f t="shared" si="104"/>
        <v>350.59</v>
      </c>
      <c r="F3372">
        <f t="shared" si="105"/>
        <v>100562</v>
      </c>
      <c r="H3372" s="11">
        <v>344.75</v>
      </c>
      <c r="I3372" s="76">
        <v>350.59</v>
      </c>
    </row>
    <row r="3373" spans="2:9" ht="30" x14ac:dyDescent="0.25">
      <c r="B3373" s="4">
        <v>100563</v>
      </c>
      <c r="C3373" s="8" t="s">
        <v>3828</v>
      </c>
      <c r="D3373" s="4" t="s">
        <v>42</v>
      </c>
      <c r="E3373" s="11">
        <f t="shared" si="104"/>
        <v>506.9</v>
      </c>
      <c r="F3373">
        <f t="shared" si="105"/>
        <v>100563</v>
      </c>
      <c r="H3373" s="14">
        <v>500.25</v>
      </c>
      <c r="I3373" s="807">
        <v>506.9</v>
      </c>
    </row>
    <row r="3374" spans="2:9" ht="30" x14ac:dyDescent="0.25">
      <c r="B3374" s="6">
        <v>101795</v>
      </c>
      <c r="C3374" s="9" t="s">
        <v>5589</v>
      </c>
      <c r="D3374" s="6" t="s">
        <v>42</v>
      </c>
      <c r="E3374" s="11">
        <f t="shared" si="104"/>
        <v>597.78</v>
      </c>
      <c r="F3374">
        <f t="shared" si="105"/>
        <v>101795</v>
      </c>
      <c r="H3374" s="11">
        <v>571.95000000000005</v>
      </c>
      <c r="I3374" s="76">
        <v>597.78</v>
      </c>
    </row>
    <row r="3375" spans="2:9" ht="30" x14ac:dyDescent="0.25">
      <c r="B3375" s="4">
        <v>101798</v>
      </c>
      <c r="C3375" s="8" t="s">
        <v>5590</v>
      </c>
      <c r="D3375" s="4" t="s">
        <v>42</v>
      </c>
      <c r="E3375" s="11">
        <f t="shared" si="104"/>
        <v>385.14</v>
      </c>
      <c r="F3375">
        <f t="shared" si="105"/>
        <v>101798</v>
      </c>
      <c r="H3375" s="14">
        <v>380.85</v>
      </c>
      <c r="I3375" s="807">
        <v>385.14</v>
      </c>
    </row>
    <row r="3376" spans="2:9" ht="30" x14ac:dyDescent="0.25">
      <c r="B3376" s="6">
        <v>101799</v>
      </c>
      <c r="C3376" s="9" t="s">
        <v>5591</v>
      </c>
      <c r="D3376" s="6" t="s">
        <v>42</v>
      </c>
      <c r="E3376" s="11">
        <f t="shared" si="104"/>
        <v>937.55</v>
      </c>
      <c r="F3376">
        <f t="shared" si="105"/>
        <v>101799</v>
      </c>
      <c r="H3376" s="11">
        <v>930.47</v>
      </c>
      <c r="I3376" s="76">
        <v>937.55</v>
      </c>
    </row>
    <row r="3377" spans="2:9" x14ac:dyDescent="0.25">
      <c r="B3377" s="4">
        <v>98397</v>
      </c>
      <c r="C3377" s="8" t="s">
        <v>18403</v>
      </c>
      <c r="D3377" s="4" t="s">
        <v>64</v>
      </c>
      <c r="E3377" s="11">
        <f t="shared" si="104"/>
        <v>9.68</v>
      </c>
      <c r="F3377">
        <f t="shared" si="105"/>
        <v>98397</v>
      </c>
      <c r="H3377" s="14">
        <v>9.15</v>
      </c>
      <c r="I3377" s="807">
        <v>9.68</v>
      </c>
    </row>
    <row r="3378" spans="2:9" x14ac:dyDescent="0.25">
      <c r="B3378" s="6">
        <v>103244</v>
      </c>
      <c r="C3378" s="9" t="s">
        <v>8365</v>
      </c>
      <c r="D3378" s="6" t="s">
        <v>42</v>
      </c>
      <c r="E3378" s="11">
        <f t="shared" si="104"/>
        <v>2685.38</v>
      </c>
      <c r="F3378">
        <f t="shared" si="105"/>
        <v>103244</v>
      </c>
      <c r="H3378" s="11">
        <v>2673.58</v>
      </c>
      <c r="I3378" s="76">
        <v>2685.38</v>
      </c>
    </row>
    <row r="3379" spans="2:9" x14ac:dyDescent="0.25">
      <c r="B3379" s="4">
        <v>103245</v>
      </c>
      <c r="C3379" s="8" t="s">
        <v>8366</v>
      </c>
      <c r="D3379" s="4" t="s">
        <v>42</v>
      </c>
      <c r="E3379" s="11">
        <f t="shared" si="104"/>
        <v>2109.38</v>
      </c>
      <c r="F3379">
        <f t="shared" si="105"/>
        <v>103245</v>
      </c>
      <c r="H3379" s="14">
        <v>2097.58</v>
      </c>
      <c r="I3379" s="807">
        <v>2109.38</v>
      </c>
    </row>
    <row r="3380" spans="2:9" ht="30" x14ac:dyDescent="0.25">
      <c r="B3380" s="6">
        <v>103246</v>
      </c>
      <c r="C3380" s="9" t="s">
        <v>8367</v>
      </c>
      <c r="D3380" s="6" t="s">
        <v>42</v>
      </c>
      <c r="E3380" s="11">
        <f t="shared" si="104"/>
        <v>2304.17</v>
      </c>
      <c r="F3380">
        <f t="shared" si="105"/>
        <v>103246</v>
      </c>
      <c r="H3380" s="11">
        <v>2292.37</v>
      </c>
      <c r="I3380" s="76">
        <v>2304.17</v>
      </c>
    </row>
    <row r="3381" spans="2:9" x14ac:dyDescent="0.25">
      <c r="B3381" s="4">
        <v>103247</v>
      </c>
      <c r="C3381" s="8" t="s">
        <v>8368</v>
      </c>
      <c r="D3381" s="4" t="s">
        <v>42</v>
      </c>
      <c r="E3381" s="11">
        <f t="shared" si="104"/>
        <v>2984.98</v>
      </c>
      <c r="F3381">
        <f t="shared" si="105"/>
        <v>103247</v>
      </c>
      <c r="H3381" s="14">
        <v>2973.18</v>
      </c>
      <c r="I3381" s="807">
        <v>2984.98</v>
      </c>
    </row>
    <row r="3382" spans="2:9" x14ac:dyDescent="0.25">
      <c r="B3382" s="6">
        <v>103248</v>
      </c>
      <c r="C3382" s="9" t="s">
        <v>8369</v>
      </c>
      <c r="D3382" s="6" t="s">
        <v>42</v>
      </c>
      <c r="E3382" s="11">
        <f t="shared" si="104"/>
        <v>2431.7199999999998</v>
      </c>
      <c r="F3382">
        <f t="shared" si="105"/>
        <v>103248</v>
      </c>
      <c r="H3382" s="11">
        <v>2419.92</v>
      </c>
      <c r="I3382" s="76">
        <v>2431.7199999999998</v>
      </c>
    </row>
    <row r="3383" spans="2:9" ht="30" x14ac:dyDescent="0.25">
      <c r="B3383" s="4">
        <v>103249</v>
      </c>
      <c r="C3383" s="8" t="s">
        <v>8370</v>
      </c>
      <c r="D3383" s="4" t="s">
        <v>42</v>
      </c>
      <c r="E3383" s="11">
        <f t="shared" si="104"/>
        <v>2615.56</v>
      </c>
      <c r="F3383">
        <f t="shared" si="105"/>
        <v>103249</v>
      </c>
      <c r="H3383" s="14">
        <v>2603.7600000000002</v>
      </c>
      <c r="I3383" s="807">
        <v>2615.56</v>
      </c>
    </row>
    <row r="3384" spans="2:9" x14ac:dyDescent="0.25">
      <c r="B3384" s="6">
        <v>103250</v>
      </c>
      <c r="C3384" s="9" t="s">
        <v>8371</v>
      </c>
      <c r="D3384" s="6" t="s">
        <v>42</v>
      </c>
      <c r="E3384" s="11">
        <f t="shared" si="104"/>
        <v>4352.05</v>
      </c>
      <c r="F3384">
        <f t="shared" si="105"/>
        <v>103250</v>
      </c>
      <c r="H3384" s="11">
        <v>4339.28</v>
      </c>
      <c r="I3384" s="76">
        <v>4352.05</v>
      </c>
    </row>
    <row r="3385" spans="2:9" x14ac:dyDescent="0.25">
      <c r="B3385" s="4">
        <v>103251</v>
      </c>
      <c r="C3385" s="8" t="s">
        <v>8372</v>
      </c>
      <c r="D3385" s="4" t="s">
        <v>42</v>
      </c>
      <c r="E3385" s="11">
        <f t="shared" si="104"/>
        <v>3428.02</v>
      </c>
      <c r="F3385">
        <f t="shared" si="105"/>
        <v>103251</v>
      </c>
      <c r="H3385" s="14">
        <v>3415.25</v>
      </c>
      <c r="I3385" s="807">
        <v>3428.02</v>
      </c>
    </row>
    <row r="3386" spans="2:9" ht="30" x14ac:dyDescent="0.25">
      <c r="B3386" s="6">
        <v>103252</v>
      </c>
      <c r="C3386" s="9" t="s">
        <v>8373</v>
      </c>
      <c r="D3386" s="6" t="s">
        <v>42</v>
      </c>
      <c r="E3386" s="11">
        <f t="shared" si="104"/>
        <v>3800.66</v>
      </c>
      <c r="F3386">
        <f t="shared" si="105"/>
        <v>103252</v>
      </c>
      <c r="H3386" s="11">
        <v>3787.89</v>
      </c>
      <c r="I3386" s="76">
        <v>3800.66</v>
      </c>
    </row>
    <row r="3387" spans="2:9" x14ac:dyDescent="0.25">
      <c r="B3387" s="4">
        <v>103253</v>
      </c>
      <c r="C3387" s="8" t="s">
        <v>8374</v>
      </c>
      <c r="D3387" s="4" t="s">
        <v>42</v>
      </c>
      <c r="E3387" s="11">
        <f t="shared" si="104"/>
        <v>5946.99</v>
      </c>
      <c r="F3387">
        <f t="shared" si="105"/>
        <v>103253</v>
      </c>
      <c r="H3387" s="14">
        <v>5933.66</v>
      </c>
      <c r="I3387" s="807">
        <v>5946.99</v>
      </c>
    </row>
    <row r="3388" spans="2:9" x14ac:dyDescent="0.25">
      <c r="B3388" s="6">
        <v>103254</v>
      </c>
      <c r="C3388" s="9" t="s">
        <v>8375</v>
      </c>
      <c r="D3388" s="6" t="s">
        <v>42</v>
      </c>
      <c r="E3388" s="11">
        <f t="shared" si="104"/>
        <v>4436.3</v>
      </c>
      <c r="F3388">
        <f t="shared" si="105"/>
        <v>103254</v>
      </c>
      <c r="H3388" s="11">
        <v>4422.97</v>
      </c>
      <c r="I3388" s="76">
        <v>4436.3</v>
      </c>
    </row>
    <row r="3389" spans="2:9" ht="30" x14ac:dyDescent="0.25">
      <c r="B3389" s="4">
        <v>103255</v>
      </c>
      <c r="C3389" s="8" t="s">
        <v>8376</v>
      </c>
      <c r="D3389" s="4" t="s">
        <v>42</v>
      </c>
      <c r="E3389" s="11">
        <f t="shared" si="104"/>
        <v>4969.3100000000004</v>
      </c>
      <c r="F3389">
        <f t="shared" si="105"/>
        <v>103255</v>
      </c>
      <c r="H3389" s="14">
        <v>4955.9799999999996</v>
      </c>
      <c r="I3389" s="807">
        <v>4969.3100000000004</v>
      </c>
    </row>
    <row r="3390" spans="2:9" x14ac:dyDescent="0.25">
      <c r="B3390" s="6">
        <v>103256</v>
      </c>
      <c r="C3390" s="9" t="s">
        <v>8377</v>
      </c>
      <c r="D3390" s="6" t="s">
        <v>42</v>
      </c>
      <c r="E3390" s="11">
        <f t="shared" si="104"/>
        <v>11065.38</v>
      </c>
      <c r="F3390">
        <f t="shared" si="105"/>
        <v>103256</v>
      </c>
      <c r="H3390" s="11">
        <v>11045.79</v>
      </c>
      <c r="I3390" s="76">
        <v>11065.38</v>
      </c>
    </row>
    <row r="3391" spans="2:9" x14ac:dyDescent="0.25">
      <c r="B3391" s="4">
        <v>103257</v>
      </c>
      <c r="C3391" s="8" t="s">
        <v>8378</v>
      </c>
      <c r="D3391" s="4" t="s">
        <v>42</v>
      </c>
      <c r="E3391" s="11">
        <f t="shared" si="104"/>
        <v>6297.57</v>
      </c>
      <c r="F3391">
        <f t="shared" si="105"/>
        <v>103257</v>
      </c>
      <c r="H3391" s="14">
        <v>6277.98</v>
      </c>
      <c r="I3391" s="807">
        <v>6297.57</v>
      </c>
    </row>
    <row r="3392" spans="2:9" x14ac:dyDescent="0.25">
      <c r="B3392" s="6">
        <v>103258</v>
      </c>
      <c r="C3392" s="9" t="s">
        <v>8379</v>
      </c>
      <c r="D3392" s="6" t="s">
        <v>42</v>
      </c>
      <c r="E3392" s="11">
        <f t="shared" si="104"/>
        <v>12376.72</v>
      </c>
      <c r="F3392">
        <f t="shared" si="105"/>
        <v>103258</v>
      </c>
      <c r="H3392" s="11">
        <v>12356.62</v>
      </c>
      <c r="I3392" s="76">
        <v>12376.72</v>
      </c>
    </row>
    <row r="3393" spans="2:9" x14ac:dyDescent="0.25">
      <c r="B3393" s="4">
        <v>103259</v>
      </c>
      <c r="C3393" s="8" t="s">
        <v>8380</v>
      </c>
      <c r="D3393" s="4" t="s">
        <v>42</v>
      </c>
      <c r="E3393" s="11">
        <f t="shared" si="104"/>
        <v>6640.92</v>
      </c>
      <c r="F3393">
        <f t="shared" si="105"/>
        <v>103259</v>
      </c>
      <c r="H3393" s="14">
        <v>6620.82</v>
      </c>
      <c r="I3393" s="807">
        <v>6640.92</v>
      </c>
    </row>
    <row r="3394" spans="2:9" x14ac:dyDescent="0.25">
      <c r="B3394" s="6">
        <v>103260</v>
      </c>
      <c r="C3394" s="9" t="s">
        <v>8381</v>
      </c>
      <c r="D3394" s="6" t="s">
        <v>42</v>
      </c>
      <c r="E3394" s="11">
        <f t="shared" si="104"/>
        <v>6823.45</v>
      </c>
      <c r="F3394">
        <f t="shared" si="105"/>
        <v>103260</v>
      </c>
      <c r="H3394" s="11">
        <v>6803.35</v>
      </c>
      <c r="I3394" s="76">
        <v>6823.45</v>
      </c>
    </row>
    <row r="3395" spans="2:9" x14ac:dyDescent="0.25">
      <c r="B3395" s="4">
        <v>103261</v>
      </c>
      <c r="C3395" s="8" t="s">
        <v>8382</v>
      </c>
      <c r="D3395" s="4" t="s">
        <v>42</v>
      </c>
      <c r="E3395" s="11">
        <f t="shared" ref="E3395:E3458" si="106">IF($K$2=$H$1,H3395,I3395)</f>
        <v>13965.57</v>
      </c>
      <c r="F3395">
        <f t="shared" ref="F3395:F3458" si="107">IF(LEN($B3395)=7,CONCATENATE(MID($B3395,1,6),"00",RIGHT($B3395,1)),IF(LEN($B3395)=8,CONCATENATE(MID($B3395,1,6),"0",RIGHT($B3395,2)),$B3395))</f>
        <v>103261</v>
      </c>
      <c r="H3395" s="14">
        <v>13943.5</v>
      </c>
      <c r="I3395" s="807">
        <v>13965.57</v>
      </c>
    </row>
    <row r="3396" spans="2:9" x14ac:dyDescent="0.25">
      <c r="B3396" s="6">
        <v>103262</v>
      </c>
      <c r="C3396" s="9" t="s">
        <v>8383</v>
      </c>
      <c r="D3396" s="6" t="s">
        <v>42</v>
      </c>
      <c r="E3396" s="11">
        <f t="shared" si="106"/>
        <v>8739.48</v>
      </c>
      <c r="F3396">
        <f t="shared" si="107"/>
        <v>103262</v>
      </c>
      <c r="H3396" s="11">
        <v>8717.41</v>
      </c>
      <c r="I3396" s="76">
        <v>8739.48</v>
      </c>
    </row>
    <row r="3397" spans="2:9" x14ac:dyDescent="0.25">
      <c r="B3397" s="4">
        <v>103263</v>
      </c>
      <c r="C3397" s="8" t="s">
        <v>8384</v>
      </c>
      <c r="D3397" s="4" t="s">
        <v>42</v>
      </c>
      <c r="E3397" s="11">
        <f t="shared" si="106"/>
        <v>19369.64</v>
      </c>
      <c r="F3397">
        <f t="shared" si="107"/>
        <v>103263</v>
      </c>
      <c r="H3397" s="14">
        <v>19341.759999999998</v>
      </c>
      <c r="I3397" s="807">
        <v>19369.64</v>
      </c>
    </row>
    <row r="3398" spans="2:9" x14ac:dyDescent="0.25">
      <c r="B3398" s="6">
        <v>103264</v>
      </c>
      <c r="C3398" s="9" t="s">
        <v>8385</v>
      </c>
      <c r="D3398" s="6" t="s">
        <v>42</v>
      </c>
      <c r="E3398" s="11">
        <f t="shared" si="106"/>
        <v>10813.03</v>
      </c>
      <c r="F3398">
        <f t="shared" si="107"/>
        <v>103264</v>
      </c>
      <c r="H3398" s="11">
        <v>10785.15</v>
      </c>
      <c r="I3398" s="76">
        <v>10813.03</v>
      </c>
    </row>
    <row r="3399" spans="2:9" ht="30" x14ac:dyDescent="0.25">
      <c r="B3399" s="4">
        <v>103265</v>
      </c>
      <c r="C3399" s="8" t="s">
        <v>8386</v>
      </c>
      <c r="D3399" s="4" t="s">
        <v>42</v>
      </c>
      <c r="E3399" s="11">
        <f t="shared" si="106"/>
        <v>23374.82</v>
      </c>
      <c r="F3399">
        <f t="shared" si="107"/>
        <v>103265</v>
      </c>
      <c r="H3399" s="14">
        <v>23346.94</v>
      </c>
      <c r="I3399" s="807">
        <v>23374.82</v>
      </c>
    </row>
    <row r="3400" spans="2:9" x14ac:dyDescent="0.25">
      <c r="B3400" s="6">
        <v>103266</v>
      </c>
      <c r="C3400" s="9" t="s">
        <v>8387</v>
      </c>
      <c r="D3400" s="6" t="s">
        <v>42</v>
      </c>
      <c r="E3400" s="11">
        <f t="shared" si="106"/>
        <v>12089.38</v>
      </c>
      <c r="F3400">
        <f t="shared" si="107"/>
        <v>103266</v>
      </c>
      <c r="H3400" s="11">
        <v>12061.5</v>
      </c>
      <c r="I3400" s="76">
        <v>12089.38</v>
      </c>
    </row>
    <row r="3401" spans="2:9" x14ac:dyDescent="0.25">
      <c r="B3401" s="4">
        <v>103267</v>
      </c>
      <c r="C3401" s="8" t="s">
        <v>8388</v>
      </c>
      <c r="D3401" s="4" t="s">
        <v>42</v>
      </c>
      <c r="E3401" s="11">
        <f t="shared" si="106"/>
        <v>6889.16</v>
      </c>
      <c r="F3401">
        <f t="shared" si="107"/>
        <v>103267</v>
      </c>
      <c r="H3401" s="14">
        <v>6869.07</v>
      </c>
      <c r="I3401" s="807">
        <v>6889.16</v>
      </c>
    </row>
    <row r="3402" spans="2:9" ht="30" x14ac:dyDescent="0.25">
      <c r="B3402" s="6">
        <v>103268</v>
      </c>
      <c r="C3402" s="9" t="s">
        <v>8389</v>
      </c>
      <c r="D3402" s="6" t="s">
        <v>42</v>
      </c>
      <c r="E3402" s="11">
        <f t="shared" si="106"/>
        <v>8189.24</v>
      </c>
      <c r="F3402">
        <f t="shared" si="107"/>
        <v>103268</v>
      </c>
      <c r="H3402" s="11">
        <v>8169.15</v>
      </c>
      <c r="I3402" s="76">
        <v>8189.24</v>
      </c>
    </row>
    <row r="3403" spans="2:9" x14ac:dyDescent="0.25">
      <c r="B3403" s="4">
        <v>103269</v>
      </c>
      <c r="C3403" s="8" t="s">
        <v>8390</v>
      </c>
      <c r="D3403" s="4" t="s">
        <v>42</v>
      </c>
      <c r="E3403" s="11">
        <f t="shared" si="106"/>
        <v>8479.76</v>
      </c>
      <c r="F3403">
        <f t="shared" si="107"/>
        <v>103269</v>
      </c>
      <c r="H3403" s="14">
        <v>8458.8700000000008</v>
      </c>
      <c r="I3403" s="807">
        <v>8479.76</v>
      </c>
    </row>
    <row r="3404" spans="2:9" ht="30" x14ac:dyDescent="0.25">
      <c r="B3404" s="6">
        <v>103270</v>
      </c>
      <c r="C3404" s="9" t="s">
        <v>8391</v>
      </c>
      <c r="D3404" s="6" t="s">
        <v>42</v>
      </c>
      <c r="E3404" s="11">
        <f t="shared" si="106"/>
        <v>8804.5400000000009</v>
      </c>
      <c r="F3404">
        <f t="shared" si="107"/>
        <v>103270</v>
      </c>
      <c r="H3404" s="11">
        <v>8783.65</v>
      </c>
      <c r="I3404" s="76">
        <v>8804.5400000000009</v>
      </c>
    </row>
    <row r="3405" spans="2:9" x14ac:dyDescent="0.25">
      <c r="B3405" s="4">
        <v>103271</v>
      </c>
      <c r="C3405" s="8" t="s">
        <v>8392</v>
      </c>
      <c r="D3405" s="4" t="s">
        <v>42</v>
      </c>
      <c r="E3405" s="11">
        <f t="shared" si="106"/>
        <v>12493.4</v>
      </c>
      <c r="F3405">
        <f t="shared" si="107"/>
        <v>103271</v>
      </c>
      <c r="H3405" s="14">
        <v>12469.35</v>
      </c>
      <c r="I3405" s="807">
        <v>12493.4</v>
      </c>
    </row>
    <row r="3406" spans="2:9" ht="30" x14ac:dyDescent="0.25">
      <c r="B3406" s="6">
        <v>103272</v>
      </c>
      <c r="C3406" s="9" t="s">
        <v>8393</v>
      </c>
      <c r="D3406" s="6" t="s">
        <v>42</v>
      </c>
      <c r="E3406" s="11">
        <f t="shared" si="106"/>
        <v>12906.41</v>
      </c>
      <c r="F3406">
        <f t="shared" si="107"/>
        <v>103272</v>
      </c>
      <c r="H3406" s="11">
        <v>12882.36</v>
      </c>
      <c r="I3406" s="76">
        <v>12906.41</v>
      </c>
    </row>
    <row r="3407" spans="2:9" x14ac:dyDescent="0.25">
      <c r="B3407" s="4">
        <v>103273</v>
      </c>
      <c r="C3407" s="8" t="s">
        <v>8394</v>
      </c>
      <c r="D3407" s="4" t="s">
        <v>42</v>
      </c>
      <c r="E3407" s="11">
        <f t="shared" si="106"/>
        <v>13229.5</v>
      </c>
      <c r="F3407">
        <f t="shared" si="107"/>
        <v>103273</v>
      </c>
      <c r="H3407" s="14">
        <v>13199.42</v>
      </c>
      <c r="I3407" s="807">
        <v>13229.5</v>
      </c>
    </row>
    <row r="3408" spans="2:9" ht="30" x14ac:dyDescent="0.25">
      <c r="B3408" s="6">
        <v>103274</v>
      </c>
      <c r="C3408" s="9" t="s">
        <v>8395</v>
      </c>
      <c r="D3408" s="6" t="s">
        <v>42</v>
      </c>
      <c r="E3408" s="11">
        <f t="shared" si="106"/>
        <v>15171.95</v>
      </c>
      <c r="F3408">
        <f t="shared" si="107"/>
        <v>103274</v>
      </c>
      <c r="H3408" s="11">
        <v>15141.87</v>
      </c>
      <c r="I3408" s="76">
        <v>15171.95</v>
      </c>
    </row>
    <row r="3409" spans="2:9" x14ac:dyDescent="0.25">
      <c r="B3409" s="4">
        <v>103275</v>
      </c>
      <c r="C3409" s="8" t="s">
        <v>8396</v>
      </c>
      <c r="D3409" s="4" t="s">
        <v>42</v>
      </c>
      <c r="E3409" s="11">
        <f t="shared" si="106"/>
        <v>15092.65</v>
      </c>
      <c r="F3409">
        <f t="shared" si="107"/>
        <v>103275</v>
      </c>
      <c r="H3409" s="14">
        <v>15062.57</v>
      </c>
      <c r="I3409" s="807">
        <v>15092.65</v>
      </c>
    </row>
    <row r="3410" spans="2:9" ht="30" x14ac:dyDescent="0.25">
      <c r="B3410" s="6">
        <v>103276</v>
      </c>
      <c r="C3410" s="9" t="s">
        <v>8397</v>
      </c>
      <c r="D3410" s="6" t="s">
        <v>42</v>
      </c>
      <c r="E3410" s="11">
        <f t="shared" si="106"/>
        <v>15843.92</v>
      </c>
      <c r="F3410">
        <f t="shared" si="107"/>
        <v>103276</v>
      </c>
      <c r="H3410" s="11">
        <v>15813.84</v>
      </c>
      <c r="I3410" s="76">
        <v>15843.92</v>
      </c>
    </row>
    <row r="3411" spans="2:9" x14ac:dyDescent="0.25">
      <c r="B3411" s="4">
        <v>103277</v>
      </c>
      <c r="C3411" s="8" t="s">
        <v>8398</v>
      </c>
      <c r="D3411" s="4" t="s">
        <v>42</v>
      </c>
      <c r="E3411" s="11">
        <f t="shared" si="106"/>
        <v>29297.42</v>
      </c>
      <c r="F3411">
        <f t="shared" si="107"/>
        <v>103277</v>
      </c>
      <c r="H3411" s="14">
        <v>29260.82</v>
      </c>
      <c r="I3411" s="807">
        <v>29297.42</v>
      </c>
    </row>
    <row r="3412" spans="2:9" x14ac:dyDescent="0.25">
      <c r="B3412" s="6">
        <v>103278</v>
      </c>
      <c r="C3412" s="9" t="s">
        <v>8399</v>
      </c>
      <c r="D3412" s="6" t="s">
        <v>42</v>
      </c>
      <c r="E3412" s="11">
        <f t="shared" si="106"/>
        <v>37548.730000000003</v>
      </c>
      <c r="F3412">
        <f t="shared" si="107"/>
        <v>103278</v>
      </c>
      <c r="H3412" s="11">
        <v>37511.1</v>
      </c>
      <c r="I3412" s="76">
        <v>37548.730000000003</v>
      </c>
    </row>
    <row r="3413" spans="2:9" x14ac:dyDescent="0.25">
      <c r="B3413" s="4">
        <v>103288</v>
      </c>
      <c r="C3413" s="8" t="s">
        <v>6677</v>
      </c>
      <c r="D3413" s="4" t="s">
        <v>42</v>
      </c>
      <c r="E3413" s="11">
        <f t="shared" si="106"/>
        <v>14.37</v>
      </c>
      <c r="F3413">
        <f t="shared" si="107"/>
        <v>103288</v>
      </c>
      <c r="H3413" s="14">
        <v>13.03</v>
      </c>
      <c r="I3413" s="811">
        <v>14.37</v>
      </c>
    </row>
    <row r="3414" spans="2:9" ht="30" x14ac:dyDescent="0.25">
      <c r="B3414" s="6">
        <v>103289</v>
      </c>
      <c r="C3414" s="9" t="s">
        <v>6678</v>
      </c>
      <c r="D3414" s="6" t="s">
        <v>9</v>
      </c>
      <c r="E3414" s="11">
        <f t="shared" si="106"/>
        <v>31.53</v>
      </c>
      <c r="F3414">
        <f t="shared" si="107"/>
        <v>103289</v>
      </c>
      <c r="H3414" s="11">
        <v>31.06</v>
      </c>
      <c r="I3414" s="76">
        <v>31.53</v>
      </c>
    </row>
    <row r="3415" spans="2:9" ht="30" x14ac:dyDescent="0.25">
      <c r="B3415" s="4">
        <v>103290</v>
      </c>
      <c r="C3415" s="8" t="s">
        <v>6679</v>
      </c>
      <c r="D3415" s="4" t="s">
        <v>9</v>
      </c>
      <c r="E3415" s="11">
        <f t="shared" si="106"/>
        <v>50.47</v>
      </c>
      <c r="F3415">
        <f t="shared" si="107"/>
        <v>103290</v>
      </c>
      <c r="H3415" s="14">
        <v>49.98</v>
      </c>
      <c r="I3415" s="807">
        <v>50.47</v>
      </c>
    </row>
    <row r="3416" spans="2:9" ht="30" x14ac:dyDescent="0.25">
      <c r="B3416" s="6">
        <v>103291</v>
      </c>
      <c r="C3416" s="9" t="s">
        <v>6680</v>
      </c>
      <c r="D3416" s="6" t="s">
        <v>9</v>
      </c>
      <c r="E3416" s="11">
        <f t="shared" si="106"/>
        <v>62.43</v>
      </c>
      <c r="F3416">
        <f t="shared" si="107"/>
        <v>103291</v>
      </c>
      <c r="H3416" s="11">
        <v>61.9</v>
      </c>
      <c r="I3416" s="76">
        <v>62.43</v>
      </c>
    </row>
    <row r="3417" spans="2:9" ht="30" x14ac:dyDescent="0.25">
      <c r="B3417" s="4">
        <v>103292</v>
      </c>
      <c r="C3417" s="8" t="s">
        <v>6681</v>
      </c>
      <c r="D3417" s="4" t="s">
        <v>9</v>
      </c>
      <c r="E3417" s="11">
        <f t="shared" si="106"/>
        <v>75.2</v>
      </c>
      <c r="F3417">
        <f t="shared" si="107"/>
        <v>103292</v>
      </c>
      <c r="H3417" s="14">
        <v>74.66</v>
      </c>
      <c r="I3417" s="807">
        <v>75.2</v>
      </c>
    </row>
    <row r="3418" spans="2:9" ht="30" x14ac:dyDescent="0.25">
      <c r="B3418" s="6">
        <v>101936</v>
      </c>
      <c r="C3418" s="9" t="s">
        <v>18404</v>
      </c>
      <c r="D3418" s="6" t="s">
        <v>42</v>
      </c>
      <c r="E3418" s="11">
        <f t="shared" si="106"/>
        <v>7173.48</v>
      </c>
      <c r="F3418">
        <f t="shared" si="107"/>
        <v>101936</v>
      </c>
      <c r="H3418" s="11">
        <v>6813.08</v>
      </c>
      <c r="I3418" s="76">
        <v>7173.48</v>
      </c>
    </row>
    <row r="3419" spans="2:9" ht="30" x14ac:dyDescent="0.25">
      <c r="B3419" s="4">
        <v>101937</v>
      </c>
      <c r="C3419" s="8" t="s">
        <v>18405</v>
      </c>
      <c r="D3419" s="4" t="s">
        <v>42</v>
      </c>
      <c r="E3419" s="11">
        <f t="shared" si="106"/>
        <v>13133.73</v>
      </c>
      <c r="F3419">
        <f t="shared" si="107"/>
        <v>101937</v>
      </c>
      <c r="H3419" s="14">
        <v>12354.35</v>
      </c>
      <c r="I3419" s="807">
        <v>13133.73</v>
      </c>
    </row>
    <row r="3420" spans="2:9" x14ac:dyDescent="0.25">
      <c r="B3420" s="6">
        <v>98294</v>
      </c>
      <c r="C3420" s="9" t="s">
        <v>3829</v>
      </c>
      <c r="D3420" s="6" t="s">
        <v>9</v>
      </c>
      <c r="E3420" s="11">
        <f t="shared" si="106"/>
        <v>7.41</v>
      </c>
      <c r="F3420">
        <f t="shared" si="107"/>
        <v>98294</v>
      </c>
      <c r="H3420" s="11">
        <v>7.32</v>
      </c>
      <c r="I3420">
        <v>7.41</v>
      </c>
    </row>
    <row r="3421" spans="2:9" x14ac:dyDescent="0.25">
      <c r="B3421" s="4">
        <v>98295</v>
      </c>
      <c r="C3421" s="8" t="s">
        <v>3830</v>
      </c>
      <c r="D3421" s="4" t="s">
        <v>9</v>
      </c>
      <c r="E3421" s="11">
        <f t="shared" si="106"/>
        <v>6.72</v>
      </c>
      <c r="F3421">
        <f t="shared" si="107"/>
        <v>98295</v>
      </c>
      <c r="H3421" s="14">
        <v>6.7</v>
      </c>
      <c r="I3421" s="807">
        <v>6.72</v>
      </c>
    </row>
    <row r="3422" spans="2:9" x14ac:dyDescent="0.25">
      <c r="B3422" s="6">
        <v>98296</v>
      </c>
      <c r="C3422" s="9" t="s">
        <v>3831</v>
      </c>
      <c r="D3422" s="6" t="s">
        <v>9</v>
      </c>
      <c r="E3422" s="11">
        <f t="shared" si="106"/>
        <v>10.79</v>
      </c>
      <c r="F3422">
        <f t="shared" si="107"/>
        <v>98296</v>
      </c>
      <c r="H3422" s="11">
        <v>10.66</v>
      </c>
      <c r="I3422" s="76">
        <v>10.79</v>
      </c>
    </row>
    <row r="3423" spans="2:9" x14ac:dyDescent="0.25">
      <c r="B3423" s="4">
        <v>98297</v>
      </c>
      <c r="C3423" s="8" t="s">
        <v>3832</v>
      </c>
      <c r="D3423" s="4" t="s">
        <v>9</v>
      </c>
      <c r="E3423" s="11">
        <f t="shared" si="106"/>
        <v>9.6999999999999993</v>
      </c>
      <c r="F3423">
        <f t="shared" si="107"/>
        <v>98297</v>
      </c>
      <c r="H3423" s="14">
        <v>9.67</v>
      </c>
      <c r="I3423" s="811">
        <v>9.6999999999999993</v>
      </c>
    </row>
    <row r="3424" spans="2:9" x14ac:dyDescent="0.25">
      <c r="B3424" s="6">
        <v>98298</v>
      </c>
      <c r="C3424" s="9" t="s">
        <v>8202</v>
      </c>
      <c r="D3424" s="6" t="s">
        <v>9</v>
      </c>
      <c r="E3424" s="11">
        <f t="shared" si="106"/>
        <v>26.61</v>
      </c>
      <c r="F3424">
        <f t="shared" si="107"/>
        <v>98298</v>
      </c>
      <c r="H3424" s="11">
        <v>26.45</v>
      </c>
      <c r="I3424" s="76">
        <v>26.61</v>
      </c>
    </row>
    <row r="3425" spans="2:9" x14ac:dyDescent="0.25">
      <c r="B3425" s="4">
        <v>98299</v>
      </c>
      <c r="C3425" s="8" t="s">
        <v>8203</v>
      </c>
      <c r="D3425" s="4" t="s">
        <v>9</v>
      </c>
      <c r="E3425" s="11">
        <f t="shared" si="106"/>
        <v>25.27</v>
      </c>
      <c r="F3425">
        <f t="shared" si="107"/>
        <v>98299</v>
      </c>
      <c r="H3425" s="14">
        <v>25.24</v>
      </c>
      <c r="I3425" s="811">
        <v>25.27</v>
      </c>
    </row>
    <row r="3426" spans="2:9" x14ac:dyDescent="0.25">
      <c r="B3426" s="6">
        <v>98300</v>
      </c>
      <c r="C3426" s="9" t="s">
        <v>8400</v>
      </c>
      <c r="D3426" s="6" t="s">
        <v>9</v>
      </c>
      <c r="E3426" s="11">
        <f t="shared" si="106"/>
        <v>5.89</v>
      </c>
      <c r="F3426">
        <f t="shared" si="107"/>
        <v>98300</v>
      </c>
      <c r="H3426" s="11">
        <v>5.51</v>
      </c>
      <c r="I3426">
        <v>5.89</v>
      </c>
    </row>
    <row r="3427" spans="2:9" x14ac:dyDescent="0.25">
      <c r="B3427" s="4">
        <v>98301</v>
      </c>
      <c r="C3427" s="8" t="s">
        <v>3833</v>
      </c>
      <c r="D3427" s="4" t="s">
        <v>42</v>
      </c>
      <c r="E3427" s="11">
        <f t="shared" si="106"/>
        <v>591.59</v>
      </c>
      <c r="F3427">
        <f t="shared" si="107"/>
        <v>98301</v>
      </c>
      <c r="H3427" s="14">
        <v>560.71</v>
      </c>
      <c r="I3427" s="811">
        <v>591.59</v>
      </c>
    </row>
    <row r="3428" spans="2:9" x14ac:dyDescent="0.25">
      <c r="B3428" s="6">
        <v>98302</v>
      </c>
      <c r="C3428" s="9" t="s">
        <v>3834</v>
      </c>
      <c r="D3428" s="6" t="s">
        <v>42</v>
      </c>
      <c r="E3428" s="11">
        <f t="shared" si="106"/>
        <v>1078.23</v>
      </c>
      <c r="F3428">
        <f t="shared" si="107"/>
        <v>98302</v>
      </c>
      <c r="H3428" s="11">
        <v>1047.3499999999999</v>
      </c>
      <c r="I3428" s="76">
        <v>1078.23</v>
      </c>
    </row>
    <row r="3429" spans="2:9" x14ac:dyDescent="0.25">
      <c r="B3429" s="4">
        <v>98304</v>
      </c>
      <c r="C3429" s="8" t="s">
        <v>3835</v>
      </c>
      <c r="D3429" s="4" t="s">
        <v>42</v>
      </c>
      <c r="E3429" s="11">
        <f t="shared" si="106"/>
        <v>3336.69</v>
      </c>
      <c r="F3429">
        <f t="shared" si="107"/>
        <v>98304</v>
      </c>
      <c r="H3429" s="14">
        <v>3275.32</v>
      </c>
      <c r="I3429" s="807">
        <v>3336.69</v>
      </c>
    </row>
    <row r="3430" spans="2:9" x14ac:dyDescent="0.25">
      <c r="B3430" s="6">
        <v>98305</v>
      </c>
      <c r="C3430" s="9" t="s">
        <v>7281</v>
      </c>
      <c r="D3430" s="6" t="s">
        <v>42</v>
      </c>
      <c r="E3430" s="11">
        <f t="shared" si="106"/>
        <v>2409.86</v>
      </c>
      <c r="F3430">
        <f t="shared" si="107"/>
        <v>98305</v>
      </c>
      <c r="H3430" s="11">
        <v>2404.75</v>
      </c>
      <c r="I3430" s="76">
        <v>2409.86</v>
      </c>
    </row>
    <row r="3431" spans="2:9" x14ac:dyDescent="0.25">
      <c r="B3431" s="4">
        <v>98306</v>
      </c>
      <c r="C3431" s="8" t="s">
        <v>7282</v>
      </c>
      <c r="D3431" s="4" t="s">
        <v>42</v>
      </c>
      <c r="E3431" s="11">
        <f t="shared" si="106"/>
        <v>58.82</v>
      </c>
      <c r="F3431">
        <f t="shared" si="107"/>
        <v>98306</v>
      </c>
      <c r="H3431" s="14">
        <v>55.43</v>
      </c>
      <c r="I3431" s="811">
        <v>58.82</v>
      </c>
    </row>
    <row r="3432" spans="2:9" x14ac:dyDescent="0.25">
      <c r="B3432" s="6">
        <v>98307</v>
      </c>
      <c r="C3432" s="9" t="s">
        <v>3836</v>
      </c>
      <c r="D3432" s="6" t="s">
        <v>42</v>
      </c>
      <c r="E3432" s="11">
        <f t="shared" si="106"/>
        <v>42.93</v>
      </c>
      <c r="F3432">
        <f t="shared" si="107"/>
        <v>98307</v>
      </c>
      <c r="H3432" s="11">
        <v>41.9</v>
      </c>
      <c r="I3432" s="76">
        <v>42.93</v>
      </c>
    </row>
    <row r="3433" spans="2:9" x14ac:dyDescent="0.25">
      <c r="B3433" s="4">
        <v>98308</v>
      </c>
      <c r="C3433" s="8" t="s">
        <v>3837</v>
      </c>
      <c r="D3433" s="4" t="s">
        <v>42</v>
      </c>
      <c r="E3433" s="11">
        <f t="shared" si="106"/>
        <v>28.67</v>
      </c>
      <c r="F3433">
        <f t="shared" si="107"/>
        <v>98308</v>
      </c>
      <c r="H3433" s="14">
        <v>27.64</v>
      </c>
      <c r="I3433" s="807">
        <v>28.67</v>
      </c>
    </row>
    <row r="3434" spans="2:9" x14ac:dyDescent="0.25">
      <c r="B3434" s="6">
        <v>98593</v>
      </c>
      <c r="C3434" s="9" t="s">
        <v>3838</v>
      </c>
      <c r="D3434" s="6" t="s">
        <v>42</v>
      </c>
      <c r="E3434" s="11">
        <f t="shared" si="106"/>
        <v>2344.42</v>
      </c>
      <c r="F3434">
        <f t="shared" si="107"/>
        <v>98593</v>
      </c>
      <c r="H3434" s="11">
        <v>2283.0500000000002</v>
      </c>
      <c r="I3434" s="76">
        <v>2344.42</v>
      </c>
    </row>
    <row r="3435" spans="2:9" x14ac:dyDescent="0.25">
      <c r="B3435" s="4">
        <v>100553</v>
      </c>
      <c r="C3435" s="8" t="s">
        <v>8401</v>
      </c>
      <c r="D3435" s="4" t="s">
        <v>9</v>
      </c>
      <c r="E3435" s="11">
        <f t="shared" si="106"/>
        <v>28.09</v>
      </c>
      <c r="F3435">
        <f t="shared" si="107"/>
        <v>100553</v>
      </c>
      <c r="H3435" s="14">
        <v>27.72</v>
      </c>
      <c r="I3435" s="807">
        <v>28.09</v>
      </c>
    </row>
    <row r="3436" spans="2:9" x14ac:dyDescent="0.25">
      <c r="B3436" s="6">
        <v>100554</v>
      </c>
      <c r="C3436" s="9" t="s">
        <v>8402</v>
      </c>
      <c r="D3436" s="6" t="s">
        <v>9</v>
      </c>
      <c r="E3436" s="11">
        <f t="shared" si="106"/>
        <v>5.62</v>
      </c>
      <c r="F3436">
        <f t="shared" si="107"/>
        <v>100554</v>
      </c>
      <c r="H3436" s="11">
        <v>5.27</v>
      </c>
      <c r="I3436" s="76">
        <v>5.62</v>
      </c>
    </row>
    <row r="3437" spans="2:9" x14ac:dyDescent="0.25">
      <c r="B3437" s="4">
        <v>100555</v>
      </c>
      <c r="C3437" s="8" t="s">
        <v>7283</v>
      </c>
      <c r="D3437" s="4" t="s">
        <v>42</v>
      </c>
      <c r="E3437" s="11">
        <f t="shared" si="106"/>
        <v>1209.69</v>
      </c>
      <c r="F3437">
        <f t="shared" si="107"/>
        <v>100555</v>
      </c>
      <c r="H3437" s="14">
        <v>1204.58</v>
      </c>
      <c r="I3437" s="807">
        <v>1209.69</v>
      </c>
    </row>
    <row r="3438" spans="2:9" x14ac:dyDescent="0.25">
      <c r="B3438" s="6">
        <v>89355</v>
      </c>
      <c r="C3438" s="9" t="s">
        <v>7284</v>
      </c>
      <c r="D3438" s="6" t="s">
        <v>9</v>
      </c>
      <c r="E3438" s="11">
        <f t="shared" si="106"/>
        <v>19</v>
      </c>
      <c r="F3438">
        <f t="shared" si="107"/>
        <v>89355</v>
      </c>
      <c r="H3438" s="11">
        <v>17.41</v>
      </c>
      <c r="I3438" s="76">
        <v>19</v>
      </c>
    </row>
    <row r="3439" spans="2:9" x14ac:dyDescent="0.25">
      <c r="B3439" s="4">
        <v>89356</v>
      </c>
      <c r="C3439" s="8" t="s">
        <v>7285</v>
      </c>
      <c r="D3439" s="4" t="s">
        <v>9</v>
      </c>
      <c r="E3439" s="11">
        <f t="shared" si="106"/>
        <v>21.91</v>
      </c>
      <c r="F3439">
        <f t="shared" si="107"/>
        <v>89356</v>
      </c>
      <c r="H3439" s="14">
        <v>20.07</v>
      </c>
      <c r="I3439" s="807">
        <v>21.91</v>
      </c>
    </row>
    <row r="3440" spans="2:9" x14ac:dyDescent="0.25">
      <c r="B3440" s="6">
        <v>89357</v>
      </c>
      <c r="C3440" s="9" t="s">
        <v>7286</v>
      </c>
      <c r="D3440" s="6" t="s">
        <v>9</v>
      </c>
      <c r="E3440" s="11">
        <f t="shared" si="106"/>
        <v>30.04</v>
      </c>
      <c r="F3440">
        <f t="shared" si="107"/>
        <v>89357</v>
      </c>
      <c r="H3440" s="11">
        <v>27.83</v>
      </c>
      <c r="I3440" s="76">
        <v>30.04</v>
      </c>
    </row>
    <row r="3441" spans="2:9" x14ac:dyDescent="0.25">
      <c r="B3441" s="4">
        <v>89401</v>
      </c>
      <c r="C3441" s="8" t="s">
        <v>7287</v>
      </c>
      <c r="D3441" s="4" t="s">
        <v>9</v>
      </c>
      <c r="E3441" s="11">
        <f t="shared" si="106"/>
        <v>9.99</v>
      </c>
      <c r="F3441">
        <f t="shared" si="107"/>
        <v>89401</v>
      </c>
      <c r="H3441" s="14">
        <v>9.32</v>
      </c>
      <c r="I3441" s="807">
        <v>9.99</v>
      </c>
    </row>
    <row r="3442" spans="2:9" x14ac:dyDescent="0.25">
      <c r="B3442" s="6">
        <v>89402</v>
      </c>
      <c r="C3442" s="9" t="s">
        <v>7288</v>
      </c>
      <c r="D3442" s="6" t="s">
        <v>9</v>
      </c>
      <c r="E3442" s="11">
        <f t="shared" si="106"/>
        <v>11.49</v>
      </c>
      <c r="F3442">
        <f t="shared" si="107"/>
        <v>89402</v>
      </c>
      <c r="H3442" s="11">
        <v>10.72</v>
      </c>
      <c r="I3442" s="76">
        <v>11.49</v>
      </c>
    </row>
    <row r="3443" spans="2:9" x14ac:dyDescent="0.25">
      <c r="B3443" s="4">
        <v>89403</v>
      </c>
      <c r="C3443" s="8" t="s">
        <v>7289</v>
      </c>
      <c r="D3443" s="4" t="s">
        <v>9</v>
      </c>
      <c r="E3443" s="11">
        <f t="shared" si="106"/>
        <v>17.61</v>
      </c>
      <c r="F3443">
        <f t="shared" si="107"/>
        <v>89403</v>
      </c>
      <c r="H3443" s="14">
        <v>16.690000000000001</v>
      </c>
      <c r="I3443" s="807">
        <v>17.61</v>
      </c>
    </row>
    <row r="3444" spans="2:9" x14ac:dyDescent="0.25">
      <c r="B3444" s="6">
        <v>89446</v>
      </c>
      <c r="C3444" s="9" t="s">
        <v>7290</v>
      </c>
      <c r="D3444" s="6" t="s">
        <v>9</v>
      </c>
      <c r="E3444" s="11">
        <f t="shared" si="106"/>
        <v>4.93</v>
      </c>
      <c r="F3444">
        <f t="shared" si="107"/>
        <v>89446</v>
      </c>
      <c r="H3444" s="11">
        <v>4.84</v>
      </c>
      <c r="I3444" s="76">
        <v>4.93</v>
      </c>
    </row>
    <row r="3445" spans="2:9" x14ac:dyDescent="0.25">
      <c r="B3445" s="4">
        <v>89447</v>
      </c>
      <c r="C3445" s="8" t="s">
        <v>7291</v>
      </c>
      <c r="D3445" s="4" t="s">
        <v>9</v>
      </c>
      <c r="E3445" s="11">
        <f t="shared" si="106"/>
        <v>9.81</v>
      </c>
      <c r="F3445">
        <f t="shared" si="107"/>
        <v>89447</v>
      </c>
      <c r="H3445" s="14">
        <v>9.69</v>
      </c>
      <c r="I3445" s="807">
        <v>9.81</v>
      </c>
    </row>
    <row r="3446" spans="2:9" x14ac:dyDescent="0.25">
      <c r="B3446" s="6">
        <v>89448</v>
      </c>
      <c r="C3446" s="9" t="s">
        <v>7292</v>
      </c>
      <c r="D3446" s="6" t="s">
        <v>9</v>
      </c>
      <c r="E3446" s="11">
        <f t="shared" si="106"/>
        <v>15</v>
      </c>
      <c r="F3446">
        <f t="shared" si="107"/>
        <v>89448</v>
      </c>
      <c r="H3446" s="11">
        <v>14.86</v>
      </c>
      <c r="I3446" s="76">
        <v>15</v>
      </c>
    </row>
    <row r="3447" spans="2:9" x14ac:dyDescent="0.25">
      <c r="B3447" s="4">
        <v>89449</v>
      </c>
      <c r="C3447" s="8" t="s">
        <v>7293</v>
      </c>
      <c r="D3447" s="4" t="s">
        <v>9</v>
      </c>
      <c r="E3447" s="11">
        <f t="shared" si="106"/>
        <v>16.61</v>
      </c>
      <c r="F3447">
        <f t="shared" si="107"/>
        <v>89449</v>
      </c>
      <c r="H3447" s="14">
        <v>16.440000000000001</v>
      </c>
      <c r="I3447" s="807">
        <v>16.61</v>
      </c>
    </row>
    <row r="3448" spans="2:9" x14ac:dyDescent="0.25">
      <c r="B3448" s="6">
        <v>89450</v>
      </c>
      <c r="C3448" s="9" t="s">
        <v>7294</v>
      </c>
      <c r="D3448" s="6" t="s">
        <v>9</v>
      </c>
      <c r="E3448" s="11">
        <f t="shared" si="106"/>
        <v>26.57</v>
      </c>
      <c r="F3448">
        <f t="shared" si="107"/>
        <v>89450</v>
      </c>
      <c r="H3448" s="11">
        <v>26.38</v>
      </c>
      <c r="I3448" s="76">
        <v>26.57</v>
      </c>
    </row>
    <row r="3449" spans="2:9" x14ac:dyDescent="0.25">
      <c r="B3449" s="4">
        <v>89451</v>
      </c>
      <c r="C3449" s="8" t="s">
        <v>7295</v>
      </c>
      <c r="D3449" s="4" t="s">
        <v>9</v>
      </c>
      <c r="E3449" s="11">
        <f t="shared" si="106"/>
        <v>43.25</v>
      </c>
      <c r="F3449">
        <f t="shared" si="107"/>
        <v>89451</v>
      </c>
      <c r="H3449" s="14">
        <v>43</v>
      </c>
      <c r="I3449" s="807">
        <v>43.25</v>
      </c>
    </row>
    <row r="3450" spans="2:9" x14ac:dyDescent="0.25">
      <c r="B3450" s="6">
        <v>89452</v>
      </c>
      <c r="C3450" s="9" t="s">
        <v>7296</v>
      </c>
      <c r="D3450" s="6" t="s">
        <v>9</v>
      </c>
      <c r="E3450" s="11">
        <f t="shared" si="106"/>
        <v>59.53</v>
      </c>
      <c r="F3450">
        <f t="shared" si="107"/>
        <v>89452</v>
      </c>
      <c r="H3450" s="11">
        <v>59.26</v>
      </c>
      <c r="I3450" s="76">
        <v>59.53</v>
      </c>
    </row>
    <row r="3451" spans="2:9" x14ac:dyDescent="0.25">
      <c r="B3451" s="4">
        <v>89508</v>
      </c>
      <c r="C3451" s="8" t="s">
        <v>7297</v>
      </c>
      <c r="D3451" s="4" t="s">
        <v>9</v>
      </c>
      <c r="E3451" s="11">
        <f t="shared" si="106"/>
        <v>15.31</v>
      </c>
      <c r="F3451">
        <f t="shared" si="107"/>
        <v>89508</v>
      </c>
      <c r="H3451" s="14">
        <v>14.59</v>
      </c>
      <c r="I3451" s="807">
        <v>15.31</v>
      </c>
    </row>
    <row r="3452" spans="2:9" x14ac:dyDescent="0.25">
      <c r="B3452" s="6">
        <v>89509</v>
      </c>
      <c r="C3452" s="9" t="s">
        <v>7298</v>
      </c>
      <c r="D3452" s="6" t="s">
        <v>9</v>
      </c>
      <c r="E3452" s="11">
        <f t="shared" si="106"/>
        <v>20.67</v>
      </c>
      <c r="F3452">
        <f t="shared" si="107"/>
        <v>89509</v>
      </c>
      <c r="H3452" s="11">
        <v>19.75</v>
      </c>
      <c r="I3452" s="76">
        <v>20.67</v>
      </c>
    </row>
    <row r="3453" spans="2:9" x14ac:dyDescent="0.25">
      <c r="B3453" s="4">
        <v>89511</v>
      </c>
      <c r="C3453" s="8" t="s">
        <v>7299</v>
      </c>
      <c r="D3453" s="4" t="s">
        <v>9</v>
      </c>
      <c r="E3453" s="11">
        <f t="shared" si="106"/>
        <v>35.19</v>
      </c>
      <c r="F3453">
        <f t="shared" si="107"/>
        <v>89511</v>
      </c>
      <c r="H3453" s="14">
        <v>33.770000000000003</v>
      </c>
      <c r="I3453" s="807">
        <v>35.19</v>
      </c>
    </row>
    <row r="3454" spans="2:9" x14ac:dyDescent="0.25">
      <c r="B3454" s="6">
        <v>89512</v>
      </c>
      <c r="C3454" s="9" t="s">
        <v>7300</v>
      </c>
      <c r="D3454" s="6" t="s">
        <v>9</v>
      </c>
      <c r="E3454" s="11">
        <f t="shared" si="106"/>
        <v>44.71</v>
      </c>
      <c r="F3454">
        <f t="shared" si="107"/>
        <v>89512</v>
      </c>
      <c r="H3454" s="11">
        <v>42.75</v>
      </c>
      <c r="I3454" s="76">
        <v>44.71</v>
      </c>
    </row>
    <row r="3455" spans="2:9" ht="30" x14ac:dyDescent="0.25">
      <c r="B3455" s="4">
        <v>89576</v>
      </c>
      <c r="C3455" s="8" t="s">
        <v>7301</v>
      </c>
      <c r="D3455" s="4" t="s">
        <v>9</v>
      </c>
      <c r="E3455" s="11">
        <f t="shared" si="106"/>
        <v>23.81</v>
      </c>
      <c r="F3455">
        <f t="shared" si="107"/>
        <v>89576</v>
      </c>
      <c r="H3455" s="14">
        <v>23.57</v>
      </c>
      <c r="I3455" s="807">
        <v>23.81</v>
      </c>
    </row>
    <row r="3456" spans="2:9" ht="30" x14ac:dyDescent="0.25">
      <c r="B3456" s="6">
        <v>89578</v>
      </c>
      <c r="C3456" s="9" t="s">
        <v>7302</v>
      </c>
      <c r="D3456" s="6" t="s">
        <v>9</v>
      </c>
      <c r="E3456" s="11">
        <f t="shared" si="106"/>
        <v>29.58</v>
      </c>
      <c r="F3456">
        <f t="shared" si="107"/>
        <v>89578</v>
      </c>
      <c r="H3456" s="11">
        <v>29.21</v>
      </c>
      <c r="I3456" s="76">
        <v>29.58</v>
      </c>
    </row>
    <row r="3457" spans="2:9" ht="30" x14ac:dyDescent="0.25">
      <c r="B3457" s="4">
        <v>89580</v>
      </c>
      <c r="C3457" s="8" t="s">
        <v>7303</v>
      </c>
      <c r="D3457" s="4" t="s">
        <v>9</v>
      </c>
      <c r="E3457" s="11">
        <f t="shared" si="106"/>
        <v>61.12</v>
      </c>
      <c r="F3457">
        <f t="shared" si="107"/>
        <v>89580</v>
      </c>
      <c r="H3457" s="14">
        <v>60.48</v>
      </c>
      <c r="I3457" s="807">
        <v>61.12</v>
      </c>
    </row>
    <row r="3458" spans="2:9" x14ac:dyDescent="0.25">
      <c r="B3458" s="6">
        <v>89633</v>
      </c>
      <c r="C3458" s="9" t="s">
        <v>7304</v>
      </c>
      <c r="D3458" s="6" t="s">
        <v>9</v>
      </c>
      <c r="E3458" s="11">
        <f t="shared" si="106"/>
        <v>22.9</v>
      </c>
      <c r="F3458">
        <f t="shared" si="107"/>
        <v>89633</v>
      </c>
      <c r="H3458" s="11">
        <v>21.56</v>
      </c>
      <c r="I3458" s="76">
        <v>22.9</v>
      </c>
    </row>
    <row r="3459" spans="2:9" x14ac:dyDescent="0.25">
      <c r="B3459" s="4">
        <v>89634</v>
      </c>
      <c r="C3459" s="8" t="s">
        <v>7305</v>
      </c>
      <c r="D3459" s="4" t="s">
        <v>9</v>
      </c>
      <c r="E3459" s="11">
        <f t="shared" ref="E3459:E3522" si="108">IF($K$2=$H$1,H3459,I3459)</f>
        <v>32.32</v>
      </c>
      <c r="F3459">
        <f t="shared" ref="F3459:F3522" si="109">IF(LEN($B3459)=7,CONCATENATE(MID($B3459,1,6),"00",RIGHT($B3459,1)),IF(LEN($B3459)=8,CONCATENATE(MID($B3459,1,6),"0",RIGHT($B3459,2)),$B3459))</f>
        <v>89634</v>
      </c>
      <c r="H3459" s="14">
        <v>30.63</v>
      </c>
      <c r="I3459" s="807">
        <v>32.32</v>
      </c>
    </row>
    <row r="3460" spans="2:9" x14ac:dyDescent="0.25">
      <c r="B3460" s="6">
        <v>89635</v>
      </c>
      <c r="C3460" s="9" t="s">
        <v>7306</v>
      </c>
      <c r="D3460" s="6" t="s">
        <v>9</v>
      </c>
      <c r="E3460" s="11">
        <f t="shared" si="108"/>
        <v>46.89</v>
      </c>
      <c r="F3460">
        <f t="shared" si="109"/>
        <v>89635</v>
      </c>
      <c r="H3460" s="11">
        <v>44.88</v>
      </c>
      <c r="I3460" s="76">
        <v>46.89</v>
      </c>
    </row>
    <row r="3461" spans="2:9" x14ac:dyDescent="0.25">
      <c r="B3461" s="4">
        <v>89636</v>
      </c>
      <c r="C3461" s="8" t="s">
        <v>7307</v>
      </c>
      <c r="D3461" s="4" t="s">
        <v>9</v>
      </c>
      <c r="E3461" s="11">
        <f t="shared" si="108"/>
        <v>58.8</v>
      </c>
      <c r="F3461">
        <f t="shared" si="109"/>
        <v>89636</v>
      </c>
      <c r="H3461" s="14">
        <v>56.43</v>
      </c>
      <c r="I3461" s="807">
        <v>58.8</v>
      </c>
    </row>
    <row r="3462" spans="2:9" ht="30" x14ac:dyDescent="0.25">
      <c r="B3462" s="6">
        <v>89711</v>
      </c>
      <c r="C3462" s="9" t="s">
        <v>7776</v>
      </c>
      <c r="D3462" s="6" t="s">
        <v>9</v>
      </c>
      <c r="E3462" s="11">
        <f t="shared" si="108"/>
        <v>19.77</v>
      </c>
      <c r="F3462">
        <f t="shared" si="109"/>
        <v>89711</v>
      </c>
      <c r="H3462" s="11">
        <v>18.350000000000001</v>
      </c>
      <c r="I3462" s="76">
        <v>19.77</v>
      </c>
    </row>
    <row r="3463" spans="2:9" ht="30" x14ac:dyDescent="0.25">
      <c r="B3463" s="4">
        <v>89712</v>
      </c>
      <c r="C3463" s="8" t="s">
        <v>7777</v>
      </c>
      <c r="D3463" s="4" t="s">
        <v>9</v>
      </c>
      <c r="E3463" s="11">
        <f t="shared" si="108"/>
        <v>24.95</v>
      </c>
      <c r="F3463">
        <f t="shared" si="109"/>
        <v>89712</v>
      </c>
      <c r="H3463" s="14">
        <v>23.39</v>
      </c>
      <c r="I3463" s="807">
        <v>24.95</v>
      </c>
    </row>
    <row r="3464" spans="2:9" ht="30" x14ac:dyDescent="0.25">
      <c r="B3464" s="6">
        <v>89713</v>
      </c>
      <c r="C3464" s="9" t="s">
        <v>7778</v>
      </c>
      <c r="D3464" s="6" t="s">
        <v>9</v>
      </c>
      <c r="E3464" s="11">
        <f t="shared" si="108"/>
        <v>31.06</v>
      </c>
      <c r="F3464">
        <f t="shared" si="109"/>
        <v>89713</v>
      </c>
      <c r="H3464" s="11">
        <v>29.2</v>
      </c>
      <c r="I3464" s="76">
        <v>31.06</v>
      </c>
    </row>
    <row r="3465" spans="2:9" ht="30" x14ac:dyDescent="0.25">
      <c r="B3465" s="4">
        <v>89714</v>
      </c>
      <c r="C3465" s="8" t="s">
        <v>7779</v>
      </c>
      <c r="D3465" s="4" t="s">
        <v>9</v>
      </c>
      <c r="E3465" s="11">
        <f t="shared" si="108"/>
        <v>34.75</v>
      </c>
      <c r="F3465">
        <f t="shared" si="109"/>
        <v>89714</v>
      </c>
      <c r="H3465" s="14">
        <v>32.590000000000003</v>
      </c>
      <c r="I3465" s="807">
        <v>34.75</v>
      </c>
    </row>
    <row r="3466" spans="2:9" x14ac:dyDescent="0.25">
      <c r="B3466" s="6">
        <v>89716</v>
      </c>
      <c r="C3466" s="9" t="s">
        <v>7308</v>
      </c>
      <c r="D3466" s="6" t="s">
        <v>9</v>
      </c>
      <c r="E3466" s="11">
        <f t="shared" si="108"/>
        <v>22.88</v>
      </c>
      <c r="F3466">
        <f t="shared" si="109"/>
        <v>89716</v>
      </c>
      <c r="H3466" s="11">
        <v>22.17</v>
      </c>
      <c r="I3466" s="76">
        <v>22.88</v>
      </c>
    </row>
    <row r="3467" spans="2:9" x14ac:dyDescent="0.25">
      <c r="B3467" s="4">
        <v>89717</v>
      </c>
      <c r="C3467" s="8" t="s">
        <v>7309</v>
      </c>
      <c r="D3467" s="4" t="s">
        <v>9</v>
      </c>
      <c r="E3467" s="11">
        <f t="shared" si="108"/>
        <v>35.75</v>
      </c>
      <c r="F3467">
        <f t="shared" si="109"/>
        <v>89717</v>
      </c>
      <c r="H3467" s="14">
        <v>34.92</v>
      </c>
      <c r="I3467" s="811">
        <v>35.75</v>
      </c>
    </row>
    <row r="3468" spans="2:9" x14ac:dyDescent="0.25">
      <c r="B3468" s="6">
        <v>89770</v>
      </c>
      <c r="C3468" s="9" t="s">
        <v>7310</v>
      </c>
      <c r="D3468" s="6" t="s">
        <v>9</v>
      </c>
      <c r="E3468" s="11">
        <f t="shared" si="108"/>
        <v>37.44</v>
      </c>
      <c r="F3468">
        <f t="shared" si="109"/>
        <v>89770</v>
      </c>
      <c r="H3468" s="11">
        <v>37.32</v>
      </c>
      <c r="I3468">
        <v>37.44</v>
      </c>
    </row>
    <row r="3469" spans="2:9" x14ac:dyDescent="0.25">
      <c r="B3469" s="4">
        <v>89771</v>
      </c>
      <c r="C3469" s="8" t="s">
        <v>7311</v>
      </c>
      <c r="D3469" s="4" t="s">
        <v>9</v>
      </c>
      <c r="E3469" s="11">
        <f t="shared" si="108"/>
        <v>49.96</v>
      </c>
      <c r="F3469">
        <f t="shared" si="109"/>
        <v>89771</v>
      </c>
      <c r="H3469" s="14">
        <v>49.82</v>
      </c>
      <c r="I3469" s="811">
        <v>49.96</v>
      </c>
    </row>
    <row r="3470" spans="2:9" x14ac:dyDescent="0.25">
      <c r="B3470" s="6">
        <v>89773</v>
      </c>
      <c r="C3470" s="9" t="s">
        <v>7312</v>
      </c>
      <c r="D3470" s="6" t="s">
        <v>9</v>
      </c>
      <c r="E3470" s="11">
        <f t="shared" si="108"/>
        <v>117.27</v>
      </c>
      <c r="F3470">
        <f t="shared" si="109"/>
        <v>89773</v>
      </c>
      <c r="H3470" s="11">
        <v>117.03</v>
      </c>
      <c r="I3470">
        <v>117.27</v>
      </c>
    </row>
    <row r="3471" spans="2:9" x14ac:dyDescent="0.25">
      <c r="B3471" s="4">
        <v>89775</v>
      </c>
      <c r="C3471" s="8" t="s">
        <v>7313</v>
      </c>
      <c r="D3471" s="4" t="s">
        <v>9</v>
      </c>
      <c r="E3471" s="11">
        <f t="shared" si="108"/>
        <v>183.24</v>
      </c>
      <c r="F3471">
        <f t="shared" si="109"/>
        <v>89775</v>
      </c>
      <c r="H3471" s="14">
        <v>182.96</v>
      </c>
      <c r="I3471" s="811">
        <v>183.24</v>
      </c>
    </row>
    <row r="3472" spans="2:9" ht="30" x14ac:dyDescent="0.25">
      <c r="B3472" s="6">
        <v>89798</v>
      </c>
      <c r="C3472" s="9" t="s">
        <v>7780</v>
      </c>
      <c r="D3472" s="6" t="s">
        <v>9</v>
      </c>
      <c r="E3472" s="11">
        <f t="shared" si="108"/>
        <v>12.11</v>
      </c>
      <c r="F3472">
        <f t="shared" si="109"/>
        <v>89798</v>
      </c>
      <c r="H3472" s="11">
        <v>11.9</v>
      </c>
      <c r="I3472" s="76">
        <v>12.11</v>
      </c>
    </row>
    <row r="3473" spans="2:9" ht="30" x14ac:dyDescent="0.25">
      <c r="B3473" s="4">
        <v>89799</v>
      </c>
      <c r="C3473" s="8" t="s">
        <v>7781</v>
      </c>
      <c r="D3473" s="4" t="s">
        <v>9</v>
      </c>
      <c r="E3473" s="11">
        <f t="shared" si="108"/>
        <v>20.39</v>
      </c>
      <c r="F3473">
        <f t="shared" si="109"/>
        <v>89799</v>
      </c>
      <c r="H3473" s="14">
        <v>19.649999999999999</v>
      </c>
      <c r="I3473" s="807">
        <v>20.39</v>
      </c>
    </row>
    <row r="3474" spans="2:9" ht="30" x14ac:dyDescent="0.25">
      <c r="B3474" s="6">
        <v>89800</v>
      </c>
      <c r="C3474" s="9" t="s">
        <v>7782</v>
      </c>
      <c r="D3474" s="6" t="s">
        <v>9</v>
      </c>
      <c r="E3474" s="11">
        <f t="shared" si="108"/>
        <v>26.31</v>
      </c>
      <c r="F3474">
        <f t="shared" si="109"/>
        <v>89800</v>
      </c>
      <c r="H3474" s="11">
        <v>25.03</v>
      </c>
      <c r="I3474">
        <v>26.31</v>
      </c>
    </row>
    <row r="3475" spans="2:9" ht="30" x14ac:dyDescent="0.25">
      <c r="B3475" s="4">
        <v>89848</v>
      </c>
      <c r="C3475" s="8" t="s">
        <v>7783</v>
      </c>
      <c r="D3475" s="4" t="s">
        <v>9</v>
      </c>
      <c r="E3475" s="11">
        <f t="shared" si="108"/>
        <v>25.21</v>
      </c>
      <c r="F3475">
        <f t="shared" si="109"/>
        <v>89848</v>
      </c>
      <c r="H3475" s="14">
        <v>24.04</v>
      </c>
      <c r="I3475" s="811">
        <v>25.21</v>
      </c>
    </row>
    <row r="3476" spans="2:9" ht="30" x14ac:dyDescent="0.25">
      <c r="B3476" s="6">
        <v>89849</v>
      </c>
      <c r="C3476" s="9" t="s">
        <v>7784</v>
      </c>
      <c r="D3476" s="6" t="s">
        <v>9</v>
      </c>
      <c r="E3476" s="11">
        <f t="shared" si="108"/>
        <v>51.23</v>
      </c>
      <c r="F3476">
        <f t="shared" si="109"/>
        <v>89849</v>
      </c>
      <c r="H3476" s="11">
        <v>49.71</v>
      </c>
      <c r="I3476">
        <v>51.23</v>
      </c>
    </row>
    <row r="3477" spans="2:9" x14ac:dyDescent="0.25">
      <c r="B3477" s="4">
        <v>89865</v>
      </c>
      <c r="C3477" s="8" t="s">
        <v>7785</v>
      </c>
      <c r="D3477" s="4" t="s">
        <v>9</v>
      </c>
      <c r="E3477" s="11">
        <f t="shared" si="108"/>
        <v>15.94</v>
      </c>
      <c r="F3477">
        <f t="shared" si="109"/>
        <v>89865</v>
      </c>
      <c r="H3477" s="14">
        <v>14.69</v>
      </c>
      <c r="I3477" s="811">
        <v>15.94</v>
      </c>
    </row>
    <row r="3478" spans="2:9" ht="30" x14ac:dyDescent="0.25">
      <c r="B3478" s="6">
        <v>92275</v>
      </c>
      <c r="C3478" s="9" t="s">
        <v>6946</v>
      </c>
      <c r="D3478" s="6" t="s">
        <v>9</v>
      </c>
      <c r="E3478" s="11">
        <f t="shared" si="108"/>
        <v>53.17</v>
      </c>
      <c r="F3478">
        <f t="shared" si="109"/>
        <v>92275</v>
      </c>
      <c r="H3478" s="11">
        <v>52.96</v>
      </c>
      <c r="I3478">
        <v>53.17</v>
      </c>
    </row>
    <row r="3479" spans="2:9" ht="30" x14ac:dyDescent="0.25">
      <c r="B3479" s="4">
        <v>92276</v>
      </c>
      <c r="C3479" s="8" t="s">
        <v>6947</v>
      </c>
      <c r="D3479" s="4" t="s">
        <v>9</v>
      </c>
      <c r="E3479" s="11">
        <f t="shared" si="108"/>
        <v>67.53</v>
      </c>
      <c r="F3479">
        <f t="shared" si="109"/>
        <v>92276</v>
      </c>
      <c r="H3479" s="14">
        <v>67.260000000000005</v>
      </c>
      <c r="I3479" s="811">
        <v>67.53</v>
      </c>
    </row>
    <row r="3480" spans="2:9" ht="30" x14ac:dyDescent="0.25">
      <c r="B3480" s="6">
        <v>92277</v>
      </c>
      <c r="C3480" s="9" t="s">
        <v>6948</v>
      </c>
      <c r="D3480" s="6" t="s">
        <v>9</v>
      </c>
      <c r="E3480" s="11">
        <f t="shared" si="108"/>
        <v>97.58</v>
      </c>
      <c r="F3480">
        <f t="shared" si="109"/>
        <v>92277</v>
      </c>
      <c r="H3480" s="11">
        <v>97.24</v>
      </c>
      <c r="I3480">
        <v>97.58</v>
      </c>
    </row>
    <row r="3481" spans="2:9" ht="30" x14ac:dyDescent="0.25">
      <c r="B3481" s="4">
        <v>92278</v>
      </c>
      <c r="C3481" s="8" t="s">
        <v>6949</v>
      </c>
      <c r="D3481" s="4" t="s">
        <v>9</v>
      </c>
      <c r="E3481" s="11">
        <f t="shared" si="108"/>
        <v>131.30000000000001</v>
      </c>
      <c r="F3481">
        <f t="shared" si="109"/>
        <v>92278</v>
      </c>
      <c r="H3481" s="14">
        <v>130.88</v>
      </c>
      <c r="I3481" s="811">
        <v>131.30000000000001</v>
      </c>
    </row>
    <row r="3482" spans="2:9" ht="30" x14ac:dyDescent="0.25">
      <c r="B3482" s="6">
        <v>92279</v>
      </c>
      <c r="C3482" s="9" t="s">
        <v>6950</v>
      </c>
      <c r="D3482" s="6" t="s">
        <v>9</v>
      </c>
      <c r="E3482" s="11">
        <f t="shared" si="108"/>
        <v>189.79</v>
      </c>
      <c r="F3482">
        <f t="shared" si="109"/>
        <v>92279</v>
      </c>
      <c r="H3482" s="11">
        <v>189.25</v>
      </c>
      <c r="I3482" s="76">
        <v>189.79</v>
      </c>
    </row>
    <row r="3483" spans="2:9" ht="30" x14ac:dyDescent="0.25">
      <c r="B3483" s="4">
        <v>92280</v>
      </c>
      <c r="C3483" s="8" t="s">
        <v>6951</v>
      </c>
      <c r="D3483" s="4" t="s">
        <v>9</v>
      </c>
      <c r="E3483" s="11">
        <f t="shared" si="108"/>
        <v>266.45</v>
      </c>
      <c r="F3483">
        <f t="shared" si="109"/>
        <v>92280</v>
      </c>
      <c r="H3483" s="14">
        <v>265.77999999999997</v>
      </c>
      <c r="I3483" s="807">
        <v>266.45</v>
      </c>
    </row>
    <row r="3484" spans="2:9" ht="30" x14ac:dyDescent="0.25">
      <c r="B3484" s="6">
        <v>92281</v>
      </c>
      <c r="C3484" s="9" t="s">
        <v>6952</v>
      </c>
      <c r="D3484" s="6" t="s">
        <v>9</v>
      </c>
      <c r="E3484" s="11">
        <f t="shared" si="108"/>
        <v>131.35</v>
      </c>
      <c r="F3484">
        <f t="shared" si="109"/>
        <v>92281</v>
      </c>
      <c r="H3484" s="11">
        <v>131.03</v>
      </c>
      <c r="I3484" s="76">
        <v>131.35</v>
      </c>
    </row>
    <row r="3485" spans="2:9" ht="30" x14ac:dyDescent="0.25">
      <c r="B3485" s="4">
        <v>92282</v>
      </c>
      <c r="C3485" s="8" t="s">
        <v>6953</v>
      </c>
      <c r="D3485" s="4" t="s">
        <v>9</v>
      </c>
      <c r="E3485" s="11">
        <f t="shared" si="108"/>
        <v>148.88999999999999</v>
      </c>
      <c r="F3485">
        <f t="shared" si="109"/>
        <v>92282</v>
      </c>
      <c r="H3485" s="14">
        <v>148.52000000000001</v>
      </c>
      <c r="I3485" s="811">
        <v>148.88999999999999</v>
      </c>
    </row>
    <row r="3486" spans="2:9" ht="30" x14ac:dyDescent="0.25">
      <c r="B3486" s="6">
        <v>92283</v>
      </c>
      <c r="C3486" s="9" t="s">
        <v>6954</v>
      </c>
      <c r="D3486" s="6" t="s">
        <v>9</v>
      </c>
      <c r="E3486" s="11">
        <f t="shared" si="108"/>
        <v>200.42</v>
      </c>
      <c r="F3486">
        <f t="shared" si="109"/>
        <v>92283</v>
      </c>
      <c r="H3486" s="11">
        <v>199.98</v>
      </c>
      <c r="I3486">
        <v>200.42</v>
      </c>
    </row>
    <row r="3487" spans="2:9" ht="30" x14ac:dyDescent="0.25">
      <c r="B3487" s="4">
        <v>92284</v>
      </c>
      <c r="C3487" s="8" t="s">
        <v>6955</v>
      </c>
      <c r="D3487" s="4" t="s">
        <v>9</v>
      </c>
      <c r="E3487" s="11">
        <f t="shared" si="108"/>
        <v>248.54</v>
      </c>
      <c r="F3487">
        <f t="shared" si="109"/>
        <v>92284</v>
      </c>
      <c r="H3487" s="14">
        <v>248.02</v>
      </c>
      <c r="I3487" s="811">
        <v>248.54</v>
      </c>
    </row>
    <row r="3488" spans="2:9" ht="30" x14ac:dyDescent="0.25">
      <c r="B3488" s="6">
        <v>92285</v>
      </c>
      <c r="C3488" s="9" t="s">
        <v>6956</v>
      </c>
      <c r="D3488" s="6" t="s">
        <v>9</v>
      </c>
      <c r="E3488" s="11">
        <f t="shared" si="108"/>
        <v>329.91</v>
      </c>
      <c r="F3488">
        <f t="shared" si="109"/>
        <v>92285</v>
      </c>
      <c r="H3488" s="11">
        <v>329.27</v>
      </c>
      <c r="I3488" s="76">
        <v>329.91</v>
      </c>
    </row>
    <row r="3489" spans="2:9" ht="30" x14ac:dyDescent="0.25">
      <c r="B3489" s="4">
        <v>92286</v>
      </c>
      <c r="C3489" s="8" t="s">
        <v>6957</v>
      </c>
      <c r="D3489" s="4" t="s">
        <v>9</v>
      </c>
      <c r="E3489" s="11">
        <f t="shared" si="108"/>
        <v>408.53</v>
      </c>
      <c r="F3489">
        <f t="shared" si="109"/>
        <v>92286</v>
      </c>
      <c r="H3489" s="14">
        <v>407.76</v>
      </c>
      <c r="I3489" s="811">
        <v>408.53</v>
      </c>
    </row>
    <row r="3490" spans="2:9" ht="30" x14ac:dyDescent="0.25">
      <c r="B3490" s="6">
        <v>92305</v>
      </c>
      <c r="C3490" s="9" t="s">
        <v>6958</v>
      </c>
      <c r="D3490" s="6" t="s">
        <v>9</v>
      </c>
      <c r="E3490" s="11">
        <f t="shared" si="108"/>
        <v>36.04</v>
      </c>
      <c r="F3490">
        <f t="shared" si="109"/>
        <v>92305</v>
      </c>
      <c r="H3490" s="11">
        <v>35.369999999999997</v>
      </c>
      <c r="I3490">
        <v>36.04</v>
      </c>
    </row>
    <row r="3491" spans="2:9" ht="30" x14ac:dyDescent="0.25">
      <c r="B3491" s="4">
        <v>92306</v>
      </c>
      <c r="C3491" s="8" t="s">
        <v>6959</v>
      </c>
      <c r="D3491" s="4" t="s">
        <v>9</v>
      </c>
      <c r="E3491" s="11">
        <f t="shared" si="108"/>
        <v>58.41</v>
      </c>
      <c r="F3491">
        <f t="shared" si="109"/>
        <v>92306</v>
      </c>
      <c r="H3491" s="14">
        <v>57.65</v>
      </c>
      <c r="I3491" s="807">
        <v>58.41</v>
      </c>
    </row>
    <row r="3492" spans="2:9" ht="30" x14ac:dyDescent="0.25">
      <c r="B3492" s="6">
        <v>92307</v>
      </c>
      <c r="C3492" s="9" t="s">
        <v>6960</v>
      </c>
      <c r="D3492" s="6" t="s">
        <v>9</v>
      </c>
      <c r="E3492" s="11">
        <f t="shared" si="108"/>
        <v>73.02</v>
      </c>
      <c r="F3492">
        <f t="shared" si="109"/>
        <v>92307</v>
      </c>
      <c r="H3492" s="11">
        <v>72.17</v>
      </c>
      <c r="I3492">
        <v>73.02</v>
      </c>
    </row>
    <row r="3493" spans="2:9" ht="30" x14ac:dyDescent="0.25">
      <c r="B3493" s="4">
        <v>92308</v>
      </c>
      <c r="C3493" s="8" t="s">
        <v>6961</v>
      </c>
      <c r="D3493" s="4" t="s">
        <v>9</v>
      </c>
      <c r="E3493" s="11">
        <f t="shared" si="108"/>
        <v>55.24</v>
      </c>
      <c r="F3493">
        <f t="shared" si="109"/>
        <v>92308</v>
      </c>
      <c r="H3493" s="14">
        <v>54.2</v>
      </c>
      <c r="I3493" s="811">
        <v>55.24</v>
      </c>
    </row>
    <row r="3494" spans="2:9" ht="30" x14ac:dyDescent="0.25">
      <c r="B3494" s="6">
        <v>92309</v>
      </c>
      <c r="C3494" s="9" t="s">
        <v>6962</v>
      </c>
      <c r="D3494" s="6" t="s">
        <v>9</v>
      </c>
      <c r="E3494" s="11">
        <f t="shared" si="108"/>
        <v>139.19999999999999</v>
      </c>
      <c r="F3494">
        <f t="shared" si="109"/>
        <v>92309</v>
      </c>
      <c r="H3494" s="11">
        <v>138.06</v>
      </c>
      <c r="I3494">
        <v>139.19999999999999</v>
      </c>
    </row>
    <row r="3495" spans="2:9" ht="30" x14ac:dyDescent="0.25">
      <c r="B3495" s="4">
        <v>92310</v>
      </c>
      <c r="C3495" s="8" t="s">
        <v>6963</v>
      </c>
      <c r="D3495" s="4" t="s">
        <v>9</v>
      </c>
      <c r="E3495" s="11">
        <f t="shared" si="108"/>
        <v>156.99</v>
      </c>
      <c r="F3495">
        <f t="shared" si="109"/>
        <v>92310</v>
      </c>
      <c r="H3495" s="14">
        <v>155.76</v>
      </c>
      <c r="I3495" s="811">
        <v>156.99</v>
      </c>
    </row>
    <row r="3496" spans="2:9" ht="30" x14ac:dyDescent="0.25">
      <c r="B3496" s="6">
        <v>92320</v>
      </c>
      <c r="C3496" s="9" t="s">
        <v>6964</v>
      </c>
      <c r="D3496" s="6" t="s">
        <v>9</v>
      </c>
      <c r="E3496" s="11">
        <f t="shared" si="108"/>
        <v>46.81</v>
      </c>
      <c r="F3496">
        <f t="shared" si="109"/>
        <v>92320</v>
      </c>
      <c r="H3496" s="11">
        <v>45.01</v>
      </c>
      <c r="I3496">
        <v>46.81</v>
      </c>
    </row>
    <row r="3497" spans="2:9" ht="30" x14ac:dyDescent="0.25">
      <c r="B3497" s="4">
        <v>92321</v>
      </c>
      <c r="C3497" s="8" t="s">
        <v>6965</v>
      </c>
      <c r="D3497" s="4" t="s">
        <v>9</v>
      </c>
      <c r="E3497" s="11">
        <f t="shared" si="108"/>
        <v>76.959999999999994</v>
      </c>
      <c r="F3497">
        <f t="shared" si="109"/>
        <v>92321</v>
      </c>
      <c r="H3497" s="14">
        <v>74.25</v>
      </c>
      <c r="I3497" s="811">
        <v>76.959999999999994</v>
      </c>
    </row>
    <row r="3498" spans="2:9" ht="30" x14ac:dyDescent="0.25">
      <c r="B3498" s="6">
        <v>92322</v>
      </c>
      <c r="C3498" s="9" t="s">
        <v>6966</v>
      </c>
      <c r="D3498" s="6" t="s">
        <v>9</v>
      </c>
      <c r="E3498" s="11">
        <f t="shared" si="108"/>
        <v>98.23</v>
      </c>
      <c r="F3498">
        <f t="shared" si="109"/>
        <v>92322</v>
      </c>
      <c r="H3498" s="11">
        <v>94.73</v>
      </c>
      <c r="I3498">
        <v>98.23</v>
      </c>
    </row>
    <row r="3499" spans="2:9" ht="30" x14ac:dyDescent="0.25">
      <c r="B3499" s="4">
        <v>92323</v>
      </c>
      <c r="C3499" s="8" t="s">
        <v>6967</v>
      </c>
      <c r="D3499" s="4" t="s">
        <v>9</v>
      </c>
      <c r="E3499" s="11">
        <f t="shared" si="108"/>
        <v>63.42</v>
      </c>
      <c r="F3499">
        <f t="shared" si="109"/>
        <v>92323</v>
      </c>
      <c r="H3499" s="14">
        <v>61.52</v>
      </c>
      <c r="I3499" s="811">
        <v>63.42</v>
      </c>
    </row>
    <row r="3500" spans="2:9" ht="30" x14ac:dyDescent="0.25">
      <c r="B3500" s="6">
        <v>92324</v>
      </c>
      <c r="C3500" s="9" t="s">
        <v>6968</v>
      </c>
      <c r="D3500" s="6" t="s">
        <v>9</v>
      </c>
      <c r="E3500" s="11">
        <f t="shared" si="108"/>
        <v>155.16</v>
      </c>
      <c r="F3500">
        <f t="shared" si="109"/>
        <v>92324</v>
      </c>
      <c r="H3500" s="11">
        <v>152.35</v>
      </c>
      <c r="I3500">
        <v>155.16</v>
      </c>
    </row>
    <row r="3501" spans="2:9" ht="30" x14ac:dyDescent="0.25">
      <c r="B3501" s="4">
        <v>92325</v>
      </c>
      <c r="C3501" s="8" t="s">
        <v>6969</v>
      </c>
      <c r="D3501" s="4" t="s">
        <v>9</v>
      </c>
      <c r="E3501" s="11">
        <f t="shared" si="108"/>
        <v>179.63</v>
      </c>
      <c r="F3501">
        <f t="shared" si="109"/>
        <v>92325</v>
      </c>
      <c r="H3501" s="14">
        <v>176.02</v>
      </c>
      <c r="I3501" s="811">
        <v>179.63</v>
      </c>
    </row>
    <row r="3502" spans="2:9" ht="30" x14ac:dyDescent="0.25">
      <c r="B3502" s="6">
        <v>92335</v>
      </c>
      <c r="C3502" s="9" t="s">
        <v>4961</v>
      </c>
      <c r="D3502" s="6" t="s">
        <v>9</v>
      </c>
      <c r="E3502" s="11">
        <f t="shared" si="108"/>
        <v>92.86</v>
      </c>
      <c r="F3502">
        <f t="shared" si="109"/>
        <v>92335</v>
      </c>
      <c r="H3502" s="11">
        <v>91.56</v>
      </c>
      <c r="I3502">
        <v>92.86</v>
      </c>
    </row>
    <row r="3503" spans="2:9" ht="30" x14ac:dyDescent="0.25">
      <c r="B3503" s="4">
        <v>92336</v>
      </c>
      <c r="C3503" s="8" t="s">
        <v>4962</v>
      </c>
      <c r="D3503" s="4" t="s">
        <v>9</v>
      </c>
      <c r="E3503" s="11">
        <f t="shared" si="108"/>
        <v>114.15</v>
      </c>
      <c r="F3503">
        <f t="shared" si="109"/>
        <v>92336</v>
      </c>
      <c r="H3503" s="14">
        <v>112.65</v>
      </c>
      <c r="I3503" s="811">
        <v>114.15</v>
      </c>
    </row>
    <row r="3504" spans="2:9" ht="30" x14ac:dyDescent="0.25">
      <c r="B3504" s="6">
        <v>92337</v>
      </c>
      <c r="C3504" s="9" t="s">
        <v>4963</v>
      </c>
      <c r="D3504" s="6" t="s">
        <v>9</v>
      </c>
      <c r="E3504" s="11">
        <f t="shared" si="108"/>
        <v>150.55000000000001</v>
      </c>
      <c r="F3504">
        <f t="shared" si="109"/>
        <v>92337</v>
      </c>
      <c r="H3504" s="11">
        <v>148.86000000000001</v>
      </c>
      <c r="I3504">
        <v>150.55000000000001</v>
      </c>
    </row>
    <row r="3505" spans="2:9" ht="30" x14ac:dyDescent="0.25">
      <c r="B3505" s="4">
        <v>92338</v>
      </c>
      <c r="C3505" s="8" t="s">
        <v>4964</v>
      </c>
      <c r="D3505" s="4" t="s">
        <v>9</v>
      </c>
      <c r="E3505" s="11">
        <f t="shared" si="108"/>
        <v>140.74</v>
      </c>
      <c r="F3505">
        <f t="shared" si="109"/>
        <v>92338</v>
      </c>
      <c r="H3505" s="14">
        <v>137.9</v>
      </c>
      <c r="I3505" s="811">
        <v>140.74</v>
      </c>
    </row>
    <row r="3506" spans="2:9" ht="30" x14ac:dyDescent="0.25">
      <c r="B3506" s="6">
        <v>92339</v>
      </c>
      <c r="C3506" s="9" t="s">
        <v>4965</v>
      </c>
      <c r="D3506" s="6" t="s">
        <v>9</v>
      </c>
      <c r="E3506" s="11">
        <f t="shared" si="108"/>
        <v>213.95</v>
      </c>
      <c r="F3506">
        <f t="shared" si="109"/>
        <v>92339</v>
      </c>
      <c r="H3506" s="11">
        <v>210.8</v>
      </c>
      <c r="I3506">
        <v>213.95</v>
      </c>
    </row>
    <row r="3507" spans="2:9" ht="30" x14ac:dyDescent="0.25">
      <c r="B3507" s="4">
        <v>92341</v>
      </c>
      <c r="C3507" s="8" t="s">
        <v>4966</v>
      </c>
      <c r="D3507" s="4" t="s">
        <v>9</v>
      </c>
      <c r="E3507" s="11">
        <f t="shared" si="108"/>
        <v>102.73</v>
      </c>
      <c r="F3507">
        <f t="shared" si="109"/>
        <v>92341</v>
      </c>
      <c r="H3507" s="14">
        <v>100.4</v>
      </c>
      <c r="I3507" s="811">
        <v>102.73</v>
      </c>
    </row>
    <row r="3508" spans="2:9" ht="30" x14ac:dyDescent="0.25">
      <c r="B3508" s="6">
        <v>92342</v>
      </c>
      <c r="C3508" s="9" t="s">
        <v>4967</v>
      </c>
      <c r="D3508" s="6" t="s">
        <v>9</v>
      </c>
      <c r="E3508" s="11">
        <f t="shared" si="108"/>
        <v>124.09</v>
      </c>
      <c r="F3508">
        <f t="shared" si="109"/>
        <v>92342</v>
      </c>
      <c r="H3508" s="11">
        <v>121.56</v>
      </c>
      <c r="I3508">
        <v>124.09</v>
      </c>
    </row>
    <row r="3509" spans="2:9" ht="30" x14ac:dyDescent="0.25">
      <c r="B3509" s="4">
        <v>92343</v>
      </c>
      <c r="C3509" s="8" t="s">
        <v>4968</v>
      </c>
      <c r="D3509" s="4" t="s">
        <v>9</v>
      </c>
      <c r="E3509" s="11">
        <f t="shared" si="108"/>
        <v>160.58000000000001</v>
      </c>
      <c r="F3509">
        <f t="shared" si="109"/>
        <v>92343</v>
      </c>
      <c r="H3509" s="14">
        <v>157.84</v>
      </c>
      <c r="I3509" s="811">
        <v>160.58000000000001</v>
      </c>
    </row>
    <row r="3510" spans="2:9" ht="30" x14ac:dyDescent="0.25">
      <c r="B3510" s="6">
        <v>92359</v>
      </c>
      <c r="C3510" s="9" t="s">
        <v>4969</v>
      </c>
      <c r="D3510" s="6" t="s">
        <v>9</v>
      </c>
      <c r="E3510" s="11">
        <f t="shared" si="108"/>
        <v>66.8</v>
      </c>
      <c r="F3510">
        <f t="shared" si="109"/>
        <v>92359</v>
      </c>
      <c r="H3510" s="11">
        <v>66.430000000000007</v>
      </c>
      <c r="I3510">
        <v>66.8</v>
      </c>
    </row>
    <row r="3511" spans="2:9" ht="30" x14ac:dyDescent="0.25">
      <c r="B3511" s="4">
        <v>92360</v>
      </c>
      <c r="C3511" s="8" t="s">
        <v>4970</v>
      </c>
      <c r="D3511" s="4" t="s">
        <v>9</v>
      </c>
      <c r="E3511" s="11">
        <f t="shared" si="108"/>
        <v>89.3</v>
      </c>
      <c r="F3511">
        <f t="shared" si="109"/>
        <v>92360</v>
      </c>
      <c r="H3511" s="14">
        <v>88.82</v>
      </c>
      <c r="I3511" s="811">
        <v>89.3</v>
      </c>
    </row>
    <row r="3512" spans="2:9" ht="30" x14ac:dyDescent="0.25">
      <c r="B3512" s="6">
        <v>92361</v>
      </c>
      <c r="C3512" s="9" t="s">
        <v>4971</v>
      </c>
      <c r="D3512" s="6" t="s">
        <v>9</v>
      </c>
      <c r="E3512" s="11">
        <f t="shared" si="108"/>
        <v>120.5</v>
      </c>
      <c r="F3512">
        <f t="shared" si="109"/>
        <v>92361</v>
      </c>
      <c r="H3512" s="11">
        <v>119.75</v>
      </c>
      <c r="I3512">
        <v>120.5</v>
      </c>
    </row>
    <row r="3513" spans="2:9" ht="30" x14ac:dyDescent="0.25">
      <c r="B3513" s="4">
        <v>92362</v>
      </c>
      <c r="C3513" s="8" t="s">
        <v>4972</v>
      </c>
      <c r="D3513" s="4" t="s">
        <v>9</v>
      </c>
      <c r="E3513" s="11">
        <f t="shared" si="108"/>
        <v>192.9</v>
      </c>
      <c r="F3513">
        <f t="shared" si="109"/>
        <v>92362</v>
      </c>
      <c r="H3513" s="14">
        <v>191.93</v>
      </c>
      <c r="I3513" s="811">
        <v>192.9</v>
      </c>
    </row>
    <row r="3514" spans="2:9" ht="30" x14ac:dyDescent="0.25">
      <c r="B3514" s="6">
        <v>92364</v>
      </c>
      <c r="C3514" s="9" t="s">
        <v>4973</v>
      </c>
      <c r="D3514" s="6" t="s">
        <v>9</v>
      </c>
      <c r="E3514" s="11">
        <f t="shared" si="108"/>
        <v>56.33</v>
      </c>
      <c r="F3514">
        <f t="shared" si="109"/>
        <v>92364</v>
      </c>
      <c r="H3514" s="11">
        <v>55.46</v>
      </c>
      <c r="I3514">
        <v>56.33</v>
      </c>
    </row>
    <row r="3515" spans="2:9" ht="30" x14ac:dyDescent="0.25">
      <c r="B3515" s="4">
        <v>92365</v>
      </c>
      <c r="C3515" s="8" t="s">
        <v>4974</v>
      </c>
      <c r="D3515" s="4" t="s">
        <v>9</v>
      </c>
      <c r="E3515" s="11">
        <f t="shared" si="108"/>
        <v>64.84</v>
      </c>
      <c r="F3515">
        <f t="shared" si="109"/>
        <v>92365</v>
      </c>
      <c r="H3515" s="14">
        <v>63.9</v>
      </c>
      <c r="I3515" s="811">
        <v>64.84</v>
      </c>
    </row>
    <row r="3516" spans="2:9" ht="30" x14ac:dyDescent="0.25">
      <c r="B3516" s="6">
        <v>92366</v>
      </c>
      <c r="C3516" s="9" t="s">
        <v>4975</v>
      </c>
      <c r="D3516" s="6" t="s">
        <v>9</v>
      </c>
      <c r="E3516" s="11">
        <f t="shared" si="108"/>
        <v>90.51</v>
      </c>
      <c r="F3516">
        <f t="shared" si="109"/>
        <v>92366</v>
      </c>
      <c r="H3516" s="11">
        <v>89.46</v>
      </c>
      <c r="I3516">
        <v>90.51</v>
      </c>
    </row>
    <row r="3517" spans="2:9" ht="30" x14ac:dyDescent="0.25">
      <c r="B3517" s="4">
        <v>92367</v>
      </c>
      <c r="C3517" s="8" t="s">
        <v>4976</v>
      </c>
      <c r="D3517" s="4" t="s">
        <v>9</v>
      </c>
      <c r="E3517" s="11">
        <f t="shared" si="108"/>
        <v>111.31</v>
      </c>
      <c r="F3517">
        <f t="shared" si="109"/>
        <v>92367</v>
      </c>
      <c r="H3517" s="14">
        <v>110.12</v>
      </c>
      <c r="I3517" s="811">
        <v>111.31</v>
      </c>
    </row>
    <row r="3518" spans="2:9" ht="30" x14ac:dyDescent="0.25">
      <c r="B3518" s="6">
        <v>92368</v>
      </c>
      <c r="C3518" s="9" t="s">
        <v>4977</v>
      </c>
      <c r="D3518" s="6" t="s">
        <v>9</v>
      </c>
      <c r="E3518" s="11">
        <f t="shared" si="108"/>
        <v>147.30000000000001</v>
      </c>
      <c r="F3518">
        <f t="shared" si="109"/>
        <v>92368</v>
      </c>
      <c r="H3518" s="11">
        <v>145.94999999999999</v>
      </c>
      <c r="I3518">
        <v>147.30000000000001</v>
      </c>
    </row>
    <row r="3519" spans="2:9" ht="30" x14ac:dyDescent="0.25">
      <c r="B3519" s="4">
        <v>92645</v>
      </c>
      <c r="C3519" s="8" t="s">
        <v>4978</v>
      </c>
      <c r="D3519" s="4" t="s">
        <v>9</v>
      </c>
      <c r="E3519" s="11">
        <f t="shared" si="108"/>
        <v>70.45</v>
      </c>
      <c r="F3519">
        <f t="shared" si="109"/>
        <v>92645</v>
      </c>
      <c r="H3519" s="14">
        <v>69.7</v>
      </c>
      <c r="I3519" s="811">
        <v>70.45</v>
      </c>
    </row>
    <row r="3520" spans="2:9" ht="30" x14ac:dyDescent="0.25">
      <c r="B3520" s="6">
        <v>92646</v>
      </c>
      <c r="C3520" s="9" t="s">
        <v>4979</v>
      </c>
      <c r="D3520" s="6" t="s">
        <v>9</v>
      </c>
      <c r="E3520" s="11">
        <f t="shared" si="108"/>
        <v>92.95</v>
      </c>
      <c r="F3520">
        <f t="shared" si="109"/>
        <v>92646</v>
      </c>
      <c r="H3520" s="11">
        <v>92.09</v>
      </c>
      <c r="I3520">
        <v>92.95</v>
      </c>
    </row>
    <row r="3521" spans="2:9" ht="30" x14ac:dyDescent="0.25">
      <c r="B3521" s="4">
        <v>92648</v>
      </c>
      <c r="C3521" s="8" t="s">
        <v>4980</v>
      </c>
      <c r="D3521" s="4" t="s">
        <v>9</v>
      </c>
      <c r="E3521" s="11">
        <f t="shared" si="108"/>
        <v>101.72</v>
      </c>
      <c r="F3521">
        <f t="shared" si="109"/>
        <v>92648</v>
      </c>
      <c r="H3521" s="14">
        <v>100.75</v>
      </c>
      <c r="I3521" s="811">
        <v>101.72</v>
      </c>
    </row>
    <row r="3522" spans="2:9" ht="30" x14ac:dyDescent="0.25">
      <c r="B3522" s="6">
        <v>92649</v>
      </c>
      <c r="C3522" s="9" t="s">
        <v>4981</v>
      </c>
      <c r="D3522" s="6" t="s">
        <v>9</v>
      </c>
      <c r="E3522" s="11">
        <f t="shared" si="108"/>
        <v>124.14</v>
      </c>
      <c r="F3522">
        <f t="shared" si="109"/>
        <v>92649</v>
      </c>
      <c r="H3522" s="11">
        <v>123.01</v>
      </c>
      <c r="I3522">
        <v>124.14</v>
      </c>
    </row>
    <row r="3523" spans="2:9" ht="30" x14ac:dyDescent="0.25">
      <c r="B3523" s="4">
        <v>92650</v>
      </c>
      <c r="C3523" s="8" t="s">
        <v>4982</v>
      </c>
      <c r="D3523" s="4" t="s">
        <v>9</v>
      </c>
      <c r="E3523" s="11">
        <f t="shared" ref="E3523:E3586" si="110">IF($K$2=$H$1,H3523,I3523)</f>
        <v>196.54</v>
      </c>
      <c r="F3523">
        <f t="shared" ref="F3523:F3586" si="111">IF(LEN($B3523)=7,CONCATENATE(MID($B3523,1,6),"00",RIGHT($B3523,1)),IF(LEN($B3523)=8,CONCATENATE(MID($B3523,1,6),"0",RIGHT($B3523,2)),$B3523))</f>
        <v>92650</v>
      </c>
      <c r="H3523" s="14">
        <v>195.19</v>
      </c>
      <c r="I3523" s="811">
        <v>196.54</v>
      </c>
    </row>
    <row r="3524" spans="2:9" ht="30" x14ac:dyDescent="0.25">
      <c r="B3524" s="6">
        <v>92652</v>
      </c>
      <c r="C3524" s="9" t="s">
        <v>4983</v>
      </c>
      <c r="D3524" s="6" t="s">
        <v>9</v>
      </c>
      <c r="E3524" s="11">
        <f t="shared" si="110"/>
        <v>60.84</v>
      </c>
      <c r="F3524">
        <f t="shared" si="111"/>
        <v>92652</v>
      </c>
      <c r="H3524" s="11">
        <v>59.5</v>
      </c>
      <c r="I3524">
        <v>60.84</v>
      </c>
    </row>
    <row r="3525" spans="2:9" ht="30" x14ac:dyDescent="0.25">
      <c r="B3525" s="4">
        <v>92653</v>
      </c>
      <c r="C3525" s="8" t="s">
        <v>4984</v>
      </c>
      <c r="D3525" s="4" t="s">
        <v>9</v>
      </c>
      <c r="E3525" s="11">
        <f t="shared" si="110"/>
        <v>69.400000000000006</v>
      </c>
      <c r="F3525">
        <f t="shared" si="111"/>
        <v>92653</v>
      </c>
      <c r="H3525" s="14">
        <v>67.97</v>
      </c>
      <c r="I3525" s="811">
        <v>69.400000000000006</v>
      </c>
    </row>
    <row r="3526" spans="2:9" ht="30" x14ac:dyDescent="0.25">
      <c r="B3526" s="6">
        <v>92654</v>
      </c>
      <c r="C3526" s="9" t="s">
        <v>4985</v>
      </c>
      <c r="D3526" s="6" t="s">
        <v>9</v>
      </c>
      <c r="E3526" s="11">
        <f t="shared" si="110"/>
        <v>95.06</v>
      </c>
      <c r="F3526">
        <f t="shared" si="111"/>
        <v>92654</v>
      </c>
      <c r="H3526" s="11">
        <v>93.54</v>
      </c>
      <c r="I3526">
        <v>95.06</v>
      </c>
    </row>
    <row r="3527" spans="2:9" ht="30" x14ac:dyDescent="0.25">
      <c r="B3527" s="4">
        <v>92655</v>
      </c>
      <c r="C3527" s="8" t="s">
        <v>4986</v>
      </c>
      <c r="D3527" s="4" t="s">
        <v>9</v>
      </c>
      <c r="E3527" s="11">
        <f t="shared" si="110"/>
        <v>115.96</v>
      </c>
      <c r="F3527">
        <f t="shared" si="111"/>
        <v>92655</v>
      </c>
      <c r="H3527" s="14">
        <v>114.28</v>
      </c>
      <c r="I3527" s="811">
        <v>115.96</v>
      </c>
    </row>
    <row r="3528" spans="2:9" ht="30" x14ac:dyDescent="0.25">
      <c r="B3528" s="6">
        <v>92656</v>
      </c>
      <c r="C3528" s="9" t="s">
        <v>4987</v>
      </c>
      <c r="D3528" s="6" t="s">
        <v>9</v>
      </c>
      <c r="E3528" s="11">
        <f t="shared" si="110"/>
        <v>151.94</v>
      </c>
      <c r="F3528">
        <f t="shared" si="111"/>
        <v>92656</v>
      </c>
      <c r="H3528" s="11">
        <v>150.11000000000001</v>
      </c>
      <c r="I3528">
        <v>151.94</v>
      </c>
    </row>
    <row r="3529" spans="2:9" ht="30" x14ac:dyDescent="0.25">
      <c r="B3529" s="4">
        <v>92687</v>
      </c>
      <c r="C3529" s="8" t="s">
        <v>4988</v>
      </c>
      <c r="D3529" s="4" t="s">
        <v>9</v>
      </c>
      <c r="E3529" s="11">
        <f t="shared" si="110"/>
        <v>28.34</v>
      </c>
      <c r="F3529">
        <f t="shared" si="111"/>
        <v>92687</v>
      </c>
      <c r="H3529" s="14">
        <v>27.5</v>
      </c>
      <c r="I3529" s="811">
        <v>28.34</v>
      </c>
    </row>
    <row r="3530" spans="2:9" ht="30" x14ac:dyDescent="0.25">
      <c r="B3530" s="6">
        <v>92688</v>
      </c>
      <c r="C3530" s="9" t="s">
        <v>4989</v>
      </c>
      <c r="D3530" s="6" t="s">
        <v>9</v>
      </c>
      <c r="E3530" s="11">
        <f t="shared" si="110"/>
        <v>39.47</v>
      </c>
      <c r="F3530">
        <f t="shared" si="111"/>
        <v>92688</v>
      </c>
      <c r="H3530" s="11">
        <v>38.03</v>
      </c>
      <c r="I3530">
        <v>39.47</v>
      </c>
    </row>
    <row r="3531" spans="2:9" ht="30" x14ac:dyDescent="0.25">
      <c r="B3531" s="4">
        <v>92689</v>
      </c>
      <c r="C3531" s="8" t="s">
        <v>4990</v>
      </c>
      <c r="D3531" s="4" t="s">
        <v>9</v>
      </c>
      <c r="E3531" s="11">
        <f t="shared" si="110"/>
        <v>49.44</v>
      </c>
      <c r="F3531">
        <f t="shared" si="111"/>
        <v>92689</v>
      </c>
      <c r="H3531" s="14">
        <v>48.58</v>
      </c>
      <c r="I3531" s="811">
        <v>49.44</v>
      </c>
    </row>
    <row r="3532" spans="2:9" ht="30" x14ac:dyDescent="0.25">
      <c r="B3532" s="6">
        <v>92690</v>
      </c>
      <c r="C3532" s="9" t="s">
        <v>4991</v>
      </c>
      <c r="D3532" s="6" t="s">
        <v>9</v>
      </c>
      <c r="E3532" s="11">
        <f t="shared" si="110"/>
        <v>70.400000000000006</v>
      </c>
      <c r="F3532">
        <f t="shared" si="111"/>
        <v>92690</v>
      </c>
      <c r="H3532" s="11">
        <v>68.92</v>
      </c>
      <c r="I3532">
        <v>70.400000000000006</v>
      </c>
    </row>
    <row r="3533" spans="2:9" ht="30" x14ac:dyDescent="0.25">
      <c r="B3533" s="4">
        <v>92691</v>
      </c>
      <c r="C3533" s="8" t="s">
        <v>5592</v>
      </c>
      <c r="D3533" s="4" t="s">
        <v>9</v>
      </c>
      <c r="E3533" s="11">
        <f t="shared" si="110"/>
        <v>90.99</v>
      </c>
      <c r="F3533">
        <f t="shared" si="111"/>
        <v>92691</v>
      </c>
      <c r="H3533" s="14">
        <v>88.11</v>
      </c>
      <c r="I3533" s="811">
        <v>90.99</v>
      </c>
    </row>
    <row r="3534" spans="2:9" ht="30" x14ac:dyDescent="0.25">
      <c r="B3534" s="6">
        <v>94462</v>
      </c>
      <c r="C3534" s="9" t="s">
        <v>18406</v>
      </c>
      <c r="D3534" s="6" t="s">
        <v>9</v>
      </c>
      <c r="E3534" s="11">
        <f t="shared" si="110"/>
        <v>98.11</v>
      </c>
      <c r="F3534">
        <f t="shared" si="111"/>
        <v>94462</v>
      </c>
      <c r="H3534" s="11">
        <v>96.26</v>
      </c>
      <c r="I3534">
        <v>98.11</v>
      </c>
    </row>
    <row r="3535" spans="2:9" ht="30" x14ac:dyDescent="0.25">
      <c r="B3535" s="4">
        <v>94463</v>
      </c>
      <c r="C3535" s="8" t="s">
        <v>18407</v>
      </c>
      <c r="D3535" s="4" t="s">
        <v>9</v>
      </c>
      <c r="E3535" s="11">
        <f t="shared" si="110"/>
        <v>120.48</v>
      </c>
      <c r="F3535">
        <f t="shared" si="111"/>
        <v>94463</v>
      </c>
      <c r="H3535" s="14">
        <v>118.32</v>
      </c>
      <c r="I3535" s="811">
        <v>120.48</v>
      </c>
    </row>
    <row r="3536" spans="2:9" ht="30" x14ac:dyDescent="0.25">
      <c r="B3536" s="6">
        <v>94464</v>
      </c>
      <c r="C3536" s="9" t="s">
        <v>18408</v>
      </c>
      <c r="D3536" s="6" t="s">
        <v>9</v>
      </c>
      <c r="E3536" s="11">
        <f t="shared" si="110"/>
        <v>158.72</v>
      </c>
      <c r="F3536">
        <f t="shared" si="111"/>
        <v>94464</v>
      </c>
      <c r="H3536" s="11">
        <v>156.18</v>
      </c>
      <c r="I3536">
        <v>158.72</v>
      </c>
    </row>
    <row r="3537" spans="2:9" ht="30" x14ac:dyDescent="0.25">
      <c r="B3537" s="4">
        <v>94602</v>
      </c>
      <c r="C3537" s="8" t="s">
        <v>18409</v>
      </c>
      <c r="D3537" s="4" t="s">
        <v>9</v>
      </c>
      <c r="E3537" s="11">
        <f t="shared" si="110"/>
        <v>207.69</v>
      </c>
      <c r="F3537">
        <f t="shared" si="111"/>
        <v>94602</v>
      </c>
      <c r="H3537" s="14">
        <v>205.28</v>
      </c>
      <c r="I3537" s="811">
        <v>207.69</v>
      </c>
    </row>
    <row r="3538" spans="2:9" ht="30" x14ac:dyDescent="0.25">
      <c r="B3538" s="6">
        <v>94603</v>
      </c>
      <c r="C3538" s="9" t="s">
        <v>18410</v>
      </c>
      <c r="D3538" s="6" t="s">
        <v>9</v>
      </c>
      <c r="E3538" s="11">
        <f t="shared" si="110"/>
        <v>284.14999999999998</v>
      </c>
      <c r="F3538">
        <f t="shared" si="111"/>
        <v>94603</v>
      </c>
      <c r="H3538" s="11">
        <v>281.64999999999998</v>
      </c>
      <c r="I3538">
        <v>284.14999999999998</v>
      </c>
    </row>
    <row r="3539" spans="2:9" ht="30" x14ac:dyDescent="0.25">
      <c r="B3539" s="4">
        <v>94604</v>
      </c>
      <c r="C3539" s="8" t="s">
        <v>18411</v>
      </c>
      <c r="D3539" s="4" t="s">
        <v>9</v>
      </c>
      <c r="E3539" s="11">
        <f t="shared" si="110"/>
        <v>405.35</v>
      </c>
      <c r="F3539">
        <f t="shared" si="111"/>
        <v>94604</v>
      </c>
      <c r="H3539" s="14">
        <v>402.73</v>
      </c>
      <c r="I3539" s="811">
        <v>405.35</v>
      </c>
    </row>
    <row r="3540" spans="2:9" ht="30" x14ac:dyDescent="0.25">
      <c r="B3540" s="6">
        <v>94605</v>
      </c>
      <c r="C3540" s="9" t="s">
        <v>18412</v>
      </c>
      <c r="D3540" s="6" t="s">
        <v>9</v>
      </c>
      <c r="E3540" s="11">
        <f t="shared" si="110"/>
        <v>587.86</v>
      </c>
      <c r="F3540">
        <f t="shared" si="111"/>
        <v>94605</v>
      </c>
      <c r="H3540" s="11">
        <v>585.02</v>
      </c>
      <c r="I3540">
        <v>587.86</v>
      </c>
    </row>
    <row r="3541" spans="2:9" x14ac:dyDescent="0.25">
      <c r="B3541" s="4">
        <v>94648</v>
      </c>
      <c r="C3541" s="8" t="s">
        <v>18413</v>
      </c>
      <c r="D3541" s="4" t="s">
        <v>9</v>
      </c>
      <c r="E3541" s="11">
        <f t="shared" si="110"/>
        <v>6.18</v>
      </c>
      <c r="F3541">
        <f t="shared" si="111"/>
        <v>94648</v>
      </c>
      <c r="H3541" s="14">
        <v>5.95</v>
      </c>
      <c r="I3541" s="811">
        <v>6.18</v>
      </c>
    </row>
    <row r="3542" spans="2:9" x14ac:dyDescent="0.25">
      <c r="B3542" s="6">
        <v>94649</v>
      </c>
      <c r="C3542" s="9" t="s">
        <v>18414</v>
      </c>
      <c r="D3542" s="6" t="s">
        <v>9</v>
      </c>
      <c r="E3542" s="11">
        <f t="shared" si="110"/>
        <v>11.52</v>
      </c>
      <c r="F3542">
        <f t="shared" si="111"/>
        <v>94649</v>
      </c>
      <c r="H3542" s="11">
        <v>11.22</v>
      </c>
      <c r="I3542">
        <v>11.52</v>
      </c>
    </row>
    <row r="3543" spans="2:9" x14ac:dyDescent="0.25">
      <c r="B3543" s="4">
        <v>94650</v>
      </c>
      <c r="C3543" s="8" t="s">
        <v>18415</v>
      </c>
      <c r="D3543" s="4" t="s">
        <v>9</v>
      </c>
      <c r="E3543" s="11">
        <f t="shared" si="110"/>
        <v>17.46</v>
      </c>
      <c r="F3543">
        <f t="shared" si="111"/>
        <v>94650</v>
      </c>
      <c r="H3543" s="14">
        <v>17.07</v>
      </c>
      <c r="I3543" s="811">
        <v>17.46</v>
      </c>
    </row>
    <row r="3544" spans="2:9" x14ac:dyDescent="0.25">
      <c r="B3544" s="6">
        <v>94651</v>
      </c>
      <c r="C3544" s="9" t="s">
        <v>18416</v>
      </c>
      <c r="D3544" s="6" t="s">
        <v>9</v>
      </c>
      <c r="E3544" s="11">
        <f t="shared" si="110"/>
        <v>20.27</v>
      </c>
      <c r="F3544">
        <f t="shared" si="111"/>
        <v>94651</v>
      </c>
      <c r="H3544" s="11">
        <v>19.72</v>
      </c>
      <c r="I3544">
        <v>20.27</v>
      </c>
    </row>
    <row r="3545" spans="2:9" x14ac:dyDescent="0.25">
      <c r="B3545" s="4">
        <v>94652</v>
      </c>
      <c r="C3545" s="8" t="s">
        <v>18417</v>
      </c>
      <c r="D3545" s="4" t="s">
        <v>9</v>
      </c>
      <c r="E3545" s="11">
        <f t="shared" si="110"/>
        <v>31.78</v>
      </c>
      <c r="F3545">
        <f t="shared" si="111"/>
        <v>94652</v>
      </c>
      <c r="H3545" s="14">
        <v>31.04</v>
      </c>
      <c r="I3545" s="811">
        <v>31.78</v>
      </c>
    </row>
    <row r="3546" spans="2:9" x14ac:dyDescent="0.25">
      <c r="B3546" s="6">
        <v>94653</v>
      </c>
      <c r="C3546" s="9" t="s">
        <v>18418</v>
      </c>
      <c r="D3546" s="6" t="s">
        <v>9</v>
      </c>
      <c r="E3546" s="11">
        <f t="shared" si="110"/>
        <v>51.37</v>
      </c>
      <c r="F3546">
        <f t="shared" si="111"/>
        <v>94653</v>
      </c>
      <c r="H3546" s="11">
        <v>50.27</v>
      </c>
      <c r="I3546">
        <v>51.37</v>
      </c>
    </row>
    <row r="3547" spans="2:9" x14ac:dyDescent="0.25">
      <c r="B3547" s="4">
        <v>94654</v>
      </c>
      <c r="C3547" s="8" t="s">
        <v>18419</v>
      </c>
      <c r="D3547" s="4" t="s">
        <v>9</v>
      </c>
      <c r="E3547" s="11">
        <f t="shared" si="110"/>
        <v>70.02</v>
      </c>
      <c r="F3547">
        <f t="shared" si="111"/>
        <v>94654</v>
      </c>
      <c r="H3547" s="14">
        <v>68.66</v>
      </c>
      <c r="I3547" s="811">
        <v>70.02</v>
      </c>
    </row>
    <row r="3548" spans="2:9" x14ac:dyDescent="0.25">
      <c r="B3548" s="6">
        <v>94655</v>
      </c>
      <c r="C3548" s="9" t="s">
        <v>18420</v>
      </c>
      <c r="D3548" s="6" t="s">
        <v>9</v>
      </c>
      <c r="E3548" s="11">
        <f t="shared" si="110"/>
        <v>110.27</v>
      </c>
      <c r="F3548">
        <f t="shared" si="111"/>
        <v>94655</v>
      </c>
      <c r="H3548" s="11">
        <v>108.06</v>
      </c>
      <c r="I3548">
        <v>110.27</v>
      </c>
    </row>
    <row r="3549" spans="2:9" x14ac:dyDescent="0.25">
      <c r="B3549" s="4">
        <v>94716</v>
      </c>
      <c r="C3549" s="8" t="s">
        <v>18421</v>
      </c>
      <c r="D3549" s="4" t="s">
        <v>9</v>
      </c>
      <c r="E3549" s="11">
        <f t="shared" si="110"/>
        <v>18.04</v>
      </c>
      <c r="F3549">
        <f t="shared" si="111"/>
        <v>94716</v>
      </c>
      <c r="H3549" s="14">
        <v>17.84</v>
      </c>
      <c r="I3549" s="811">
        <v>18.04</v>
      </c>
    </row>
    <row r="3550" spans="2:9" x14ac:dyDescent="0.25">
      <c r="B3550" s="6">
        <v>94717</v>
      </c>
      <c r="C3550" s="9" t="s">
        <v>18422</v>
      </c>
      <c r="D3550" s="6" t="s">
        <v>9</v>
      </c>
      <c r="E3550" s="11">
        <f t="shared" si="110"/>
        <v>30.19</v>
      </c>
      <c r="F3550">
        <f t="shared" si="111"/>
        <v>94717</v>
      </c>
      <c r="H3550" s="11">
        <v>29.94</v>
      </c>
      <c r="I3550">
        <v>30.19</v>
      </c>
    </row>
    <row r="3551" spans="2:9" x14ac:dyDescent="0.25">
      <c r="B3551" s="4">
        <v>94718</v>
      </c>
      <c r="C3551" s="8" t="s">
        <v>18423</v>
      </c>
      <c r="D3551" s="4" t="s">
        <v>9</v>
      </c>
      <c r="E3551" s="11">
        <f t="shared" si="110"/>
        <v>39.43</v>
      </c>
      <c r="F3551">
        <f t="shared" si="111"/>
        <v>94718</v>
      </c>
      <c r="H3551" s="14">
        <v>39.11</v>
      </c>
      <c r="I3551" s="811">
        <v>39.43</v>
      </c>
    </row>
    <row r="3552" spans="2:9" x14ac:dyDescent="0.25">
      <c r="B3552" s="6">
        <v>94719</v>
      </c>
      <c r="C3552" s="9" t="s">
        <v>18424</v>
      </c>
      <c r="D3552" s="6" t="s">
        <v>9</v>
      </c>
      <c r="E3552" s="11">
        <f t="shared" si="110"/>
        <v>52.62</v>
      </c>
      <c r="F3552">
        <f t="shared" si="111"/>
        <v>94719</v>
      </c>
      <c r="H3552" s="11">
        <v>52.19</v>
      </c>
      <c r="I3552">
        <v>52.62</v>
      </c>
    </row>
    <row r="3553" spans="2:9" x14ac:dyDescent="0.25">
      <c r="B3553" s="4">
        <v>94720</v>
      </c>
      <c r="C3553" s="8" t="s">
        <v>18425</v>
      </c>
      <c r="D3553" s="4" t="s">
        <v>9</v>
      </c>
      <c r="E3553" s="11">
        <f t="shared" si="110"/>
        <v>77.05</v>
      </c>
      <c r="F3553">
        <f t="shared" si="111"/>
        <v>94720</v>
      </c>
      <c r="H3553" s="14">
        <v>76.430000000000007</v>
      </c>
      <c r="I3553" s="811">
        <v>77.05</v>
      </c>
    </row>
    <row r="3554" spans="2:9" x14ac:dyDescent="0.25">
      <c r="B3554" s="6">
        <v>94721</v>
      </c>
      <c r="C3554" s="9" t="s">
        <v>18426</v>
      </c>
      <c r="D3554" s="6" t="s">
        <v>9</v>
      </c>
      <c r="E3554" s="11">
        <f t="shared" si="110"/>
        <v>124.93</v>
      </c>
      <c r="F3554">
        <f t="shared" si="111"/>
        <v>94721</v>
      </c>
      <c r="H3554" s="11">
        <v>123.89</v>
      </c>
      <c r="I3554">
        <v>124.93</v>
      </c>
    </row>
    <row r="3555" spans="2:9" x14ac:dyDescent="0.25">
      <c r="B3555" s="4">
        <v>94722</v>
      </c>
      <c r="C3555" s="8" t="s">
        <v>18427</v>
      </c>
      <c r="D3555" s="4" t="s">
        <v>9</v>
      </c>
      <c r="E3555" s="11">
        <f t="shared" si="110"/>
        <v>194.72</v>
      </c>
      <c r="F3555">
        <f t="shared" si="111"/>
        <v>94722</v>
      </c>
      <c r="H3555" s="14">
        <v>193.23</v>
      </c>
      <c r="I3555" s="811">
        <v>194.72</v>
      </c>
    </row>
    <row r="3556" spans="2:9" x14ac:dyDescent="0.25">
      <c r="B3556" s="6">
        <v>94723</v>
      </c>
      <c r="C3556" s="9" t="s">
        <v>18428</v>
      </c>
      <c r="D3556" s="6" t="s">
        <v>9</v>
      </c>
      <c r="E3556" s="11">
        <f t="shared" si="110"/>
        <v>366.17</v>
      </c>
      <c r="F3556">
        <f t="shared" si="111"/>
        <v>94723</v>
      </c>
      <c r="H3556" s="11">
        <v>363.8</v>
      </c>
      <c r="I3556">
        <v>366.17</v>
      </c>
    </row>
    <row r="3557" spans="2:9" ht="30" x14ac:dyDescent="0.25">
      <c r="B3557" s="4">
        <v>95697</v>
      </c>
      <c r="C3557" s="8" t="s">
        <v>4992</v>
      </c>
      <c r="D3557" s="4" t="s">
        <v>9</v>
      </c>
      <c r="E3557" s="11">
        <f t="shared" si="110"/>
        <v>98.08</v>
      </c>
      <c r="F3557">
        <f t="shared" si="111"/>
        <v>95697</v>
      </c>
      <c r="H3557" s="14">
        <v>97.48</v>
      </c>
      <c r="I3557" s="811">
        <v>98.08</v>
      </c>
    </row>
    <row r="3558" spans="2:9" x14ac:dyDescent="0.25">
      <c r="B3558" s="6">
        <v>96635</v>
      </c>
      <c r="C3558" s="9" t="s">
        <v>7786</v>
      </c>
      <c r="D3558" s="6" t="s">
        <v>9</v>
      </c>
      <c r="E3558" s="11">
        <f t="shared" si="110"/>
        <v>38.24</v>
      </c>
      <c r="F3558">
        <f t="shared" si="111"/>
        <v>96635</v>
      </c>
      <c r="H3558" s="11">
        <v>35.619999999999997</v>
      </c>
      <c r="I3558">
        <v>38.24</v>
      </c>
    </row>
    <row r="3559" spans="2:9" x14ac:dyDescent="0.25">
      <c r="B3559" s="4">
        <v>96636</v>
      </c>
      <c r="C3559" s="8" t="s">
        <v>7787</v>
      </c>
      <c r="D3559" s="4" t="s">
        <v>9</v>
      </c>
      <c r="E3559" s="11">
        <f t="shared" si="110"/>
        <v>40.56</v>
      </c>
      <c r="F3559">
        <f t="shared" si="111"/>
        <v>96636</v>
      </c>
      <c r="H3559" s="14">
        <v>37.85</v>
      </c>
      <c r="I3559" s="811">
        <v>40.56</v>
      </c>
    </row>
    <row r="3560" spans="2:9" x14ac:dyDescent="0.25">
      <c r="B3560" s="6">
        <v>96644</v>
      </c>
      <c r="C3560" s="9" t="s">
        <v>7788</v>
      </c>
      <c r="D3560" s="6" t="s">
        <v>9</v>
      </c>
      <c r="E3560" s="11">
        <f t="shared" si="110"/>
        <v>20.95</v>
      </c>
      <c r="F3560">
        <f t="shared" si="111"/>
        <v>96644</v>
      </c>
      <c r="H3560" s="11">
        <v>20.12</v>
      </c>
      <c r="I3560">
        <v>20.95</v>
      </c>
    </row>
    <row r="3561" spans="2:9" x14ac:dyDescent="0.25">
      <c r="B3561" s="4">
        <v>96645</v>
      </c>
      <c r="C3561" s="8" t="s">
        <v>7789</v>
      </c>
      <c r="D3561" s="4" t="s">
        <v>9</v>
      </c>
      <c r="E3561" s="11">
        <f t="shared" si="110"/>
        <v>18.57</v>
      </c>
      <c r="F3561">
        <f t="shared" si="111"/>
        <v>96645</v>
      </c>
      <c r="H3561" s="14">
        <v>17.75</v>
      </c>
      <c r="I3561" s="811">
        <v>18.57</v>
      </c>
    </row>
    <row r="3562" spans="2:9" x14ac:dyDescent="0.25">
      <c r="B3562" s="6">
        <v>96646</v>
      </c>
      <c r="C3562" s="9" t="s">
        <v>7790</v>
      </c>
      <c r="D3562" s="6" t="s">
        <v>9</v>
      </c>
      <c r="E3562" s="11">
        <f t="shared" si="110"/>
        <v>22.72</v>
      </c>
      <c r="F3562">
        <f t="shared" si="111"/>
        <v>96646</v>
      </c>
      <c r="H3562" s="11">
        <v>21.84</v>
      </c>
      <c r="I3562">
        <v>22.72</v>
      </c>
    </row>
    <row r="3563" spans="2:9" x14ac:dyDescent="0.25">
      <c r="B3563" s="4">
        <v>96647</v>
      </c>
      <c r="C3563" s="8" t="s">
        <v>7791</v>
      </c>
      <c r="D3563" s="4" t="s">
        <v>9</v>
      </c>
      <c r="E3563" s="11">
        <f t="shared" si="110"/>
        <v>22.76</v>
      </c>
      <c r="F3563">
        <f t="shared" si="111"/>
        <v>96647</v>
      </c>
      <c r="H3563" s="14">
        <v>21.9</v>
      </c>
      <c r="I3563" s="811">
        <v>22.76</v>
      </c>
    </row>
    <row r="3564" spans="2:9" x14ac:dyDescent="0.25">
      <c r="B3564" s="6">
        <v>96648</v>
      </c>
      <c r="C3564" s="9" t="s">
        <v>7792</v>
      </c>
      <c r="D3564" s="6" t="s">
        <v>9</v>
      </c>
      <c r="E3564" s="11">
        <f t="shared" si="110"/>
        <v>28.11</v>
      </c>
      <c r="F3564">
        <f t="shared" si="111"/>
        <v>96648</v>
      </c>
      <c r="H3564" s="11">
        <v>27.2</v>
      </c>
      <c r="I3564">
        <v>28.11</v>
      </c>
    </row>
    <row r="3565" spans="2:9" x14ac:dyDescent="0.25">
      <c r="B3565" s="4">
        <v>96649</v>
      </c>
      <c r="C3565" s="8" t="s">
        <v>7793</v>
      </c>
      <c r="D3565" s="4" t="s">
        <v>9</v>
      </c>
      <c r="E3565" s="11">
        <f t="shared" si="110"/>
        <v>37.19</v>
      </c>
      <c r="F3565">
        <f t="shared" si="111"/>
        <v>96649</v>
      </c>
      <c r="H3565" s="14">
        <v>36.229999999999997</v>
      </c>
      <c r="I3565" s="811">
        <v>37.19</v>
      </c>
    </row>
    <row r="3566" spans="2:9" x14ac:dyDescent="0.25">
      <c r="B3566" s="6">
        <v>96668</v>
      </c>
      <c r="C3566" s="9" t="s">
        <v>7794</v>
      </c>
      <c r="D3566" s="6" t="s">
        <v>9</v>
      </c>
      <c r="E3566" s="11">
        <f t="shared" si="110"/>
        <v>16.36</v>
      </c>
      <c r="F3566">
        <f t="shared" si="111"/>
        <v>96668</v>
      </c>
      <c r="H3566" s="11">
        <v>16</v>
      </c>
      <c r="I3566">
        <v>16.36</v>
      </c>
    </row>
    <row r="3567" spans="2:9" x14ac:dyDescent="0.25">
      <c r="B3567" s="4">
        <v>96669</v>
      </c>
      <c r="C3567" s="8" t="s">
        <v>7795</v>
      </c>
      <c r="D3567" s="4" t="s">
        <v>9</v>
      </c>
      <c r="E3567" s="11">
        <f t="shared" si="110"/>
        <v>16.12</v>
      </c>
      <c r="F3567">
        <f t="shared" si="111"/>
        <v>96669</v>
      </c>
      <c r="H3567" s="14">
        <v>15.55</v>
      </c>
      <c r="I3567" s="811">
        <v>16.12</v>
      </c>
    </row>
    <row r="3568" spans="2:9" x14ac:dyDescent="0.25">
      <c r="B3568" s="6">
        <v>96670</v>
      </c>
      <c r="C3568" s="9" t="s">
        <v>7796</v>
      </c>
      <c r="D3568" s="6" t="s">
        <v>9</v>
      </c>
      <c r="E3568" s="11">
        <f t="shared" si="110"/>
        <v>20.95</v>
      </c>
      <c r="F3568">
        <f t="shared" si="111"/>
        <v>96670</v>
      </c>
      <c r="H3568" s="11">
        <v>20.260000000000002</v>
      </c>
      <c r="I3568">
        <v>20.95</v>
      </c>
    </row>
    <row r="3569" spans="2:9" x14ac:dyDescent="0.25">
      <c r="B3569" s="4">
        <v>96671</v>
      </c>
      <c r="C3569" s="8" t="s">
        <v>7797</v>
      </c>
      <c r="D3569" s="4" t="s">
        <v>9</v>
      </c>
      <c r="E3569" s="11">
        <f t="shared" si="110"/>
        <v>31.7</v>
      </c>
      <c r="F3569">
        <f t="shared" si="111"/>
        <v>96671</v>
      </c>
      <c r="H3569" s="14">
        <v>30.87</v>
      </c>
      <c r="I3569" s="811">
        <v>31.7</v>
      </c>
    </row>
    <row r="3570" spans="2:9" x14ac:dyDescent="0.25">
      <c r="B3570" s="6">
        <v>96672</v>
      </c>
      <c r="C3570" s="9" t="s">
        <v>7798</v>
      </c>
      <c r="D3570" s="6" t="s">
        <v>9</v>
      </c>
      <c r="E3570" s="11">
        <f t="shared" si="110"/>
        <v>48.31</v>
      </c>
      <c r="F3570">
        <f t="shared" si="111"/>
        <v>96672</v>
      </c>
      <c r="H3570" s="11">
        <v>47.28</v>
      </c>
      <c r="I3570">
        <v>48.31</v>
      </c>
    </row>
    <row r="3571" spans="2:9" x14ac:dyDescent="0.25">
      <c r="B3571" s="4">
        <v>96673</v>
      </c>
      <c r="C3571" s="8" t="s">
        <v>7799</v>
      </c>
      <c r="D3571" s="4" t="s">
        <v>9</v>
      </c>
      <c r="E3571" s="11">
        <f t="shared" si="110"/>
        <v>60.91</v>
      </c>
      <c r="F3571">
        <f t="shared" si="111"/>
        <v>96673</v>
      </c>
      <c r="H3571" s="14">
        <v>59.7</v>
      </c>
      <c r="I3571" s="811">
        <v>60.91</v>
      </c>
    </row>
    <row r="3572" spans="2:9" x14ac:dyDescent="0.25">
      <c r="B3572" s="6">
        <v>96674</v>
      </c>
      <c r="C3572" s="9" t="s">
        <v>7800</v>
      </c>
      <c r="D3572" s="6" t="s">
        <v>9</v>
      </c>
      <c r="E3572" s="11">
        <f t="shared" si="110"/>
        <v>98.5</v>
      </c>
      <c r="F3572">
        <f t="shared" si="111"/>
        <v>96674</v>
      </c>
      <c r="H3572" s="11">
        <v>97.06</v>
      </c>
      <c r="I3572">
        <v>98.5</v>
      </c>
    </row>
    <row r="3573" spans="2:9" x14ac:dyDescent="0.25">
      <c r="B3573" s="4">
        <v>96675</v>
      </c>
      <c r="C3573" s="8" t="s">
        <v>7801</v>
      </c>
      <c r="D3573" s="4" t="s">
        <v>9</v>
      </c>
      <c r="E3573" s="11">
        <f t="shared" si="110"/>
        <v>143.19</v>
      </c>
      <c r="F3573">
        <f t="shared" si="111"/>
        <v>96675</v>
      </c>
      <c r="H3573" s="14">
        <v>141.47</v>
      </c>
      <c r="I3573" s="811">
        <v>143.19</v>
      </c>
    </row>
    <row r="3574" spans="2:9" x14ac:dyDescent="0.25">
      <c r="B3574" s="6">
        <v>96676</v>
      </c>
      <c r="C3574" s="9" t="s">
        <v>7802</v>
      </c>
      <c r="D3574" s="6" t="s">
        <v>9</v>
      </c>
      <c r="E3574" s="11">
        <f t="shared" si="110"/>
        <v>20.66</v>
      </c>
      <c r="F3574">
        <f t="shared" si="111"/>
        <v>96676</v>
      </c>
      <c r="H3574" s="11">
        <v>20.02</v>
      </c>
      <c r="I3574">
        <v>20.66</v>
      </c>
    </row>
    <row r="3575" spans="2:9" x14ac:dyDescent="0.25">
      <c r="B3575" s="4">
        <v>96677</v>
      </c>
      <c r="C3575" s="8" t="s">
        <v>7803</v>
      </c>
      <c r="D3575" s="4" t="s">
        <v>9</v>
      </c>
      <c r="E3575" s="11">
        <f t="shared" si="110"/>
        <v>26.92</v>
      </c>
      <c r="F3575">
        <f t="shared" si="111"/>
        <v>96677</v>
      </c>
      <c r="H3575" s="14">
        <v>26.14</v>
      </c>
      <c r="I3575" s="811">
        <v>26.92</v>
      </c>
    </row>
    <row r="3576" spans="2:9" x14ac:dyDescent="0.25">
      <c r="B3576" s="6">
        <v>96678</v>
      </c>
      <c r="C3576" s="9" t="s">
        <v>7804</v>
      </c>
      <c r="D3576" s="6" t="s">
        <v>9</v>
      </c>
      <c r="E3576" s="11">
        <f t="shared" si="110"/>
        <v>37.06</v>
      </c>
      <c r="F3576">
        <f t="shared" si="111"/>
        <v>96678</v>
      </c>
      <c r="H3576" s="11">
        <v>36.119999999999997</v>
      </c>
      <c r="I3576">
        <v>37.06</v>
      </c>
    </row>
    <row r="3577" spans="2:9" x14ac:dyDescent="0.25">
      <c r="B3577" s="4">
        <v>96679</v>
      </c>
      <c r="C3577" s="8" t="s">
        <v>7805</v>
      </c>
      <c r="D3577" s="4" t="s">
        <v>9</v>
      </c>
      <c r="E3577" s="11">
        <f t="shared" si="110"/>
        <v>55.23</v>
      </c>
      <c r="F3577">
        <f t="shared" si="111"/>
        <v>96679</v>
      </c>
      <c r="H3577" s="14">
        <v>54.08</v>
      </c>
      <c r="I3577" s="811">
        <v>55.23</v>
      </c>
    </row>
    <row r="3578" spans="2:9" x14ac:dyDescent="0.25">
      <c r="B3578" s="6">
        <v>96680</v>
      </c>
      <c r="C3578" s="9" t="s">
        <v>7806</v>
      </c>
      <c r="D3578" s="6" t="s">
        <v>9</v>
      </c>
      <c r="E3578" s="11">
        <f t="shared" si="110"/>
        <v>91.34</v>
      </c>
      <c r="F3578">
        <f t="shared" si="111"/>
        <v>96680</v>
      </c>
      <c r="H3578" s="11">
        <v>89.94</v>
      </c>
      <c r="I3578">
        <v>91.34</v>
      </c>
    </row>
    <row r="3579" spans="2:9" x14ac:dyDescent="0.25">
      <c r="B3579" s="4">
        <v>96681</v>
      </c>
      <c r="C3579" s="8" t="s">
        <v>7807</v>
      </c>
      <c r="D3579" s="4" t="s">
        <v>9</v>
      </c>
      <c r="E3579" s="11">
        <f t="shared" si="110"/>
        <v>122.92</v>
      </c>
      <c r="F3579">
        <f t="shared" si="111"/>
        <v>96681</v>
      </c>
      <c r="H3579" s="14">
        <v>121.29</v>
      </c>
      <c r="I3579" s="811">
        <v>122.92</v>
      </c>
    </row>
    <row r="3580" spans="2:9" x14ac:dyDescent="0.25">
      <c r="B3580" s="6">
        <v>96682</v>
      </c>
      <c r="C3580" s="9" t="s">
        <v>7808</v>
      </c>
      <c r="D3580" s="6" t="s">
        <v>9</v>
      </c>
      <c r="E3580" s="11">
        <f t="shared" si="110"/>
        <v>202.8</v>
      </c>
      <c r="F3580">
        <f t="shared" si="111"/>
        <v>96682</v>
      </c>
      <c r="H3580" s="11">
        <v>200.85</v>
      </c>
      <c r="I3580">
        <v>202.8</v>
      </c>
    </row>
    <row r="3581" spans="2:9" x14ac:dyDescent="0.25">
      <c r="B3581" s="4">
        <v>96683</v>
      </c>
      <c r="C3581" s="8" t="s">
        <v>7809</v>
      </c>
      <c r="D3581" s="4" t="s">
        <v>9</v>
      </c>
      <c r="E3581" s="11">
        <f t="shared" si="110"/>
        <v>278.36</v>
      </c>
      <c r="F3581">
        <f t="shared" si="111"/>
        <v>96683</v>
      </c>
      <c r="H3581" s="14">
        <v>276.01</v>
      </c>
      <c r="I3581" s="811">
        <v>278.36</v>
      </c>
    </row>
    <row r="3582" spans="2:9" x14ac:dyDescent="0.25">
      <c r="B3582" s="6">
        <v>96718</v>
      </c>
      <c r="C3582" s="9" t="s">
        <v>18429</v>
      </c>
      <c r="D3582" s="6" t="s">
        <v>9</v>
      </c>
      <c r="E3582" s="11">
        <f t="shared" si="110"/>
        <v>13.33</v>
      </c>
      <c r="F3582">
        <f t="shared" si="111"/>
        <v>96718</v>
      </c>
      <c r="H3582" s="11">
        <v>12.94</v>
      </c>
      <c r="I3582">
        <v>13.33</v>
      </c>
    </row>
    <row r="3583" spans="2:9" x14ac:dyDescent="0.25">
      <c r="B3583" s="4">
        <v>96719</v>
      </c>
      <c r="C3583" s="8" t="s">
        <v>18430</v>
      </c>
      <c r="D3583" s="4" t="s">
        <v>9</v>
      </c>
      <c r="E3583" s="11">
        <f t="shared" si="110"/>
        <v>17.100000000000001</v>
      </c>
      <c r="F3583">
        <f t="shared" si="111"/>
        <v>96719</v>
      </c>
      <c r="H3583" s="14">
        <v>16.670000000000002</v>
      </c>
      <c r="I3583" s="811">
        <v>17.100000000000001</v>
      </c>
    </row>
    <row r="3584" spans="2:9" x14ac:dyDescent="0.25">
      <c r="B3584" s="6">
        <v>96720</v>
      </c>
      <c r="C3584" s="9" t="s">
        <v>18431</v>
      </c>
      <c r="D3584" s="6" t="s">
        <v>9</v>
      </c>
      <c r="E3584" s="11">
        <f t="shared" si="110"/>
        <v>15.46</v>
      </c>
      <c r="F3584">
        <f t="shared" si="111"/>
        <v>96720</v>
      </c>
      <c r="H3584" s="11">
        <v>14.96</v>
      </c>
      <c r="I3584">
        <v>15.46</v>
      </c>
    </row>
    <row r="3585" spans="2:9" x14ac:dyDescent="0.25">
      <c r="B3585" s="4">
        <v>96721</v>
      </c>
      <c r="C3585" s="8" t="s">
        <v>18432</v>
      </c>
      <c r="D3585" s="4" t="s">
        <v>9</v>
      </c>
      <c r="E3585" s="11">
        <f t="shared" si="110"/>
        <v>20.12</v>
      </c>
      <c r="F3585">
        <f t="shared" si="111"/>
        <v>96721</v>
      </c>
      <c r="H3585" s="14">
        <v>19.52</v>
      </c>
      <c r="I3585" s="811">
        <v>20.12</v>
      </c>
    </row>
    <row r="3586" spans="2:9" x14ac:dyDescent="0.25">
      <c r="B3586" s="6">
        <v>96722</v>
      </c>
      <c r="C3586" s="9" t="s">
        <v>18433</v>
      </c>
      <c r="D3586" s="6" t="s">
        <v>9</v>
      </c>
      <c r="E3586" s="11">
        <f t="shared" si="110"/>
        <v>30.95</v>
      </c>
      <c r="F3586">
        <f t="shared" si="111"/>
        <v>96722</v>
      </c>
      <c r="H3586" s="11">
        <v>30.19</v>
      </c>
      <c r="I3586">
        <v>30.95</v>
      </c>
    </row>
    <row r="3587" spans="2:9" x14ac:dyDescent="0.25">
      <c r="B3587" s="4">
        <v>96723</v>
      </c>
      <c r="C3587" s="8" t="s">
        <v>18434</v>
      </c>
      <c r="D3587" s="4" t="s">
        <v>9</v>
      </c>
      <c r="E3587" s="11">
        <f t="shared" ref="E3587:E3650" si="112">IF($K$2=$H$1,H3587,I3587)</f>
        <v>48.17</v>
      </c>
      <c r="F3587">
        <f t="shared" ref="F3587:F3650" si="113">IF(LEN($B3587)=7,CONCATENATE(MID($B3587,1,6),"00",RIGHT($B3587,1)),IF(LEN($B3587)=8,CONCATENATE(MID($B3587,1,6),"0",RIGHT($B3587,2)),$B3587))</f>
        <v>96723</v>
      </c>
      <c r="H3587" s="14">
        <v>47.16</v>
      </c>
      <c r="I3587" s="811">
        <v>48.17</v>
      </c>
    </row>
    <row r="3588" spans="2:9" x14ac:dyDescent="0.25">
      <c r="B3588" s="6">
        <v>96724</v>
      </c>
      <c r="C3588" s="9" t="s">
        <v>18435</v>
      </c>
      <c r="D3588" s="6" t="s">
        <v>9</v>
      </c>
      <c r="E3588" s="11">
        <f t="shared" si="112"/>
        <v>61.84</v>
      </c>
      <c r="F3588">
        <f t="shared" si="113"/>
        <v>96724</v>
      </c>
      <c r="H3588" s="11">
        <v>60.54</v>
      </c>
      <c r="I3588">
        <v>61.84</v>
      </c>
    </row>
    <row r="3589" spans="2:9" x14ac:dyDescent="0.25">
      <c r="B3589" s="4">
        <v>96725</v>
      </c>
      <c r="C3589" s="8" t="s">
        <v>18436</v>
      </c>
      <c r="D3589" s="4" t="s">
        <v>9</v>
      </c>
      <c r="E3589" s="11">
        <f t="shared" si="112"/>
        <v>101.42</v>
      </c>
      <c r="F3589">
        <f t="shared" si="113"/>
        <v>96725</v>
      </c>
      <c r="H3589" s="14">
        <v>99.7</v>
      </c>
      <c r="I3589" s="811">
        <v>101.42</v>
      </c>
    </row>
    <row r="3590" spans="2:9" x14ac:dyDescent="0.25">
      <c r="B3590" s="6">
        <v>96726</v>
      </c>
      <c r="C3590" s="9" t="s">
        <v>18437</v>
      </c>
      <c r="D3590" s="6" t="s">
        <v>9</v>
      </c>
      <c r="E3590" s="11">
        <f t="shared" si="112"/>
        <v>149.97</v>
      </c>
      <c r="F3590">
        <f t="shared" si="113"/>
        <v>96726</v>
      </c>
      <c r="H3590" s="11">
        <v>147.55000000000001</v>
      </c>
      <c r="I3590">
        <v>149.97</v>
      </c>
    </row>
    <row r="3591" spans="2:9" x14ac:dyDescent="0.25">
      <c r="B3591" s="4">
        <v>96727</v>
      </c>
      <c r="C3591" s="8" t="s">
        <v>18438</v>
      </c>
      <c r="D3591" s="4" t="s">
        <v>9</v>
      </c>
      <c r="E3591" s="11">
        <f t="shared" si="112"/>
        <v>15.16</v>
      </c>
      <c r="F3591">
        <f t="shared" si="113"/>
        <v>96727</v>
      </c>
      <c r="H3591" s="14">
        <v>14.68</v>
      </c>
      <c r="I3591" s="811">
        <v>15.16</v>
      </c>
    </row>
    <row r="3592" spans="2:9" x14ac:dyDescent="0.25">
      <c r="B3592" s="6">
        <v>96728</v>
      </c>
      <c r="C3592" s="9" t="s">
        <v>18439</v>
      </c>
      <c r="D3592" s="6" t="s">
        <v>9</v>
      </c>
      <c r="E3592" s="11">
        <f t="shared" si="112"/>
        <v>19.64</v>
      </c>
      <c r="F3592">
        <f t="shared" si="113"/>
        <v>96728</v>
      </c>
      <c r="H3592" s="11">
        <v>19.09</v>
      </c>
      <c r="I3592">
        <v>19.64</v>
      </c>
    </row>
    <row r="3593" spans="2:9" x14ac:dyDescent="0.25">
      <c r="B3593" s="4">
        <v>96729</v>
      </c>
      <c r="C3593" s="8" t="s">
        <v>18440</v>
      </c>
      <c r="D3593" s="4" t="s">
        <v>9</v>
      </c>
      <c r="E3593" s="11">
        <f t="shared" si="112"/>
        <v>25.36</v>
      </c>
      <c r="F3593">
        <f t="shared" si="113"/>
        <v>96729</v>
      </c>
      <c r="H3593" s="14">
        <v>24.74</v>
      </c>
      <c r="I3593" s="811">
        <v>25.36</v>
      </c>
    </row>
    <row r="3594" spans="2:9" x14ac:dyDescent="0.25">
      <c r="B3594" s="6">
        <v>96730</v>
      </c>
      <c r="C3594" s="9" t="s">
        <v>18441</v>
      </c>
      <c r="D3594" s="6" t="s">
        <v>9</v>
      </c>
      <c r="E3594" s="11">
        <f t="shared" si="112"/>
        <v>35.130000000000003</v>
      </c>
      <c r="F3594">
        <f t="shared" si="113"/>
        <v>96730</v>
      </c>
      <c r="H3594" s="11">
        <v>34.39</v>
      </c>
      <c r="I3594">
        <v>35.130000000000003</v>
      </c>
    </row>
    <row r="3595" spans="2:9" x14ac:dyDescent="0.25">
      <c r="B3595" s="4">
        <v>96731</v>
      </c>
      <c r="C3595" s="8" t="s">
        <v>18442</v>
      </c>
      <c r="D3595" s="4" t="s">
        <v>9</v>
      </c>
      <c r="E3595" s="11">
        <f t="shared" si="112"/>
        <v>53.2</v>
      </c>
      <c r="F3595">
        <f t="shared" si="113"/>
        <v>96731</v>
      </c>
      <c r="H3595" s="14">
        <v>52.27</v>
      </c>
      <c r="I3595" s="811">
        <v>53.2</v>
      </c>
    </row>
    <row r="3596" spans="2:9" x14ac:dyDescent="0.25">
      <c r="B3596" s="6">
        <v>96732</v>
      </c>
      <c r="C3596" s="9" t="s">
        <v>18443</v>
      </c>
      <c r="D3596" s="6" t="s">
        <v>9</v>
      </c>
      <c r="E3596" s="11">
        <f t="shared" si="112"/>
        <v>89.82</v>
      </c>
      <c r="F3596">
        <f t="shared" si="113"/>
        <v>96732</v>
      </c>
      <c r="H3596" s="11">
        <v>88.57</v>
      </c>
      <c r="I3596">
        <v>89.82</v>
      </c>
    </row>
    <row r="3597" spans="2:9" x14ac:dyDescent="0.25">
      <c r="B3597" s="4">
        <v>96733</v>
      </c>
      <c r="C3597" s="8" t="s">
        <v>18444</v>
      </c>
      <c r="D3597" s="4" t="s">
        <v>9</v>
      </c>
      <c r="E3597" s="11">
        <f t="shared" si="112"/>
        <v>122.48</v>
      </c>
      <c r="F3597">
        <f t="shared" si="113"/>
        <v>96733</v>
      </c>
      <c r="H3597" s="14">
        <v>120.88</v>
      </c>
      <c r="I3597" s="811">
        <v>122.48</v>
      </c>
    </row>
    <row r="3598" spans="2:9" x14ac:dyDescent="0.25">
      <c r="B3598" s="6">
        <v>96734</v>
      </c>
      <c r="C3598" s="9" t="s">
        <v>18445</v>
      </c>
      <c r="D3598" s="6" t="s">
        <v>9</v>
      </c>
      <c r="E3598" s="11">
        <f t="shared" si="112"/>
        <v>204.53</v>
      </c>
      <c r="F3598">
        <f t="shared" si="113"/>
        <v>96734</v>
      </c>
      <c r="H3598" s="11">
        <v>202.41</v>
      </c>
      <c r="I3598">
        <v>204.53</v>
      </c>
    </row>
    <row r="3599" spans="2:9" x14ac:dyDescent="0.25">
      <c r="B3599" s="4">
        <v>96735</v>
      </c>
      <c r="C3599" s="8" t="s">
        <v>18446</v>
      </c>
      <c r="D3599" s="4" t="s">
        <v>9</v>
      </c>
      <c r="E3599" s="11">
        <f t="shared" si="112"/>
        <v>284.44</v>
      </c>
      <c r="F3599">
        <f t="shared" si="113"/>
        <v>96735</v>
      </c>
      <c r="H3599" s="14">
        <v>281.45999999999998</v>
      </c>
      <c r="I3599" s="811">
        <v>284.44</v>
      </c>
    </row>
    <row r="3600" spans="2:9" ht="30" x14ac:dyDescent="0.25">
      <c r="B3600" s="6">
        <v>96798</v>
      </c>
      <c r="C3600" s="9" t="s">
        <v>8529</v>
      </c>
      <c r="D3600" s="6" t="s">
        <v>9</v>
      </c>
      <c r="E3600" s="11">
        <f t="shared" si="112"/>
        <v>7.65</v>
      </c>
      <c r="F3600">
        <f t="shared" si="113"/>
        <v>96798</v>
      </c>
      <c r="H3600" s="11">
        <v>7.36</v>
      </c>
      <c r="I3600">
        <v>7.65</v>
      </c>
    </row>
    <row r="3601" spans="2:9" ht="30" x14ac:dyDescent="0.25">
      <c r="B3601" s="4">
        <v>96799</v>
      </c>
      <c r="C3601" s="8" t="s">
        <v>8530</v>
      </c>
      <c r="D3601" s="4" t="s">
        <v>9</v>
      </c>
      <c r="E3601" s="11">
        <f t="shared" si="112"/>
        <v>9.81</v>
      </c>
      <c r="F3601">
        <f t="shared" si="113"/>
        <v>96799</v>
      </c>
      <c r="H3601" s="14">
        <v>9.44</v>
      </c>
      <c r="I3601" s="811">
        <v>9.81</v>
      </c>
    </row>
    <row r="3602" spans="2:9" ht="30" x14ac:dyDescent="0.25">
      <c r="B3602" s="6">
        <v>96800</v>
      </c>
      <c r="C3602" s="9" t="s">
        <v>8531</v>
      </c>
      <c r="D3602" s="6" t="s">
        <v>9</v>
      </c>
      <c r="E3602" s="11">
        <f t="shared" si="112"/>
        <v>13.39</v>
      </c>
      <c r="F3602">
        <f t="shared" si="113"/>
        <v>96800</v>
      </c>
      <c r="H3602" s="11">
        <v>12.94</v>
      </c>
      <c r="I3602">
        <v>13.39</v>
      </c>
    </row>
    <row r="3603" spans="2:9" ht="30" x14ac:dyDescent="0.25">
      <c r="B3603" s="4">
        <v>96801</v>
      </c>
      <c r="C3603" s="8" t="s">
        <v>8532</v>
      </c>
      <c r="D3603" s="4" t="s">
        <v>9</v>
      </c>
      <c r="E3603" s="11">
        <f t="shared" si="112"/>
        <v>20.399999999999999</v>
      </c>
      <c r="F3603">
        <f t="shared" si="113"/>
        <v>96801</v>
      </c>
      <c r="H3603" s="14">
        <v>19.809999999999999</v>
      </c>
      <c r="I3603" s="811">
        <v>20.399999999999999</v>
      </c>
    </row>
    <row r="3604" spans="2:9" ht="30" x14ac:dyDescent="0.25">
      <c r="B3604" s="6">
        <v>97327</v>
      </c>
      <c r="C3604" s="9" t="s">
        <v>18447</v>
      </c>
      <c r="D3604" s="6" t="s">
        <v>9</v>
      </c>
      <c r="E3604" s="11">
        <f t="shared" si="112"/>
        <v>26.78</v>
      </c>
      <c r="F3604">
        <f t="shared" si="113"/>
        <v>97327</v>
      </c>
      <c r="H3604" s="11">
        <v>26.53</v>
      </c>
      <c r="I3604">
        <v>26.78</v>
      </c>
    </row>
    <row r="3605" spans="2:9" ht="30" x14ac:dyDescent="0.25">
      <c r="B3605" s="4">
        <v>97328</v>
      </c>
      <c r="C3605" s="8" t="s">
        <v>18448</v>
      </c>
      <c r="D3605" s="4" t="s">
        <v>9</v>
      </c>
      <c r="E3605" s="11">
        <f t="shared" si="112"/>
        <v>45.68</v>
      </c>
      <c r="F3605">
        <f t="shared" si="113"/>
        <v>97328</v>
      </c>
      <c r="H3605" s="14">
        <v>45.4</v>
      </c>
      <c r="I3605" s="811">
        <v>45.68</v>
      </c>
    </row>
    <row r="3606" spans="2:9" ht="30" x14ac:dyDescent="0.25">
      <c r="B3606" s="6">
        <v>97329</v>
      </c>
      <c r="C3606" s="9" t="s">
        <v>18449</v>
      </c>
      <c r="D3606" s="6" t="s">
        <v>9</v>
      </c>
      <c r="E3606" s="11">
        <f t="shared" si="112"/>
        <v>57.54</v>
      </c>
      <c r="F3606">
        <f t="shared" si="113"/>
        <v>97329</v>
      </c>
      <c r="H3606" s="11">
        <v>57.25</v>
      </c>
      <c r="I3606">
        <v>57.54</v>
      </c>
    </row>
    <row r="3607" spans="2:9" ht="30" x14ac:dyDescent="0.25">
      <c r="B3607" s="4">
        <v>97330</v>
      </c>
      <c r="C3607" s="8" t="s">
        <v>18450</v>
      </c>
      <c r="D3607" s="4" t="s">
        <v>9</v>
      </c>
      <c r="E3607" s="11">
        <f t="shared" si="112"/>
        <v>70.27</v>
      </c>
      <c r="F3607">
        <f t="shared" si="113"/>
        <v>97330</v>
      </c>
      <c r="H3607" s="14">
        <v>69.959999999999994</v>
      </c>
      <c r="I3607" s="811">
        <v>70.27</v>
      </c>
    </row>
    <row r="3608" spans="2:9" ht="30" x14ac:dyDescent="0.25">
      <c r="B3608" s="6">
        <v>97331</v>
      </c>
      <c r="C3608" s="9" t="s">
        <v>18451</v>
      </c>
      <c r="D3608" s="6" t="s">
        <v>9</v>
      </c>
      <c r="E3608" s="11">
        <f t="shared" si="112"/>
        <v>27.11</v>
      </c>
      <c r="F3608">
        <f t="shared" si="113"/>
        <v>97331</v>
      </c>
      <c r="H3608" s="11">
        <v>26.82</v>
      </c>
      <c r="I3608">
        <v>27.11</v>
      </c>
    </row>
    <row r="3609" spans="2:9" ht="30" x14ac:dyDescent="0.25">
      <c r="B3609" s="4">
        <v>97332</v>
      </c>
      <c r="C3609" s="8" t="s">
        <v>18452</v>
      </c>
      <c r="D3609" s="4" t="s">
        <v>9</v>
      </c>
      <c r="E3609" s="11">
        <f t="shared" si="112"/>
        <v>46.05</v>
      </c>
      <c r="F3609">
        <f t="shared" si="113"/>
        <v>97332</v>
      </c>
      <c r="H3609" s="14">
        <v>45.74</v>
      </c>
      <c r="I3609" s="811">
        <v>46.05</v>
      </c>
    </row>
    <row r="3610" spans="2:9" ht="30" x14ac:dyDescent="0.25">
      <c r="B3610" s="6">
        <v>97333</v>
      </c>
      <c r="C3610" s="9" t="s">
        <v>18453</v>
      </c>
      <c r="D3610" s="6" t="s">
        <v>9</v>
      </c>
      <c r="E3610" s="11">
        <f t="shared" si="112"/>
        <v>58.01</v>
      </c>
      <c r="F3610">
        <f t="shared" si="113"/>
        <v>97333</v>
      </c>
      <c r="H3610" s="11">
        <v>57.66</v>
      </c>
      <c r="I3610">
        <v>58.01</v>
      </c>
    </row>
    <row r="3611" spans="2:9" ht="30" x14ac:dyDescent="0.25">
      <c r="B3611" s="4">
        <v>97334</v>
      </c>
      <c r="C3611" s="8" t="s">
        <v>18454</v>
      </c>
      <c r="D3611" s="4" t="s">
        <v>9</v>
      </c>
      <c r="E3611" s="11">
        <f t="shared" si="112"/>
        <v>70.78</v>
      </c>
      <c r="F3611">
        <f t="shared" si="113"/>
        <v>97334</v>
      </c>
      <c r="H3611" s="14">
        <v>70.42</v>
      </c>
      <c r="I3611" s="811">
        <v>70.78</v>
      </c>
    </row>
    <row r="3612" spans="2:9" ht="30" x14ac:dyDescent="0.25">
      <c r="B3612" s="6">
        <v>97335</v>
      </c>
      <c r="C3612" s="9" t="s">
        <v>6970</v>
      </c>
      <c r="D3612" s="6" t="s">
        <v>9</v>
      </c>
      <c r="E3612" s="11">
        <f t="shared" si="112"/>
        <v>76.510000000000005</v>
      </c>
      <c r="F3612">
        <f t="shared" si="113"/>
        <v>97335</v>
      </c>
      <c r="H3612" s="11">
        <v>76.3</v>
      </c>
      <c r="I3612">
        <v>76.510000000000005</v>
      </c>
    </row>
    <row r="3613" spans="2:9" ht="30" x14ac:dyDescent="0.25">
      <c r="B3613" s="4">
        <v>97336</v>
      </c>
      <c r="C3613" s="8" t="s">
        <v>6971</v>
      </c>
      <c r="D3613" s="4" t="s">
        <v>9</v>
      </c>
      <c r="E3613" s="11">
        <f t="shared" si="112"/>
        <v>97.37</v>
      </c>
      <c r="F3613">
        <f t="shared" si="113"/>
        <v>97336</v>
      </c>
      <c r="H3613" s="14">
        <v>97.1</v>
      </c>
      <c r="I3613" s="811">
        <v>97.37</v>
      </c>
    </row>
    <row r="3614" spans="2:9" ht="30" x14ac:dyDescent="0.25">
      <c r="B3614" s="6">
        <v>97337</v>
      </c>
      <c r="C3614" s="9" t="s">
        <v>6972</v>
      </c>
      <c r="D3614" s="6" t="s">
        <v>9</v>
      </c>
      <c r="E3614" s="11">
        <f t="shared" si="112"/>
        <v>146.41999999999999</v>
      </c>
      <c r="F3614">
        <f t="shared" si="113"/>
        <v>97337</v>
      </c>
      <c r="H3614" s="11">
        <v>146.08000000000001</v>
      </c>
      <c r="I3614">
        <v>146.41999999999999</v>
      </c>
    </row>
    <row r="3615" spans="2:9" ht="30" x14ac:dyDescent="0.25">
      <c r="B3615" s="4">
        <v>97338</v>
      </c>
      <c r="C3615" s="8" t="s">
        <v>6973</v>
      </c>
      <c r="D3615" s="4" t="s">
        <v>9</v>
      </c>
      <c r="E3615" s="11">
        <f t="shared" si="112"/>
        <v>176.18</v>
      </c>
      <c r="F3615">
        <f t="shared" si="113"/>
        <v>97338</v>
      </c>
      <c r="H3615" s="14">
        <v>175.76</v>
      </c>
      <c r="I3615" s="811">
        <v>176.18</v>
      </c>
    </row>
    <row r="3616" spans="2:9" ht="30" x14ac:dyDescent="0.25">
      <c r="B3616" s="6">
        <v>97339</v>
      </c>
      <c r="C3616" s="9" t="s">
        <v>6974</v>
      </c>
      <c r="D3616" s="6" t="s">
        <v>9</v>
      </c>
      <c r="E3616" s="11">
        <f t="shared" si="112"/>
        <v>189.79</v>
      </c>
      <c r="F3616">
        <f t="shared" si="113"/>
        <v>97339</v>
      </c>
      <c r="H3616" s="11">
        <v>189.25</v>
      </c>
      <c r="I3616">
        <v>189.79</v>
      </c>
    </row>
    <row r="3617" spans="2:9" ht="30" x14ac:dyDescent="0.25">
      <c r="B3617" s="4">
        <v>97340</v>
      </c>
      <c r="C3617" s="8" t="s">
        <v>6975</v>
      </c>
      <c r="D3617" s="4" t="s">
        <v>9</v>
      </c>
      <c r="E3617" s="11">
        <f t="shared" si="112"/>
        <v>190.98</v>
      </c>
      <c r="F3617">
        <f t="shared" si="113"/>
        <v>97340</v>
      </c>
      <c r="H3617" s="14">
        <v>190.31</v>
      </c>
      <c r="I3617" s="811">
        <v>190.98</v>
      </c>
    </row>
    <row r="3618" spans="2:9" ht="30" x14ac:dyDescent="0.25">
      <c r="B3618" s="6">
        <v>97347</v>
      </c>
      <c r="C3618" s="9" t="s">
        <v>18455</v>
      </c>
      <c r="D3618" s="6" t="s">
        <v>9</v>
      </c>
      <c r="E3618" s="11">
        <f t="shared" si="112"/>
        <v>92.18</v>
      </c>
      <c r="F3618">
        <f t="shared" si="113"/>
        <v>97347</v>
      </c>
      <c r="H3618" s="11">
        <v>91.95</v>
      </c>
      <c r="I3618">
        <v>92.18</v>
      </c>
    </row>
    <row r="3619" spans="2:9" ht="30" x14ac:dyDescent="0.25">
      <c r="B3619" s="4">
        <v>97348</v>
      </c>
      <c r="C3619" s="8" t="s">
        <v>18456</v>
      </c>
      <c r="D3619" s="4" t="s">
        <v>9</v>
      </c>
      <c r="E3619" s="11">
        <f t="shared" si="112"/>
        <v>127.3</v>
      </c>
      <c r="F3619">
        <f t="shared" si="113"/>
        <v>97348</v>
      </c>
      <c r="H3619" s="14">
        <v>127.02</v>
      </c>
      <c r="I3619" s="811">
        <v>127.3</v>
      </c>
    </row>
    <row r="3620" spans="2:9" ht="30" x14ac:dyDescent="0.25">
      <c r="B3620" s="6">
        <v>97349</v>
      </c>
      <c r="C3620" s="9" t="s">
        <v>18457</v>
      </c>
      <c r="D3620" s="6" t="s">
        <v>9</v>
      </c>
      <c r="E3620" s="11">
        <f t="shared" si="112"/>
        <v>183.43</v>
      </c>
      <c r="F3620">
        <f t="shared" si="113"/>
        <v>97349</v>
      </c>
      <c r="H3620" s="11">
        <v>183.11</v>
      </c>
      <c r="I3620">
        <v>183.43</v>
      </c>
    </row>
    <row r="3621" spans="2:9" ht="30" x14ac:dyDescent="0.25">
      <c r="B3621" s="4">
        <v>97350</v>
      </c>
      <c r="C3621" s="8" t="s">
        <v>18458</v>
      </c>
      <c r="D3621" s="4" t="s">
        <v>9</v>
      </c>
      <c r="E3621" s="11">
        <f t="shared" si="112"/>
        <v>222.69</v>
      </c>
      <c r="F3621">
        <f t="shared" si="113"/>
        <v>97350</v>
      </c>
      <c r="H3621" s="14">
        <v>222.32</v>
      </c>
      <c r="I3621" s="811">
        <v>222.69</v>
      </c>
    </row>
    <row r="3622" spans="2:9" ht="30" x14ac:dyDescent="0.25">
      <c r="B3622" s="6">
        <v>97351</v>
      </c>
      <c r="C3622" s="9" t="s">
        <v>18459</v>
      </c>
      <c r="D3622" s="6" t="s">
        <v>9</v>
      </c>
      <c r="E3622" s="11">
        <f t="shared" si="112"/>
        <v>307.89</v>
      </c>
      <c r="F3622">
        <f t="shared" si="113"/>
        <v>97351</v>
      </c>
      <c r="H3622" s="11">
        <v>307.43</v>
      </c>
      <c r="I3622">
        <v>307.89</v>
      </c>
    </row>
    <row r="3623" spans="2:9" ht="30" x14ac:dyDescent="0.25">
      <c r="B3623" s="4">
        <v>97352</v>
      </c>
      <c r="C3623" s="8" t="s">
        <v>18460</v>
      </c>
      <c r="D3623" s="4" t="s">
        <v>9</v>
      </c>
      <c r="E3623" s="11">
        <f t="shared" si="112"/>
        <v>398.96</v>
      </c>
      <c r="F3623">
        <f t="shared" si="113"/>
        <v>97352</v>
      </c>
      <c r="H3623" s="14">
        <v>398.42</v>
      </c>
      <c r="I3623" s="811">
        <v>398.96</v>
      </c>
    </row>
    <row r="3624" spans="2:9" ht="30" x14ac:dyDescent="0.25">
      <c r="B3624" s="6">
        <v>97353</v>
      </c>
      <c r="C3624" s="9" t="s">
        <v>18461</v>
      </c>
      <c r="D3624" s="6" t="s">
        <v>9</v>
      </c>
      <c r="E3624" s="11">
        <f t="shared" si="112"/>
        <v>61.02</v>
      </c>
      <c r="F3624">
        <f t="shared" si="113"/>
        <v>97353</v>
      </c>
      <c r="H3624" s="11">
        <v>60.41</v>
      </c>
      <c r="I3624">
        <v>61.02</v>
      </c>
    </row>
    <row r="3625" spans="2:9" ht="30" x14ac:dyDescent="0.25">
      <c r="B3625" s="4">
        <v>97354</v>
      </c>
      <c r="C3625" s="8" t="s">
        <v>18462</v>
      </c>
      <c r="D3625" s="4" t="s">
        <v>9</v>
      </c>
      <c r="E3625" s="11">
        <f t="shared" si="112"/>
        <v>96.68</v>
      </c>
      <c r="F3625">
        <f t="shared" si="113"/>
        <v>97354</v>
      </c>
      <c r="H3625" s="14">
        <v>95.98</v>
      </c>
      <c r="I3625" s="811">
        <v>96.68</v>
      </c>
    </row>
    <row r="3626" spans="2:9" ht="30" x14ac:dyDescent="0.25">
      <c r="B3626" s="6">
        <v>97355</v>
      </c>
      <c r="C3626" s="9" t="s">
        <v>18463</v>
      </c>
      <c r="D3626" s="6" t="s">
        <v>9</v>
      </c>
      <c r="E3626" s="11">
        <f t="shared" si="112"/>
        <v>132.12</v>
      </c>
      <c r="F3626">
        <f t="shared" si="113"/>
        <v>97355</v>
      </c>
      <c r="H3626" s="11">
        <v>131.34</v>
      </c>
      <c r="I3626">
        <v>132.12</v>
      </c>
    </row>
    <row r="3627" spans="2:9" ht="30" x14ac:dyDescent="0.25">
      <c r="B3627" s="4">
        <v>97356</v>
      </c>
      <c r="C3627" s="8" t="s">
        <v>18464</v>
      </c>
      <c r="D3627" s="4" t="s">
        <v>9</v>
      </c>
      <c r="E3627" s="11">
        <f t="shared" si="112"/>
        <v>70.92</v>
      </c>
      <c r="F3627">
        <f t="shared" si="113"/>
        <v>97356</v>
      </c>
      <c r="H3627" s="14">
        <v>69.27</v>
      </c>
      <c r="I3627" s="811">
        <v>70.92</v>
      </c>
    </row>
    <row r="3628" spans="2:9" ht="30" x14ac:dyDescent="0.25">
      <c r="B3628" s="6">
        <v>97357</v>
      </c>
      <c r="C3628" s="9" t="s">
        <v>18465</v>
      </c>
      <c r="D3628" s="6" t="s">
        <v>9</v>
      </c>
      <c r="E3628" s="11">
        <f t="shared" si="112"/>
        <v>113.69</v>
      </c>
      <c r="F3628">
        <f t="shared" si="113"/>
        <v>97357</v>
      </c>
      <c r="H3628" s="11">
        <v>111.2</v>
      </c>
      <c r="I3628">
        <v>113.69</v>
      </c>
    </row>
    <row r="3629" spans="2:9" ht="30" x14ac:dyDescent="0.25">
      <c r="B3629" s="4">
        <v>97358</v>
      </c>
      <c r="C3629" s="8" t="s">
        <v>18466</v>
      </c>
      <c r="D3629" s="4" t="s">
        <v>9</v>
      </c>
      <c r="E3629" s="11">
        <f t="shared" si="112"/>
        <v>155.31</v>
      </c>
      <c r="F3629">
        <f t="shared" si="113"/>
        <v>97358</v>
      </c>
      <c r="H3629" s="14">
        <v>152.1</v>
      </c>
      <c r="I3629" s="811">
        <v>155.31</v>
      </c>
    </row>
    <row r="3630" spans="2:9" ht="30" x14ac:dyDescent="0.25">
      <c r="B3630" s="6">
        <v>97498</v>
      </c>
      <c r="C3630" s="9" t="s">
        <v>4993</v>
      </c>
      <c r="D3630" s="6" t="s">
        <v>9</v>
      </c>
      <c r="E3630" s="11">
        <f t="shared" si="112"/>
        <v>45.68</v>
      </c>
      <c r="F3630">
        <f t="shared" si="113"/>
        <v>97498</v>
      </c>
      <c r="H3630" s="11">
        <v>44.89</v>
      </c>
      <c r="I3630">
        <v>45.68</v>
      </c>
    </row>
    <row r="3631" spans="2:9" ht="30" x14ac:dyDescent="0.25">
      <c r="B3631" s="4">
        <v>97535</v>
      </c>
      <c r="C3631" s="8" t="s">
        <v>4994</v>
      </c>
      <c r="D3631" s="4" t="s">
        <v>9</v>
      </c>
      <c r="E3631" s="11">
        <f t="shared" si="112"/>
        <v>50.19</v>
      </c>
      <c r="F3631">
        <f t="shared" si="113"/>
        <v>97535</v>
      </c>
      <c r="H3631" s="14">
        <v>48.92</v>
      </c>
      <c r="I3631" s="811">
        <v>50.19</v>
      </c>
    </row>
    <row r="3632" spans="2:9" ht="30" x14ac:dyDescent="0.25">
      <c r="B3632" s="6">
        <v>97536</v>
      </c>
      <c r="C3632" s="9" t="s">
        <v>4995</v>
      </c>
      <c r="D3632" s="6" t="s">
        <v>9</v>
      </c>
      <c r="E3632" s="11">
        <f t="shared" si="112"/>
        <v>60.56</v>
      </c>
      <c r="F3632">
        <f t="shared" si="113"/>
        <v>97536</v>
      </c>
      <c r="H3632" s="11">
        <v>58.2</v>
      </c>
      <c r="I3632">
        <v>60.56</v>
      </c>
    </row>
    <row r="3633" spans="2:9" ht="30" x14ac:dyDescent="0.25">
      <c r="B3633" s="4">
        <v>100788</v>
      </c>
      <c r="C3633" s="8" t="s">
        <v>4125</v>
      </c>
      <c r="D3633" s="4" t="s">
        <v>42</v>
      </c>
      <c r="E3633" s="11">
        <f t="shared" si="112"/>
        <v>598.96</v>
      </c>
      <c r="F3633">
        <f t="shared" si="113"/>
        <v>100788</v>
      </c>
      <c r="H3633" s="14">
        <v>580.52</v>
      </c>
      <c r="I3633" s="811">
        <v>598.96</v>
      </c>
    </row>
    <row r="3634" spans="2:9" ht="30" x14ac:dyDescent="0.25">
      <c r="B3634" s="6">
        <v>100791</v>
      </c>
      <c r="C3634" s="9" t="s">
        <v>4126</v>
      </c>
      <c r="D3634" s="6" t="s">
        <v>9</v>
      </c>
      <c r="E3634" s="11">
        <f t="shared" si="112"/>
        <v>16.53</v>
      </c>
      <c r="F3634">
        <f t="shared" si="113"/>
        <v>100791</v>
      </c>
      <c r="H3634" s="11">
        <v>15.75</v>
      </c>
      <c r="I3634">
        <v>16.53</v>
      </c>
    </row>
    <row r="3635" spans="2:9" ht="30" x14ac:dyDescent="0.25">
      <c r="B3635" s="4">
        <v>100792</v>
      </c>
      <c r="C3635" s="8" t="s">
        <v>4127</v>
      </c>
      <c r="D3635" s="4" t="s">
        <v>9</v>
      </c>
      <c r="E3635" s="11">
        <f t="shared" si="112"/>
        <v>23.81</v>
      </c>
      <c r="F3635">
        <f t="shared" si="113"/>
        <v>100792</v>
      </c>
      <c r="H3635" s="14">
        <v>22.89</v>
      </c>
      <c r="I3635" s="811">
        <v>23.81</v>
      </c>
    </row>
    <row r="3636" spans="2:9" ht="30" x14ac:dyDescent="0.25">
      <c r="B3636" s="6">
        <v>100793</v>
      </c>
      <c r="C3636" s="9" t="s">
        <v>4128</v>
      </c>
      <c r="D3636" s="6" t="s">
        <v>9</v>
      </c>
      <c r="E3636" s="11">
        <f t="shared" si="112"/>
        <v>31.34</v>
      </c>
      <c r="F3636">
        <f t="shared" si="113"/>
        <v>100793</v>
      </c>
      <c r="H3636" s="11">
        <v>30.24</v>
      </c>
      <c r="I3636">
        <v>31.34</v>
      </c>
    </row>
    <row r="3637" spans="2:9" ht="30" x14ac:dyDescent="0.25">
      <c r="B3637" s="4">
        <v>100794</v>
      </c>
      <c r="C3637" s="8" t="s">
        <v>4129</v>
      </c>
      <c r="D3637" s="4" t="s">
        <v>9</v>
      </c>
      <c r="E3637" s="11">
        <f t="shared" si="112"/>
        <v>42.02</v>
      </c>
      <c r="F3637">
        <f t="shared" si="113"/>
        <v>100794</v>
      </c>
      <c r="H3637" s="14">
        <v>40.68</v>
      </c>
      <c r="I3637" s="811">
        <v>42.02</v>
      </c>
    </row>
    <row r="3638" spans="2:9" ht="30" x14ac:dyDescent="0.25">
      <c r="B3638" s="6">
        <v>100799</v>
      </c>
      <c r="C3638" s="9" t="s">
        <v>5814</v>
      </c>
      <c r="D3638" s="6" t="s">
        <v>9</v>
      </c>
      <c r="E3638" s="11">
        <f t="shared" si="112"/>
        <v>16.989999999999998</v>
      </c>
      <c r="F3638">
        <f t="shared" si="113"/>
        <v>100799</v>
      </c>
      <c r="H3638" s="11">
        <v>16.16</v>
      </c>
      <c r="I3638">
        <v>16.989999999999998</v>
      </c>
    </row>
    <row r="3639" spans="2:9" ht="30" x14ac:dyDescent="0.25">
      <c r="B3639" s="4">
        <v>100800</v>
      </c>
      <c r="C3639" s="8" t="s">
        <v>5815</v>
      </c>
      <c r="D3639" s="4" t="s">
        <v>9</v>
      </c>
      <c r="E3639" s="11">
        <f t="shared" si="112"/>
        <v>24.27</v>
      </c>
      <c r="F3639">
        <f t="shared" si="113"/>
        <v>100800</v>
      </c>
      <c r="H3639" s="14">
        <v>23.3</v>
      </c>
      <c r="I3639" s="811">
        <v>24.27</v>
      </c>
    </row>
    <row r="3640" spans="2:9" ht="30" x14ac:dyDescent="0.25">
      <c r="B3640" s="6">
        <v>100801</v>
      </c>
      <c r="C3640" s="9" t="s">
        <v>5816</v>
      </c>
      <c r="D3640" s="6" t="s">
        <v>9</v>
      </c>
      <c r="E3640" s="11">
        <f t="shared" si="112"/>
        <v>31.81</v>
      </c>
      <c r="F3640">
        <f t="shared" si="113"/>
        <v>100801</v>
      </c>
      <c r="H3640" s="11">
        <v>30.66</v>
      </c>
      <c r="I3640">
        <v>31.81</v>
      </c>
    </row>
    <row r="3641" spans="2:9" ht="30" x14ac:dyDescent="0.25">
      <c r="B3641" s="4">
        <v>100802</v>
      </c>
      <c r="C3641" s="8" t="s">
        <v>5817</v>
      </c>
      <c r="D3641" s="4" t="s">
        <v>9</v>
      </c>
      <c r="E3641" s="11">
        <f t="shared" si="112"/>
        <v>42.48</v>
      </c>
      <c r="F3641">
        <f t="shared" si="113"/>
        <v>100802</v>
      </c>
      <c r="H3641" s="14">
        <v>41.09</v>
      </c>
      <c r="I3641" s="811">
        <v>42.48</v>
      </c>
    </row>
    <row r="3642" spans="2:9" ht="30" x14ac:dyDescent="0.25">
      <c r="B3642" s="6">
        <v>100803</v>
      </c>
      <c r="C3642" s="9" t="s">
        <v>4130</v>
      </c>
      <c r="D3642" s="6" t="s">
        <v>9</v>
      </c>
      <c r="E3642" s="11">
        <f t="shared" si="112"/>
        <v>15.58</v>
      </c>
      <c r="F3642">
        <f t="shared" si="113"/>
        <v>100803</v>
      </c>
      <c r="H3642" s="11">
        <v>14.91</v>
      </c>
      <c r="I3642">
        <v>15.58</v>
      </c>
    </row>
    <row r="3643" spans="2:9" ht="30" x14ac:dyDescent="0.25">
      <c r="B3643" s="4">
        <v>100804</v>
      </c>
      <c r="C3643" s="8" t="s">
        <v>4131</v>
      </c>
      <c r="D3643" s="4" t="s">
        <v>9</v>
      </c>
      <c r="E3643" s="11">
        <f t="shared" si="112"/>
        <v>22.69</v>
      </c>
      <c r="F3643">
        <f t="shared" si="113"/>
        <v>100804</v>
      </c>
      <c r="H3643" s="14">
        <v>21.89</v>
      </c>
      <c r="I3643" s="811">
        <v>22.69</v>
      </c>
    </row>
    <row r="3644" spans="2:9" ht="30" x14ac:dyDescent="0.25">
      <c r="B3644" s="6">
        <v>100805</v>
      </c>
      <c r="C3644" s="9" t="s">
        <v>4132</v>
      </c>
      <c r="D3644" s="6" t="s">
        <v>9</v>
      </c>
      <c r="E3644" s="11">
        <f t="shared" si="112"/>
        <v>30</v>
      </c>
      <c r="F3644">
        <f t="shared" si="113"/>
        <v>100805</v>
      </c>
      <c r="H3644" s="11">
        <v>29.05</v>
      </c>
      <c r="I3644">
        <v>30</v>
      </c>
    </row>
    <row r="3645" spans="2:9" ht="30" x14ac:dyDescent="0.25">
      <c r="B3645" s="4">
        <v>100806</v>
      </c>
      <c r="C3645" s="8" t="s">
        <v>4133</v>
      </c>
      <c r="D3645" s="4" t="s">
        <v>9</v>
      </c>
      <c r="E3645" s="11">
        <f t="shared" si="112"/>
        <v>40.380000000000003</v>
      </c>
      <c r="F3645">
        <f t="shared" si="113"/>
        <v>100806</v>
      </c>
      <c r="H3645" s="14">
        <v>39.200000000000003</v>
      </c>
      <c r="I3645" s="811">
        <v>40.380000000000003</v>
      </c>
    </row>
    <row r="3646" spans="2:9" ht="30" x14ac:dyDescent="0.25">
      <c r="B3646" s="6">
        <v>100807</v>
      </c>
      <c r="C3646" s="9" t="s">
        <v>5818</v>
      </c>
      <c r="D3646" s="6" t="s">
        <v>9</v>
      </c>
      <c r="E3646" s="11">
        <f t="shared" si="112"/>
        <v>22.36</v>
      </c>
      <c r="F3646">
        <f t="shared" si="113"/>
        <v>100807</v>
      </c>
      <c r="H3646" s="11">
        <v>20.96</v>
      </c>
      <c r="I3646">
        <v>22.36</v>
      </c>
    </row>
    <row r="3647" spans="2:9" ht="30" x14ac:dyDescent="0.25">
      <c r="B3647" s="4">
        <v>100808</v>
      </c>
      <c r="C3647" s="8" t="s">
        <v>5819</v>
      </c>
      <c r="D3647" s="4" t="s">
        <v>9</v>
      </c>
      <c r="E3647" s="11">
        <f t="shared" si="112"/>
        <v>30.65</v>
      </c>
      <c r="F3647">
        <f t="shared" si="113"/>
        <v>100808</v>
      </c>
      <c r="H3647" s="14">
        <v>28.99</v>
      </c>
      <c r="I3647" s="811">
        <v>30.65</v>
      </c>
    </row>
    <row r="3648" spans="2:9" ht="30" x14ac:dyDescent="0.25">
      <c r="B3648" s="6">
        <v>100809</v>
      </c>
      <c r="C3648" s="9" t="s">
        <v>5820</v>
      </c>
      <c r="D3648" s="6" t="s">
        <v>9</v>
      </c>
      <c r="E3648" s="11">
        <f t="shared" si="112"/>
        <v>39.42</v>
      </c>
      <c r="F3648">
        <f t="shared" si="113"/>
        <v>100809</v>
      </c>
      <c r="H3648" s="11">
        <v>37.47</v>
      </c>
      <c r="I3648">
        <v>39.42</v>
      </c>
    </row>
    <row r="3649" spans="2:9" ht="30" x14ac:dyDescent="0.25">
      <c r="B3649" s="4">
        <v>100810</v>
      </c>
      <c r="C3649" s="8" t="s">
        <v>5821</v>
      </c>
      <c r="D3649" s="4" t="s">
        <v>9</v>
      </c>
      <c r="E3649" s="11">
        <f t="shared" si="112"/>
        <v>51.86</v>
      </c>
      <c r="F3649">
        <f t="shared" si="113"/>
        <v>100810</v>
      </c>
      <c r="H3649" s="14">
        <v>49.46</v>
      </c>
      <c r="I3649" s="811">
        <v>51.86</v>
      </c>
    </row>
    <row r="3650" spans="2:9" ht="30" x14ac:dyDescent="0.25">
      <c r="B3650" s="6">
        <v>101918</v>
      </c>
      <c r="C3650" s="9" t="s">
        <v>4996</v>
      </c>
      <c r="D3650" s="6" t="s">
        <v>9</v>
      </c>
      <c r="E3650" s="11">
        <f t="shared" si="112"/>
        <v>214.1</v>
      </c>
      <c r="F3650">
        <f t="shared" si="113"/>
        <v>101918</v>
      </c>
      <c r="H3650" s="11">
        <v>211.07</v>
      </c>
      <c r="I3650">
        <v>214.1</v>
      </c>
    </row>
    <row r="3651" spans="2:9" ht="30" x14ac:dyDescent="0.25">
      <c r="B3651" s="4">
        <v>101919</v>
      </c>
      <c r="C3651" s="8" t="s">
        <v>4997</v>
      </c>
      <c r="D3651" s="4" t="s">
        <v>42</v>
      </c>
      <c r="E3651" s="11">
        <f t="shared" ref="E3651:E3714" si="114">IF($K$2=$H$1,H3651,I3651)</f>
        <v>337.41</v>
      </c>
      <c r="F3651">
        <f t="shared" ref="F3651:F3714" si="115">IF(LEN($B3651)=7,CONCATENATE(MID($B3651,1,6),"00",RIGHT($B3651,1)),IF(LEN($B3651)=8,CONCATENATE(MID($B3651,1,6),"0",RIGHT($B3651,2)),$B3651))</f>
        <v>101919</v>
      </c>
      <c r="H3651" s="14">
        <v>333.32</v>
      </c>
      <c r="I3651" s="811">
        <v>337.41</v>
      </c>
    </row>
    <row r="3652" spans="2:9" ht="30" x14ac:dyDescent="0.25">
      <c r="B3652" s="6">
        <v>101920</v>
      </c>
      <c r="C3652" s="9" t="s">
        <v>4998</v>
      </c>
      <c r="D3652" s="6" t="s">
        <v>42</v>
      </c>
      <c r="E3652" s="11">
        <f t="shared" si="114"/>
        <v>163.69</v>
      </c>
      <c r="F3652">
        <f t="shared" si="115"/>
        <v>101920</v>
      </c>
      <c r="H3652" s="11">
        <v>159.6</v>
      </c>
      <c r="I3652">
        <v>163.69</v>
      </c>
    </row>
    <row r="3653" spans="2:9" ht="30" x14ac:dyDescent="0.25">
      <c r="B3653" s="4">
        <v>101921</v>
      </c>
      <c r="C3653" s="8" t="s">
        <v>4999</v>
      </c>
      <c r="D3653" s="4" t="s">
        <v>42</v>
      </c>
      <c r="E3653" s="11">
        <f t="shared" si="114"/>
        <v>186.06</v>
      </c>
      <c r="F3653">
        <f t="shared" si="115"/>
        <v>101921</v>
      </c>
      <c r="H3653" s="14">
        <v>181.97</v>
      </c>
      <c r="I3653" s="811">
        <v>186.06</v>
      </c>
    </row>
    <row r="3654" spans="2:9" ht="30" x14ac:dyDescent="0.25">
      <c r="B3654" s="6">
        <v>101922</v>
      </c>
      <c r="C3654" s="9" t="s">
        <v>5000</v>
      </c>
      <c r="D3654" s="6" t="s">
        <v>42</v>
      </c>
      <c r="E3654" s="11">
        <f t="shared" si="114"/>
        <v>186.06</v>
      </c>
      <c r="F3654">
        <f t="shared" si="115"/>
        <v>101922</v>
      </c>
      <c r="H3654" s="11">
        <v>181.97</v>
      </c>
      <c r="I3654">
        <v>186.06</v>
      </c>
    </row>
    <row r="3655" spans="2:9" ht="30" x14ac:dyDescent="0.25">
      <c r="B3655" s="4">
        <v>101923</v>
      </c>
      <c r="C3655" s="8" t="s">
        <v>5001</v>
      </c>
      <c r="D3655" s="4" t="s">
        <v>42</v>
      </c>
      <c r="E3655" s="11">
        <f t="shared" si="114"/>
        <v>186.06</v>
      </c>
      <c r="F3655">
        <f t="shared" si="115"/>
        <v>101923</v>
      </c>
      <c r="H3655" s="14">
        <v>181.97</v>
      </c>
      <c r="I3655" s="811">
        <v>186.06</v>
      </c>
    </row>
    <row r="3656" spans="2:9" ht="30" x14ac:dyDescent="0.25">
      <c r="B3656" s="6">
        <v>101924</v>
      </c>
      <c r="C3656" s="9" t="s">
        <v>5002</v>
      </c>
      <c r="D3656" s="6" t="s">
        <v>42</v>
      </c>
      <c r="E3656" s="11">
        <f t="shared" si="114"/>
        <v>154.33000000000001</v>
      </c>
      <c r="F3656">
        <f t="shared" si="115"/>
        <v>101924</v>
      </c>
      <c r="H3656" s="11">
        <v>150.24</v>
      </c>
      <c r="I3656">
        <v>154.33000000000001</v>
      </c>
    </row>
    <row r="3657" spans="2:9" ht="30" x14ac:dyDescent="0.25">
      <c r="B3657" s="4">
        <v>101925</v>
      </c>
      <c r="C3657" s="8" t="s">
        <v>5003</v>
      </c>
      <c r="D3657" s="4" t="s">
        <v>42</v>
      </c>
      <c r="E3657" s="11">
        <f t="shared" si="114"/>
        <v>257.14999999999998</v>
      </c>
      <c r="F3657">
        <f t="shared" si="115"/>
        <v>101925</v>
      </c>
      <c r="H3657" s="14">
        <v>251.01</v>
      </c>
      <c r="I3657" s="811">
        <v>257.14999999999998</v>
      </c>
    </row>
    <row r="3658" spans="2:9" x14ac:dyDescent="0.25">
      <c r="B3658" s="6">
        <v>101926</v>
      </c>
      <c r="C3658" s="9" t="s">
        <v>5004</v>
      </c>
      <c r="D3658" s="6" t="s">
        <v>42</v>
      </c>
      <c r="E3658" s="11">
        <f t="shared" si="114"/>
        <v>331.88</v>
      </c>
      <c r="F3658">
        <f t="shared" si="115"/>
        <v>101926</v>
      </c>
      <c r="H3658" s="11">
        <v>323.7</v>
      </c>
      <c r="I3658">
        <v>331.88</v>
      </c>
    </row>
    <row r="3659" spans="2:9" ht="30" x14ac:dyDescent="0.25">
      <c r="B3659" s="4">
        <v>101927</v>
      </c>
      <c r="C3659" s="8" t="s">
        <v>5005</v>
      </c>
      <c r="D3659" s="4" t="s">
        <v>9</v>
      </c>
      <c r="E3659" s="11">
        <f t="shared" si="114"/>
        <v>200.04</v>
      </c>
      <c r="F3659">
        <f t="shared" si="115"/>
        <v>101927</v>
      </c>
      <c r="H3659" s="14">
        <v>198.49</v>
      </c>
      <c r="I3659" s="811">
        <v>200.04</v>
      </c>
    </row>
    <row r="3660" spans="2:9" ht="30" x14ac:dyDescent="0.25">
      <c r="B3660" s="6">
        <v>101928</v>
      </c>
      <c r="C3660" s="9" t="s">
        <v>5006</v>
      </c>
      <c r="D3660" s="6" t="s">
        <v>42</v>
      </c>
      <c r="E3660" s="11">
        <f t="shared" si="114"/>
        <v>342.79</v>
      </c>
      <c r="F3660">
        <f t="shared" si="115"/>
        <v>101928</v>
      </c>
      <c r="H3660" s="11">
        <v>338.14</v>
      </c>
      <c r="I3660">
        <v>342.79</v>
      </c>
    </row>
    <row r="3661" spans="2:9" ht="30" x14ac:dyDescent="0.25">
      <c r="B3661" s="4">
        <v>101929</v>
      </c>
      <c r="C3661" s="8" t="s">
        <v>5007</v>
      </c>
      <c r="D3661" s="4" t="s">
        <v>42</v>
      </c>
      <c r="E3661" s="11">
        <f t="shared" si="114"/>
        <v>169.07</v>
      </c>
      <c r="F3661">
        <f t="shared" si="115"/>
        <v>101929</v>
      </c>
      <c r="H3661" s="14">
        <v>164.42</v>
      </c>
      <c r="I3661" s="811">
        <v>169.07</v>
      </c>
    </row>
    <row r="3662" spans="2:9" ht="30" x14ac:dyDescent="0.25">
      <c r="B3662" s="6">
        <v>101930</v>
      </c>
      <c r="C3662" s="9" t="s">
        <v>5008</v>
      </c>
      <c r="D3662" s="6" t="s">
        <v>42</v>
      </c>
      <c r="E3662" s="11">
        <f t="shared" si="114"/>
        <v>191.44</v>
      </c>
      <c r="F3662">
        <f t="shared" si="115"/>
        <v>101930</v>
      </c>
      <c r="H3662" s="11">
        <v>186.79</v>
      </c>
      <c r="I3662">
        <v>191.44</v>
      </c>
    </row>
    <row r="3663" spans="2:9" ht="30" x14ac:dyDescent="0.25">
      <c r="B3663" s="4">
        <v>101931</v>
      </c>
      <c r="C3663" s="8" t="s">
        <v>5009</v>
      </c>
      <c r="D3663" s="4" t="s">
        <v>42</v>
      </c>
      <c r="E3663" s="11">
        <f t="shared" si="114"/>
        <v>191.44</v>
      </c>
      <c r="F3663">
        <f t="shared" si="115"/>
        <v>101931</v>
      </c>
      <c r="H3663" s="14">
        <v>186.79</v>
      </c>
      <c r="I3663" s="811">
        <v>191.44</v>
      </c>
    </row>
    <row r="3664" spans="2:9" ht="30" x14ac:dyDescent="0.25">
      <c r="B3664" s="6">
        <v>101932</v>
      </c>
      <c r="C3664" s="9" t="s">
        <v>5010</v>
      </c>
      <c r="D3664" s="6" t="s">
        <v>42</v>
      </c>
      <c r="E3664" s="11">
        <f t="shared" si="114"/>
        <v>191.44</v>
      </c>
      <c r="F3664">
        <f t="shared" si="115"/>
        <v>101932</v>
      </c>
      <c r="H3664" s="11">
        <v>186.79</v>
      </c>
      <c r="I3664">
        <v>191.44</v>
      </c>
    </row>
    <row r="3665" spans="2:9" ht="30" x14ac:dyDescent="0.25">
      <c r="B3665" s="4">
        <v>101933</v>
      </c>
      <c r="C3665" s="8" t="s">
        <v>5011</v>
      </c>
      <c r="D3665" s="4" t="s">
        <v>42</v>
      </c>
      <c r="E3665" s="11">
        <f t="shared" si="114"/>
        <v>159.71</v>
      </c>
      <c r="F3665">
        <f t="shared" si="115"/>
        <v>101933</v>
      </c>
      <c r="H3665" s="14">
        <v>155.06</v>
      </c>
      <c r="I3665" s="811">
        <v>159.71</v>
      </c>
    </row>
    <row r="3666" spans="2:9" ht="30" x14ac:dyDescent="0.25">
      <c r="B3666" s="6">
        <v>101934</v>
      </c>
      <c r="C3666" s="9" t="s">
        <v>5012</v>
      </c>
      <c r="D3666" s="6" t="s">
        <v>42</v>
      </c>
      <c r="E3666" s="11">
        <f t="shared" si="114"/>
        <v>265.23</v>
      </c>
      <c r="F3666">
        <f t="shared" si="115"/>
        <v>101934</v>
      </c>
      <c r="H3666" s="11">
        <v>258.24</v>
      </c>
      <c r="I3666">
        <v>265.23</v>
      </c>
    </row>
    <row r="3667" spans="2:9" ht="30" x14ac:dyDescent="0.25">
      <c r="B3667" s="4">
        <v>101935</v>
      </c>
      <c r="C3667" s="8" t="s">
        <v>5013</v>
      </c>
      <c r="D3667" s="4" t="s">
        <v>42</v>
      </c>
      <c r="E3667" s="11">
        <f t="shared" si="114"/>
        <v>342.65</v>
      </c>
      <c r="F3667">
        <f t="shared" si="115"/>
        <v>101935</v>
      </c>
      <c r="H3667" s="14">
        <v>333.34</v>
      </c>
      <c r="I3667" s="811">
        <v>342.65</v>
      </c>
    </row>
    <row r="3668" spans="2:9" ht="30" x14ac:dyDescent="0.25">
      <c r="B3668" s="6">
        <v>103802</v>
      </c>
      <c r="C3668" s="9" t="s">
        <v>6976</v>
      </c>
      <c r="D3668" s="6" t="s">
        <v>9</v>
      </c>
      <c r="E3668" s="11">
        <f t="shared" si="114"/>
        <v>38.1</v>
      </c>
      <c r="F3668">
        <f t="shared" si="115"/>
        <v>103802</v>
      </c>
      <c r="H3668" s="11">
        <v>37.22</v>
      </c>
      <c r="I3668">
        <v>38.1</v>
      </c>
    </row>
    <row r="3669" spans="2:9" ht="30" x14ac:dyDescent="0.25">
      <c r="B3669" s="4">
        <v>103803</v>
      </c>
      <c r="C3669" s="8" t="s">
        <v>6977</v>
      </c>
      <c r="D3669" s="4" t="s">
        <v>9</v>
      </c>
      <c r="E3669" s="11">
        <f t="shared" si="114"/>
        <v>65.489999999999995</v>
      </c>
      <c r="F3669">
        <f t="shared" si="115"/>
        <v>103803</v>
      </c>
      <c r="H3669" s="14">
        <v>63.98</v>
      </c>
      <c r="I3669" s="811">
        <v>65.489999999999995</v>
      </c>
    </row>
    <row r="3670" spans="2:9" ht="30" x14ac:dyDescent="0.25">
      <c r="B3670" s="6">
        <v>103804</v>
      </c>
      <c r="C3670" s="9" t="s">
        <v>6978</v>
      </c>
      <c r="D3670" s="6" t="s">
        <v>9</v>
      </c>
      <c r="E3670" s="11">
        <f t="shared" si="114"/>
        <v>79.260000000000005</v>
      </c>
      <c r="F3670">
        <f t="shared" si="115"/>
        <v>103804</v>
      </c>
      <c r="H3670" s="11">
        <v>77.75</v>
      </c>
      <c r="I3670">
        <v>79.260000000000005</v>
      </c>
    </row>
    <row r="3671" spans="2:9" ht="30" x14ac:dyDescent="0.25">
      <c r="B3671" s="4">
        <v>103835</v>
      </c>
      <c r="C3671" s="8" t="s">
        <v>6979</v>
      </c>
      <c r="D3671" s="4" t="s">
        <v>9</v>
      </c>
      <c r="E3671" s="11">
        <f t="shared" si="114"/>
        <v>59.54</v>
      </c>
      <c r="F3671">
        <f t="shared" si="115"/>
        <v>103835</v>
      </c>
      <c r="H3671" s="14">
        <v>58.12</v>
      </c>
      <c r="I3671" s="811">
        <v>59.54</v>
      </c>
    </row>
    <row r="3672" spans="2:9" ht="30" x14ac:dyDescent="0.25">
      <c r="B3672" s="6">
        <v>103836</v>
      </c>
      <c r="C3672" s="9" t="s">
        <v>6980</v>
      </c>
      <c r="D3672" s="6" t="s">
        <v>9</v>
      </c>
      <c r="E3672" s="11">
        <f t="shared" si="114"/>
        <v>92.48</v>
      </c>
      <c r="F3672">
        <f t="shared" si="115"/>
        <v>103836</v>
      </c>
      <c r="H3672" s="11">
        <v>90.59</v>
      </c>
      <c r="I3672">
        <v>92.48</v>
      </c>
    </row>
    <row r="3673" spans="2:9" ht="30" x14ac:dyDescent="0.25">
      <c r="B3673" s="4">
        <v>103837</v>
      </c>
      <c r="C3673" s="8" t="s">
        <v>6981</v>
      </c>
      <c r="D3673" s="4" t="s">
        <v>9</v>
      </c>
      <c r="E3673" s="11">
        <f t="shared" si="114"/>
        <v>116.61</v>
      </c>
      <c r="F3673">
        <f t="shared" si="115"/>
        <v>103837</v>
      </c>
      <c r="H3673" s="14">
        <v>114.31</v>
      </c>
      <c r="I3673" s="811">
        <v>116.61</v>
      </c>
    </row>
    <row r="3674" spans="2:9" ht="30" x14ac:dyDescent="0.25">
      <c r="B3674" s="6">
        <v>103868</v>
      </c>
      <c r="C3674" s="9" t="s">
        <v>6982</v>
      </c>
      <c r="D3674" s="6" t="s">
        <v>9</v>
      </c>
      <c r="E3674" s="11">
        <f t="shared" si="114"/>
        <v>47.39</v>
      </c>
      <c r="F3674">
        <f t="shared" si="115"/>
        <v>103868</v>
      </c>
      <c r="H3674" s="11">
        <v>45.53</v>
      </c>
      <c r="I3674">
        <v>47.39</v>
      </c>
    </row>
    <row r="3675" spans="2:9" ht="30" x14ac:dyDescent="0.25">
      <c r="B3675" s="4">
        <v>103869</v>
      </c>
      <c r="C3675" s="8" t="s">
        <v>6983</v>
      </c>
      <c r="D3675" s="4" t="s">
        <v>9</v>
      </c>
      <c r="E3675" s="11">
        <f t="shared" si="114"/>
        <v>72</v>
      </c>
      <c r="F3675">
        <f t="shared" si="115"/>
        <v>103869</v>
      </c>
      <c r="H3675" s="14">
        <v>69.8</v>
      </c>
      <c r="I3675" s="811">
        <v>72</v>
      </c>
    </row>
    <row r="3676" spans="2:9" ht="30" x14ac:dyDescent="0.25">
      <c r="B3676" s="6">
        <v>103870</v>
      </c>
      <c r="C3676" s="9" t="s">
        <v>6984</v>
      </c>
      <c r="D3676" s="6" t="s">
        <v>9</v>
      </c>
      <c r="E3676" s="11">
        <f t="shared" si="114"/>
        <v>88.5</v>
      </c>
      <c r="F3676">
        <f t="shared" si="115"/>
        <v>103870</v>
      </c>
      <c r="H3676" s="11">
        <v>86.03</v>
      </c>
      <c r="I3676">
        <v>88.5</v>
      </c>
    </row>
    <row r="3677" spans="2:9" ht="30" x14ac:dyDescent="0.25">
      <c r="B3677" s="4">
        <v>103871</v>
      </c>
      <c r="C3677" s="8" t="s">
        <v>6985</v>
      </c>
      <c r="D3677" s="4" t="s">
        <v>9</v>
      </c>
      <c r="E3677" s="11">
        <f t="shared" si="114"/>
        <v>63.9</v>
      </c>
      <c r="F3677">
        <f t="shared" si="115"/>
        <v>103871</v>
      </c>
      <c r="H3677" s="14">
        <v>61.96</v>
      </c>
      <c r="I3677" s="811">
        <v>63.9</v>
      </c>
    </row>
    <row r="3678" spans="2:9" ht="30" x14ac:dyDescent="0.25">
      <c r="B3678" s="6">
        <v>103872</v>
      </c>
      <c r="C3678" s="9" t="s">
        <v>6986</v>
      </c>
      <c r="D3678" s="6" t="s">
        <v>9</v>
      </c>
      <c r="E3678" s="11">
        <f t="shared" si="114"/>
        <v>150.09</v>
      </c>
      <c r="F3678">
        <f t="shared" si="115"/>
        <v>103872</v>
      </c>
      <c r="H3678" s="11">
        <v>147.81</v>
      </c>
      <c r="I3678">
        <v>150.09</v>
      </c>
    </row>
    <row r="3679" spans="2:9" ht="30" x14ac:dyDescent="0.25">
      <c r="B3679" s="4">
        <v>103873</v>
      </c>
      <c r="C3679" s="8" t="s">
        <v>6987</v>
      </c>
      <c r="D3679" s="4" t="s">
        <v>9</v>
      </c>
      <c r="E3679" s="11">
        <f t="shared" si="114"/>
        <v>169.79</v>
      </c>
      <c r="F3679">
        <f t="shared" si="115"/>
        <v>103873</v>
      </c>
      <c r="H3679" s="14">
        <v>167.22</v>
      </c>
      <c r="I3679" s="811">
        <v>169.79</v>
      </c>
    </row>
    <row r="3680" spans="2:9" x14ac:dyDescent="0.25">
      <c r="B3680" s="6">
        <v>103978</v>
      </c>
      <c r="C3680" s="9" t="s">
        <v>7314</v>
      </c>
      <c r="D3680" s="6" t="s">
        <v>9</v>
      </c>
      <c r="E3680" s="11">
        <f t="shared" si="114"/>
        <v>24.16</v>
      </c>
      <c r="F3680">
        <f t="shared" si="115"/>
        <v>103978</v>
      </c>
      <c r="H3680" s="11">
        <v>23.06</v>
      </c>
      <c r="I3680">
        <v>24.16</v>
      </c>
    </row>
    <row r="3681" spans="2:9" x14ac:dyDescent="0.25">
      <c r="B3681" s="4">
        <v>103979</v>
      </c>
      <c r="C3681" s="8" t="s">
        <v>7315</v>
      </c>
      <c r="D3681" s="4" t="s">
        <v>9</v>
      </c>
      <c r="E3681" s="11">
        <f t="shared" si="114"/>
        <v>27.52</v>
      </c>
      <c r="F3681">
        <f t="shared" si="115"/>
        <v>103979</v>
      </c>
      <c r="H3681" s="14">
        <v>26.22</v>
      </c>
      <c r="I3681" s="811">
        <v>27.52</v>
      </c>
    </row>
    <row r="3682" spans="2:9" x14ac:dyDescent="0.25">
      <c r="B3682" s="6">
        <v>104021</v>
      </c>
      <c r="C3682" s="9" t="s">
        <v>7810</v>
      </c>
      <c r="D3682" s="6" t="s">
        <v>9</v>
      </c>
      <c r="E3682" s="11">
        <f t="shared" si="114"/>
        <v>59.41</v>
      </c>
      <c r="F3682">
        <f t="shared" si="115"/>
        <v>104021</v>
      </c>
      <c r="H3682" s="11">
        <v>58.27</v>
      </c>
      <c r="I3682">
        <v>59.41</v>
      </c>
    </row>
    <row r="3683" spans="2:9" x14ac:dyDescent="0.25">
      <c r="B3683" s="4">
        <v>104166</v>
      </c>
      <c r="C3683" s="8" t="s">
        <v>7316</v>
      </c>
      <c r="D3683" s="4" t="s">
        <v>9</v>
      </c>
      <c r="E3683" s="11">
        <f t="shared" si="114"/>
        <v>66.64</v>
      </c>
      <c r="F3683">
        <f t="shared" si="115"/>
        <v>104166</v>
      </c>
      <c r="H3683" s="14">
        <v>65.400000000000006</v>
      </c>
      <c r="I3683" s="811">
        <v>66.64</v>
      </c>
    </row>
    <row r="3684" spans="2:9" x14ac:dyDescent="0.25">
      <c r="B3684" s="6">
        <v>104194</v>
      </c>
      <c r="C3684" s="9" t="s">
        <v>7811</v>
      </c>
      <c r="D3684" s="6" t="s">
        <v>9</v>
      </c>
      <c r="E3684" s="11">
        <f t="shared" si="114"/>
        <v>20.149999999999999</v>
      </c>
      <c r="F3684">
        <f t="shared" si="115"/>
        <v>104194</v>
      </c>
      <c r="H3684" s="11">
        <v>19.05</v>
      </c>
      <c r="I3684">
        <v>20.149999999999999</v>
      </c>
    </row>
    <row r="3685" spans="2:9" x14ac:dyDescent="0.25">
      <c r="B3685" s="4">
        <v>104195</v>
      </c>
      <c r="C3685" s="8" t="s">
        <v>7812</v>
      </c>
      <c r="D3685" s="4" t="s">
        <v>9</v>
      </c>
      <c r="E3685" s="11">
        <f t="shared" si="114"/>
        <v>21.42</v>
      </c>
      <c r="F3685">
        <f t="shared" si="115"/>
        <v>104195</v>
      </c>
      <c r="H3685" s="14">
        <v>20.29</v>
      </c>
      <c r="I3685" s="811">
        <v>21.42</v>
      </c>
    </row>
    <row r="3686" spans="2:9" x14ac:dyDescent="0.25">
      <c r="B3686" s="6">
        <v>104315</v>
      </c>
      <c r="C3686" s="9" t="s">
        <v>7813</v>
      </c>
      <c r="D3686" s="6" t="s">
        <v>9</v>
      </c>
      <c r="E3686" s="11">
        <f t="shared" si="114"/>
        <v>14.88</v>
      </c>
      <c r="F3686">
        <f t="shared" si="115"/>
        <v>104315</v>
      </c>
      <c r="H3686" s="11">
        <v>13.69</v>
      </c>
      <c r="I3686">
        <v>14.88</v>
      </c>
    </row>
    <row r="3687" spans="2:9" x14ac:dyDescent="0.25">
      <c r="B3687" s="4">
        <v>104316</v>
      </c>
      <c r="C3687" s="8" t="s">
        <v>7814</v>
      </c>
      <c r="D3687" s="4" t="s">
        <v>9</v>
      </c>
      <c r="E3687" s="11">
        <f t="shared" si="114"/>
        <v>21.47</v>
      </c>
      <c r="F3687">
        <f t="shared" si="115"/>
        <v>104316</v>
      </c>
      <c r="H3687" s="14">
        <v>20.13</v>
      </c>
      <c r="I3687" s="811">
        <v>21.47</v>
      </c>
    </row>
    <row r="3688" spans="2:9" ht="30" x14ac:dyDescent="0.25">
      <c r="B3688" s="6">
        <v>105138</v>
      </c>
      <c r="C3688" s="9" t="s">
        <v>18467</v>
      </c>
      <c r="D3688" s="6" t="s">
        <v>42</v>
      </c>
      <c r="E3688" s="11">
        <f t="shared" si="114"/>
        <v>15.8</v>
      </c>
      <c r="F3688">
        <f t="shared" si="115"/>
        <v>105138</v>
      </c>
      <c r="H3688" s="11">
        <v>15.4</v>
      </c>
      <c r="I3688">
        <v>15.8</v>
      </c>
    </row>
    <row r="3689" spans="2:9" ht="30" x14ac:dyDescent="0.25">
      <c r="B3689" s="4">
        <v>105139</v>
      </c>
      <c r="C3689" s="8" t="s">
        <v>18468</v>
      </c>
      <c r="D3689" s="4" t="s">
        <v>42</v>
      </c>
      <c r="E3689" s="11">
        <f t="shared" si="114"/>
        <v>18.559999999999999</v>
      </c>
      <c r="F3689">
        <f t="shared" si="115"/>
        <v>105139</v>
      </c>
      <c r="H3689" s="14">
        <v>18.14</v>
      </c>
      <c r="I3689" s="811">
        <v>18.559999999999999</v>
      </c>
    </row>
    <row r="3690" spans="2:9" ht="30" x14ac:dyDescent="0.25">
      <c r="B3690" s="6">
        <v>105140</v>
      </c>
      <c r="C3690" s="9" t="s">
        <v>18469</v>
      </c>
      <c r="D3690" s="6" t="s">
        <v>42</v>
      </c>
      <c r="E3690" s="11">
        <f t="shared" si="114"/>
        <v>23.86</v>
      </c>
      <c r="F3690">
        <f t="shared" si="115"/>
        <v>105140</v>
      </c>
      <c r="H3690" s="11">
        <v>23.32</v>
      </c>
      <c r="I3690">
        <v>23.86</v>
      </c>
    </row>
    <row r="3691" spans="2:9" ht="30" x14ac:dyDescent="0.25">
      <c r="B3691" s="4">
        <v>105141</v>
      </c>
      <c r="C3691" s="8" t="s">
        <v>18470</v>
      </c>
      <c r="D3691" s="4" t="s">
        <v>42</v>
      </c>
      <c r="E3691" s="11">
        <f t="shared" si="114"/>
        <v>28.41</v>
      </c>
      <c r="F3691">
        <f t="shared" si="115"/>
        <v>105141</v>
      </c>
      <c r="H3691" s="14">
        <v>27.73</v>
      </c>
      <c r="I3691" s="811">
        <v>28.41</v>
      </c>
    </row>
    <row r="3692" spans="2:9" ht="30" x14ac:dyDescent="0.25">
      <c r="B3692" s="6">
        <v>105142</v>
      </c>
      <c r="C3692" s="9" t="s">
        <v>18471</v>
      </c>
      <c r="D3692" s="6" t="s">
        <v>42</v>
      </c>
      <c r="E3692" s="11">
        <f t="shared" si="114"/>
        <v>6.3</v>
      </c>
      <c r="F3692">
        <f t="shared" si="115"/>
        <v>105142</v>
      </c>
      <c r="H3692" s="11">
        <v>6.09</v>
      </c>
      <c r="I3692">
        <v>6.3</v>
      </c>
    </row>
    <row r="3693" spans="2:9" ht="30" x14ac:dyDescent="0.25">
      <c r="B3693" s="4">
        <v>105143</v>
      </c>
      <c r="C3693" s="8" t="s">
        <v>18472</v>
      </c>
      <c r="D3693" s="4" t="s">
        <v>42</v>
      </c>
      <c r="E3693" s="11">
        <f t="shared" si="114"/>
        <v>9.39</v>
      </c>
      <c r="F3693">
        <f t="shared" si="115"/>
        <v>105143</v>
      </c>
      <c r="H3693" s="14">
        <v>9.11</v>
      </c>
      <c r="I3693" s="811">
        <v>9.39</v>
      </c>
    </row>
    <row r="3694" spans="2:9" ht="30" x14ac:dyDescent="0.25">
      <c r="B3694" s="6">
        <v>105144</v>
      </c>
      <c r="C3694" s="9" t="s">
        <v>18473</v>
      </c>
      <c r="D3694" s="6" t="s">
        <v>42</v>
      </c>
      <c r="E3694" s="11">
        <f t="shared" si="114"/>
        <v>19.89</v>
      </c>
      <c r="F3694">
        <f t="shared" si="115"/>
        <v>105144</v>
      </c>
      <c r="H3694" s="11">
        <v>19.350000000000001</v>
      </c>
      <c r="I3694">
        <v>19.89</v>
      </c>
    </row>
    <row r="3695" spans="2:9" ht="30" x14ac:dyDescent="0.25">
      <c r="B3695" s="4">
        <v>105145</v>
      </c>
      <c r="C3695" s="8" t="s">
        <v>18474</v>
      </c>
      <c r="D3695" s="4" t="s">
        <v>42</v>
      </c>
      <c r="E3695" s="11">
        <f t="shared" si="114"/>
        <v>10.88</v>
      </c>
      <c r="F3695">
        <f t="shared" si="115"/>
        <v>105145</v>
      </c>
      <c r="H3695" s="14">
        <v>10.56</v>
      </c>
      <c r="I3695" s="811">
        <v>10.88</v>
      </c>
    </row>
    <row r="3696" spans="2:9" ht="30" x14ac:dyDescent="0.25">
      <c r="B3696" s="6">
        <v>105153</v>
      </c>
      <c r="C3696" s="9" t="s">
        <v>18475</v>
      </c>
      <c r="D3696" s="6" t="s">
        <v>42</v>
      </c>
      <c r="E3696" s="11">
        <f t="shared" si="114"/>
        <v>47.71</v>
      </c>
      <c r="F3696">
        <f t="shared" si="115"/>
        <v>105153</v>
      </c>
      <c r="H3696" s="11">
        <v>46.46</v>
      </c>
      <c r="I3696">
        <v>47.71</v>
      </c>
    </row>
    <row r="3697" spans="2:9" ht="30" x14ac:dyDescent="0.25">
      <c r="B3697" s="4">
        <v>89358</v>
      </c>
      <c r="C3697" s="8" t="s">
        <v>7317</v>
      </c>
      <c r="D3697" s="4" t="s">
        <v>42</v>
      </c>
      <c r="E3697" s="11">
        <f t="shared" si="114"/>
        <v>7.52</v>
      </c>
      <c r="F3697">
        <f t="shared" si="115"/>
        <v>89358</v>
      </c>
      <c r="H3697" s="14">
        <v>6.88</v>
      </c>
      <c r="I3697" s="811">
        <v>7.52</v>
      </c>
    </row>
    <row r="3698" spans="2:9" ht="30" x14ac:dyDescent="0.25">
      <c r="B3698" s="6">
        <v>89359</v>
      </c>
      <c r="C3698" s="9" t="s">
        <v>7318</v>
      </c>
      <c r="D3698" s="6" t="s">
        <v>42</v>
      </c>
      <c r="E3698" s="11">
        <f t="shared" si="114"/>
        <v>8.02</v>
      </c>
      <c r="F3698">
        <f t="shared" si="115"/>
        <v>89359</v>
      </c>
      <c r="H3698" s="11">
        <v>7.38</v>
      </c>
      <c r="I3698">
        <v>8.02</v>
      </c>
    </row>
    <row r="3699" spans="2:9" ht="30" x14ac:dyDescent="0.25">
      <c r="B3699" s="4">
        <v>89360</v>
      </c>
      <c r="C3699" s="8" t="s">
        <v>7319</v>
      </c>
      <c r="D3699" s="4" t="s">
        <v>42</v>
      </c>
      <c r="E3699" s="11">
        <f t="shared" si="114"/>
        <v>8.93</v>
      </c>
      <c r="F3699">
        <f t="shared" si="115"/>
        <v>89360</v>
      </c>
      <c r="H3699" s="14">
        <v>8.2899999999999991</v>
      </c>
      <c r="I3699" s="811">
        <v>8.93</v>
      </c>
    </row>
    <row r="3700" spans="2:9" ht="30" x14ac:dyDescent="0.25">
      <c r="B3700" s="6">
        <v>89361</v>
      </c>
      <c r="C3700" s="9" t="s">
        <v>7320</v>
      </c>
      <c r="D3700" s="6" t="s">
        <v>42</v>
      </c>
      <c r="E3700" s="11">
        <f t="shared" si="114"/>
        <v>9</v>
      </c>
      <c r="F3700">
        <f t="shared" si="115"/>
        <v>89361</v>
      </c>
      <c r="H3700" s="11">
        <v>8.36</v>
      </c>
      <c r="I3700">
        <v>9</v>
      </c>
    </row>
    <row r="3701" spans="2:9" ht="30" x14ac:dyDescent="0.25">
      <c r="B3701" s="4">
        <v>89362</v>
      </c>
      <c r="C3701" s="8" t="s">
        <v>7321</v>
      </c>
      <c r="D3701" s="4" t="s">
        <v>42</v>
      </c>
      <c r="E3701" s="11">
        <f t="shared" si="114"/>
        <v>8.9499999999999993</v>
      </c>
      <c r="F3701">
        <f t="shared" si="115"/>
        <v>89362</v>
      </c>
      <c r="H3701" s="14">
        <v>8.2100000000000009</v>
      </c>
      <c r="I3701" s="811">
        <v>8.9499999999999993</v>
      </c>
    </row>
    <row r="3702" spans="2:9" ht="30" x14ac:dyDescent="0.25">
      <c r="B3702" s="6">
        <v>89363</v>
      </c>
      <c r="C3702" s="9" t="s">
        <v>7322</v>
      </c>
      <c r="D3702" s="6" t="s">
        <v>42</v>
      </c>
      <c r="E3702" s="11">
        <f t="shared" si="114"/>
        <v>9.67</v>
      </c>
      <c r="F3702">
        <f t="shared" si="115"/>
        <v>89363</v>
      </c>
      <c r="H3702" s="11">
        <v>8.93</v>
      </c>
      <c r="I3702">
        <v>9.67</v>
      </c>
    </row>
    <row r="3703" spans="2:9" ht="30" x14ac:dyDescent="0.25">
      <c r="B3703" s="4">
        <v>89364</v>
      </c>
      <c r="C3703" s="8" t="s">
        <v>7323</v>
      </c>
      <c r="D3703" s="4" t="s">
        <v>42</v>
      </c>
      <c r="E3703" s="11">
        <f t="shared" si="114"/>
        <v>11.05</v>
      </c>
      <c r="F3703">
        <f t="shared" si="115"/>
        <v>89364</v>
      </c>
      <c r="H3703" s="14">
        <v>10.31</v>
      </c>
      <c r="I3703" s="811">
        <v>11.05</v>
      </c>
    </row>
    <row r="3704" spans="2:9" ht="30" x14ac:dyDescent="0.25">
      <c r="B3704" s="6">
        <v>89365</v>
      </c>
      <c r="C3704" s="9" t="s">
        <v>7324</v>
      </c>
      <c r="D3704" s="6" t="s">
        <v>42</v>
      </c>
      <c r="E3704" s="11">
        <f t="shared" si="114"/>
        <v>10.55</v>
      </c>
      <c r="F3704">
        <f t="shared" si="115"/>
        <v>89365</v>
      </c>
      <c r="H3704" s="11">
        <v>9.81</v>
      </c>
      <c r="I3704">
        <v>10.55</v>
      </c>
    </row>
    <row r="3705" spans="2:9" ht="30" x14ac:dyDescent="0.25">
      <c r="B3705" s="4">
        <v>89366</v>
      </c>
      <c r="C3705" s="8" t="s">
        <v>7325</v>
      </c>
      <c r="D3705" s="4" t="s">
        <v>42</v>
      </c>
      <c r="E3705" s="11">
        <f t="shared" si="114"/>
        <v>15.1</v>
      </c>
      <c r="F3705">
        <f t="shared" si="115"/>
        <v>89366</v>
      </c>
      <c r="H3705" s="14">
        <v>14.41</v>
      </c>
      <c r="I3705" s="811">
        <v>15.1</v>
      </c>
    </row>
    <row r="3706" spans="2:9" ht="30" x14ac:dyDescent="0.25">
      <c r="B3706" s="6">
        <v>89367</v>
      </c>
      <c r="C3706" s="9" t="s">
        <v>7326</v>
      </c>
      <c r="D3706" s="6" t="s">
        <v>42</v>
      </c>
      <c r="E3706" s="11">
        <f t="shared" si="114"/>
        <v>12.31</v>
      </c>
      <c r="F3706">
        <f t="shared" si="115"/>
        <v>89367</v>
      </c>
      <c r="H3706" s="11">
        <v>11.43</v>
      </c>
      <c r="I3706">
        <v>12.31</v>
      </c>
    </row>
    <row r="3707" spans="2:9" ht="30" x14ac:dyDescent="0.25">
      <c r="B3707" s="4">
        <v>89368</v>
      </c>
      <c r="C3707" s="8" t="s">
        <v>7327</v>
      </c>
      <c r="D3707" s="4" t="s">
        <v>42</v>
      </c>
      <c r="E3707" s="11">
        <f t="shared" si="114"/>
        <v>13.9</v>
      </c>
      <c r="F3707">
        <f t="shared" si="115"/>
        <v>89368</v>
      </c>
      <c r="H3707" s="14">
        <v>13.02</v>
      </c>
      <c r="I3707" s="811">
        <v>13.9</v>
      </c>
    </row>
    <row r="3708" spans="2:9" ht="30" x14ac:dyDescent="0.25">
      <c r="B3708" s="6">
        <v>89369</v>
      </c>
      <c r="C3708" s="9" t="s">
        <v>7328</v>
      </c>
      <c r="D3708" s="6" t="s">
        <v>42</v>
      </c>
      <c r="E3708" s="11">
        <f t="shared" si="114"/>
        <v>16.04</v>
      </c>
      <c r="F3708">
        <f t="shared" si="115"/>
        <v>89369</v>
      </c>
      <c r="H3708" s="11">
        <v>15.16</v>
      </c>
      <c r="I3708">
        <v>16.04</v>
      </c>
    </row>
    <row r="3709" spans="2:9" ht="30" x14ac:dyDescent="0.25">
      <c r="B3709" s="4">
        <v>89370</v>
      </c>
      <c r="C3709" s="8" t="s">
        <v>7329</v>
      </c>
      <c r="D3709" s="4" t="s">
        <v>42</v>
      </c>
      <c r="E3709" s="11">
        <f t="shared" si="114"/>
        <v>14.2</v>
      </c>
      <c r="F3709">
        <f t="shared" si="115"/>
        <v>89370</v>
      </c>
      <c r="H3709" s="14">
        <v>13.32</v>
      </c>
      <c r="I3709" s="811">
        <v>14.2</v>
      </c>
    </row>
    <row r="3710" spans="2:9" x14ac:dyDescent="0.25">
      <c r="B3710" s="6">
        <v>89371</v>
      </c>
      <c r="C3710" s="9" t="s">
        <v>7330</v>
      </c>
      <c r="D3710" s="6" t="s">
        <v>42</v>
      </c>
      <c r="E3710" s="11">
        <f t="shared" si="114"/>
        <v>5.65</v>
      </c>
      <c r="F3710">
        <f t="shared" si="115"/>
        <v>89371</v>
      </c>
      <c r="H3710" s="11">
        <v>5.23</v>
      </c>
      <c r="I3710">
        <v>5.65</v>
      </c>
    </row>
    <row r="3711" spans="2:9" ht="30" x14ac:dyDescent="0.25">
      <c r="B3711" s="4">
        <v>89372</v>
      </c>
      <c r="C3711" s="8" t="s">
        <v>7331</v>
      </c>
      <c r="D3711" s="4" t="s">
        <v>42</v>
      </c>
      <c r="E3711" s="11">
        <f t="shared" si="114"/>
        <v>14.77</v>
      </c>
      <c r="F3711">
        <f t="shared" si="115"/>
        <v>89372</v>
      </c>
      <c r="H3711" s="14">
        <v>14.35</v>
      </c>
      <c r="I3711" s="811">
        <v>14.77</v>
      </c>
    </row>
    <row r="3712" spans="2:9" ht="30" x14ac:dyDescent="0.25">
      <c r="B3712" s="6">
        <v>89373</v>
      </c>
      <c r="C3712" s="9" t="s">
        <v>7332</v>
      </c>
      <c r="D3712" s="6" t="s">
        <v>42</v>
      </c>
      <c r="E3712" s="11">
        <f t="shared" si="114"/>
        <v>6.73</v>
      </c>
      <c r="F3712">
        <f t="shared" si="115"/>
        <v>89373</v>
      </c>
      <c r="H3712" s="11">
        <v>6.27</v>
      </c>
      <c r="I3712">
        <v>6.73</v>
      </c>
    </row>
    <row r="3713" spans="2:9" ht="30" x14ac:dyDescent="0.25">
      <c r="B3713" s="4">
        <v>89374</v>
      </c>
      <c r="C3713" s="8" t="s">
        <v>7333</v>
      </c>
      <c r="D3713" s="4" t="s">
        <v>42</v>
      </c>
      <c r="E3713" s="11">
        <f t="shared" si="114"/>
        <v>9.41</v>
      </c>
      <c r="F3713">
        <f t="shared" si="115"/>
        <v>89374</v>
      </c>
      <c r="H3713" s="14">
        <v>9.02</v>
      </c>
      <c r="I3713" s="811">
        <v>9.41</v>
      </c>
    </row>
    <row r="3714" spans="2:9" x14ac:dyDescent="0.25">
      <c r="B3714" s="6">
        <v>89375</v>
      </c>
      <c r="C3714" s="9" t="s">
        <v>7334</v>
      </c>
      <c r="D3714" s="6" t="s">
        <v>42</v>
      </c>
      <c r="E3714" s="11">
        <f t="shared" si="114"/>
        <v>11.08</v>
      </c>
      <c r="F3714">
        <f t="shared" si="115"/>
        <v>89375</v>
      </c>
      <c r="H3714" s="11">
        <v>10.66</v>
      </c>
      <c r="I3714">
        <v>11.08</v>
      </c>
    </row>
    <row r="3715" spans="2:9" ht="30" x14ac:dyDescent="0.25">
      <c r="B3715" s="4">
        <v>89376</v>
      </c>
      <c r="C3715" s="8" t="s">
        <v>7335</v>
      </c>
      <c r="D3715" s="4" t="s">
        <v>42</v>
      </c>
      <c r="E3715" s="11">
        <f t="shared" ref="E3715:E3778" si="116">IF($K$2=$H$1,H3715,I3715)</f>
        <v>5.37</v>
      </c>
      <c r="F3715">
        <f t="shared" ref="F3715:F3778" si="117">IF(LEN($B3715)=7,CONCATENATE(MID($B3715,1,6),"00",RIGHT($B3715,1)),IF(LEN($B3715)=8,CONCATENATE(MID($B3715,1,6),"0",RIGHT($B3715,2)),$B3715))</f>
        <v>89376</v>
      </c>
      <c r="H3715" s="14">
        <v>4.9800000000000004</v>
      </c>
      <c r="I3715" s="811">
        <v>5.37</v>
      </c>
    </row>
    <row r="3716" spans="2:9" ht="30" x14ac:dyDescent="0.25">
      <c r="B3716" s="6">
        <v>89377</v>
      </c>
      <c r="C3716" s="9" t="s">
        <v>7336</v>
      </c>
      <c r="D3716" s="6" t="s">
        <v>42</v>
      </c>
      <c r="E3716" s="11">
        <f t="shared" si="116"/>
        <v>9.5</v>
      </c>
      <c r="F3716">
        <f t="shared" si="117"/>
        <v>89377</v>
      </c>
      <c r="H3716" s="11">
        <v>9.08</v>
      </c>
      <c r="I3716">
        <v>9.5</v>
      </c>
    </row>
    <row r="3717" spans="2:9" x14ac:dyDescent="0.25">
      <c r="B3717" s="4">
        <v>89378</v>
      </c>
      <c r="C3717" s="8" t="s">
        <v>7337</v>
      </c>
      <c r="D3717" s="4" t="s">
        <v>42</v>
      </c>
      <c r="E3717" s="11">
        <f t="shared" si="116"/>
        <v>6.68</v>
      </c>
      <c r="F3717">
        <f t="shared" si="117"/>
        <v>89378</v>
      </c>
      <c r="H3717" s="14">
        <v>6.19</v>
      </c>
      <c r="I3717" s="811">
        <v>6.68</v>
      </c>
    </row>
    <row r="3718" spans="2:9" ht="30" x14ac:dyDescent="0.25">
      <c r="B3718" s="6">
        <v>89379</v>
      </c>
      <c r="C3718" s="9" t="s">
        <v>1009</v>
      </c>
      <c r="D3718" s="6" t="s">
        <v>42</v>
      </c>
      <c r="E3718" s="11">
        <f t="shared" si="116"/>
        <v>17.36</v>
      </c>
      <c r="F3718">
        <f t="shared" si="117"/>
        <v>89379</v>
      </c>
      <c r="H3718" s="11">
        <v>16.87</v>
      </c>
      <c r="I3718">
        <v>17.36</v>
      </c>
    </row>
    <row r="3719" spans="2:9" ht="30" x14ac:dyDescent="0.25">
      <c r="B3719" s="4">
        <v>89380</v>
      </c>
      <c r="C3719" s="8" t="s">
        <v>7338</v>
      </c>
      <c r="D3719" s="4" t="s">
        <v>42</v>
      </c>
      <c r="E3719" s="11">
        <f t="shared" si="116"/>
        <v>9.4700000000000006</v>
      </c>
      <c r="F3719">
        <f t="shared" si="117"/>
        <v>89380</v>
      </c>
      <c r="H3719" s="14">
        <v>8.93</v>
      </c>
      <c r="I3719" s="811">
        <v>9.4700000000000006</v>
      </c>
    </row>
    <row r="3720" spans="2:9" ht="30" x14ac:dyDescent="0.25">
      <c r="B3720" s="6">
        <v>89381</v>
      </c>
      <c r="C3720" s="9" t="s">
        <v>7339</v>
      </c>
      <c r="D3720" s="6" t="s">
        <v>42</v>
      </c>
      <c r="E3720" s="11">
        <f t="shared" si="116"/>
        <v>11.52</v>
      </c>
      <c r="F3720">
        <f t="shared" si="117"/>
        <v>89381</v>
      </c>
      <c r="H3720" s="11">
        <v>11.06</v>
      </c>
      <c r="I3720">
        <v>11.52</v>
      </c>
    </row>
    <row r="3721" spans="2:9" x14ac:dyDescent="0.25">
      <c r="B3721" s="4">
        <v>89382</v>
      </c>
      <c r="C3721" s="8" t="s">
        <v>7340</v>
      </c>
      <c r="D3721" s="4" t="s">
        <v>42</v>
      </c>
      <c r="E3721" s="11">
        <f t="shared" si="116"/>
        <v>13.33</v>
      </c>
      <c r="F3721">
        <f t="shared" si="117"/>
        <v>89382</v>
      </c>
      <c r="H3721" s="14">
        <v>12.84</v>
      </c>
      <c r="I3721" s="811">
        <v>13.33</v>
      </c>
    </row>
    <row r="3722" spans="2:9" ht="30" x14ac:dyDescent="0.25">
      <c r="B3722" s="6">
        <v>89383</v>
      </c>
      <c r="C3722" s="9" t="s">
        <v>7341</v>
      </c>
      <c r="D3722" s="6" t="s">
        <v>42</v>
      </c>
      <c r="E3722" s="11">
        <f t="shared" si="116"/>
        <v>6.25</v>
      </c>
      <c r="F3722">
        <f t="shared" si="117"/>
        <v>89383</v>
      </c>
      <c r="H3722" s="11">
        <v>5.79</v>
      </c>
      <c r="I3722">
        <v>6.25</v>
      </c>
    </row>
    <row r="3723" spans="2:9" ht="30" x14ac:dyDescent="0.25">
      <c r="B3723" s="4">
        <v>89384</v>
      </c>
      <c r="C3723" s="8" t="s">
        <v>7342</v>
      </c>
      <c r="D3723" s="4" t="s">
        <v>42</v>
      </c>
      <c r="E3723" s="11">
        <f t="shared" si="116"/>
        <v>12.11</v>
      </c>
      <c r="F3723">
        <f t="shared" si="117"/>
        <v>89384</v>
      </c>
      <c r="H3723" s="14">
        <v>11.62</v>
      </c>
      <c r="I3723" s="811">
        <v>12.11</v>
      </c>
    </row>
    <row r="3724" spans="2:9" ht="30" x14ac:dyDescent="0.25">
      <c r="B3724" s="6">
        <v>89385</v>
      </c>
      <c r="C3724" s="9" t="s">
        <v>7343</v>
      </c>
      <c r="D3724" s="6" t="s">
        <v>42</v>
      </c>
      <c r="E3724" s="11">
        <f t="shared" si="116"/>
        <v>6.83</v>
      </c>
      <c r="F3724">
        <f t="shared" si="117"/>
        <v>89385</v>
      </c>
      <c r="H3724" s="11">
        <v>6.37</v>
      </c>
      <c r="I3724">
        <v>6.83</v>
      </c>
    </row>
    <row r="3725" spans="2:9" x14ac:dyDescent="0.25">
      <c r="B3725" s="4">
        <v>89386</v>
      </c>
      <c r="C3725" s="8" t="s">
        <v>7344</v>
      </c>
      <c r="D3725" s="4" t="s">
        <v>42</v>
      </c>
      <c r="E3725" s="11">
        <f t="shared" si="116"/>
        <v>9.1</v>
      </c>
      <c r="F3725">
        <f t="shared" si="117"/>
        <v>89386</v>
      </c>
      <c r="H3725" s="14">
        <v>8.51</v>
      </c>
      <c r="I3725" s="811">
        <v>9.1</v>
      </c>
    </row>
    <row r="3726" spans="2:9" ht="30" x14ac:dyDescent="0.25">
      <c r="B3726" s="6">
        <v>89387</v>
      </c>
      <c r="C3726" s="9" t="s">
        <v>7345</v>
      </c>
      <c r="D3726" s="6" t="s">
        <v>42</v>
      </c>
      <c r="E3726" s="11">
        <f t="shared" si="116"/>
        <v>27.56</v>
      </c>
      <c r="F3726">
        <f t="shared" si="117"/>
        <v>89387</v>
      </c>
      <c r="H3726" s="11">
        <v>26.97</v>
      </c>
      <c r="I3726">
        <v>27.56</v>
      </c>
    </row>
    <row r="3727" spans="2:9" ht="30" x14ac:dyDescent="0.25">
      <c r="B3727" s="4">
        <v>89389</v>
      </c>
      <c r="C3727" s="8" t="s">
        <v>7346</v>
      </c>
      <c r="D3727" s="4" t="s">
        <v>42</v>
      </c>
      <c r="E3727" s="11">
        <f t="shared" si="116"/>
        <v>10.76</v>
      </c>
      <c r="F3727">
        <f t="shared" si="117"/>
        <v>89389</v>
      </c>
      <c r="H3727" s="14">
        <v>10.220000000000001</v>
      </c>
      <c r="I3727" s="811">
        <v>10.76</v>
      </c>
    </row>
    <row r="3728" spans="2:9" x14ac:dyDescent="0.25">
      <c r="B3728" s="6">
        <v>89390</v>
      </c>
      <c r="C3728" s="9" t="s">
        <v>7347</v>
      </c>
      <c r="D3728" s="6" t="s">
        <v>42</v>
      </c>
      <c r="E3728" s="11">
        <f t="shared" si="116"/>
        <v>19.72</v>
      </c>
      <c r="F3728">
        <f t="shared" si="117"/>
        <v>89390</v>
      </c>
      <c r="H3728" s="11">
        <v>19.13</v>
      </c>
      <c r="I3728">
        <v>19.72</v>
      </c>
    </row>
    <row r="3729" spans="2:9" ht="30" x14ac:dyDescent="0.25">
      <c r="B3729" s="4">
        <v>89391</v>
      </c>
      <c r="C3729" s="8" t="s">
        <v>7348</v>
      </c>
      <c r="D3729" s="4" t="s">
        <v>42</v>
      </c>
      <c r="E3729" s="11">
        <f t="shared" si="116"/>
        <v>8.25</v>
      </c>
      <c r="F3729">
        <f t="shared" si="117"/>
        <v>89391</v>
      </c>
      <c r="H3729" s="14">
        <v>7.71</v>
      </c>
      <c r="I3729" s="811">
        <v>8.25</v>
      </c>
    </row>
    <row r="3730" spans="2:9" ht="30" x14ac:dyDescent="0.25">
      <c r="B3730" s="6">
        <v>89392</v>
      </c>
      <c r="C3730" s="9" t="s">
        <v>7349</v>
      </c>
      <c r="D3730" s="6" t="s">
        <v>42</v>
      </c>
      <c r="E3730" s="11">
        <f t="shared" si="116"/>
        <v>22.54</v>
      </c>
      <c r="F3730">
        <f t="shared" si="117"/>
        <v>89392</v>
      </c>
      <c r="H3730" s="11">
        <v>21.95</v>
      </c>
      <c r="I3730">
        <v>22.54</v>
      </c>
    </row>
    <row r="3731" spans="2:9" x14ac:dyDescent="0.25">
      <c r="B3731" s="4">
        <v>89393</v>
      </c>
      <c r="C3731" s="8" t="s">
        <v>7350</v>
      </c>
      <c r="D3731" s="4" t="s">
        <v>42</v>
      </c>
      <c r="E3731" s="11">
        <f t="shared" si="116"/>
        <v>10.43</v>
      </c>
      <c r="F3731">
        <f t="shared" si="117"/>
        <v>89393</v>
      </c>
      <c r="H3731" s="14">
        <v>9.58</v>
      </c>
      <c r="I3731" s="811">
        <v>10.43</v>
      </c>
    </row>
    <row r="3732" spans="2:9" ht="30" x14ac:dyDescent="0.25">
      <c r="B3732" s="6">
        <v>89394</v>
      </c>
      <c r="C3732" s="9" t="s">
        <v>7351</v>
      </c>
      <c r="D3732" s="6" t="s">
        <v>42</v>
      </c>
      <c r="E3732" s="11">
        <f t="shared" si="116"/>
        <v>17.3</v>
      </c>
      <c r="F3732">
        <f t="shared" si="117"/>
        <v>89394</v>
      </c>
      <c r="H3732" s="11">
        <v>16.510000000000002</v>
      </c>
      <c r="I3732">
        <v>17.3</v>
      </c>
    </row>
    <row r="3733" spans="2:9" x14ac:dyDescent="0.25">
      <c r="B3733" s="4">
        <v>89395</v>
      </c>
      <c r="C3733" s="8" t="s">
        <v>7352</v>
      </c>
      <c r="D3733" s="4" t="s">
        <v>42</v>
      </c>
      <c r="E3733" s="11">
        <f t="shared" si="116"/>
        <v>12.35</v>
      </c>
      <c r="F3733">
        <f t="shared" si="117"/>
        <v>89395</v>
      </c>
      <c r="H3733" s="14">
        <v>11.36</v>
      </c>
      <c r="I3733" s="811">
        <v>12.35</v>
      </c>
    </row>
    <row r="3734" spans="2:9" ht="30" x14ac:dyDescent="0.25">
      <c r="B3734" s="6">
        <v>89396</v>
      </c>
      <c r="C3734" s="9" t="s">
        <v>7353</v>
      </c>
      <c r="D3734" s="6" t="s">
        <v>42</v>
      </c>
      <c r="E3734" s="11">
        <f t="shared" si="116"/>
        <v>18.97</v>
      </c>
      <c r="F3734">
        <f t="shared" si="117"/>
        <v>89396</v>
      </c>
      <c r="H3734" s="11">
        <v>18.12</v>
      </c>
      <c r="I3734">
        <v>18.97</v>
      </c>
    </row>
    <row r="3735" spans="2:9" ht="30" x14ac:dyDescent="0.25">
      <c r="B3735" s="4">
        <v>89397</v>
      </c>
      <c r="C3735" s="8" t="s">
        <v>7354</v>
      </c>
      <c r="D3735" s="4" t="s">
        <v>42</v>
      </c>
      <c r="E3735" s="11">
        <f t="shared" si="116"/>
        <v>13.91</v>
      </c>
      <c r="F3735">
        <f t="shared" si="117"/>
        <v>89397</v>
      </c>
      <c r="H3735" s="14">
        <v>12.99</v>
      </c>
      <c r="I3735" s="811">
        <v>13.91</v>
      </c>
    </row>
    <row r="3736" spans="2:9" x14ac:dyDescent="0.25">
      <c r="B3736" s="6">
        <v>89398</v>
      </c>
      <c r="C3736" s="9" t="s">
        <v>7355</v>
      </c>
      <c r="D3736" s="6" t="s">
        <v>42</v>
      </c>
      <c r="E3736" s="11">
        <f t="shared" si="116"/>
        <v>17.21</v>
      </c>
      <c r="F3736">
        <f t="shared" si="117"/>
        <v>89398</v>
      </c>
      <c r="H3736" s="11">
        <v>16.02</v>
      </c>
      <c r="I3736">
        <v>17.21</v>
      </c>
    </row>
    <row r="3737" spans="2:9" ht="30" x14ac:dyDescent="0.25">
      <c r="B3737" s="4">
        <v>89399</v>
      </c>
      <c r="C3737" s="8" t="s">
        <v>7356</v>
      </c>
      <c r="D3737" s="4" t="s">
        <v>42</v>
      </c>
      <c r="E3737" s="11">
        <f t="shared" si="116"/>
        <v>23.02</v>
      </c>
      <c r="F3737">
        <f t="shared" si="117"/>
        <v>89399</v>
      </c>
      <c r="H3737" s="14">
        <v>22.04</v>
      </c>
      <c r="I3737" s="811">
        <v>23.02</v>
      </c>
    </row>
    <row r="3738" spans="2:9" ht="30" x14ac:dyDescent="0.25">
      <c r="B3738" s="6">
        <v>89400</v>
      </c>
      <c r="C3738" s="9" t="s">
        <v>7357</v>
      </c>
      <c r="D3738" s="6" t="s">
        <v>42</v>
      </c>
      <c r="E3738" s="11">
        <f t="shared" si="116"/>
        <v>18.68</v>
      </c>
      <c r="F3738">
        <f t="shared" si="117"/>
        <v>89400</v>
      </c>
      <c r="H3738" s="11">
        <v>17.600000000000001</v>
      </c>
      <c r="I3738">
        <v>18.68</v>
      </c>
    </row>
    <row r="3739" spans="2:9" ht="30" x14ac:dyDescent="0.25">
      <c r="B3739" s="4">
        <v>89404</v>
      </c>
      <c r="C3739" s="8" t="s">
        <v>7358</v>
      </c>
      <c r="D3739" s="4" t="s">
        <v>42</v>
      </c>
      <c r="E3739" s="11">
        <f t="shared" si="116"/>
        <v>6.87</v>
      </c>
      <c r="F3739">
        <f t="shared" si="117"/>
        <v>89404</v>
      </c>
      <c r="H3739" s="14">
        <v>6.3</v>
      </c>
      <c r="I3739" s="811">
        <v>6.87</v>
      </c>
    </row>
    <row r="3740" spans="2:9" ht="30" x14ac:dyDescent="0.25">
      <c r="B3740" s="6">
        <v>89405</v>
      </c>
      <c r="C3740" s="9" t="s">
        <v>7359</v>
      </c>
      <c r="D3740" s="6" t="s">
        <v>42</v>
      </c>
      <c r="E3740" s="11">
        <f t="shared" si="116"/>
        <v>7.37</v>
      </c>
      <c r="F3740">
        <f t="shared" si="117"/>
        <v>89405</v>
      </c>
      <c r="H3740" s="11">
        <v>6.8</v>
      </c>
      <c r="I3740">
        <v>7.37</v>
      </c>
    </row>
    <row r="3741" spans="2:9" ht="30" x14ac:dyDescent="0.25">
      <c r="B3741" s="4">
        <v>89406</v>
      </c>
      <c r="C3741" s="8" t="s">
        <v>7360</v>
      </c>
      <c r="D3741" s="4" t="s">
        <v>42</v>
      </c>
      <c r="E3741" s="11">
        <f t="shared" si="116"/>
        <v>8.2799999999999994</v>
      </c>
      <c r="F3741">
        <f t="shared" si="117"/>
        <v>89406</v>
      </c>
      <c r="H3741" s="14">
        <v>7.71</v>
      </c>
      <c r="I3741" s="811">
        <v>8.2799999999999994</v>
      </c>
    </row>
    <row r="3742" spans="2:9" ht="30" x14ac:dyDescent="0.25">
      <c r="B3742" s="6">
        <v>89407</v>
      </c>
      <c r="C3742" s="9" t="s">
        <v>7361</v>
      </c>
      <c r="D3742" s="6" t="s">
        <v>42</v>
      </c>
      <c r="E3742" s="11">
        <f t="shared" si="116"/>
        <v>8.35</v>
      </c>
      <c r="F3742">
        <f t="shared" si="117"/>
        <v>89407</v>
      </c>
      <c r="H3742" s="11">
        <v>7.78</v>
      </c>
      <c r="I3742">
        <v>8.35</v>
      </c>
    </row>
    <row r="3743" spans="2:9" ht="30" x14ac:dyDescent="0.25">
      <c r="B3743" s="4">
        <v>89408</v>
      </c>
      <c r="C3743" s="8" t="s">
        <v>7362</v>
      </c>
      <c r="D3743" s="4" t="s">
        <v>42</v>
      </c>
      <c r="E3743" s="11">
        <f t="shared" si="116"/>
        <v>8.1999999999999993</v>
      </c>
      <c r="F3743">
        <f t="shared" si="117"/>
        <v>89408</v>
      </c>
      <c r="H3743" s="14">
        <v>7.53</v>
      </c>
      <c r="I3743" s="811">
        <v>8.1999999999999993</v>
      </c>
    </row>
    <row r="3744" spans="2:9" ht="30" x14ac:dyDescent="0.25">
      <c r="B3744" s="6">
        <v>89409</v>
      </c>
      <c r="C3744" s="9" t="s">
        <v>7363</v>
      </c>
      <c r="D3744" s="6" t="s">
        <v>42</v>
      </c>
      <c r="E3744" s="11">
        <f t="shared" si="116"/>
        <v>8.92</v>
      </c>
      <c r="F3744">
        <f t="shared" si="117"/>
        <v>89409</v>
      </c>
      <c r="H3744" s="11">
        <v>8.25</v>
      </c>
      <c r="I3744">
        <v>8.92</v>
      </c>
    </row>
    <row r="3745" spans="2:9" ht="30" x14ac:dyDescent="0.25">
      <c r="B3745" s="4">
        <v>89410</v>
      </c>
      <c r="C3745" s="8" t="s">
        <v>7364</v>
      </c>
      <c r="D3745" s="4" t="s">
        <v>42</v>
      </c>
      <c r="E3745" s="11">
        <f t="shared" si="116"/>
        <v>10.3</v>
      </c>
      <c r="F3745">
        <f t="shared" si="117"/>
        <v>89410</v>
      </c>
      <c r="H3745" s="14">
        <v>9.6300000000000008</v>
      </c>
      <c r="I3745" s="811">
        <v>10.3</v>
      </c>
    </row>
    <row r="3746" spans="2:9" ht="30" x14ac:dyDescent="0.25">
      <c r="B3746" s="6">
        <v>89411</v>
      </c>
      <c r="C3746" s="9" t="s">
        <v>7365</v>
      </c>
      <c r="D3746" s="6" t="s">
        <v>42</v>
      </c>
      <c r="E3746" s="11">
        <f t="shared" si="116"/>
        <v>9.8000000000000007</v>
      </c>
      <c r="F3746">
        <f t="shared" si="117"/>
        <v>89411</v>
      </c>
      <c r="H3746" s="11">
        <v>9.1300000000000008</v>
      </c>
      <c r="I3746">
        <v>9.8000000000000007</v>
      </c>
    </row>
    <row r="3747" spans="2:9" ht="30" x14ac:dyDescent="0.25">
      <c r="B3747" s="4">
        <v>89412</v>
      </c>
      <c r="C3747" s="8" t="s">
        <v>7366</v>
      </c>
      <c r="D3747" s="4" t="s">
        <v>42</v>
      </c>
      <c r="E3747" s="11">
        <f t="shared" si="116"/>
        <v>9.16</v>
      </c>
      <c r="F3747">
        <f t="shared" si="117"/>
        <v>89412</v>
      </c>
      <c r="H3747" s="14">
        <v>8.5399999999999991</v>
      </c>
      <c r="I3747" s="811">
        <v>9.16</v>
      </c>
    </row>
    <row r="3748" spans="2:9" ht="30" x14ac:dyDescent="0.25">
      <c r="B3748" s="6">
        <v>89413</v>
      </c>
      <c r="C3748" s="9" t="s">
        <v>7367</v>
      </c>
      <c r="D3748" s="6" t="s">
        <v>42</v>
      </c>
      <c r="E3748" s="11">
        <f t="shared" si="116"/>
        <v>11.41</v>
      </c>
      <c r="F3748">
        <f t="shared" si="117"/>
        <v>89413</v>
      </c>
      <c r="H3748" s="11">
        <v>10.61</v>
      </c>
      <c r="I3748">
        <v>11.41</v>
      </c>
    </row>
    <row r="3749" spans="2:9" ht="30" x14ac:dyDescent="0.25">
      <c r="B3749" s="4">
        <v>89414</v>
      </c>
      <c r="C3749" s="8" t="s">
        <v>7368</v>
      </c>
      <c r="D3749" s="4" t="s">
        <v>42</v>
      </c>
      <c r="E3749" s="11">
        <f t="shared" si="116"/>
        <v>13</v>
      </c>
      <c r="F3749">
        <f t="shared" si="117"/>
        <v>89414</v>
      </c>
      <c r="H3749" s="14">
        <v>12.2</v>
      </c>
      <c r="I3749" s="811">
        <v>13</v>
      </c>
    </row>
    <row r="3750" spans="2:9" ht="30" x14ac:dyDescent="0.25">
      <c r="B3750" s="6">
        <v>89415</v>
      </c>
      <c r="C3750" s="9" t="s">
        <v>7369</v>
      </c>
      <c r="D3750" s="6" t="s">
        <v>42</v>
      </c>
      <c r="E3750" s="11">
        <f t="shared" si="116"/>
        <v>15.14</v>
      </c>
      <c r="F3750">
        <f t="shared" si="117"/>
        <v>89415</v>
      </c>
      <c r="H3750" s="11">
        <v>14.34</v>
      </c>
      <c r="I3750">
        <v>15.14</v>
      </c>
    </row>
    <row r="3751" spans="2:9" ht="30" x14ac:dyDescent="0.25">
      <c r="B3751" s="4">
        <v>89416</v>
      </c>
      <c r="C3751" s="8" t="s">
        <v>7370</v>
      </c>
      <c r="D3751" s="4" t="s">
        <v>42</v>
      </c>
      <c r="E3751" s="11">
        <f t="shared" si="116"/>
        <v>13.3</v>
      </c>
      <c r="F3751">
        <f t="shared" si="117"/>
        <v>89416</v>
      </c>
      <c r="H3751" s="14">
        <v>12.5</v>
      </c>
      <c r="I3751" s="811">
        <v>13.3</v>
      </c>
    </row>
    <row r="3752" spans="2:9" x14ac:dyDescent="0.25">
      <c r="B3752" s="6">
        <v>89417</v>
      </c>
      <c r="C3752" s="9" t="s">
        <v>7371</v>
      </c>
      <c r="D3752" s="6" t="s">
        <v>42</v>
      </c>
      <c r="E3752" s="11">
        <f t="shared" si="116"/>
        <v>5.21</v>
      </c>
      <c r="F3752">
        <f t="shared" si="117"/>
        <v>89417</v>
      </c>
      <c r="H3752" s="11">
        <v>4.83</v>
      </c>
      <c r="I3752">
        <v>5.21</v>
      </c>
    </row>
    <row r="3753" spans="2:9" ht="30" x14ac:dyDescent="0.25">
      <c r="B3753" s="4">
        <v>89418</v>
      </c>
      <c r="C3753" s="8" t="s">
        <v>7372</v>
      </c>
      <c r="D3753" s="4" t="s">
        <v>42</v>
      </c>
      <c r="E3753" s="11">
        <f t="shared" si="116"/>
        <v>14.33</v>
      </c>
      <c r="F3753">
        <f t="shared" si="117"/>
        <v>89418</v>
      </c>
      <c r="H3753" s="14">
        <v>13.95</v>
      </c>
      <c r="I3753" s="811">
        <v>14.33</v>
      </c>
    </row>
    <row r="3754" spans="2:9" ht="30" x14ac:dyDescent="0.25">
      <c r="B3754" s="6">
        <v>89419</v>
      </c>
      <c r="C3754" s="9" t="s">
        <v>7373</v>
      </c>
      <c r="D3754" s="6" t="s">
        <v>42</v>
      </c>
      <c r="E3754" s="11">
        <f t="shared" si="116"/>
        <v>6.25</v>
      </c>
      <c r="F3754">
        <f t="shared" si="117"/>
        <v>89419</v>
      </c>
      <c r="H3754" s="11">
        <v>5.84</v>
      </c>
      <c r="I3754">
        <v>6.25</v>
      </c>
    </row>
    <row r="3755" spans="2:9" x14ac:dyDescent="0.25">
      <c r="B3755" s="4">
        <v>89421</v>
      </c>
      <c r="C3755" s="8" t="s">
        <v>7374</v>
      </c>
      <c r="D3755" s="4" t="s">
        <v>42</v>
      </c>
      <c r="E3755" s="11">
        <f t="shared" si="116"/>
        <v>10.64</v>
      </c>
      <c r="F3755">
        <f t="shared" si="117"/>
        <v>89421</v>
      </c>
      <c r="H3755" s="14">
        <v>10.26</v>
      </c>
      <c r="I3755" s="811">
        <v>10.64</v>
      </c>
    </row>
    <row r="3756" spans="2:9" ht="30" x14ac:dyDescent="0.25">
      <c r="B3756" s="6">
        <v>89423</v>
      </c>
      <c r="C3756" s="9" t="s">
        <v>7375</v>
      </c>
      <c r="D3756" s="6" t="s">
        <v>42</v>
      </c>
      <c r="E3756" s="11">
        <f t="shared" si="116"/>
        <v>9.06</v>
      </c>
      <c r="F3756">
        <f t="shared" si="117"/>
        <v>89423</v>
      </c>
      <c r="H3756" s="11">
        <v>8.68</v>
      </c>
      <c r="I3756">
        <v>9.06</v>
      </c>
    </row>
    <row r="3757" spans="2:9" x14ac:dyDescent="0.25">
      <c r="B3757" s="4">
        <v>89424</v>
      </c>
      <c r="C3757" s="8" t="s">
        <v>7376</v>
      </c>
      <c r="D3757" s="4" t="s">
        <v>42</v>
      </c>
      <c r="E3757" s="11">
        <f t="shared" si="116"/>
        <v>6.18</v>
      </c>
      <c r="F3757">
        <f t="shared" si="117"/>
        <v>89424</v>
      </c>
      <c r="H3757" s="14">
        <v>5.74</v>
      </c>
      <c r="I3757" s="811">
        <v>6.18</v>
      </c>
    </row>
    <row r="3758" spans="2:9" ht="30" x14ac:dyDescent="0.25">
      <c r="B3758" s="6">
        <v>89425</v>
      </c>
      <c r="C3758" s="9" t="s">
        <v>7377</v>
      </c>
      <c r="D3758" s="6" t="s">
        <v>42</v>
      </c>
      <c r="E3758" s="11">
        <f t="shared" si="116"/>
        <v>16.86</v>
      </c>
      <c r="F3758">
        <f t="shared" si="117"/>
        <v>89425</v>
      </c>
      <c r="H3758" s="11">
        <v>16.420000000000002</v>
      </c>
      <c r="I3758">
        <v>16.86</v>
      </c>
    </row>
    <row r="3759" spans="2:9" ht="30" x14ac:dyDescent="0.25">
      <c r="B3759" s="4">
        <v>89426</v>
      </c>
      <c r="C3759" s="8" t="s">
        <v>7378</v>
      </c>
      <c r="D3759" s="4" t="s">
        <v>42</v>
      </c>
      <c r="E3759" s="11">
        <f t="shared" si="116"/>
        <v>8.91</v>
      </c>
      <c r="F3759">
        <f t="shared" si="117"/>
        <v>89426</v>
      </c>
      <c r="H3759" s="14">
        <v>8.43</v>
      </c>
      <c r="I3759" s="811">
        <v>8.91</v>
      </c>
    </row>
    <row r="3760" spans="2:9" ht="30" x14ac:dyDescent="0.25">
      <c r="B3760" s="6">
        <v>89427</v>
      </c>
      <c r="C3760" s="9" t="s">
        <v>7379</v>
      </c>
      <c r="D3760" s="6" t="s">
        <v>42</v>
      </c>
      <c r="E3760" s="11">
        <f t="shared" si="116"/>
        <v>11.04</v>
      </c>
      <c r="F3760">
        <f t="shared" si="117"/>
        <v>89427</v>
      </c>
      <c r="H3760" s="11">
        <v>10.63</v>
      </c>
      <c r="I3760">
        <v>11.04</v>
      </c>
    </row>
    <row r="3761" spans="2:9" x14ac:dyDescent="0.25">
      <c r="B3761" s="4">
        <v>89428</v>
      </c>
      <c r="C3761" s="8" t="s">
        <v>7380</v>
      </c>
      <c r="D3761" s="4" t="s">
        <v>42</v>
      </c>
      <c r="E3761" s="11">
        <f t="shared" si="116"/>
        <v>12.83</v>
      </c>
      <c r="F3761">
        <f t="shared" si="117"/>
        <v>89428</v>
      </c>
      <c r="H3761" s="14">
        <v>12.39</v>
      </c>
      <c r="I3761" s="811">
        <v>12.83</v>
      </c>
    </row>
    <row r="3762" spans="2:9" ht="30" x14ac:dyDescent="0.25">
      <c r="B3762" s="6">
        <v>89429</v>
      </c>
      <c r="C3762" s="9" t="s">
        <v>7381</v>
      </c>
      <c r="D3762" s="6" t="s">
        <v>42</v>
      </c>
      <c r="E3762" s="11">
        <f t="shared" si="116"/>
        <v>5.77</v>
      </c>
      <c r="F3762">
        <f t="shared" si="117"/>
        <v>89429</v>
      </c>
      <c r="H3762" s="11">
        <v>5.36</v>
      </c>
      <c r="I3762">
        <v>5.77</v>
      </c>
    </row>
    <row r="3763" spans="2:9" ht="30" x14ac:dyDescent="0.25">
      <c r="B3763" s="4">
        <v>89430</v>
      </c>
      <c r="C3763" s="8" t="s">
        <v>7382</v>
      </c>
      <c r="D3763" s="4" t="s">
        <v>42</v>
      </c>
      <c r="E3763" s="11">
        <f t="shared" si="116"/>
        <v>11.61</v>
      </c>
      <c r="F3763">
        <f t="shared" si="117"/>
        <v>89430</v>
      </c>
      <c r="H3763" s="14">
        <v>11.17</v>
      </c>
      <c r="I3763" s="811">
        <v>11.61</v>
      </c>
    </row>
    <row r="3764" spans="2:9" x14ac:dyDescent="0.25">
      <c r="B3764" s="6">
        <v>89431</v>
      </c>
      <c r="C3764" s="9" t="s">
        <v>7383</v>
      </c>
      <c r="D3764" s="6" t="s">
        <v>42</v>
      </c>
      <c r="E3764" s="11">
        <f t="shared" si="116"/>
        <v>8.5</v>
      </c>
      <c r="F3764">
        <f t="shared" si="117"/>
        <v>89431</v>
      </c>
      <c r="H3764" s="11">
        <v>7.97</v>
      </c>
      <c r="I3764">
        <v>8.5</v>
      </c>
    </row>
    <row r="3765" spans="2:9" ht="30" x14ac:dyDescent="0.25">
      <c r="B3765" s="4">
        <v>89432</v>
      </c>
      <c r="C3765" s="8" t="s">
        <v>7384</v>
      </c>
      <c r="D3765" s="4" t="s">
        <v>42</v>
      </c>
      <c r="E3765" s="11">
        <f t="shared" si="116"/>
        <v>26.96</v>
      </c>
      <c r="F3765">
        <f t="shared" si="117"/>
        <v>89432</v>
      </c>
      <c r="H3765" s="14">
        <v>26.43</v>
      </c>
      <c r="I3765" s="811">
        <v>26.96</v>
      </c>
    </row>
    <row r="3766" spans="2:9" ht="30" x14ac:dyDescent="0.25">
      <c r="B3766" s="6">
        <v>89433</v>
      </c>
      <c r="C3766" s="9" t="s">
        <v>7385</v>
      </c>
      <c r="D3766" s="6" t="s">
        <v>42</v>
      </c>
      <c r="E3766" s="11">
        <f t="shared" si="116"/>
        <v>12.24</v>
      </c>
      <c r="F3766">
        <f t="shared" si="117"/>
        <v>89433</v>
      </c>
      <c r="H3766" s="11">
        <v>11.66</v>
      </c>
      <c r="I3766">
        <v>12.24</v>
      </c>
    </row>
    <row r="3767" spans="2:9" ht="30" x14ac:dyDescent="0.25">
      <c r="B3767" s="4">
        <v>89434</v>
      </c>
      <c r="C3767" s="8" t="s">
        <v>7386</v>
      </c>
      <c r="D3767" s="4" t="s">
        <v>42</v>
      </c>
      <c r="E3767" s="11">
        <f t="shared" si="116"/>
        <v>10.199999999999999</v>
      </c>
      <c r="F3767">
        <f t="shared" si="117"/>
        <v>89434</v>
      </c>
      <c r="H3767" s="14">
        <v>9.7200000000000006</v>
      </c>
      <c r="I3767" s="811">
        <v>10.199999999999999</v>
      </c>
    </row>
    <row r="3768" spans="2:9" x14ac:dyDescent="0.25">
      <c r="B3768" s="6">
        <v>89435</v>
      </c>
      <c r="C3768" s="9" t="s">
        <v>7387</v>
      </c>
      <c r="D3768" s="6" t="s">
        <v>42</v>
      </c>
      <c r="E3768" s="11">
        <f t="shared" si="116"/>
        <v>19.12</v>
      </c>
      <c r="F3768">
        <f t="shared" si="117"/>
        <v>89435</v>
      </c>
      <c r="H3768" s="11">
        <v>18.59</v>
      </c>
      <c r="I3768">
        <v>19.12</v>
      </c>
    </row>
    <row r="3769" spans="2:9" ht="30" x14ac:dyDescent="0.25">
      <c r="B3769" s="4">
        <v>89436</v>
      </c>
      <c r="C3769" s="8" t="s">
        <v>7388</v>
      </c>
      <c r="D3769" s="4" t="s">
        <v>42</v>
      </c>
      <c r="E3769" s="11">
        <f t="shared" si="116"/>
        <v>7.69</v>
      </c>
      <c r="F3769">
        <f t="shared" si="117"/>
        <v>89436</v>
      </c>
      <c r="H3769" s="14">
        <v>7.21</v>
      </c>
      <c r="I3769" s="811">
        <v>7.69</v>
      </c>
    </row>
    <row r="3770" spans="2:9" ht="30" x14ac:dyDescent="0.25">
      <c r="B3770" s="6">
        <v>89437</v>
      </c>
      <c r="C3770" s="9" t="s">
        <v>7389</v>
      </c>
      <c r="D3770" s="6" t="s">
        <v>42</v>
      </c>
      <c r="E3770" s="11">
        <f t="shared" si="116"/>
        <v>21.94</v>
      </c>
      <c r="F3770">
        <f t="shared" si="117"/>
        <v>89437</v>
      </c>
      <c r="H3770" s="11">
        <v>21.41</v>
      </c>
      <c r="I3770">
        <v>21.94</v>
      </c>
    </row>
    <row r="3771" spans="2:9" x14ac:dyDescent="0.25">
      <c r="B3771" s="4">
        <v>89438</v>
      </c>
      <c r="C3771" s="8" t="s">
        <v>7390</v>
      </c>
      <c r="D3771" s="4" t="s">
        <v>42</v>
      </c>
      <c r="E3771" s="11">
        <f t="shared" si="116"/>
        <v>9.5500000000000007</v>
      </c>
      <c r="F3771">
        <f t="shared" si="117"/>
        <v>89438</v>
      </c>
      <c r="H3771" s="14">
        <v>8.7899999999999991</v>
      </c>
      <c r="I3771" s="811">
        <v>9.5500000000000007</v>
      </c>
    </row>
    <row r="3772" spans="2:9" ht="30" x14ac:dyDescent="0.25">
      <c r="B3772" s="6">
        <v>89439</v>
      </c>
      <c r="C3772" s="9" t="s">
        <v>7391</v>
      </c>
      <c r="D3772" s="6" t="s">
        <v>42</v>
      </c>
      <c r="E3772" s="11">
        <f t="shared" si="116"/>
        <v>10.92</v>
      </c>
      <c r="F3772">
        <f t="shared" si="117"/>
        <v>89439</v>
      </c>
      <c r="H3772" s="11">
        <v>10.16</v>
      </c>
      <c r="I3772">
        <v>10.92</v>
      </c>
    </row>
    <row r="3773" spans="2:9" x14ac:dyDescent="0.25">
      <c r="B3773" s="4">
        <v>89440</v>
      </c>
      <c r="C3773" s="8" t="s">
        <v>7392</v>
      </c>
      <c r="D3773" s="4" t="s">
        <v>42</v>
      </c>
      <c r="E3773" s="11">
        <f t="shared" si="116"/>
        <v>11.35</v>
      </c>
      <c r="F3773">
        <f t="shared" si="117"/>
        <v>89440</v>
      </c>
      <c r="H3773" s="14">
        <v>10.47</v>
      </c>
      <c r="I3773" s="811">
        <v>11.35</v>
      </c>
    </row>
    <row r="3774" spans="2:9" ht="30" x14ac:dyDescent="0.25">
      <c r="B3774" s="6">
        <v>89442</v>
      </c>
      <c r="C3774" s="9" t="s">
        <v>7393</v>
      </c>
      <c r="D3774" s="6" t="s">
        <v>42</v>
      </c>
      <c r="E3774" s="11">
        <f t="shared" si="116"/>
        <v>12.97</v>
      </c>
      <c r="F3774">
        <f t="shared" si="117"/>
        <v>89442</v>
      </c>
      <c r="H3774" s="11">
        <v>12.14</v>
      </c>
      <c r="I3774">
        <v>12.97</v>
      </c>
    </row>
    <row r="3775" spans="2:9" x14ac:dyDescent="0.25">
      <c r="B3775" s="4">
        <v>89443</v>
      </c>
      <c r="C3775" s="8" t="s">
        <v>7394</v>
      </c>
      <c r="D3775" s="4" t="s">
        <v>42</v>
      </c>
      <c r="E3775" s="11">
        <f t="shared" si="116"/>
        <v>16.010000000000002</v>
      </c>
      <c r="F3775">
        <f t="shared" si="117"/>
        <v>89443</v>
      </c>
      <c r="H3775" s="14">
        <v>14.95</v>
      </c>
      <c r="I3775" s="811">
        <v>16.010000000000002</v>
      </c>
    </row>
    <row r="3776" spans="2:9" ht="30" x14ac:dyDescent="0.25">
      <c r="B3776" s="6">
        <v>89444</v>
      </c>
      <c r="C3776" s="9" t="s">
        <v>7395</v>
      </c>
      <c r="D3776" s="6" t="s">
        <v>42</v>
      </c>
      <c r="E3776" s="11">
        <f t="shared" si="116"/>
        <v>22.42</v>
      </c>
      <c r="F3776">
        <f t="shared" si="117"/>
        <v>89444</v>
      </c>
      <c r="H3776" s="11">
        <v>21.51</v>
      </c>
      <c r="I3776">
        <v>22.42</v>
      </c>
    </row>
    <row r="3777" spans="2:9" ht="30" x14ac:dyDescent="0.25">
      <c r="B3777" s="4">
        <v>89445</v>
      </c>
      <c r="C3777" s="8" t="s">
        <v>7396</v>
      </c>
      <c r="D3777" s="4" t="s">
        <v>42</v>
      </c>
      <c r="E3777" s="11">
        <f t="shared" si="116"/>
        <v>17.579999999999998</v>
      </c>
      <c r="F3777">
        <f t="shared" si="117"/>
        <v>89445</v>
      </c>
      <c r="H3777" s="14">
        <v>16.62</v>
      </c>
      <c r="I3777" s="811">
        <v>17.579999999999998</v>
      </c>
    </row>
    <row r="3778" spans="2:9" x14ac:dyDescent="0.25">
      <c r="B3778" s="6">
        <v>89481</v>
      </c>
      <c r="C3778" s="9" t="s">
        <v>7397</v>
      </c>
      <c r="D3778" s="6" t="s">
        <v>42</v>
      </c>
      <c r="E3778" s="11">
        <f t="shared" si="116"/>
        <v>5.0999999999999996</v>
      </c>
      <c r="F3778">
        <f t="shared" si="117"/>
        <v>89481</v>
      </c>
      <c r="H3778" s="11">
        <v>4.75</v>
      </c>
      <c r="I3778">
        <v>5.0999999999999996</v>
      </c>
    </row>
    <row r="3779" spans="2:9" x14ac:dyDescent="0.25">
      <c r="B3779" s="4">
        <v>89485</v>
      </c>
      <c r="C3779" s="8" t="s">
        <v>7398</v>
      </c>
      <c r="D3779" s="4" t="s">
        <v>42</v>
      </c>
      <c r="E3779" s="11">
        <f t="shared" ref="E3779:E3842" si="118">IF($K$2=$H$1,H3779,I3779)</f>
        <v>5.82</v>
      </c>
      <c r="F3779">
        <f t="shared" ref="F3779:F3842" si="119">IF(LEN($B3779)=7,CONCATENATE(MID($B3779,1,6),"00",RIGHT($B3779,1)),IF(LEN($B3779)=8,CONCATENATE(MID($B3779,1,6),"0",RIGHT($B3779,2)),$B3779))</f>
        <v>89485</v>
      </c>
      <c r="H3779" s="14">
        <v>5.47</v>
      </c>
      <c r="I3779" s="811">
        <v>5.82</v>
      </c>
    </row>
    <row r="3780" spans="2:9" x14ac:dyDescent="0.25">
      <c r="B3780" s="6">
        <v>89489</v>
      </c>
      <c r="C3780" s="9" t="s">
        <v>7399</v>
      </c>
      <c r="D3780" s="6" t="s">
        <v>42</v>
      </c>
      <c r="E3780" s="11">
        <f t="shared" si="118"/>
        <v>7.2</v>
      </c>
      <c r="F3780">
        <f t="shared" si="119"/>
        <v>89489</v>
      </c>
      <c r="H3780" s="11">
        <v>6.85</v>
      </c>
      <c r="I3780">
        <v>7.2</v>
      </c>
    </row>
    <row r="3781" spans="2:9" x14ac:dyDescent="0.25">
      <c r="B3781" s="4">
        <v>89490</v>
      </c>
      <c r="C3781" s="8" t="s">
        <v>7400</v>
      </c>
      <c r="D3781" s="4" t="s">
        <v>42</v>
      </c>
      <c r="E3781" s="11">
        <f t="shared" si="118"/>
        <v>6.7</v>
      </c>
      <c r="F3781">
        <f t="shared" si="119"/>
        <v>89490</v>
      </c>
      <c r="H3781" s="14">
        <v>6.35</v>
      </c>
      <c r="I3781" s="811">
        <v>6.7</v>
      </c>
    </row>
    <row r="3782" spans="2:9" x14ac:dyDescent="0.25">
      <c r="B3782" s="6">
        <v>89492</v>
      </c>
      <c r="C3782" s="9" t="s">
        <v>7401</v>
      </c>
      <c r="D3782" s="6" t="s">
        <v>42</v>
      </c>
      <c r="E3782" s="11">
        <f t="shared" si="118"/>
        <v>7.8</v>
      </c>
      <c r="F3782">
        <f t="shared" si="119"/>
        <v>89492</v>
      </c>
      <c r="H3782" s="11">
        <v>7.38</v>
      </c>
      <c r="I3782">
        <v>7.8</v>
      </c>
    </row>
    <row r="3783" spans="2:9" x14ac:dyDescent="0.25">
      <c r="B3783" s="4">
        <v>89493</v>
      </c>
      <c r="C3783" s="8" t="s">
        <v>7402</v>
      </c>
      <c r="D3783" s="4" t="s">
        <v>42</v>
      </c>
      <c r="E3783" s="11">
        <f t="shared" si="118"/>
        <v>9.39</v>
      </c>
      <c r="F3783">
        <f t="shared" si="119"/>
        <v>89493</v>
      </c>
      <c r="H3783" s="14">
        <v>8.9700000000000006</v>
      </c>
      <c r="I3783" s="811">
        <v>9.39</v>
      </c>
    </row>
    <row r="3784" spans="2:9" x14ac:dyDescent="0.25">
      <c r="B3784" s="6">
        <v>89494</v>
      </c>
      <c r="C3784" s="9" t="s">
        <v>7403</v>
      </c>
      <c r="D3784" s="6" t="s">
        <v>42</v>
      </c>
      <c r="E3784" s="11">
        <f t="shared" si="118"/>
        <v>11.53</v>
      </c>
      <c r="F3784">
        <f t="shared" si="119"/>
        <v>89494</v>
      </c>
      <c r="H3784" s="11">
        <v>11.11</v>
      </c>
      <c r="I3784">
        <v>11.53</v>
      </c>
    </row>
    <row r="3785" spans="2:9" x14ac:dyDescent="0.25">
      <c r="B3785" s="4">
        <v>89496</v>
      </c>
      <c r="C3785" s="8" t="s">
        <v>7404</v>
      </c>
      <c r="D3785" s="4" t="s">
        <v>42</v>
      </c>
      <c r="E3785" s="11">
        <f t="shared" si="118"/>
        <v>9.69</v>
      </c>
      <c r="F3785">
        <f t="shared" si="119"/>
        <v>89496</v>
      </c>
      <c r="H3785" s="14">
        <v>9.27</v>
      </c>
      <c r="I3785" s="811">
        <v>9.69</v>
      </c>
    </row>
    <row r="3786" spans="2:9" x14ac:dyDescent="0.25">
      <c r="B3786" s="6">
        <v>89497</v>
      </c>
      <c r="C3786" s="9" t="s">
        <v>7405</v>
      </c>
      <c r="D3786" s="6" t="s">
        <v>42</v>
      </c>
      <c r="E3786" s="11">
        <f t="shared" si="118"/>
        <v>12.32</v>
      </c>
      <c r="F3786">
        <f t="shared" si="119"/>
        <v>89497</v>
      </c>
      <c r="H3786" s="11">
        <v>11.8</v>
      </c>
      <c r="I3786">
        <v>12.32</v>
      </c>
    </row>
    <row r="3787" spans="2:9" x14ac:dyDescent="0.25">
      <c r="B3787" s="4">
        <v>89498</v>
      </c>
      <c r="C3787" s="8" t="s">
        <v>7406</v>
      </c>
      <c r="D3787" s="4" t="s">
        <v>42</v>
      </c>
      <c r="E3787" s="11">
        <f t="shared" si="118"/>
        <v>12.37</v>
      </c>
      <c r="F3787">
        <f t="shared" si="119"/>
        <v>89498</v>
      </c>
      <c r="H3787" s="14">
        <v>11.85</v>
      </c>
      <c r="I3787" s="811">
        <v>12.37</v>
      </c>
    </row>
    <row r="3788" spans="2:9" x14ac:dyDescent="0.25">
      <c r="B3788" s="6">
        <v>89499</v>
      </c>
      <c r="C3788" s="9" t="s">
        <v>7407</v>
      </c>
      <c r="D3788" s="6" t="s">
        <v>42</v>
      </c>
      <c r="E3788" s="11">
        <f t="shared" si="118"/>
        <v>17.989999999999998</v>
      </c>
      <c r="F3788">
        <f t="shared" si="119"/>
        <v>89499</v>
      </c>
      <c r="H3788" s="11">
        <v>17.47</v>
      </c>
      <c r="I3788">
        <v>17.989999999999998</v>
      </c>
    </row>
    <row r="3789" spans="2:9" x14ac:dyDescent="0.25">
      <c r="B3789" s="4">
        <v>89500</v>
      </c>
      <c r="C3789" s="8" t="s">
        <v>7408</v>
      </c>
      <c r="D3789" s="4" t="s">
        <v>42</v>
      </c>
      <c r="E3789" s="11">
        <f t="shared" si="118"/>
        <v>11.87</v>
      </c>
      <c r="F3789">
        <f t="shared" si="119"/>
        <v>89500</v>
      </c>
      <c r="H3789" s="14">
        <v>11.35</v>
      </c>
      <c r="I3789" s="811">
        <v>11.87</v>
      </c>
    </row>
    <row r="3790" spans="2:9" x14ac:dyDescent="0.25">
      <c r="B3790" s="6">
        <v>89501</v>
      </c>
      <c r="C3790" s="9" t="s">
        <v>7409</v>
      </c>
      <c r="D3790" s="6" t="s">
        <v>42</v>
      </c>
      <c r="E3790" s="11">
        <f t="shared" si="118"/>
        <v>13.51</v>
      </c>
      <c r="F3790">
        <f t="shared" si="119"/>
        <v>89501</v>
      </c>
      <c r="H3790" s="11">
        <v>12.89</v>
      </c>
      <c r="I3790">
        <v>13.51</v>
      </c>
    </row>
    <row r="3791" spans="2:9" x14ac:dyDescent="0.25">
      <c r="B3791" s="4">
        <v>89502</v>
      </c>
      <c r="C3791" s="8" t="s">
        <v>7410</v>
      </c>
      <c r="D3791" s="4" t="s">
        <v>42</v>
      </c>
      <c r="E3791" s="11">
        <f t="shared" si="118"/>
        <v>15.82</v>
      </c>
      <c r="F3791">
        <f t="shared" si="119"/>
        <v>89502</v>
      </c>
      <c r="H3791" s="14">
        <v>15.2</v>
      </c>
      <c r="I3791" s="811">
        <v>15.82</v>
      </c>
    </row>
    <row r="3792" spans="2:9" x14ac:dyDescent="0.25">
      <c r="B3792" s="6">
        <v>89503</v>
      </c>
      <c r="C3792" s="9" t="s">
        <v>7411</v>
      </c>
      <c r="D3792" s="6" t="s">
        <v>42</v>
      </c>
      <c r="E3792" s="11">
        <f t="shared" si="118"/>
        <v>20.97</v>
      </c>
      <c r="F3792">
        <f t="shared" si="119"/>
        <v>89503</v>
      </c>
      <c r="H3792" s="11">
        <v>20.350000000000001</v>
      </c>
      <c r="I3792">
        <v>20.97</v>
      </c>
    </row>
    <row r="3793" spans="2:9" x14ac:dyDescent="0.25">
      <c r="B3793" s="4">
        <v>89504</v>
      </c>
      <c r="C3793" s="8" t="s">
        <v>7412</v>
      </c>
      <c r="D3793" s="4" t="s">
        <v>42</v>
      </c>
      <c r="E3793" s="11">
        <f t="shared" si="118"/>
        <v>17.48</v>
      </c>
      <c r="F3793">
        <f t="shared" si="119"/>
        <v>89504</v>
      </c>
      <c r="H3793" s="14">
        <v>16.86</v>
      </c>
      <c r="I3793" s="811">
        <v>17.48</v>
      </c>
    </row>
    <row r="3794" spans="2:9" x14ac:dyDescent="0.25">
      <c r="B3794" s="6">
        <v>89505</v>
      </c>
      <c r="C3794" s="9" t="s">
        <v>7413</v>
      </c>
      <c r="D3794" s="6" t="s">
        <v>42</v>
      </c>
      <c r="E3794" s="11">
        <f t="shared" si="118"/>
        <v>37.79</v>
      </c>
      <c r="F3794">
        <f t="shared" si="119"/>
        <v>89505</v>
      </c>
      <c r="H3794" s="11">
        <v>37.049999999999997</v>
      </c>
      <c r="I3794">
        <v>37.79</v>
      </c>
    </row>
    <row r="3795" spans="2:9" x14ac:dyDescent="0.25">
      <c r="B3795" s="4">
        <v>89506</v>
      </c>
      <c r="C3795" s="8" t="s">
        <v>7414</v>
      </c>
      <c r="D3795" s="4" t="s">
        <v>42</v>
      </c>
      <c r="E3795" s="11">
        <f t="shared" si="118"/>
        <v>36.17</v>
      </c>
      <c r="F3795">
        <f t="shared" si="119"/>
        <v>89506</v>
      </c>
      <c r="H3795" s="14">
        <v>35.43</v>
      </c>
      <c r="I3795" s="811">
        <v>36.17</v>
      </c>
    </row>
    <row r="3796" spans="2:9" x14ac:dyDescent="0.25">
      <c r="B3796" s="6">
        <v>89507</v>
      </c>
      <c r="C3796" s="9" t="s">
        <v>7415</v>
      </c>
      <c r="D3796" s="6" t="s">
        <v>42</v>
      </c>
      <c r="E3796" s="11">
        <f t="shared" si="118"/>
        <v>42.56</v>
      </c>
      <c r="F3796">
        <f t="shared" si="119"/>
        <v>89507</v>
      </c>
      <c r="H3796" s="11">
        <v>41.82</v>
      </c>
      <c r="I3796">
        <v>42.56</v>
      </c>
    </row>
    <row r="3797" spans="2:9" x14ac:dyDescent="0.25">
      <c r="B3797" s="4">
        <v>89510</v>
      </c>
      <c r="C3797" s="8" t="s">
        <v>7416</v>
      </c>
      <c r="D3797" s="4" t="s">
        <v>42</v>
      </c>
      <c r="E3797" s="11">
        <f t="shared" si="118"/>
        <v>24.83</v>
      </c>
      <c r="F3797">
        <f t="shared" si="119"/>
        <v>89510</v>
      </c>
      <c r="H3797" s="14">
        <v>24.09</v>
      </c>
      <c r="I3797" s="811">
        <v>24.83</v>
      </c>
    </row>
    <row r="3798" spans="2:9" x14ac:dyDescent="0.25">
      <c r="B3798" s="6">
        <v>89513</v>
      </c>
      <c r="C3798" s="9" t="s">
        <v>7417</v>
      </c>
      <c r="D3798" s="6" t="s">
        <v>42</v>
      </c>
      <c r="E3798" s="11">
        <f t="shared" si="118"/>
        <v>93.65</v>
      </c>
      <c r="F3798">
        <f t="shared" si="119"/>
        <v>89513</v>
      </c>
      <c r="H3798" s="11">
        <v>92.76</v>
      </c>
      <c r="I3798">
        <v>93.65</v>
      </c>
    </row>
    <row r="3799" spans="2:9" ht="30" x14ac:dyDescent="0.25">
      <c r="B3799" s="4">
        <v>89514</v>
      </c>
      <c r="C3799" s="8" t="s">
        <v>7418</v>
      </c>
      <c r="D3799" s="4" t="s">
        <v>42</v>
      </c>
      <c r="E3799" s="11">
        <f t="shared" si="118"/>
        <v>7.68</v>
      </c>
      <c r="F3799">
        <f t="shared" si="119"/>
        <v>89514</v>
      </c>
      <c r="H3799" s="14">
        <v>7.45</v>
      </c>
      <c r="I3799" s="811">
        <v>7.68</v>
      </c>
    </row>
    <row r="3800" spans="2:9" x14ac:dyDescent="0.25">
      <c r="B3800" s="6">
        <v>89515</v>
      </c>
      <c r="C3800" s="9" t="s">
        <v>7419</v>
      </c>
      <c r="D3800" s="6" t="s">
        <v>42</v>
      </c>
      <c r="E3800" s="11">
        <f t="shared" si="118"/>
        <v>74.97</v>
      </c>
      <c r="F3800">
        <f t="shared" si="119"/>
        <v>89515</v>
      </c>
      <c r="H3800" s="11">
        <v>74.08</v>
      </c>
      <c r="I3800">
        <v>74.97</v>
      </c>
    </row>
    <row r="3801" spans="2:9" ht="30" x14ac:dyDescent="0.25">
      <c r="B3801" s="4">
        <v>89516</v>
      </c>
      <c r="C3801" s="8" t="s">
        <v>7420</v>
      </c>
      <c r="D3801" s="4" t="s">
        <v>42</v>
      </c>
      <c r="E3801" s="11">
        <f t="shared" si="118"/>
        <v>7.76</v>
      </c>
      <c r="F3801">
        <f t="shared" si="119"/>
        <v>89516</v>
      </c>
      <c r="H3801" s="14">
        <v>7.53</v>
      </c>
      <c r="I3801" s="811">
        <v>7.76</v>
      </c>
    </row>
    <row r="3802" spans="2:9" x14ac:dyDescent="0.25">
      <c r="B3802" s="6">
        <v>89517</v>
      </c>
      <c r="C3802" s="9" t="s">
        <v>7421</v>
      </c>
      <c r="D3802" s="6" t="s">
        <v>42</v>
      </c>
      <c r="E3802" s="11">
        <f t="shared" si="118"/>
        <v>63.04</v>
      </c>
      <c r="F3802">
        <f t="shared" si="119"/>
        <v>89517</v>
      </c>
      <c r="H3802" s="11">
        <v>62.15</v>
      </c>
      <c r="I3802">
        <v>63.04</v>
      </c>
    </row>
    <row r="3803" spans="2:9" ht="30" x14ac:dyDescent="0.25">
      <c r="B3803" s="4">
        <v>89518</v>
      </c>
      <c r="C3803" s="8" t="s">
        <v>7422</v>
      </c>
      <c r="D3803" s="4" t="s">
        <v>42</v>
      </c>
      <c r="E3803" s="11">
        <f t="shared" si="118"/>
        <v>14.26</v>
      </c>
      <c r="F3803">
        <f t="shared" si="119"/>
        <v>89518</v>
      </c>
      <c r="H3803" s="14">
        <v>13.97</v>
      </c>
      <c r="I3803" s="811">
        <v>14.26</v>
      </c>
    </row>
    <row r="3804" spans="2:9" x14ac:dyDescent="0.25">
      <c r="B3804" s="6">
        <v>89519</v>
      </c>
      <c r="C3804" s="9" t="s">
        <v>7423</v>
      </c>
      <c r="D3804" s="6" t="s">
        <v>42</v>
      </c>
      <c r="E3804" s="11">
        <f t="shared" si="118"/>
        <v>43.21</v>
      </c>
      <c r="F3804">
        <f t="shared" si="119"/>
        <v>89519</v>
      </c>
      <c r="H3804" s="11">
        <v>42.32</v>
      </c>
      <c r="I3804">
        <v>43.21</v>
      </c>
    </row>
    <row r="3805" spans="2:9" ht="30" x14ac:dyDescent="0.25">
      <c r="B3805" s="4">
        <v>89520</v>
      </c>
      <c r="C3805" s="8" t="s">
        <v>7424</v>
      </c>
      <c r="D3805" s="4" t="s">
        <v>42</v>
      </c>
      <c r="E3805" s="11">
        <f t="shared" si="118"/>
        <v>14.9</v>
      </c>
      <c r="F3805">
        <f t="shared" si="119"/>
        <v>89520</v>
      </c>
      <c r="H3805" s="14">
        <v>14.61</v>
      </c>
      <c r="I3805" s="811">
        <v>14.9</v>
      </c>
    </row>
    <row r="3806" spans="2:9" x14ac:dyDescent="0.25">
      <c r="B3806" s="6">
        <v>89521</v>
      </c>
      <c r="C3806" s="9" t="s">
        <v>7425</v>
      </c>
      <c r="D3806" s="6" t="s">
        <v>42</v>
      </c>
      <c r="E3806" s="11">
        <f t="shared" si="118"/>
        <v>111.66</v>
      </c>
      <c r="F3806">
        <f t="shared" si="119"/>
        <v>89521</v>
      </c>
      <c r="H3806" s="11">
        <v>110.65</v>
      </c>
      <c r="I3806">
        <v>111.66</v>
      </c>
    </row>
    <row r="3807" spans="2:9" ht="30" x14ac:dyDescent="0.25">
      <c r="B3807" s="4">
        <v>89522</v>
      </c>
      <c r="C3807" s="8" t="s">
        <v>7426</v>
      </c>
      <c r="D3807" s="4" t="s">
        <v>42</v>
      </c>
      <c r="E3807" s="11">
        <f t="shared" si="118"/>
        <v>27.24</v>
      </c>
      <c r="F3807">
        <f t="shared" si="119"/>
        <v>89522</v>
      </c>
      <c r="H3807" s="14">
        <v>26.78</v>
      </c>
      <c r="I3807" s="811">
        <v>27.24</v>
      </c>
    </row>
    <row r="3808" spans="2:9" x14ac:dyDescent="0.25">
      <c r="B3808" s="6">
        <v>89523</v>
      </c>
      <c r="C3808" s="9" t="s">
        <v>7427</v>
      </c>
      <c r="D3808" s="6" t="s">
        <v>42</v>
      </c>
      <c r="E3808" s="11">
        <f t="shared" si="118"/>
        <v>91.65</v>
      </c>
      <c r="F3808">
        <f t="shared" si="119"/>
        <v>89523</v>
      </c>
      <c r="H3808" s="11">
        <v>90.64</v>
      </c>
      <c r="I3808">
        <v>91.65</v>
      </c>
    </row>
    <row r="3809" spans="2:9" ht="30" x14ac:dyDescent="0.25">
      <c r="B3809" s="4">
        <v>89524</v>
      </c>
      <c r="C3809" s="8" t="s">
        <v>7428</v>
      </c>
      <c r="D3809" s="4" t="s">
        <v>42</v>
      </c>
      <c r="E3809" s="11">
        <f t="shared" si="118"/>
        <v>27.65</v>
      </c>
      <c r="F3809">
        <f t="shared" si="119"/>
        <v>89524</v>
      </c>
      <c r="H3809" s="14">
        <v>27.19</v>
      </c>
      <c r="I3809" s="811">
        <v>27.65</v>
      </c>
    </row>
    <row r="3810" spans="2:9" x14ac:dyDescent="0.25">
      <c r="B3810" s="6">
        <v>89525</v>
      </c>
      <c r="C3810" s="9" t="s">
        <v>7429</v>
      </c>
      <c r="D3810" s="6" t="s">
        <v>42</v>
      </c>
      <c r="E3810" s="11">
        <f t="shared" si="118"/>
        <v>79.209999999999994</v>
      </c>
      <c r="F3810">
        <f t="shared" si="119"/>
        <v>89525</v>
      </c>
      <c r="H3810" s="11">
        <v>78.2</v>
      </c>
      <c r="I3810">
        <v>79.209999999999994</v>
      </c>
    </row>
    <row r="3811" spans="2:9" ht="30" x14ac:dyDescent="0.25">
      <c r="B3811" s="4">
        <v>89526</v>
      </c>
      <c r="C3811" s="8" t="s">
        <v>7430</v>
      </c>
      <c r="D3811" s="4" t="s">
        <v>42</v>
      </c>
      <c r="E3811" s="11">
        <f t="shared" si="118"/>
        <v>35.17</v>
      </c>
      <c r="F3811">
        <f t="shared" si="119"/>
        <v>89526</v>
      </c>
      <c r="H3811" s="14">
        <v>34.71</v>
      </c>
      <c r="I3811" s="811">
        <v>35.17</v>
      </c>
    </row>
    <row r="3812" spans="2:9" x14ac:dyDescent="0.25">
      <c r="B3812" s="6">
        <v>89527</v>
      </c>
      <c r="C3812" s="9" t="s">
        <v>7431</v>
      </c>
      <c r="D3812" s="6" t="s">
        <v>42</v>
      </c>
      <c r="E3812" s="11">
        <f t="shared" si="118"/>
        <v>52.07</v>
      </c>
      <c r="F3812">
        <f t="shared" si="119"/>
        <v>89527</v>
      </c>
      <c r="H3812" s="11">
        <v>51.06</v>
      </c>
      <c r="I3812">
        <v>52.07</v>
      </c>
    </row>
    <row r="3813" spans="2:9" x14ac:dyDescent="0.25">
      <c r="B3813" s="4">
        <v>89528</v>
      </c>
      <c r="C3813" s="8" t="s">
        <v>7432</v>
      </c>
      <c r="D3813" s="4" t="s">
        <v>42</v>
      </c>
      <c r="E3813" s="11">
        <f t="shared" si="118"/>
        <v>4.0999999999999996</v>
      </c>
      <c r="F3813">
        <f t="shared" si="119"/>
        <v>89528</v>
      </c>
      <c r="H3813" s="14">
        <v>3.87</v>
      </c>
      <c r="I3813" s="811">
        <v>4.0999999999999996</v>
      </c>
    </row>
    <row r="3814" spans="2:9" ht="30" x14ac:dyDescent="0.25">
      <c r="B3814" s="6">
        <v>89529</v>
      </c>
      <c r="C3814" s="9" t="s">
        <v>7433</v>
      </c>
      <c r="D3814" s="6" t="s">
        <v>42</v>
      </c>
      <c r="E3814" s="11">
        <f t="shared" si="118"/>
        <v>34.03</v>
      </c>
      <c r="F3814">
        <f t="shared" si="119"/>
        <v>89529</v>
      </c>
      <c r="H3814" s="11">
        <v>33.4</v>
      </c>
      <c r="I3814">
        <v>34.03</v>
      </c>
    </row>
    <row r="3815" spans="2:9" x14ac:dyDescent="0.25">
      <c r="B3815" s="4">
        <v>89530</v>
      </c>
      <c r="C3815" s="8" t="s">
        <v>7434</v>
      </c>
      <c r="D3815" s="4" t="s">
        <v>42</v>
      </c>
      <c r="E3815" s="11">
        <f t="shared" si="118"/>
        <v>14.78</v>
      </c>
      <c r="F3815">
        <f t="shared" si="119"/>
        <v>89530</v>
      </c>
      <c r="H3815" s="14">
        <v>14.55</v>
      </c>
      <c r="I3815" s="811">
        <v>14.78</v>
      </c>
    </row>
    <row r="3816" spans="2:9" ht="30" x14ac:dyDescent="0.25">
      <c r="B3816" s="6">
        <v>89531</v>
      </c>
      <c r="C3816" s="9" t="s">
        <v>7435</v>
      </c>
      <c r="D3816" s="6" t="s">
        <v>42</v>
      </c>
      <c r="E3816" s="11">
        <f t="shared" si="118"/>
        <v>34.950000000000003</v>
      </c>
      <c r="F3816">
        <f t="shared" si="119"/>
        <v>89531</v>
      </c>
      <c r="H3816" s="11">
        <v>34.32</v>
      </c>
      <c r="I3816">
        <v>34.950000000000003</v>
      </c>
    </row>
    <row r="3817" spans="2:9" ht="30" x14ac:dyDescent="0.25">
      <c r="B3817" s="4">
        <v>89532</v>
      </c>
      <c r="C3817" s="8" t="s">
        <v>7436</v>
      </c>
      <c r="D3817" s="4" t="s">
        <v>42</v>
      </c>
      <c r="E3817" s="11">
        <f t="shared" si="118"/>
        <v>6.67</v>
      </c>
      <c r="F3817">
        <f t="shared" si="119"/>
        <v>89532</v>
      </c>
      <c r="H3817" s="14">
        <v>6.42</v>
      </c>
      <c r="I3817" s="811">
        <v>6.67</v>
      </c>
    </row>
    <row r="3818" spans="2:9" ht="30" x14ac:dyDescent="0.25">
      <c r="B3818" s="6">
        <v>89535</v>
      </c>
      <c r="C3818" s="9" t="s">
        <v>7437</v>
      </c>
      <c r="D3818" s="6" t="s">
        <v>42</v>
      </c>
      <c r="E3818" s="11">
        <f t="shared" si="118"/>
        <v>38.880000000000003</v>
      </c>
      <c r="F3818">
        <f t="shared" si="119"/>
        <v>89535</v>
      </c>
      <c r="H3818" s="11">
        <v>38.25</v>
      </c>
      <c r="I3818">
        <v>38.880000000000003</v>
      </c>
    </row>
    <row r="3819" spans="2:9" x14ac:dyDescent="0.25">
      <c r="B3819" s="4">
        <v>89536</v>
      </c>
      <c r="C3819" s="8" t="s">
        <v>7438</v>
      </c>
      <c r="D3819" s="4" t="s">
        <v>42</v>
      </c>
      <c r="E3819" s="11">
        <f t="shared" si="118"/>
        <v>10.75</v>
      </c>
      <c r="F3819">
        <f t="shared" si="119"/>
        <v>89536</v>
      </c>
      <c r="H3819" s="14">
        <v>10.52</v>
      </c>
      <c r="I3819" s="811">
        <v>10.75</v>
      </c>
    </row>
    <row r="3820" spans="2:9" ht="30" x14ac:dyDescent="0.25">
      <c r="B3820" s="6">
        <v>89540</v>
      </c>
      <c r="C3820" s="9" t="s">
        <v>7439</v>
      </c>
      <c r="D3820" s="6" t="s">
        <v>42</v>
      </c>
      <c r="E3820" s="11">
        <f t="shared" si="118"/>
        <v>9.5299999999999994</v>
      </c>
      <c r="F3820">
        <f t="shared" si="119"/>
        <v>89540</v>
      </c>
      <c r="H3820" s="11">
        <v>9.3000000000000007</v>
      </c>
      <c r="I3820">
        <v>9.5299999999999994</v>
      </c>
    </row>
    <row r="3821" spans="2:9" x14ac:dyDescent="0.25">
      <c r="B3821" s="4">
        <v>89541</v>
      </c>
      <c r="C3821" s="8" t="s">
        <v>7440</v>
      </c>
      <c r="D3821" s="4" t="s">
        <v>42</v>
      </c>
      <c r="E3821" s="11">
        <f t="shared" si="118"/>
        <v>6.09</v>
      </c>
      <c r="F3821">
        <f t="shared" si="119"/>
        <v>89541</v>
      </c>
      <c r="H3821" s="14">
        <v>5.81</v>
      </c>
      <c r="I3821" s="811">
        <v>6.09</v>
      </c>
    </row>
    <row r="3822" spans="2:9" x14ac:dyDescent="0.25">
      <c r="B3822" s="6">
        <v>89542</v>
      </c>
      <c r="C3822" s="9" t="s">
        <v>7441</v>
      </c>
      <c r="D3822" s="6" t="s">
        <v>42</v>
      </c>
      <c r="E3822" s="11">
        <f t="shared" si="118"/>
        <v>24.55</v>
      </c>
      <c r="F3822">
        <f t="shared" si="119"/>
        <v>89542</v>
      </c>
      <c r="H3822" s="11">
        <v>24.27</v>
      </c>
      <c r="I3822">
        <v>24.55</v>
      </c>
    </row>
    <row r="3823" spans="2:9" ht="30" x14ac:dyDescent="0.25">
      <c r="B3823" s="4">
        <v>89544</v>
      </c>
      <c r="C3823" s="8" t="s">
        <v>7442</v>
      </c>
      <c r="D3823" s="4" t="s">
        <v>42</v>
      </c>
      <c r="E3823" s="11">
        <f t="shared" si="118"/>
        <v>7.83</v>
      </c>
      <c r="F3823">
        <f t="shared" si="119"/>
        <v>89544</v>
      </c>
      <c r="H3823" s="14">
        <v>7.68</v>
      </c>
      <c r="I3823" s="811">
        <v>7.83</v>
      </c>
    </row>
    <row r="3824" spans="2:9" ht="30" x14ac:dyDescent="0.25">
      <c r="B3824" s="6">
        <v>89545</v>
      </c>
      <c r="C3824" s="9" t="s">
        <v>7443</v>
      </c>
      <c r="D3824" s="6" t="s">
        <v>42</v>
      </c>
      <c r="E3824" s="11">
        <f t="shared" si="118"/>
        <v>15.4</v>
      </c>
      <c r="F3824">
        <f t="shared" si="119"/>
        <v>89545</v>
      </c>
      <c r="H3824" s="11">
        <v>15.21</v>
      </c>
      <c r="I3824">
        <v>15.4</v>
      </c>
    </row>
    <row r="3825" spans="2:9" ht="30" x14ac:dyDescent="0.25">
      <c r="B3825" s="4">
        <v>89546</v>
      </c>
      <c r="C3825" s="8" t="s">
        <v>7444</v>
      </c>
      <c r="D3825" s="4" t="s">
        <v>42</v>
      </c>
      <c r="E3825" s="11">
        <f t="shared" si="118"/>
        <v>10.43</v>
      </c>
      <c r="F3825">
        <f t="shared" si="119"/>
        <v>89546</v>
      </c>
      <c r="H3825" s="14">
        <v>10.25</v>
      </c>
      <c r="I3825" s="811">
        <v>10.43</v>
      </c>
    </row>
    <row r="3826" spans="2:9" ht="30" x14ac:dyDescent="0.25">
      <c r="B3826" s="6">
        <v>89547</v>
      </c>
      <c r="C3826" s="9" t="s">
        <v>7445</v>
      </c>
      <c r="D3826" s="6" t="s">
        <v>42</v>
      </c>
      <c r="E3826" s="11">
        <f t="shared" si="118"/>
        <v>20.73</v>
      </c>
      <c r="F3826">
        <f t="shared" si="119"/>
        <v>89547</v>
      </c>
      <c r="H3826" s="11">
        <v>20.41</v>
      </c>
      <c r="I3826">
        <v>20.73</v>
      </c>
    </row>
    <row r="3827" spans="2:9" ht="30" x14ac:dyDescent="0.25">
      <c r="B3827" s="4">
        <v>89548</v>
      </c>
      <c r="C3827" s="8" t="s">
        <v>7446</v>
      </c>
      <c r="D3827" s="4" t="s">
        <v>42</v>
      </c>
      <c r="E3827" s="11">
        <f t="shared" si="118"/>
        <v>21.27</v>
      </c>
      <c r="F3827">
        <f t="shared" si="119"/>
        <v>89548</v>
      </c>
      <c r="H3827" s="14">
        <v>20.95</v>
      </c>
      <c r="I3827" s="811">
        <v>21.27</v>
      </c>
    </row>
    <row r="3828" spans="2:9" ht="30" x14ac:dyDescent="0.25">
      <c r="B3828" s="6">
        <v>89549</v>
      </c>
      <c r="C3828" s="9" t="s">
        <v>7447</v>
      </c>
      <c r="D3828" s="6" t="s">
        <v>42</v>
      </c>
      <c r="E3828" s="11">
        <f t="shared" si="118"/>
        <v>17.68</v>
      </c>
      <c r="F3828">
        <f t="shared" si="119"/>
        <v>89549</v>
      </c>
      <c r="H3828" s="11">
        <v>17.43</v>
      </c>
      <c r="I3828">
        <v>17.68</v>
      </c>
    </row>
    <row r="3829" spans="2:9" ht="30" x14ac:dyDescent="0.25">
      <c r="B3829" s="4">
        <v>89550</v>
      </c>
      <c r="C3829" s="8" t="s">
        <v>7448</v>
      </c>
      <c r="D3829" s="4" t="s">
        <v>42</v>
      </c>
      <c r="E3829" s="11">
        <f t="shared" si="118"/>
        <v>37.020000000000003</v>
      </c>
      <c r="F3829">
        <f t="shared" si="119"/>
        <v>89550</v>
      </c>
      <c r="H3829" s="14">
        <v>36.700000000000003</v>
      </c>
      <c r="I3829" s="811">
        <v>37.020000000000003</v>
      </c>
    </row>
    <row r="3830" spans="2:9" ht="30" x14ac:dyDescent="0.25">
      <c r="B3830" s="6">
        <v>89551</v>
      </c>
      <c r="C3830" s="9" t="s">
        <v>7449</v>
      </c>
      <c r="D3830" s="6" t="s">
        <v>42</v>
      </c>
      <c r="E3830" s="11">
        <f t="shared" si="118"/>
        <v>7.96</v>
      </c>
      <c r="F3830">
        <f t="shared" si="119"/>
        <v>89551</v>
      </c>
      <c r="H3830" s="11">
        <v>7.71</v>
      </c>
      <c r="I3830">
        <v>7.96</v>
      </c>
    </row>
    <row r="3831" spans="2:9" x14ac:dyDescent="0.25">
      <c r="B3831" s="4">
        <v>89552</v>
      </c>
      <c r="C3831" s="8" t="s">
        <v>7450</v>
      </c>
      <c r="D3831" s="4" t="s">
        <v>42</v>
      </c>
      <c r="E3831" s="11">
        <f t="shared" si="118"/>
        <v>16.71</v>
      </c>
      <c r="F3831">
        <f t="shared" si="119"/>
        <v>89552</v>
      </c>
      <c r="H3831" s="14">
        <v>16.43</v>
      </c>
      <c r="I3831" s="811">
        <v>16.71</v>
      </c>
    </row>
    <row r="3832" spans="2:9" ht="30" x14ac:dyDescent="0.25">
      <c r="B3832" s="6">
        <v>89553</v>
      </c>
      <c r="C3832" s="9" t="s">
        <v>7451</v>
      </c>
      <c r="D3832" s="6" t="s">
        <v>42</v>
      </c>
      <c r="E3832" s="11">
        <f t="shared" si="118"/>
        <v>5.45</v>
      </c>
      <c r="F3832">
        <f t="shared" si="119"/>
        <v>89553</v>
      </c>
      <c r="H3832" s="11">
        <v>5.2</v>
      </c>
      <c r="I3832">
        <v>5.45</v>
      </c>
    </row>
    <row r="3833" spans="2:9" ht="30" x14ac:dyDescent="0.25">
      <c r="B3833" s="4">
        <v>89554</v>
      </c>
      <c r="C3833" s="8" t="s">
        <v>7452</v>
      </c>
      <c r="D3833" s="4" t="s">
        <v>42</v>
      </c>
      <c r="E3833" s="11">
        <f t="shared" si="118"/>
        <v>26.51</v>
      </c>
      <c r="F3833">
        <f t="shared" si="119"/>
        <v>89554</v>
      </c>
      <c r="H3833" s="14">
        <v>26.09</v>
      </c>
      <c r="I3833" s="811">
        <v>26.51</v>
      </c>
    </row>
    <row r="3834" spans="2:9" ht="30" x14ac:dyDescent="0.25">
      <c r="B3834" s="6">
        <v>89555</v>
      </c>
      <c r="C3834" s="9" t="s">
        <v>7453</v>
      </c>
      <c r="D3834" s="6" t="s">
        <v>42</v>
      </c>
      <c r="E3834" s="11">
        <f t="shared" si="118"/>
        <v>19.53</v>
      </c>
      <c r="F3834">
        <f t="shared" si="119"/>
        <v>89555</v>
      </c>
      <c r="H3834" s="11">
        <v>19.25</v>
      </c>
      <c r="I3834">
        <v>19.53</v>
      </c>
    </row>
    <row r="3835" spans="2:9" ht="30" x14ac:dyDescent="0.25">
      <c r="B3835" s="4">
        <v>89556</v>
      </c>
      <c r="C3835" s="8" t="s">
        <v>7454</v>
      </c>
      <c r="D3835" s="4" t="s">
        <v>42</v>
      </c>
      <c r="E3835" s="11">
        <f t="shared" si="118"/>
        <v>36.590000000000003</v>
      </c>
      <c r="F3835">
        <f t="shared" si="119"/>
        <v>89556</v>
      </c>
      <c r="H3835" s="14">
        <v>36.17</v>
      </c>
      <c r="I3835" s="811">
        <v>36.590000000000003</v>
      </c>
    </row>
    <row r="3836" spans="2:9" ht="30" x14ac:dyDescent="0.25">
      <c r="B3836" s="6">
        <v>89557</v>
      </c>
      <c r="C3836" s="9" t="s">
        <v>7455</v>
      </c>
      <c r="D3836" s="6" t="s">
        <v>42</v>
      </c>
      <c r="E3836" s="11">
        <f t="shared" si="118"/>
        <v>29.19</v>
      </c>
      <c r="F3836">
        <f t="shared" si="119"/>
        <v>89557</v>
      </c>
      <c r="H3836" s="11">
        <v>28.83</v>
      </c>
      <c r="I3836">
        <v>29.19</v>
      </c>
    </row>
    <row r="3837" spans="2:9" x14ac:dyDescent="0.25">
      <c r="B3837" s="4">
        <v>89558</v>
      </c>
      <c r="C3837" s="8" t="s">
        <v>7456</v>
      </c>
      <c r="D3837" s="4" t="s">
        <v>42</v>
      </c>
      <c r="E3837" s="11">
        <f t="shared" si="118"/>
        <v>9.15</v>
      </c>
      <c r="F3837">
        <f t="shared" si="119"/>
        <v>89558</v>
      </c>
      <c r="H3837" s="14">
        <v>8.81</v>
      </c>
      <c r="I3837" s="811">
        <v>9.15</v>
      </c>
    </row>
    <row r="3838" spans="2:9" ht="30" x14ac:dyDescent="0.25">
      <c r="B3838" s="6">
        <v>89559</v>
      </c>
      <c r="C3838" s="9" t="s">
        <v>7457</v>
      </c>
      <c r="D3838" s="6" t="s">
        <v>42</v>
      </c>
      <c r="E3838" s="11">
        <f t="shared" si="118"/>
        <v>59.88</v>
      </c>
      <c r="F3838">
        <f t="shared" si="119"/>
        <v>89559</v>
      </c>
      <c r="H3838" s="11">
        <v>59.46</v>
      </c>
      <c r="I3838">
        <v>59.88</v>
      </c>
    </row>
    <row r="3839" spans="2:9" x14ac:dyDescent="0.25">
      <c r="B3839" s="4">
        <v>89560</v>
      </c>
      <c r="C3839" s="8" t="s">
        <v>8403</v>
      </c>
      <c r="D3839" s="4" t="s">
        <v>42</v>
      </c>
      <c r="E3839" s="11">
        <f t="shared" si="118"/>
        <v>31.46</v>
      </c>
      <c r="F3839">
        <f t="shared" si="119"/>
        <v>89560</v>
      </c>
      <c r="H3839" s="14">
        <v>31.12</v>
      </c>
      <c r="I3839" s="811">
        <v>31.46</v>
      </c>
    </row>
    <row r="3840" spans="2:9" ht="30" x14ac:dyDescent="0.25">
      <c r="B3840" s="6">
        <v>89561</v>
      </c>
      <c r="C3840" s="9" t="s">
        <v>7458</v>
      </c>
      <c r="D3840" s="6" t="s">
        <v>42</v>
      </c>
      <c r="E3840" s="11">
        <f t="shared" si="118"/>
        <v>13.55</v>
      </c>
      <c r="F3840">
        <f t="shared" si="119"/>
        <v>89561</v>
      </c>
      <c r="H3840" s="11">
        <v>13.24</v>
      </c>
      <c r="I3840">
        <v>13.55</v>
      </c>
    </row>
    <row r="3841" spans="2:9" ht="30" x14ac:dyDescent="0.25">
      <c r="B3841" s="4">
        <v>89562</v>
      </c>
      <c r="C3841" s="8" t="s">
        <v>7459</v>
      </c>
      <c r="D3841" s="4" t="s">
        <v>42</v>
      </c>
      <c r="E3841" s="11">
        <f t="shared" si="118"/>
        <v>9.6300000000000008</v>
      </c>
      <c r="F3841">
        <f t="shared" si="119"/>
        <v>89562</v>
      </c>
      <c r="H3841" s="14">
        <v>9.32</v>
      </c>
      <c r="I3841" s="811">
        <v>9.6300000000000008</v>
      </c>
    </row>
    <row r="3842" spans="2:9" ht="30" x14ac:dyDescent="0.25">
      <c r="B3842" s="6">
        <v>89563</v>
      </c>
      <c r="C3842" s="9" t="s">
        <v>7460</v>
      </c>
      <c r="D3842" s="6" t="s">
        <v>42</v>
      </c>
      <c r="E3842" s="11">
        <f t="shared" si="118"/>
        <v>31.68</v>
      </c>
      <c r="F3842">
        <f t="shared" si="119"/>
        <v>89563</v>
      </c>
      <c r="H3842" s="11">
        <v>31.29</v>
      </c>
      <c r="I3842">
        <v>31.68</v>
      </c>
    </row>
    <row r="3843" spans="2:9" ht="30" x14ac:dyDescent="0.25">
      <c r="B3843" s="4">
        <v>89564</v>
      </c>
      <c r="C3843" s="8" t="s">
        <v>7461</v>
      </c>
      <c r="D3843" s="4" t="s">
        <v>42</v>
      </c>
      <c r="E3843" s="11">
        <f t="shared" ref="E3843:E3906" si="120">IF($K$2=$H$1,H3843,I3843)</f>
        <v>14.29</v>
      </c>
      <c r="F3843">
        <f t="shared" ref="F3843:F3906" si="121">IF(LEN($B3843)=7,CONCATENATE(MID($B3843,1,6),"00",RIGHT($B3843,1)),IF(LEN($B3843)=8,CONCATENATE(MID($B3843,1,6),"0",RIGHT($B3843,2)),$B3843))</f>
        <v>89564</v>
      </c>
      <c r="H3843" s="14">
        <v>13.98</v>
      </c>
      <c r="I3843" s="811">
        <v>14.29</v>
      </c>
    </row>
    <row r="3844" spans="2:9" ht="30" x14ac:dyDescent="0.25">
      <c r="B3844" s="6">
        <v>89565</v>
      </c>
      <c r="C3844" s="9" t="s">
        <v>7462</v>
      </c>
      <c r="D3844" s="6" t="s">
        <v>42</v>
      </c>
      <c r="E3844" s="11">
        <f t="shared" si="120"/>
        <v>50.59</v>
      </c>
      <c r="F3844">
        <f t="shared" si="121"/>
        <v>89565</v>
      </c>
      <c r="H3844" s="11">
        <v>49.97</v>
      </c>
      <c r="I3844">
        <v>50.59</v>
      </c>
    </row>
    <row r="3845" spans="2:9" ht="30" x14ac:dyDescent="0.25">
      <c r="B3845" s="4">
        <v>89566</v>
      </c>
      <c r="C3845" s="8" t="s">
        <v>7463</v>
      </c>
      <c r="D3845" s="4" t="s">
        <v>42</v>
      </c>
      <c r="E3845" s="11">
        <f t="shared" si="120"/>
        <v>43.21</v>
      </c>
      <c r="F3845">
        <f t="shared" si="121"/>
        <v>89566</v>
      </c>
      <c r="H3845" s="14">
        <v>42.59</v>
      </c>
      <c r="I3845" s="811">
        <v>43.21</v>
      </c>
    </row>
    <row r="3846" spans="2:9" ht="30" x14ac:dyDescent="0.25">
      <c r="B3846" s="6">
        <v>89567</v>
      </c>
      <c r="C3846" s="9" t="s">
        <v>7464</v>
      </c>
      <c r="D3846" s="6" t="s">
        <v>42</v>
      </c>
      <c r="E3846" s="11">
        <f t="shared" si="120"/>
        <v>72.459999999999994</v>
      </c>
      <c r="F3846">
        <f t="shared" si="121"/>
        <v>89567</v>
      </c>
      <c r="H3846" s="11">
        <v>71.62</v>
      </c>
      <c r="I3846">
        <v>72.459999999999994</v>
      </c>
    </row>
    <row r="3847" spans="2:9" x14ac:dyDescent="0.25">
      <c r="B3847" s="4">
        <v>89568</v>
      </c>
      <c r="C3847" s="8" t="s">
        <v>7465</v>
      </c>
      <c r="D3847" s="4" t="s">
        <v>42</v>
      </c>
      <c r="E3847" s="11">
        <f t="shared" si="120"/>
        <v>29.2</v>
      </c>
      <c r="F3847">
        <f t="shared" si="121"/>
        <v>89568</v>
      </c>
      <c r="H3847" s="14">
        <v>28.86</v>
      </c>
      <c r="I3847" s="811">
        <v>29.2</v>
      </c>
    </row>
    <row r="3848" spans="2:9" ht="30" x14ac:dyDescent="0.25">
      <c r="B3848" s="6">
        <v>89569</v>
      </c>
      <c r="C3848" s="9" t="s">
        <v>7466</v>
      </c>
      <c r="D3848" s="6" t="s">
        <v>42</v>
      </c>
      <c r="E3848" s="11">
        <f t="shared" si="120"/>
        <v>83.83</v>
      </c>
      <c r="F3848">
        <f t="shared" si="121"/>
        <v>89569</v>
      </c>
      <c r="H3848" s="11">
        <v>83.07</v>
      </c>
      <c r="I3848">
        <v>83.83</v>
      </c>
    </row>
    <row r="3849" spans="2:9" ht="30" x14ac:dyDescent="0.25">
      <c r="B3849" s="4">
        <v>89570</v>
      </c>
      <c r="C3849" s="8" t="s">
        <v>7467</v>
      </c>
      <c r="D3849" s="4" t="s">
        <v>42</v>
      </c>
      <c r="E3849" s="11">
        <f t="shared" si="120"/>
        <v>10.61</v>
      </c>
      <c r="F3849">
        <f t="shared" si="121"/>
        <v>89570</v>
      </c>
      <c r="H3849" s="14">
        <v>10.29</v>
      </c>
      <c r="I3849" s="811">
        <v>10.61</v>
      </c>
    </row>
    <row r="3850" spans="2:9" ht="30" x14ac:dyDescent="0.25">
      <c r="B3850" s="6">
        <v>89571</v>
      </c>
      <c r="C3850" s="9" t="s">
        <v>7468</v>
      </c>
      <c r="D3850" s="6" t="s">
        <v>42</v>
      </c>
      <c r="E3850" s="11">
        <f t="shared" si="120"/>
        <v>63.16</v>
      </c>
      <c r="F3850">
        <f t="shared" si="121"/>
        <v>89571</v>
      </c>
      <c r="H3850" s="11">
        <v>62.32</v>
      </c>
      <c r="I3850">
        <v>63.16</v>
      </c>
    </row>
    <row r="3851" spans="2:9" ht="30" x14ac:dyDescent="0.25">
      <c r="B3851" s="4">
        <v>89572</v>
      </c>
      <c r="C3851" s="8" t="s">
        <v>7469</v>
      </c>
      <c r="D3851" s="4" t="s">
        <v>42</v>
      </c>
      <c r="E3851" s="11">
        <f t="shared" si="120"/>
        <v>8.15</v>
      </c>
      <c r="F3851">
        <f t="shared" si="121"/>
        <v>89572</v>
      </c>
      <c r="H3851" s="14">
        <v>7.84</v>
      </c>
      <c r="I3851" s="811">
        <v>8.15</v>
      </c>
    </row>
    <row r="3852" spans="2:9" ht="30" x14ac:dyDescent="0.25">
      <c r="B3852" s="6">
        <v>89573</v>
      </c>
      <c r="C3852" s="9" t="s">
        <v>7470</v>
      </c>
      <c r="D3852" s="6" t="s">
        <v>42</v>
      </c>
      <c r="E3852" s="11">
        <f t="shared" si="120"/>
        <v>68.77</v>
      </c>
      <c r="F3852">
        <f t="shared" si="121"/>
        <v>89573</v>
      </c>
      <c r="H3852" s="11">
        <v>68.010000000000005</v>
      </c>
      <c r="I3852">
        <v>68.77</v>
      </c>
    </row>
    <row r="3853" spans="2:9" ht="30" x14ac:dyDescent="0.25">
      <c r="B3853" s="4">
        <v>89574</v>
      </c>
      <c r="C3853" s="8" t="s">
        <v>7471</v>
      </c>
      <c r="D3853" s="4" t="s">
        <v>42</v>
      </c>
      <c r="E3853" s="11">
        <f t="shared" si="120"/>
        <v>138.16999999999999</v>
      </c>
      <c r="F3853">
        <f t="shared" si="121"/>
        <v>89574</v>
      </c>
      <c r="H3853" s="14">
        <v>136.91999999999999</v>
      </c>
      <c r="I3853" s="811">
        <v>138.16999999999999</v>
      </c>
    </row>
    <row r="3854" spans="2:9" x14ac:dyDescent="0.25">
      <c r="B3854" s="6">
        <v>89575</v>
      </c>
      <c r="C3854" s="9" t="s">
        <v>7472</v>
      </c>
      <c r="D3854" s="6" t="s">
        <v>42</v>
      </c>
      <c r="E3854" s="11">
        <f t="shared" si="120"/>
        <v>10.96</v>
      </c>
      <c r="F3854">
        <f t="shared" si="121"/>
        <v>89575</v>
      </c>
      <c r="H3854" s="11">
        <v>10.55</v>
      </c>
      <c r="I3854">
        <v>10.96</v>
      </c>
    </row>
    <row r="3855" spans="2:9" x14ac:dyDescent="0.25">
      <c r="B3855" s="4">
        <v>89577</v>
      </c>
      <c r="C3855" s="8" t="s">
        <v>7473</v>
      </c>
      <c r="D3855" s="4" t="s">
        <v>42</v>
      </c>
      <c r="E3855" s="11">
        <f t="shared" si="120"/>
        <v>33.39</v>
      </c>
      <c r="F3855">
        <f t="shared" si="121"/>
        <v>89577</v>
      </c>
      <c r="H3855" s="14">
        <v>32.979999999999997</v>
      </c>
      <c r="I3855" s="811">
        <v>33.39</v>
      </c>
    </row>
    <row r="3856" spans="2:9" ht="30" x14ac:dyDescent="0.25">
      <c r="B3856" s="6">
        <v>89579</v>
      </c>
      <c r="C3856" s="9" t="s">
        <v>7474</v>
      </c>
      <c r="D3856" s="6" t="s">
        <v>42</v>
      </c>
      <c r="E3856" s="11">
        <f t="shared" si="120"/>
        <v>10.89</v>
      </c>
      <c r="F3856">
        <f t="shared" si="121"/>
        <v>89579</v>
      </c>
      <c r="H3856" s="11">
        <v>10.57</v>
      </c>
      <c r="I3856">
        <v>10.89</v>
      </c>
    </row>
    <row r="3857" spans="2:9" ht="30" x14ac:dyDescent="0.25">
      <c r="B3857" s="4">
        <v>89581</v>
      </c>
      <c r="C3857" s="8" t="s">
        <v>7475</v>
      </c>
      <c r="D3857" s="4" t="s">
        <v>42</v>
      </c>
      <c r="E3857" s="11">
        <f t="shared" si="120"/>
        <v>30.94</v>
      </c>
      <c r="F3857">
        <f t="shared" si="121"/>
        <v>89581</v>
      </c>
      <c r="H3857" s="14">
        <v>30.1</v>
      </c>
      <c r="I3857" s="811">
        <v>30.94</v>
      </c>
    </row>
    <row r="3858" spans="2:9" ht="30" x14ac:dyDescent="0.25">
      <c r="B3858" s="6">
        <v>89582</v>
      </c>
      <c r="C3858" s="9" t="s">
        <v>7476</v>
      </c>
      <c r="D3858" s="6" t="s">
        <v>42</v>
      </c>
      <c r="E3858" s="11">
        <f t="shared" si="120"/>
        <v>31.35</v>
      </c>
      <c r="F3858">
        <f t="shared" si="121"/>
        <v>89582</v>
      </c>
      <c r="H3858" s="11">
        <v>30.51</v>
      </c>
      <c r="I3858">
        <v>31.35</v>
      </c>
    </row>
    <row r="3859" spans="2:9" ht="30" x14ac:dyDescent="0.25">
      <c r="B3859" s="4">
        <v>89583</v>
      </c>
      <c r="C3859" s="8" t="s">
        <v>7477</v>
      </c>
      <c r="D3859" s="4" t="s">
        <v>42</v>
      </c>
      <c r="E3859" s="11">
        <f t="shared" si="120"/>
        <v>38.869999999999997</v>
      </c>
      <c r="F3859">
        <f t="shared" si="121"/>
        <v>89583</v>
      </c>
      <c r="H3859" s="14">
        <v>38.03</v>
      </c>
      <c r="I3859" s="811">
        <v>38.869999999999997</v>
      </c>
    </row>
    <row r="3860" spans="2:9" ht="30" x14ac:dyDescent="0.25">
      <c r="B3860" s="6">
        <v>89584</v>
      </c>
      <c r="C3860" s="9" t="s">
        <v>7478</v>
      </c>
      <c r="D3860" s="6" t="s">
        <v>42</v>
      </c>
      <c r="E3860" s="11">
        <f t="shared" si="120"/>
        <v>40.72</v>
      </c>
      <c r="F3860">
        <f t="shared" si="121"/>
        <v>89584</v>
      </c>
      <c r="H3860" s="11">
        <v>39.39</v>
      </c>
      <c r="I3860">
        <v>40.72</v>
      </c>
    </row>
    <row r="3861" spans="2:9" ht="30" x14ac:dyDescent="0.25">
      <c r="B3861" s="4">
        <v>89585</v>
      </c>
      <c r="C3861" s="8" t="s">
        <v>7479</v>
      </c>
      <c r="D3861" s="4" t="s">
        <v>42</v>
      </c>
      <c r="E3861" s="11">
        <f t="shared" si="120"/>
        <v>41.64</v>
      </c>
      <c r="F3861">
        <f t="shared" si="121"/>
        <v>89585</v>
      </c>
      <c r="H3861" s="14">
        <v>40.31</v>
      </c>
      <c r="I3861" s="811">
        <v>41.64</v>
      </c>
    </row>
    <row r="3862" spans="2:9" ht="30" x14ac:dyDescent="0.25">
      <c r="B3862" s="6">
        <v>89587</v>
      </c>
      <c r="C3862" s="9" t="s">
        <v>7480</v>
      </c>
      <c r="D3862" s="6" t="s">
        <v>42</v>
      </c>
      <c r="E3862" s="11">
        <f t="shared" si="120"/>
        <v>45.57</v>
      </c>
      <c r="F3862">
        <f t="shared" si="121"/>
        <v>89587</v>
      </c>
      <c r="H3862" s="11">
        <v>44.24</v>
      </c>
      <c r="I3862">
        <v>45.57</v>
      </c>
    </row>
    <row r="3863" spans="2:9" ht="30" x14ac:dyDescent="0.25">
      <c r="B3863" s="4">
        <v>89590</v>
      </c>
      <c r="C3863" s="8" t="s">
        <v>7481</v>
      </c>
      <c r="D3863" s="4" t="s">
        <v>42</v>
      </c>
      <c r="E3863" s="11">
        <f t="shared" si="120"/>
        <v>121.3</v>
      </c>
      <c r="F3863">
        <f t="shared" si="121"/>
        <v>89590</v>
      </c>
      <c r="H3863" s="14">
        <v>119</v>
      </c>
      <c r="I3863" s="811">
        <v>121.3</v>
      </c>
    </row>
    <row r="3864" spans="2:9" ht="30" x14ac:dyDescent="0.25">
      <c r="B3864" s="6">
        <v>89591</v>
      </c>
      <c r="C3864" s="9" t="s">
        <v>7482</v>
      </c>
      <c r="D3864" s="6" t="s">
        <v>42</v>
      </c>
      <c r="E3864" s="11">
        <f t="shared" si="120"/>
        <v>118.5</v>
      </c>
      <c r="F3864">
        <f t="shared" si="121"/>
        <v>89591</v>
      </c>
      <c r="H3864" s="11">
        <v>116.2</v>
      </c>
      <c r="I3864">
        <v>118.5</v>
      </c>
    </row>
    <row r="3865" spans="2:9" ht="30" x14ac:dyDescent="0.25">
      <c r="B3865" s="4">
        <v>89592</v>
      </c>
      <c r="C3865" s="8" t="s">
        <v>7483</v>
      </c>
      <c r="D3865" s="4" t="s">
        <v>42</v>
      </c>
      <c r="E3865" s="11">
        <f t="shared" si="120"/>
        <v>143.13</v>
      </c>
      <c r="F3865">
        <f t="shared" si="121"/>
        <v>89592</v>
      </c>
      <c r="H3865" s="14">
        <v>140.83000000000001</v>
      </c>
      <c r="I3865" s="811">
        <v>143.13</v>
      </c>
    </row>
    <row r="3866" spans="2:9" ht="30" x14ac:dyDescent="0.25">
      <c r="B3866" s="6">
        <v>89593</v>
      </c>
      <c r="C3866" s="9" t="s">
        <v>7484</v>
      </c>
      <c r="D3866" s="6" t="s">
        <v>42</v>
      </c>
      <c r="E3866" s="11">
        <f t="shared" si="120"/>
        <v>22.62</v>
      </c>
      <c r="F3866">
        <f t="shared" si="121"/>
        <v>89593</v>
      </c>
      <c r="H3866" s="11">
        <v>22.27</v>
      </c>
      <c r="I3866">
        <v>22.62</v>
      </c>
    </row>
    <row r="3867" spans="2:9" x14ac:dyDescent="0.25">
      <c r="B3867" s="4">
        <v>89594</v>
      </c>
      <c r="C3867" s="8" t="s">
        <v>7485</v>
      </c>
      <c r="D3867" s="4" t="s">
        <v>42</v>
      </c>
      <c r="E3867" s="11">
        <f t="shared" si="120"/>
        <v>32.54</v>
      </c>
      <c r="F3867">
        <f t="shared" si="121"/>
        <v>89594</v>
      </c>
      <c r="H3867" s="14">
        <v>32.130000000000003</v>
      </c>
      <c r="I3867" s="811">
        <v>32.54</v>
      </c>
    </row>
    <row r="3868" spans="2:9" ht="30" x14ac:dyDescent="0.25">
      <c r="B3868" s="6">
        <v>89595</v>
      </c>
      <c r="C3868" s="9" t="s">
        <v>7486</v>
      </c>
      <c r="D3868" s="6" t="s">
        <v>42</v>
      </c>
      <c r="E3868" s="11">
        <f t="shared" si="120"/>
        <v>13.37</v>
      </c>
      <c r="F3868">
        <f t="shared" si="121"/>
        <v>89595</v>
      </c>
      <c r="H3868" s="11">
        <v>13.03</v>
      </c>
      <c r="I3868">
        <v>13.37</v>
      </c>
    </row>
    <row r="3869" spans="2:9" ht="30" x14ac:dyDescent="0.25">
      <c r="B3869" s="4">
        <v>89596</v>
      </c>
      <c r="C3869" s="8" t="s">
        <v>7487</v>
      </c>
      <c r="D3869" s="4" t="s">
        <v>42</v>
      </c>
      <c r="E3869" s="11">
        <f t="shared" si="120"/>
        <v>9.81</v>
      </c>
      <c r="F3869">
        <f t="shared" si="121"/>
        <v>89596</v>
      </c>
      <c r="H3869" s="14">
        <v>9.4600000000000009</v>
      </c>
      <c r="I3869" s="811">
        <v>9.81</v>
      </c>
    </row>
    <row r="3870" spans="2:9" x14ac:dyDescent="0.25">
      <c r="B3870" s="6">
        <v>89597</v>
      </c>
      <c r="C3870" s="9" t="s">
        <v>7488</v>
      </c>
      <c r="D3870" s="6" t="s">
        <v>42</v>
      </c>
      <c r="E3870" s="11">
        <f t="shared" si="120"/>
        <v>20.99</v>
      </c>
      <c r="F3870">
        <f t="shared" si="121"/>
        <v>89597</v>
      </c>
      <c r="H3870" s="11">
        <v>20.5</v>
      </c>
      <c r="I3870">
        <v>20.99</v>
      </c>
    </row>
    <row r="3871" spans="2:9" x14ac:dyDescent="0.25">
      <c r="B3871" s="4">
        <v>89598</v>
      </c>
      <c r="C3871" s="8" t="s">
        <v>7489</v>
      </c>
      <c r="D3871" s="4" t="s">
        <v>42</v>
      </c>
      <c r="E3871" s="11">
        <f t="shared" si="120"/>
        <v>45</v>
      </c>
      <c r="F3871">
        <f t="shared" si="121"/>
        <v>89598</v>
      </c>
      <c r="H3871" s="14">
        <v>44.51</v>
      </c>
      <c r="I3871" s="811">
        <v>45</v>
      </c>
    </row>
    <row r="3872" spans="2:9" ht="30" x14ac:dyDescent="0.25">
      <c r="B3872" s="6">
        <v>89599</v>
      </c>
      <c r="C3872" s="9" t="s">
        <v>7490</v>
      </c>
      <c r="D3872" s="6" t="s">
        <v>42</v>
      </c>
      <c r="E3872" s="11">
        <f t="shared" si="120"/>
        <v>23.2</v>
      </c>
      <c r="F3872">
        <f t="shared" si="121"/>
        <v>89599</v>
      </c>
      <c r="H3872" s="11">
        <v>22.64</v>
      </c>
      <c r="I3872">
        <v>23.2</v>
      </c>
    </row>
    <row r="3873" spans="2:9" ht="30" x14ac:dyDescent="0.25">
      <c r="B3873" s="4">
        <v>89600</v>
      </c>
      <c r="C3873" s="8" t="s">
        <v>7491</v>
      </c>
      <c r="D3873" s="4" t="s">
        <v>42</v>
      </c>
      <c r="E3873" s="11">
        <f t="shared" si="120"/>
        <v>23.73</v>
      </c>
      <c r="F3873">
        <f t="shared" si="121"/>
        <v>89600</v>
      </c>
      <c r="H3873" s="14">
        <v>23.17</v>
      </c>
      <c r="I3873" s="811">
        <v>23.73</v>
      </c>
    </row>
    <row r="3874" spans="2:9" ht="30" x14ac:dyDescent="0.25">
      <c r="B3874" s="6">
        <v>89605</v>
      </c>
      <c r="C3874" s="9" t="s">
        <v>7492</v>
      </c>
      <c r="D3874" s="6" t="s">
        <v>42</v>
      </c>
      <c r="E3874" s="11">
        <f t="shared" si="120"/>
        <v>19.09</v>
      </c>
      <c r="F3874">
        <f t="shared" si="121"/>
        <v>89605</v>
      </c>
      <c r="H3874" s="11">
        <v>18.63</v>
      </c>
      <c r="I3874">
        <v>19.09</v>
      </c>
    </row>
    <row r="3875" spans="2:9" x14ac:dyDescent="0.25">
      <c r="B3875" s="4">
        <v>89609</v>
      </c>
      <c r="C3875" s="8" t="s">
        <v>7493</v>
      </c>
      <c r="D3875" s="4" t="s">
        <v>42</v>
      </c>
      <c r="E3875" s="11">
        <f t="shared" si="120"/>
        <v>75.260000000000005</v>
      </c>
      <c r="F3875">
        <f t="shared" si="121"/>
        <v>89609</v>
      </c>
      <c r="H3875" s="14">
        <v>74.77</v>
      </c>
      <c r="I3875" s="811">
        <v>75.260000000000005</v>
      </c>
    </row>
    <row r="3876" spans="2:9" ht="30" x14ac:dyDescent="0.25">
      <c r="B3876" s="6">
        <v>89610</v>
      </c>
      <c r="C3876" s="9" t="s">
        <v>7494</v>
      </c>
      <c r="D3876" s="6" t="s">
        <v>42</v>
      </c>
      <c r="E3876" s="11">
        <f t="shared" si="120"/>
        <v>18.11</v>
      </c>
      <c r="F3876">
        <f t="shared" si="121"/>
        <v>89610</v>
      </c>
      <c r="H3876" s="11">
        <v>17.649999999999999</v>
      </c>
      <c r="I3876">
        <v>18.11</v>
      </c>
    </row>
    <row r="3877" spans="2:9" x14ac:dyDescent="0.25">
      <c r="B3877" s="4">
        <v>89611</v>
      </c>
      <c r="C3877" s="8" t="s">
        <v>7495</v>
      </c>
      <c r="D3877" s="4" t="s">
        <v>42</v>
      </c>
      <c r="E3877" s="11">
        <f t="shared" si="120"/>
        <v>29.73</v>
      </c>
      <c r="F3877">
        <f t="shared" si="121"/>
        <v>89611</v>
      </c>
      <c r="H3877" s="14">
        <v>29.13</v>
      </c>
      <c r="I3877" s="811">
        <v>29.73</v>
      </c>
    </row>
    <row r="3878" spans="2:9" x14ac:dyDescent="0.25">
      <c r="B3878" s="6">
        <v>89612</v>
      </c>
      <c r="C3878" s="9" t="s">
        <v>7496</v>
      </c>
      <c r="D3878" s="6" t="s">
        <v>42</v>
      </c>
      <c r="E3878" s="11">
        <f t="shared" si="120"/>
        <v>147.36000000000001</v>
      </c>
      <c r="F3878">
        <f t="shared" si="121"/>
        <v>89612</v>
      </c>
      <c r="H3878" s="11">
        <v>146.76</v>
      </c>
      <c r="I3878">
        <v>147.36000000000001</v>
      </c>
    </row>
    <row r="3879" spans="2:9" ht="30" x14ac:dyDescent="0.25">
      <c r="B3879" s="4">
        <v>89613</v>
      </c>
      <c r="C3879" s="8" t="s">
        <v>18476</v>
      </c>
      <c r="D3879" s="4" t="s">
        <v>42</v>
      </c>
      <c r="E3879" s="11">
        <f t="shared" si="120"/>
        <v>28.13</v>
      </c>
      <c r="F3879">
        <f t="shared" si="121"/>
        <v>89613</v>
      </c>
      <c r="H3879" s="14">
        <v>27.58</v>
      </c>
      <c r="I3879" s="811">
        <v>28.13</v>
      </c>
    </row>
    <row r="3880" spans="2:9" x14ac:dyDescent="0.25">
      <c r="B3880" s="6">
        <v>89614</v>
      </c>
      <c r="C3880" s="9" t="s">
        <v>7497</v>
      </c>
      <c r="D3880" s="6" t="s">
        <v>42</v>
      </c>
      <c r="E3880" s="11">
        <f t="shared" si="120"/>
        <v>54.46</v>
      </c>
      <c r="F3880">
        <f t="shared" si="121"/>
        <v>89614</v>
      </c>
      <c r="H3880" s="11">
        <v>53.78</v>
      </c>
      <c r="I3880">
        <v>54.46</v>
      </c>
    </row>
    <row r="3881" spans="2:9" x14ac:dyDescent="0.25">
      <c r="B3881" s="4">
        <v>89615</v>
      </c>
      <c r="C3881" s="8" t="s">
        <v>7498</v>
      </c>
      <c r="D3881" s="4" t="s">
        <v>42</v>
      </c>
      <c r="E3881" s="11">
        <f t="shared" si="120"/>
        <v>174.08</v>
      </c>
      <c r="F3881">
        <f t="shared" si="121"/>
        <v>89615</v>
      </c>
      <c r="H3881" s="14">
        <v>173.4</v>
      </c>
      <c r="I3881" s="811">
        <v>174.08</v>
      </c>
    </row>
    <row r="3882" spans="2:9" ht="30" x14ac:dyDescent="0.25">
      <c r="B3882" s="6">
        <v>89616</v>
      </c>
      <c r="C3882" s="9" t="s">
        <v>7499</v>
      </c>
      <c r="D3882" s="6" t="s">
        <v>42</v>
      </c>
      <c r="E3882" s="11">
        <f t="shared" si="120"/>
        <v>37.56</v>
      </c>
      <c r="F3882">
        <f t="shared" si="121"/>
        <v>89616</v>
      </c>
      <c r="H3882" s="11">
        <v>36.93</v>
      </c>
      <c r="I3882">
        <v>37.56</v>
      </c>
    </row>
    <row r="3883" spans="2:9" x14ac:dyDescent="0.25">
      <c r="B3883" s="4">
        <v>89617</v>
      </c>
      <c r="C3883" s="8" t="s">
        <v>7500</v>
      </c>
      <c r="D3883" s="4" t="s">
        <v>42</v>
      </c>
      <c r="E3883" s="11">
        <f t="shared" si="120"/>
        <v>7.22</v>
      </c>
      <c r="F3883">
        <f t="shared" si="121"/>
        <v>89617</v>
      </c>
      <c r="H3883" s="14">
        <v>6.76</v>
      </c>
      <c r="I3883" s="811">
        <v>7.22</v>
      </c>
    </row>
    <row r="3884" spans="2:9" x14ac:dyDescent="0.25">
      <c r="B3884" s="6">
        <v>89620</v>
      </c>
      <c r="C3884" s="9" t="s">
        <v>7501</v>
      </c>
      <c r="D3884" s="6" t="s">
        <v>42</v>
      </c>
      <c r="E3884" s="11">
        <f t="shared" si="120"/>
        <v>11.23</v>
      </c>
      <c r="F3884">
        <f t="shared" si="121"/>
        <v>89620</v>
      </c>
      <c r="H3884" s="11">
        <v>10.66</v>
      </c>
      <c r="I3884">
        <v>11.23</v>
      </c>
    </row>
    <row r="3885" spans="2:9" ht="30" x14ac:dyDescent="0.25">
      <c r="B3885" s="4">
        <v>89622</v>
      </c>
      <c r="C3885" s="8" t="s">
        <v>7502</v>
      </c>
      <c r="D3885" s="4" t="s">
        <v>42</v>
      </c>
      <c r="E3885" s="11">
        <f t="shared" si="120"/>
        <v>13.13</v>
      </c>
      <c r="F3885">
        <f t="shared" si="121"/>
        <v>89622</v>
      </c>
      <c r="H3885" s="14">
        <v>12.61</v>
      </c>
      <c r="I3885" s="811">
        <v>13.13</v>
      </c>
    </row>
    <row r="3886" spans="2:9" x14ac:dyDescent="0.25">
      <c r="B3886" s="6">
        <v>89623</v>
      </c>
      <c r="C3886" s="9" t="s">
        <v>7503</v>
      </c>
      <c r="D3886" s="6" t="s">
        <v>42</v>
      </c>
      <c r="E3886" s="11">
        <f t="shared" si="120"/>
        <v>18.04</v>
      </c>
      <c r="F3886">
        <f t="shared" si="121"/>
        <v>89623</v>
      </c>
      <c r="H3886" s="11">
        <v>17.37</v>
      </c>
      <c r="I3886">
        <v>18.04</v>
      </c>
    </row>
    <row r="3887" spans="2:9" ht="30" x14ac:dyDescent="0.25">
      <c r="B3887" s="4">
        <v>89624</v>
      </c>
      <c r="C3887" s="8" t="s">
        <v>7504</v>
      </c>
      <c r="D3887" s="4" t="s">
        <v>42</v>
      </c>
      <c r="E3887" s="11">
        <f t="shared" si="120"/>
        <v>16.670000000000002</v>
      </c>
      <c r="F3887">
        <f t="shared" si="121"/>
        <v>89624</v>
      </c>
      <c r="H3887" s="14">
        <v>16.04</v>
      </c>
      <c r="I3887" s="811">
        <v>16.670000000000002</v>
      </c>
    </row>
    <row r="3888" spans="2:9" x14ac:dyDescent="0.25">
      <c r="B3888" s="6">
        <v>89625</v>
      </c>
      <c r="C3888" s="9" t="s">
        <v>7505</v>
      </c>
      <c r="D3888" s="6" t="s">
        <v>42</v>
      </c>
      <c r="E3888" s="11">
        <f t="shared" si="120"/>
        <v>21.28</v>
      </c>
      <c r="F3888">
        <f t="shared" si="121"/>
        <v>89625</v>
      </c>
      <c r="H3888" s="11">
        <v>20.46</v>
      </c>
      <c r="I3888">
        <v>21.28</v>
      </c>
    </row>
    <row r="3889" spans="2:9" ht="30" x14ac:dyDescent="0.25">
      <c r="B3889" s="4">
        <v>89626</v>
      </c>
      <c r="C3889" s="8" t="s">
        <v>7506</v>
      </c>
      <c r="D3889" s="4" t="s">
        <v>42</v>
      </c>
      <c r="E3889" s="11">
        <f t="shared" si="120"/>
        <v>27.69</v>
      </c>
      <c r="F3889">
        <f t="shared" si="121"/>
        <v>89626</v>
      </c>
      <c r="H3889" s="14">
        <v>26.93</v>
      </c>
      <c r="I3889" s="811">
        <v>27.69</v>
      </c>
    </row>
    <row r="3890" spans="2:9" ht="30" x14ac:dyDescent="0.25">
      <c r="B3890" s="6">
        <v>89627</v>
      </c>
      <c r="C3890" s="9" t="s">
        <v>7507</v>
      </c>
      <c r="D3890" s="6" t="s">
        <v>42</v>
      </c>
      <c r="E3890" s="11">
        <f t="shared" si="120"/>
        <v>18.670000000000002</v>
      </c>
      <c r="F3890">
        <f t="shared" si="121"/>
        <v>89627</v>
      </c>
      <c r="H3890" s="11">
        <v>18.03</v>
      </c>
      <c r="I3890">
        <v>18.670000000000002</v>
      </c>
    </row>
    <row r="3891" spans="2:9" x14ac:dyDescent="0.25">
      <c r="B3891" s="4">
        <v>89628</v>
      </c>
      <c r="C3891" s="8" t="s">
        <v>7508</v>
      </c>
      <c r="D3891" s="4" t="s">
        <v>42</v>
      </c>
      <c r="E3891" s="11">
        <f t="shared" si="120"/>
        <v>43.96</v>
      </c>
      <c r="F3891">
        <f t="shared" si="121"/>
        <v>89628</v>
      </c>
      <c r="H3891" s="14">
        <v>42.98</v>
      </c>
      <c r="I3891" s="811">
        <v>43.96</v>
      </c>
    </row>
    <row r="3892" spans="2:9" x14ac:dyDescent="0.25">
      <c r="B3892" s="6">
        <v>89629</v>
      </c>
      <c r="C3892" s="9" t="s">
        <v>7509</v>
      </c>
      <c r="D3892" s="6" t="s">
        <v>42</v>
      </c>
      <c r="E3892" s="11">
        <f t="shared" si="120"/>
        <v>73.569999999999993</v>
      </c>
      <c r="F3892">
        <f t="shared" si="121"/>
        <v>89629</v>
      </c>
      <c r="H3892" s="11">
        <v>72.37</v>
      </c>
      <c r="I3892">
        <v>73.569999999999993</v>
      </c>
    </row>
    <row r="3893" spans="2:9" ht="30" x14ac:dyDescent="0.25">
      <c r="B3893" s="4">
        <v>89630</v>
      </c>
      <c r="C3893" s="8" t="s">
        <v>7510</v>
      </c>
      <c r="D3893" s="4" t="s">
        <v>42</v>
      </c>
      <c r="E3893" s="11">
        <f t="shared" si="120"/>
        <v>55.83</v>
      </c>
      <c r="F3893">
        <f t="shared" si="121"/>
        <v>89630</v>
      </c>
      <c r="H3893" s="14">
        <v>54.82</v>
      </c>
      <c r="I3893" s="811">
        <v>55.83</v>
      </c>
    </row>
    <row r="3894" spans="2:9" x14ac:dyDescent="0.25">
      <c r="B3894" s="6">
        <v>89631</v>
      </c>
      <c r="C3894" s="9" t="s">
        <v>7511</v>
      </c>
      <c r="D3894" s="6" t="s">
        <v>42</v>
      </c>
      <c r="E3894" s="11">
        <f t="shared" si="120"/>
        <v>96.36</v>
      </c>
      <c r="F3894">
        <f t="shared" si="121"/>
        <v>89631</v>
      </c>
      <c r="H3894" s="11">
        <v>95.01</v>
      </c>
      <c r="I3894">
        <v>96.36</v>
      </c>
    </row>
    <row r="3895" spans="2:9" ht="30" x14ac:dyDescent="0.25">
      <c r="B3895" s="4">
        <v>89632</v>
      </c>
      <c r="C3895" s="8" t="s">
        <v>7512</v>
      </c>
      <c r="D3895" s="4" t="s">
        <v>42</v>
      </c>
      <c r="E3895" s="11">
        <f t="shared" si="120"/>
        <v>110.86</v>
      </c>
      <c r="F3895">
        <f t="shared" si="121"/>
        <v>89632</v>
      </c>
      <c r="H3895" s="14">
        <v>109.7</v>
      </c>
      <c r="I3895" s="811">
        <v>110.86</v>
      </c>
    </row>
    <row r="3896" spans="2:9" ht="30" x14ac:dyDescent="0.25">
      <c r="B3896" s="6">
        <v>89637</v>
      </c>
      <c r="C3896" s="9" t="s">
        <v>7513</v>
      </c>
      <c r="D3896" s="6" t="s">
        <v>42</v>
      </c>
      <c r="E3896" s="11">
        <f t="shared" si="120"/>
        <v>9.91</v>
      </c>
      <c r="F3896">
        <f t="shared" si="121"/>
        <v>89637</v>
      </c>
      <c r="H3896" s="11">
        <v>9.3800000000000008</v>
      </c>
      <c r="I3896">
        <v>9.91</v>
      </c>
    </row>
    <row r="3897" spans="2:9" ht="30" x14ac:dyDescent="0.25">
      <c r="B3897" s="4">
        <v>89638</v>
      </c>
      <c r="C3897" s="8" t="s">
        <v>7514</v>
      </c>
      <c r="D3897" s="4" t="s">
        <v>42</v>
      </c>
      <c r="E3897" s="11">
        <f t="shared" si="120"/>
        <v>10.66</v>
      </c>
      <c r="F3897">
        <f t="shared" si="121"/>
        <v>89638</v>
      </c>
      <c r="H3897" s="14">
        <v>10.130000000000001</v>
      </c>
      <c r="I3897" s="811">
        <v>10.66</v>
      </c>
    </row>
    <row r="3898" spans="2:9" ht="30" x14ac:dyDescent="0.25">
      <c r="B3898" s="6">
        <v>89639</v>
      </c>
      <c r="C3898" s="9" t="s">
        <v>7515</v>
      </c>
      <c r="D3898" s="6" t="s">
        <v>42</v>
      </c>
      <c r="E3898" s="11">
        <f t="shared" si="120"/>
        <v>11.18</v>
      </c>
      <c r="F3898">
        <f t="shared" si="121"/>
        <v>89639</v>
      </c>
      <c r="H3898" s="11">
        <v>10.65</v>
      </c>
      <c r="I3898">
        <v>11.18</v>
      </c>
    </row>
    <row r="3899" spans="2:9" ht="30" x14ac:dyDescent="0.25">
      <c r="B3899" s="4">
        <v>89640</v>
      </c>
      <c r="C3899" s="8" t="s">
        <v>18477</v>
      </c>
      <c r="D3899" s="4" t="s">
        <v>42</v>
      </c>
      <c r="E3899" s="11">
        <f t="shared" si="120"/>
        <v>16.8</v>
      </c>
      <c r="F3899">
        <f t="shared" si="121"/>
        <v>89640</v>
      </c>
      <c r="H3899" s="14">
        <v>16.27</v>
      </c>
      <c r="I3899" s="811">
        <v>16.8</v>
      </c>
    </row>
    <row r="3900" spans="2:9" ht="30" x14ac:dyDescent="0.25">
      <c r="B3900" s="6">
        <v>89641</v>
      </c>
      <c r="C3900" s="9" t="s">
        <v>7516</v>
      </c>
      <c r="D3900" s="6" t="s">
        <v>42</v>
      </c>
      <c r="E3900" s="11">
        <f t="shared" si="120"/>
        <v>12.9</v>
      </c>
      <c r="F3900">
        <f t="shared" si="121"/>
        <v>89641</v>
      </c>
      <c r="H3900" s="11">
        <v>12.23</v>
      </c>
      <c r="I3900">
        <v>12.9</v>
      </c>
    </row>
    <row r="3901" spans="2:9" ht="30" x14ac:dyDescent="0.25">
      <c r="B3901" s="4">
        <v>89642</v>
      </c>
      <c r="C3901" s="8" t="s">
        <v>7517</v>
      </c>
      <c r="D3901" s="4" t="s">
        <v>42</v>
      </c>
      <c r="E3901" s="11">
        <f t="shared" si="120"/>
        <v>14.2</v>
      </c>
      <c r="F3901">
        <f t="shared" si="121"/>
        <v>89642</v>
      </c>
      <c r="H3901" s="14">
        <v>13.53</v>
      </c>
      <c r="I3901" s="811">
        <v>14.2</v>
      </c>
    </row>
    <row r="3902" spans="2:9" ht="30" x14ac:dyDescent="0.25">
      <c r="B3902" s="6">
        <v>89643</v>
      </c>
      <c r="C3902" s="9" t="s">
        <v>7518</v>
      </c>
      <c r="D3902" s="6" t="s">
        <v>42</v>
      </c>
      <c r="E3902" s="11">
        <f t="shared" si="120"/>
        <v>15.24</v>
      </c>
      <c r="F3902">
        <f t="shared" si="121"/>
        <v>89643</v>
      </c>
      <c r="H3902" s="11">
        <v>14.57</v>
      </c>
      <c r="I3902">
        <v>15.24</v>
      </c>
    </row>
    <row r="3903" spans="2:9" ht="30" x14ac:dyDescent="0.25">
      <c r="B3903" s="4">
        <v>89644</v>
      </c>
      <c r="C3903" s="8" t="s">
        <v>18478</v>
      </c>
      <c r="D3903" s="4" t="s">
        <v>42</v>
      </c>
      <c r="E3903" s="11">
        <f t="shared" si="120"/>
        <v>20.46</v>
      </c>
      <c r="F3903">
        <f t="shared" si="121"/>
        <v>89644</v>
      </c>
      <c r="H3903" s="14">
        <v>19.84</v>
      </c>
      <c r="I3903" s="811">
        <v>20.46</v>
      </c>
    </row>
    <row r="3904" spans="2:9" ht="30" x14ac:dyDescent="0.25">
      <c r="B3904" s="6">
        <v>89645</v>
      </c>
      <c r="C3904" s="9" t="s">
        <v>18479</v>
      </c>
      <c r="D3904" s="6" t="s">
        <v>42</v>
      </c>
      <c r="E3904" s="11">
        <f t="shared" si="120"/>
        <v>28.15</v>
      </c>
      <c r="F3904">
        <f t="shared" si="121"/>
        <v>89645</v>
      </c>
      <c r="H3904" s="11">
        <v>27.49</v>
      </c>
      <c r="I3904">
        <v>28.15</v>
      </c>
    </row>
    <row r="3905" spans="2:9" ht="30" x14ac:dyDescent="0.25">
      <c r="B3905" s="4">
        <v>89646</v>
      </c>
      <c r="C3905" s="8" t="s">
        <v>7519</v>
      </c>
      <c r="D3905" s="4" t="s">
        <v>42</v>
      </c>
      <c r="E3905" s="11">
        <f t="shared" si="120"/>
        <v>19.02</v>
      </c>
      <c r="F3905">
        <f t="shared" si="121"/>
        <v>89646</v>
      </c>
      <c r="H3905" s="14">
        <v>18.22</v>
      </c>
      <c r="I3905" s="811">
        <v>19.02</v>
      </c>
    </row>
    <row r="3906" spans="2:9" ht="30" x14ac:dyDescent="0.25">
      <c r="B3906" s="6">
        <v>89647</v>
      </c>
      <c r="C3906" s="9" t="s">
        <v>7520</v>
      </c>
      <c r="D3906" s="6" t="s">
        <v>42</v>
      </c>
      <c r="E3906" s="11">
        <f t="shared" si="120"/>
        <v>18.48</v>
      </c>
      <c r="F3906">
        <f t="shared" si="121"/>
        <v>89647</v>
      </c>
      <c r="H3906" s="11">
        <v>17.68</v>
      </c>
      <c r="I3906">
        <v>18.48</v>
      </c>
    </row>
    <row r="3907" spans="2:9" ht="30" x14ac:dyDescent="0.25">
      <c r="B3907" s="4">
        <v>89648</v>
      </c>
      <c r="C3907" s="8" t="s">
        <v>7521</v>
      </c>
      <c r="D3907" s="4" t="s">
        <v>42</v>
      </c>
      <c r="E3907" s="11">
        <f t="shared" ref="E3907:E3970" si="122">IF($K$2=$H$1,H3907,I3907)</f>
        <v>22.54</v>
      </c>
      <c r="F3907">
        <f t="shared" ref="F3907:F3970" si="123">IF(LEN($B3907)=7,CONCATENATE(MID($B3907,1,6),"00",RIGHT($B3907,1)),IF(LEN($B3907)=8,CONCATENATE(MID($B3907,1,6),"0",RIGHT($B3907,2)),$B3907))</f>
        <v>89648</v>
      </c>
      <c r="H3907" s="14">
        <v>21.74</v>
      </c>
      <c r="I3907" s="811">
        <v>22.54</v>
      </c>
    </row>
    <row r="3908" spans="2:9" ht="30" x14ac:dyDescent="0.25">
      <c r="B3908" s="6">
        <v>89649</v>
      </c>
      <c r="C3908" s="9" t="s">
        <v>7522</v>
      </c>
      <c r="D3908" s="6" t="s">
        <v>42</v>
      </c>
      <c r="E3908" s="11">
        <f t="shared" si="122"/>
        <v>27.39</v>
      </c>
      <c r="F3908">
        <f t="shared" si="123"/>
        <v>89649</v>
      </c>
      <c r="H3908" s="11">
        <v>26.44</v>
      </c>
      <c r="I3908">
        <v>27.39</v>
      </c>
    </row>
    <row r="3909" spans="2:9" ht="30" x14ac:dyDescent="0.25">
      <c r="B3909" s="4">
        <v>89650</v>
      </c>
      <c r="C3909" s="8" t="s">
        <v>7523</v>
      </c>
      <c r="D3909" s="4" t="s">
        <v>42</v>
      </c>
      <c r="E3909" s="11">
        <f t="shared" si="122"/>
        <v>26.06</v>
      </c>
      <c r="F3909">
        <f t="shared" si="123"/>
        <v>89650</v>
      </c>
      <c r="H3909" s="14">
        <v>25.11</v>
      </c>
      <c r="I3909" s="811">
        <v>26.06</v>
      </c>
    </row>
    <row r="3910" spans="2:9" x14ac:dyDescent="0.25">
      <c r="B3910" s="6">
        <v>89651</v>
      </c>
      <c r="C3910" s="9" t="s">
        <v>7524</v>
      </c>
      <c r="D3910" s="6" t="s">
        <v>42</v>
      </c>
      <c r="E3910" s="11">
        <f t="shared" si="122"/>
        <v>6.85</v>
      </c>
      <c r="F3910">
        <f t="shared" si="123"/>
        <v>89651</v>
      </c>
      <c r="H3910" s="11">
        <v>6.5</v>
      </c>
      <c r="I3910">
        <v>6.85</v>
      </c>
    </row>
    <row r="3911" spans="2:9" ht="30" x14ac:dyDescent="0.25">
      <c r="B3911" s="4">
        <v>89652</v>
      </c>
      <c r="C3911" s="8" t="s">
        <v>7525</v>
      </c>
      <c r="D3911" s="4" t="s">
        <v>42</v>
      </c>
      <c r="E3911" s="11">
        <f t="shared" si="122"/>
        <v>10.98</v>
      </c>
      <c r="F3911">
        <f t="shared" si="123"/>
        <v>89652</v>
      </c>
      <c r="H3911" s="14">
        <v>10.63</v>
      </c>
      <c r="I3911" s="811">
        <v>10.98</v>
      </c>
    </row>
    <row r="3912" spans="2:9" ht="30" x14ac:dyDescent="0.25">
      <c r="B3912" s="6">
        <v>89653</v>
      </c>
      <c r="C3912" s="9" t="s">
        <v>18480</v>
      </c>
      <c r="D3912" s="6" t="s">
        <v>42</v>
      </c>
      <c r="E3912" s="11">
        <f t="shared" si="122"/>
        <v>15.16</v>
      </c>
      <c r="F3912">
        <f t="shared" si="123"/>
        <v>89653</v>
      </c>
      <c r="H3912" s="11">
        <v>14.81</v>
      </c>
      <c r="I3912">
        <v>15.16</v>
      </c>
    </row>
    <row r="3913" spans="2:9" x14ac:dyDescent="0.25">
      <c r="B3913" s="4">
        <v>89654</v>
      </c>
      <c r="C3913" s="8" t="s">
        <v>7526</v>
      </c>
      <c r="D3913" s="4" t="s">
        <v>42</v>
      </c>
      <c r="E3913" s="11">
        <f t="shared" si="122"/>
        <v>17.399999999999999</v>
      </c>
      <c r="F3913">
        <f t="shared" si="123"/>
        <v>89654</v>
      </c>
      <c r="H3913" s="14">
        <v>17.05</v>
      </c>
      <c r="I3913" s="811">
        <v>17.399999999999999</v>
      </c>
    </row>
    <row r="3914" spans="2:9" ht="30" x14ac:dyDescent="0.25">
      <c r="B3914" s="6">
        <v>89655</v>
      </c>
      <c r="C3914" s="9" t="s">
        <v>7527</v>
      </c>
      <c r="D3914" s="6" t="s">
        <v>42</v>
      </c>
      <c r="E3914" s="11">
        <f t="shared" si="122"/>
        <v>20.54</v>
      </c>
      <c r="F3914">
        <f t="shared" si="123"/>
        <v>89655</v>
      </c>
      <c r="H3914" s="11">
        <v>20.190000000000001</v>
      </c>
      <c r="I3914">
        <v>20.54</v>
      </c>
    </row>
    <row r="3915" spans="2:9" ht="30" x14ac:dyDescent="0.25">
      <c r="B3915" s="4">
        <v>89656</v>
      </c>
      <c r="C3915" s="8" t="s">
        <v>7528</v>
      </c>
      <c r="D3915" s="4" t="s">
        <v>42</v>
      </c>
      <c r="E3915" s="11">
        <f t="shared" si="122"/>
        <v>19.21</v>
      </c>
      <c r="F3915">
        <f t="shared" si="123"/>
        <v>89656</v>
      </c>
      <c r="H3915" s="14">
        <v>18.86</v>
      </c>
      <c r="I3915" s="811">
        <v>19.21</v>
      </c>
    </row>
    <row r="3916" spans="2:9" ht="30" x14ac:dyDescent="0.25">
      <c r="B3916" s="6">
        <v>89657</v>
      </c>
      <c r="C3916" s="9" t="s">
        <v>7529</v>
      </c>
      <c r="D3916" s="6" t="s">
        <v>42</v>
      </c>
      <c r="E3916" s="11">
        <f t="shared" si="122"/>
        <v>12.3</v>
      </c>
      <c r="F3916">
        <f t="shared" si="123"/>
        <v>89657</v>
      </c>
      <c r="H3916" s="11">
        <v>11.95</v>
      </c>
      <c r="I3916">
        <v>12.3</v>
      </c>
    </row>
    <row r="3917" spans="2:9" x14ac:dyDescent="0.25">
      <c r="B3917" s="4">
        <v>89658</v>
      </c>
      <c r="C3917" s="8" t="s">
        <v>7530</v>
      </c>
      <c r="D3917" s="4" t="s">
        <v>42</v>
      </c>
      <c r="E3917" s="11">
        <f t="shared" si="122"/>
        <v>9.17</v>
      </c>
      <c r="F3917">
        <f t="shared" si="123"/>
        <v>89658</v>
      </c>
      <c r="H3917" s="14">
        <v>8.7200000000000006</v>
      </c>
      <c r="I3917" s="811">
        <v>9.17</v>
      </c>
    </row>
    <row r="3918" spans="2:9" ht="30" x14ac:dyDescent="0.25">
      <c r="B3918" s="6">
        <v>89659</v>
      </c>
      <c r="C3918" s="9" t="s">
        <v>7531</v>
      </c>
      <c r="D3918" s="6" t="s">
        <v>42</v>
      </c>
      <c r="E3918" s="11">
        <f t="shared" si="122"/>
        <v>15.4</v>
      </c>
      <c r="F3918">
        <f t="shared" si="123"/>
        <v>89659</v>
      </c>
      <c r="H3918" s="11">
        <v>14.95</v>
      </c>
      <c r="I3918">
        <v>15.4</v>
      </c>
    </row>
    <row r="3919" spans="2:9" ht="30" x14ac:dyDescent="0.25">
      <c r="B3919" s="4">
        <v>89660</v>
      </c>
      <c r="C3919" s="8" t="s">
        <v>7532</v>
      </c>
      <c r="D3919" s="4" t="s">
        <v>42</v>
      </c>
      <c r="E3919" s="11">
        <f t="shared" si="122"/>
        <v>9.34</v>
      </c>
      <c r="F3919">
        <f t="shared" si="123"/>
        <v>89660</v>
      </c>
      <c r="H3919" s="14">
        <v>8.86</v>
      </c>
      <c r="I3919" s="811">
        <v>9.34</v>
      </c>
    </row>
    <row r="3920" spans="2:9" x14ac:dyDescent="0.25">
      <c r="B3920" s="6">
        <v>89661</v>
      </c>
      <c r="C3920" s="9" t="s">
        <v>7533</v>
      </c>
      <c r="D3920" s="6" t="s">
        <v>42</v>
      </c>
      <c r="E3920" s="11">
        <f t="shared" si="122"/>
        <v>20.52</v>
      </c>
      <c r="F3920">
        <f t="shared" si="123"/>
        <v>89661</v>
      </c>
      <c r="H3920" s="11">
        <v>20.07</v>
      </c>
      <c r="I3920">
        <v>20.52</v>
      </c>
    </row>
    <row r="3921" spans="2:9" ht="30" x14ac:dyDescent="0.25">
      <c r="B3921" s="4">
        <v>89662</v>
      </c>
      <c r="C3921" s="8" t="s">
        <v>7534</v>
      </c>
      <c r="D3921" s="4" t="s">
        <v>42</v>
      </c>
      <c r="E3921" s="11">
        <f t="shared" si="122"/>
        <v>26.48</v>
      </c>
      <c r="F3921">
        <f t="shared" si="123"/>
        <v>89662</v>
      </c>
      <c r="H3921" s="14">
        <v>26.07</v>
      </c>
      <c r="I3921" s="811">
        <v>26.48</v>
      </c>
    </row>
    <row r="3922" spans="2:9" ht="30" x14ac:dyDescent="0.25">
      <c r="B3922" s="6">
        <v>89663</v>
      </c>
      <c r="C3922" s="9" t="s">
        <v>7535</v>
      </c>
      <c r="D3922" s="6" t="s">
        <v>42</v>
      </c>
      <c r="E3922" s="11">
        <f t="shared" si="122"/>
        <v>25.78</v>
      </c>
      <c r="F3922">
        <f t="shared" si="123"/>
        <v>89663</v>
      </c>
      <c r="H3922" s="11">
        <v>25.33</v>
      </c>
      <c r="I3922">
        <v>25.78</v>
      </c>
    </row>
    <row r="3923" spans="2:9" ht="30" x14ac:dyDescent="0.25">
      <c r="B3923" s="4">
        <v>89664</v>
      </c>
      <c r="C3923" s="8" t="s">
        <v>7536</v>
      </c>
      <c r="D3923" s="4" t="s">
        <v>42</v>
      </c>
      <c r="E3923" s="11">
        <f t="shared" si="122"/>
        <v>15.35</v>
      </c>
      <c r="F3923">
        <f t="shared" si="123"/>
        <v>89664</v>
      </c>
      <c r="H3923" s="14">
        <v>14.9</v>
      </c>
      <c r="I3923" s="811">
        <v>15.35</v>
      </c>
    </row>
    <row r="3924" spans="2:9" ht="30" x14ac:dyDescent="0.25">
      <c r="B3924" s="6">
        <v>89666</v>
      </c>
      <c r="C3924" s="9" t="s">
        <v>7537</v>
      </c>
      <c r="D3924" s="6" t="s">
        <v>42</v>
      </c>
      <c r="E3924" s="11">
        <f t="shared" si="122"/>
        <v>7.24</v>
      </c>
      <c r="F3924">
        <f t="shared" si="123"/>
        <v>89666</v>
      </c>
      <c r="H3924" s="11">
        <v>6.83</v>
      </c>
      <c r="I3924">
        <v>7.24</v>
      </c>
    </row>
    <row r="3925" spans="2:9" ht="30" x14ac:dyDescent="0.25">
      <c r="B3925" s="4">
        <v>89667</v>
      </c>
      <c r="C3925" s="8" t="s">
        <v>7538</v>
      </c>
      <c r="D3925" s="4" t="s">
        <v>42</v>
      </c>
      <c r="E3925" s="11">
        <f t="shared" si="122"/>
        <v>39.479999999999997</v>
      </c>
      <c r="F3925">
        <f t="shared" si="123"/>
        <v>89667</v>
      </c>
      <c r="H3925" s="14">
        <v>38.92</v>
      </c>
      <c r="I3925" s="811">
        <v>39.479999999999997</v>
      </c>
    </row>
    <row r="3926" spans="2:9" ht="30" x14ac:dyDescent="0.25">
      <c r="B3926" s="6">
        <v>89668</v>
      </c>
      <c r="C3926" s="9" t="s">
        <v>18481</v>
      </c>
      <c r="D3926" s="6" t="s">
        <v>42</v>
      </c>
      <c r="E3926" s="11">
        <f t="shared" si="122"/>
        <v>25.17</v>
      </c>
      <c r="F3926">
        <f t="shared" si="123"/>
        <v>89668</v>
      </c>
      <c r="H3926" s="11">
        <v>24.73</v>
      </c>
      <c r="I3926">
        <v>25.17</v>
      </c>
    </row>
    <row r="3927" spans="2:9" ht="30" x14ac:dyDescent="0.25">
      <c r="B3927" s="4">
        <v>89669</v>
      </c>
      <c r="C3927" s="8" t="s">
        <v>7539</v>
      </c>
      <c r="D3927" s="4" t="s">
        <v>42</v>
      </c>
      <c r="E3927" s="11">
        <f t="shared" si="122"/>
        <v>31.02</v>
      </c>
      <c r="F3927">
        <f t="shared" si="123"/>
        <v>89669</v>
      </c>
      <c r="H3927" s="14">
        <v>30.13</v>
      </c>
      <c r="I3927" s="811">
        <v>31.02</v>
      </c>
    </row>
    <row r="3928" spans="2:9" x14ac:dyDescent="0.25">
      <c r="B3928" s="6">
        <v>89670</v>
      </c>
      <c r="C3928" s="9" t="s">
        <v>7540</v>
      </c>
      <c r="D3928" s="6" t="s">
        <v>42</v>
      </c>
      <c r="E3928" s="11">
        <f t="shared" si="122"/>
        <v>13.33</v>
      </c>
      <c r="F3928">
        <f t="shared" si="123"/>
        <v>89670</v>
      </c>
      <c r="H3928" s="11">
        <v>12.8</v>
      </c>
      <c r="I3928">
        <v>13.33</v>
      </c>
    </row>
    <row r="3929" spans="2:9" ht="30" x14ac:dyDescent="0.25">
      <c r="B3929" s="4">
        <v>89671</v>
      </c>
      <c r="C3929" s="8" t="s">
        <v>7541</v>
      </c>
      <c r="D3929" s="4" t="s">
        <v>42</v>
      </c>
      <c r="E3929" s="11">
        <f t="shared" si="122"/>
        <v>41.05</v>
      </c>
      <c r="F3929">
        <f t="shared" si="123"/>
        <v>89671</v>
      </c>
      <c r="H3929" s="14">
        <v>40.159999999999997</v>
      </c>
      <c r="I3929" s="811">
        <v>41.05</v>
      </c>
    </row>
    <row r="3930" spans="2:9" ht="30" x14ac:dyDescent="0.25">
      <c r="B3930" s="6">
        <v>89672</v>
      </c>
      <c r="C3930" s="9" t="s">
        <v>7542</v>
      </c>
      <c r="D3930" s="6" t="s">
        <v>42</v>
      </c>
      <c r="E3930" s="11">
        <f t="shared" si="122"/>
        <v>21.08</v>
      </c>
      <c r="F3930">
        <f t="shared" si="123"/>
        <v>89672</v>
      </c>
      <c r="H3930" s="11">
        <v>20.55</v>
      </c>
      <c r="I3930">
        <v>21.08</v>
      </c>
    </row>
    <row r="3931" spans="2:9" ht="30" x14ac:dyDescent="0.25">
      <c r="B3931" s="4">
        <v>89673</v>
      </c>
      <c r="C3931" s="8" t="s">
        <v>7543</v>
      </c>
      <c r="D3931" s="4" t="s">
        <v>42</v>
      </c>
      <c r="E3931" s="11">
        <f t="shared" si="122"/>
        <v>32.659999999999997</v>
      </c>
      <c r="F3931">
        <f t="shared" si="123"/>
        <v>89673</v>
      </c>
      <c r="H3931" s="14">
        <v>31.93</v>
      </c>
      <c r="I3931" s="811">
        <v>32.659999999999997</v>
      </c>
    </row>
    <row r="3932" spans="2:9" x14ac:dyDescent="0.25">
      <c r="B3932" s="6">
        <v>89674</v>
      </c>
      <c r="C3932" s="9" t="s">
        <v>7544</v>
      </c>
      <c r="D3932" s="6" t="s">
        <v>42</v>
      </c>
      <c r="E3932" s="11">
        <f t="shared" si="122"/>
        <v>26.68</v>
      </c>
      <c r="F3932">
        <f t="shared" si="123"/>
        <v>89674</v>
      </c>
      <c r="H3932" s="11">
        <v>26.15</v>
      </c>
      <c r="I3932">
        <v>26.68</v>
      </c>
    </row>
    <row r="3933" spans="2:9" ht="30" x14ac:dyDescent="0.25">
      <c r="B3933" s="4">
        <v>89675</v>
      </c>
      <c r="C3933" s="8" t="s">
        <v>7545</v>
      </c>
      <c r="D3933" s="4" t="s">
        <v>42</v>
      </c>
      <c r="E3933" s="11">
        <f t="shared" si="122"/>
        <v>64.34</v>
      </c>
      <c r="F3933">
        <f t="shared" si="123"/>
        <v>89675</v>
      </c>
      <c r="H3933" s="14">
        <v>63.45</v>
      </c>
      <c r="I3933" s="811">
        <v>64.34</v>
      </c>
    </row>
    <row r="3934" spans="2:9" ht="30" x14ac:dyDescent="0.25">
      <c r="B3934" s="6">
        <v>89676</v>
      </c>
      <c r="C3934" s="9" t="s">
        <v>7546</v>
      </c>
      <c r="D3934" s="6" t="s">
        <v>42</v>
      </c>
      <c r="E3934" s="11">
        <f t="shared" si="122"/>
        <v>31.59</v>
      </c>
      <c r="F3934">
        <f t="shared" si="123"/>
        <v>89676</v>
      </c>
      <c r="H3934" s="11">
        <v>31.08</v>
      </c>
      <c r="I3934">
        <v>31.59</v>
      </c>
    </row>
    <row r="3935" spans="2:9" ht="30" x14ac:dyDescent="0.25">
      <c r="B3935" s="4">
        <v>89677</v>
      </c>
      <c r="C3935" s="8" t="s">
        <v>7547</v>
      </c>
      <c r="D3935" s="4" t="s">
        <v>42</v>
      </c>
      <c r="E3935" s="11">
        <f t="shared" si="122"/>
        <v>71.27</v>
      </c>
      <c r="F3935">
        <f t="shared" si="123"/>
        <v>89677</v>
      </c>
      <c r="H3935" s="14">
        <v>69.739999999999995</v>
      </c>
      <c r="I3935" s="811">
        <v>71.27</v>
      </c>
    </row>
    <row r="3936" spans="2:9" ht="30" x14ac:dyDescent="0.25">
      <c r="B3936" s="6">
        <v>89678</v>
      </c>
      <c r="C3936" s="9" t="s">
        <v>7548</v>
      </c>
      <c r="D3936" s="6" t="s">
        <v>42</v>
      </c>
      <c r="E3936" s="11">
        <f t="shared" si="122"/>
        <v>11.43</v>
      </c>
      <c r="F3936">
        <f t="shared" si="123"/>
        <v>89678</v>
      </c>
      <c r="H3936" s="11">
        <v>10.93</v>
      </c>
      <c r="I3936">
        <v>11.43</v>
      </c>
    </row>
    <row r="3937" spans="2:9" ht="30" x14ac:dyDescent="0.25">
      <c r="B3937" s="4">
        <v>89679</v>
      </c>
      <c r="C3937" s="8" t="s">
        <v>7549</v>
      </c>
      <c r="D3937" s="4" t="s">
        <v>42</v>
      </c>
      <c r="E3937" s="11">
        <f t="shared" si="122"/>
        <v>112.01</v>
      </c>
      <c r="F3937">
        <f t="shared" si="123"/>
        <v>89679</v>
      </c>
      <c r="H3937" s="14">
        <v>110.48</v>
      </c>
      <c r="I3937" s="811">
        <v>112.01</v>
      </c>
    </row>
    <row r="3938" spans="2:9" x14ac:dyDescent="0.25">
      <c r="B3938" s="6">
        <v>89680</v>
      </c>
      <c r="C3938" s="9" t="s">
        <v>7550</v>
      </c>
      <c r="D3938" s="6" t="s">
        <v>42</v>
      </c>
      <c r="E3938" s="11">
        <f t="shared" si="122"/>
        <v>20.53</v>
      </c>
      <c r="F3938">
        <f t="shared" si="123"/>
        <v>89680</v>
      </c>
      <c r="H3938" s="11">
        <v>19.899999999999999</v>
      </c>
      <c r="I3938">
        <v>20.53</v>
      </c>
    </row>
    <row r="3939" spans="2:9" ht="30" x14ac:dyDescent="0.25">
      <c r="B3939" s="4">
        <v>89681</v>
      </c>
      <c r="C3939" s="8" t="s">
        <v>7551</v>
      </c>
      <c r="D3939" s="4" t="s">
        <v>42</v>
      </c>
      <c r="E3939" s="11">
        <f t="shared" si="122"/>
        <v>81.52</v>
      </c>
      <c r="F3939">
        <f t="shared" si="123"/>
        <v>89681</v>
      </c>
      <c r="H3939" s="14">
        <v>80.31</v>
      </c>
      <c r="I3939" s="811">
        <v>81.52</v>
      </c>
    </row>
    <row r="3940" spans="2:9" ht="30" x14ac:dyDescent="0.25">
      <c r="B3940" s="6">
        <v>89682</v>
      </c>
      <c r="C3940" s="9" t="s">
        <v>7552</v>
      </c>
      <c r="D3940" s="6" t="s">
        <v>42</v>
      </c>
      <c r="E3940" s="11">
        <f t="shared" si="122"/>
        <v>27.85</v>
      </c>
      <c r="F3940">
        <f t="shared" si="123"/>
        <v>89682</v>
      </c>
      <c r="H3940" s="11">
        <v>27.22</v>
      </c>
      <c r="I3940">
        <v>27.85</v>
      </c>
    </row>
    <row r="3941" spans="2:9" ht="30" x14ac:dyDescent="0.25">
      <c r="B3941" s="4">
        <v>89683</v>
      </c>
      <c r="C3941" s="8" t="s">
        <v>7553</v>
      </c>
      <c r="D3941" s="4" t="s">
        <v>42</v>
      </c>
      <c r="E3941" s="11">
        <f t="shared" si="122"/>
        <v>250.17</v>
      </c>
      <c r="F3941">
        <f t="shared" si="123"/>
        <v>89683</v>
      </c>
      <c r="H3941" s="14">
        <v>248.64</v>
      </c>
      <c r="I3941" s="811">
        <v>250.17</v>
      </c>
    </row>
    <row r="3942" spans="2:9" x14ac:dyDescent="0.25">
      <c r="B3942" s="6">
        <v>89684</v>
      </c>
      <c r="C3942" s="9" t="s">
        <v>7554</v>
      </c>
      <c r="D3942" s="6" t="s">
        <v>42</v>
      </c>
      <c r="E3942" s="11">
        <f t="shared" si="122"/>
        <v>38.32</v>
      </c>
      <c r="F3942">
        <f t="shared" si="123"/>
        <v>89684</v>
      </c>
      <c r="H3942" s="11">
        <v>37.69</v>
      </c>
      <c r="I3942">
        <v>38.32</v>
      </c>
    </row>
    <row r="3943" spans="2:9" ht="30" x14ac:dyDescent="0.25">
      <c r="B3943" s="4">
        <v>89685</v>
      </c>
      <c r="C3943" s="8" t="s">
        <v>7555</v>
      </c>
      <c r="D3943" s="4" t="s">
        <v>42</v>
      </c>
      <c r="E3943" s="11">
        <f t="shared" si="122"/>
        <v>55.52</v>
      </c>
      <c r="F3943">
        <f t="shared" si="123"/>
        <v>89685</v>
      </c>
      <c r="H3943" s="14">
        <v>54.4</v>
      </c>
      <c r="I3943" s="811">
        <v>55.52</v>
      </c>
    </row>
    <row r="3944" spans="2:9" ht="30" x14ac:dyDescent="0.25">
      <c r="B3944" s="6">
        <v>89686</v>
      </c>
      <c r="C3944" s="9" t="s">
        <v>7556</v>
      </c>
      <c r="D3944" s="6" t="s">
        <v>42</v>
      </c>
      <c r="E3944" s="11">
        <f t="shared" si="122"/>
        <v>47.94</v>
      </c>
      <c r="F3944">
        <f t="shared" si="123"/>
        <v>89686</v>
      </c>
      <c r="H3944" s="11">
        <v>47.33</v>
      </c>
      <c r="I3944">
        <v>47.94</v>
      </c>
    </row>
    <row r="3945" spans="2:9" ht="30" x14ac:dyDescent="0.25">
      <c r="B3945" s="4">
        <v>89687</v>
      </c>
      <c r="C3945" s="8" t="s">
        <v>7557</v>
      </c>
      <c r="D3945" s="4" t="s">
        <v>42</v>
      </c>
      <c r="E3945" s="11">
        <f t="shared" si="122"/>
        <v>48.14</v>
      </c>
      <c r="F3945">
        <f t="shared" si="123"/>
        <v>89687</v>
      </c>
      <c r="H3945" s="14">
        <v>47.02</v>
      </c>
      <c r="I3945" s="811">
        <v>48.14</v>
      </c>
    </row>
    <row r="3946" spans="2:9" ht="30" x14ac:dyDescent="0.25">
      <c r="B3946" s="6">
        <v>89689</v>
      </c>
      <c r="C3946" s="9" t="s">
        <v>7558</v>
      </c>
      <c r="D3946" s="6" t="s">
        <v>42</v>
      </c>
      <c r="E3946" s="11">
        <f t="shared" si="122"/>
        <v>32.57</v>
      </c>
      <c r="F3946">
        <f t="shared" si="123"/>
        <v>89689</v>
      </c>
      <c r="H3946" s="11">
        <v>31.99</v>
      </c>
      <c r="I3946">
        <v>32.57</v>
      </c>
    </row>
    <row r="3947" spans="2:9" ht="30" x14ac:dyDescent="0.25">
      <c r="B3947" s="4">
        <v>89690</v>
      </c>
      <c r="C3947" s="8" t="s">
        <v>7559</v>
      </c>
      <c r="D3947" s="4" t="s">
        <v>42</v>
      </c>
      <c r="E3947" s="11">
        <f t="shared" si="122"/>
        <v>81.39</v>
      </c>
      <c r="F3947">
        <f t="shared" si="123"/>
        <v>89690</v>
      </c>
      <c r="H3947" s="14">
        <v>79.61</v>
      </c>
      <c r="I3947" s="811">
        <v>81.39</v>
      </c>
    </row>
    <row r="3948" spans="2:9" x14ac:dyDescent="0.25">
      <c r="B3948" s="6">
        <v>89691</v>
      </c>
      <c r="C3948" s="9" t="s">
        <v>7560</v>
      </c>
      <c r="D3948" s="6" t="s">
        <v>42</v>
      </c>
      <c r="E3948" s="11">
        <f t="shared" si="122"/>
        <v>12.92</v>
      </c>
      <c r="F3948">
        <f t="shared" si="123"/>
        <v>89691</v>
      </c>
      <c r="H3948" s="11">
        <v>12.21</v>
      </c>
      <c r="I3948">
        <v>12.92</v>
      </c>
    </row>
    <row r="3949" spans="2:9" ht="30" x14ac:dyDescent="0.25">
      <c r="B3949" s="4">
        <v>89692</v>
      </c>
      <c r="C3949" s="8" t="s">
        <v>7561</v>
      </c>
      <c r="D3949" s="4" t="s">
        <v>42</v>
      </c>
      <c r="E3949" s="11">
        <f t="shared" si="122"/>
        <v>91.42</v>
      </c>
      <c r="F3949">
        <f t="shared" si="123"/>
        <v>89692</v>
      </c>
      <c r="H3949" s="14">
        <v>89.86</v>
      </c>
      <c r="I3949" s="811">
        <v>91.42</v>
      </c>
    </row>
    <row r="3950" spans="2:9" ht="30" x14ac:dyDescent="0.25">
      <c r="B3950" s="6">
        <v>89693</v>
      </c>
      <c r="C3950" s="9" t="s">
        <v>7562</v>
      </c>
      <c r="D3950" s="6" t="s">
        <v>42</v>
      </c>
      <c r="E3950" s="11">
        <f t="shared" si="122"/>
        <v>72.09</v>
      </c>
      <c r="F3950">
        <f t="shared" si="123"/>
        <v>89693</v>
      </c>
      <c r="H3950" s="11">
        <v>70.31</v>
      </c>
      <c r="I3950">
        <v>72.09</v>
      </c>
    </row>
    <row r="3951" spans="2:9" ht="30" x14ac:dyDescent="0.25">
      <c r="B3951" s="4">
        <v>89694</v>
      </c>
      <c r="C3951" s="8" t="s">
        <v>7563</v>
      </c>
      <c r="D3951" s="4" t="s">
        <v>42</v>
      </c>
      <c r="E3951" s="11">
        <f t="shared" si="122"/>
        <v>18.22</v>
      </c>
      <c r="F3951">
        <f t="shared" si="123"/>
        <v>89694</v>
      </c>
      <c r="H3951" s="14">
        <v>17.510000000000002</v>
      </c>
      <c r="I3951" s="811">
        <v>18.22</v>
      </c>
    </row>
    <row r="3952" spans="2:9" ht="30" x14ac:dyDescent="0.25">
      <c r="B3952" s="6">
        <v>89695</v>
      </c>
      <c r="C3952" s="9" t="s">
        <v>7564</v>
      </c>
      <c r="D3952" s="6" t="s">
        <v>42</v>
      </c>
      <c r="E3952" s="11">
        <f t="shared" si="122"/>
        <v>15.77</v>
      </c>
      <c r="F3952">
        <f t="shared" si="123"/>
        <v>89695</v>
      </c>
      <c r="H3952" s="11">
        <v>15.06</v>
      </c>
      <c r="I3952">
        <v>15.77</v>
      </c>
    </row>
    <row r="3953" spans="2:9" ht="30" x14ac:dyDescent="0.25">
      <c r="B3953" s="4">
        <v>89696</v>
      </c>
      <c r="C3953" s="8" t="s">
        <v>7565</v>
      </c>
      <c r="D3953" s="4" t="s">
        <v>42</v>
      </c>
      <c r="E3953" s="11">
        <f t="shared" si="122"/>
        <v>76.36</v>
      </c>
      <c r="F3953">
        <f t="shared" si="123"/>
        <v>89696</v>
      </c>
      <c r="H3953" s="14">
        <v>74.8</v>
      </c>
      <c r="I3953" s="811">
        <v>76.36</v>
      </c>
    </row>
    <row r="3954" spans="2:9" x14ac:dyDescent="0.25">
      <c r="B3954" s="6">
        <v>89697</v>
      </c>
      <c r="C3954" s="9" t="s">
        <v>7566</v>
      </c>
      <c r="D3954" s="6" t="s">
        <v>42</v>
      </c>
      <c r="E3954" s="11">
        <f t="shared" si="122"/>
        <v>16.98</v>
      </c>
      <c r="F3954">
        <f t="shared" si="123"/>
        <v>89697</v>
      </c>
      <c r="H3954" s="11">
        <v>16.07</v>
      </c>
      <c r="I3954">
        <v>16.98</v>
      </c>
    </row>
    <row r="3955" spans="2:9" ht="30" x14ac:dyDescent="0.25">
      <c r="B3955" s="4">
        <v>89698</v>
      </c>
      <c r="C3955" s="8" t="s">
        <v>7567</v>
      </c>
      <c r="D3955" s="4" t="s">
        <v>42</v>
      </c>
      <c r="E3955" s="11">
        <f t="shared" si="122"/>
        <v>238.34</v>
      </c>
      <c r="F3955">
        <f t="shared" si="123"/>
        <v>89698</v>
      </c>
      <c r="H3955" s="14">
        <v>235.27</v>
      </c>
      <c r="I3955" s="811">
        <v>238.34</v>
      </c>
    </row>
    <row r="3956" spans="2:9" ht="30" x14ac:dyDescent="0.25">
      <c r="B3956" s="6">
        <v>89699</v>
      </c>
      <c r="C3956" s="9" t="s">
        <v>7568</v>
      </c>
      <c r="D3956" s="6" t="s">
        <v>42</v>
      </c>
      <c r="E3956" s="11">
        <f t="shared" si="122"/>
        <v>180.48</v>
      </c>
      <c r="F3956">
        <f t="shared" si="123"/>
        <v>89699</v>
      </c>
      <c r="H3956" s="11">
        <v>177.84</v>
      </c>
      <c r="I3956">
        <v>180.48</v>
      </c>
    </row>
    <row r="3957" spans="2:9" ht="30" x14ac:dyDescent="0.25">
      <c r="B3957" s="4">
        <v>89700</v>
      </c>
      <c r="C3957" s="8" t="s">
        <v>7569</v>
      </c>
      <c r="D3957" s="4" t="s">
        <v>42</v>
      </c>
      <c r="E3957" s="11">
        <f t="shared" si="122"/>
        <v>20.91</v>
      </c>
      <c r="F3957">
        <f t="shared" si="123"/>
        <v>89700</v>
      </c>
      <c r="H3957" s="14">
        <v>20.09</v>
      </c>
      <c r="I3957" s="811">
        <v>20.91</v>
      </c>
    </row>
    <row r="3958" spans="2:9" ht="30" x14ac:dyDescent="0.25">
      <c r="B3958" s="6">
        <v>89701</v>
      </c>
      <c r="C3958" s="9" t="s">
        <v>7570</v>
      </c>
      <c r="D3958" s="6" t="s">
        <v>42</v>
      </c>
      <c r="E3958" s="11">
        <f t="shared" si="122"/>
        <v>178.61</v>
      </c>
      <c r="F3958">
        <f t="shared" si="123"/>
        <v>89701</v>
      </c>
      <c r="H3958" s="11">
        <v>175.54</v>
      </c>
      <c r="I3958">
        <v>178.61</v>
      </c>
    </row>
    <row r="3959" spans="2:9" ht="30" x14ac:dyDescent="0.25">
      <c r="B3959" s="4">
        <v>89702</v>
      </c>
      <c r="C3959" s="8" t="s">
        <v>7571</v>
      </c>
      <c r="D3959" s="4" t="s">
        <v>42</v>
      </c>
      <c r="E3959" s="11">
        <f t="shared" si="122"/>
        <v>20.45</v>
      </c>
      <c r="F3959">
        <f t="shared" si="123"/>
        <v>89702</v>
      </c>
      <c r="H3959" s="14">
        <v>19.54</v>
      </c>
      <c r="I3959" s="811">
        <v>20.45</v>
      </c>
    </row>
    <row r="3960" spans="2:9" ht="30" x14ac:dyDescent="0.25">
      <c r="B3960" s="6">
        <v>89703</v>
      </c>
      <c r="C3960" s="9" t="s">
        <v>18482</v>
      </c>
      <c r="D3960" s="6" t="s">
        <v>42</v>
      </c>
      <c r="E3960" s="11">
        <f t="shared" si="122"/>
        <v>41.31</v>
      </c>
      <c r="F3960">
        <f t="shared" si="123"/>
        <v>89703</v>
      </c>
      <c r="H3960" s="11">
        <v>40.43</v>
      </c>
      <c r="I3960">
        <v>41.31</v>
      </c>
    </row>
    <row r="3961" spans="2:9" ht="30" x14ac:dyDescent="0.25">
      <c r="B3961" s="4">
        <v>89704</v>
      </c>
      <c r="C3961" s="8" t="s">
        <v>7572</v>
      </c>
      <c r="D3961" s="4" t="s">
        <v>42</v>
      </c>
      <c r="E3961" s="11">
        <f t="shared" si="122"/>
        <v>138.38</v>
      </c>
      <c r="F3961">
        <f t="shared" si="123"/>
        <v>89704</v>
      </c>
      <c r="H3961" s="14">
        <v>135.74</v>
      </c>
      <c r="I3961" s="811">
        <v>138.38</v>
      </c>
    </row>
    <row r="3962" spans="2:9" x14ac:dyDescent="0.25">
      <c r="B3962" s="6">
        <v>89705</v>
      </c>
      <c r="C3962" s="9" t="s">
        <v>7573</v>
      </c>
      <c r="D3962" s="6" t="s">
        <v>42</v>
      </c>
      <c r="E3962" s="11">
        <f t="shared" si="122"/>
        <v>23.97</v>
      </c>
      <c r="F3962">
        <f t="shared" si="123"/>
        <v>89705</v>
      </c>
      <c r="H3962" s="11">
        <v>22.91</v>
      </c>
      <c r="I3962">
        <v>23.97</v>
      </c>
    </row>
    <row r="3963" spans="2:9" x14ac:dyDescent="0.25">
      <c r="B3963" s="4">
        <v>89706</v>
      </c>
      <c r="C3963" s="8" t="s">
        <v>7574</v>
      </c>
      <c r="D3963" s="4" t="s">
        <v>42</v>
      </c>
      <c r="E3963" s="11">
        <f t="shared" si="122"/>
        <v>49.64</v>
      </c>
      <c r="F3963">
        <f t="shared" si="123"/>
        <v>89706</v>
      </c>
      <c r="H3963" s="14">
        <v>48.38</v>
      </c>
      <c r="I3963" s="811">
        <v>49.64</v>
      </c>
    </row>
    <row r="3964" spans="2:9" x14ac:dyDescent="0.25">
      <c r="B3964" s="6">
        <v>89718</v>
      </c>
      <c r="C3964" s="9" t="s">
        <v>7575</v>
      </c>
      <c r="D3964" s="6" t="s">
        <v>9</v>
      </c>
      <c r="E3964" s="11">
        <f t="shared" si="122"/>
        <v>45.69</v>
      </c>
      <c r="F3964">
        <f t="shared" si="123"/>
        <v>89718</v>
      </c>
      <c r="H3964" s="11">
        <v>44.7</v>
      </c>
      <c r="I3964">
        <v>45.69</v>
      </c>
    </row>
    <row r="3965" spans="2:9" ht="30" x14ac:dyDescent="0.25">
      <c r="B3965" s="4">
        <v>89719</v>
      </c>
      <c r="C3965" s="8" t="s">
        <v>7576</v>
      </c>
      <c r="D3965" s="4" t="s">
        <v>42</v>
      </c>
      <c r="E3965" s="11">
        <f t="shared" si="122"/>
        <v>12.21</v>
      </c>
      <c r="F3965">
        <f t="shared" si="123"/>
        <v>89719</v>
      </c>
      <c r="H3965" s="14">
        <v>11.61</v>
      </c>
      <c r="I3965" s="811">
        <v>12.21</v>
      </c>
    </row>
    <row r="3966" spans="2:9" ht="30" x14ac:dyDescent="0.25">
      <c r="B3966" s="6">
        <v>89720</v>
      </c>
      <c r="C3966" s="9" t="s">
        <v>7577</v>
      </c>
      <c r="D3966" s="6" t="s">
        <v>42</v>
      </c>
      <c r="E3966" s="11">
        <f t="shared" si="122"/>
        <v>13.51</v>
      </c>
      <c r="F3966">
        <f t="shared" si="123"/>
        <v>89720</v>
      </c>
      <c r="H3966" s="11">
        <v>12.91</v>
      </c>
      <c r="I3966">
        <v>13.51</v>
      </c>
    </row>
    <row r="3967" spans="2:9" ht="30" x14ac:dyDescent="0.25">
      <c r="B3967" s="4">
        <v>89721</v>
      </c>
      <c r="C3967" s="8" t="s">
        <v>7578</v>
      </c>
      <c r="D3967" s="4" t="s">
        <v>42</v>
      </c>
      <c r="E3967" s="11">
        <f t="shared" si="122"/>
        <v>14.55</v>
      </c>
      <c r="F3967">
        <f t="shared" si="123"/>
        <v>89721</v>
      </c>
      <c r="H3967" s="14">
        <v>13.95</v>
      </c>
      <c r="I3967" s="811">
        <v>14.55</v>
      </c>
    </row>
    <row r="3968" spans="2:9" ht="30" x14ac:dyDescent="0.25">
      <c r="B3968" s="6">
        <v>89723</v>
      </c>
      <c r="C3968" s="9" t="s">
        <v>7579</v>
      </c>
      <c r="D3968" s="6" t="s">
        <v>42</v>
      </c>
      <c r="E3968" s="11">
        <f t="shared" si="122"/>
        <v>18.2</v>
      </c>
      <c r="F3968">
        <f t="shared" si="123"/>
        <v>89723</v>
      </c>
      <c r="H3968" s="11">
        <v>17.489999999999998</v>
      </c>
      <c r="I3968">
        <v>18.2</v>
      </c>
    </row>
    <row r="3969" spans="2:9" ht="30" x14ac:dyDescent="0.25">
      <c r="B3969" s="4">
        <v>89724</v>
      </c>
      <c r="C3969" s="8" t="s">
        <v>7815</v>
      </c>
      <c r="D3969" s="4" t="s">
        <v>42</v>
      </c>
      <c r="E3969" s="11">
        <f t="shared" si="122"/>
        <v>9.69</v>
      </c>
      <c r="F3969">
        <f t="shared" si="123"/>
        <v>89724</v>
      </c>
      <c r="H3969" s="14">
        <v>9.07</v>
      </c>
      <c r="I3969" s="811">
        <v>9.69</v>
      </c>
    </row>
    <row r="3970" spans="2:9" ht="30" x14ac:dyDescent="0.25">
      <c r="B3970" s="6">
        <v>89725</v>
      </c>
      <c r="C3970" s="9" t="s">
        <v>7580</v>
      </c>
      <c r="D3970" s="6" t="s">
        <v>42</v>
      </c>
      <c r="E3970" s="11">
        <f t="shared" si="122"/>
        <v>17.66</v>
      </c>
      <c r="F3970">
        <f t="shared" si="123"/>
        <v>89725</v>
      </c>
      <c r="H3970" s="11">
        <v>16.95</v>
      </c>
      <c r="I3970">
        <v>17.66</v>
      </c>
    </row>
    <row r="3971" spans="2:9" ht="30" x14ac:dyDescent="0.25">
      <c r="B3971" s="4">
        <v>89726</v>
      </c>
      <c r="C3971" s="8" t="s">
        <v>7816</v>
      </c>
      <c r="D3971" s="4" t="s">
        <v>42</v>
      </c>
      <c r="E3971" s="11">
        <f t="shared" ref="E3971:E4034" si="124">IF($K$2=$H$1,H3971,I3971)</f>
        <v>9.89</v>
      </c>
      <c r="F3971">
        <f t="shared" ref="F3971:F4034" si="125">IF(LEN($B3971)=7,CONCATENATE(MID($B3971,1,6),"00",RIGHT($B3971,1)),IF(LEN($B3971)=8,CONCATENATE(MID($B3971,1,6),"0",RIGHT($B3971,2)),$B3971))</f>
        <v>89726</v>
      </c>
      <c r="H3971" s="14">
        <v>9.27</v>
      </c>
      <c r="I3971" s="811">
        <v>9.89</v>
      </c>
    </row>
    <row r="3972" spans="2:9" ht="30" x14ac:dyDescent="0.25">
      <c r="B3972" s="6">
        <v>89727</v>
      </c>
      <c r="C3972" s="9" t="s">
        <v>7581</v>
      </c>
      <c r="D3972" s="6" t="s">
        <v>42</v>
      </c>
      <c r="E3972" s="11">
        <f t="shared" si="124"/>
        <v>21.72</v>
      </c>
      <c r="F3972">
        <f t="shared" si="125"/>
        <v>89727</v>
      </c>
      <c r="H3972" s="11">
        <v>21.01</v>
      </c>
      <c r="I3972">
        <v>21.72</v>
      </c>
    </row>
    <row r="3973" spans="2:9" ht="30" x14ac:dyDescent="0.25">
      <c r="B3973" s="4">
        <v>89728</v>
      </c>
      <c r="C3973" s="8" t="s">
        <v>7817</v>
      </c>
      <c r="D3973" s="4" t="s">
        <v>42</v>
      </c>
      <c r="E3973" s="11">
        <f t="shared" si="124"/>
        <v>12.29</v>
      </c>
      <c r="F3973">
        <f t="shared" si="125"/>
        <v>89728</v>
      </c>
      <c r="H3973" s="14">
        <v>11.67</v>
      </c>
      <c r="I3973" s="811">
        <v>12.29</v>
      </c>
    </row>
    <row r="3974" spans="2:9" ht="30" x14ac:dyDescent="0.25">
      <c r="B3974" s="6">
        <v>89729</v>
      </c>
      <c r="C3974" s="9" t="s">
        <v>7582</v>
      </c>
      <c r="D3974" s="6" t="s">
        <v>42</v>
      </c>
      <c r="E3974" s="11">
        <f t="shared" si="124"/>
        <v>26.44</v>
      </c>
      <c r="F3974">
        <f t="shared" si="125"/>
        <v>89729</v>
      </c>
      <c r="H3974" s="11">
        <v>25.6</v>
      </c>
      <c r="I3974">
        <v>26.44</v>
      </c>
    </row>
    <row r="3975" spans="2:9" ht="30" x14ac:dyDescent="0.25">
      <c r="B3975" s="4">
        <v>89730</v>
      </c>
      <c r="C3975" s="8" t="s">
        <v>7818</v>
      </c>
      <c r="D3975" s="4" t="s">
        <v>42</v>
      </c>
      <c r="E3975" s="11">
        <f t="shared" si="124"/>
        <v>13.98</v>
      </c>
      <c r="F3975">
        <f t="shared" si="125"/>
        <v>89730</v>
      </c>
      <c r="H3975" s="14">
        <v>13.36</v>
      </c>
      <c r="I3975" s="811">
        <v>13.98</v>
      </c>
    </row>
    <row r="3976" spans="2:9" ht="30" x14ac:dyDescent="0.25">
      <c r="B3976" s="6">
        <v>89731</v>
      </c>
      <c r="C3976" s="9" t="s">
        <v>7819</v>
      </c>
      <c r="D3976" s="6" t="s">
        <v>42</v>
      </c>
      <c r="E3976" s="11">
        <f t="shared" si="124"/>
        <v>14.13</v>
      </c>
      <c r="F3976">
        <f t="shared" si="125"/>
        <v>89731</v>
      </c>
      <c r="H3976" s="11">
        <v>13.46</v>
      </c>
      <c r="I3976">
        <v>14.13</v>
      </c>
    </row>
    <row r="3977" spans="2:9" ht="30" x14ac:dyDescent="0.25">
      <c r="B3977" s="4">
        <v>89732</v>
      </c>
      <c r="C3977" s="8" t="s">
        <v>7820</v>
      </c>
      <c r="D3977" s="4" t="s">
        <v>42</v>
      </c>
      <c r="E3977" s="11">
        <f t="shared" si="124"/>
        <v>14.78</v>
      </c>
      <c r="F3977">
        <f t="shared" si="125"/>
        <v>89732</v>
      </c>
      <c r="H3977" s="14">
        <v>14.11</v>
      </c>
      <c r="I3977" s="811">
        <v>14.78</v>
      </c>
    </row>
    <row r="3978" spans="2:9" ht="30" x14ac:dyDescent="0.25">
      <c r="B3978" s="6">
        <v>89733</v>
      </c>
      <c r="C3978" s="9" t="s">
        <v>7821</v>
      </c>
      <c r="D3978" s="6" t="s">
        <v>42</v>
      </c>
      <c r="E3978" s="11">
        <f t="shared" si="124"/>
        <v>21.68</v>
      </c>
      <c r="F3978">
        <f t="shared" si="125"/>
        <v>89733</v>
      </c>
      <c r="H3978" s="11">
        <v>21.01</v>
      </c>
      <c r="I3978">
        <v>21.68</v>
      </c>
    </row>
    <row r="3979" spans="2:9" ht="30" x14ac:dyDescent="0.25">
      <c r="B3979" s="4">
        <v>89734</v>
      </c>
      <c r="C3979" s="8" t="s">
        <v>7583</v>
      </c>
      <c r="D3979" s="4" t="s">
        <v>42</v>
      </c>
      <c r="E3979" s="11">
        <f t="shared" si="124"/>
        <v>25.11</v>
      </c>
      <c r="F3979">
        <f t="shared" si="125"/>
        <v>89734</v>
      </c>
      <c r="H3979" s="14">
        <v>24.27</v>
      </c>
      <c r="I3979" s="811">
        <v>25.11</v>
      </c>
    </row>
    <row r="3980" spans="2:9" ht="30" x14ac:dyDescent="0.25">
      <c r="B3980" s="6">
        <v>89735</v>
      </c>
      <c r="C3980" s="9" t="s">
        <v>7822</v>
      </c>
      <c r="D3980" s="6" t="s">
        <v>42</v>
      </c>
      <c r="E3980" s="11">
        <f t="shared" si="124"/>
        <v>23.63</v>
      </c>
      <c r="F3980">
        <f t="shared" si="125"/>
        <v>89735</v>
      </c>
      <c r="H3980" s="11">
        <v>22.96</v>
      </c>
      <c r="I3980">
        <v>23.63</v>
      </c>
    </row>
    <row r="3981" spans="2:9" x14ac:dyDescent="0.25">
      <c r="B3981" s="4">
        <v>89736</v>
      </c>
      <c r="C3981" s="8" t="s">
        <v>7584</v>
      </c>
      <c r="D3981" s="4" t="s">
        <v>42</v>
      </c>
      <c r="E3981" s="11">
        <f t="shared" si="124"/>
        <v>8.7100000000000009</v>
      </c>
      <c r="F3981">
        <f t="shared" si="125"/>
        <v>89736</v>
      </c>
      <c r="H3981" s="14">
        <v>8.31</v>
      </c>
      <c r="I3981" s="811">
        <v>8.7100000000000009</v>
      </c>
    </row>
    <row r="3982" spans="2:9" ht="30" x14ac:dyDescent="0.25">
      <c r="B3982" s="6">
        <v>89737</v>
      </c>
      <c r="C3982" s="9" t="s">
        <v>7823</v>
      </c>
      <c r="D3982" s="6" t="s">
        <v>42</v>
      </c>
      <c r="E3982" s="11">
        <f t="shared" si="124"/>
        <v>21.28</v>
      </c>
      <c r="F3982">
        <f t="shared" si="125"/>
        <v>89737</v>
      </c>
      <c r="H3982" s="11">
        <v>20.47</v>
      </c>
      <c r="I3982">
        <v>21.28</v>
      </c>
    </row>
    <row r="3983" spans="2:9" ht="30" x14ac:dyDescent="0.25">
      <c r="B3983" s="4">
        <v>89738</v>
      </c>
      <c r="C3983" s="8" t="s">
        <v>1010</v>
      </c>
      <c r="D3983" s="4" t="s">
        <v>42</v>
      </c>
      <c r="E3983" s="11">
        <f t="shared" si="124"/>
        <v>14.94</v>
      </c>
      <c r="F3983">
        <f t="shared" si="125"/>
        <v>89738</v>
      </c>
      <c r="H3983" s="14">
        <v>14.54</v>
      </c>
      <c r="I3983" s="811">
        <v>14.94</v>
      </c>
    </row>
    <row r="3984" spans="2:9" ht="30" x14ac:dyDescent="0.25">
      <c r="B3984" s="6">
        <v>89739</v>
      </c>
      <c r="C3984" s="9" t="s">
        <v>7824</v>
      </c>
      <c r="D3984" s="6" t="s">
        <v>42</v>
      </c>
      <c r="E3984" s="11">
        <f t="shared" si="124"/>
        <v>22.15</v>
      </c>
      <c r="F3984">
        <f t="shared" si="125"/>
        <v>89739</v>
      </c>
      <c r="H3984" s="11">
        <v>21.34</v>
      </c>
      <c r="I3984">
        <v>22.15</v>
      </c>
    </row>
    <row r="3985" spans="2:9" ht="30" x14ac:dyDescent="0.25">
      <c r="B3985" s="4">
        <v>89740</v>
      </c>
      <c r="C3985" s="8" t="s">
        <v>7585</v>
      </c>
      <c r="D3985" s="4" t="s">
        <v>42</v>
      </c>
      <c r="E3985" s="11">
        <f t="shared" si="124"/>
        <v>8.86</v>
      </c>
      <c r="F3985">
        <f t="shared" si="125"/>
        <v>89740</v>
      </c>
      <c r="H3985" s="14">
        <v>8.44</v>
      </c>
      <c r="I3985" s="811">
        <v>8.86</v>
      </c>
    </row>
    <row r="3986" spans="2:9" x14ac:dyDescent="0.25">
      <c r="B3986" s="6">
        <v>89741</v>
      </c>
      <c r="C3986" s="9" t="s">
        <v>7586</v>
      </c>
      <c r="D3986" s="6" t="s">
        <v>42</v>
      </c>
      <c r="E3986" s="11">
        <f t="shared" si="124"/>
        <v>20.059999999999999</v>
      </c>
      <c r="F3986">
        <f t="shared" si="125"/>
        <v>89741</v>
      </c>
      <c r="H3986" s="11">
        <v>19.66</v>
      </c>
      <c r="I3986">
        <v>20.059999999999999</v>
      </c>
    </row>
    <row r="3987" spans="2:9" ht="30" x14ac:dyDescent="0.25">
      <c r="B3987" s="4">
        <v>89742</v>
      </c>
      <c r="C3987" s="8" t="s">
        <v>7825</v>
      </c>
      <c r="D3987" s="4" t="s">
        <v>42</v>
      </c>
      <c r="E3987" s="11">
        <f t="shared" si="124"/>
        <v>36.51</v>
      </c>
      <c r="F3987">
        <f t="shared" si="125"/>
        <v>89742</v>
      </c>
      <c r="H3987" s="14">
        <v>35.700000000000003</v>
      </c>
      <c r="I3987" s="811">
        <v>36.51</v>
      </c>
    </row>
    <row r="3988" spans="2:9" ht="30" x14ac:dyDescent="0.25">
      <c r="B3988" s="6">
        <v>89743</v>
      </c>
      <c r="C3988" s="9" t="s">
        <v>7826</v>
      </c>
      <c r="D3988" s="6" t="s">
        <v>42</v>
      </c>
      <c r="E3988" s="11">
        <f t="shared" si="124"/>
        <v>54.87</v>
      </c>
      <c r="F3988">
        <f t="shared" si="125"/>
        <v>89743</v>
      </c>
      <c r="H3988" s="11">
        <v>54.06</v>
      </c>
      <c r="I3988">
        <v>54.87</v>
      </c>
    </row>
    <row r="3989" spans="2:9" ht="30" x14ac:dyDescent="0.25">
      <c r="B3989" s="4">
        <v>89744</v>
      </c>
      <c r="C3989" s="8" t="s">
        <v>7827</v>
      </c>
      <c r="D3989" s="4" t="s">
        <v>42</v>
      </c>
      <c r="E3989" s="11">
        <f t="shared" si="124"/>
        <v>25.99</v>
      </c>
      <c r="F3989">
        <f t="shared" si="125"/>
        <v>89744</v>
      </c>
      <c r="H3989" s="14">
        <v>25.05</v>
      </c>
      <c r="I3989" s="811">
        <v>25.99</v>
      </c>
    </row>
    <row r="3990" spans="2:9" ht="30" x14ac:dyDescent="0.25">
      <c r="B3990" s="6">
        <v>89746</v>
      </c>
      <c r="C3990" s="9" t="s">
        <v>7828</v>
      </c>
      <c r="D3990" s="6" t="s">
        <v>42</v>
      </c>
      <c r="E3990" s="11">
        <f t="shared" si="124"/>
        <v>26.74</v>
      </c>
      <c r="F3990">
        <f t="shared" si="125"/>
        <v>89746</v>
      </c>
      <c r="H3990" s="11">
        <v>25.8</v>
      </c>
      <c r="I3990">
        <v>26.74</v>
      </c>
    </row>
    <row r="3991" spans="2:9" ht="30" x14ac:dyDescent="0.25">
      <c r="B3991" s="4">
        <v>89747</v>
      </c>
      <c r="C3991" s="8" t="s">
        <v>7587</v>
      </c>
      <c r="D3991" s="4" t="s">
        <v>42</v>
      </c>
      <c r="E3991" s="11">
        <f t="shared" si="124"/>
        <v>25.32</v>
      </c>
      <c r="F3991">
        <f t="shared" si="125"/>
        <v>89747</v>
      </c>
      <c r="H3991" s="14">
        <v>24.92</v>
      </c>
      <c r="I3991" s="811">
        <v>25.32</v>
      </c>
    </row>
    <row r="3992" spans="2:9" ht="30" x14ac:dyDescent="0.25">
      <c r="B3992" s="6">
        <v>89748</v>
      </c>
      <c r="C3992" s="9" t="s">
        <v>7829</v>
      </c>
      <c r="D3992" s="6" t="s">
        <v>42</v>
      </c>
      <c r="E3992" s="11">
        <f t="shared" si="124"/>
        <v>39.409999999999997</v>
      </c>
      <c r="F3992">
        <f t="shared" si="125"/>
        <v>89748</v>
      </c>
      <c r="H3992" s="11">
        <v>38.47</v>
      </c>
      <c r="I3992">
        <v>39.409999999999997</v>
      </c>
    </row>
    <row r="3993" spans="2:9" ht="30" x14ac:dyDescent="0.25">
      <c r="B3993" s="4">
        <v>89749</v>
      </c>
      <c r="C3993" s="8" t="s">
        <v>7588</v>
      </c>
      <c r="D3993" s="4" t="s">
        <v>42</v>
      </c>
      <c r="E3993" s="11">
        <f t="shared" si="124"/>
        <v>14.89</v>
      </c>
      <c r="F3993">
        <f t="shared" si="125"/>
        <v>89749</v>
      </c>
      <c r="H3993" s="14">
        <v>14.49</v>
      </c>
      <c r="I3993" s="811">
        <v>14.89</v>
      </c>
    </row>
    <row r="3994" spans="2:9" ht="30" x14ac:dyDescent="0.25">
      <c r="B3994" s="6">
        <v>89750</v>
      </c>
      <c r="C3994" s="9" t="s">
        <v>7830</v>
      </c>
      <c r="D3994" s="6" t="s">
        <v>42</v>
      </c>
      <c r="E3994" s="11">
        <f t="shared" si="124"/>
        <v>70.66</v>
      </c>
      <c r="F3994">
        <f t="shared" si="125"/>
        <v>89750</v>
      </c>
      <c r="H3994" s="11">
        <v>69.72</v>
      </c>
      <c r="I3994">
        <v>70.66</v>
      </c>
    </row>
    <row r="3995" spans="2:9" ht="30" x14ac:dyDescent="0.25">
      <c r="B3995" s="4">
        <v>89752</v>
      </c>
      <c r="C3995" s="8" t="s">
        <v>7831</v>
      </c>
      <c r="D3995" s="4" t="s">
        <v>42</v>
      </c>
      <c r="E3995" s="11">
        <f t="shared" si="124"/>
        <v>7.26</v>
      </c>
      <c r="F3995">
        <f t="shared" si="125"/>
        <v>89752</v>
      </c>
      <c r="H3995" s="14">
        <v>6.84</v>
      </c>
      <c r="I3995" s="811">
        <v>7.26</v>
      </c>
    </row>
    <row r="3996" spans="2:9" ht="30" x14ac:dyDescent="0.25">
      <c r="B3996" s="6">
        <v>89753</v>
      </c>
      <c r="C3996" s="9" t="s">
        <v>7832</v>
      </c>
      <c r="D3996" s="6" t="s">
        <v>42</v>
      </c>
      <c r="E3996" s="11">
        <f t="shared" si="124"/>
        <v>8.6999999999999993</v>
      </c>
      <c r="F3996">
        <f t="shared" si="125"/>
        <v>89753</v>
      </c>
      <c r="H3996" s="11">
        <v>8.25</v>
      </c>
      <c r="I3996">
        <v>8.6999999999999993</v>
      </c>
    </row>
    <row r="3997" spans="2:9" ht="30" x14ac:dyDescent="0.25">
      <c r="B3997" s="4">
        <v>89754</v>
      </c>
      <c r="C3997" s="8" t="s">
        <v>7833</v>
      </c>
      <c r="D3997" s="4" t="s">
        <v>42</v>
      </c>
      <c r="E3997" s="11">
        <f t="shared" si="124"/>
        <v>19.309999999999999</v>
      </c>
      <c r="F3997">
        <f t="shared" si="125"/>
        <v>89754</v>
      </c>
      <c r="H3997" s="14">
        <v>18.86</v>
      </c>
      <c r="I3997" s="811">
        <v>19.309999999999999</v>
      </c>
    </row>
    <row r="3998" spans="2:9" x14ac:dyDescent="0.25">
      <c r="B3998" s="6">
        <v>89755</v>
      </c>
      <c r="C3998" s="9" t="s">
        <v>7589</v>
      </c>
      <c r="D3998" s="6" t="s">
        <v>42</v>
      </c>
      <c r="E3998" s="11">
        <f t="shared" si="124"/>
        <v>12.79</v>
      </c>
      <c r="F3998">
        <f t="shared" si="125"/>
        <v>89755</v>
      </c>
      <c r="H3998" s="11">
        <v>12.31</v>
      </c>
      <c r="I3998">
        <v>12.79</v>
      </c>
    </row>
    <row r="3999" spans="2:9" ht="30" x14ac:dyDescent="0.25">
      <c r="B3999" s="4">
        <v>89756</v>
      </c>
      <c r="C3999" s="8" t="s">
        <v>7590</v>
      </c>
      <c r="D3999" s="4" t="s">
        <v>42</v>
      </c>
      <c r="E3999" s="11">
        <f t="shared" si="124"/>
        <v>20.54</v>
      </c>
      <c r="F3999">
        <f t="shared" si="125"/>
        <v>89756</v>
      </c>
      <c r="H3999" s="14">
        <v>20.059999999999999</v>
      </c>
      <c r="I3999" s="811">
        <v>20.54</v>
      </c>
    </row>
    <row r="4000" spans="2:9" x14ac:dyDescent="0.25">
      <c r="B4000" s="6">
        <v>89757</v>
      </c>
      <c r="C4000" s="9" t="s">
        <v>7591</v>
      </c>
      <c r="D4000" s="6" t="s">
        <v>42</v>
      </c>
      <c r="E4000" s="11">
        <f t="shared" si="124"/>
        <v>26.14</v>
      </c>
      <c r="F4000">
        <f t="shared" si="125"/>
        <v>89757</v>
      </c>
      <c r="H4000" s="11">
        <v>25.66</v>
      </c>
      <c r="I4000">
        <v>26.14</v>
      </c>
    </row>
    <row r="4001" spans="2:9" ht="30" x14ac:dyDescent="0.25">
      <c r="B4001" s="4">
        <v>89758</v>
      </c>
      <c r="C4001" s="8" t="s">
        <v>7592</v>
      </c>
      <c r="D4001" s="4" t="s">
        <v>42</v>
      </c>
      <c r="E4001" s="11">
        <f t="shared" si="124"/>
        <v>31.57</v>
      </c>
      <c r="F4001">
        <f t="shared" si="125"/>
        <v>89758</v>
      </c>
      <c r="H4001" s="14">
        <v>31.11</v>
      </c>
      <c r="I4001" s="811">
        <v>31.57</v>
      </c>
    </row>
    <row r="4002" spans="2:9" ht="30" x14ac:dyDescent="0.25">
      <c r="B4002" s="6">
        <v>89759</v>
      </c>
      <c r="C4002" s="9" t="s">
        <v>7593</v>
      </c>
      <c r="D4002" s="6" t="s">
        <v>42</v>
      </c>
      <c r="E4002" s="11">
        <f t="shared" si="124"/>
        <v>10.92</v>
      </c>
      <c r="F4002">
        <f t="shared" si="125"/>
        <v>89759</v>
      </c>
      <c r="H4002" s="11">
        <v>10.48</v>
      </c>
      <c r="I4002">
        <v>10.92</v>
      </c>
    </row>
    <row r="4003" spans="2:9" x14ac:dyDescent="0.25">
      <c r="B4003" s="4">
        <v>89760</v>
      </c>
      <c r="C4003" s="8" t="s">
        <v>7594</v>
      </c>
      <c r="D4003" s="4" t="s">
        <v>42</v>
      </c>
      <c r="E4003" s="11">
        <f t="shared" si="124"/>
        <v>19.899999999999999</v>
      </c>
      <c r="F4003">
        <f t="shared" si="125"/>
        <v>89760</v>
      </c>
      <c r="H4003" s="14">
        <v>19.34</v>
      </c>
      <c r="I4003" s="811">
        <v>19.899999999999999</v>
      </c>
    </row>
    <row r="4004" spans="2:9" ht="30" x14ac:dyDescent="0.25">
      <c r="B4004" s="6">
        <v>89761</v>
      </c>
      <c r="C4004" s="9" t="s">
        <v>7595</v>
      </c>
      <c r="D4004" s="6" t="s">
        <v>42</v>
      </c>
      <c r="E4004" s="11">
        <f t="shared" si="124"/>
        <v>27.22</v>
      </c>
      <c r="F4004">
        <f t="shared" si="125"/>
        <v>89761</v>
      </c>
      <c r="H4004" s="11">
        <v>26.66</v>
      </c>
      <c r="I4004">
        <v>27.22</v>
      </c>
    </row>
    <row r="4005" spans="2:9" x14ac:dyDescent="0.25">
      <c r="B4005" s="4">
        <v>89762</v>
      </c>
      <c r="C4005" s="8" t="s">
        <v>7596</v>
      </c>
      <c r="D4005" s="4" t="s">
        <v>42</v>
      </c>
      <c r="E4005" s="11">
        <f t="shared" si="124"/>
        <v>37.69</v>
      </c>
      <c r="F4005">
        <f t="shared" si="125"/>
        <v>89762</v>
      </c>
      <c r="H4005" s="14">
        <v>37.130000000000003</v>
      </c>
      <c r="I4005" s="811">
        <v>37.69</v>
      </c>
    </row>
    <row r="4006" spans="2:9" ht="30" x14ac:dyDescent="0.25">
      <c r="B4006" s="6">
        <v>89763</v>
      </c>
      <c r="C4006" s="9" t="s">
        <v>7597</v>
      </c>
      <c r="D4006" s="6" t="s">
        <v>42</v>
      </c>
      <c r="E4006" s="11">
        <f t="shared" si="124"/>
        <v>47.32</v>
      </c>
      <c r="F4006">
        <f t="shared" si="125"/>
        <v>89763</v>
      </c>
      <c r="H4006" s="11">
        <v>46.78</v>
      </c>
      <c r="I4006">
        <v>47.32</v>
      </c>
    </row>
    <row r="4007" spans="2:9" ht="30" x14ac:dyDescent="0.25">
      <c r="B4007" s="4">
        <v>89764</v>
      </c>
      <c r="C4007" s="8" t="s">
        <v>7598</v>
      </c>
      <c r="D4007" s="4" t="s">
        <v>42</v>
      </c>
      <c r="E4007" s="11">
        <f t="shared" si="124"/>
        <v>31.98</v>
      </c>
      <c r="F4007">
        <f t="shared" si="125"/>
        <v>89764</v>
      </c>
      <c r="H4007" s="14">
        <v>31.46</v>
      </c>
      <c r="I4007" s="811">
        <v>31.98</v>
      </c>
    </row>
    <row r="4008" spans="2:9" x14ac:dyDescent="0.25">
      <c r="B4008" s="6">
        <v>89765</v>
      </c>
      <c r="C4008" s="9" t="s">
        <v>7599</v>
      </c>
      <c r="D4008" s="6" t="s">
        <v>42</v>
      </c>
      <c r="E4008" s="11">
        <f t="shared" si="124"/>
        <v>16.05</v>
      </c>
      <c r="F4008">
        <f t="shared" si="125"/>
        <v>89765</v>
      </c>
      <c r="H4008" s="11">
        <v>15.24</v>
      </c>
      <c r="I4008">
        <v>16.05</v>
      </c>
    </row>
    <row r="4009" spans="2:9" ht="30" x14ac:dyDescent="0.25">
      <c r="B4009" s="4">
        <v>89767</v>
      </c>
      <c r="C4009" s="8" t="s">
        <v>7600</v>
      </c>
      <c r="D4009" s="4" t="s">
        <v>42</v>
      </c>
      <c r="E4009" s="11">
        <f t="shared" si="124"/>
        <v>19.52</v>
      </c>
      <c r="F4009">
        <f t="shared" si="125"/>
        <v>89767</v>
      </c>
      <c r="H4009" s="14">
        <v>18.71</v>
      </c>
      <c r="I4009" s="811">
        <v>19.52</v>
      </c>
    </row>
    <row r="4010" spans="2:9" x14ac:dyDescent="0.25">
      <c r="B4010" s="6">
        <v>89768</v>
      </c>
      <c r="C4010" s="9" t="s">
        <v>7601</v>
      </c>
      <c r="D4010" s="6" t="s">
        <v>42</v>
      </c>
      <c r="E4010" s="11">
        <f t="shared" si="124"/>
        <v>22.9</v>
      </c>
      <c r="F4010">
        <f t="shared" si="125"/>
        <v>89768</v>
      </c>
      <c r="H4010" s="11">
        <v>21.94</v>
      </c>
      <c r="I4010">
        <v>22.9</v>
      </c>
    </row>
    <row r="4011" spans="2:9" x14ac:dyDescent="0.25">
      <c r="B4011" s="4">
        <v>89769</v>
      </c>
      <c r="C4011" s="8" t="s">
        <v>7602</v>
      </c>
      <c r="D4011" s="4" t="s">
        <v>42</v>
      </c>
      <c r="E4011" s="11">
        <f t="shared" si="124"/>
        <v>48.38</v>
      </c>
      <c r="F4011">
        <f t="shared" si="125"/>
        <v>89769</v>
      </c>
      <c r="H4011" s="14">
        <v>47.25</v>
      </c>
      <c r="I4011" s="811">
        <v>48.38</v>
      </c>
    </row>
    <row r="4012" spans="2:9" x14ac:dyDescent="0.25">
      <c r="B4012" s="6">
        <v>89772</v>
      </c>
      <c r="C4012" s="9" t="s">
        <v>7603</v>
      </c>
      <c r="D4012" s="6" t="s">
        <v>9</v>
      </c>
      <c r="E4012" s="11">
        <f t="shared" si="124"/>
        <v>72.83</v>
      </c>
      <c r="F4012">
        <f t="shared" si="125"/>
        <v>89772</v>
      </c>
      <c r="H4012" s="11">
        <v>72.650000000000006</v>
      </c>
      <c r="I4012">
        <v>72.83</v>
      </c>
    </row>
    <row r="4013" spans="2:9" ht="30" x14ac:dyDescent="0.25">
      <c r="B4013" s="4">
        <v>89774</v>
      </c>
      <c r="C4013" s="8" t="s">
        <v>7834</v>
      </c>
      <c r="D4013" s="4" t="s">
        <v>42</v>
      </c>
      <c r="E4013" s="11">
        <f t="shared" si="124"/>
        <v>14.49</v>
      </c>
      <c r="F4013">
        <f t="shared" si="125"/>
        <v>89774</v>
      </c>
      <c r="H4013" s="14">
        <v>13.96</v>
      </c>
      <c r="I4013" s="811">
        <v>14.49</v>
      </c>
    </row>
    <row r="4014" spans="2:9" ht="30" x14ac:dyDescent="0.25">
      <c r="B4014" s="6">
        <v>89776</v>
      </c>
      <c r="C4014" s="9" t="s">
        <v>7835</v>
      </c>
      <c r="D4014" s="6" t="s">
        <v>42</v>
      </c>
      <c r="E4014" s="11">
        <f t="shared" si="124"/>
        <v>23.68</v>
      </c>
      <c r="F4014">
        <f t="shared" si="125"/>
        <v>89776</v>
      </c>
      <c r="H4014" s="11">
        <v>23.15</v>
      </c>
      <c r="I4014">
        <v>23.68</v>
      </c>
    </row>
    <row r="4015" spans="2:9" x14ac:dyDescent="0.25">
      <c r="B4015" s="4">
        <v>89777</v>
      </c>
      <c r="C4015" s="8" t="s">
        <v>7604</v>
      </c>
      <c r="D4015" s="4" t="s">
        <v>42</v>
      </c>
      <c r="E4015" s="11">
        <f t="shared" si="124"/>
        <v>22.71</v>
      </c>
      <c r="F4015">
        <f t="shared" si="125"/>
        <v>89777</v>
      </c>
      <c r="H4015" s="14">
        <v>22.25</v>
      </c>
      <c r="I4015" s="811">
        <v>22.71</v>
      </c>
    </row>
    <row r="4016" spans="2:9" ht="30" x14ac:dyDescent="0.25">
      <c r="B4016" s="6">
        <v>89778</v>
      </c>
      <c r="C4016" s="9" t="s">
        <v>7836</v>
      </c>
      <c r="D4016" s="6" t="s">
        <v>42</v>
      </c>
      <c r="E4016" s="11">
        <f t="shared" si="124"/>
        <v>16.79</v>
      </c>
      <c r="F4016">
        <f t="shared" si="125"/>
        <v>89778</v>
      </c>
      <c r="H4016" s="11">
        <v>16.16</v>
      </c>
      <c r="I4016">
        <v>16.79</v>
      </c>
    </row>
    <row r="4017" spans="2:9" ht="30" x14ac:dyDescent="0.25">
      <c r="B4017" s="4">
        <v>89779</v>
      </c>
      <c r="C4017" s="8" t="s">
        <v>7837</v>
      </c>
      <c r="D4017" s="4" t="s">
        <v>42</v>
      </c>
      <c r="E4017" s="11">
        <f t="shared" si="124"/>
        <v>32.08</v>
      </c>
      <c r="F4017">
        <f t="shared" si="125"/>
        <v>89779</v>
      </c>
      <c r="H4017" s="14">
        <v>31.45</v>
      </c>
      <c r="I4017" s="811">
        <v>32.08</v>
      </c>
    </row>
    <row r="4018" spans="2:9" x14ac:dyDescent="0.25">
      <c r="B4018" s="6">
        <v>89780</v>
      </c>
      <c r="C4018" s="9" t="s">
        <v>7605</v>
      </c>
      <c r="D4018" s="6" t="s">
        <v>42</v>
      </c>
      <c r="E4018" s="11">
        <f t="shared" si="124"/>
        <v>21.38</v>
      </c>
      <c r="F4018">
        <f t="shared" si="125"/>
        <v>89780</v>
      </c>
      <c r="H4018" s="11">
        <v>20.92</v>
      </c>
      <c r="I4018">
        <v>21.38</v>
      </c>
    </row>
    <row r="4019" spans="2:9" x14ac:dyDescent="0.25">
      <c r="B4019" s="4">
        <v>89781</v>
      </c>
      <c r="C4019" s="8" t="s">
        <v>7606</v>
      </c>
      <c r="D4019" s="4" t="s">
        <v>42</v>
      </c>
      <c r="E4019" s="11">
        <f t="shared" si="124"/>
        <v>31.75</v>
      </c>
      <c r="F4019">
        <f t="shared" si="125"/>
        <v>89781</v>
      </c>
      <c r="H4019" s="14">
        <v>31.22</v>
      </c>
      <c r="I4019" s="811">
        <v>31.75</v>
      </c>
    </row>
    <row r="4020" spans="2:9" ht="30" x14ac:dyDescent="0.25">
      <c r="B4020" s="6">
        <v>89782</v>
      </c>
      <c r="C4020" s="9" t="s">
        <v>7838</v>
      </c>
      <c r="D4020" s="6" t="s">
        <v>42</v>
      </c>
      <c r="E4020" s="11">
        <f t="shared" si="124"/>
        <v>14.03</v>
      </c>
      <c r="F4020">
        <f t="shared" si="125"/>
        <v>89782</v>
      </c>
      <c r="H4020" s="11">
        <v>13.21</v>
      </c>
      <c r="I4020">
        <v>14.03</v>
      </c>
    </row>
    <row r="4021" spans="2:9" ht="30" x14ac:dyDescent="0.25">
      <c r="B4021" s="4">
        <v>89783</v>
      </c>
      <c r="C4021" s="8" t="s">
        <v>7839</v>
      </c>
      <c r="D4021" s="4" t="s">
        <v>42</v>
      </c>
      <c r="E4021" s="11">
        <f t="shared" si="124"/>
        <v>14.12</v>
      </c>
      <c r="F4021">
        <f t="shared" si="125"/>
        <v>89783</v>
      </c>
      <c r="H4021" s="14">
        <v>13.3</v>
      </c>
      <c r="I4021" s="811">
        <v>14.12</v>
      </c>
    </row>
    <row r="4022" spans="2:9" ht="30" x14ac:dyDescent="0.25">
      <c r="B4022" s="6">
        <v>89784</v>
      </c>
      <c r="C4022" s="9" t="s">
        <v>7840</v>
      </c>
      <c r="D4022" s="6" t="s">
        <v>42</v>
      </c>
      <c r="E4022" s="11">
        <f t="shared" si="124"/>
        <v>22.75</v>
      </c>
      <c r="F4022">
        <f t="shared" si="125"/>
        <v>89784</v>
      </c>
      <c r="H4022" s="11">
        <v>21.86</v>
      </c>
      <c r="I4022">
        <v>22.75</v>
      </c>
    </row>
    <row r="4023" spans="2:9" ht="30" x14ac:dyDescent="0.25">
      <c r="B4023" s="4">
        <v>89785</v>
      </c>
      <c r="C4023" s="8" t="s">
        <v>7841</v>
      </c>
      <c r="D4023" s="4" t="s">
        <v>42</v>
      </c>
      <c r="E4023" s="11">
        <f t="shared" si="124"/>
        <v>24.85</v>
      </c>
      <c r="F4023">
        <f t="shared" si="125"/>
        <v>89785</v>
      </c>
      <c r="H4023" s="14">
        <v>23.96</v>
      </c>
      <c r="I4023" s="811">
        <v>24.85</v>
      </c>
    </row>
    <row r="4024" spans="2:9" ht="30" x14ac:dyDescent="0.25">
      <c r="B4024" s="6">
        <v>89786</v>
      </c>
      <c r="C4024" s="9" t="s">
        <v>7842</v>
      </c>
      <c r="D4024" s="6" t="s">
        <v>42</v>
      </c>
      <c r="E4024" s="11">
        <f t="shared" si="124"/>
        <v>36.159999999999997</v>
      </c>
      <c r="F4024">
        <f t="shared" si="125"/>
        <v>89786</v>
      </c>
      <c r="H4024" s="11">
        <v>35.090000000000003</v>
      </c>
      <c r="I4024">
        <v>36.159999999999997</v>
      </c>
    </row>
    <row r="4025" spans="2:9" x14ac:dyDescent="0.25">
      <c r="B4025" s="4">
        <v>89787</v>
      </c>
      <c r="C4025" s="8" t="s">
        <v>7607</v>
      </c>
      <c r="D4025" s="4" t="s">
        <v>42</v>
      </c>
      <c r="E4025" s="11">
        <f t="shared" si="124"/>
        <v>31.42</v>
      </c>
      <c r="F4025">
        <f t="shared" si="125"/>
        <v>89787</v>
      </c>
      <c r="H4025" s="14">
        <v>30.89</v>
      </c>
      <c r="I4025" s="811">
        <v>31.42</v>
      </c>
    </row>
    <row r="4026" spans="2:9" x14ac:dyDescent="0.25">
      <c r="B4026" s="6">
        <v>89788</v>
      </c>
      <c r="C4026" s="9" t="s">
        <v>7608</v>
      </c>
      <c r="D4026" s="6" t="s">
        <v>42</v>
      </c>
      <c r="E4026" s="11">
        <f t="shared" si="124"/>
        <v>66.89</v>
      </c>
      <c r="F4026">
        <f t="shared" si="125"/>
        <v>89788</v>
      </c>
      <c r="H4026" s="11">
        <v>66.23</v>
      </c>
      <c r="I4026">
        <v>66.89</v>
      </c>
    </row>
    <row r="4027" spans="2:9" x14ac:dyDescent="0.25">
      <c r="B4027" s="4">
        <v>89789</v>
      </c>
      <c r="C4027" s="8" t="s">
        <v>7609</v>
      </c>
      <c r="D4027" s="4" t="s">
        <v>42</v>
      </c>
      <c r="E4027" s="11">
        <f t="shared" si="124"/>
        <v>57.19</v>
      </c>
      <c r="F4027">
        <f t="shared" si="125"/>
        <v>89789</v>
      </c>
      <c r="H4027" s="14">
        <v>56.53</v>
      </c>
      <c r="I4027" s="811">
        <v>57.19</v>
      </c>
    </row>
    <row r="4028" spans="2:9" x14ac:dyDescent="0.25">
      <c r="B4028" s="6">
        <v>89790</v>
      </c>
      <c r="C4028" s="9" t="s">
        <v>7610</v>
      </c>
      <c r="D4028" s="6" t="s">
        <v>42</v>
      </c>
      <c r="E4028" s="11">
        <f t="shared" si="124"/>
        <v>131.59</v>
      </c>
      <c r="F4028">
        <f t="shared" si="125"/>
        <v>89790</v>
      </c>
      <c r="H4028" s="11">
        <v>130.72</v>
      </c>
      <c r="I4028">
        <v>131.59</v>
      </c>
    </row>
    <row r="4029" spans="2:9" x14ac:dyDescent="0.25">
      <c r="B4029" s="4">
        <v>89791</v>
      </c>
      <c r="C4029" s="8" t="s">
        <v>7611</v>
      </c>
      <c r="D4029" s="4" t="s">
        <v>42</v>
      </c>
      <c r="E4029" s="11">
        <f t="shared" si="124"/>
        <v>127.2</v>
      </c>
      <c r="F4029">
        <f t="shared" si="125"/>
        <v>89791</v>
      </c>
      <c r="H4029" s="14">
        <v>126.33</v>
      </c>
      <c r="I4029" s="811">
        <v>127.2</v>
      </c>
    </row>
    <row r="4030" spans="2:9" x14ac:dyDescent="0.25">
      <c r="B4030" s="6">
        <v>89792</v>
      </c>
      <c r="C4030" s="9" t="s">
        <v>7612</v>
      </c>
      <c r="D4030" s="6" t="s">
        <v>42</v>
      </c>
      <c r="E4030" s="11">
        <f t="shared" si="124"/>
        <v>156.63</v>
      </c>
      <c r="F4030">
        <f t="shared" si="125"/>
        <v>89792</v>
      </c>
      <c r="H4030" s="11">
        <v>155.57</v>
      </c>
      <c r="I4030">
        <v>156.63</v>
      </c>
    </row>
    <row r="4031" spans="2:9" x14ac:dyDescent="0.25">
      <c r="B4031" s="4">
        <v>89793</v>
      </c>
      <c r="C4031" s="8" t="s">
        <v>7613</v>
      </c>
      <c r="D4031" s="4" t="s">
        <v>42</v>
      </c>
      <c r="E4031" s="11">
        <f t="shared" si="124"/>
        <v>183.94</v>
      </c>
      <c r="F4031">
        <f t="shared" si="125"/>
        <v>89793</v>
      </c>
      <c r="H4031" s="14">
        <v>182.88</v>
      </c>
      <c r="I4031" s="811">
        <v>183.94</v>
      </c>
    </row>
    <row r="4032" spans="2:9" x14ac:dyDescent="0.25">
      <c r="B4032" s="6">
        <v>89794</v>
      </c>
      <c r="C4032" s="9" t="s">
        <v>7614</v>
      </c>
      <c r="D4032" s="6" t="s">
        <v>42</v>
      </c>
      <c r="E4032" s="11">
        <f t="shared" si="124"/>
        <v>17.43</v>
      </c>
      <c r="F4032">
        <f t="shared" si="125"/>
        <v>89794</v>
      </c>
      <c r="H4032" s="11">
        <v>17.13</v>
      </c>
      <c r="I4032">
        <v>17.43</v>
      </c>
    </row>
    <row r="4033" spans="2:9" ht="30" x14ac:dyDescent="0.25">
      <c r="B4033" s="4">
        <v>89795</v>
      </c>
      <c r="C4033" s="8" t="s">
        <v>7843</v>
      </c>
      <c r="D4033" s="4" t="s">
        <v>42</v>
      </c>
      <c r="E4033" s="11">
        <f t="shared" si="124"/>
        <v>38.01</v>
      </c>
      <c r="F4033">
        <f t="shared" si="125"/>
        <v>89795</v>
      </c>
      <c r="H4033" s="14">
        <v>36.94</v>
      </c>
      <c r="I4033" s="811">
        <v>38.01</v>
      </c>
    </row>
    <row r="4034" spans="2:9" ht="30" x14ac:dyDescent="0.25">
      <c r="B4034" s="6">
        <v>89796</v>
      </c>
      <c r="C4034" s="9" t="s">
        <v>7844</v>
      </c>
      <c r="D4034" s="6" t="s">
        <v>42</v>
      </c>
      <c r="E4034" s="11">
        <f t="shared" si="124"/>
        <v>40.67</v>
      </c>
      <c r="F4034">
        <f t="shared" si="125"/>
        <v>89796</v>
      </c>
      <c r="H4034" s="11">
        <v>39.409999999999997</v>
      </c>
      <c r="I4034">
        <v>40.67</v>
      </c>
    </row>
    <row r="4035" spans="2:9" ht="30" x14ac:dyDescent="0.25">
      <c r="B4035" s="4">
        <v>89797</v>
      </c>
      <c r="C4035" s="8" t="s">
        <v>7845</v>
      </c>
      <c r="D4035" s="4" t="s">
        <v>42</v>
      </c>
      <c r="E4035" s="11">
        <f t="shared" ref="E4035:E4098" si="126">IF($K$2=$H$1,H4035,I4035)</f>
        <v>47.85</v>
      </c>
      <c r="F4035">
        <f t="shared" ref="F4035:F4098" si="127">IF(LEN($B4035)=7,CONCATENATE(MID($B4035,1,6),"00",RIGHT($B4035,1)),IF(LEN($B4035)=8,CONCATENATE(MID($B4035,1,6),"0",RIGHT($B4035,2)),$B4035))</f>
        <v>89797</v>
      </c>
      <c r="H4035" s="14">
        <v>46.59</v>
      </c>
      <c r="I4035" s="811">
        <v>47.85</v>
      </c>
    </row>
    <row r="4036" spans="2:9" ht="30" x14ac:dyDescent="0.25">
      <c r="B4036" s="6">
        <v>89801</v>
      </c>
      <c r="C4036" s="9" t="s">
        <v>7846</v>
      </c>
      <c r="D4036" s="6" t="s">
        <v>42</v>
      </c>
      <c r="E4036" s="11">
        <f t="shared" si="126"/>
        <v>9.31</v>
      </c>
      <c r="F4036">
        <f t="shared" si="127"/>
        <v>89801</v>
      </c>
      <c r="H4036" s="11">
        <v>9.15</v>
      </c>
      <c r="I4036">
        <v>9.31</v>
      </c>
    </row>
    <row r="4037" spans="2:9" ht="30" x14ac:dyDescent="0.25">
      <c r="B4037" s="4">
        <v>89802</v>
      </c>
      <c r="C4037" s="8" t="s">
        <v>7847</v>
      </c>
      <c r="D4037" s="4" t="s">
        <v>42</v>
      </c>
      <c r="E4037" s="11">
        <f t="shared" si="126"/>
        <v>9.9600000000000009</v>
      </c>
      <c r="F4037">
        <f t="shared" si="127"/>
        <v>89802</v>
      </c>
      <c r="H4037" s="14">
        <v>9.8000000000000007</v>
      </c>
      <c r="I4037" s="811">
        <v>9.9600000000000009</v>
      </c>
    </row>
    <row r="4038" spans="2:9" ht="30" x14ac:dyDescent="0.25">
      <c r="B4038" s="6">
        <v>89803</v>
      </c>
      <c r="C4038" s="9" t="s">
        <v>7848</v>
      </c>
      <c r="D4038" s="6" t="s">
        <v>42</v>
      </c>
      <c r="E4038" s="11">
        <f t="shared" si="126"/>
        <v>16.86</v>
      </c>
      <c r="F4038">
        <f t="shared" si="127"/>
        <v>89803</v>
      </c>
      <c r="H4038" s="11">
        <v>16.7</v>
      </c>
      <c r="I4038">
        <v>16.86</v>
      </c>
    </row>
    <row r="4039" spans="2:9" ht="30" x14ac:dyDescent="0.25">
      <c r="B4039" s="4">
        <v>89804</v>
      </c>
      <c r="C4039" s="8" t="s">
        <v>7849</v>
      </c>
      <c r="D4039" s="4" t="s">
        <v>42</v>
      </c>
      <c r="E4039" s="11">
        <f t="shared" si="126"/>
        <v>18.809999999999999</v>
      </c>
      <c r="F4039">
        <f t="shared" si="127"/>
        <v>89804</v>
      </c>
      <c r="H4039" s="14">
        <v>18.649999999999999</v>
      </c>
      <c r="I4039" s="811">
        <v>18.809999999999999</v>
      </c>
    </row>
    <row r="4040" spans="2:9" ht="30" x14ac:dyDescent="0.25">
      <c r="B4040" s="6">
        <v>89805</v>
      </c>
      <c r="C4040" s="9" t="s">
        <v>7850</v>
      </c>
      <c r="D4040" s="6" t="s">
        <v>42</v>
      </c>
      <c r="E4040" s="11">
        <f t="shared" si="126"/>
        <v>19.440000000000001</v>
      </c>
      <c r="F4040">
        <f t="shared" si="127"/>
        <v>89805</v>
      </c>
      <c r="H4040" s="11">
        <v>18.829999999999998</v>
      </c>
      <c r="I4040">
        <v>19.440000000000001</v>
      </c>
    </row>
    <row r="4041" spans="2:9" ht="30" x14ac:dyDescent="0.25">
      <c r="B4041" s="4">
        <v>89806</v>
      </c>
      <c r="C4041" s="8" t="s">
        <v>7851</v>
      </c>
      <c r="D4041" s="4" t="s">
        <v>42</v>
      </c>
      <c r="E4041" s="11">
        <f t="shared" si="126"/>
        <v>20.309999999999999</v>
      </c>
      <c r="F4041">
        <f t="shared" si="127"/>
        <v>89806</v>
      </c>
      <c r="H4041" s="14">
        <v>19.7</v>
      </c>
      <c r="I4041" s="811">
        <v>20.309999999999999</v>
      </c>
    </row>
    <row r="4042" spans="2:9" ht="30" x14ac:dyDescent="0.25">
      <c r="B4042" s="6">
        <v>89807</v>
      </c>
      <c r="C4042" s="9" t="s">
        <v>7852</v>
      </c>
      <c r="D4042" s="6" t="s">
        <v>42</v>
      </c>
      <c r="E4042" s="11">
        <f t="shared" si="126"/>
        <v>34.67</v>
      </c>
      <c r="F4042">
        <f t="shared" si="127"/>
        <v>89807</v>
      </c>
      <c r="H4042" s="11">
        <v>34.06</v>
      </c>
      <c r="I4042">
        <v>34.67</v>
      </c>
    </row>
    <row r="4043" spans="2:9" ht="30" x14ac:dyDescent="0.25">
      <c r="B4043" s="4">
        <v>89808</v>
      </c>
      <c r="C4043" s="8" t="s">
        <v>7853</v>
      </c>
      <c r="D4043" s="4" t="s">
        <v>42</v>
      </c>
      <c r="E4043" s="11">
        <f t="shared" si="126"/>
        <v>53.03</v>
      </c>
      <c r="F4043">
        <f t="shared" si="127"/>
        <v>89808</v>
      </c>
      <c r="H4043" s="14">
        <v>52.42</v>
      </c>
      <c r="I4043" s="811">
        <v>53.03</v>
      </c>
    </row>
    <row r="4044" spans="2:9" ht="30" x14ac:dyDescent="0.25">
      <c r="B4044" s="6">
        <v>89809</v>
      </c>
      <c r="C4044" s="9" t="s">
        <v>7854</v>
      </c>
      <c r="D4044" s="6" t="s">
        <v>42</v>
      </c>
      <c r="E4044" s="11">
        <f t="shared" si="126"/>
        <v>27.13</v>
      </c>
      <c r="F4044">
        <f t="shared" si="127"/>
        <v>89809</v>
      </c>
      <c r="H4044" s="11">
        <v>26.08</v>
      </c>
      <c r="I4044">
        <v>27.13</v>
      </c>
    </row>
    <row r="4045" spans="2:9" ht="30" x14ac:dyDescent="0.25">
      <c r="B4045" s="4">
        <v>89810</v>
      </c>
      <c r="C4045" s="8" t="s">
        <v>7855</v>
      </c>
      <c r="D4045" s="4" t="s">
        <v>42</v>
      </c>
      <c r="E4045" s="11">
        <f t="shared" si="126"/>
        <v>27.88</v>
      </c>
      <c r="F4045">
        <f t="shared" si="127"/>
        <v>89810</v>
      </c>
      <c r="H4045" s="14">
        <v>26.83</v>
      </c>
      <c r="I4045" s="811">
        <v>27.88</v>
      </c>
    </row>
    <row r="4046" spans="2:9" ht="30" x14ac:dyDescent="0.25">
      <c r="B4046" s="6">
        <v>89811</v>
      </c>
      <c r="C4046" s="9" t="s">
        <v>7856</v>
      </c>
      <c r="D4046" s="6" t="s">
        <v>42</v>
      </c>
      <c r="E4046" s="11">
        <f t="shared" si="126"/>
        <v>40.549999999999997</v>
      </c>
      <c r="F4046">
        <f t="shared" si="127"/>
        <v>89811</v>
      </c>
      <c r="H4046" s="11">
        <v>39.5</v>
      </c>
      <c r="I4046">
        <v>40.549999999999997</v>
      </c>
    </row>
    <row r="4047" spans="2:9" ht="30" x14ac:dyDescent="0.25">
      <c r="B4047" s="4">
        <v>89812</v>
      </c>
      <c r="C4047" s="8" t="s">
        <v>7857</v>
      </c>
      <c r="D4047" s="4" t="s">
        <v>42</v>
      </c>
      <c r="E4047" s="11">
        <f t="shared" si="126"/>
        <v>71.8</v>
      </c>
      <c r="F4047">
        <f t="shared" si="127"/>
        <v>89812</v>
      </c>
      <c r="H4047" s="14">
        <v>70.75</v>
      </c>
      <c r="I4047" s="811">
        <v>71.8</v>
      </c>
    </row>
    <row r="4048" spans="2:9" ht="30" x14ac:dyDescent="0.25">
      <c r="B4048" s="6">
        <v>89813</v>
      </c>
      <c r="C4048" s="9" t="s">
        <v>7858</v>
      </c>
      <c r="D4048" s="6" t="s">
        <v>42</v>
      </c>
      <c r="E4048" s="11">
        <f t="shared" si="126"/>
        <v>5.41</v>
      </c>
      <c r="F4048">
        <f t="shared" si="127"/>
        <v>89813</v>
      </c>
      <c r="H4048" s="11">
        <v>5.29</v>
      </c>
      <c r="I4048">
        <v>5.41</v>
      </c>
    </row>
    <row r="4049" spans="2:9" ht="30" x14ac:dyDescent="0.25">
      <c r="B4049" s="4">
        <v>89814</v>
      </c>
      <c r="C4049" s="8" t="s">
        <v>7859</v>
      </c>
      <c r="D4049" s="4" t="s">
        <v>42</v>
      </c>
      <c r="E4049" s="11">
        <f t="shared" si="126"/>
        <v>16.100000000000001</v>
      </c>
      <c r="F4049">
        <f t="shared" si="127"/>
        <v>89814</v>
      </c>
      <c r="H4049" s="14">
        <v>15.98</v>
      </c>
      <c r="I4049" s="811">
        <v>16.100000000000001</v>
      </c>
    </row>
    <row r="4050" spans="2:9" x14ac:dyDescent="0.25">
      <c r="B4050" s="6">
        <v>89815</v>
      </c>
      <c r="C4050" s="9" t="s">
        <v>7615</v>
      </c>
      <c r="D4050" s="6" t="s">
        <v>42</v>
      </c>
      <c r="E4050" s="11">
        <f t="shared" si="126"/>
        <v>24.75</v>
      </c>
      <c r="F4050">
        <f t="shared" si="127"/>
        <v>89815</v>
      </c>
      <c r="H4050" s="11">
        <v>24.45</v>
      </c>
      <c r="I4050">
        <v>24.75</v>
      </c>
    </row>
    <row r="4051" spans="2:9" x14ac:dyDescent="0.25">
      <c r="B4051" s="4">
        <v>89816</v>
      </c>
      <c r="C4051" s="8" t="s">
        <v>7616</v>
      </c>
      <c r="D4051" s="4" t="s">
        <v>42</v>
      </c>
      <c r="E4051" s="11">
        <f t="shared" si="126"/>
        <v>35.22</v>
      </c>
      <c r="F4051">
        <f t="shared" si="127"/>
        <v>89816</v>
      </c>
      <c r="H4051" s="14">
        <v>34.92</v>
      </c>
      <c r="I4051" s="811">
        <v>35.22</v>
      </c>
    </row>
    <row r="4052" spans="2:9" ht="30" x14ac:dyDescent="0.25">
      <c r="B4052" s="6">
        <v>89817</v>
      </c>
      <c r="C4052" s="9" t="s">
        <v>7860</v>
      </c>
      <c r="D4052" s="6" t="s">
        <v>42</v>
      </c>
      <c r="E4052" s="11">
        <f t="shared" si="126"/>
        <v>13.23</v>
      </c>
      <c r="F4052">
        <f t="shared" si="127"/>
        <v>89817</v>
      </c>
      <c r="H4052" s="11">
        <v>12.82</v>
      </c>
      <c r="I4052">
        <v>13.23</v>
      </c>
    </row>
    <row r="4053" spans="2:9" x14ac:dyDescent="0.25">
      <c r="B4053" s="4">
        <v>89818</v>
      </c>
      <c r="C4053" s="8" t="s">
        <v>7617</v>
      </c>
      <c r="D4053" s="4" t="s">
        <v>42</v>
      </c>
      <c r="E4053" s="11">
        <f t="shared" si="126"/>
        <v>44.92</v>
      </c>
      <c r="F4053">
        <f t="shared" si="127"/>
        <v>89818</v>
      </c>
      <c r="H4053" s="14">
        <v>44.62</v>
      </c>
      <c r="I4053" s="811">
        <v>44.92</v>
      </c>
    </row>
    <row r="4054" spans="2:9" ht="30" x14ac:dyDescent="0.25">
      <c r="B4054" s="6">
        <v>89819</v>
      </c>
      <c r="C4054" s="9" t="s">
        <v>7861</v>
      </c>
      <c r="D4054" s="6" t="s">
        <v>42</v>
      </c>
      <c r="E4054" s="11">
        <f t="shared" si="126"/>
        <v>22.46</v>
      </c>
      <c r="F4054">
        <f t="shared" si="127"/>
        <v>89819</v>
      </c>
      <c r="H4054" s="11">
        <v>22.05</v>
      </c>
      <c r="I4054">
        <v>22.46</v>
      </c>
    </row>
    <row r="4055" spans="2:9" ht="30" x14ac:dyDescent="0.25">
      <c r="B4055" s="4">
        <v>89821</v>
      </c>
      <c r="C4055" s="8" t="s">
        <v>7862</v>
      </c>
      <c r="D4055" s="4" t="s">
        <v>42</v>
      </c>
      <c r="E4055" s="11">
        <f t="shared" si="126"/>
        <v>17.54</v>
      </c>
      <c r="F4055">
        <f t="shared" si="127"/>
        <v>89821</v>
      </c>
      <c r="H4055" s="14">
        <v>16.850000000000001</v>
      </c>
      <c r="I4055" s="811">
        <v>17.54</v>
      </c>
    </row>
    <row r="4056" spans="2:9" x14ac:dyDescent="0.25">
      <c r="B4056" s="6">
        <v>89822</v>
      </c>
      <c r="C4056" s="9" t="s">
        <v>7618</v>
      </c>
      <c r="D4056" s="6" t="s">
        <v>42</v>
      </c>
      <c r="E4056" s="11">
        <f t="shared" si="126"/>
        <v>22.61</v>
      </c>
      <c r="F4056">
        <f t="shared" si="127"/>
        <v>89822</v>
      </c>
      <c r="H4056" s="11">
        <v>22.25</v>
      </c>
      <c r="I4056">
        <v>22.61</v>
      </c>
    </row>
    <row r="4057" spans="2:9" ht="30" x14ac:dyDescent="0.25">
      <c r="B4057" s="4">
        <v>89823</v>
      </c>
      <c r="C4057" s="8" t="s">
        <v>7863</v>
      </c>
      <c r="D4057" s="4" t="s">
        <v>42</v>
      </c>
      <c r="E4057" s="11">
        <f t="shared" si="126"/>
        <v>32.83</v>
      </c>
      <c r="F4057">
        <f t="shared" si="127"/>
        <v>89823</v>
      </c>
      <c r="H4057" s="14">
        <v>32.14</v>
      </c>
      <c r="I4057" s="811">
        <v>32.83</v>
      </c>
    </row>
    <row r="4058" spans="2:9" x14ac:dyDescent="0.25">
      <c r="B4058" s="6">
        <v>89824</v>
      </c>
      <c r="C4058" s="9" t="s">
        <v>7619</v>
      </c>
      <c r="D4058" s="6" t="s">
        <v>42</v>
      </c>
      <c r="E4058" s="11">
        <f t="shared" si="126"/>
        <v>33.36</v>
      </c>
      <c r="F4058">
        <f t="shared" si="127"/>
        <v>89824</v>
      </c>
      <c r="H4058" s="11">
        <v>33</v>
      </c>
      <c r="I4058">
        <v>33.36</v>
      </c>
    </row>
    <row r="4059" spans="2:9" ht="30" x14ac:dyDescent="0.25">
      <c r="B4059" s="4">
        <v>89825</v>
      </c>
      <c r="C4059" s="8" t="s">
        <v>7864</v>
      </c>
      <c r="D4059" s="4" t="s">
        <v>42</v>
      </c>
      <c r="E4059" s="11">
        <f t="shared" si="126"/>
        <v>16.329999999999998</v>
      </c>
      <c r="F4059">
        <f t="shared" si="127"/>
        <v>89825</v>
      </c>
      <c r="H4059" s="14">
        <v>16.11</v>
      </c>
      <c r="I4059" s="811">
        <v>16.329999999999998</v>
      </c>
    </row>
    <row r="4060" spans="2:9" ht="30" x14ac:dyDescent="0.25">
      <c r="B4060" s="6">
        <v>89826</v>
      </c>
      <c r="C4060" s="9" t="s">
        <v>7620</v>
      </c>
      <c r="D4060" s="6" t="s">
        <v>42</v>
      </c>
      <c r="E4060" s="11">
        <f t="shared" si="126"/>
        <v>104.54</v>
      </c>
      <c r="F4060">
        <f t="shared" si="127"/>
        <v>89826</v>
      </c>
      <c r="H4060" s="11">
        <v>104.22</v>
      </c>
      <c r="I4060">
        <v>104.54</v>
      </c>
    </row>
    <row r="4061" spans="2:9" ht="30" x14ac:dyDescent="0.25">
      <c r="B4061" s="4">
        <v>89827</v>
      </c>
      <c r="C4061" s="8" t="s">
        <v>7865</v>
      </c>
      <c r="D4061" s="4" t="s">
        <v>42</v>
      </c>
      <c r="E4061" s="11">
        <f t="shared" si="126"/>
        <v>18.43</v>
      </c>
      <c r="F4061">
        <f t="shared" si="127"/>
        <v>89827</v>
      </c>
      <c r="H4061" s="14">
        <v>18.21</v>
      </c>
      <c r="I4061" s="811">
        <v>18.43</v>
      </c>
    </row>
    <row r="4062" spans="2:9" x14ac:dyDescent="0.25">
      <c r="B4062" s="6">
        <v>89828</v>
      </c>
      <c r="C4062" s="9" t="s">
        <v>7621</v>
      </c>
      <c r="D4062" s="6" t="s">
        <v>42</v>
      </c>
      <c r="E4062" s="11">
        <f t="shared" si="126"/>
        <v>50.89</v>
      </c>
      <c r="F4062">
        <f t="shared" si="127"/>
        <v>89828</v>
      </c>
      <c r="H4062" s="11">
        <v>50.53</v>
      </c>
      <c r="I4062">
        <v>50.89</v>
      </c>
    </row>
    <row r="4063" spans="2:9" ht="30" x14ac:dyDescent="0.25">
      <c r="B4063" s="4">
        <v>89829</v>
      </c>
      <c r="C4063" s="8" t="s">
        <v>7866</v>
      </c>
      <c r="D4063" s="4" t="s">
        <v>42</v>
      </c>
      <c r="E4063" s="11">
        <f t="shared" si="126"/>
        <v>33.72</v>
      </c>
      <c r="F4063">
        <f t="shared" si="127"/>
        <v>89829</v>
      </c>
      <c r="H4063" s="14">
        <v>32.9</v>
      </c>
      <c r="I4063" s="811">
        <v>33.72</v>
      </c>
    </row>
    <row r="4064" spans="2:9" ht="30" x14ac:dyDescent="0.25">
      <c r="B4064" s="6">
        <v>89830</v>
      </c>
      <c r="C4064" s="9" t="s">
        <v>7867</v>
      </c>
      <c r="D4064" s="6" t="s">
        <v>42</v>
      </c>
      <c r="E4064" s="11">
        <f t="shared" si="126"/>
        <v>35.57</v>
      </c>
      <c r="F4064">
        <f t="shared" si="127"/>
        <v>89830</v>
      </c>
      <c r="H4064" s="11">
        <v>34.75</v>
      </c>
      <c r="I4064">
        <v>35.57</v>
      </c>
    </row>
    <row r="4065" spans="2:9" x14ac:dyDescent="0.25">
      <c r="B4065" s="4">
        <v>89831</v>
      </c>
      <c r="C4065" s="8" t="s">
        <v>7622</v>
      </c>
      <c r="D4065" s="4" t="s">
        <v>42</v>
      </c>
      <c r="E4065" s="11">
        <f t="shared" si="126"/>
        <v>54.12</v>
      </c>
      <c r="F4065">
        <f t="shared" si="127"/>
        <v>89831</v>
      </c>
      <c r="H4065" s="14">
        <v>53.8</v>
      </c>
      <c r="I4065" s="811">
        <v>54.12</v>
      </c>
    </row>
    <row r="4066" spans="2:9" ht="30" x14ac:dyDescent="0.25">
      <c r="B4066" s="6">
        <v>89832</v>
      </c>
      <c r="C4066" s="9" t="s">
        <v>7623</v>
      </c>
      <c r="D4066" s="6" t="s">
        <v>42</v>
      </c>
      <c r="E4066" s="11">
        <f t="shared" si="126"/>
        <v>35.450000000000003</v>
      </c>
      <c r="F4066">
        <f t="shared" si="127"/>
        <v>89832</v>
      </c>
      <c r="H4066" s="11">
        <v>34.92</v>
      </c>
      <c r="I4066">
        <v>35.450000000000003</v>
      </c>
    </row>
    <row r="4067" spans="2:9" ht="30" x14ac:dyDescent="0.25">
      <c r="B4067" s="4">
        <v>89833</v>
      </c>
      <c r="C4067" s="8" t="s">
        <v>7868</v>
      </c>
      <c r="D4067" s="4" t="s">
        <v>42</v>
      </c>
      <c r="E4067" s="11">
        <f t="shared" si="126"/>
        <v>42.18</v>
      </c>
      <c r="F4067">
        <f t="shared" si="127"/>
        <v>89833</v>
      </c>
      <c r="H4067" s="14">
        <v>40.78</v>
      </c>
      <c r="I4067" s="811">
        <v>42.18</v>
      </c>
    </row>
    <row r="4068" spans="2:9" ht="30" x14ac:dyDescent="0.25">
      <c r="B4068" s="6">
        <v>89834</v>
      </c>
      <c r="C4068" s="9" t="s">
        <v>7869</v>
      </c>
      <c r="D4068" s="6" t="s">
        <v>42</v>
      </c>
      <c r="E4068" s="11">
        <f t="shared" si="126"/>
        <v>49.36</v>
      </c>
      <c r="F4068">
        <f t="shared" si="127"/>
        <v>89834</v>
      </c>
      <c r="H4068" s="11">
        <v>47.96</v>
      </c>
      <c r="I4068">
        <v>49.36</v>
      </c>
    </row>
    <row r="4069" spans="2:9" x14ac:dyDescent="0.25">
      <c r="B4069" s="4">
        <v>89835</v>
      </c>
      <c r="C4069" s="8" t="s">
        <v>7624</v>
      </c>
      <c r="D4069" s="4" t="s">
        <v>42</v>
      </c>
      <c r="E4069" s="11">
        <f t="shared" si="126"/>
        <v>38.049999999999997</v>
      </c>
      <c r="F4069">
        <f t="shared" si="127"/>
        <v>89835</v>
      </c>
      <c r="H4069" s="14">
        <v>37.61</v>
      </c>
      <c r="I4069" s="811">
        <v>38.049999999999997</v>
      </c>
    </row>
    <row r="4070" spans="2:9" ht="30" x14ac:dyDescent="0.25">
      <c r="B4070" s="6">
        <v>89836</v>
      </c>
      <c r="C4070" s="9" t="s">
        <v>7625</v>
      </c>
      <c r="D4070" s="6" t="s">
        <v>42</v>
      </c>
      <c r="E4070" s="11">
        <f t="shared" si="126"/>
        <v>164.01</v>
      </c>
      <c r="F4070">
        <f t="shared" si="127"/>
        <v>89836</v>
      </c>
      <c r="H4070" s="11">
        <v>163.57</v>
      </c>
      <c r="I4070">
        <v>164.01</v>
      </c>
    </row>
    <row r="4071" spans="2:9" x14ac:dyDescent="0.25">
      <c r="B4071" s="4">
        <v>89837</v>
      </c>
      <c r="C4071" s="8" t="s">
        <v>7626</v>
      </c>
      <c r="D4071" s="4" t="s">
        <v>42</v>
      </c>
      <c r="E4071" s="11">
        <f t="shared" si="126"/>
        <v>110.74</v>
      </c>
      <c r="F4071">
        <f t="shared" si="127"/>
        <v>89837</v>
      </c>
      <c r="H4071" s="14">
        <v>110.3</v>
      </c>
      <c r="I4071" s="811">
        <v>110.74</v>
      </c>
    </row>
    <row r="4072" spans="2:9" x14ac:dyDescent="0.25">
      <c r="B4072" s="6">
        <v>89838</v>
      </c>
      <c r="C4072" s="9" t="s">
        <v>7627</v>
      </c>
      <c r="D4072" s="6" t="s">
        <v>42</v>
      </c>
      <c r="E4072" s="11">
        <f t="shared" si="126"/>
        <v>127.05</v>
      </c>
      <c r="F4072">
        <f t="shared" si="127"/>
        <v>89838</v>
      </c>
      <c r="H4072" s="11">
        <v>126.46</v>
      </c>
      <c r="I4072">
        <v>127.05</v>
      </c>
    </row>
    <row r="4073" spans="2:9" x14ac:dyDescent="0.25">
      <c r="B4073" s="4">
        <v>89839</v>
      </c>
      <c r="C4073" s="8" t="s">
        <v>7628</v>
      </c>
      <c r="D4073" s="4" t="s">
        <v>42</v>
      </c>
      <c r="E4073" s="11">
        <f t="shared" si="126"/>
        <v>143.69</v>
      </c>
      <c r="F4073">
        <f t="shared" si="127"/>
        <v>89839</v>
      </c>
      <c r="H4073" s="14">
        <v>143.1</v>
      </c>
      <c r="I4073" s="811">
        <v>143.69</v>
      </c>
    </row>
    <row r="4074" spans="2:9" x14ac:dyDescent="0.25">
      <c r="B4074" s="6">
        <v>89840</v>
      </c>
      <c r="C4074" s="9" t="s">
        <v>7629</v>
      </c>
      <c r="D4074" s="6" t="s">
        <v>42</v>
      </c>
      <c r="E4074" s="11">
        <f t="shared" si="126"/>
        <v>150.80000000000001</v>
      </c>
      <c r="F4074">
        <f t="shared" si="127"/>
        <v>89840</v>
      </c>
      <c r="H4074" s="11">
        <v>150.09</v>
      </c>
      <c r="I4074">
        <v>150.80000000000001</v>
      </c>
    </row>
    <row r="4075" spans="2:9" x14ac:dyDescent="0.25">
      <c r="B4075" s="4">
        <v>89841</v>
      </c>
      <c r="C4075" s="8" t="s">
        <v>7630</v>
      </c>
      <c r="D4075" s="4" t="s">
        <v>42</v>
      </c>
      <c r="E4075" s="11">
        <f t="shared" si="126"/>
        <v>218.3</v>
      </c>
      <c r="F4075">
        <f t="shared" si="127"/>
        <v>89841</v>
      </c>
      <c r="H4075" s="14">
        <v>217.59</v>
      </c>
      <c r="I4075" s="811">
        <v>218.3</v>
      </c>
    </row>
    <row r="4076" spans="2:9" x14ac:dyDescent="0.25">
      <c r="B4076" s="6">
        <v>89842</v>
      </c>
      <c r="C4076" s="9" t="s">
        <v>7631</v>
      </c>
      <c r="D4076" s="6" t="s">
        <v>42</v>
      </c>
      <c r="E4076" s="11">
        <f t="shared" si="126"/>
        <v>43.43</v>
      </c>
      <c r="F4076">
        <f t="shared" si="127"/>
        <v>89842</v>
      </c>
      <c r="H4076" s="11">
        <v>42.83</v>
      </c>
      <c r="I4076">
        <v>43.43</v>
      </c>
    </row>
    <row r="4077" spans="2:9" x14ac:dyDescent="0.25">
      <c r="B4077" s="4">
        <v>89844</v>
      </c>
      <c r="C4077" s="8" t="s">
        <v>7632</v>
      </c>
      <c r="D4077" s="4" t="s">
        <v>42</v>
      </c>
      <c r="E4077" s="11">
        <f t="shared" si="126"/>
        <v>54.53</v>
      </c>
      <c r="F4077">
        <f t="shared" si="127"/>
        <v>89844</v>
      </c>
      <c r="H4077" s="14">
        <v>53.82</v>
      </c>
      <c r="I4077" s="811">
        <v>54.53</v>
      </c>
    </row>
    <row r="4078" spans="2:9" x14ac:dyDescent="0.25">
      <c r="B4078" s="6">
        <v>89845</v>
      </c>
      <c r="C4078" s="9" t="s">
        <v>7633</v>
      </c>
      <c r="D4078" s="6" t="s">
        <v>42</v>
      </c>
      <c r="E4078" s="11">
        <f t="shared" si="126"/>
        <v>84.55</v>
      </c>
      <c r="F4078">
        <f t="shared" si="127"/>
        <v>89845</v>
      </c>
      <c r="H4078" s="11">
        <v>83.65</v>
      </c>
      <c r="I4078">
        <v>84.55</v>
      </c>
    </row>
    <row r="4079" spans="2:9" x14ac:dyDescent="0.25">
      <c r="B4079" s="4">
        <v>89846</v>
      </c>
      <c r="C4079" s="8" t="s">
        <v>7634</v>
      </c>
      <c r="D4079" s="4" t="s">
        <v>42</v>
      </c>
      <c r="E4079" s="11">
        <f t="shared" si="126"/>
        <v>177.43</v>
      </c>
      <c r="F4079">
        <f t="shared" si="127"/>
        <v>89846</v>
      </c>
      <c r="H4079" s="14">
        <v>176.25</v>
      </c>
      <c r="I4079" s="811">
        <v>177.43</v>
      </c>
    </row>
    <row r="4080" spans="2:9" x14ac:dyDescent="0.25">
      <c r="B4080" s="6">
        <v>89847</v>
      </c>
      <c r="C4080" s="9" t="s">
        <v>7635</v>
      </c>
      <c r="D4080" s="6" t="s">
        <v>42</v>
      </c>
      <c r="E4080" s="11">
        <f t="shared" si="126"/>
        <v>213.38</v>
      </c>
      <c r="F4080">
        <f t="shared" si="127"/>
        <v>89847</v>
      </c>
      <c r="H4080" s="11">
        <v>211.97</v>
      </c>
      <c r="I4080">
        <v>213.38</v>
      </c>
    </row>
    <row r="4081" spans="2:9" ht="30" x14ac:dyDescent="0.25">
      <c r="B4081" s="4">
        <v>89850</v>
      </c>
      <c r="C4081" s="8" t="s">
        <v>7870</v>
      </c>
      <c r="D4081" s="4" t="s">
        <v>42</v>
      </c>
      <c r="E4081" s="11">
        <f t="shared" si="126"/>
        <v>29.93</v>
      </c>
      <c r="F4081">
        <f t="shared" si="127"/>
        <v>89850</v>
      </c>
      <c r="H4081" s="14">
        <v>28.58</v>
      </c>
      <c r="I4081" s="811">
        <v>29.93</v>
      </c>
    </row>
    <row r="4082" spans="2:9" ht="30" x14ac:dyDescent="0.25">
      <c r="B4082" s="6">
        <v>89851</v>
      </c>
      <c r="C4082" s="9" t="s">
        <v>7871</v>
      </c>
      <c r="D4082" s="6" t="s">
        <v>42</v>
      </c>
      <c r="E4082" s="11">
        <f t="shared" si="126"/>
        <v>30.68</v>
      </c>
      <c r="F4082">
        <f t="shared" si="127"/>
        <v>89851</v>
      </c>
      <c r="H4082" s="11">
        <v>29.33</v>
      </c>
      <c r="I4082">
        <v>30.68</v>
      </c>
    </row>
    <row r="4083" spans="2:9" ht="30" x14ac:dyDescent="0.25">
      <c r="B4083" s="4">
        <v>89852</v>
      </c>
      <c r="C4083" s="8" t="s">
        <v>7872</v>
      </c>
      <c r="D4083" s="4" t="s">
        <v>42</v>
      </c>
      <c r="E4083" s="11">
        <f t="shared" si="126"/>
        <v>43.35</v>
      </c>
      <c r="F4083">
        <f t="shared" si="127"/>
        <v>89852</v>
      </c>
      <c r="H4083" s="14">
        <v>42</v>
      </c>
      <c r="I4083" s="811">
        <v>43.35</v>
      </c>
    </row>
    <row r="4084" spans="2:9" ht="30" x14ac:dyDescent="0.25">
      <c r="B4084" s="6">
        <v>89853</v>
      </c>
      <c r="C4084" s="9" t="s">
        <v>7873</v>
      </c>
      <c r="D4084" s="6" t="s">
        <v>42</v>
      </c>
      <c r="E4084" s="11">
        <f t="shared" si="126"/>
        <v>74.599999999999994</v>
      </c>
      <c r="F4084">
        <f t="shared" si="127"/>
        <v>89853</v>
      </c>
      <c r="H4084" s="11">
        <v>73.25</v>
      </c>
      <c r="I4084">
        <v>74.599999999999994</v>
      </c>
    </row>
    <row r="4085" spans="2:9" ht="30" x14ac:dyDescent="0.25">
      <c r="B4085" s="4">
        <v>89854</v>
      </c>
      <c r="C4085" s="8" t="s">
        <v>7874</v>
      </c>
      <c r="D4085" s="4" t="s">
        <v>42</v>
      </c>
      <c r="E4085" s="11">
        <f t="shared" si="126"/>
        <v>97.61</v>
      </c>
      <c r="F4085">
        <f t="shared" si="127"/>
        <v>89854</v>
      </c>
      <c r="H4085" s="14">
        <v>95.84</v>
      </c>
      <c r="I4085" s="811">
        <v>97.61</v>
      </c>
    </row>
    <row r="4086" spans="2:9" ht="30" x14ac:dyDescent="0.25">
      <c r="B4086" s="6">
        <v>89855</v>
      </c>
      <c r="C4086" s="9" t="s">
        <v>7875</v>
      </c>
      <c r="D4086" s="6" t="s">
        <v>42</v>
      </c>
      <c r="E4086" s="11">
        <f t="shared" si="126"/>
        <v>102.26</v>
      </c>
      <c r="F4086">
        <f t="shared" si="127"/>
        <v>89855</v>
      </c>
      <c r="H4086" s="11">
        <v>100.49</v>
      </c>
      <c r="I4086">
        <v>102.26</v>
      </c>
    </row>
    <row r="4087" spans="2:9" ht="30" x14ac:dyDescent="0.25">
      <c r="B4087" s="4">
        <v>89856</v>
      </c>
      <c r="C4087" s="8" t="s">
        <v>7876</v>
      </c>
      <c r="D4087" s="4" t="s">
        <v>42</v>
      </c>
      <c r="E4087" s="11">
        <f t="shared" si="126"/>
        <v>19.420000000000002</v>
      </c>
      <c r="F4087">
        <f t="shared" si="127"/>
        <v>89856</v>
      </c>
      <c r="H4087" s="14">
        <v>18.52</v>
      </c>
      <c r="I4087" s="811">
        <v>19.420000000000002</v>
      </c>
    </row>
    <row r="4088" spans="2:9" ht="30" x14ac:dyDescent="0.25">
      <c r="B4088" s="6">
        <v>89857</v>
      </c>
      <c r="C4088" s="9" t="s">
        <v>7877</v>
      </c>
      <c r="D4088" s="6" t="s">
        <v>42</v>
      </c>
      <c r="E4088" s="11">
        <f t="shared" si="126"/>
        <v>34.700000000000003</v>
      </c>
      <c r="F4088">
        <f t="shared" si="127"/>
        <v>89857</v>
      </c>
      <c r="H4088" s="11">
        <v>33.799999999999997</v>
      </c>
      <c r="I4088">
        <v>34.700000000000003</v>
      </c>
    </row>
    <row r="4089" spans="2:9" ht="30" x14ac:dyDescent="0.25">
      <c r="B4089" s="4">
        <v>89860</v>
      </c>
      <c r="C4089" s="8" t="s">
        <v>7878</v>
      </c>
      <c r="D4089" s="4" t="s">
        <v>42</v>
      </c>
      <c r="E4089" s="11">
        <f t="shared" si="126"/>
        <v>45.91</v>
      </c>
      <c r="F4089">
        <f t="shared" si="127"/>
        <v>89860</v>
      </c>
      <c r="H4089" s="14">
        <v>44.11</v>
      </c>
      <c r="I4089" s="811">
        <v>45.91</v>
      </c>
    </row>
    <row r="4090" spans="2:9" ht="30" x14ac:dyDescent="0.25">
      <c r="B4090" s="6">
        <v>89861</v>
      </c>
      <c r="C4090" s="9" t="s">
        <v>7879</v>
      </c>
      <c r="D4090" s="6" t="s">
        <v>42</v>
      </c>
      <c r="E4090" s="11">
        <f t="shared" si="126"/>
        <v>53.09</v>
      </c>
      <c r="F4090">
        <f t="shared" si="127"/>
        <v>89861</v>
      </c>
      <c r="H4090" s="11">
        <v>51.29</v>
      </c>
      <c r="I4090">
        <v>53.09</v>
      </c>
    </row>
    <row r="4091" spans="2:9" ht="30" x14ac:dyDescent="0.25">
      <c r="B4091" s="4">
        <v>89866</v>
      </c>
      <c r="C4091" s="8" t="s">
        <v>7880</v>
      </c>
      <c r="D4091" s="4" t="s">
        <v>42</v>
      </c>
      <c r="E4091" s="11">
        <f t="shared" si="126"/>
        <v>6.95</v>
      </c>
      <c r="F4091">
        <f t="shared" si="127"/>
        <v>89866</v>
      </c>
      <c r="H4091" s="14">
        <v>6.41</v>
      </c>
      <c r="I4091" s="811">
        <v>6.95</v>
      </c>
    </row>
    <row r="4092" spans="2:9" ht="30" x14ac:dyDescent="0.25">
      <c r="B4092" s="6">
        <v>89867</v>
      </c>
      <c r="C4092" s="9" t="s">
        <v>7881</v>
      </c>
      <c r="D4092" s="6" t="s">
        <v>42</v>
      </c>
      <c r="E4092" s="11">
        <f t="shared" si="126"/>
        <v>7.67</v>
      </c>
      <c r="F4092">
        <f t="shared" si="127"/>
        <v>89867</v>
      </c>
      <c r="H4092" s="11">
        <v>7.13</v>
      </c>
      <c r="I4092">
        <v>7.67</v>
      </c>
    </row>
    <row r="4093" spans="2:9" x14ac:dyDescent="0.25">
      <c r="B4093" s="4">
        <v>89868</v>
      </c>
      <c r="C4093" s="8" t="s">
        <v>7882</v>
      </c>
      <c r="D4093" s="4" t="s">
        <v>42</v>
      </c>
      <c r="E4093" s="11">
        <f t="shared" si="126"/>
        <v>5.33</v>
      </c>
      <c r="F4093">
        <f t="shared" si="127"/>
        <v>89868</v>
      </c>
      <c r="H4093" s="14">
        <v>4.97</v>
      </c>
      <c r="I4093" s="811">
        <v>5.33</v>
      </c>
    </row>
    <row r="4094" spans="2:9" x14ac:dyDescent="0.25">
      <c r="B4094" s="6">
        <v>89869</v>
      </c>
      <c r="C4094" s="9" t="s">
        <v>7883</v>
      </c>
      <c r="D4094" s="6" t="s">
        <v>42</v>
      </c>
      <c r="E4094" s="11">
        <f t="shared" si="126"/>
        <v>9.68</v>
      </c>
      <c r="F4094">
        <f t="shared" si="127"/>
        <v>89869</v>
      </c>
      <c r="H4094" s="11">
        <v>8.9600000000000009</v>
      </c>
      <c r="I4094">
        <v>9.68</v>
      </c>
    </row>
    <row r="4095" spans="2:9" ht="30" x14ac:dyDescent="0.25">
      <c r="B4095" s="4">
        <v>89979</v>
      </c>
      <c r="C4095" s="8" t="s">
        <v>7636</v>
      </c>
      <c r="D4095" s="4" t="s">
        <v>42</v>
      </c>
      <c r="E4095" s="11">
        <f t="shared" si="126"/>
        <v>22.7</v>
      </c>
      <c r="F4095">
        <f t="shared" si="127"/>
        <v>89979</v>
      </c>
      <c r="H4095" s="14">
        <v>22.16</v>
      </c>
      <c r="I4095" s="811">
        <v>22.7</v>
      </c>
    </row>
    <row r="4096" spans="2:9" ht="30" x14ac:dyDescent="0.25">
      <c r="B4096" s="6">
        <v>89981</v>
      </c>
      <c r="C4096" s="9" t="s">
        <v>7637</v>
      </c>
      <c r="D4096" s="6" t="s">
        <v>42</v>
      </c>
      <c r="E4096" s="11">
        <f t="shared" si="126"/>
        <v>19.899999999999999</v>
      </c>
      <c r="F4096">
        <f t="shared" si="127"/>
        <v>89981</v>
      </c>
      <c r="H4096" s="11">
        <v>19.649999999999999</v>
      </c>
      <c r="I4096">
        <v>19.899999999999999</v>
      </c>
    </row>
    <row r="4097" spans="2:9" ht="30" x14ac:dyDescent="0.25">
      <c r="B4097" s="4">
        <v>90373</v>
      </c>
      <c r="C4097" s="8" t="s">
        <v>7638</v>
      </c>
      <c r="D4097" s="4" t="s">
        <v>42</v>
      </c>
      <c r="E4097" s="11">
        <f t="shared" si="126"/>
        <v>12.1</v>
      </c>
      <c r="F4097">
        <f t="shared" si="127"/>
        <v>90373</v>
      </c>
      <c r="H4097" s="14">
        <v>11.46</v>
      </c>
      <c r="I4097" s="811">
        <v>12.1</v>
      </c>
    </row>
    <row r="4098" spans="2:9" ht="30" x14ac:dyDescent="0.25">
      <c r="B4098" s="6">
        <v>90374</v>
      </c>
      <c r="C4098" s="9" t="s">
        <v>7639</v>
      </c>
      <c r="D4098" s="6" t="s">
        <v>42</v>
      </c>
      <c r="E4098" s="11">
        <f t="shared" si="126"/>
        <v>20.56</v>
      </c>
      <c r="F4098">
        <f t="shared" si="127"/>
        <v>90374</v>
      </c>
      <c r="H4098" s="11">
        <v>19.64</v>
      </c>
      <c r="I4098">
        <v>20.56</v>
      </c>
    </row>
    <row r="4099" spans="2:9" ht="30" x14ac:dyDescent="0.25">
      <c r="B4099" s="4">
        <v>92287</v>
      </c>
      <c r="C4099" s="8" t="s">
        <v>6988</v>
      </c>
      <c r="D4099" s="4" t="s">
        <v>42</v>
      </c>
      <c r="E4099" s="11">
        <f t="shared" ref="E4099:E4162" si="128">IF($K$2=$H$1,H4099,I4099)</f>
        <v>16.62</v>
      </c>
      <c r="F4099">
        <f t="shared" ref="F4099:F4162" si="129">IF(LEN($B4099)=7,CONCATENATE(MID($B4099,1,6),"00",RIGHT($B4099,1)),IF(LEN($B4099)=8,CONCATENATE(MID($B4099,1,6),"0",RIGHT($B4099,2)),$B4099))</f>
        <v>92287</v>
      </c>
      <c r="H4099" s="14">
        <v>16.18</v>
      </c>
      <c r="I4099" s="811">
        <v>16.62</v>
      </c>
    </row>
    <row r="4100" spans="2:9" ht="30" x14ac:dyDescent="0.25">
      <c r="B4100" s="6">
        <v>92288</v>
      </c>
      <c r="C4100" s="9" t="s">
        <v>6989</v>
      </c>
      <c r="D4100" s="6" t="s">
        <v>42</v>
      </c>
      <c r="E4100" s="11">
        <f t="shared" si="128"/>
        <v>26.24</v>
      </c>
      <c r="F4100">
        <f t="shared" si="129"/>
        <v>92288</v>
      </c>
      <c r="H4100" s="11">
        <v>25.67</v>
      </c>
      <c r="I4100">
        <v>26.24</v>
      </c>
    </row>
    <row r="4101" spans="2:9" ht="30" x14ac:dyDescent="0.25">
      <c r="B4101" s="4">
        <v>92289</v>
      </c>
      <c r="C4101" s="8" t="s">
        <v>6990</v>
      </c>
      <c r="D4101" s="4" t="s">
        <v>42</v>
      </c>
      <c r="E4101" s="11">
        <f t="shared" si="128"/>
        <v>46.5</v>
      </c>
      <c r="F4101">
        <f t="shared" si="129"/>
        <v>92289</v>
      </c>
      <c r="H4101" s="14">
        <v>45.81</v>
      </c>
      <c r="I4101" s="811">
        <v>46.5</v>
      </c>
    </row>
    <row r="4102" spans="2:9" ht="30" x14ac:dyDescent="0.25">
      <c r="B4102" s="6">
        <v>92290</v>
      </c>
      <c r="C4102" s="9" t="s">
        <v>6991</v>
      </c>
      <c r="D4102" s="6" t="s">
        <v>42</v>
      </c>
      <c r="E4102" s="11">
        <f t="shared" si="128"/>
        <v>70.489999999999995</v>
      </c>
      <c r="F4102">
        <f t="shared" si="129"/>
        <v>92290</v>
      </c>
      <c r="H4102" s="11">
        <v>69.64</v>
      </c>
      <c r="I4102">
        <v>70.489999999999995</v>
      </c>
    </row>
    <row r="4103" spans="2:9" ht="30" x14ac:dyDescent="0.25">
      <c r="B4103" s="4">
        <v>92291</v>
      </c>
      <c r="C4103" s="8" t="s">
        <v>6992</v>
      </c>
      <c r="D4103" s="4" t="s">
        <v>42</v>
      </c>
      <c r="E4103" s="11">
        <f t="shared" si="128"/>
        <v>109.25</v>
      </c>
      <c r="F4103">
        <f t="shared" si="129"/>
        <v>92291</v>
      </c>
      <c r="H4103" s="14">
        <v>108.15</v>
      </c>
      <c r="I4103" s="811">
        <v>109.25</v>
      </c>
    </row>
    <row r="4104" spans="2:9" ht="30" x14ac:dyDescent="0.25">
      <c r="B4104" s="6">
        <v>92292</v>
      </c>
      <c r="C4104" s="9" t="s">
        <v>6993</v>
      </c>
      <c r="D4104" s="6" t="s">
        <v>42</v>
      </c>
      <c r="E4104" s="11">
        <f t="shared" si="128"/>
        <v>338.74</v>
      </c>
      <c r="F4104">
        <f t="shared" si="129"/>
        <v>92292</v>
      </c>
      <c r="H4104" s="11">
        <v>337.39</v>
      </c>
      <c r="I4104">
        <v>338.74</v>
      </c>
    </row>
    <row r="4105" spans="2:9" ht="30" x14ac:dyDescent="0.25">
      <c r="B4105" s="4">
        <v>92293</v>
      </c>
      <c r="C4105" s="8" t="s">
        <v>6994</v>
      </c>
      <c r="D4105" s="4" t="s">
        <v>42</v>
      </c>
      <c r="E4105" s="11">
        <f t="shared" si="128"/>
        <v>9.44</v>
      </c>
      <c r="F4105">
        <f t="shared" si="129"/>
        <v>92293</v>
      </c>
      <c r="H4105" s="14">
        <v>9.15</v>
      </c>
      <c r="I4105" s="811">
        <v>9.44</v>
      </c>
    </row>
    <row r="4106" spans="2:9" ht="30" x14ac:dyDescent="0.25">
      <c r="B4106" s="6">
        <v>92294</v>
      </c>
      <c r="C4106" s="9" t="s">
        <v>6995</v>
      </c>
      <c r="D4106" s="6" t="s">
        <v>42</v>
      </c>
      <c r="E4106" s="11">
        <f t="shared" si="128"/>
        <v>15.99</v>
      </c>
      <c r="F4106">
        <f t="shared" si="129"/>
        <v>92294</v>
      </c>
      <c r="H4106" s="11">
        <v>15.61</v>
      </c>
      <c r="I4106">
        <v>15.99</v>
      </c>
    </row>
    <row r="4107" spans="2:9" ht="30" x14ac:dyDescent="0.25">
      <c r="B4107" s="4">
        <v>92295</v>
      </c>
      <c r="C4107" s="8" t="s">
        <v>6996</v>
      </c>
      <c r="D4107" s="4" t="s">
        <v>42</v>
      </c>
      <c r="E4107" s="11">
        <f t="shared" si="128"/>
        <v>30.17</v>
      </c>
      <c r="F4107">
        <f t="shared" si="129"/>
        <v>92295</v>
      </c>
      <c r="H4107" s="14">
        <v>29.7</v>
      </c>
      <c r="I4107" s="811">
        <v>30.17</v>
      </c>
    </row>
    <row r="4108" spans="2:9" ht="30" x14ac:dyDescent="0.25">
      <c r="B4108" s="6">
        <v>92296</v>
      </c>
      <c r="C4108" s="9" t="s">
        <v>6997</v>
      </c>
      <c r="D4108" s="6" t="s">
        <v>42</v>
      </c>
      <c r="E4108" s="11">
        <f t="shared" si="128"/>
        <v>39.979999999999997</v>
      </c>
      <c r="F4108">
        <f t="shared" si="129"/>
        <v>92296</v>
      </c>
      <c r="H4108" s="11">
        <v>39.42</v>
      </c>
      <c r="I4108">
        <v>39.979999999999997</v>
      </c>
    </row>
    <row r="4109" spans="2:9" ht="30" x14ac:dyDescent="0.25">
      <c r="B4109" s="4">
        <v>92297</v>
      </c>
      <c r="C4109" s="8" t="s">
        <v>6998</v>
      </c>
      <c r="D4109" s="4" t="s">
        <v>42</v>
      </c>
      <c r="E4109" s="11">
        <f t="shared" si="128"/>
        <v>62.06</v>
      </c>
      <c r="F4109">
        <f t="shared" si="129"/>
        <v>92297</v>
      </c>
      <c r="H4109" s="14">
        <v>61.33</v>
      </c>
      <c r="I4109" s="811">
        <v>62.06</v>
      </c>
    </row>
    <row r="4110" spans="2:9" ht="30" x14ac:dyDescent="0.25">
      <c r="B4110" s="6">
        <v>92298</v>
      </c>
      <c r="C4110" s="9" t="s">
        <v>6999</v>
      </c>
      <c r="D4110" s="6" t="s">
        <v>42</v>
      </c>
      <c r="E4110" s="11">
        <f t="shared" si="128"/>
        <v>174.5</v>
      </c>
      <c r="F4110">
        <f t="shared" si="129"/>
        <v>92298</v>
      </c>
      <c r="H4110" s="11">
        <v>173.6</v>
      </c>
      <c r="I4110">
        <v>174.5</v>
      </c>
    </row>
    <row r="4111" spans="2:9" ht="30" x14ac:dyDescent="0.25">
      <c r="B4111" s="4">
        <v>92299</v>
      </c>
      <c r="C4111" s="8" t="s">
        <v>7000</v>
      </c>
      <c r="D4111" s="4" t="s">
        <v>42</v>
      </c>
      <c r="E4111" s="11">
        <f t="shared" si="128"/>
        <v>21.88</v>
      </c>
      <c r="F4111">
        <f t="shared" si="129"/>
        <v>92299</v>
      </c>
      <c r="H4111" s="14">
        <v>21.29</v>
      </c>
      <c r="I4111" s="811">
        <v>21.88</v>
      </c>
    </row>
    <row r="4112" spans="2:9" ht="30" x14ac:dyDescent="0.25">
      <c r="B4112" s="6">
        <v>92300</v>
      </c>
      <c r="C4112" s="9" t="s">
        <v>7001</v>
      </c>
      <c r="D4112" s="6" t="s">
        <v>42</v>
      </c>
      <c r="E4112" s="11">
        <f t="shared" si="128"/>
        <v>33.35</v>
      </c>
      <c r="F4112">
        <f t="shared" si="129"/>
        <v>92300</v>
      </c>
      <c r="H4112" s="11">
        <v>32.6</v>
      </c>
      <c r="I4112">
        <v>33.35</v>
      </c>
    </row>
    <row r="4113" spans="2:9" ht="30" x14ac:dyDescent="0.25">
      <c r="B4113" s="4">
        <v>92301</v>
      </c>
      <c r="C4113" s="8" t="s">
        <v>7002</v>
      </c>
      <c r="D4113" s="4" t="s">
        <v>42</v>
      </c>
      <c r="E4113" s="11">
        <f t="shared" si="128"/>
        <v>66.069999999999993</v>
      </c>
      <c r="F4113">
        <f t="shared" si="129"/>
        <v>92301</v>
      </c>
      <c r="H4113" s="14">
        <v>65.13</v>
      </c>
      <c r="I4113" s="811">
        <v>66.069999999999993</v>
      </c>
    </row>
    <row r="4114" spans="2:9" ht="30" x14ac:dyDescent="0.25">
      <c r="B4114" s="6">
        <v>92302</v>
      </c>
      <c r="C4114" s="9" t="s">
        <v>7003</v>
      </c>
      <c r="D4114" s="6" t="s">
        <v>42</v>
      </c>
      <c r="E4114" s="11">
        <f t="shared" si="128"/>
        <v>87.31</v>
      </c>
      <c r="F4114">
        <f t="shared" si="129"/>
        <v>92302</v>
      </c>
      <c r="H4114" s="11">
        <v>86.18</v>
      </c>
      <c r="I4114">
        <v>87.31</v>
      </c>
    </row>
    <row r="4115" spans="2:9" ht="30" x14ac:dyDescent="0.25">
      <c r="B4115" s="4">
        <v>92303</v>
      </c>
      <c r="C4115" s="8" t="s">
        <v>7004</v>
      </c>
      <c r="D4115" s="4" t="s">
        <v>42</v>
      </c>
      <c r="E4115" s="11">
        <f t="shared" si="128"/>
        <v>160.34</v>
      </c>
      <c r="F4115">
        <f t="shared" si="129"/>
        <v>92303</v>
      </c>
      <c r="H4115" s="14">
        <v>158.87</v>
      </c>
      <c r="I4115" s="811">
        <v>160.34</v>
      </c>
    </row>
    <row r="4116" spans="2:9" ht="30" x14ac:dyDescent="0.25">
      <c r="B4116" s="6">
        <v>92304</v>
      </c>
      <c r="C4116" s="9" t="s">
        <v>7005</v>
      </c>
      <c r="D4116" s="6" t="s">
        <v>42</v>
      </c>
      <c r="E4116" s="11">
        <f t="shared" si="128"/>
        <v>416.53</v>
      </c>
      <c r="F4116">
        <f t="shared" si="129"/>
        <v>92304</v>
      </c>
      <c r="H4116" s="11">
        <v>414.72</v>
      </c>
      <c r="I4116">
        <v>416.53</v>
      </c>
    </row>
    <row r="4117" spans="2:9" ht="30" x14ac:dyDescent="0.25">
      <c r="B4117" s="4">
        <v>92311</v>
      </c>
      <c r="C4117" s="8" t="s">
        <v>7640</v>
      </c>
      <c r="D4117" s="4" t="s">
        <v>42</v>
      </c>
      <c r="E4117" s="11">
        <f t="shared" si="128"/>
        <v>12.31</v>
      </c>
      <c r="F4117">
        <f t="shared" si="129"/>
        <v>92311</v>
      </c>
      <c r="H4117" s="14">
        <v>11.64</v>
      </c>
      <c r="I4117" s="811">
        <v>12.31</v>
      </c>
    </row>
    <row r="4118" spans="2:9" ht="30" x14ac:dyDescent="0.25">
      <c r="B4118" s="6">
        <v>92312</v>
      </c>
      <c r="C4118" s="9" t="s">
        <v>7006</v>
      </c>
      <c r="D4118" s="6" t="s">
        <v>42</v>
      </c>
      <c r="E4118" s="11">
        <f t="shared" si="128"/>
        <v>20.54</v>
      </c>
      <c r="F4118">
        <f t="shared" si="129"/>
        <v>92312</v>
      </c>
      <c r="H4118" s="11">
        <v>19.7</v>
      </c>
      <c r="I4118">
        <v>20.54</v>
      </c>
    </row>
    <row r="4119" spans="2:9" ht="30" x14ac:dyDescent="0.25">
      <c r="B4119" s="4">
        <v>92313</v>
      </c>
      <c r="C4119" s="8" t="s">
        <v>7007</v>
      </c>
      <c r="D4119" s="4" t="s">
        <v>42</v>
      </c>
      <c r="E4119" s="11">
        <f t="shared" si="128"/>
        <v>29.85</v>
      </c>
      <c r="F4119">
        <f t="shared" si="129"/>
        <v>92313</v>
      </c>
      <c r="H4119" s="14">
        <v>28.91</v>
      </c>
      <c r="I4119" s="811">
        <v>29.85</v>
      </c>
    </row>
    <row r="4120" spans="2:9" ht="30" x14ac:dyDescent="0.25">
      <c r="B4120" s="6">
        <v>92314</v>
      </c>
      <c r="C4120" s="9" t="s">
        <v>7008</v>
      </c>
      <c r="D4120" s="6" t="s">
        <v>42</v>
      </c>
      <c r="E4120" s="11">
        <f t="shared" si="128"/>
        <v>8.25</v>
      </c>
      <c r="F4120">
        <f t="shared" si="129"/>
        <v>92314</v>
      </c>
      <c r="H4120" s="11">
        <v>7.77</v>
      </c>
      <c r="I4120">
        <v>8.25</v>
      </c>
    </row>
    <row r="4121" spans="2:9" ht="30" x14ac:dyDescent="0.25">
      <c r="B4121" s="4">
        <v>92315</v>
      </c>
      <c r="C4121" s="8" t="s">
        <v>7009</v>
      </c>
      <c r="D4121" s="4" t="s">
        <v>42</v>
      </c>
      <c r="E4121" s="11">
        <f t="shared" si="128"/>
        <v>12.07</v>
      </c>
      <c r="F4121">
        <f t="shared" si="129"/>
        <v>92315</v>
      </c>
      <c r="H4121" s="14">
        <v>11.5</v>
      </c>
      <c r="I4121" s="811">
        <v>12.07</v>
      </c>
    </row>
    <row r="4122" spans="2:9" ht="30" x14ac:dyDescent="0.25">
      <c r="B4122" s="6">
        <v>92316</v>
      </c>
      <c r="C4122" s="9" t="s">
        <v>7010</v>
      </c>
      <c r="D4122" s="6" t="s">
        <v>42</v>
      </c>
      <c r="E4122" s="11">
        <f t="shared" si="128"/>
        <v>18.41</v>
      </c>
      <c r="F4122">
        <f t="shared" si="129"/>
        <v>92316</v>
      </c>
      <c r="H4122" s="11">
        <v>17.79</v>
      </c>
      <c r="I4122">
        <v>18.41</v>
      </c>
    </row>
    <row r="4123" spans="2:9" ht="30" x14ac:dyDescent="0.25">
      <c r="B4123" s="4">
        <v>92317</v>
      </c>
      <c r="C4123" s="8" t="s">
        <v>7011</v>
      </c>
      <c r="D4123" s="4" t="s">
        <v>42</v>
      </c>
      <c r="E4123" s="11">
        <f t="shared" si="128"/>
        <v>17.29</v>
      </c>
      <c r="F4123">
        <f t="shared" si="129"/>
        <v>92317</v>
      </c>
      <c r="H4123" s="14">
        <v>16.32</v>
      </c>
      <c r="I4123" s="811">
        <v>17.29</v>
      </c>
    </row>
    <row r="4124" spans="2:9" ht="30" x14ac:dyDescent="0.25">
      <c r="B4124" s="6">
        <v>92318</v>
      </c>
      <c r="C4124" s="9" t="s">
        <v>7012</v>
      </c>
      <c r="D4124" s="6" t="s">
        <v>42</v>
      </c>
      <c r="E4124" s="11">
        <f t="shared" si="128"/>
        <v>27.11</v>
      </c>
      <c r="F4124">
        <f t="shared" si="129"/>
        <v>92318</v>
      </c>
      <c r="H4124" s="11">
        <v>25.99</v>
      </c>
      <c r="I4124">
        <v>27.11</v>
      </c>
    </row>
    <row r="4125" spans="2:9" ht="30" x14ac:dyDescent="0.25">
      <c r="B4125" s="4">
        <v>92319</v>
      </c>
      <c r="C4125" s="8" t="s">
        <v>7013</v>
      </c>
      <c r="D4125" s="4" t="s">
        <v>42</v>
      </c>
      <c r="E4125" s="11">
        <f t="shared" si="128"/>
        <v>38.19</v>
      </c>
      <c r="F4125">
        <f t="shared" si="129"/>
        <v>92319</v>
      </c>
      <c r="H4125" s="14">
        <v>36.94</v>
      </c>
      <c r="I4125" s="811">
        <v>38.19</v>
      </c>
    </row>
    <row r="4126" spans="2:9" ht="30" x14ac:dyDescent="0.25">
      <c r="B4126" s="6">
        <v>92326</v>
      </c>
      <c r="C4126" s="9" t="s">
        <v>7014</v>
      </c>
      <c r="D4126" s="6" t="s">
        <v>42</v>
      </c>
      <c r="E4126" s="11">
        <f t="shared" si="128"/>
        <v>12.98</v>
      </c>
      <c r="F4126">
        <f t="shared" si="129"/>
        <v>92326</v>
      </c>
      <c r="H4126" s="11">
        <v>12.22</v>
      </c>
      <c r="I4126">
        <v>12.98</v>
      </c>
    </row>
    <row r="4127" spans="2:9" ht="30" x14ac:dyDescent="0.25">
      <c r="B4127" s="4">
        <v>92327</v>
      </c>
      <c r="C4127" s="8" t="s">
        <v>7015</v>
      </c>
      <c r="D4127" s="4" t="s">
        <v>42</v>
      </c>
      <c r="E4127" s="11">
        <f t="shared" si="128"/>
        <v>23.46</v>
      </c>
      <c r="F4127">
        <f t="shared" si="129"/>
        <v>92327</v>
      </c>
      <c r="H4127" s="14">
        <v>22.32</v>
      </c>
      <c r="I4127" s="811">
        <v>23.46</v>
      </c>
    </row>
    <row r="4128" spans="2:9" ht="30" x14ac:dyDescent="0.25">
      <c r="B4128" s="6">
        <v>92328</v>
      </c>
      <c r="C4128" s="9" t="s">
        <v>7016</v>
      </c>
      <c r="D4128" s="6" t="s">
        <v>42</v>
      </c>
      <c r="E4128" s="11">
        <f t="shared" si="128"/>
        <v>35.06</v>
      </c>
      <c r="F4128">
        <f t="shared" si="129"/>
        <v>92328</v>
      </c>
      <c r="H4128" s="11">
        <v>33.590000000000003</v>
      </c>
      <c r="I4128">
        <v>35.06</v>
      </c>
    </row>
    <row r="4129" spans="2:9" ht="30" x14ac:dyDescent="0.25">
      <c r="B4129" s="4">
        <v>92329</v>
      </c>
      <c r="C4129" s="8" t="s">
        <v>7017</v>
      </c>
      <c r="D4129" s="4" t="s">
        <v>42</v>
      </c>
      <c r="E4129" s="11">
        <f t="shared" si="128"/>
        <v>8.42</v>
      </c>
      <c r="F4129">
        <f t="shared" si="129"/>
        <v>92329</v>
      </c>
      <c r="H4129" s="14">
        <v>7.92</v>
      </c>
      <c r="I4129" s="811">
        <v>8.42</v>
      </c>
    </row>
    <row r="4130" spans="2:9" ht="30" x14ac:dyDescent="0.25">
      <c r="B4130" s="6">
        <v>92330</v>
      </c>
      <c r="C4130" s="9" t="s">
        <v>7018</v>
      </c>
      <c r="D4130" s="6" t="s">
        <v>42</v>
      </c>
      <c r="E4130" s="11">
        <f t="shared" si="128"/>
        <v>14.04</v>
      </c>
      <c r="F4130">
        <f t="shared" si="129"/>
        <v>92330</v>
      </c>
      <c r="H4130" s="11">
        <v>13.27</v>
      </c>
      <c r="I4130">
        <v>14.04</v>
      </c>
    </row>
    <row r="4131" spans="2:9" ht="30" x14ac:dyDescent="0.25">
      <c r="B4131" s="4">
        <v>92331</v>
      </c>
      <c r="C4131" s="8" t="s">
        <v>7019</v>
      </c>
      <c r="D4131" s="4" t="s">
        <v>42</v>
      </c>
      <c r="E4131" s="11">
        <f t="shared" si="128"/>
        <v>21.91</v>
      </c>
      <c r="F4131">
        <f t="shared" si="129"/>
        <v>92331</v>
      </c>
      <c r="H4131" s="14">
        <v>20.93</v>
      </c>
      <c r="I4131" s="811">
        <v>21.91</v>
      </c>
    </row>
    <row r="4132" spans="2:9" ht="30" x14ac:dyDescent="0.25">
      <c r="B4132" s="6">
        <v>92332</v>
      </c>
      <c r="C4132" s="9" t="s">
        <v>7020</v>
      </c>
      <c r="D4132" s="6" t="s">
        <v>42</v>
      </c>
      <c r="E4132" s="11">
        <f t="shared" si="128"/>
        <v>17.62</v>
      </c>
      <c r="F4132">
        <f t="shared" si="129"/>
        <v>92332</v>
      </c>
      <c r="H4132" s="11">
        <v>16.62</v>
      </c>
      <c r="I4132">
        <v>17.62</v>
      </c>
    </row>
    <row r="4133" spans="2:9" ht="30" x14ac:dyDescent="0.25">
      <c r="B4133" s="4">
        <v>92333</v>
      </c>
      <c r="C4133" s="8" t="s">
        <v>7021</v>
      </c>
      <c r="D4133" s="4" t="s">
        <v>42</v>
      </c>
      <c r="E4133" s="11">
        <f t="shared" si="128"/>
        <v>31.01</v>
      </c>
      <c r="F4133">
        <f t="shared" si="129"/>
        <v>92333</v>
      </c>
      <c r="H4133" s="14">
        <v>29.48</v>
      </c>
      <c r="I4133" s="811">
        <v>31.01</v>
      </c>
    </row>
    <row r="4134" spans="2:9" ht="30" x14ac:dyDescent="0.25">
      <c r="B4134" s="6">
        <v>92334</v>
      </c>
      <c r="C4134" s="9" t="s">
        <v>7022</v>
      </c>
      <c r="D4134" s="6" t="s">
        <v>42</v>
      </c>
      <c r="E4134" s="11">
        <f t="shared" si="128"/>
        <v>45.13</v>
      </c>
      <c r="F4134">
        <f t="shared" si="129"/>
        <v>92334</v>
      </c>
      <c r="H4134" s="11">
        <v>43.17</v>
      </c>
      <c r="I4134">
        <v>45.13</v>
      </c>
    </row>
    <row r="4135" spans="2:9" ht="30" x14ac:dyDescent="0.25">
      <c r="B4135" s="4">
        <v>92344</v>
      </c>
      <c r="C4135" s="8" t="s">
        <v>5014</v>
      </c>
      <c r="D4135" s="4" t="s">
        <v>42</v>
      </c>
      <c r="E4135" s="11">
        <f t="shared" si="128"/>
        <v>59.03</v>
      </c>
      <c r="F4135">
        <f t="shared" si="129"/>
        <v>92344</v>
      </c>
      <c r="H4135" s="14">
        <v>55.88</v>
      </c>
      <c r="I4135" s="811">
        <v>59.03</v>
      </c>
    </row>
    <row r="4136" spans="2:9" ht="30" x14ac:dyDescent="0.25">
      <c r="B4136" s="6">
        <v>92345</v>
      </c>
      <c r="C4136" s="9" t="s">
        <v>5015</v>
      </c>
      <c r="D4136" s="6" t="s">
        <v>42</v>
      </c>
      <c r="E4136" s="11">
        <f t="shared" si="128"/>
        <v>59.01</v>
      </c>
      <c r="F4136">
        <f t="shared" si="129"/>
        <v>92345</v>
      </c>
      <c r="H4136" s="11">
        <v>55.86</v>
      </c>
      <c r="I4136">
        <v>59.01</v>
      </c>
    </row>
    <row r="4137" spans="2:9" ht="30" x14ac:dyDescent="0.25">
      <c r="B4137" s="4">
        <v>92346</v>
      </c>
      <c r="C4137" s="8" t="s">
        <v>5016</v>
      </c>
      <c r="D4137" s="4" t="s">
        <v>42</v>
      </c>
      <c r="E4137" s="11">
        <f t="shared" si="128"/>
        <v>76.95</v>
      </c>
      <c r="F4137">
        <f t="shared" si="129"/>
        <v>92346</v>
      </c>
      <c r="H4137" s="14">
        <v>73.53</v>
      </c>
      <c r="I4137" s="811">
        <v>76.95</v>
      </c>
    </row>
    <row r="4138" spans="2:9" ht="30" x14ac:dyDescent="0.25">
      <c r="B4138" s="6">
        <v>92347</v>
      </c>
      <c r="C4138" s="9" t="s">
        <v>5017</v>
      </c>
      <c r="D4138" s="6" t="s">
        <v>42</v>
      </c>
      <c r="E4138" s="11">
        <f t="shared" si="128"/>
        <v>85.29</v>
      </c>
      <c r="F4138">
        <f t="shared" si="129"/>
        <v>92347</v>
      </c>
      <c r="H4138" s="11">
        <v>81.87</v>
      </c>
      <c r="I4138">
        <v>85.29</v>
      </c>
    </row>
    <row r="4139" spans="2:9" ht="30" x14ac:dyDescent="0.25">
      <c r="B4139" s="4">
        <v>92348</v>
      </c>
      <c r="C4139" s="8" t="s">
        <v>5018</v>
      </c>
      <c r="D4139" s="4" t="s">
        <v>42</v>
      </c>
      <c r="E4139" s="11">
        <f t="shared" si="128"/>
        <v>107.02</v>
      </c>
      <c r="F4139">
        <f t="shared" si="129"/>
        <v>92348</v>
      </c>
      <c r="H4139" s="14">
        <v>103.33</v>
      </c>
      <c r="I4139" s="811">
        <v>107.02</v>
      </c>
    </row>
    <row r="4140" spans="2:9" ht="30" x14ac:dyDescent="0.25">
      <c r="B4140" s="6">
        <v>92349</v>
      </c>
      <c r="C4140" s="9" t="s">
        <v>5019</v>
      </c>
      <c r="D4140" s="6" t="s">
        <v>42</v>
      </c>
      <c r="E4140" s="11">
        <f t="shared" si="128"/>
        <v>114.44</v>
      </c>
      <c r="F4140">
        <f t="shared" si="129"/>
        <v>92349</v>
      </c>
      <c r="H4140" s="11">
        <v>110.75</v>
      </c>
      <c r="I4140">
        <v>114.44</v>
      </c>
    </row>
    <row r="4141" spans="2:9" ht="30" x14ac:dyDescent="0.25">
      <c r="B4141" s="4">
        <v>92350</v>
      </c>
      <c r="C4141" s="8" t="s">
        <v>5020</v>
      </c>
      <c r="D4141" s="4" t="s">
        <v>42</v>
      </c>
      <c r="E4141" s="11">
        <f t="shared" si="128"/>
        <v>87.82</v>
      </c>
      <c r="F4141">
        <f t="shared" si="129"/>
        <v>92350</v>
      </c>
      <c r="H4141" s="14">
        <v>83.1</v>
      </c>
      <c r="I4141" s="811">
        <v>87.82</v>
      </c>
    </row>
    <row r="4142" spans="2:9" ht="30" x14ac:dyDescent="0.25">
      <c r="B4142" s="6">
        <v>92351</v>
      </c>
      <c r="C4142" s="9" t="s">
        <v>5021</v>
      </c>
      <c r="D4142" s="6" t="s">
        <v>42</v>
      </c>
      <c r="E4142" s="11">
        <f t="shared" si="128"/>
        <v>85.96</v>
      </c>
      <c r="F4142">
        <f t="shared" si="129"/>
        <v>92351</v>
      </c>
      <c r="H4142" s="11">
        <v>81.239999999999995</v>
      </c>
      <c r="I4142">
        <v>85.96</v>
      </c>
    </row>
    <row r="4143" spans="2:9" ht="30" x14ac:dyDescent="0.25">
      <c r="B4143" s="4">
        <v>92352</v>
      </c>
      <c r="C4143" s="8" t="s">
        <v>5022</v>
      </c>
      <c r="D4143" s="4" t="s">
        <v>42</v>
      </c>
      <c r="E4143" s="11">
        <f t="shared" si="128"/>
        <v>131.4</v>
      </c>
      <c r="F4143">
        <f t="shared" si="129"/>
        <v>92352</v>
      </c>
      <c r="H4143" s="14">
        <v>126.27</v>
      </c>
      <c r="I4143" s="811">
        <v>131.4</v>
      </c>
    </row>
    <row r="4144" spans="2:9" ht="30" x14ac:dyDescent="0.25">
      <c r="B4144" s="6">
        <v>92353</v>
      </c>
      <c r="C4144" s="9" t="s">
        <v>5023</v>
      </c>
      <c r="D4144" s="6" t="s">
        <v>42</v>
      </c>
      <c r="E4144" s="11">
        <f t="shared" si="128"/>
        <v>123.24</v>
      </c>
      <c r="F4144">
        <f t="shared" si="129"/>
        <v>92353</v>
      </c>
      <c r="H4144" s="11">
        <v>118.11</v>
      </c>
      <c r="I4144">
        <v>123.24</v>
      </c>
    </row>
    <row r="4145" spans="2:9" ht="30" x14ac:dyDescent="0.25">
      <c r="B4145" s="4">
        <v>92354</v>
      </c>
      <c r="C4145" s="8" t="s">
        <v>5024</v>
      </c>
      <c r="D4145" s="4" t="s">
        <v>42</v>
      </c>
      <c r="E4145" s="11">
        <f t="shared" si="128"/>
        <v>173.29</v>
      </c>
      <c r="F4145">
        <f t="shared" si="129"/>
        <v>92354</v>
      </c>
      <c r="H4145" s="14">
        <v>167.74</v>
      </c>
      <c r="I4145" s="811">
        <v>173.29</v>
      </c>
    </row>
    <row r="4146" spans="2:9" ht="30" x14ac:dyDescent="0.25">
      <c r="B4146" s="6">
        <v>92355</v>
      </c>
      <c r="C4146" s="9" t="s">
        <v>5025</v>
      </c>
      <c r="D4146" s="6" t="s">
        <v>42</v>
      </c>
      <c r="E4146" s="11">
        <f t="shared" si="128"/>
        <v>157.56</v>
      </c>
      <c r="F4146">
        <f t="shared" si="129"/>
        <v>92355</v>
      </c>
      <c r="H4146" s="11">
        <v>152.01</v>
      </c>
      <c r="I4146">
        <v>157.56</v>
      </c>
    </row>
    <row r="4147" spans="2:9" ht="30" x14ac:dyDescent="0.25">
      <c r="B4147" s="4">
        <v>92356</v>
      </c>
      <c r="C4147" s="8" t="s">
        <v>5026</v>
      </c>
      <c r="D4147" s="4" t="s">
        <v>42</v>
      </c>
      <c r="E4147" s="11">
        <f t="shared" si="128"/>
        <v>114.6</v>
      </c>
      <c r="F4147">
        <f t="shared" si="129"/>
        <v>92356</v>
      </c>
      <c r="H4147" s="14">
        <v>108.31</v>
      </c>
      <c r="I4147" s="811">
        <v>114.6</v>
      </c>
    </row>
    <row r="4148" spans="2:9" ht="30" x14ac:dyDescent="0.25">
      <c r="B4148" s="6">
        <v>92357</v>
      </c>
      <c r="C4148" s="9" t="s">
        <v>5027</v>
      </c>
      <c r="D4148" s="6" t="s">
        <v>42</v>
      </c>
      <c r="E4148" s="11">
        <f t="shared" si="128"/>
        <v>168.45</v>
      </c>
      <c r="F4148">
        <f t="shared" si="129"/>
        <v>92357</v>
      </c>
      <c r="H4148" s="11">
        <v>161.6</v>
      </c>
      <c r="I4148">
        <v>168.45</v>
      </c>
    </row>
    <row r="4149" spans="2:9" ht="30" x14ac:dyDescent="0.25">
      <c r="B4149" s="4">
        <v>92358</v>
      </c>
      <c r="C4149" s="8" t="s">
        <v>5028</v>
      </c>
      <c r="D4149" s="4" t="s">
        <v>42</v>
      </c>
      <c r="E4149" s="11">
        <f t="shared" si="128"/>
        <v>208.58</v>
      </c>
      <c r="F4149">
        <f t="shared" si="129"/>
        <v>92358</v>
      </c>
      <c r="H4149" s="14">
        <v>201.18</v>
      </c>
      <c r="I4149" s="811">
        <v>208.58</v>
      </c>
    </row>
    <row r="4150" spans="2:9" ht="30" x14ac:dyDescent="0.25">
      <c r="B4150" s="6">
        <v>92369</v>
      </c>
      <c r="C4150" s="9" t="s">
        <v>5029</v>
      </c>
      <c r="D4150" s="6" t="s">
        <v>42</v>
      </c>
      <c r="E4150" s="11">
        <f t="shared" si="128"/>
        <v>32.42</v>
      </c>
      <c r="F4150">
        <f t="shared" si="129"/>
        <v>92369</v>
      </c>
      <c r="H4150" s="11">
        <v>30.03</v>
      </c>
      <c r="I4150">
        <v>32.42</v>
      </c>
    </row>
    <row r="4151" spans="2:9" ht="30" x14ac:dyDescent="0.25">
      <c r="B4151" s="4">
        <v>92370</v>
      </c>
      <c r="C4151" s="8" t="s">
        <v>5030</v>
      </c>
      <c r="D4151" s="4" t="s">
        <v>42</v>
      </c>
      <c r="E4151" s="11">
        <f t="shared" si="128"/>
        <v>33.92</v>
      </c>
      <c r="F4151">
        <f t="shared" si="129"/>
        <v>92370</v>
      </c>
      <c r="H4151" s="14">
        <v>31.53</v>
      </c>
      <c r="I4151" s="811">
        <v>33.92</v>
      </c>
    </row>
    <row r="4152" spans="2:9" ht="30" x14ac:dyDescent="0.25">
      <c r="B4152" s="6">
        <v>92371</v>
      </c>
      <c r="C4152" s="9" t="s">
        <v>5031</v>
      </c>
      <c r="D4152" s="6" t="s">
        <v>42</v>
      </c>
      <c r="E4152" s="11">
        <f t="shared" si="128"/>
        <v>38.950000000000003</v>
      </c>
      <c r="F4152">
        <f t="shared" si="129"/>
        <v>92371</v>
      </c>
      <c r="H4152" s="11">
        <v>36.35</v>
      </c>
      <c r="I4152">
        <v>38.950000000000003</v>
      </c>
    </row>
    <row r="4153" spans="2:9" ht="30" x14ac:dyDescent="0.25">
      <c r="B4153" s="4">
        <v>92372</v>
      </c>
      <c r="C4153" s="8" t="s">
        <v>5032</v>
      </c>
      <c r="D4153" s="4" t="s">
        <v>42</v>
      </c>
      <c r="E4153" s="11">
        <f t="shared" si="128"/>
        <v>40.340000000000003</v>
      </c>
      <c r="F4153">
        <f t="shared" si="129"/>
        <v>92372</v>
      </c>
      <c r="H4153" s="14">
        <v>37.74</v>
      </c>
      <c r="I4153" s="811">
        <v>40.340000000000003</v>
      </c>
    </row>
    <row r="4154" spans="2:9" ht="30" x14ac:dyDescent="0.25">
      <c r="B4154" s="6">
        <v>92373</v>
      </c>
      <c r="C4154" s="9" t="s">
        <v>5033</v>
      </c>
      <c r="D4154" s="6" t="s">
        <v>42</v>
      </c>
      <c r="E4154" s="11">
        <f t="shared" si="128"/>
        <v>45.83</v>
      </c>
      <c r="F4154">
        <f t="shared" si="129"/>
        <v>92373</v>
      </c>
      <c r="H4154" s="11">
        <v>42.98</v>
      </c>
      <c r="I4154">
        <v>45.83</v>
      </c>
    </row>
    <row r="4155" spans="2:9" ht="30" x14ac:dyDescent="0.25">
      <c r="B4155" s="4">
        <v>92374</v>
      </c>
      <c r="C4155" s="8" t="s">
        <v>5034</v>
      </c>
      <c r="D4155" s="4" t="s">
        <v>42</v>
      </c>
      <c r="E4155" s="11">
        <f t="shared" si="128"/>
        <v>46.1</v>
      </c>
      <c r="F4155">
        <f t="shared" si="129"/>
        <v>92374</v>
      </c>
      <c r="H4155" s="14">
        <v>43.25</v>
      </c>
      <c r="I4155" s="811">
        <v>46.1</v>
      </c>
    </row>
    <row r="4156" spans="2:9" ht="30" x14ac:dyDescent="0.25">
      <c r="B4156" s="6">
        <v>92375</v>
      </c>
      <c r="C4156" s="9" t="s">
        <v>5035</v>
      </c>
      <c r="D4156" s="6" t="s">
        <v>42</v>
      </c>
      <c r="E4156" s="11">
        <f t="shared" si="128"/>
        <v>58.99</v>
      </c>
      <c r="F4156">
        <f t="shared" si="129"/>
        <v>92375</v>
      </c>
      <c r="H4156" s="11">
        <v>55.85</v>
      </c>
      <c r="I4156">
        <v>58.99</v>
      </c>
    </row>
    <row r="4157" spans="2:9" ht="30" x14ac:dyDescent="0.25">
      <c r="B4157" s="4">
        <v>92376</v>
      </c>
      <c r="C4157" s="8" t="s">
        <v>5036</v>
      </c>
      <c r="D4157" s="4" t="s">
        <v>42</v>
      </c>
      <c r="E4157" s="11">
        <f t="shared" si="128"/>
        <v>58.97</v>
      </c>
      <c r="F4157">
        <f t="shared" si="129"/>
        <v>92376</v>
      </c>
      <c r="H4157" s="14">
        <v>55.83</v>
      </c>
      <c r="I4157" s="811">
        <v>58.97</v>
      </c>
    </row>
    <row r="4158" spans="2:9" ht="30" x14ac:dyDescent="0.25">
      <c r="B4158" s="6">
        <v>92377</v>
      </c>
      <c r="C4158" s="9" t="s">
        <v>5037</v>
      </c>
      <c r="D4158" s="6" t="s">
        <v>42</v>
      </c>
      <c r="E4158" s="11">
        <f t="shared" si="128"/>
        <v>78.53</v>
      </c>
      <c r="F4158">
        <f t="shared" si="129"/>
        <v>92377</v>
      </c>
      <c r="H4158" s="11">
        <v>74.94</v>
      </c>
      <c r="I4158">
        <v>78.53</v>
      </c>
    </row>
    <row r="4159" spans="2:9" ht="30" x14ac:dyDescent="0.25">
      <c r="B4159" s="4">
        <v>92378</v>
      </c>
      <c r="C4159" s="8" t="s">
        <v>5038</v>
      </c>
      <c r="D4159" s="4" t="s">
        <v>42</v>
      </c>
      <c r="E4159" s="11">
        <f t="shared" si="128"/>
        <v>86.87</v>
      </c>
      <c r="F4159">
        <f t="shared" si="129"/>
        <v>92378</v>
      </c>
      <c r="H4159" s="14">
        <v>83.28</v>
      </c>
      <c r="I4159" s="811">
        <v>86.87</v>
      </c>
    </row>
    <row r="4160" spans="2:9" ht="30" x14ac:dyDescent="0.25">
      <c r="B4160" s="6">
        <v>92379</v>
      </c>
      <c r="C4160" s="9" t="s">
        <v>5039</v>
      </c>
      <c r="D4160" s="6" t="s">
        <v>42</v>
      </c>
      <c r="E4160" s="11">
        <f t="shared" si="128"/>
        <v>110.28</v>
      </c>
      <c r="F4160">
        <f t="shared" si="129"/>
        <v>92379</v>
      </c>
      <c r="H4160" s="11">
        <v>106.23</v>
      </c>
      <c r="I4160">
        <v>110.28</v>
      </c>
    </row>
    <row r="4161" spans="2:9" ht="30" x14ac:dyDescent="0.25">
      <c r="B4161" s="4">
        <v>92380</v>
      </c>
      <c r="C4161" s="8" t="s">
        <v>5040</v>
      </c>
      <c r="D4161" s="4" t="s">
        <v>42</v>
      </c>
      <c r="E4161" s="11">
        <f t="shared" si="128"/>
        <v>117.7</v>
      </c>
      <c r="F4161">
        <f t="shared" si="129"/>
        <v>92380</v>
      </c>
      <c r="H4161" s="14">
        <v>113.65</v>
      </c>
      <c r="I4161" s="811">
        <v>117.7</v>
      </c>
    </row>
    <row r="4162" spans="2:9" ht="30" x14ac:dyDescent="0.25">
      <c r="B4162" s="6">
        <v>92381</v>
      </c>
      <c r="C4162" s="9" t="s">
        <v>5041</v>
      </c>
      <c r="D4162" s="6" t="s">
        <v>42</v>
      </c>
      <c r="E4162" s="11">
        <f t="shared" si="128"/>
        <v>49.05</v>
      </c>
      <c r="F4162">
        <f t="shared" si="129"/>
        <v>92381</v>
      </c>
      <c r="H4162" s="11">
        <v>45.47</v>
      </c>
      <c r="I4162">
        <v>49.05</v>
      </c>
    </row>
    <row r="4163" spans="2:9" ht="30" x14ac:dyDescent="0.25">
      <c r="B4163" s="4">
        <v>92382</v>
      </c>
      <c r="C4163" s="8" t="s">
        <v>5042</v>
      </c>
      <c r="D4163" s="4" t="s">
        <v>42</v>
      </c>
      <c r="E4163" s="11">
        <f t="shared" ref="E4163:E4226" si="130">IF($K$2=$H$1,H4163,I4163)</f>
        <v>47.06</v>
      </c>
      <c r="F4163">
        <f t="shared" ref="F4163:F4226" si="131">IF(LEN($B4163)=7,CONCATENATE(MID($B4163,1,6),"00",RIGHT($B4163,1)),IF(LEN($B4163)=8,CONCATENATE(MID($B4163,1,6),"0",RIGHT($B4163,2)),$B4163))</f>
        <v>92382</v>
      </c>
      <c r="H4163" s="14">
        <v>43.48</v>
      </c>
      <c r="I4163" s="811">
        <v>47.06</v>
      </c>
    </row>
    <row r="4164" spans="2:9" ht="30" x14ac:dyDescent="0.25">
      <c r="B4164" s="6">
        <v>92383</v>
      </c>
      <c r="C4164" s="9" t="s">
        <v>5043</v>
      </c>
      <c r="D4164" s="6" t="s">
        <v>42</v>
      </c>
      <c r="E4164" s="11">
        <f t="shared" si="130"/>
        <v>61.27</v>
      </c>
      <c r="F4164">
        <f t="shared" si="131"/>
        <v>92383</v>
      </c>
      <c r="H4164" s="11">
        <v>57.37</v>
      </c>
      <c r="I4164">
        <v>61.27</v>
      </c>
    </row>
    <row r="4165" spans="2:9" ht="30" x14ac:dyDescent="0.25">
      <c r="B4165" s="4">
        <v>92384</v>
      </c>
      <c r="C4165" s="8" t="s">
        <v>5044</v>
      </c>
      <c r="D4165" s="4" t="s">
        <v>42</v>
      </c>
      <c r="E4165" s="11">
        <f t="shared" si="130"/>
        <v>57.31</v>
      </c>
      <c r="F4165">
        <f t="shared" si="131"/>
        <v>92384</v>
      </c>
      <c r="H4165" s="14">
        <v>53.41</v>
      </c>
      <c r="I4165" s="811">
        <v>57.31</v>
      </c>
    </row>
    <row r="4166" spans="2:9" ht="30" x14ac:dyDescent="0.25">
      <c r="B4166" s="6">
        <v>92385</v>
      </c>
      <c r="C4166" s="9" t="s">
        <v>5045</v>
      </c>
      <c r="D4166" s="6" t="s">
        <v>42</v>
      </c>
      <c r="E4166" s="11">
        <f t="shared" si="130"/>
        <v>70.06</v>
      </c>
      <c r="F4166">
        <f t="shared" si="131"/>
        <v>92385</v>
      </c>
      <c r="H4166" s="11">
        <v>65.8</v>
      </c>
      <c r="I4166">
        <v>70.06</v>
      </c>
    </row>
    <row r="4167" spans="2:9" ht="30" x14ac:dyDescent="0.25">
      <c r="B4167" s="4">
        <v>92386</v>
      </c>
      <c r="C4167" s="8" t="s">
        <v>5046</v>
      </c>
      <c r="D4167" s="4" t="s">
        <v>42</v>
      </c>
      <c r="E4167" s="11">
        <f t="shared" si="130"/>
        <v>67.33</v>
      </c>
      <c r="F4167">
        <f t="shared" si="131"/>
        <v>92386</v>
      </c>
      <c r="H4167" s="14">
        <v>63.07</v>
      </c>
      <c r="I4167" s="811">
        <v>67.33</v>
      </c>
    </row>
    <row r="4168" spans="2:9" ht="30" x14ac:dyDescent="0.25">
      <c r="B4168" s="6">
        <v>92387</v>
      </c>
      <c r="C4168" s="9" t="s">
        <v>5047</v>
      </c>
      <c r="D4168" s="6" t="s">
        <v>42</v>
      </c>
      <c r="E4168" s="11">
        <f t="shared" si="130"/>
        <v>87.73</v>
      </c>
      <c r="F4168">
        <f t="shared" si="131"/>
        <v>92387</v>
      </c>
      <c r="H4168" s="11">
        <v>83.03</v>
      </c>
      <c r="I4168">
        <v>87.73</v>
      </c>
    </row>
    <row r="4169" spans="2:9" ht="30" x14ac:dyDescent="0.25">
      <c r="B4169" s="4">
        <v>92388</v>
      </c>
      <c r="C4169" s="8" t="s">
        <v>5048</v>
      </c>
      <c r="D4169" s="4" t="s">
        <v>42</v>
      </c>
      <c r="E4169" s="11">
        <f t="shared" si="130"/>
        <v>85.87</v>
      </c>
      <c r="F4169">
        <f t="shared" si="131"/>
        <v>92388</v>
      </c>
      <c r="H4169" s="14">
        <v>81.17</v>
      </c>
      <c r="I4169" s="811">
        <v>85.87</v>
      </c>
    </row>
    <row r="4170" spans="2:9" ht="30" x14ac:dyDescent="0.25">
      <c r="B4170" s="6">
        <v>92389</v>
      </c>
      <c r="C4170" s="9" t="s">
        <v>5049</v>
      </c>
      <c r="D4170" s="6" t="s">
        <v>42</v>
      </c>
      <c r="E4170" s="11">
        <f t="shared" si="130"/>
        <v>133.82</v>
      </c>
      <c r="F4170">
        <f t="shared" si="131"/>
        <v>92389</v>
      </c>
      <c r="H4170" s="11">
        <v>128.44</v>
      </c>
      <c r="I4170">
        <v>133.82</v>
      </c>
    </row>
    <row r="4171" spans="2:9" ht="30" x14ac:dyDescent="0.25">
      <c r="B4171" s="4">
        <v>92390</v>
      </c>
      <c r="C4171" s="8" t="s">
        <v>5050</v>
      </c>
      <c r="D4171" s="4" t="s">
        <v>42</v>
      </c>
      <c r="E4171" s="11">
        <f t="shared" si="130"/>
        <v>125.66</v>
      </c>
      <c r="F4171">
        <f t="shared" si="131"/>
        <v>92390</v>
      </c>
      <c r="H4171" s="14">
        <v>120.28</v>
      </c>
      <c r="I4171" s="811">
        <v>125.66</v>
      </c>
    </row>
    <row r="4172" spans="2:9" ht="30" x14ac:dyDescent="0.25">
      <c r="B4172" s="6">
        <v>92635</v>
      </c>
      <c r="C4172" s="9" t="s">
        <v>5051</v>
      </c>
      <c r="D4172" s="6" t="s">
        <v>42</v>
      </c>
      <c r="E4172" s="11">
        <f t="shared" si="130"/>
        <v>178.17</v>
      </c>
      <c r="F4172">
        <f t="shared" si="131"/>
        <v>92635</v>
      </c>
      <c r="H4172" s="11">
        <v>172.1</v>
      </c>
      <c r="I4172">
        <v>178.17</v>
      </c>
    </row>
    <row r="4173" spans="2:9" ht="30" x14ac:dyDescent="0.25">
      <c r="B4173" s="4">
        <v>92636</v>
      </c>
      <c r="C4173" s="8" t="s">
        <v>5052</v>
      </c>
      <c r="D4173" s="4" t="s">
        <v>42</v>
      </c>
      <c r="E4173" s="11">
        <f t="shared" si="130"/>
        <v>162.44</v>
      </c>
      <c r="F4173">
        <f t="shared" si="131"/>
        <v>92636</v>
      </c>
      <c r="H4173" s="14">
        <v>156.37</v>
      </c>
      <c r="I4173" s="811">
        <v>162.44</v>
      </c>
    </row>
    <row r="4174" spans="2:9" ht="30" x14ac:dyDescent="0.25">
      <c r="B4174" s="6">
        <v>92637</v>
      </c>
      <c r="C4174" s="9" t="s">
        <v>5053</v>
      </c>
      <c r="D4174" s="6" t="s">
        <v>42</v>
      </c>
      <c r="E4174" s="11">
        <f t="shared" si="130"/>
        <v>63.52</v>
      </c>
      <c r="F4174">
        <f t="shared" si="131"/>
        <v>92637</v>
      </c>
      <c r="H4174" s="11">
        <v>58.74</v>
      </c>
      <c r="I4174">
        <v>63.52</v>
      </c>
    </row>
    <row r="4175" spans="2:9" ht="30" x14ac:dyDescent="0.25">
      <c r="B4175" s="4">
        <v>92638</v>
      </c>
      <c r="C4175" s="8" t="s">
        <v>5054</v>
      </c>
      <c r="D4175" s="4" t="s">
        <v>42</v>
      </c>
      <c r="E4175" s="11">
        <f t="shared" si="130"/>
        <v>76.930000000000007</v>
      </c>
      <c r="F4175">
        <f t="shared" si="131"/>
        <v>92638</v>
      </c>
      <c r="H4175" s="14">
        <v>71.73</v>
      </c>
      <c r="I4175" s="811">
        <v>76.930000000000007</v>
      </c>
    </row>
    <row r="4176" spans="2:9" ht="30" x14ac:dyDescent="0.25">
      <c r="B4176" s="6">
        <v>92639</v>
      </c>
      <c r="C4176" s="9" t="s">
        <v>5055</v>
      </c>
      <c r="D4176" s="6" t="s">
        <v>42</v>
      </c>
      <c r="E4176" s="11">
        <f t="shared" si="130"/>
        <v>88.74</v>
      </c>
      <c r="F4176">
        <f t="shared" si="131"/>
        <v>92639</v>
      </c>
      <c r="H4176" s="11">
        <v>83.05</v>
      </c>
      <c r="I4176">
        <v>88.74</v>
      </c>
    </row>
    <row r="4177" spans="2:9" ht="30" x14ac:dyDescent="0.25">
      <c r="B4177" s="4">
        <v>92640</v>
      </c>
      <c r="C4177" s="8" t="s">
        <v>5056</v>
      </c>
      <c r="D4177" s="4" t="s">
        <v>42</v>
      </c>
      <c r="E4177" s="11">
        <f t="shared" si="130"/>
        <v>114.47</v>
      </c>
      <c r="F4177">
        <f t="shared" si="131"/>
        <v>92640</v>
      </c>
      <c r="H4177" s="14">
        <v>108.19</v>
      </c>
      <c r="I4177" s="811">
        <v>114.47</v>
      </c>
    </row>
    <row r="4178" spans="2:9" ht="30" x14ac:dyDescent="0.25">
      <c r="B4178" s="6">
        <v>92642</v>
      </c>
      <c r="C4178" s="9" t="s">
        <v>5057</v>
      </c>
      <c r="D4178" s="6" t="s">
        <v>42</v>
      </c>
      <c r="E4178" s="11">
        <f t="shared" si="130"/>
        <v>171.61</v>
      </c>
      <c r="F4178">
        <f t="shared" si="131"/>
        <v>92642</v>
      </c>
      <c r="H4178" s="11">
        <v>164.43</v>
      </c>
      <c r="I4178">
        <v>171.61</v>
      </c>
    </row>
    <row r="4179" spans="2:9" ht="30" x14ac:dyDescent="0.25">
      <c r="B4179" s="4">
        <v>92644</v>
      </c>
      <c r="C4179" s="8" t="s">
        <v>5058</v>
      </c>
      <c r="D4179" s="4" t="s">
        <v>42</v>
      </c>
      <c r="E4179" s="11">
        <f t="shared" si="130"/>
        <v>215.09</v>
      </c>
      <c r="F4179">
        <f t="shared" si="131"/>
        <v>92644</v>
      </c>
      <c r="H4179" s="14">
        <v>207</v>
      </c>
      <c r="I4179" s="811">
        <v>215.09</v>
      </c>
    </row>
    <row r="4180" spans="2:9" ht="30" x14ac:dyDescent="0.25">
      <c r="B4180" s="6">
        <v>92657</v>
      </c>
      <c r="C4180" s="9" t="s">
        <v>5059</v>
      </c>
      <c r="D4180" s="6" t="s">
        <v>42</v>
      </c>
      <c r="E4180" s="11">
        <f t="shared" si="130"/>
        <v>23.64</v>
      </c>
      <c r="F4180">
        <f t="shared" si="131"/>
        <v>92657</v>
      </c>
      <c r="H4180" s="11">
        <v>22.17</v>
      </c>
      <c r="I4180">
        <v>23.64</v>
      </c>
    </row>
    <row r="4181" spans="2:9" ht="30" x14ac:dyDescent="0.25">
      <c r="B4181" s="4">
        <v>92658</v>
      </c>
      <c r="C4181" s="8" t="s">
        <v>5060</v>
      </c>
      <c r="D4181" s="4" t="s">
        <v>42</v>
      </c>
      <c r="E4181" s="11">
        <f t="shared" si="130"/>
        <v>25.14</v>
      </c>
      <c r="F4181">
        <f t="shared" si="131"/>
        <v>92658</v>
      </c>
      <c r="H4181" s="14">
        <v>23.67</v>
      </c>
      <c r="I4181" s="811">
        <v>25.14</v>
      </c>
    </row>
    <row r="4182" spans="2:9" ht="30" x14ac:dyDescent="0.25">
      <c r="B4182" s="6">
        <v>92659</v>
      </c>
      <c r="C4182" s="9" t="s">
        <v>5061</v>
      </c>
      <c r="D4182" s="6" t="s">
        <v>42</v>
      </c>
      <c r="E4182" s="11">
        <f t="shared" si="130"/>
        <v>28.96</v>
      </c>
      <c r="F4182">
        <f t="shared" si="131"/>
        <v>92659</v>
      </c>
      <c r="H4182" s="11">
        <v>27.41</v>
      </c>
      <c r="I4182">
        <v>28.96</v>
      </c>
    </row>
    <row r="4183" spans="2:9" ht="30" x14ac:dyDescent="0.25">
      <c r="B4183" s="4">
        <v>92660</v>
      </c>
      <c r="C4183" s="8" t="s">
        <v>5062</v>
      </c>
      <c r="D4183" s="4" t="s">
        <v>42</v>
      </c>
      <c r="E4183" s="11">
        <f t="shared" si="130"/>
        <v>30.35</v>
      </c>
      <c r="F4183">
        <f t="shared" si="131"/>
        <v>92660</v>
      </c>
      <c r="H4183" s="14">
        <v>28.8</v>
      </c>
      <c r="I4183" s="811">
        <v>30.35</v>
      </c>
    </row>
    <row r="4184" spans="2:9" ht="30" x14ac:dyDescent="0.25">
      <c r="B4184" s="6">
        <v>92661</v>
      </c>
      <c r="C4184" s="9" t="s">
        <v>5063</v>
      </c>
      <c r="D4184" s="6" t="s">
        <v>42</v>
      </c>
      <c r="E4184" s="11">
        <f t="shared" si="130"/>
        <v>34.450000000000003</v>
      </c>
      <c r="F4184">
        <f t="shared" si="131"/>
        <v>92661</v>
      </c>
      <c r="H4184" s="11">
        <v>32.799999999999997</v>
      </c>
      <c r="I4184">
        <v>34.450000000000003</v>
      </c>
    </row>
    <row r="4185" spans="2:9" ht="30" x14ac:dyDescent="0.25">
      <c r="B4185" s="4">
        <v>92662</v>
      </c>
      <c r="C4185" s="8" t="s">
        <v>5064</v>
      </c>
      <c r="D4185" s="4" t="s">
        <v>42</v>
      </c>
      <c r="E4185" s="11">
        <f t="shared" si="130"/>
        <v>34.72</v>
      </c>
      <c r="F4185">
        <f t="shared" si="131"/>
        <v>92662</v>
      </c>
      <c r="H4185" s="14">
        <v>33.07</v>
      </c>
      <c r="I4185" s="811">
        <v>34.72</v>
      </c>
    </row>
    <row r="4186" spans="2:9" ht="30" x14ac:dyDescent="0.25">
      <c r="B4186" s="6">
        <v>92663</v>
      </c>
      <c r="C4186" s="9" t="s">
        <v>5065</v>
      </c>
      <c r="D4186" s="6" t="s">
        <v>42</v>
      </c>
      <c r="E4186" s="11">
        <f t="shared" si="130"/>
        <v>45.88</v>
      </c>
      <c r="F4186">
        <f t="shared" si="131"/>
        <v>92663</v>
      </c>
      <c r="H4186" s="11">
        <v>44.12</v>
      </c>
      <c r="I4186">
        <v>45.88</v>
      </c>
    </row>
    <row r="4187" spans="2:9" ht="30" x14ac:dyDescent="0.25">
      <c r="B4187" s="4">
        <v>92664</v>
      </c>
      <c r="C4187" s="8" t="s">
        <v>5066</v>
      </c>
      <c r="D4187" s="4" t="s">
        <v>42</v>
      </c>
      <c r="E4187" s="11">
        <f t="shared" si="130"/>
        <v>45.86</v>
      </c>
      <c r="F4187">
        <f t="shared" si="131"/>
        <v>92664</v>
      </c>
      <c r="H4187" s="14">
        <v>44.1</v>
      </c>
      <c r="I4187" s="811">
        <v>45.86</v>
      </c>
    </row>
    <row r="4188" spans="2:9" ht="30" x14ac:dyDescent="0.25">
      <c r="B4188" s="6">
        <v>92665</v>
      </c>
      <c r="C4188" s="9" t="s">
        <v>5067</v>
      </c>
      <c r="D4188" s="6" t="s">
        <v>42</v>
      </c>
      <c r="E4188" s="11">
        <f t="shared" si="130"/>
        <v>62.82</v>
      </c>
      <c r="F4188">
        <f t="shared" si="131"/>
        <v>92665</v>
      </c>
      <c r="H4188" s="11">
        <v>60.88</v>
      </c>
      <c r="I4188">
        <v>62.82</v>
      </c>
    </row>
    <row r="4189" spans="2:9" ht="30" x14ac:dyDescent="0.25">
      <c r="B4189" s="4">
        <v>92666</v>
      </c>
      <c r="C4189" s="8" t="s">
        <v>5068</v>
      </c>
      <c r="D4189" s="4" t="s">
        <v>42</v>
      </c>
      <c r="E4189" s="11">
        <f t="shared" si="130"/>
        <v>71.16</v>
      </c>
      <c r="F4189">
        <f t="shared" si="131"/>
        <v>92666</v>
      </c>
      <c r="H4189" s="14">
        <v>69.22</v>
      </c>
      <c r="I4189" s="811">
        <v>71.16</v>
      </c>
    </row>
    <row r="4190" spans="2:9" ht="30" x14ac:dyDescent="0.25">
      <c r="B4190" s="6">
        <v>92667</v>
      </c>
      <c r="C4190" s="9" t="s">
        <v>5069</v>
      </c>
      <c r="D4190" s="6" t="s">
        <v>42</v>
      </c>
      <c r="E4190" s="11">
        <f t="shared" si="130"/>
        <v>92.02</v>
      </c>
      <c r="F4190">
        <f t="shared" si="131"/>
        <v>92667</v>
      </c>
      <c r="H4190" s="11">
        <v>89.89</v>
      </c>
      <c r="I4190">
        <v>92.02</v>
      </c>
    </row>
    <row r="4191" spans="2:9" ht="30" x14ac:dyDescent="0.25">
      <c r="B4191" s="4">
        <v>92668</v>
      </c>
      <c r="C4191" s="8" t="s">
        <v>5070</v>
      </c>
      <c r="D4191" s="4" t="s">
        <v>42</v>
      </c>
      <c r="E4191" s="11">
        <f t="shared" si="130"/>
        <v>99.44</v>
      </c>
      <c r="F4191">
        <f t="shared" si="131"/>
        <v>92668</v>
      </c>
      <c r="H4191" s="14">
        <v>97.31</v>
      </c>
      <c r="I4191" s="811">
        <v>99.44</v>
      </c>
    </row>
    <row r="4192" spans="2:9" ht="30" x14ac:dyDescent="0.25">
      <c r="B4192" s="6">
        <v>92669</v>
      </c>
      <c r="C4192" s="9" t="s">
        <v>5071</v>
      </c>
      <c r="D4192" s="6" t="s">
        <v>42</v>
      </c>
      <c r="E4192" s="11">
        <f t="shared" si="130"/>
        <v>35.86</v>
      </c>
      <c r="F4192">
        <f t="shared" si="131"/>
        <v>92669</v>
      </c>
      <c r="H4192" s="11">
        <v>33.659999999999997</v>
      </c>
      <c r="I4192">
        <v>35.86</v>
      </c>
    </row>
    <row r="4193" spans="2:9" ht="30" x14ac:dyDescent="0.25">
      <c r="B4193" s="4">
        <v>92670</v>
      </c>
      <c r="C4193" s="8" t="s">
        <v>5072</v>
      </c>
      <c r="D4193" s="4" t="s">
        <v>42</v>
      </c>
      <c r="E4193" s="11">
        <f t="shared" si="130"/>
        <v>33.869999999999997</v>
      </c>
      <c r="F4193">
        <f t="shared" si="131"/>
        <v>92670</v>
      </c>
      <c r="H4193" s="14">
        <v>31.67</v>
      </c>
      <c r="I4193" s="811">
        <v>33.869999999999997</v>
      </c>
    </row>
    <row r="4194" spans="2:9" ht="30" x14ac:dyDescent="0.25">
      <c r="B4194" s="6">
        <v>92671</v>
      </c>
      <c r="C4194" s="9" t="s">
        <v>5073</v>
      </c>
      <c r="D4194" s="6" t="s">
        <v>42</v>
      </c>
      <c r="E4194" s="11">
        <f t="shared" si="130"/>
        <v>46.3</v>
      </c>
      <c r="F4194">
        <f t="shared" si="131"/>
        <v>92671</v>
      </c>
      <c r="H4194" s="11">
        <v>43.98</v>
      </c>
      <c r="I4194">
        <v>46.3</v>
      </c>
    </row>
    <row r="4195" spans="2:9" ht="30" x14ac:dyDescent="0.25">
      <c r="B4195" s="4">
        <v>92672</v>
      </c>
      <c r="C4195" s="8" t="s">
        <v>5074</v>
      </c>
      <c r="D4195" s="4" t="s">
        <v>42</v>
      </c>
      <c r="E4195" s="11">
        <f t="shared" si="130"/>
        <v>42.34</v>
      </c>
      <c r="F4195">
        <f t="shared" si="131"/>
        <v>92672</v>
      </c>
      <c r="H4195" s="14">
        <v>40.020000000000003</v>
      </c>
      <c r="I4195" s="811">
        <v>42.34</v>
      </c>
    </row>
    <row r="4196" spans="2:9" ht="30" x14ac:dyDescent="0.25">
      <c r="B4196" s="6">
        <v>92673</v>
      </c>
      <c r="C4196" s="9" t="s">
        <v>5075</v>
      </c>
      <c r="D4196" s="6" t="s">
        <v>42</v>
      </c>
      <c r="E4196" s="11">
        <f t="shared" si="130"/>
        <v>53</v>
      </c>
      <c r="F4196">
        <f t="shared" si="131"/>
        <v>92673</v>
      </c>
      <c r="H4196" s="11">
        <v>50.53</v>
      </c>
      <c r="I4196">
        <v>53</v>
      </c>
    </row>
    <row r="4197" spans="2:9" ht="30" x14ac:dyDescent="0.25">
      <c r="B4197" s="4">
        <v>92674</v>
      </c>
      <c r="C4197" s="8" t="s">
        <v>5076</v>
      </c>
      <c r="D4197" s="4" t="s">
        <v>42</v>
      </c>
      <c r="E4197" s="11">
        <f t="shared" si="130"/>
        <v>50.27</v>
      </c>
      <c r="F4197">
        <f t="shared" si="131"/>
        <v>92674</v>
      </c>
      <c r="H4197" s="14">
        <v>47.8</v>
      </c>
      <c r="I4197" s="811">
        <v>50.27</v>
      </c>
    </row>
    <row r="4198" spans="2:9" ht="30" x14ac:dyDescent="0.25">
      <c r="B4198" s="6">
        <v>92675</v>
      </c>
      <c r="C4198" s="9" t="s">
        <v>5077</v>
      </c>
      <c r="D4198" s="6" t="s">
        <v>42</v>
      </c>
      <c r="E4198" s="11">
        <f t="shared" si="130"/>
        <v>68.12</v>
      </c>
      <c r="F4198">
        <f t="shared" si="131"/>
        <v>92675</v>
      </c>
      <c r="H4198" s="11">
        <v>65.48</v>
      </c>
      <c r="I4198">
        <v>68.12</v>
      </c>
    </row>
    <row r="4199" spans="2:9" ht="30" x14ac:dyDescent="0.25">
      <c r="B4199" s="4">
        <v>92676</v>
      </c>
      <c r="C4199" s="8" t="s">
        <v>5078</v>
      </c>
      <c r="D4199" s="4" t="s">
        <v>42</v>
      </c>
      <c r="E4199" s="11">
        <f t="shared" si="130"/>
        <v>66.260000000000005</v>
      </c>
      <c r="F4199">
        <f t="shared" si="131"/>
        <v>92676</v>
      </c>
      <c r="H4199" s="14">
        <v>63.62</v>
      </c>
      <c r="I4199" s="811">
        <v>66.260000000000005</v>
      </c>
    </row>
    <row r="4200" spans="2:9" ht="30" x14ac:dyDescent="0.25">
      <c r="B4200" s="6">
        <v>92677</v>
      </c>
      <c r="C4200" s="9" t="s">
        <v>5079</v>
      </c>
      <c r="D4200" s="6" t="s">
        <v>42</v>
      </c>
      <c r="E4200" s="11">
        <f t="shared" si="130"/>
        <v>110.31</v>
      </c>
      <c r="F4200">
        <f t="shared" si="131"/>
        <v>92677</v>
      </c>
      <c r="H4200" s="11">
        <v>107.39</v>
      </c>
      <c r="I4200">
        <v>110.31</v>
      </c>
    </row>
    <row r="4201" spans="2:9" ht="30" x14ac:dyDescent="0.25">
      <c r="B4201" s="4">
        <v>92678</v>
      </c>
      <c r="C4201" s="8" t="s">
        <v>5080</v>
      </c>
      <c r="D4201" s="4" t="s">
        <v>42</v>
      </c>
      <c r="E4201" s="11">
        <f t="shared" si="130"/>
        <v>102.15</v>
      </c>
      <c r="F4201">
        <f t="shared" si="131"/>
        <v>92678</v>
      </c>
      <c r="H4201" s="14">
        <v>99.23</v>
      </c>
      <c r="I4201" s="811">
        <v>102.15</v>
      </c>
    </row>
    <row r="4202" spans="2:9" ht="30" x14ac:dyDescent="0.25">
      <c r="B4202" s="6">
        <v>92679</v>
      </c>
      <c r="C4202" s="9" t="s">
        <v>5081</v>
      </c>
      <c r="D4202" s="6" t="s">
        <v>42</v>
      </c>
      <c r="E4202" s="11">
        <f t="shared" si="130"/>
        <v>150.80000000000001</v>
      </c>
      <c r="F4202">
        <f t="shared" si="131"/>
        <v>92679</v>
      </c>
      <c r="H4202" s="11">
        <v>147.6</v>
      </c>
      <c r="I4202">
        <v>150.80000000000001</v>
      </c>
    </row>
    <row r="4203" spans="2:9" ht="30" x14ac:dyDescent="0.25">
      <c r="B4203" s="4">
        <v>92680</v>
      </c>
      <c r="C4203" s="8" t="s">
        <v>5082</v>
      </c>
      <c r="D4203" s="4" t="s">
        <v>42</v>
      </c>
      <c r="E4203" s="11">
        <f t="shared" si="130"/>
        <v>135.07</v>
      </c>
      <c r="F4203">
        <f t="shared" si="131"/>
        <v>92680</v>
      </c>
      <c r="H4203" s="14">
        <v>131.87</v>
      </c>
      <c r="I4203" s="811">
        <v>135.07</v>
      </c>
    </row>
    <row r="4204" spans="2:9" ht="30" x14ac:dyDescent="0.25">
      <c r="B4204" s="6">
        <v>92681</v>
      </c>
      <c r="C4204" s="9" t="s">
        <v>5083</v>
      </c>
      <c r="D4204" s="6" t="s">
        <v>42</v>
      </c>
      <c r="E4204" s="11">
        <f t="shared" si="130"/>
        <v>45.91</v>
      </c>
      <c r="F4204">
        <f t="shared" si="131"/>
        <v>92681</v>
      </c>
      <c r="H4204" s="11">
        <v>42.98</v>
      </c>
      <c r="I4204">
        <v>45.91</v>
      </c>
    </row>
    <row r="4205" spans="2:9" ht="30" x14ac:dyDescent="0.25">
      <c r="B4205" s="4">
        <v>92682</v>
      </c>
      <c r="C4205" s="8" t="s">
        <v>5084</v>
      </c>
      <c r="D4205" s="4" t="s">
        <v>42</v>
      </c>
      <c r="E4205" s="11">
        <f t="shared" si="130"/>
        <v>56.9</v>
      </c>
      <c r="F4205">
        <f t="shared" si="131"/>
        <v>92682</v>
      </c>
      <c r="H4205" s="14">
        <v>53.8</v>
      </c>
      <c r="I4205" s="811">
        <v>56.9</v>
      </c>
    </row>
    <row r="4206" spans="2:9" ht="30" x14ac:dyDescent="0.25">
      <c r="B4206" s="6">
        <v>92683</v>
      </c>
      <c r="C4206" s="9" t="s">
        <v>5085</v>
      </c>
      <c r="D4206" s="6" t="s">
        <v>42</v>
      </c>
      <c r="E4206" s="11">
        <f t="shared" si="130"/>
        <v>66.010000000000005</v>
      </c>
      <c r="F4206">
        <f t="shared" si="131"/>
        <v>92683</v>
      </c>
      <c r="H4206" s="11">
        <v>62.72</v>
      </c>
      <c r="I4206">
        <v>66.010000000000005</v>
      </c>
    </row>
    <row r="4207" spans="2:9" ht="30" x14ac:dyDescent="0.25">
      <c r="B4207" s="4">
        <v>92684</v>
      </c>
      <c r="C4207" s="8" t="s">
        <v>5086</v>
      </c>
      <c r="D4207" s="4" t="s">
        <v>42</v>
      </c>
      <c r="E4207" s="11">
        <f t="shared" si="130"/>
        <v>88.3</v>
      </c>
      <c r="F4207">
        <f t="shared" si="131"/>
        <v>92684</v>
      </c>
      <c r="H4207" s="14">
        <v>84.77</v>
      </c>
      <c r="I4207" s="811">
        <v>88.3</v>
      </c>
    </row>
    <row r="4208" spans="2:9" ht="30" x14ac:dyDescent="0.25">
      <c r="B4208" s="6">
        <v>92685</v>
      </c>
      <c r="C4208" s="9" t="s">
        <v>5087</v>
      </c>
      <c r="D4208" s="6" t="s">
        <v>42</v>
      </c>
      <c r="E4208" s="11">
        <f t="shared" si="130"/>
        <v>140.29</v>
      </c>
      <c r="F4208">
        <f t="shared" si="131"/>
        <v>92685</v>
      </c>
      <c r="H4208" s="11">
        <v>136.4</v>
      </c>
      <c r="I4208">
        <v>140.29</v>
      </c>
    </row>
    <row r="4209" spans="2:9" ht="30" x14ac:dyDescent="0.25">
      <c r="B4209" s="4">
        <v>92686</v>
      </c>
      <c r="C4209" s="8" t="s">
        <v>5088</v>
      </c>
      <c r="D4209" s="4" t="s">
        <v>42</v>
      </c>
      <c r="E4209" s="11">
        <f t="shared" si="130"/>
        <v>178.56</v>
      </c>
      <c r="F4209">
        <f t="shared" si="131"/>
        <v>92686</v>
      </c>
      <c r="H4209" s="14">
        <v>174.31</v>
      </c>
      <c r="I4209" s="811">
        <v>178.56</v>
      </c>
    </row>
    <row r="4210" spans="2:9" ht="30" x14ac:dyDescent="0.25">
      <c r="B4210" s="6">
        <v>92692</v>
      </c>
      <c r="C4210" s="9" t="s">
        <v>5089</v>
      </c>
      <c r="D4210" s="6" t="s">
        <v>42</v>
      </c>
      <c r="E4210" s="11">
        <f t="shared" si="130"/>
        <v>12.79</v>
      </c>
      <c r="F4210">
        <f t="shared" si="131"/>
        <v>92692</v>
      </c>
      <c r="H4210" s="11">
        <v>11.95</v>
      </c>
      <c r="I4210">
        <v>12.79</v>
      </c>
    </row>
    <row r="4211" spans="2:9" ht="30" x14ac:dyDescent="0.25">
      <c r="B4211" s="4">
        <v>92693</v>
      </c>
      <c r="C4211" s="8" t="s">
        <v>5090</v>
      </c>
      <c r="D4211" s="4" t="s">
        <v>42</v>
      </c>
      <c r="E4211" s="11">
        <f t="shared" si="130"/>
        <v>13.12</v>
      </c>
      <c r="F4211">
        <f t="shared" si="131"/>
        <v>92693</v>
      </c>
      <c r="H4211" s="14">
        <v>12.28</v>
      </c>
      <c r="I4211" s="811">
        <v>13.12</v>
      </c>
    </row>
    <row r="4212" spans="2:9" ht="30" x14ac:dyDescent="0.25">
      <c r="B4212" s="6">
        <v>92694</v>
      </c>
      <c r="C4212" s="9" t="s">
        <v>5091</v>
      </c>
      <c r="D4212" s="6" t="s">
        <v>42</v>
      </c>
      <c r="E4212" s="11">
        <f t="shared" si="130"/>
        <v>20.39</v>
      </c>
      <c r="F4212">
        <f t="shared" si="131"/>
        <v>92694</v>
      </c>
      <c r="H4212" s="11">
        <v>18.95</v>
      </c>
      <c r="I4212">
        <v>20.39</v>
      </c>
    </row>
    <row r="4213" spans="2:9" ht="30" x14ac:dyDescent="0.25">
      <c r="B4213" s="4">
        <v>92695</v>
      </c>
      <c r="C4213" s="8" t="s">
        <v>5092</v>
      </c>
      <c r="D4213" s="4" t="s">
        <v>42</v>
      </c>
      <c r="E4213" s="11">
        <f t="shared" si="130"/>
        <v>20.73</v>
      </c>
      <c r="F4213">
        <f t="shared" si="131"/>
        <v>92695</v>
      </c>
      <c r="H4213" s="14">
        <v>19.29</v>
      </c>
      <c r="I4213" s="811">
        <v>20.73</v>
      </c>
    </row>
    <row r="4214" spans="2:9" ht="30" x14ac:dyDescent="0.25">
      <c r="B4214" s="6">
        <v>92696</v>
      </c>
      <c r="C4214" s="9" t="s">
        <v>5093</v>
      </c>
      <c r="D4214" s="6" t="s">
        <v>42</v>
      </c>
      <c r="E4214" s="11">
        <f t="shared" si="130"/>
        <v>32.049999999999997</v>
      </c>
      <c r="F4214">
        <f t="shared" si="131"/>
        <v>92696</v>
      </c>
      <c r="H4214" s="11">
        <v>29.69</v>
      </c>
      <c r="I4214">
        <v>32.049999999999997</v>
      </c>
    </row>
    <row r="4215" spans="2:9" ht="30" x14ac:dyDescent="0.25">
      <c r="B4215" s="4">
        <v>92697</v>
      </c>
      <c r="C4215" s="8" t="s">
        <v>5094</v>
      </c>
      <c r="D4215" s="4" t="s">
        <v>42</v>
      </c>
      <c r="E4215" s="11">
        <f t="shared" si="130"/>
        <v>33.549999999999997</v>
      </c>
      <c r="F4215">
        <f t="shared" si="131"/>
        <v>92697</v>
      </c>
      <c r="H4215" s="14">
        <v>31.19</v>
      </c>
      <c r="I4215" s="811">
        <v>33.549999999999997</v>
      </c>
    </row>
    <row r="4216" spans="2:9" ht="30" x14ac:dyDescent="0.25">
      <c r="B4216" s="6">
        <v>92698</v>
      </c>
      <c r="C4216" s="9" t="s">
        <v>5095</v>
      </c>
      <c r="D4216" s="6" t="s">
        <v>42</v>
      </c>
      <c r="E4216" s="11">
        <f t="shared" si="130"/>
        <v>18.91</v>
      </c>
      <c r="F4216">
        <f t="shared" si="131"/>
        <v>92698</v>
      </c>
      <c r="H4216" s="11">
        <v>17.649999999999999</v>
      </c>
      <c r="I4216">
        <v>18.91</v>
      </c>
    </row>
    <row r="4217" spans="2:9" ht="30" x14ac:dyDescent="0.25">
      <c r="B4217" s="4">
        <v>92699</v>
      </c>
      <c r="C4217" s="8" t="s">
        <v>5096</v>
      </c>
      <c r="D4217" s="4" t="s">
        <v>42</v>
      </c>
      <c r="E4217" s="11">
        <f t="shared" si="130"/>
        <v>17.82</v>
      </c>
      <c r="F4217">
        <f t="shared" si="131"/>
        <v>92699</v>
      </c>
      <c r="H4217" s="14">
        <v>16.559999999999999</v>
      </c>
      <c r="I4217" s="811">
        <v>17.82</v>
      </c>
    </row>
    <row r="4218" spans="2:9" ht="30" x14ac:dyDescent="0.25">
      <c r="B4218" s="6">
        <v>92700</v>
      </c>
      <c r="C4218" s="9" t="s">
        <v>5097</v>
      </c>
      <c r="D4218" s="6" t="s">
        <v>42</v>
      </c>
      <c r="E4218" s="11">
        <f t="shared" si="130"/>
        <v>30.94</v>
      </c>
      <c r="F4218">
        <f t="shared" si="131"/>
        <v>92700</v>
      </c>
      <c r="H4218" s="11">
        <v>28.78</v>
      </c>
      <c r="I4218">
        <v>30.94</v>
      </c>
    </row>
    <row r="4219" spans="2:9" ht="30" x14ac:dyDescent="0.25">
      <c r="B4219" s="4">
        <v>92701</v>
      </c>
      <c r="C4219" s="8" t="s">
        <v>5098</v>
      </c>
      <c r="D4219" s="4" t="s">
        <v>42</v>
      </c>
      <c r="E4219" s="11">
        <f t="shared" si="130"/>
        <v>29.33</v>
      </c>
      <c r="F4219">
        <f t="shared" si="131"/>
        <v>92701</v>
      </c>
      <c r="H4219" s="14">
        <v>27.17</v>
      </c>
      <c r="I4219" s="811">
        <v>29.33</v>
      </c>
    </row>
    <row r="4220" spans="2:9" ht="30" x14ac:dyDescent="0.25">
      <c r="B4220" s="6">
        <v>92702</v>
      </c>
      <c r="C4220" s="9" t="s">
        <v>5099</v>
      </c>
      <c r="D4220" s="6" t="s">
        <v>42</v>
      </c>
      <c r="E4220" s="11">
        <f t="shared" si="130"/>
        <v>48.54</v>
      </c>
      <c r="F4220">
        <f t="shared" si="131"/>
        <v>92702</v>
      </c>
      <c r="H4220" s="11">
        <v>45.01</v>
      </c>
      <c r="I4220">
        <v>48.54</v>
      </c>
    </row>
    <row r="4221" spans="2:9" ht="30" x14ac:dyDescent="0.25">
      <c r="B4221" s="4">
        <v>92703</v>
      </c>
      <c r="C4221" s="8" t="s">
        <v>5100</v>
      </c>
      <c r="D4221" s="4" t="s">
        <v>42</v>
      </c>
      <c r="E4221" s="11">
        <f t="shared" si="130"/>
        <v>46.55</v>
      </c>
      <c r="F4221">
        <f t="shared" si="131"/>
        <v>92703</v>
      </c>
      <c r="H4221" s="14">
        <v>43.02</v>
      </c>
      <c r="I4221" s="811">
        <v>46.55</v>
      </c>
    </row>
    <row r="4222" spans="2:9" ht="30" x14ac:dyDescent="0.25">
      <c r="B4222" s="6">
        <v>92704</v>
      </c>
      <c r="C4222" s="9" t="s">
        <v>5101</v>
      </c>
      <c r="D4222" s="6" t="s">
        <v>42</v>
      </c>
      <c r="E4222" s="11">
        <f t="shared" si="130"/>
        <v>24</v>
      </c>
      <c r="F4222">
        <f t="shared" si="131"/>
        <v>92704</v>
      </c>
      <c r="H4222" s="11">
        <v>22.31</v>
      </c>
      <c r="I4222">
        <v>24</v>
      </c>
    </row>
    <row r="4223" spans="2:9" ht="30" x14ac:dyDescent="0.25">
      <c r="B4223" s="4">
        <v>92705</v>
      </c>
      <c r="C4223" s="8" t="s">
        <v>5102</v>
      </c>
      <c r="D4223" s="4" t="s">
        <v>42</v>
      </c>
      <c r="E4223" s="11">
        <f t="shared" si="130"/>
        <v>38.81</v>
      </c>
      <c r="F4223">
        <f t="shared" si="131"/>
        <v>92705</v>
      </c>
      <c r="H4223" s="14">
        <v>35.92</v>
      </c>
      <c r="I4223" s="811">
        <v>38.81</v>
      </c>
    </row>
    <row r="4224" spans="2:9" ht="30" x14ac:dyDescent="0.25">
      <c r="B4224" s="6">
        <v>92706</v>
      </c>
      <c r="C4224" s="9" t="s">
        <v>5103</v>
      </c>
      <c r="D4224" s="6" t="s">
        <v>42</v>
      </c>
      <c r="E4224" s="11">
        <f t="shared" si="130"/>
        <v>62.82</v>
      </c>
      <c r="F4224">
        <f t="shared" si="131"/>
        <v>92706</v>
      </c>
      <c r="H4224" s="11">
        <v>58.12</v>
      </c>
      <c r="I4224">
        <v>62.82</v>
      </c>
    </row>
    <row r="4225" spans="2:9" ht="30" x14ac:dyDescent="0.25">
      <c r="B4225" s="4">
        <v>92889</v>
      </c>
      <c r="C4225" s="8" t="s">
        <v>5104</v>
      </c>
      <c r="D4225" s="4" t="s">
        <v>42</v>
      </c>
      <c r="E4225" s="11">
        <f t="shared" si="130"/>
        <v>113.16</v>
      </c>
      <c r="F4225">
        <f t="shared" si="131"/>
        <v>92889</v>
      </c>
      <c r="H4225" s="14">
        <v>110.01</v>
      </c>
      <c r="I4225" s="811">
        <v>113.16</v>
      </c>
    </row>
    <row r="4226" spans="2:9" ht="30" x14ac:dyDescent="0.25">
      <c r="B4226" s="6">
        <v>92890</v>
      </c>
      <c r="C4226" s="9" t="s">
        <v>5105</v>
      </c>
      <c r="D4226" s="6" t="s">
        <v>42</v>
      </c>
      <c r="E4226" s="11">
        <f t="shared" si="130"/>
        <v>170.04</v>
      </c>
      <c r="F4226">
        <f t="shared" si="131"/>
        <v>92890</v>
      </c>
      <c r="H4226" s="11">
        <v>166.62</v>
      </c>
      <c r="I4226">
        <v>170.04</v>
      </c>
    </row>
    <row r="4227" spans="2:9" ht="30" x14ac:dyDescent="0.25">
      <c r="B4227" s="4">
        <v>92891</v>
      </c>
      <c r="C4227" s="8" t="s">
        <v>5106</v>
      </c>
      <c r="D4227" s="4" t="s">
        <v>42</v>
      </c>
      <c r="E4227" s="11">
        <f t="shared" ref="E4227:E4290" si="132">IF($K$2=$H$1,H4227,I4227)</f>
        <v>247.87</v>
      </c>
      <c r="F4227">
        <f t="shared" ref="F4227:F4290" si="133">IF(LEN($B4227)=7,CONCATENATE(MID($B4227,1,6),"00",RIGHT($B4227,1)),IF(LEN($B4227)=8,CONCATENATE(MID($B4227,1,6),"0",RIGHT($B4227,2)),$B4227))</f>
        <v>92891</v>
      </c>
      <c r="H4227" s="14">
        <v>244.18</v>
      </c>
      <c r="I4227" s="811">
        <v>247.87</v>
      </c>
    </row>
    <row r="4228" spans="2:9" ht="30" x14ac:dyDescent="0.25">
      <c r="B4228" s="6">
        <v>92892</v>
      </c>
      <c r="C4228" s="9" t="s">
        <v>5107</v>
      </c>
      <c r="D4228" s="6" t="s">
        <v>42</v>
      </c>
      <c r="E4228" s="11">
        <f t="shared" si="132"/>
        <v>50.03</v>
      </c>
      <c r="F4228">
        <f t="shared" si="133"/>
        <v>92892</v>
      </c>
      <c r="H4228" s="11">
        <v>47.64</v>
      </c>
      <c r="I4228">
        <v>50.03</v>
      </c>
    </row>
    <row r="4229" spans="2:9" ht="30" x14ac:dyDescent="0.25">
      <c r="B4229" s="4">
        <v>92893</v>
      </c>
      <c r="C4229" s="8" t="s">
        <v>5108</v>
      </c>
      <c r="D4229" s="4" t="s">
        <v>42</v>
      </c>
      <c r="E4229" s="11">
        <f t="shared" si="132"/>
        <v>70.3</v>
      </c>
      <c r="F4229">
        <f t="shared" si="133"/>
        <v>92893</v>
      </c>
      <c r="H4229" s="14">
        <v>67.7</v>
      </c>
      <c r="I4229" s="811">
        <v>70.3</v>
      </c>
    </row>
    <row r="4230" spans="2:9" ht="30" x14ac:dyDescent="0.25">
      <c r="B4230" s="6">
        <v>92894</v>
      </c>
      <c r="C4230" s="9" t="s">
        <v>5109</v>
      </c>
      <c r="D4230" s="6" t="s">
        <v>42</v>
      </c>
      <c r="E4230" s="11">
        <f t="shared" si="132"/>
        <v>83.7</v>
      </c>
      <c r="F4230">
        <f t="shared" si="133"/>
        <v>92894</v>
      </c>
      <c r="H4230" s="11">
        <v>80.849999999999994</v>
      </c>
      <c r="I4230">
        <v>83.7</v>
      </c>
    </row>
    <row r="4231" spans="2:9" ht="30" x14ac:dyDescent="0.25">
      <c r="B4231" s="4">
        <v>92895</v>
      </c>
      <c r="C4231" s="8" t="s">
        <v>5110</v>
      </c>
      <c r="D4231" s="4" t="s">
        <v>42</v>
      </c>
      <c r="E4231" s="11">
        <f t="shared" si="132"/>
        <v>113.12</v>
      </c>
      <c r="F4231">
        <f t="shared" si="133"/>
        <v>92895</v>
      </c>
      <c r="H4231" s="14">
        <v>109.98</v>
      </c>
      <c r="I4231" s="811">
        <v>113.12</v>
      </c>
    </row>
    <row r="4232" spans="2:9" ht="30" x14ac:dyDescent="0.25">
      <c r="B4232" s="6">
        <v>92896</v>
      </c>
      <c r="C4232" s="9" t="s">
        <v>5111</v>
      </c>
      <c r="D4232" s="6" t="s">
        <v>42</v>
      </c>
      <c r="E4232" s="11">
        <f t="shared" si="132"/>
        <v>171.62</v>
      </c>
      <c r="F4232">
        <f t="shared" si="133"/>
        <v>92896</v>
      </c>
      <c r="H4232" s="11">
        <v>168.03</v>
      </c>
      <c r="I4232">
        <v>171.62</v>
      </c>
    </row>
    <row r="4233" spans="2:9" ht="30" x14ac:dyDescent="0.25">
      <c r="B4233" s="4">
        <v>92897</v>
      </c>
      <c r="C4233" s="8" t="s">
        <v>5112</v>
      </c>
      <c r="D4233" s="4" t="s">
        <v>42</v>
      </c>
      <c r="E4233" s="11">
        <f t="shared" si="132"/>
        <v>251.13</v>
      </c>
      <c r="F4233">
        <f t="shared" si="133"/>
        <v>92897</v>
      </c>
      <c r="H4233" s="14">
        <v>247.08</v>
      </c>
      <c r="I4233" s="811">
        <v>251.13</v>
      </c>
    </row>
    <row r="4234" spans="2:9" ht="30" x14ac:dyDescent="0.25">
      <c r="B4234" s="6">
        <v>92898</v>
      </c>
      <c r="C4234" s="9" t="s">
        <v>5113</v>
      </c>
      <c r="D4234" s="6" t="s">
        <v>42</v>
      </c>
      <c r="E4234" s="11">
        <f t="shared" si="132"/>
        <v>41.25</v>
      </c>
      <c r="F4234">
        <f t="shared" si="133"/>
        <v>92898</v>
      </c>
      <c r="H4234" s="11">
        <v>39.78</v>
      </c>
      <c r="I4234">
        <v>41.25</v>
      </c>
    </row>
    <row r="4235" spans="2:9" ht="30" x14ac:dyDescent="0.25">
      <c r="B4235" s="4">
        <v>92899</v>
      </c>
      <c r="C4235" s="8" t="s">
        <v>5114</v>
      </c>
      <c r="D4235" s="4" t="s">
        <v>42</v>
      </c>
      <c r="E4235" s="11">
        <f t="shared" si="132"/>
        <v>60.31</v>
      </c>
      <c r="F4235">
        <f t="shared" si="133"/>
        <v>92899</v>
      </c>
      <c r="H4235" s="14">
        <v>58.76</v>
      </c>
      <c r="I4235" s="811">
        <v>60.31</v>
      </c>
    </row>
    <row r="4236" spans="2:9" ht="30" x14ac:dyDescent="0.25">
      <c r="B4236" s="6">
        <v>92900</v>
      </c>
      <c r="C4236" s="9" t="s">
        <v>5115</v>
      </c>
      <c r="D4236" s="6" t="s">
        <v>42</v>
      </c>
      <c r="E4236" s="11">
        <f t="shared" si="132"/>
        <v>72.319999999999993</v>
      </c>
      <c r="F4236">
        <f t="shared" si="133"/>
        <v>92900</v>
      </c>
      <c r="H4236" s="11">
        <v>70.67</v>
      </c>
      <c r="I4236">
        <v>72.319999999999993</v>
      </c>
    </row>
    <row r="4237" spans="2:9" ht="30" x14ac:dyDescent="0.25">
      <c r="B4237" s="4">
        <v>92901</v>
      </c>
      <c r="C4237" s="8" t="s">
        <v>5116</v>
      </c>
      <c r="D4237" s="4" t="s">
        <v>42</v>
      </c>
      <c r="E4237" s="11">
        <f t="shared" si="132"/>
        <v>100.01</v>
      </c>
      <c r="F4237">
        <f t="shared" si="133"/>
        <v>92901</v>
      </c>
      <c r="H4237" s="14">
        <v>98.25</v>
      </c>
      <c r="I4237" s="811">
        <v>100.01</v>
      </c>
    </row>
    <row r="4238" spans="2:9" ht="30" x14ac:dyDescent="0.25">
      <c r="B4238" s="6">
        <v>92902</v>
      </c>
      <c r="C4238" s="9" t="s">
        <v>5117</v>
      </c>
      <c r="D4238" s="6" t="s">
        <v>42</v>
      </c>
      <c r="E4238" s="11">
        <f t="shared" si="132"/>
        <v>155.91</v>
      </c>
      <c r="F4238">
        <f t="shared" si="133"/>
        <v>92902</v>
      </c>
      <c r="H4238" s="11">
        <v>153.97</v>
      </c>
      <c r="I4238">
        <v>155.91</v>
      </c>
    </row>
    <row r="4239" spans="2:9" ht="30" x14ac:dyDescent="0.25">
      <c r="B4239" s="4">
        <v>92903</v>
      </c>
      <c r="C4239" s="8" t="s">
        <v>5118</v>
      </c>
      <c r="D4239" s="4" t="s">
        <v>42</v>
      </c>
      <c r="E4239" s="11">
        <f t="shared" si="132"/>
        <v>232.87</v>
      </c>
      <c r="F4239">
        <f t="shared" si="133"/>
        <v>92903</v>
      </c>
      <c r="H4239" s="14">
        <v>230.74</v>
      </c>
      <c r="I4239" s="811">
        <v>232.87</v>
      </c>
    </row>
    <row r="4240" spans="2:9" ht="30" x14ac:dyDescent="0.25">
      <c r="B4240" s="6">
        <v>92904</v>
      </c>
      <c r="C4240" s="9" t="s">
        <v>5119</v>
      </c>
      <c r="D4240" s="6" t="s">
        <v>42</v>
      </c>
      <c r="E4240" s="11">
        <f t="shared" si="132"/>
        <v>27.92</v>
      </c>
      <c r="F4240">
        <f t="shared" si="133"/>
        <v>92904</v>
      </c>
      <c r="H4240" s="11">
        <v>27.08</v>
      </c>
      <c r="I4240">
        <v>27.92</v>
      </c>
    </row>
    <row r="4241" spans="2:9" ht="30" x14ac:dyDescent="0.25">
      <c r="B4241" s="4">
        <v>92905</v>
      </c>
      <c r="C4241" s="8" t="s">
        <v>5120</v>
      </c>
      <c r="D4241" s="4" t="s">
        <v>42</v>
      </c>
      <c r="E4241" s="11">
        <f t="shared" si="132"/>
        <v>40.14</v>
      </c>
      <c r="F4241">
        <f t="shared" si="133"/>
        <v>92905</v>
      </c>
      <c r="H4241" s="14">
        <v>38.700000000000003</v>
      </c>
      <c r="I4241" s="811">
        <v>40.14</v>
      </c>
    </row>
    <row r="4242" spans="2:9" ht="30" x14ac:dyDescent="0.25">
      <c r="B4242" s="6">
        <v>92906</v>
      </c>
      <c r="C4242" s="9" t="s">
        <v>5121</v>
      </c>
      <c r="D4242" s="6" t="s">
        <v>42</v>
      </c>
      <c r="E4242" s="11">
        <f t="shared" si="132"/>
        <v>49.66</v>
      </c>
      <c r="F4242">
        <f t="shared" si="133"/>
        <v>92906</v>
      </c>
      <c r="H4242" s="11">
        <v>47.3</v>
      </c>
      <c r="I4242">
        <v>49.66</v>
      </c>
    </row>
    <row r="4243" spans="2:9" ht="30" x14ac:dyDescent="0.25">
      <c r="B4243" s="4">
        <v>92907</v>
      </c>
      <c r="C4243" s="8" t="s">
        <v>5122</v>
      </c>
      <c r="D4243" s="4" t="s">
        <v>42</v>
      </c>
      <c r="E4243" s="11">
        <f t="shared" si="132"/>
        <v>62.16</v>
      </c>
      <c r="F4243">
        <f t="shared" si="133"/>
        <v>92907</v>
      </c>
      <c r="H4243" s="14">
        <v>59.01</v>
      </c>
      <c r="I4243" s="811">
        <v>62.16</v>
      </c>
    </row>
    <row r="4244" spans="2:9" ht="30" x14ac:dyDescent="0.25">
      <c r="B4244" s="6">
        <v>92908</v>
      </c>
      <c r="C4244" s="9" t="s">
        <v>5123</v>
      </c>
      <c r="D4244" s="6" t="s">
        <v>42</v>
      </c>
      <c r="E4244" s="11">
        <f t="shared" si="132"/>
        <v>62.16</v>
      </c>
      <c r="F4244">
        <f t="shared" si="133"/>
        <v>92908</v>
      </c>
      <c r="H4244" s="11">
        <v>59.01</v>
      </c>
      <c r="I4244">
        <v>62.16</v>
      </c>
    </row>
    <row r="4245" spans="2:9" ht="30" x14ac:dyDescent="0.25">
      <c r="B4245" s="4">
        <v>92909</v>
      </c>
      <c r="C4245" s="8" t="s">
        <v>5124</v>
      </c>
      <c r="D4245" s="4" t="s">
        <v>42</v>
      </c>
      <c r="E4245" s="11">
        <f t="shared" si="132"/>
        <v>62.16</v>
      </c>
      <c r="F4245">
        <f t="shared" si="133"/>
        <v>92909</v>
      </c>
      <c r="H4245" s="14">
        <v>59.01</v>
      </c>
      <c r="I4245" s="811">
        <v>62.16</v>
      </c>
    </row>
    <row r="4246" spans="2:9" ht="30" x14ac:dyDescent="0.25">
      <c r="B4246" s="6">
        <v>92910</v>
      </c>
      <c r="C4246" s="9" t="s">
        <v>5125</v>
      </c>
      <c r="D4246" s="6" t="s">
        <v>42</v>
      </c>
      <c r="E4246" s="11">
        <f t="shared" si="132"/>
        <v>88.81</v>
      </c>
      <c r="F4246">
        <f t="shared" si="133"/>
        <v>92910</v>
      </c>
      <c r="H4246" s="11">
        <v>85.39</v>
      </c>
      <c r="I4246">
        <v>88.81</v>
      </c>
    </row>
    <row r="4247" spans="2:9" ht="30" x14ac:dyDescent="0.25">
      <c r="B4247" s="4">
        <v>92911</v>
      </c>
      <c r="C4247" s="8" t="s">
        <v>5126</v>
      </c>
      <c r="D4247" s="4" t="s">
        <v>42</v>
      </c>
      <c r="E4247" s="11">
        <f t="shared" si="132"/>
        <v>88.81</v>
      </c>
      <c r="F4247">
        <f t="shared" si="133"/>
        <v>92911</v>
      </c>
      <c r="H4247" s="14">
        <v>85.39</v>
      </c>
      <c r="I4247" s="811">
        <v>88.81</v>
      </c>
    </row>
    <row r="4248" spans="2:9" ht="30" x14ac:dyDescent="0.25">
      <c r="B4248" s="6">
        <v>92912</v>
      </c>
      <c r="C4248" s="9" t="s">
        <v>5127</v>
      </c>
      <c r="D4248" s="6" t="s">
        <v>42</v>
      </c>
      <c r="E4248" s="11">
        <f t="shared" si="132"/>
        <v>117.88</v>
      </c>
      <c r="F4248">
        <f t="shared" si="133"/>
        <v>92912</v>
      </c>
      <c r="H4248" s="11">
        <v>114.46</v>
      </c>
      <c r="I4248">
        <v>117.88</v>
      </c>
    </row>
    <row r="4249" spans="2:9" ht="30" x14ac:dyDescent="0.25">
      <c r="B4249" s="4">
        <v>92913</v>
      </c>
      <c r="C4249" s="8" t="s">
        <v>5128</v>
      </c>
      <c r="D4249" s="4" t="s">
        <v>42</v>
      </c>
      <c r="E4249" s="11">
        <f t="shared" si="132"/>
        <v>120.59</v>
      </c>
      <c r="F4249">
        <f t="shared" si="133"/>
        <v>92913</v>
      </c>
      <c r="H4249" s="14">
        <v>116.9</v>
      </c>
      <c r="I4249" s="811">
        <v>120.59</v>
      </c>
    </row>
    <row r="4250" spans="2:9" ht="30" x14ac:dyDescent="0.25">
      <c r="B4250" s="6">
        <v>92914</v>
      </c>
      <c r="C4250" s="9" t="s">
        <v>5129</v>
      </c>
      <c r="D4250" s="6" t="s">
        <v>42</v>
      </c>
      <c r="E4250" s="11">
        <f t="shared" si="132"/>
        <v>120.59</v>
      </c>
      <c r="F4250">
        <f t="shared" si="133"/>
        <v>92914</v>
      </c>
      <c r="H4250" s="11">
        <v>116.9</v>
      </c>
      <c r="I4250">
        <v>120.59</v>
      </c>
    </row>
    <row r="4251" spans="2:9" ht="30" x14ac:dyDescent="0.25">
      <c r="B4251" s="4">
        <v>92918</v>
      </c>
      <c r="C4251" s="8" t="s">
        <v>5130</v>
      </c>
      <c r="D4251" s="4" t="s">
        <v>42</v>
      </c>
      <c r="E4251" s="11">
        <f t="shared" si="132"/>
        <v>33.79</v>
      </c>
      <c r="F4251">
        <f t="shared" si="133"/>
        <v>92918</v>
      </c>
      <c r="H4251" s="14">
        <v>31.4</v>
      </c>
      <c r="I4251" s="811">
        <v>33.79</v>
      </c>
    </row>
    <row r="4252" spans="2:9" ht="30" x14ac:dyDescent="0.25">
      <c r="B4252" s="6">
        <v>92920</v>
      </c>
      <c r="C4252" s="9" t="s">
        <v>5131</v>
      </c>
      <c r="D4252" s="6" t="s">
        <v>42</v>
      </c>
      <c r="E4252" s="11">
        <f t="shared" si="132"/>
        <v>34</v>
      </c>
      <c r="F4252">
        <f t="shared" si="133"/>
        <v>92920</v>
      </c>
      <c r="H4252" s="11">
        <v>31.61</v>
      </c>
      <c r="I4252">
        <v>34</v>
      </c>
    </row>
    <row r="4253" spans="2:9" ht="30" x14ac:dyDescent="0.25">
      <c r="B4253" s="4">
        <v>92925</v>
      </c>
      <c r="C4253" s="8" t="s">
        <v>5132</v>
      </c>
      <c r="D4253" s="4" t="s">
        <v>42</v>
      </c>
      <c r="E4253" s="11">
        <f t="shared" si="132"/>
        <v>41.46</v>
      </c>
      <c r="F4253">
        <f t="shared" si="133"/>
        <v>92925</v>
      </c>
      <c r="H4253" s="14">
        <v>38.86</v>
      </c>
      <c r="I4253" s="811">
        <v>41.46</v>
      </c>
    </row>
    <row r="4254" spans="2:9" ht="30" x14ac:dyDescent="0.25">
      <c r="B4254" s="6">
        <v>92926</v>
      </c>
      <c r="C4254" s="9" t="s">
        <v>5133</v>
      </c>
      <c r="D4254" s="6" t="s">
        <v>42</v>
      </c>
      <c r="E4254" s="11">
        <f t="shared" si="132"/>
        <v>41.45</v>
      </c>
      <c r="F4254">
        <f t="shared" si="133"/>
        <v>92926</v>
      </c>
      <c r="H4254" s="11">
        <v>38.85</v>
      </c>
      <c r="I4254">
        <v>41.45</v>
      </c>
    </row>
    <row r="4255" spans="2:9" ht="30" x14ac:dyDescent="0.25">
      <c r="B4255" s="4">
        <v>92927</v>
      </c>
      <c r="C4255" s="8" t="s">
        <v>5134</v>
      </c>
      <c r="D4255" s="4" t="s">
        <v>42</v>
      </c>
      <c r="E4255" s="11">
        <f t="shared" si="132"/>
        <v>41.45</v>
      </c>
      <c r="F4255">
        <f t="shared" si="133"/>
        <v>92927</v>
      </c>
      <c r="H4255" s="14">
        <v>38.85</v>
      </c>
      <c r="I4255" s="811">
        <v>41.45</v>
      </c>
    </row>
    <row r="4256" spans="2:9" ht="30" x14ac:dyDescent="0.25">
      <c r="B4256" s="6">
        <v>92928</v>
      </c>
      <c r="C4256" s="9" t="s">
        <v>5135</v>
      </c>
      <c r="D4256" s="6" t="s">
        <v>42</v>
      </c>
      <c r="E4256" s="11">
        <f t="shared" si="132"/>
        <v>47.26</v>
      </c>
      <c r="F4256">
        <f t="shared" si="133"/>
        <v>92928</v>
      </c>
      <c r="H4256" s="11">
        <v>44.41</v>
      </c>
      <c r="I4256">
        <v>47.26</v>
      </c>
    </row>
    <row r="4257" spans="2:9" ht="30" x14ac:dyDescent="0.25">
      <c r="B4257" s="4">
        <v>92929</v>
      </c>
      <c r="C4257" s="8" t="s">
        <v>5136</v>
      </c>
      <c r="D4257" s="4" t="s">
        <v>42</v>
      </c>
      <c r="E4257" s="11">
        <f t="shared" si="132"/>
        <v>47.26</v>
      </c>
      <c r="F4257">
        <f t="shared" si="133"/>
        <v>92929</v>
      </c>
      <c r="H4257" s="14">
        <v>44.41</v>
      </c>
      <c r="I4257" s="811">
        <v>47.26</v>
      </c>
    </row>
    <row r="4258" spans="2:9" ht="30" x14ac:dyDescent="0.25">
      <c r="B4258" s="6">
        <v>92930</v>
      </c>
      <c r="C4258" s="9" t="s">
        <v>5137</v>
      </c>
      <c r="D4258" s="6" t="s">
        <v>42</v>
      </c>
      <c r="E4258" s="11">
        <f t="shared" si="132"/>
        <v>47.26</v>
      </c>
      <c r="F4258">
        <f t="shared" si="133"/>
        <v>92930</v>
      </c>
      <c r="H4258" s="11">
        <v>44.41</v>
      </c>
      <c r="I4258" s="76">
        <v>47.26</v>
      </c>
    </row>
    <row r="4259" spans="2:9" ht="30" x14ac:dyDescent="0.25">
      <c r="B4259" s="4">
        <v>92931</v>
      </c>
      <c r="C4259" s="8" t="s">
        <v>5138</v>
      </c>
      <c r="D4259" s="4" t="s">
        <v>42</v>
      </c>
      <c r="E4259" s="11">
        <f t="shared" si="132"/>
        <v>62.12</v>
      </c>
      <c r="F4259">
        <f t="shared" si="133"/>
        <v>92931</v>
      </c>
      <c r="H4259" s="14">
        <v>58.98</v>
      </c>
      <c r="I4259" s="811">
        <v>62.12</v>
      </c>
    </row>
    <row r="4260" spans="2:9" ht="30" x14ac:dyDescent="0.25">
      <c r="B4260" s="6">
        <v>92932</v>
      </c>
      <c r="C4260" s="9" t="s">
        <v>5139</v>
      </c>
      <c r="D4260" s="6" t="s">
        <v>42</v>
      </c>
      <c r="E4260" s="11">
        <f t="shared" si="132"/>
        <v>62.12</v>
      </c>
      <c r="F4260">
        <f t="shared" si="133"/>
        <v>92932</v>
      </c>
      <c r="H4260" s="11">
        <v>58.98</v>
      </c>
      <c r="I4260">
        <v>62.12</v>
      </c>
    </row>
    <row r="4261" spans="2:9" ht="30" x14ac:dyDescent="0.25">
      <c r="B4261" s="4">
        <v>92933</v>
      </c>
      <c r="C4261" s="8" t="s">
        <v>5140</v>
      </c>
      <c r="D4261" s="4" t="s">
        <v>42</v>
      </c>
      <c r="E4261" s="11">
        <f t="shared" si="132"/>
        <v>62.12</v>
      </c>
      <c r="F4261">
        <f t="shared" si="133"/>
        <v>92933</v>
      </c>
      <c r="H4261" s="14">
        <v>58.98</v>
      </c>
      <c r="I4261" s="807">
        <v>62.12</v>
      </c>
    </row>
    <row r="4262" spans="2:9" ht="30" x14ac:dyDescent="0.25">
      <c r="B4262" s="6">
        <v>92934</v>
      </c>
      <c r="C4262" s="9" t="s">
        <v>5141</v>
      </c>
      <c r="D4262" s="6" t="s">
        <v>42</v>
      </c>
      <c r="E4262" s="11">
        <f t="shared" si="132"/>
        <v>90.39</v>
      </c>
      <c r="F4262">
        <f t="shared" si="133"/>
        <v>92934</v>
      </c>
      <c r="H4262" s="11">
        <v>86.8</v>
      </c>
      <c r="I4262">
        <v>90.39</v>
      </c>
    </row>
    <row r="4263" spans="2:9" ht="30" x14ac:dyDescent="0.25">
      <c r="B4263" s="4">
        <v>92935</v>
      </c>
      <c r="C4263" s="8" t="s">
        <v>5142</v>
      </c>
      <c r="D4263" s="4" t="s">
        <v>42</v>
      </c>
      <c r="E4263" s="11">
        <f t="shared" si="132"/>
        <v>90.39</v>
      </c>
      <c r="F4263">
        <f t="shared" si="133"/>
        <v>92935</v>
      </c>
      <c r="H4263" s="14">
        <v>86.8</v>
      </c>
      <c r="I4263" s="811">
        <v>90.39</v>
      </c>
    </row>
    <row r="4264" spans="2:9" ht="30" x14ac:dyDescent="0.25">
      <c r="B4264" s="6">
        <v>92936</v>
      </c>
      <c r="C4264" s="9" t="s">
        <v>5143</v>
      </c>
      <c r="D4264" s="6" t="s">
        <v>42</v>
      </c>
      <c r="E4264" s="11">
        <f t="shared" si="132"/>
        <v>123.85</v>
      </c>
      <c r="F4264">
        <f t="shared" si="133"/>
        <v>92936</v>
      </c>
      <c r="H4264" s="11">
        <v>119.8</v>
      </c>
      <c r="I4264">
        <v>123.85</v>
      </c>
    </row>
    <row r="4265" spans="2:9" ht="30" x14ac:dyDescent="0.25">
      <c r="B4265" s="4">
        <v>92937</v>
      </c>
      <c r="C4265" s="8" t="s">
        <v>5144</v>
      </c>
      <c r="D4265" s="4" t="s">
        <v>42</v>
      </c>
      <c r="E4265" s="11">
        <f t="shared" si="132"/>
        <v>123.85</v>
      </c>
      <c r="F4265">
        <f t="shared" si="133"/>
        <v>92937</v>
      </c>
      <c r="H4265" s="14">
        <v>119.8</v>
      </c>
      <c r="I4265" s="811">
        <v>123.85</v>
      </c>
    </row>
    <row r="4266" spans="2:9" ht="30" x14ac:dyDescent="0.25">
      <c r="B4266" s="6">
        <v>92938</v>
      </c>
      <c r="C4266" s="9" t="s">
        <v>5145</v>
      </c>
      <c r="D4266" s="6" t="s">
        <v>42</v>
      </c>
      <c r="E4266" s="11">
        <f t="shared" si="132"/>
        <v>25.01</v>
      </c>
      <c r="F4266">
        <f t="shared" si="133"/>
        <v>92938</v>
      </c>
      <c r="H4266" s="11">
        <v>23.54</v>
      </c>
      <c r="I4266">
        <v>25.01</v>
      </c>
    </row>
    <row r="4267" spans="2:9" ht="30" x14ac:dyDescent="0.25">
      <c r="B4267" s="4">
        <v>92939</v>
      </c>
      <c r="C4267" s="8" t="s">
        <v>5146</v>
      </c>
      <c r="D4267" s="4" t="s">
        <v>42</v>
      </c>
      <c r="E4267" s="11">
        <f t="shared" si="132"/>
        <v>25.22</v>
      </c>
      <c r="F4267">
        <f t="shared" si="133"/>
        <v>92939</v>
      </c>
      <c r="H4267" s="14">
        <v>23.75</v>
      </c>
      <c r="I4267" s="811">
        <v>25.22</v>
      </c>
    </row>
    <row r="4268" spans="2:9" ht="30" x14ac:dyDescent="0.25">
      <c r="B4268" s="6">
        <v>92940</v>
      </c>
      <c r="C4268" s="9" t="s">
        <v>5147</v>
      </c>
      <c r="D4268" s="6" t="s">
        <v>42</v>
      </c>
      <c r="E4268" s="11">
        <f t="shared" si="132"/>
        <v>31.47</v>
      </c>
      <c r="F4268">
        <f t="shared" si="133"/>
        <v>92940</v>
      </c>
      <c r="H4268" s="11">
        <v>29.92</v>
      </c>
      <c r="I4268">
        <v>31.47</v>
      </c>
    </row>
    <row r="4269" spans="2:9" ht="30" x14ac:dyDescent="0.25">
      <c r="B4269" s="4">
        <v>92941</v>
      </c>
      <c r="C4269" s="8" t="s">
        <v>5148</v>
      </c>
      <c r="D4269" s="4" t="s">
        <v>42</v>
      </c>
      <c r="E4269" s="11">
        <f t="shared" si="132"/>
        <v>31.46</v>
      </c>
      <c r="F4269">
        <f t="shared" si="133"/>
        <v>92941</v>
      </c>
      <c r="H4269" s="14">
        <v>29.91</v>
      </c>
      <c r="I4269" s="807">
        <v>31.46</v>
      </c>
    </row>
    <row r="4270" spans="2:9" ht="30" x14ac:dyDescent="0.25">
      <c r="B4270" s="6">
        <v>92942</v>
      </c>
      <c r="C4270" s="9" t="s">
        <v>5149</v>
      </c>
      <c r="D4270" s="6" t="s">
        <v>42</v>
      </c>
      <c r="E4270" s="11">
        <f t="shared" si="132"/>
        <v>31.46</v>
      </c>
      <c r="F4270">
        <f t="shared" si="133"/>
        <v>92942</v>
      </c>
      <c r="H4270" s="11">
        <v>29.91</v>
      </c>
      <c r="I4270">
        <v>31.46</v>
      </c>
    </row>
    <row r="4271" spans="2:9" ht="30" x14ac:dyDescent="0.25">
      <c r="B4271" s="4">
        <v>92943</v>
      </c>
      <c r="C4271" s="8" t="s">
        <v>5150</v>
      </c>
      <c r="D4271" s="4" t="s">
        <v>42</v>
      </c>
      <c r="E4271" s="11">
        <f t="shared" si="132"/>
        <v>35.880000000000003</v>
      </c>
      <c r="F4271">
        <f t="shared" si="133"/>
        <v>92943</v>
      </c>
      <c r="H4271" s="14">
        <v>34.229999999999997</v>
      </c>
      <c r="I4271" s="811">
        <v>35.880000000000003</v>
      </c>
    </row>
    <row r="4272" spans="2:9" ht="30" x14ac:dyDescent="0.25">
      <c r="B4272" s="6">
        <v>92944</v>
      </c>
      <c r="C4272" s="9" t="s">
        <v>5151</v>
      </c>
      <c r="D4272" s="6" t="s">
        <v>42</v>
      </c>
      <c r="E4272" s="11">
        <f t="shared" si="132"/>
        <v>35.880000000000003</v>
      </c>
      <c r="F4272">
        <f t="shared" si="133"/>
        <v>92944</v>
      </c>
      <c r="H4272" s="11">
        <v>34.229999999999997</v>
      </c>
      <c r="I4272" s="76">
        <v>35.880000000000003</v>
      </c>
    </row>
    <row r="4273" spans="2:9" ht="30" x14ac:dyDescent="0.25">
      <c r="B4273" s="4">
        <v>92945</v>
      </c>
      <c r="C4273" s="8" t="s">
        <v>5152</v>
      </c>
      <c r="D4273" s="4" t="s">
        <v>42</v>
      </c>
      <c r="E4273" s="11">
        <f t="shared" si="132"/>
        <v>35.880000000000003</v>
      </c>
      <c r="F4273">
        <f t="shared" si="133"/>
        <v>92945</v>
      </c>
      <c r="H4273" s="14">
        <v>34.229999999999997</v>
      </c>
      <c r="I4273" s="811">
        <v>35.880000000000003</v>
      </c>
    </row>
    <row r="4274" spans="2:9" ht="30" x14ac:dyDescent="0.25">
      <c r="B4274" s="6">
        <v>92946</v>
      </c>
      <c r="C4274" s="9" t="s">
        <v>5153</v>
      </c>
      <c r="D4274" s="6" t="s">
        <v>42</v>
      </c>
      <c r="E4274" s="11">
        <f t="shared" si="132"/>
        <v>49.01</v>
      </c>
      <c r="F4274">
        <f t="shared" si="133"/>
        <v>92946</v>
      </c>
      <c r="H4274" s="11">
        <v>47.25</v>
      </c>
      <c r="I4274">
        <v>49.01</v>
      </c>
    </row>
    <row r="4275" spans="2:9" ht="30" x14ac:dyDescent="0.25">
      <c r="B4275" s="4">
        <v>92947</v>
      </c>
      <c r="C4275" s="8" t="s">
        <v>5154</v>
      </c>
      <c r="D4275" s="4" t="s">
        <v>42</v>
      </c>
      <c r="E4275" s="11">
        <f t="shared" si="132"/>
        <v>49.01</v>
      </c>
      <c r="F4275">
        <f t="shared" si="133"/>
        <v>92947</v>
      </c>
      <c r="H4275" s="14">
        <v>47.25</v>
      </c>
      <c r="I4275" s="811">
        <v>49.01</v>
      </c>
    </row>
    <row r="4276" spans="2:9" ht="30" x14ac:dyDescent="0.25">
      <c r="B4276" s="6">
        <v>92948</v>
      </c>
      <c r="C4276" s="9" t="s">
        <v>5155</v>
      </c>
      <c r="D4276" s="6" t="s">
        <v>42</v>
      </c>
      <c r="E4276" s="11">
        <f t="shared" si="132"/>
        <v>49.01</v>
      </c>
      <c r="F4276">
        <f t="shared" si="133"/>
        <v>92948</v>
      </c>
      <c r="H4276" s="11">
        <v>47.25</v>
      </c>
      <c r="I4276">
        <v>49.01</v>
      </c>
    </row>
    <row r="4277" spans="2:9" ht="30" x14ac:dyDescent="0.25">
      <c r="B4277" s="4">
        <v>92949</v>
      </c>
      <c r="C4277" s="8" t="s">
        <v>5156</v>
      </c>
      <c r="D4277" s="4" t="s">
        <v>42</v>
      </c>
      <c r="E4277" s="11">
        <f t="shared" si="132"/>
        <v>74.680000000000007</v>
      </c>
      <c r="F4277">
        <f t="shared" si="133"/>
        <v>92949</v>
      </c>
      <c r="H4277" s="14">
        <v>72.739999999999995</v>
      </c>
      <c r="I4277" s="811">
        <v>74.680000000000007</v>
      </c>
    </row>
    <row r="4278" spans="2:9" ht="30" x14ac:dyDescent="0.25">
      <c r="B4278" s="6">
        <v>92950</v>
      </c>
      <c r="C4278" s="9" t="s">
        <v>5157</v>
      </c>
      <c r="D4278" s="6" t="s">
        <v>42</v>
      </c>
      <c r="E4278" s="11">
        <f t="shared" si="132"/>
        <v>74.680000000000007</v>
      </c>
      <c r="F4278">
        <f t="shared" si="133"/>
        <v>92950</v>
      </c>
      <c r="H4278" s="11">
        <v>72.739999999999995</v>
      </c>
      <c r="I4278">
        <v>74.680000000000007</v>
      </c>
    </row>
    <row r="4279" spans="2:9" ht="30" x14ac:dyDescent="0.25">
      <c r="B4279" s="4">
        <v>92951</v>
      </c>
      <c r="C4279" s="8" t="s">
        <v>5158</v>
      </c>
      <c r="D4279" s="4" t="s">
        <v>42</v>
      </c>
      <c r="E4279" s="11">
        <f t="shared" si="132"/>
        <v>105.59</v>
      </c>
      <c r="F4279">
        <f t="shared" si="133"/>
        <v>92951</v>
      </c>
      <c r="H4279" s="14">
        <v>103.46</v>
      </c>
      <c r="I4279" s="811">
        <v>105.59</v>
      </c>
    </row>
    <row r="4280" spans="2:9" ht="30" x14ac:dyDescent="0.25">
      <c r="B4280" s="6">
        <v>92952</v>
      </c>
      <c r="C4280" s="9" t="s">
        <v>5159</v>
      </c>
      <c r="D4280" s="6" t="s">
        <v>42</v>
      </c>
      <c r="E4280" s="11">
        <f t="shared" si="132"/>
        <v>105.59</v>
      </c>
      <c r="F4280">
        <f t="shared" si="133"/>
        <v>92952</v>
      </c>
      <c r="H4280" s="11">
        <v>103.46</v>
      </c>
      <c r="I4280">
        <v>105.59</v>
      </c>
    </row>
    <row r="4281" spans="2:9" ht="30" x14ac:dyDescent="0.25">
      <c r="B4281" s="4">
        <v>92953</v>
      </c>
      <c r="C4281" s="8" t="s">
        <v>5160</v>
      </c>
      <c r="D4281" s="4" t="s">
        <v>42</v>
      </c>
      <c r="E4281" s="11">
        <f t="shared" si="132"/>
        <v>21.81</v>
      </c>
      <c r="F4281">
        <f t="shared" si="133"/>
        <v>92953</v>
      </c>
      <c r="H4281" s="14">
        <v>20.37</v>
      </c>
      <c r="I4281" s="811">
        <v>21.81</v>
      </c>
    </row>
    <row r="4282" spans="2:9" ht="30" x14ac:dyDescent="0.25">
      <c r="B4282" s="6">
        <v>93050</v>
      </c>
      <c r="C4282" s="9" t="s">
        <v>7023</v>
      </c>
      <c r="D4282" s="6" t="s">
        <v>42</v>
      </c>
      <c r="E4282" s="11">
        <f t="shared" si="132"/>
        <v>10.69</v>
      </c>
      <c r="F4282">
        <f t="shared" si="133"/>
        <v>93050</v>
      </c>
      <c r="H4282" s="11">
        <v>10.4</v>
      </c>
      <c r="I4282">
        <v>10.69</v>
      </c>
    </row>
    <row r="4283" spans="2:9" ht="30" x14ac:dyDescent="0.25">
      <c r="B4283" s="4">
        <v>93052</v>
      </c>
      <c r="C4283" s="8" t="s">
        <v>7024</v>
      </c>
      <c r="D4283" s="4" t="s">
        <v>42</v>
      </c>
      <c r="E4283" s="11">
        <f t="shared" si="132"/>
        <v>492.75</v>
      </c>
      <c r="F4283">
        <f t="shared" si="133"/>
        <v>93052</v>
      </c>
      <c r="H4283" s="14">
        <v>492.46</v>
      </c>
      <c r="I4283" s="811">
        <v>492.75</v>
      </c>
    </row>
    <row r="4284" spans="2:9" ht="30" x14ac:dyDescent="0.25">
      <c r="B4284" s="6">
        <v>93054</v>
      </c>
      <c r="C4284" s="9" t="s">
        <v>7025</v>
      </c>
      <c r="D4284" s="6" t="s">
        <v>42</v>
      </c>
      <c r="E4284" s="11">
        <f t="shared" si="132"/>
        <v>21.25</v>
      </c>
      <c r="F4284">
        <f t="shared" si="133"/>
        <v>93054</v>
      </c>
      <c r="H4284" s="11">
        <v>20.84</v>
      </c>
      <c r="I4284" s="76">
        <v>21.25</v>
      </c>
    </row>
    <row r="4285" spans="2:9" ht="30" x14ac:dyDescent="0.25">
      <c r="B4285" s="4">
        <v>93055</v>
      </c>
      <c r="C4285" s="8" t="s">
        <v>7026</v>
      </c>
      <c r="D4285" s="4" t="s">
        <v>42</v>
      </c>
      <c r="E4285" s="11">
        <f t="shared" si="132"/>
        <v>42.62</v>
      </c>
      <c r="F4285">
        <f t="shared" si="133"/>
        <v>93055</v>
      </c>
      <c r="H4285" s="14">
        <v>42.33</v>
      </c>
      <c r="I4285" s="811">
        <v>42.62</v>
      </c>
    </row>
    <row r="4286" spans="2:9" ht="30" x14ac:dyDescent="0.25">
      <c r="B4286" s="6">
        <v>93056</v>
      </c>
      <c r="C4286" s="9" t="s">
        <v>7027</v>
      </c>
      <c r="D4286" s="6" t="s">
        <v>42</v>
      </c>
      <c r="E4286" s="11">
        <f t="shared" si="132"/>
        <v>15.99</v>
      </c>
      <c r="F4286">
        <f t="shared" si="133"/>
        <v>93056</v>
      </c>
      <c r="H4286" s="11">
        <v>15.61</v>
      </c>
      <c r="I4286">
        <v>15.99</v>
      </c>
    </row>
    <row r="4287" spans="2:9" ht="30" x14ac:dyDescent="0.25">
      <c r="B4287" s="4">
        <v>93057</v>
      </c>
      <c r="C4287" s="8" t="s">
        <v>7028</v>
      </c>
      <c r="D4287" s="4" t="s">
        <v>42</v>
      </c>
      <c r="E4287" s="11">
        <f t="shared" si="132"/>
        <v>13.3</v>
      </c>
      <c r="F4287">
        <f t="shared" si="133"/>
        <v>93057</v>
      </c>
      <c r="H4287" s="14">
        <v>12.96</v>
      </c>
      <c r="I4287" s="807">
        <v>13.3</v>
      </c>
    </row>
    <row r="4288" spans="2:9" ht="30" x14ac:dyDescent="0.25">
      <c r="B4288" s="6">
        <v>93058</v>
      </c>
      <c r="C4288" s="9" t="s">
        <v>7029</v>
      </c>
      <c r="D4288" s="6" t="s">
        <v>42</v>
      </c>
      <c r="E4288" s="11">
        <f t="shared" si="132"/>
        <v>542.1</v>
      </c>
      <c r="F4288">
        <f t="shared" si="133"/>
        <v>93058</v>
      </c>
      <c r="H4288" s="11">
        <v>541.72</v>
      </c>
      <c r="I4288" s="76">
        <v>542.1</v>
      </c>
    </row>
    <row r="4289" spans="2:9" ht="30" x14ac:dyDescent="0.25">
      <c r="B4289" s="4">
        <v>93059</v>
      </c>
      <c r="C4289" s="8" t="s">
        <v>7030</v>
      </c>
      <c r="D4289" s="4" t="s">
        <v>42</v>
      </c>
      <c r="E4289" s="11">
        <f t="shared" si="132"/>
        <v>27.77</v>
      </c>
      <c r="F4289">
        <f t="shared" si="133"/>
        <v>93059</v>
      </c>
      <c r="H4289" s="14">
        <v>27.41</v>
      </c>
      <c r="I4289" s="807">
        <v>27.77</v>
      </c>
    </row>
    <row r="4290" spans="2:9" ht="30" x14ac:dyDescent="0.25">
      <c r="B4290" s="6">
        <v>93060</v>
      </c>
      <c r="C4290" s="9" t="s">
        <v>7031</v>
      </c>
      <c r="D4290" s="6" t="s">
        <v>42</v>
      </c>
      <c r="E4290" s="11">
        <f t="shared" si="132"/>
        <v>74.69</v>
      </c>
      <c r="F4290">
        <f t="shared" si="133"/>
        <v>93060</v>
      </c>
      <c r="H4290" s="11">
        <v>74.31</v>
      </c>
      <c r="I4290" s="76">
        <v>74.69</v>
      </c>
    </row>
    <row r="4291" spans="2:9" ht="30" x14ac:dyDescent="0.25">
      <c r="B4291" s="4">
        <v>93061</v>
      </c>
      <c r="C4291" s="8" t="s">
        <v>7032</v>
      </c>
      <c r="D4291" s="4" t="s">
        <v>42</v>
      </c>
      <c r="E4291" s="11">
        <f t="shared" ref="E4291:E4354" si="134">IF($K$2=$H$1,H4291,I4291)</f>
        <v>30.29</v>
      </c>
      <c r="F4291">
        <f t="shared" ref="F4291:F4354" si="135">IF(LEN($B4291)=7,CONCATENATE(MID($B4291,1,6),"00",RIGHT($B4291,1)),IF(LEN($B4291)=8,CONCATENATE(MID($B4291,1,6),"0",RIGHT($B4291,2)),$B4291))</f>
        <v>93061</v>
      </c>
      <c r="H4291" s="14">
        <v>29.82</v>
      </c>
      <c r="I4291" s="807">
        <v>30.29</v>
      </c>
    </row>
    <row r="4292" spans="2:9" ht="30" x14ac:dyDescent="0.25">
      <c r="B4292" s="6">
        <v>93062</v>
      </c>
      <c r="C4292" s="9" t="s">
        <v>7033</v>
      </c>
      <c r="D4292" s="6" t="s">
        <v>42</v>
      </c>
      <c r="E4292" s="11">
        <f t="shared" si="134"/>
        <v>25.56</v>
      </c>
      <c r="F4292">
        <f t="shared" si="135"/>
        <v>93062</v>
      </c>
      <c r="H4292" s="11">
        <v>25.13</v>
      </c>
      <c r="I4292" s="76">
        <v>25.56</v>
      </c>
    </row>
    <row r="4293" spans="2:9" ht="30" x14ac:dyDescent="0.25">
      <c r="B4293" s="4">
        <v>93063</v>
      </c>
      <c r="C4293" s="8" t="s">
        <v>7034</v>
      </c>
      <c r="D4293" s="4" t="s">
        <v>42</v>
      </c>
      <c r="E4293" s="11">
        <f t="shared" si="134"/>
        <v>621.20000000000005</v>
      </c>
      <c r="F4293">
        <f t="shared" si="135"/>
        <v>93063</v>
      </c>
      <c r="H4293" s="14">
        <v>620.73</v>
      </c>
      <c r="I4293" s="807">
        <v>621.20000000000005</v>
      </c>
    </row>
    <row r="4294" spans="2:9" ht="30" x14ac:dyDescent="0.25">
      <c r="B4294" s="6">
        <v>93064</v>
      </c>
      <c r="C4294" s="9" t="s">
        <v>7035</v>
      </c>
      <c r="D4294" s="6" t="s">
        <v>42</v>
      </c>
      <c r="E4294" s="11">
        <f t="shared" si="134"/>
        <v>46.49</v>
      </c>
      <c r="F4294">
        <f t="shared" si="135"/>
        <v>93064</v>
      </c>
      <c r="H4294" s="11">
        <v>45.93</v>
      </c>
      <c r="I4294" s="76">
        <v>46.49</v>
      </c>
    </row>
    <row r="4295" spans="2:9" ht="30" x14ac:dyDescent="0.25">
      <c r="B4295" s="4">
        <v>93065</v>
      </c>
      <c r="C4295" s="8" t="s">
        <v>7036</v>
      </c>
      <c r="D4295" s="4" t="s">
        <v>42</v>
      </c>
      <c r="E4295" s="11">
        <f t="shared" si="134"/>
        <v>41.77</v>
      </c>
      <c r="F4295">
        <f t="shared" si="135"/>
        <v>93065</v>
      </c>
      <c r="H4295" s="14">
        <v>41.25</v>
      </c>
      <c r="I4295" s="811">
        <v>41.77</v>
      </c>
    </row>
    <row r="4296" spans="2:9" ht="30" x14ac:dyDescent="0.25">
      <c r="B4296" s="6">
        <v>93066</v>
      </c>
      <c r="C4296" s="9" t="s">
        <v>7037</v>
      </c>
      <c r="D4296" s="6" t="s">
        <v>42</v>
      </c>
      <c r="E4296" s="11">
        <f t="shared" si="134"/>
        <v>779.57</v>
      </c>
      <c r="F4296">
        <f t="shared" si="135"/>
        <v>93066</v>
      </c>
      <c r="H4296" s="11">
        <v>779.01</v>
      </c>
      <c r="I4296">
        <v>779.57</v>
      </c>
    </row>
    <row r="4297" spans="2:9" ht="30" x14ac:dyDescent="0.25">
      <c r="B4297" s="4">
        <v>93067</v>
      </c>
      <c r="C4297" s="8" t="s">
        <v>7038</v>
      </c>
      <c r="D4297" s="4" t="s">
        <v>42</v>
      </c>
      <c r="E4297" s="11">
        <f t="shared" si="134"/>
        <v>69.14</v>
      </c>
      <c r="F4297">
        <f t="shared" si="135"/>
        <v>93067</v>
      </c>
      <c r="H4297" s="14">
        <v>68.41</v>
      </c>
      <c r="I4297" s="807">
        <v>69.14</v>
      </c>
    </row>
    <row r="4298" spans="2:9" ht="30" x14ac:dyDescent="0.25">
      <c r="B4298" s="6">
        <v>93068</v>
      </c>
      <c r="C4298" s="9" t="s">
        <v>7039</v>
      </c>
      <c r="D4298" s="6" t="s">
        <v>42</v>
      </c>
      <c r="E4298" s="11">
        <f t="shared" si="134"/>
        <v>58.79</v>
      </c>
      <c r="F4298">
        <f t="shared" si="135"/>
        <v>93068</v>
      </c>
      <c r="H4298" s="11">
        <v>58.15</v>
      </c>
      <c r="I4298">
        <v>58.79</v>
      </c>
    </row>
    <row r="4299" spans="2:9" ht="30" x14ac:dyDescent="0.25">
      <c r="B4299" s="4">
        <v>93069</v>
      </c>
      <c r="C4299" s="8" t="s">
        <v>7040</v>
      </c>
      <c r="D4299" s="4" t="s">
        <v>42</v>
      </c>
      <c r="E4299" s="11">
        <f t="shared" si="134"/>
        <v>1080.5999999999999</v>
      </c>
      <c r="F4299">
        <f t="shared" si="135"/>
        <v>93069</v>
      </c>
      <c r="H4299" s="14">
        <v>1079.8699999999999</v>
      </c>
      <c r="I4299" s="807">
        <v>1080.5999999999999</v>
      </c>
    </row>
    <row r="4300" spans="2:9" ht="30" x14ac:dyDescent="0.25">
      <c r="B4300" s="6">
        <v>93070</v>
      </c>
      <c r="C4300" s="9" t="s">
        <v>7041</v>
      </c>
      <c r="D4300" s="6" t="s">
        <v>42</v>
      </c>
      <c r="E4300" s="11">
        <f t="shared" si="134"/>
        <v>174.5</v>
      </c>
      <c r="F4300">
        <f t="shared" si="135"/>
        <v>93070</v>
      </c>
      <c r="H4300" s="11">
        <v>173.6</v>
      </c>
      <c r="I4300">
        <v>174.5</v>
      </c>
    </row>
    <row r="4301" spans="2:9" ht="30" x14ac:dyDescent="0.25">
      <c r="B4301" s="4">
        <v>93071</v>
      </c>
      <c r="C4301" s="8" t="s">
        <v>7042</v>
      </c>
      <c r="D4301" s="4" t="s">
        <v>42</v>
      </c>
      <c r="E4301" s="11">
        <f t="shared" si="134"/>
        <v>160.43</v>
      </c>
      <c r="F4301">
        <f t="shared" si="135"/>
        <v>93071</v>
      </c>
      <c r="H4301" s="14">
        <v>159.62</v>
      </c>
      <c r="I4301" s="811">
        <v>160.43</v>
      </c>
    </row>
    <row r="4302" spans="2:9" ht="30" x14ac:dyDescent="0.25">
      <c r="B4302" s="6">
        <v>93072</v>
      </c>
      <c r="C4302" s="9" t="s">
        <v>7043</v>
      </c>
      <c r="D4302" s="6" t="s">
        <v>42</v>
      </c>
      <c r="E4302" s="11">
        <f t="shared" si="134"/>
        <v>1426.11</v>
      </c>
      <c r="F4302">
        <f t="shared" si="135"/>
        <v>93072</v>
      </c>
      <c r="H4302" s="11">
        <v>1425.21</v>
      </c>
      <c r="I4302" s="76">
        <v>1426.11</v>
      </c>
    </row>
    <row r="4303" spans="2:9" ht="30" x14ac:dyDescent="0.25">
      <c r="B4303" s="4">
        <v>93074</v>
      </c>
      <c r="C4303" s="8" t="s">
        <v>7044</v>
      </c>
      <c r="D4303" s="4" t="s">
        <v>42</v>
      </c>
      <c r="E4303" s="11">
        <f t="shared" si="134"/>
        <v>12.7</v>
      </c>
      <c r="F4303">
        <f t="shared" si="135"/>
        <v>93074</v>
      </c>
      <c r="H4303" s="14">
        <v>11.97</v>
      </c>
      <c r="I4303" s="811">
        <v>12.7</v>
      </c>
    </row>
    <row r="4304" spans="2:9" ht="30" x14ac:dyDescent="0.25">
      <c r="B4304" s="6">
        <v>93075</v>
      </c>
      <c r="C4304" s="9" t="s">
        <v>7045</v>
      </c>
      <c r="D4304" s="6" t="s">
        <v>42</v>
      </c>
      <c r="E4304" s="11">
        <f t="shared" si="134"/>
        <v>18.68</v>
      </c>
      <c r="F4304">
        <f t="shared" si="135"/>
        <v>93075</v>
      </c>
      <c r="H4304" s="11">
        <v>18.149999999999999</v>
      </c>
      <c r="I4304">
        <v>18.68</v>
      </c>
    </row>
    <row r="4305" spans="2:9" ht="30" x14ac:dyDescent="0.25">
      <c r="B4305" s="4">
        <v>93076</v>
      </c>
      <c r="C4305" s="8" t="s">
        <v>7046</v>
      </c>
      <c r="D4305" s="4" t="s">
        <v>42</v>
      </c>
      <c r="E4305" s="11">
        <f t="shared" si="134"/>
        <v>20.27</v>
      </c>
      <c r="F4305">
        <f t="shared" si="135"/>
        <v>93076</v>
      </c>
      <c r="H4305" s="14">
        <v>19.43</v>
      </c>
      <c r="I4305" s="811">
        <v>20.27</v>
      </c>
    </row>
    <row r="4306" spans="2:9" ht="30" x14ac:dyDescent="0.25">
      <c r="B4306" s="6">
        <v>93077</v>
      </c>
      <c r="C4306" s="9" t="s">
        <v>7047</v>
      </c>
      <c r="D4306" s="6" t="s">
        <v>42</v>
      </c>
      <c r="E4306" s="11">
        <f t="shared" si="134"/>
        <v>26.42</v>
      </c>
      <c r="F4306">
        <f t="shared" si="135"/>
        <v>93077</v>
      </c>
      <c r="H4306" s="11">
        <v>25.82</v>
      </c>
      <c r="I4306">
        <v>26.42</v>
      </c>
    </row>
    <row r="4307" spans="2:9" ht="30" x14ac:dyDescent="0.25">
      <c r="B4307" s="4">
        <v>93078</v>
      </c>
      <c r="C4307" s="8" t="s">
        <v>7048</v>
      </c>
      <c r="D4307" s="4" t="s">
        <v>42</v>
      </c>
      <c r="E4307" s="11">
        <f t="shared" si="134"/>
        <v>29.74</v>
      </c>
      <c r="F4307">
        <f t="shared" si="135"/>
        <v>93078</v>
      </c>
      <c r="H4307" s="14">
        <v>29.05</v>
      </c>
      <c r="I4307" s="811">
        <v>29.74</v>
      </c>
    </row>
    <row r="4308" spans="2:9" ht="30" x14ac:dyDescent="0.25">
      <c r="B4308" s="6">
        <v>93079</v>
      </c>
      <c r="C4308" s="9" t="s">
        <v>7049</v>
      </c>
      <c r="D4308" s="6" t="s">
        <v>42</v>
      </c>
      <c r="E4308" s="11">
        <f t="shared" si="134"/>
        <v>28.17</v>
      </c>
      <c r="F4308">
        <f t="shared" si="135"/>
        <v>93079</v>
      </c>
      <c r="H4308" s="11">
        <v>27.23</v>
      </c>
      <c r="I4308">
        <v>28.17</v>
      </c>
    </row>
    <row r="4309" spans="2:9" ht="30" x14ac:dyDescent="0.25">
      <c r="B4309" s="4">
        <v>93080</v>
      </c>
      <c r="C4309" s="8" t="s">
        <v>7050</v>
      </c>
      <c r="D4309" s="4" t="s">
        <v>42</v>
      </c>
      <c r="E4309" s="11">
        <f t="shared" si="134"/>
        <v>8.2799999999999994</v>
      </c>
      <c r="F4309">
        <f t="shared" si="135"/>
        <v>93080</v>
      </c>
      <c r="H4309" s="14">
        <v>7.8</v>
      </c>
      <c r="I4309" s="811">
        <v>8.2799999999999994</v>
      </c>
    </row>
    <row r="4310" spans="2:9" ht="30" x14ac:dyDescent="0.25">
      <c r="B4310" s="6">
        <v>93081</v>
      </c>
      <c r="C4310" s="9" t="s">
        <v>7051</v>
      </c>
      <c r="D4310" s="6" t="s">
        <v>42</v>
      </c>
      <c r="E4310" s="11">
        <f t="shared" si="134"/>
        <v>17.62</v>
      </c>
      <c r="F4310">
        <f t="shared" si="135"/>
        <v>93081</v>
      </c>
      <c r="H4310" s="11">
        <v>17.2</v>
      </c>
      <c r="I4310">
        <v>17.62</v>
      </c>
    </row>
    <row r="4311" spans="2:9" ht="30" x14ac:dyDescent="0.25">
      <c r="B4311" s="4">
        <v>93082</v>
      </c>
      <c r="C4311" s="8" t="s">
        <v>7052</v>
      </c>
      <c r="D4311" s="4" t="s">
        <v>42</v>
      </c>
      <c r="E4311" s="11">
        <f t="shared" si="134"/>
        <v>22.81</v>
      </c>
      <c r="F4311">
        <f t="shared" si="135"/>
        <v>93082</v>
      </c>
      <c r="H4311" s="14">
        <v>22.33</v>
      </c>
      <c r="I4311" s="811">
        <v>22.81</v>
      </c>
    </row>
    <row r="4312" spans="2:9" ht="30" x14ac:dyDescent="0.25">
      <c r="B4312" s="6">
        <v>93083</v>
      </c>
      <c r="C4312" s="9" t="s">
        <v>7053</v>
      </c>
      <c r="D4312" s="6" t="s">
        <v>42</v>
      </c>
      <c r="E4312" s="11">
        <f t="shared" si="134"/>
        <v>426.7</v>
      </c>
      <c r="F4312">
        <f t="shared" si="135"/>
        <v>93083</v>
      </c>
      <c r="H4312" s="11">
        <v>426.22</v>
      </c>
      <c r="I4312">
        <v>426.7</v>
      </c>
    </row>
    <row r="4313" spans="2:9" ht="30" x14ac:dyDescent="0.25">
      <c r="B4313" s="4">
        <v>93084</v>
      </c>
      <c r="C4313" s="8" t="s">
        <v>7054</v>
      </c>
      <c r="D4313" s="4" t="s">
        <v>42</v>
      </c>
      <c r="E4313" s="11">
        <f t="shared" si="134"/>
        <v>13.32</v>
      </c>
      <c r="F4313">
        <f t="shared" si="135"/>
        <v>93084</v>
      </c>
      <c r="H4313" s="14">
        <v>12.75</v>
      </c>
      <c r="I4313" s="811">
        <v>13.32</v>
      </c>
    </row>
    <row r="4314" spans="2:9" ht="30" x14ac:dyDescent="0.25">
      <c r="B4314" s="6">
        <v>93085</v>
      </c>
      <c r="C4314" s="9" t="s">
        <v>7055</v>
      </c>
      <c r="D4314" s="6" t="s">
        <v>42</v>
      </c>
      <c r="E4314" s="11">
        <f t="shared" si="134"/>
        <v>14.31</v>
      </c>
      <c r="F4314">
        <f t="shared" si="135"/>
        <v>93085</v>
      </c>
      <c r="H4314" s="11">
        <v>13.53</v>
      </c>
      <c r="I4314">
        <v>14.31</v>
      </c>
    </row>
    <row r="4315" spans="2:9" ht="30" x14ac:dyDescent="0.25">
      <c r="B4315" s="4">
        <v>93086</v>
      </c>
      <c r="C4315" s="8" t="s">
        <v>7056</v>
      </c>
      <c r="D4315" s="4" t="s">
        <v>42</v>
      </c>
      <c r="E4315" s="11">
        <f t="shared" si="134"/>
        <v>495.38</v>
      </c>
      <c r="F4315">
        <f t="shared" si="135"/>
        <v>93086</v>
      </c>
      <c r="H4315" s="14">
        <v>494.81</v>
      </c>
      <c r="I4315" s="811">
        <v>495.38</v>
      </c>
    </row>
    <row r="4316" spans="2:9" ht="30" x14ac:dyDescent="0.25">
      <c r="B4316" s="6">
        <v>93087</v>
      </c>
      <c r="C4316" s="9" t="s">
        <v>7057</v>
      </c>
      <c r="D4316" s="6" t="s">
        <v>42</v>
      </c>
      <c r="E4316" s="11">
        <f t="shared" si="134"/>
        <v>18.45</v>
      </c>
      <c r="F4316">
        <f t="shared" si="135"/>
        <v>93087</v>
      </c>
      <c r="H4316" s="11">
        <v>17.989999999999998</v>
      </c>
      <c r="I4316">
        <v>18.45</v>
      </c>
    </row>
    <row r="4317" spans="2:9" ht="30" x14ac:dyDescent="0.25">
      <c r="B4317" s="4">
        <v>93088</v>
      </c>
      <c r="C4317" s="8" t="s">
        <v>7058</v>
      </c>
      <c r="D4317" s="4" t="s">
        <v>42</v>
      </c>
      <c r="E4317" s="11">
        <f t="shared" si="134"/>
        <v>22.85</v>
      </c>
      <c r="F4317">
        <f t="shared" si="135"/>
        <v>93088</v>
      </c>
      <c r="H4317" s="14">
        <v>22.3</v>
      </c>
      <c r="I4317" s="811">
        <v>22.85</v>
      </c>
    </row>
    <row r="4318" spans="2:9" ht="30" x14ac:dyDescent="0.25">
      <c r="B4318" s="6">
        <v>93089</v>
      </c>
      <c r="C4318" s="9" t="s">
        <v>7059</v>
      </c>
      <c r="D4318" s="6" t="s">
        <v>42</v>
      </c>
      <c r="E4318" s="11">
        <f t="shared" si="134"/>
        <v>45.25</v>
      </c>
      <c r="F4318">
        <f t="shared" si="135"/>
        <v>93089</v>
      </c>
      <c r="H4318" s="11">
        <v>44.68</v>
      </c>
      <c r="I4318">
        <v>45.25</v>
      </c>
    </row>
    <row r="4319" spans="2:9" ht="30" x14ac:dyDescent="0.25">
      <c r="B4319" s="4">
        <v>93090</v>
      </c>
      <c r="C4319" s="8" t="s">
        <v>7060</v>
      </c>
      <c r="D4319" s="4" t="s">
        <v>42</v>
      </c>
      <c r="E4319" s="11">
        <f t="shared" si="134"/>
        <v>18.41</v>
      </c>
      <c r="F4319">
        <f t="shared" si="135"/>
        <v>93090</v>
      </c>
      <c r="H4319" s="14">
        <v>17.79</v>
      </c>
      <c r="I4319" s="811">
        <v>18.41</v>
      </c>
    </row>
    <row r="4320" spans="2:9" ht="30" x14ac:dyDescent="0.25">
      <c r="B4320" s="6">
        <v>93091</v>
      </c>
      <c r="C4320" s="9" t="s">
        <v>7061</v>
      </c>
      <c r="D4320" s="6" t="s">
        <v>42</v>
      </c>
      <c r="E4320" s="11">
        <f t="shared" si="134"/>
        <v>15.83</v>
      </c>
      <c r="F4320">
        <f t="shared" si="135"/>
        <v>93091</v>
      </c>
      <c r="H4320" s="11">
        <v>15.24</v>
      </c>
      <c r="I4320">
        <v>15.83</v>
      </c>
    </row>
    <row r="4321" spans="2:9" ht="30" x14ac:dyDescent="0.25">
      <c r="B4321" s="4">
        <v>93092</v>
      </c>
      <c r="C4321" s="8" t="s">
        <v>7062</v>
      </c>
      <c r="D4321" s="4" t="s">
        <v>42</v>
      </c>
      <c r="E4321" s="11">
        <f t="shared" si="134"/>
        <v>544.52</v>
      </c>
      <c r="F4321">
        <f t="shared" si="135"/>
        <v>93092</v>
      </c>
      <c r="H4321" s="14">
        <v>543.9</v>
      </c>
      <c r="I4321" s="811">
        <v>544.52</v>
      </c>
    </row>
    <row r="4322" spans="2:9" ht="30" x14ac:dyDescent="0.25">
      <c r="B4322" s="6">
        <v>93093</v>
      </c>
      <c r="C4322" s="9" t="s">
        <v>7063</v>
      </c>
      <c r="D4322" s="6" t="s">
        <v>42</v>
      </c>
      <c r="E4322" s="11">
        <f t="shared" si="134"/>
        <v>28.98</v>
      </c>
      <c r="F4322">
        <f t="shared" si="135"/>
        <v>93093</v>
      </c>
      <c r="H4322" s="11">
        <v>28.49</v>
      </c>
      <c r="I4322">
        <v>28.98</v>
      </c>
    </row>
    <row r="4323" spans="2:9" ht="30" x14ac:dyDescent="0.25">
      <c r="B4323" s="4">
        <v>93094</v>
      </c>
      <c r="C4323" s="8" t="s">
        <v>7064</v>
      </c>
      <c r="D4323" s="4" t="s">
        <v>42</v>
      </c>
      <c r="E4323" s="11">
        <f t="shared" si="134"/>
        <v>77.11</v>
      </c>
      <c r="F4323">
        <f t="shared" si="135"/>
        <v>93094</v>
      </c>
      <c r="H4323" s="14">
        <v>76.489999999999995</v>
      </c>
      <c r="I4323" s="811">
        <v>77.11</v>
      </c>
    </row>
    <row r="4324" spans="2:9" ht="30" x14ac:dyDescent="0.25">
      <c r="B4324" s="6">
        <v>93097</v>
      </c>
      <c r="C4324" s="9" t="s">
        <v>7065</v>
      </c>
      <c r="D4324" s="6" t="s">
        <v>42</v>
      </c>
      <c r="E4324" s="11">
        <f t="shared" si="134"/>
        <v>12.96</v>
      </c>
      <c r="F4324">
        <f t="shared" si="135"/>
        <v>93097</v>
      </c>
      <c r="H4324" s="11">
        <v>12.2</v>
      </c>
      <c r="I4324">
        <v>12.96</v>
      </c>
    </row>
    <row r="4325" spans="2:9" ht="30" x14ac:dyDescent="0.25">
      <c r="B4325" s="4">
        <v>93098</v>
      </c>
      <c r="C4325" s="8" t="s">
        <v>7066</v>
      </c>
      <c r="D4325" s="4" t="s">
        <v>42</v>
      </c>
      <c r="E4325" s="11">
        <f t="shared" si="134"/>
        <v>18.82</v>
      </c>
      <c r="F4325">
        <f t="shared" si="135"/>
        <v>93098</v>
      </c>
      <c r="H4325" s="14">
        <v>18.260000000000002</v>
      </c>
      <c r="I4325" s="811">
        <v>18.82</v>
      </c>
    </row>
    <row r="4326" spans="2:9" ht="30" x14ac:dyDescent="0.25">
      <c r="B4326" s="6">
        <v>93099</v>
      </c>
      <c r="C4326" s="9" t="s">
        <v>7067</v>
      </c>
      <c r="D4326" s="6" t="s">
        <v>42</v>
      </c>
      <c r="E4326" s="11">
        <f t="shared" si="134"/>
        <v>23.19</v>
      </c>
      <c r="F4326">
        <f t="shared" si="135"/>
        <v>93099</v>
      </c>
      <c r="H4326" s="11">
        <v>22.05</v>
      </c>
      <c r="I4326">
        <v>23.19</v>
      </c>
    </row>
    <row r="4327" spans="2:9" ht="30" x14ac:dyDescent="0.25">
      <c r="B4327" s="4">
        <v>93100</v>
      </c>
      <c r="C4327" s="8" t="s">
        <v>7068</v>
      </c>
      <c r="D4327" s="4" t="s">
        <v>42</v>
      </c>
      <c r="E4327" s="11">
        <f t="shared" si="134"/>
        <v>27.87</v>
      </c>
      <c r="F4327">
        <f t="shared" si="135"/>
        <v>93100</v>
      </c>
      <c r="H4327" s="14">
        <v>27.13</v>
      </c>
      <c r="I4327" s="811">
        <v>27.87</v>
      </c>
    </row>
    <row r="4328" spans="2:9" ht="30" x14ac:dyDescent="0.25">
      <c r="B4328" s="6">
        <v>93101</v>
      </c>
      <c r="C4328" s="9" t="s">
        <v>7069</v>
      </c>
      <c r="D4328" s="6" t="s">
        <v>42</v>
      </c>
      <c r="E4328" s="11">
        <f t="shared" si="134"/>
        <v>31.2</v>
      </c>
      <c r="F4328">
        <f t="shared" si="135"/>
        <v>93101</v>
      </c>
      <c r="H4328" s="11">
        <v>30.36</v>
      </c>
      <c r="I4328">
        <v>31.2</v>
      </c>
    </row>
    <row r="4329" spans="2:9" ht="30" x14ac:dyDescent="0.25">
      <c r="B4329" s="4">
        <v>93102</v>
      </c>
      <c r="C4329" s="8" t="s">
        <v>7070</v>
      </c>
      <c r="D4329" s="4" t="s">
        <v>42</v>
      </c>
      <c r="E4329" s="11">
        <f t="shared" si="134"/>
        <v>33.380000000000003</v>
      </c>
      <c r="F4329">
        <f t="shared" si="135"/>
        <v>93102</v>
      </c>
      <c r="H4329" s="14">
        <v>31.91</v>
      </c>
      <c r="I4329" s="811">
        <v>33.380000000000003</v>
      </c>
    </row>
    <row r="4330" spans="2:9" ht="30" x14ac:dyDescent="0.25">
      <c r="B4330" s="6">
        <v>93103</v>
      </c>
      <c r="C4330" s="9" t="s">
        <v>7071</v>
      </c>
      <c r="D4330" s="6" t="s">
        <v>42</v>
      </c>
      <c r="E4330" s="11">
        <f t="shared" si="134"/>
        <v>8.4499999999999993</v>
      </c>
      <c r="F4330">
        <f t="shared" si="135"/>
        <v>93103</v>
      </c>
      <c r="H4330" s="11">
        <v>7.95</v>
      </c>
      <c r="I4330">
        <v>8.4499999999999993</v>
      </c>
    </row>
    <row r="4331" spans="2:9" ht="30" x14ac:dyDescent="0.25">
      <c r="B4331" s="4">
        <v>93104</v>
      </c>
      <c r="C4331" s="8" t="s">
        <v>7072</v>
      </c>
      <c r="D4331" s="4" t="s">
        <v>42</v>
      </c>
      <c r="E4331" s="11">
        <f t="shared" si="134"/>
        <v>17.71</v>
      </c>
      <c r="F4331">
        <f t="shared" si="135"/>
        <v>93104</v>
      </c>
      <c r="H4331" s="14">
        <v>17.28</v>
      </c>
      <c r="I4331" s="811">
        <v>17.71</v>
      </c>
    </row>
    <row r="4332" spans="2:9" ht="30" x14ac:dyDescent="0.25">
      <c r="B4332" s="6">
        <v>93105</v>
      </c>
      <c r="C4332" s="9" t="s">
        <v>7073</v>
      </c>
      <c r="D4332" s="6" t="s">
        <v>42</v>
      </c>
      <c r="E4332" s="11">
        <f t="shared" si="134"/>
        <v>22.98</v>
      </c>
      <c r="F4332">
        <f t="shared" si="135"/>
        <v>93105</v>
      </c>
      <c r="H4332" s="11">
        <v>22.48</v>
      </c>
      <c r="I4332">
        <v>22.98</v>
      </c>
    </row>
    <row r="4333" spans="2:9" ht="30" x14ac:dyDescent="0.25">
      <c r="B4333" s="4">
        <v>93106</v>
      </c>
      <c r="C4333" s="8" t="s">
        <v>7074</v>
      </c>
      <c r="D4333" s="4" t="s">
        <v>42</v>
      </c>
      <c r="E4333" s="11">
        <f t="shared" si="134"/>
        <v>426.87</v>
      </c>
      <c r="F4333">
        <f t="shared" si="135"/>
        <v>93106</v>
      </c>
      <c r="H4333" s="14">
        <v>426.37</v>
      </c>
      <c r="I4333" s="811">
        <v>426.87</v>
      </c>
    </row>
    <row r="4334" spans="2:9" ht="30" x14ac:dyDescent="0.25">
      <c r="B4334" s="6">
        <v>93107</v>
      </c>
      <c r="C4334" s="9" t="s">
        <v>7075</v>
      </c>
      <c r="D4334" s="6" t="s">
        <v>42</v>
      </c>
      <c r="E4334" s="11">
        <f t="shared" si="134"/>
        <v>15.29</v>
      </c>
      <c r="F4334">
        <f t="shared" si="135"/>
        <v>93107</v>
      </c>
      <c r="H4334" s="11">
        <v>14.52</v>
      </c>
      <c r="I4334">
        <v>15.29</v>
      </c>
    </row>
    <row r="4335" spans="2:9" ht="30" x14ac:dyDescent="0.25">
      <c r="B4335" s="4">
        <v>93108</v>
      </c>
      <c r="C4335" s="8" t="s">
        <v>7076</v>
      </c>
      <c r="D4335" s="4" t="s">
        <v>42</v>
      </c>
      <c r="E4335" s="11">
        <f t="shared" si="134"/>
        <v>12.87</v>
      </c>
      <c r="F4335">
        <f t="shared" si="135"/>
        <v>93108</v>
      </c>
      <c r="H4335" s="14">
        <v>12.25</v>
      </c>
      <c r="I4335" s="811">
        <v>12.87</v>
      </c>
    </row>
    <row r="4336" spans="2:9" ht="30" x14ac:dyDescent="0.25">
      <c r="B4336" s="6">
        <v>93109</v>
      </c>
      <c r="C4336" s="9" t="s">
        <v>7077</v>
      </c>
      <c r="D4336" s="6" t="s">
        <v>42</v>
      </c>
      <c r="E4336" s="11">
        <f t="shared" si="134"/>
        <v>497.35</v>
      </c>
      <c r="F4336">
        <f t="shared" si="135"/>
        <v>93109</v>
      </c>
      <c r="H4336" s="11">
        <v>496.58</v>
      </c>
      <c r="I4336">
        <v>497.35</v>
      </c>
    </row>
    <row r="4337" spans="2:9" ht="30" x14ac:dyDescent="0.25">
      <c r="B4337" s="4">
        <v>93110</v>
      </c>
      <c r="C4337" s="8" t="s">
        <v>7078</v>
      </c>
      <c r="D4337" s="4" t="s">
        <v>42</v>
      </c>
      <c r="E4337" s="11">
        <f t="shared" si="134"/>
        <v>19.440000000000001</v>
      </c>
      <c r="F4337">
        <f t="shared" si="135"/>
        <v>93110</v>
      </c>
      <c r="H4337" s="14">
        <v>18.88</v>
      </c>
      <c r="I4337" s="811">
        <v>19.440000000000001</v>
      </c>
    </row>
    <row r="4338" spans="2:9" ht="30" x14ac:dyDescent="0.25">
      <c r="B4338" s="6">
        <v>93111</v>
      </c>
      <c r="C4338" s="9" t="s">
        <v>7079</v>
      </c>
      <c r="D4338" s="6" t="s">
        <v>42</v>
      </c>
      <c r="E4338" s="11">
        <f t="shared" si="134"/>
        <v>23.55</v>
      </c>
      <c r="F4338">
        <f t="shared" si="135"/>
        <v>93111</v>
      </c>
      <c r="H4338" s="11">
        <v>22.9</v>
      </c>
      <c r="I4338">
        <v>23.55</v>
      </c>
    </row>
    <row r="4339" spans="2:9" ht="30" x14ac:dyDescent="0.25">
      <c r="B4339" s="4">
        <v>93112</v>
      </c>
      <c r="C4339" s="8" t="s">
        <v>7080</v>
      </c>
      <c r="D4339" s="4" t="s">
        <v>42</v>
      </c>
      <c r="E4339" s="11">
        <f t="shared" si="134"/>
        <v>47.22</v>
      </c>
      <c r="F4339">
        <f t="shared" si="135"/>
        <v>93112</v>
      </c>
      <c r="H4339" s="14">
        <v>46.45</v>
      </c>
      <c r="I4339" s="811">
        <v>47.22</v>
      </c>
    </row>
    <row r="4340" spans="2:9" ht="30" x14ac:dyDescent="0.25">
      <c r="B4340" s="6">
        <v>93113</v>
      </c>
      <c r="C4340" s="9" t="s">
        <v>7081</v>
      </c>
      <c r="D4340" s="6" t="s">
        <v>42</v>
      </c>
      <c r="E4340" s="11">
        <f t="shared" si="134"/>
        <v>21.91</v>
      </c>
      <c r="F4340">
        <f t="shared" si="135"/>
        <v>93113</v>
      </c>
      <c r="H4340" s="11">
        <v>20.93</v>
      </c>
      <c r="I4340">
        <v>21.91</v>
      </c>
    </row>
    <row r="4341" spans="2:9" ht="30" x14ac:dyDescent="0.25">
      <c r="B4341" s="4">
        <v>93114</v>
      </c>
      <c r="C4341" s="8" t="s">
        <v>7082</v>
      </c>
      <c r="D4341" s="4" t="s">
        <v>42</v>
      </c>
      <c r="E4341" s="11">
        <f t="shared" si="134"/>
        <v>30.73</v>
      </c>
      <c r="F4341">
        <f t="shared" si="135"/>
        <v>93114</v>
      </c>
      <c r="H4341" s="14">
        <v>30.06</v>
      </c>
      <c r="I4341" s="811">
        <v>30.73</v>
      </c>
    </row>
    <row r="4342" spans="2:9" ht="30" x14ac:dyDescent="0.25">
      <c r="B4342" s="6">
        <v>93115</v>
      </c>
      <c r="C4342" s="9" t="s">
        <v>7083</v>
      </c>
      <c r="D4342" s="6" t="s">
        <v>42</v>
      </c>
      <c r="E4342" s="11">
        <f t="shared" si="134"/>
        <v>80.61</v>
      </c>
      <c r="F4342">
        <f t="shared" si="135"/>
        <v>93115</v>
      </c>
      <c r="H4342" s="11">
        <v>79.63</v>
      </c>
      <c r="I4342" s="76">
        <v>80.61</v>
      </c>
    </row>
    <row r="4343" spans="2:9" ht="30" x14ac:dyDescent="0.25">
      <c r="B4343" s="4">
        <v>93116</v>
      </c>
      <c r="C4343" s="8" t="s">
        <v>7084</v>
      </c>
      <c r="D4343" s="4" t="s">
        <v>42</v>
      </c>
      <c r="E4343" s="11">
        <f t="shared" si="134"/>
        <v>548.02</v>
      </c>
      <c r="F4343">
        <f t="shared" si="135"/>
        <v>93116</v>
      </c>
      <c r="H4343" s="14">
        <v>547.04</v>
      </c>
      <c r="I4343" s="811">
        <v>548.02</v>
      </c>
    </row>
    <row r="4344" spans="2:9" ht="30" x14ac:dyDescent="0.25">
      <c r="B4344" s="6">
        <v>93117</v>
      </c>
      <c r="C4344" s="9" t="s">
        <v>7085</v>
      </c>
      <c r="D4344" s="6" t="s">
        <v>42</v>
      </c>
      <c r="E4344" s="11">
        <f t="shared" si="134"/>
        <v>55.07</v>
      </c>
      <c r="F4344">
        <f t="shared" si="135"/>
        <v>93117</v>
      </c>
      <c r="H4344" s="11">
        <v>54.38</v>
      </c>
      <c r="I4344" s="76">
        <v>55.07</v>
      </c>
    </row>
    <row r="4345" spans="2:9" ht="30" x14ac:dyDescent="0.25">
      <c r="B4345" s="4">
        <v>93118</v>
      </c>
      <c r="C4345" s="8" t="s">
        <v>7086</v>
      </c>
      <c r="D4345" s="4" t="s">
        <v>42</v>
      </c>
      <c r="E4345" s="11">
        <f t="shared" si="134"/>
        <v>81.16</v>
      </c>
      <c r="F4345">
        <f t="shared" si="135"/>
        <v>93118</v>
      </c>
      <c r="H4345" s="14">
        <v>80.12</v>
      </c>
      <c r="I4345" s="811">
        <v>81.16</v>
      </c>
    </row>
    <row r="4346" spans="2:9" ht="30" x14ac:dyDescent="0.25">
      <c r="B4346" s="6">
        <v>93119</v>
      </c>
      <c r="C4346" s="9" t="s">
        <v>7087</v>
      </c>
      <c r="D4346" s="6" t="s">
        <v>42</v>
      </c>
      <c r="E4346" s="11">
        <f t="shared" si="134"/>
        <v>16.350000000000001</v>
      </c>
      <c r="F4346">
        <f t="shared" si="135"/>
        <v>93119</v>
      </c>
      <c r="H4346" s="11">
        <v>15.91</v>
      </c>
      <c r="I4346">
        <v>16.350000000000001</v>
      </c>
    </row>
    <row r="4347" spans="2:9" ht="30" x14ac:dyDescent="0.25">
      <c r="B4347" s="4">
        <v>93120</v>
      </c>
      <c r="C4347" s="8" t="s">
        <v>7088</v>
      </c>
      <c r="D4347" s="4" t="s">
        <v>42</v>
      </c>
      <c r="E4347" s="11">
        <f t="shared" si="134"/>
        <v>24.46</v>
      </c>
      <c r="F4347">
        <f t="shared" si="135"/>
        <v>93120</v>
      </c>
      <c r="H4347" s="14">
        <v>24.07</v>
      </c>
      <c r="I4347" s="807">
        <v>24.46</v>
      </c>
    </row>
    <row r="4348" spans="2:9" ht="30" x14ac:dyDescent="0.25">
      <c r="B4348" s="6">
        <v>93121</v>
      </c>
      <c r="C4348" s="9" t="s">
        <v>7089</v>
      </c>
      <c r="D4348" s="6" t="s">
        <v>42</v>
      </c>
      <c r="E4348" s="11">
        <f t="shared" si="134"/>
        <v>27.78</v>
      </c>
      <c r="F4348">
        <f t="shared" si="135"/>
        <v>93121</v>
      </c>
      <c r="H4348" s="11">
        <v>27.3</v>
      </c>
      <c r="I4348">
        <v>27.78</v>
      </c>
    </row>
    <row r="4349" spans="2:9" ht="30" x14ac:dyDescent="0.25">
      <c r="B4349" s="4">
        <v>93122</v>
      </c>
      <c r="C4349" s="8" t="s">
        <v>7090</v>
      </c>
      <c r="D4349" s="4" t="s">
        <v>42</v>
      </c>
      <c r="E4349" s="11">
        <f t="shared" si="134"/>
        <v>24.56</v>
      </c>
      <c r="F4349">
        <f t="shared" si="135"/>
        <v>93122</v>
      </c>
      <c r="H4349" s="14">
        <v>23.99</v>
      </c>
      <c r="I4349" s="811">
        <v>24.56</v>
      </c>
    </row>
    <row r="4350" spans="2:9" ht="30" x14ac:dyDescent="0.25">
      <c r="B4350" s="6">
        <v>93123</v>
      </c>
      <c r="C4350" s="9" t="s">
        <v>7091</v>
      </c>
      <c r="D4350" s="6" t="s">
        <v>42</v>
      </c>
      <c r="E4350" s="11">
        <f t="shared" si="134"/>
        <v>54.73</v>
      </c>
      <c r="F4350">
        <f t="shared" si="135"/>
        <v>93123</v>
      </c>
      <c r="H4350" s="11">
        <v>54.04</v>
      </c>
      <c r="I4350">
        <v>54.73</v>
      </c>
    </row>
    <row r="4351" spans="2:9" ht="30" x14ac:dyDescent="0.25">
      <c r="B4351" s="4">
        <v>93124</v>
      </c>
      <c r="C4351" s="8" t="s">
        <v>7092</v>
      </c>
      <c r="D4351" s="4" t="s">
        <v>42</v>
      </c>
      <c r="E4351" s="11">
        <f t="shared" si="134"/>
        <v>85.95</v>
      </c>
      <c r="F4351">
        <f t="shared" si="135"/>
        <v>93124</v>
      </c>
      <c r="H4351" s="14">
        <v>85.1</v>
      </c>
      <c r="I4351" s="811">
        <v>85.95</v>
      </c>
    </row>
    <row r="4352" spans="2:9" ht="30" x14ac:dyDescent="0.25">
      <c r="B4352" s="6">
        <v>93125</v>
      </c>
      <c r="C4352" s="9" t="s">
        <v>7093</v>
      </c>
      <c r="D4352" s="6" t="s">
        <v>42</v>
      </c>
      <c r="E4352" s="11">
        <f t="shared" si="134"/>
        <v>126.37</v>
      </c>
      <c r="F4352">
        <f t="shared" si="135"/>
        <v>93125</v>
      </c>
      <c r="H4352" s="11">
        <v>125.27</v>
      </c>
      <c r="I4352">
        <v>126.37</v>
      </c>
    </row>
    <row r="4353" spans="2:9" ht="30" x14ac:dyDescent="0.25">
      <c r="B4353" s="4">
        <v>93126</v>
      </c>
      <c r="C4353" s="8" t="s">
        <v>7094</v>
      </c>
      <c r="D4353" s="4" t="s">
        <v>42</v>
      </c>
      <c r="E4353" s="11">
        <f t="shared" si="134"/>
        <v>279.2</v>
      </c>
      <c r="F4353">
        <f t="shared" si="135"/>
        <v>93126</v>
      </c>
      <c r="H4353" s="14">
        <v>277.85000000000002</v>
      </c>
      <c r="I4353" s="807">
        <v>279.2</v>
      </c>
    </row>
    <row r="4354" spans="2:9" ht="30" x14ac:dyDescent="0.25">
      <c r="B4354" s="6">
        <v>93133</v>
      </c>
      <c r="C4354" s="9" t="s">
        <v>7095</v>
      </c>
      <c r="D4354" s="6" t="s">
        <v>42</v>
      </c>
      <c r="E4354" s="11">
        <f t="shared" si="134"/>
        <v>18.559999999999999</v>
      </c>
      <c r="F4354">
        <f t="shared" si="135"/>
        <v>93133</v>
      </c>
      <c r="H4354" s="11">
        <v>17.690000000000001</v>
      </c>
      <c r="I4354">
        <v>18.559999999999999</v>
      </c>
    </row>
    <row r="4355" spans="2:9" ht="30" x14ac:dyDescent="0.25">
      <c r="B4355" s="4">
        <v>94465</v>
      </c>
      <c r="C4355" s="8" t="s">
        <v>18483</v>
      </c>
      <c r="D4355" s="4" t="s">
        <v>42</v>
      </c>
      <c r="E4355" s="11">
        <f t="shared" ref="E4355:E4418" si="136">IF($K$2=$H$1,H4355,I4355)</f>
        <v>43.59</v>
      </c>
      <c r="F4355">
        <f t="shared" ref="F4355:F4418" si="137">IF(LEN($B4355)=7,CONCATENATE(MID($B4355,1,6),"00",RIGHT($B4355,1)),IF(LEN($B4355)=8,CONCATENATE(MID($B4355,1,6),"0",RIGHT($B4355,2)),$B4355))</f>
        <v>94465</v>
      </c>
      <c r="H4355" s="14">
        <v>42.06</v>
      </c>
      <c r="I4355" s="811">
        <v>43.59</v>
      </c>
    </row>
    <row r="4356" spans="2:9" ht="30" x14ac:dyDescent="0.25">
      <c r="B4356" s="6">
        <v>94466</v>
      </c>
      <c r="C4356" s="9" t="s">
        <v>18484</v>
      </c>
      <c r="D4356" s="6" t="s">
        <v>42</v>
      </c>
      <c r="E4356" s="11">
        <f t="shared" si="136"/>
        <v>43.61</v>
      </c>
      <c r="F4356">
        <f t="shared" si="137"/>
        <v>94466</v>
      </c>
      <c r="H4356" s="11">
        <v>42.08</v>
      </c>
      <c r="I4356">
        <v>43.61</v>
      </c>
    </row>
    <row r="4357" spans="2:9" ht="30" x14ac:dyDescent="0.25">
      <c r="B4357" s="4">
        <v>94467</v>
      </c>
      <c r="C4357" s="8" t="s">
        <v>18485</v>
      </c>
      <c r="D4357" s="4" t="s">
        <v>42</v>
      </c>
      <c r="E4357" s="11">
        <f t="shared" si="136"/>
        <v>69.680000000000007</v>
      </c>
      <c r="F4357">
        <f t="shared" si="137"/>
        <v>94467</v>
      </c>
      <c r="H4357" s="14">
        <v>67.900000000000006</v>
      </c>
      <c r="I4357" s="811">
        <v>69.680000000000007</v>
      </c>
    </row>
    <row r="4358" spans="2:9" ht="30" x14ac:dyDescent="0.25">
      <c r="B4358" s="6">
        <v>94468</v>
      </c>
      <c r="C4358" s="9" t="s">
        <v>18486</v>
      </c>
      <c r="D4358" s="6" t="s">
        <v>42</v>
      </c>
      <c r="E4358" s="11">
        <f t="shared" si="136"/>
        <v>61.34</v>
      </c>
      <c r="F4358">
        <f t="shared" si="137"/>
        <v>94468</v>
      </c>
      <c r="H4358" s="11">
        <v>59.56</v>
      </c>
      <c r="I4358">
        <v>61.34</v>
      </c>
    </row>
    <row r="4359" spans="2:9" ht="30" x14ac:dyDescent="0.25">
      <c r="B4359" s="4">
        <v>94469</v>
      </c>
      <c r="C4359" s="8" t="s">
        <v>18487</v>
      </c>
      <c r="D4359" s="4" t="s">
        <v>42</v>
      </c>
      <c r="E4359" s="11">
        <f t="shared" si="136"/>
        <v>99.31</v>
      </c>
      <c r="F4359">
        <f t="shared" si="137"/>
        <v>94469</v>
      </c>
      <c r="H4359" s="14">
        <v>97.2</v>
      </c>
      <c r="I4359" s="811">
        <v>99.31</v>
      </c>
    </row>
    <row r="4360" spans="2:9" ht="30" x14ac:dyDescent="0.25">
      <c r="B4360" s="6">
        <v>94470</v>
      </c>
      <c r="C4360" s="9" t="s">
        <v>18488</v>
      </c>
      <c r="D4360" s="6" t="s">
        <v>42</v>
      </c>
      <c r="E4360" s="11">
        <f t="shared" si="136"/>
        <v>91.89</v>
      </c>
      <c r="F4360">
        <f t="shared" si="137"/>
        <v>94470</v>
      </c>
      <c r="H4360" s="11">
        <v>89.78</v>
      </c>
      <c r="I4360">
        <v>91.89</v>
      </c>
    </row>
    <row r="4361" spans="2:9" ht="30" x14ac:dyDescent="0.25">
      <c r="B4361" s="4">
        <v>94471</v>
      </c>
      <c r="C4361" s="8" t="s">
        <v>18489</v>
      </c>
      <c r="D4361" s="4" t="s">
        <v>42</v>
      </c>
      <c r="E4361" s="11">
        <f t="shared" si="136"/>
        <v>62.85</v>
      </c>
      <c r="F4361">
        <f t="shared" si="137"/>
        <v>94471</v>
      </c>
      <c r="H4361" s="14">
        <v>60.56</v>
      </c>
      <c r="I4361" s="811">
        <v>62.85</v>
      </c>
    </row>
    <row r="4362" spans="2:9" ht="30" x14ac:dyDescent="0.25">
      <c r="B4362" s="6">
        <v>94472</v>
      </c>
      <c r="C4362" s="9" t="s">
        <v>18490</v>
      </c>
      <c r="D4362" s="6" t="s">
        <v>42</v>
      </c>
      <c r="E4362" s="11">
        <f t="shared" si="136"/>
        <v>64.709999999999994</v>
      </c>
      <c r="F4362">
        <f t="shared" si="137"/>
        <v>94472</v>
      </c>
      <c r="H4362" s="11">
        <v>62.42</v>
      </c>
      <c r="I4362">
        <v>64.709999999999994</v>
      </c>
    </row>
    <row r="4363" spans="2:9" ht="30" x14ac:dyDescent="0.25">
      <c r="B4363" s="4">
        <v>94473</v>
      </c>
      <c r="C4363" s="8" t="s">
        <v>18491</v>
      </c>
      <c r="D4363" s="4" t="s">
        <v>42</v>
      </c>
      <c r="E4363" s="11">
        <f t="shared" si="136"/>
        <v>99.88</v>
      </c>
      <c r="F4363">
        <f t="shared" si="137"/>
        <v>94473</v>
      </c>
      <c r="H4363" s="14">
        <v>97.2</v>
      </c>
      <c r="I4363" s="811">
        <v>99.88</v>
      </c>
    </row>
    <row r="4364" spans="2:9" ht="30" x14ac:dyDescent="0.25">
      <c r="B4364" s="6">
        <v>94474</v>
      </c>
      <c r="C4364" s="9" t="s">
        <v>18492</v>
      </c>
      <c r="D4364" s="6" t="s">
        <v>42</v>
      </c>
      <c r="E4364" s="11">
        <f t="shared" si="136"/>
        <v>108.04</v>
      </c>
      <c r="F4364">
        <f t="shared" si="137"/>
        <v>94474</v>
      </c>
      <c r="H4364" s="11">
        <v>105.36</v>
      </c>
      <c r="I4364">
        <v>108.04</v>
      </c>
    </row>
    <row r="4365" spans="2:9" ht="30" x14ac:dyDescent="0.25">
      <c r="B4365" s="4">
        <v>94475</v>
      </c>
      <c r="C4365" s="8" t="s">
        <v>18493</v>
      </c>
      <c r="D4365" s="4" t="s">
        <v>42</v>
      </c>
      <c r="E4365" s="11">
        <f t="shared" si="136"/>
        <v>134.85</v>
      </c>
      <c r="F4365">
        <f t="shared" si="137"/>
        <v>94475</v>
      </c>
      <c r="H4365" s="14">
        <v>131.68</v>
      </c>
      <c r="I4365" s="811">
        <v>134.85</v>
      </c>
    </row>
    <row r="4366" spans="2:9" ht="30" x14ac:dyDescent="0.25">
      <c r="B4366" s="6">
        <v>94476</v>
      </c>
      <c r="C4366" s="9" t="s">
        <v>18494</v>
      </c>
      <c r="D4366" s="6" t="s">
        <v>42</v>
      </c>
      <c r="E4366" s="11">
        <f t="shared" si="136"/>
        <v>150.58000000000001</v>
      </c>
      <c r="F4366">
        <f t="shared" si="137"/>
        <v>94476</v>
      </c>
      <c r="H4366" s="11">
        <v>147.41</v>
      </c>
      <c r="I4366">
        <v>150.58000000000001</v>
      </c>
    </row>
    <row r="4367" spans="2:9" ht="30" x14ac:dyDescent="0.25">
      <c r="B4367" s="4">
        <v>94477</v>
      </c>
      <c r="C4367" s="8" t="s">
        <v>18495</v>
      </c>
      <c r="D4367" s="4" t="s">
        <v>42</v>
      </c>
      <c r="E4367" s="11">
        <f t="shared" si="136"/>
        <v>83.75</v>
      </c>
      <c r="F4367">
        <f t="shared" si="137"/>
        <v>94477</v>
      </c>
      <c r="H4367" s="14">
        <v>80.7</v>
      </c>
      <c r="I4367" s="811">
        <v>83.75</v>
      </c>
    </row>
    <row r="4368" spans="2:9" ht="30" x14ac:dyDescent="0.25">
      <c r="B4368" s="6">
        <v>94478</v>
      </c>
      <c r="C4368" s="9" t="s">
        <v>18496</v>
      </c>
      <c r="D4368" s="6" t="s">
        <v>42</v>
      </c>
      <c r="E4368" s="11">
        <f t="shared" si="136"/>
        <v>137.27000000000001</v>
      </c>
      <c r="F4368">
        <f t="shared" si="137"/>
        <v>94478</v>
      </c>
      <c r="H4368" s="11">
        <v>133.69</v>
      </c>
      <c r="I4368">
        <v>137.27000000000001</v>
      </c>
    </row>
    <row r="4369" spans="2:9" ht="30" x14ac:dyDescent="0.25">
      <c r="B4369" s="4">
        <v>94479</v>
      </c>
      <c r="C4369" s="8" t="s">
        <v>18497</v>
      </c>
      <c r="D4369" s="4" t="s">
        <v>42</v>
      </c>
      <c r="E4369" s="11">
        <f t="shared" si="136"/>
        <v>178.24</v>
      </c>
      <c r="F4369">
        <f t="shared" si="137"/>
        <v>94479</v>
      </c>
      <c r="H4369" s="14">
        <v>174.03</v>
      </c>
      <c r="I4369" s="811">
        <v>178.24</v>
      </c>
    </row>
    <row r="4370" spans="2:9" ht="30" x14ac:dyDescent="0.25">
      <c r="B4370" s="6">
        <v>94606</v>
      </c>
      <c r="C4370" s="9" t="s">
        <v>18498</v>
      </c>
      <c r="D4370" s="6" t="s">
        <v>42</v>
      </c>
      <c r="E4370" s="11">
        <f t="shared" si="136"/>
        <v>74</v>
      </c>
      <c r="F4370">
        <f t="shared" si="137"/>
        <v>94606</v>
      </c>
      <c r="H4370" s="11">
        <v>72.010000000000005</v>
      </c>
      <c r="I4370">
        <v>74</v>
      </c>
    </row>
    <row r="4371" spans="2:9" ht="30" x14ac:dyDescent="0.25">
      <c r="B4371" s="4">
        <v>94608</v>
      </c>
      <c r="C4371" s="8" t="s">
        <v>18499</v>
      </c>
      <c r="D4371" s="4" t="s">
        <v>42</v>
      </c>
      <c r="E4371" s="11">
        <f t="shared" si="136"/>
        <v>185.61</v>
      </c>
      <c r="F4371">
        <f t="shared" si="137"/>
        <v>94608</v>
      </c>
      <c r="H4371" s="14">
        <v>183.53</v>
      </c>
      <c r="I4371" s="807">
        <v>185.61</v>
      </c>
    </row>
    <row r="4372" spans="2:9" ht="30" x14ac:dyDescent="0.25">
      <c r="B4372" s="6">
        <v>94610</v>
      </c>
      <c r="C4372" s="9" t="s">
        <v>18500</v>
      </c>
      <c r="D4372" s="6" t="s">
        <v>42</v>
      </c>
      <c r="E4372" s="11">
        <f t="shared" si="136"/>
        <v>271.56</v>
      </c>
      <c r="F4372">
        <f t="shared" si="137"/>
        <v>94610</v>
      </c>
      <c r="H4372" s="11">
        <v>269.39</v>
      </c>
      <c r="I4372" s="76">
        <v>271.56</v>
      </c>
    </row>
    <row r="4373" spans="2:9" ht="30" x14ac:dyDescent="0.25">
      <c r="B4373" s="4">
        <v>94612</v>
      </c>
      <c r="C4373" s="8" t="s">
        <v>18501</v>
      </c>
      <c r="D4373" s="4" t="s">
        <v>42</v>
      </c>
      <c r="E4373" s="11">
        <f t="shared" si="136"/>
        <v>385.99</v>
      </c>
      <c r="F4373">
        <f t="shared" si="137"/>
        <v>94612</v>
      </c>
      <c r="H4373" s="14">
        <v>383.65</v>
      </c>
      <c r="I4373" s="811">
        <v>385.99</v>
      </c>
    </row>
    <row r="4374" spans="2:9" ht="30" x14ac:dyDescent="0.25">
      <c r="B4374" s="6">
        <v>94614</v>
      </c>
      <c r="C4374" s="9" t="s">
        <v>18502</v>
      </c>
      <c r="D4374" s="6" t="s">
        <v>42</v>
      </c>
      <c r="E4374" s="11">
        <f t="shared" si="136"/>
        <v>126.24</v>
      </c>
      <c r="F4374">
        <f t="shared" si="137"/>
        <v>94614</v>
      </c>
      <c r="H4374" s="11">
        <v>123.26</v>
      </c>
      <c r="I4374" s="76">
        <v>126.24</v>
      </c>
    </row>
    <row r="4375" spans="2:9" ht="30" x14ac:dyDescent="0.25">
      <c r="B4375" s="4">
        <v>94615</v>
      </c>
      <c r="C4375" s="8" t="s">
        <v>18503</v>
      </c>
      <c r="D4375" s="4" t="s">
        <v>42</v>
      </c>
      <c r="E4375" s="11">
        <f t="shared" si="136"/>
        <v>143.36000000000001</v>
      </c>
      <c r="F4375">
        <f t="shared" si="137"/>
        <v>94615</v>
      </c>
      <c r="H4375" s="14">
        <v>140.38</v>
      </c>
      <c r="I4375" s="811">
        <v>143.36000000000001</v>
      </c>
    </row>
    <row r="4376" spans="2:9" ht="30" x14ac:dyDescent="0.25">
      <c r="B4376" s="6">
        <v>94616</v>
      </c>
      <c r="C4376" s="9" t="s">
        <v>18504</v>
      </c>
      <c r="D4376" s="6" t="s">
        <v>42</v>
      </c>
      <c r="E4376" s="11">
        <f t="shared" si="136"/>
        <v>354.24</v>
      </c>
      <c r="F4376">
        <f t="shared" si="137"/>
        <v>94616</v>
      </c>
      <c r="H4376" s="11">
        <v>351.13</v>
      </c>
      <c r="I4376" s="76">
        <v>354.24</v>
      </c>
    </row>
    <row r="4377" spans="2:9" ht="30" x14ac:dyDescent="0.25">
      <c r="B4377" s="4">
        <v>94617</v>
      </c>
      <c r="C4377" s="8" t="s">
        <v>18505</v>
      </c>
      <c r="D4377" s="4" t="s">
        <v>42</v>
      </c>
      <c r="E4377" s="11">
        <f t="shared" si="136"/>
        <v>294.7</v>
      </c>
      <c r="F4377">
        <f t="shared" si="137"/>
        <v>94617</v>
      </c>
      <c r="H4377" s="14">
        <v>291.58999999999997</v>
      </c>
      <c r="I4377" s="811">
        <v>294.7</v>
      </c>
    </row>
    <row r="4378" spans="2:9" ht="30" x14ac:dyDescent="0.25">
      <c r="B4378" s="6">
        <v>94618</v>
      </c>
      <c r="C4378" s="9" t="s">
        <v>18506</v>
      </c>
      <c r="D4378" s="6" t="s">
        <v>42</v>
      </c>
      <c r="E4378" s="11">
        <f t="shared" si="136"/>
        <v>344.31</v>
      </c>
      <c r="F4378">
        <f t="shared" si="137"/>
        <v>94618</v>
      </c>
      <c r="H4378" s="11">
        <v>341.05</v>
      </c>
      <c r="I4378" s="76">
        <v>344.31</v>
      </c>
    </row>
    <row r="4379" spans="2:9" ht="30" x14ac:dyDescent="0.25">
      <c r="B4379" s="4">
        <v>94620</v>
      </c>
      <c r="C4379" s="8" t="s">
        <v>18507</v>
      </c>
      <c r="D4379" s="4" t="s">
        <v>42</v>
      </c>
      <c r="E4379" s="11">
        <f t="shared" si="136"/>
        <v>794.85</v>
      </c>
      <c r="F4379">
        <f t="shared" si="137"/>
        <v>94620</v>
      </c>
      <c r="H4379" s="14">
        <v>791.34</v>
      </c>
      <c r="I4379" s="811">
        <v>794.85</v>
      </c>
    </row>
    <row r="4380" spans="2:9" ht="30" x14ac:dyDescent="0.25">
      <c r="B4380" s="6">
        <v>94622</v>
      </c>
      <c r="C4380" s="9" t="s">
        <v>18508</v>
      </c>
      <c r="D4380" s="6" t="s">
        <v>42</v>
      </c>
      <c r="E4380" s="11">
        <f t="shared" si="136"/>
        <v>184.19</v>
      </c>
      <c r="F4380">
        <f t="shared" si="137"/>
        <v>94622</v>
      </c>
      <c r="H4380" s="11">
        <v>180.21</v>
      </c>
      <c r="I4380">
        <v>184.19</v>
      </c>
    </row>
    <row r="4381" spans="2:9" ht="30" x14ac:dyDescent="0.25">
      <c r="B4381" s="4">
        <v>94623</v>
      </c>
      <c r="C4381" s="8" t="s">
        <v>18509</v>
      </c>
      <c r="D4381" s="4" t="s">
        <v>42</v>
      </c>
      <c r="E4381" s="11">
        <f t="shared" si="136"/>
        <v>438.74</v>
      </c>
      <c r="F4381">
        <f t="shared" si="137"/>
        <v>94623</v>
      </c>
      <c r="H4381" s="14">
        <v>434.59</v>
      </c>
      <c r="I4381" s="811">
        <v>438.74</v>
      </c>
    </row>
    <row r="4382" spans="2:9" ht="30" x14ac:dyDescent="0.25">
      <c r="B4382" s="6">
        <v>94624</v>
      </c>
      <c r="C4382" s="9" t="s">
        <v>18510</v>
      </c>
      <c r="D4382" s="6" t="s">
        <v>42</v>
      </c>
      <c r="E4382" s="11">
        <f t="shared" si="136"/>
        <v>660.93</v>
      </c>
      <c r="F4382">
        <f t="shared" si="137"/>
        <v>94624</v>
      </c>
      <c r="H4382" s="11">
        <v>656.6</v>
      </c>
      <c r="I4382">
        <v>660.93</v>
      </c>
    </row>
    <row r="4383" spans="2:9" ht="30" x14ac:dyDescent="0.25">
      <c r="B4383" s="4">
        <v>94625</v>
      </c>
      <c r="C4383" s="8" t="s">
        <v>18511</v>
      </c>
      <c r="D4383" s="4" t="s">
        <v>42</v>
      </c>
      <c r="E4383" s="11">
        <f t="shared" si="136"/>
        <v>1384.62</v>
      </c>
      <c r="F4383">
        <f t="shared" si="137"/>
        <v>94625</v>
      </c>
      <c r="H4383" s="14">
        <v>1379.93</v>
      </c>
      <c r="I4383" s="807">
        <v>1384.62</v>
      </c>
    </row>
    <row r="4384" spans="2:9" ht="30" x14ac:dyDescent="0.25">
      <c r="B4384" s="6">
        <v>94656</v>
      </c>
      <c r="C4384" s="9" t="s">
        <v>18512</v>
      </c>
      <c r="D4384" s="6" t="s">
        <v>42</v>
      </c>
      <c r="E4384" s="11">
        <f t="shared" si="136"/>
        <v>3.23</v>
      </c>
      <c r="F4384">
        <f t="shared" si="137"/>
        <v>94656</v>
      </c>
      <c r="H4384" s="11">
        <v>3.04</v>
      </c>
      <c r="I4384">
        <v>3.23</v>
      </c>
    </row>
    <row r="4385" spans="2:9" x14ac:dyDescent="0.25">
      <c r="B4385" s="4">
        <v>94657</v>
      </c>
      <c r="C4385" s="8" t="s">
        <v>18513</v>
      </c>
      <c r="D4385" s="4" t="s">
        <v>42</v>
      </c>
      <c r="E4385" s="11">
        <f t="shared" si="136"/>
        <v>3.69</v>
      </c>
      <c r="F4385">
        <f t="shared" si="137"/>
        <v>94657</v>
      </c>
      <c r="H4385" s="14">
        <v>3.5</v>
      </c>
      <c r="I4385" s="811">
        <v>3.69</v>
      </c>
    </row>
    <row r="4386" spans="2:9" ht="30" x14ac:dyDescent="0.25">
      <c r="B4386" s="6">
        <v>94658</v>
      </c>
      <c r="C4386" s="9" t="s">
        <v>18514</v>
      </c>
      <c r="D4386" s="6" t="s">
        <v>42</v>
      </c>
      <c r="E4386" s="11">
        <f t="shared" si="136"/>
        <v>4.8499999999999996</v>
      </c>
      <c r="F4386">
        <f t="shared" si="137"/>
        <v>94658</v>
      </c>
      <c r="H4386" s="11">
        <v>4.6100000000000003</v>
      </c>
      <c r="I4386">
        <v>4.8499999999999996</v>
      </c>
    </row>
    <row r="4387" spans="2:9" x14ac:dyDescent="0.25">
      <c r="B4387" s="4">
        <v>94659</v>
      </c>
      <c r="C4387" s="8" t="s">
        <v>18515</v>
      </c>
      <c r="D4387" s="4" t="s">
        <v>42</v>
      </c>
      <c r="E4387" s="11">
        <f t="shared" si="136"/>
        <v>5.73</v>
      </c>
      <c r="F4387">
        <f t="shared" si="137"/>
        <v>94659</v>
      </c>
      <c r="H4387" s="14">
        <v>5.49</v>
      </c>
      <c r="I4387" s="811">
        <v>5.73</v>
      </c>
    </row>
    <row r="4388" spans="2:9" ht="30" x14ac:dyDescent="0.25">
      <c r="B4388" s="6">
        <v>94660</v>
      </c>
      <c r="C4388" s="9" t="s">
        <v>18516</v>
      </c>
      <c r="D4388" s="6" t="s">
        <v>42</v>
      </c>
      <c r="E4388" s="11">
        <f t="shared" si="136"/>
        <v>7.64</v>
      </c>
      <c r="F4388">
        <f t="shared" si="137"/>
        <v>94660</v>
      </c>
      <c r="H4388" s="11">
        <v>7.3</v>
      </c>
      <c r="I4388">
        <v>7.64</v>
      </c>
    </row>
    <row r="4389" spans="2:9" x14ac:dyDescent="0.25">
      <c r="B4389" s="4">
        <v>94661</v>
      </c>
      <c r="C4389" s="8" t="s">
        <v>18517</v>
      </c>
      <c r="D4389" s="4" t="s">
        <v>42</v>
      </c>
      <c r="E4389" s="11">
        <f t="shared" si="136"/>
        <v>9.0299999999999994</v>
      </c>
      <c r="F4389">
        <f t="shared" si="137"/>
        <v>94661</v>
      </c>
      <c r="H4389" s="14">
        <v>8.69</v>
      </c>
      <c r="I4389" s="811">
        <v>9.0299999999999994</v>
      </c>
    </row>
    <row r="4390" spans="2:9" ht="30" x14ac:dyDescent="0.25">
      <c r="B4390" s="6">
        <v>94662</v>
      </c>
      <c r="C4390" s="9" t="s">
        <v>18518</v>
      </c>
      <c r="D4390" s="6" t="s">
        <v>42</v>
      </c>
      <c r="E4390" s="11">
        <f t="shared" si="136"/>
        <v>10.07</v>
      </c>
      <c r="F4390">
        <f t="shared" si="137"/>
        <v>94662</v>
      </c>
      <c r="H4390" s="11">
        <v>9.61</v>
      </c>
      <c r="I4390">
        <v>10.07</v>
      </c>
    </row>
    <row r="4391" spans="2:9" x14ac:dyDescent="0.25">
      <c r="B4391" s="4">
        <v>94663</v>
      </c>
      <c r="C4391" s="8" t="s">
        <v>18519</v>
      </c>
      <c r="D4391" s="4" t="s">
        <v>42</v>
      </c>
      <c r="E4391" s="11">
        <f t="shared" si="136"/>
        <v>11.35</v>
      </c>
      <c r="F4391">
        <f t="shared" si="137"/>
        <v>94663</v>
      </c>
      <c r="H4391" s="14">
        <v>10.89</v>
      </c>
      <c r="I4391" s="811">
        <v>11.35</v>
      </c>
    </row>
    <row r="4392" spans="2:9" ht="30" x14ac:dyDescent="0.25">
      <c r="B4392" s="6">
        <v>94664</v>
      </c>
      <c r="C4392" s="9" t="s">
        <v>18520</v>
      </c>
      <c r="D4392" s="6" t="s">
        <v>42</v>
      </c>
      <c r="E4392" s="11">
        <f t="shared" si="136"/>
        <v>18.309999999999999</v>
      </c>
      <c r="F4392">
        <f t="shared" si="137"/>
        <v>94664</v>
      </c>
      <c r="H4392" s="11">
        <v>17.71</v>
      </c>
      <c r="I4392">
        <v>18.309999999999999</v>
      </c>
    </row>
    <row r="4393" spans="2:9" x14ac:dyDescent="0.25">
      <c r="B4393" s="4">
        <v>94665</v>
      </c>
      <c r="C4393" s="8" t="s">
        <v>18521</v>
      </c>
      <c r="D4393" s="4" t="s">
        <v>42</v>
      </c>
      <c r="E4393" s="11">
        <f t="shared" si="136"/>
        <v>22.16</v>
      </c>
      <c r="F4393">
        <f t="shared" si="137"/>
        <v>94665</v>
      </c>
      <c r="H4393" s="14">
        <v>21.56</v>
      </c>
      <c r="I4393" s="811">
        <v>22.16</v>
      </c>
    </row>
    <row r="4394" spans="2:9" ht="30" x14ac:dyDescent="0.25">
      <c r="B4394" s="6">
        <v>94666</v>
      </c>
      <c r="C4394" s="9" t="s">
        <v>18522</v>
      </c>
      <c r="D4394" s="6" t="s">
        <v>42</v>
      </c>
      <c r="E4394" s="11">
        <f t="shared" si="136"/>
        <v>29.78</v>
      </c>
      <c r="F4394">
        <f t="shared" si="137"/>
        <v>94666</v>
      </c>
      <c r="H4394" s="11">
        <v>28.87</v>
      </c>
      <c r="I4394">
        <v>29.78</v>
      </c>
    </row>
    <row r="4395" spans="2:9" x14ac:dyDescent="0.25">
      <c r="B4395" s="4">
        <v>94667</v>
      </c>
      <c r="C4395" s="8" t="s">
        <v>18523</v>
      </c>
      <c r="D4395" s="4" t="s">
        <v>42</v>
      </c>
      <c r="E4395" s="11">
        <f t="shared" si="136"/>
        <v>32.65</v>
      </c>
      <c r="F4395">
        <f t="shared" si="137"/>
        <v>94667</v>
      </c>
      <c r="H4395" s="14">
        <v>31.74</v>
      </c>
      <c r="I4395" s="811">
        <v>32.65</v>
      </c>
    </row>
    <row r="4396" spans="2:9" ht="30" x14ac:dyDescent="0.25">
      <c r="B4396" s="6">
        <v>94668</v>
      </c>
      <c r="C4396" s="9" t="s">
        <v>18524</v>
      </c>
      <c r="D4396" s="6" t="s">
        <v>42</v>
      </c>
      <c r="E4396" s="11">
        <f t="shared" si="136"/>
        <v>39.58</v>
      </c>
      <c r="F4396">
        <f t="shared" si="137"/>
        <v>94668</v>
      </c>
      <c r="H4396" s="11">
        <v>38.44</v>
      </c>
      <c r="I4396">
        <v>39.58</v>
      </c>
    </row>
    <row r="4397" spans="2:9" x14ac:dyDescent="0.25">
      <c r="B4397" s="4">
        <v>94669</v>
      </c>
      <c r="C4397" s="8" t="s">
        <v>18525</v>
      </c>
      <c r="D4397" s="4" t="s">
        <v>42</v>
      </c>
      <c r="E4397" s="11">
        <f t="shared" si="136"/>
        <v>58.86</v>
      </c>
      <c r="F4397">
        <f t="shared" si="137"/>
        <v>94669</v>
      </c>
      <c r="H4397" s="14">
        <v>57.72</v>
      </c>
      <c r="I4397" s="811">
        <v>58.86</v>
      </c>
    </row>
    <row r="4398" spans="2:9" ht="30" x14ac:dyDescent="0.25">
      <c r="B4398" s="6">
        <v>94670</v>
      </c>
      <c r="C4398" s="9" t="s">
        <v>18526</v>
      </c>
      <c r="D4398" s="6" t="s">
        <v>42</v>
      </c>
      <c r="E4398" s="11">
        <f t="shared" si="136"/>
        <v>62.81</v>
      </c>
      <c r="F4398">
        <f t="shared" si="137"/>
        <v>94670</v>
      </c>
      <c r="H4398" s="11">
        <v>60.98</v>
      </c>
      <c r="I4398">
        <v>62.81</v>
      </c>
    </row>
    <row r="4399" spans="2:9" x14ac:dyDescent="0.25">
      <c r="B4399" s="4">
        <v>94671</v>
      </c>
      <c r="C4399" s="8" t="s">
        <v>18527</v>
      </c>
      <c r="D4399" s="4" t="s">
        <v>42</v>
      </c>
      <c r="E4399" s="11">
        <f t="shared" si="136"/>
        <v>96.42</v>
      </c>
      <c r="F4399">
        <f t="shared" si="137"/>
        <v>94671</v>
      </c>
      <c r="H4399" s="14">
        <v>94.59</v>
      </c>
      <c r="I4399" s="811">
        <v>96.42</v>
      </c>
    </row>
    <row r="4400" spans="2:9" ht="30" x14ac:dyDescent="0.25">
      <c r="B4400" s="6">
        <v>94672</v>
      </c>
      <c r="C4400" s="9" t="s">
        <v>18528</v>
      </c>
      <c r="D4400" s="6" t="s">
        <v>42</v>
      </c>
      <c r="E4400" s="11">
        <f t="shared" si="136"/>
        <v>5.55</v>
      </c>
      <c r="F4400">
        <f t="shared" si="137"/>
        <v>94672</v>
      </c>
      <c r="H4400" s="11">
        <v>5.27</v>
      </c>
      <c r="I4400">
        <v>5.55</v>
      </c>
    </row>
    <row r="4401" spans="2:9" ht="30" x14ac:dyDescent="0.25">
      <c r="B4401" s="4">
        <v>94673</v>
      </c>
      <c r="C4401" s="8" t="s">
        <v>18529</v>
      </c>
      <c r="D4401" s="4" t="s">
        <v>42</v>
      </c>
      <c r="E4401" s="11">
        <f t="shared" si="136"/>
        <v>6.59</v>
      </c>
      <c r="F4401">
        <f t="shared" si="137"/>
        <v>94673</v>
      </c>
      <c r="H4401" s="14">
        <v>6.31</v>
      </c>
      <c r="I4401" s="811">
        <v>6.59</v>
      </c>
    </row>
    <row r="4402" spans="2:9" ht="30" x14ac:dyDescent="0.25">
      <c r="B4402" s="6">
        <v>94674</v>
      </c>
      <c r="C4402" s="9" t="s">
        <v>18530</v>
      </c>
      <c r="D4402" s="6" t="s">
        <v>42</v>
      </c>
      <c r="E4402" s="11">
        <f t="shared" si="136"/>
        <v>7.29</v>
      </c>
      <c r="F4402">
        <f t="shared" si="137"/>
        <v>94674</v>
      </c>
      <c r="H4402" s="11">
        <v>6.93</v>
      </c>
      <c r="I4402">
        <v>7.29</v>
      </c>
    </row>
    <row r="4403" spans="2:9" ht="30" x14ac:dyDescent="0.25">
      <c r="B4403" s="4">
        <v>94675</v>
      </c>
      <c r="C4403" s="8" t="s">
        <v>18531</v>
      </c>
      <c r="D4403" s="4" t="s">
        <v>42</v>
      </c>
      <c r="E4403" s="11">
        <f t="shared" si="136"/>
        <v>11.02</v>
      </c>
      <c r="F4403">
        <f t="shared" si="137"/>
        <v>94675</v>
      </c>
      <c r="H4403" s="14">
        <v>10.66</v>
      </c>
      <c r="I4403" s="811">
        <v>11.02</v>
      </c>
    </row>
    <row r="4404" spans="2:9" ht="30" x14ac:dyDescent="0.25">
      <c r="B4404" s="6">
        <v>94676</v>
      </c>
      <c r="C4404" s="9" t="s">
        <v>18532</v>
      </c>
      <c r="D4404" s="6" t="s">
        <v>42</v>
      </c>
      <c r="E4404" s="11">
        <f t="shared" si="136"/>
        <v>12.11</v>
      </c>
      <c r="F4404">
        <f t="shared" si="137"/>
        <v>94676</v>
      </c>
      <c r="H4404" s="11">
        <v>11.62</v>
      </c>
      <c r="I4404">
        <v>12.11</v>
      </c>
    </row>
    <row r="4405" spans="2:9" ht="30" x14ac:dyDescent="0.25">
      <c r="B4405" s="4">
        <v>94677</v>
      </c>
      <c r="C4405" s="8" t="s">
        <v>18533</v>
      </c>
      <c r="D4405" s="4" t="s">
        <v>42</v>
      </c>
      <c r="E4405" s="11">
        <f t="shared" si="136"/>
        <v>17.78</v>
      </c>
      <c r="F4405">
        <f t="shared" si="137"/>
        <v>94677</v>
      </c>
      <c r="H4405" s="14">
        <v>17.29</v>
      </c>
      <c r="I4405" s="811">
        <v>17.78</v>
      </c>
    </row>
    <row r="4406" spans="2:9" ht="30" x14ac:dyDescent="0.25">
      <c r="B4406" s="6">
        <v>94678</v>
      </c>
      <c r="C4406" s="9" t="s">
        <v>18534</v>
      </c>
      <c r="D4406" s="6" t="s">
        <v>42</v>
      </c>
      <c r="E4406" s="11">
        <f t="shared" si="136"/>
        <v>14.11</v>
      </c>
      <c r="F4406">
        <f t="shared" si="137"/>
        <v>94678</v>
      </c>
      <c r="H4406" s="11">
        <v>13.43</v>
      </c>
      <c r="I4406">
        <v>14.11</v>
      </c>
    </row>
    <row r="4407" spans="2:9" ht="30" x14ac:dyDescent="0.25">
      <c r="B4407" s="4">
        <v>94679</v>
      </c>
      <c r="C4407" s="8" t="s">
        <v>18535</v>
      </c>
      <c r="D4407" s="4" t="s">
        <v>42</v>
      </c>
      <c r="E4407" s="11">
        <f t="shared" si="136"/>
        <v>21.57</v>
      </c>
      <c r="F4407">
        <f t="shared" si="137"/>
        <v>94679</v>
      </c>
      <c r="H4407" s="14">
        <v>20.89</v>
      </c>
      <c r="I4407" s="811">
        <v>21.57</v>
      </c>
    </row>
    <row r="4408" spans="2:9" ht="30" x14ac:dyDescent="0.25">
      <c r="B4408" s="6">
        <v>94680</v>
      </c>
      <c r="C4408" s="9" t="s">
        <v>18536</v>
      </c>
      <c r="D4408" s="6" t="s">
        <v>42</v>
      </c>
      <c r="E4408" s="11">
        <f t="shared" si="136"/>
        <v>39.54</v>
      </c>
      <c r="F4408">
        <f t="shared" si="137"/>
        <v>94680</v>
      </c>
      <c r="H4408" s="11">
        <v>38.619999999999997</v>
      </c>
      <c r="I4408">
        <v>39.54</v>
      </c>
    </row>
    <row r="4409" spans="2:9" ht="30" x14ac:dyDescent="0.25">
      <c r="B4409" s="4">
        <v>94681</v>
      </c>
      <c r="C4409" s="8" t="s">
        <v>18537</v>
      </c>
      <c r="D4409" s="4" t="s">
        <v>42</v>
      </c>
      <c r="E4409" s="11">
        <f t="shared" si="136"/>
        <v>44.31</v>
      </c>
      <c r="F4409">
        <f t="shared" si="137"/>
        <v>94681</v>
      </c>
      <c r="H4409" s="14">
        <v>43.39</v>
      </c>
      <c r="I4409" s="811">
        <v>44.31</v>
      </c>
    </row>
    <row r="4410" spans="2:9" ht="30" x14ac:dyDescent="0.25">
      <c r="B4410" s="6">
        <v>94682</v>
      </c>
      <c r="C4410" s="9" t="s">
        <v>18538</v>
      </c>
      <c r="D4410" s="6" t="s">
        <v>42</v>
      </c>
      <c r="E4410" s="11">
        <f t="shared" si="136"/>
        <v>97.98</v>
      </c>
      <c r="F4410">
        <f t="shared" si="137"/>
        <v>94682</v>
      </c>
      <c r="H4410" s="11">
        <v>96.62</v>
      </c>
      <c r="I4410">
        <v>97.98</v>
      </c>
    </row>
    <row r="4411" spans="2:9" ht="30" x14ac:dyDescent="0.25">
      <c r="B4411" s="4">
        <v>94683</v>
      </c>
      <c r="C4411" s="8" t="s">
        <v>18539</v>
      </c>
      <c r="D4411" s="4" t="s">
        <v>42</v>
      </c>
      <c r="E4411" s="11">
        <f t="shared" si="136"/>
        <v>67.37</v>
      </c>
      <c r="F4411">
        <f t="shared" si="137"/>
        <v>94683</v>
      </c>
      <c r="H4411" s="14">
        <v>66.010000000000005</v>
      </c>
      <c r="I4411" s="811">
        <v>67.37</v>
      </c>
    </row>
    <row r="4412" spans="2:9" ht="30" x14ac:dyDescent="0.25">
      <c r="B4412" s="6">
        <v>94684</v>
      </c>
      <c r="C4412" s="9" t="s">
        <v>18540</v>
      </c>
      <c r="D4412" s="6" t="s">
        <v>42</v>
      </c>
      <c r="E4412" s="11">
        <f t="shared" si="136"/>
        <v>118.23</v>
      </c>
      <c r="F4412">
        <f t="shared" si="137"/>
        <v>94684</v>
      </c>
      <c r="H4412" s="11">
        <v>116.52</v>
      </c>
      <c r="I4412">
        <v>118.23</v>
      </c>
    </row>
    <row r="4413" spans="2:9" ht="30" x14ac:dyDescent="0.25">
      <c r="B4413" s="4">
        <v>94685</v>
      </c>
      <c r="C4413" s="8" t="s">
        <v>18541</v>
      </c>
      <c r="D4413" s="4" t="s">
        <v>42</v>
      </c>
      <c r="E4413" s="11">
        <f t="shared" si="136"/>
        <v>85.78</v>
      </c>
      <c r="F4413">
        <f t="shared" si="137"/>
        <v>94685</v>
      </c>
      <c r="H4413" s="14">
        <v>84.07</v>
      </c>
      <c r="I4413" s="811">
        <v>85.78</v>
      </c>
    </row>
    <row r="4414" spans="2:9" ht="30" x14ac:dyDescent="0.25">
      <c r="B4414" s="6">
        <v>94686</v>
      </c>
      <c r="C4414" s="9" t="s">
        <v>18542</v>
      </c>
      <c r="D4414" s="6" t="s">
        <v>42</v>
      </c>
      <c r="E4414" s="11">
        <f t="shared" si="136"/>
        <v>227.83</v>
      </c>
      <c r="F4414">
        <f t="shared" si="137"/>
        <v>94686</v>
      </c>
      <c r="H4414" s="11">
        <v>225.08</v>
      </c>
      <c r="I4414">
        <v>227.83</v>
      </c>
    </row>
    <row r="4415" spans="2:9" ht="30" x14ac:dyDescent="0.25">
      <c r="B4415" s="4">
        <v>94687</v>
      </c>
      <c r="C4415" s="8" t="s">
        <v>18543</v>
      </c>
      <c r="D4415" s="4" t="s">
        <v>42</v>
      </c>
      <c r="E4415" s="11">
        <f t="shared" si="136"/>
        <v>206.29</v>
      </c>
      <c r="F4415">
        <f t="shared" si="137"/>
        <v>94687</v>
      </c>
      <c r="H4415" s="14">
        <v>203.54</v>
      </c>
      <c r="I4415" s="811">
        <v>206.29</v>
      </c>
    </row>
    <row r="4416" spans="2:9" x14ac:dyDescent="0.25">
      <c r="B4416" s="6">
        <v>94688</v>
      </c>
      <c r="C4416" s="9" t="s">
        <v>18544</v>
      </c>
      <c r="D4416" s="6" t="s">
        <v>42</v>
      </c>
      <c r="E4416" s="11">
        <f t="shared" si="136"/>
        <v>6.39</v>
      </c>
      <c r="F4416">
        <f t="shared" si="137"/>
        <v>94688</v>
      </c>
      <c r="H4416" s="11">
        <v>6.02</v>
      </c>
      <c r="I4416">
        <v>6.39</v>
      </c>
    </row>
    <row r="4417" spans="2:9" ht="30" x14ac:dyDescent="0.25">
      <c r="B4417" s="4">
        <v>94689</v>
      </c>
      <c r="C4417" s="8" t="s">
        <v>18545</v>
      </c>
      <c r="D4417" s="4" t="s">
        <v>42</v>
      </c>
      <c r="E4417" s="11">
        <f t="shared" si="136"/>
        <v>8.69</v>
      </c>
      <c r="F4417">
        <f t="shared" si="137"/>
        <v>94689</v>
      </c>
      <c r="H4417" s="14">
        <v>8.32</v>
      </c>
      <c r="I4417" s="811">
        <v>8.69</v>
      </c>
    </row>
    <row r="4418" spans="2:9" x14ac:dyDescent="0.25">
      <c r="B4418" s="6">
        <v>94690</v>
      </c>
      <c r="C4418" s="9" t="s">
        <v>18546</v>
      </c>
      <c r="D4418" s="6" t="s">
        <v>42</v>
      </c>
      <c r="E4418" s="11">
        <f t="shared" si="136"/>
        <v>10.51</v>
      </c>
      <c r="F4418">
        <f t="shared" si="137"/>
        <v>94690</v>
      </c>
      <c r="H4418" s="11">
        <v>10.02</v>
      </c>
      <c r="I4418">
        <v>10.51</v>
      </c>
    </row>
    <row r="4419" spans="2:9" ht="30" x14ac:dyDescent="0.25">
      <c r="B4419" s="4">
        <v>94691</v>
      </c>
      <c r="C4419" s="8" t="s">
        <v>18547</v>
      </c>
      <c r="D4419" s="4" t="s">
        <v>42</v>
      </c>
      <c r="E4419" s="11">
        <f t="shared" ref="E4419:E4482" si="138">IF($K$2=$H$1,H4419,I4419)</f>
        <v>12.54</v>
      </c>
      <c r="F4419">
        <f t="shared" ref="F4419:F4482" si="139">IF(LEN($B4419)=7,CONCATENATE(MID($B4419,1,6),"00",RIGHT($B4419,1)),IF(LEN($B4419)=8,CONCATENATE(MID($B4419,1,6),"0",RIGHT($B4419,2)),$B4419))</f>
        <v>94691</v>
      </c>
      <c r="H4419" s="14">
        <v>12.08</v>
      </c>
      <c r="I4419" s="811">
        <v>12.54</v>
      </c>
    </row>
    <row r="4420" spans="2:9" x14ac:dyDescent="0.25">
      <c r="B4420" s="6">
        <v>94692</v>
      </c>
      <c r="C4420" s="9" t="s">
        <v>18548</v>
      </c>
      <c r="D4420" s="6" t="s">
        <v>42</v>
      </c>
      <c r="E4420" s="11">
        <f t="shared" si="138"/>
        <v>17.75</v>
      </c>
      <c r="F4420">
        <f t="shared" si="139"/>
        <v>94692</v>
      </c>
      <c r="H4420" s="11">
        <v>17.09</v>
      </c>
      <c r="I4420">
        <v>17.75</v>
      </c>
    </row>
    <row r="4421" spans="2:9" ht="30" x14ac:dyDescent="0.25">
      <c r="B4421" s="4">
        <v>94693</v>
      </c>
      <c r="C4421" s="8" t="s">
        <v>18549</v>
      </c>
      <c r="D4421" s="4" t="s">
        <v>42</v>
      </c>
      <c r="E4421" s="11">
        <f t="shared" si="138"/>
        <v>16.41</v>
      </c>
      <c r="F4421">
        <f t="shared" si="139"/>
        <v>94693</v>
      </c>
      <c r="H4421" s="14">
        <v>15.81</v>
      </c>
      <c r="I4421" s="811">
        <v>16.41</v>
      </c>
    </row>
    <row r="4422" spans="2:9" x14ac:dyDescent="0.25">
      <c r="B4422" s="6">
        <v>94694</v>
      </c>
      <c r="C4422" s="9" t="s">
        <v>18550</v>
      </c>
      <c r="D4422" s="6" t="s">
        <v>42</v>
      </c>
      <c r="E4422" s="11">
        <f t="shared" si="138"/>
        <v>22.08</v>
      </c>
      <c r="F4422">
        <f t="shared" si="139"/>
        <v>94694</v>
      </c>
      <c r="H4422" s="11">
        <v>21.16</v>
      </c>
      <c r="I4422">
        <v>22.08</v>
      </c>
    </row>
    <row r="4423" spans="2:9" ht="30" x14ac:dyDescent="0.25">
      <c r="B4423" s="4">
        <v>94695</v>
      </c>
      <c r="C4423" s="8" t="s">
        <v>18551</v>
      </c>
      <c r="D4423" s="4" t="s">
        <v>42</v>
      </c>
      <c r="E4423" s="11">
        <f t="shared" si="138"/>
        <v>28.58</v>
      </c>
      <c r="F4423">
        <f t="shared" si="139"/>
        <v>94695</v>
      </c>
      <c r="H4423" s="14">
        <v>27.75</v>
      </c>
      <c r="I4423" s="811">
        <v>28.58</v>
      </c>
    </row>
    <row r="4424" spans="2:9" x14ac:dyDescent="0.25">
      <c r="B4424" s="6">
        <v>94696</v>
      </c>
      <c r="C4424" s="9" t="s">
        <v>18552</v>
      </c>
      <c r="D4424" s="6" t="s">
        <v>42</v>
      </c>
      <c r="E4424" s="11">
        <f t="shared" si="138"/>
        <v>46.33</v>
      </c>
      <c r="F4424">
        <f t="shared" si="139"/>
        <v>94696</v>
      </c>
      <c r="H4424" s="11">
        <v>45.1</v>
      </c>
      <c r="I4424">
        <v>46.33</v>
      </c>
    </row>
    <row r="4425" spans="2:9" x14ac:dyDescent="0.25">
      <c r="B4425" s="4">
        <v>94697</v>
      </c>
      <c r="C4425" s="8" t="s">
        <v>18553</v>
      </c>
      <c r="D4425" s="4" t="s">
        <v>42</v>
      </c>
      <c r="E4425" s="11">
        <f t="shared" si="138"/>
        <v>79.349999999999994</v>
      </c>
      <c r="F4425">
        <f t="shared" si="139"/>
        <v>94697</v>
      </c>
      <c r="H4425" s="14">
        <v>77.540000000000006</v>
      </c>
      <c r="I4425" s="811">
        <v>79.349999999999994</v>
      </c>
    </row>
    <row r="4426" spans="2:9" ht="30" x14ac:dyDescent="0.25">
      <c r="B4426" s="6">
        <v>94698</v>
      </c>
      <c r="C4426" s="9" t="s">
        <v>18554</v>
      </c>
      <c r="D4426" s="6" t="s">
        <v>42</v>
      </c>
      <c r="E4426" s="11">
        <f t="shared" si="138"/>
        <v>61.26</v>
      </c>
      <c r="F4426">
        <f t="shared" si="139"/>
        <v>94698</v>
      </c>
      <c r="H4426" s="11">
        <v>59.75</v>
      </c>
      <c r="I4426">
        <v>61.26</v>
      </c>
    </row>
    <row r="4427" spans="2:9" x14ac:dyDescent="0.25">
      <c r="B4427" s="4">
        <v>94699</v>
      </c>
      <c r="C4427" s="8" t="s">
        <v>18555</v>
      </c>
      <c r="D4427" s="4" t="s">
        <v>42</v>
      </c>
      <c r="E4427" s="11">
        <f t="shared" si="138"/>
        <v>105.11</v>
      </c>
      <c r="F4427">
        <f t="shared" si="139"/>
        <v>94699</v>
      </c>
      <c r="H4427" s="14">
        <v>102.84</v>
      </c>
      <c r="I4427" s="811">
        <v>105.11</v>
      </c>
    </row>
    <row r="4428" spans="2:9" ht="30" x14ac:dyDescent="0.25">
      <c r="B4428" s="6">
        <v>94700</v>
      </c>
      <c r="C4428" s="9" t="s">
        <v>18556</v>
      </c>
      <c r="D4428" s="6" t="s">
        <v>42</v>
      </c>
      <c r="E4428" s="11">
        <f t="shared" si="138"/>
        <v>118.93</v>
      </c>
      <c r="F4428">
        <f t="shared" si="139"/>
        <v>94700</v>
      </c>
      <c r="H4428" s="11">
        <v>117.01</v>
      </c>
      <c r="I4428" s="76">
        <v>118.93</v>
      </c>
    </row>
    <row r="4429" spans="2:9" x14ac:dyDescent="0.25">
      <c r="B4429" s="4">
        <v>94701</v>
      </c>
      <c r="C4429" s="8" t="s">
        <v>18557</v>
      </c>
      <c r="D4429" s="4" t="s">
        <v>42</v>
      </c>
      <c r="E4429" s="11">
        <f t="shared" si="138"/>
        <v>205.23</v>
      </c>
      <c r="F4429">
        <f t="shared" si="139"/>
        <v>94701</v>
      </c>
      <c r="H4429" s="14">
        <v>201.57</v>
      </c>
      <c r="I4429" s="811">
        <v>205.23</v>
      </c>
    </row>
    <row r="4430" spans="2:9" ht="30" x14ac:dyDescent="0.25">
      <c r="B4430" s="6">
        <v>94702</v>
      </c>
      <c r="C4430" s="9" t="s">
        <v>18558</v>
      </c>
      <c r="D4430" s="6" t="s">
        <v>42</v>
      </c>
      <c r="E4430" s="11">
        <f t="shared" si="138"/>
        <v>171.07</v>
      </c>
      <c r="F4430">
        <f t="shared" si="139"/>
        <v>94702</v>
      </c>
      <c r="H4430" s="11">
        <v>168.22</v>
      </c>
      <c r="I4430">
        <v>171.07</v>
      </c>
    </row>
    <row r="4431" spans="2:9" ht="30" x14ac:dyDescent="0.25">
      <c r="B4431" s="4">
        <v>94703</v>
      </c>
      <c r="C4431" s="8" t="s">
        <v>18559</v>
      </c>
      <c r="D4431" s="4" t="s">
        <v>42</v>
      </c>
      <c r="E4431" s="11">
        <f t="shared" si="138"/>
        <v>18.18</v>
      </c>
      <c r="F4431">
        <f t="shared" si="139"/>
        <v>94703</v>
      </c>
      <c r="H4431" s="14">
        <v>17.54</v>
      </c>
      <c r="I4431" s="811">
        <v>18.18</v>
      </c>
    </row>
    <row r="4432" spans="2:9" ht="30" x14ac:dyDescent="0.25">
      <c r="B4432" s="6">
        <v>94704</v>
      </c>
      <c r="C4432" s="9" t="s">
        <v>18560</v>
      </c>
      <c r="D4432" s="6" t="s">
        <v>42</v>
      </c>
      <c r="E4432" s="11">
        <f t="shared" si="138"/>
        <v>24.33</v>
      </c>
      <c r="F4432">
        <f t="shared" si="139"/>
        <v>94704</v>
      </c>
      <c r="H4432" s="11">
        <v>23.66</v>
      </c>
      <c r="I4432">
        <v>24.33</v>
      </c>
    </row>
    <row r="4433" spans="2:9" ht="30" x14ac:dyDescent="0.25">
      <c r="B4433" s="4">
        <v>94705</v>
      </c>
      <c r="C4433" s="8" t="s">
        <v>18561</v>
      </c>
      <c r="D4433" s="4" t="s">
        <v>42</v>
      </c>
      <c r="E4433" s="11">
        <f t="shared" si="138"/>
        <v>33.28</v>
      </c>
      <c r="F4433">
        <f t="shared" si="139"/>
        <v>94705</v>
      </c>
      <c r="H4433" s="14">
        <v>32.590000000000003</v>
      </c>
      <c r="I4433" s="811">
        <v>33.28</v>
      </c>
    </row>
    <row r="4434" spans="2:9" ht="30" x14ac:dyDescent="0.25">
      <c r="B4434" s="6">
        <v>94706</v>
      </c>
      <c r="C4434" s="9" t="s">
        <v>18562</v>
      </c>
      <c r="D4434" s="6" t="s">
        <v>42</v>
      </c>
      <c r="E4434" s="11">
        <f t="shared" si="138"/>
        <v>32.619999999999997</v>
      </c>
      <c r="F4434">
        <f t="shared" si="139"/>
        <v>94706</v>
      </c>
      <c r="H4434" s="11">
        <v>31.9</v>
      </c>
      <c r="I4434">
        <v>32.619999999999997</v>
      </c>
    </row>
    <row r="4435" spans="2:9" ht="30" x14ac:dyDescent="0.25">
      <c r="B4435" s="4">
        <v>94707</v>
      </c>
      <c r="C4435" s="8" t="s">
        <v>18563</v>
      </c>
      <c r="D4435" s="4" t="s">
        <v>42</v>
      </c>
      <c r="E4435" s="11">
        <f t="shared" si="138"/>
        <v>51.52</v>
      </c>
      <c r="F4435">
        <f t="shared" si="139"/>
        <v>94707</v>
      </c>
      <c r="H4435" s="14">
        <v>50.77</v>
      </c>
      <c r="I4435" s="811">
        <v>51.52</v>
      </c>
    </row>
    <row r="4436" spans="2:9" ht="30" x14ac:dyDescent="0.25">
      <c r="B4436" s="6">
        <v>94713</v>
      </c>
      <c r="C4436" s="9" t="s">
        <v>18564</v>
      </c>
      <c r="D4436" s="6" t="s">
        <v>42</v>
      </c>
      <c r="E4436" s="11">
        <f t="shared" si="138"/>
        <v>213.59</v>
      </c>
      <c r="F4436">
        <f t="shared" si="139"/>
        <v>94713</v>
      </c>
      <c r="H4436" s="11">
        <v>212.26</v>
      </c>
      <c r="I4436">
        <v>213.59</v>
      </c>
    </row>
    <row r="4437" spans="2:9" ht="30" x14ac:dyDescent="0.25">
      <c r="B4437" s="4">
        <v>94714</v>
      </c>
      <c r="C4437" s="8" t="s">
        <v>18565</v>
      </c>
      <c r="D4437" s="4" t="s">
        <v>42</v>
      </c>
      <c r="E4437" s="11">
        <f t="shared" si="138"/>
        <v>299.83999999999997</v>
      </c>
      <c r="F4437">
        <f t="shared" si="139"/>
        <v>94714</v>
      </c>
      <c r="H4437" s="14">
        <v>298.47000000000003</v>
      </c>
      <c r="I4437" s="811">
        <v>299.83999999999997</v>
      </c>
    </row>
    <row r="4438" spans="2:9" ht="30" x14ac:dyDescent="0.25">
      <c r="B4438" s="6">
        <v>94715</v>
      </c>
      <c r="C4438" s="9" t="s">
        <v>18566</v>
      </c>
      <c r="D4438" s="6" t="s">
        <v>42</v>
      </c>
      <c r="E4438" s="11">
        <f t="shared" si="138"/>
        <v>266.73</v>
      </c>
      <c r="F4438">
        <f t="shared" si="139"/>
        <v>94715</v>
      </c>
      <c r="H4438" s="11">
        <v>265.25</v>
      </c>
      <c r="I4438">
        <v>266.73</v>
      </c>
    </row>
    <row r="4439" spans="2:9" ht="30" x14ac:dyDescent="0.25">
      <c r="B4439" s="4">
        <v>94724</v>
      </c>
      <c r="C4439" s="8" t="s">
        <v>18567</v>
      </c>
      <c r="D4439" s="4" t="s">
        <v>42</v>
      </c>
      <c r="E4439" s="11">
        <f t="shared" si="138"/>
        <v>21.18</v>
      </c>
      <c r="F4439">
        <f t="shared" si="139"/>
        <v>94724</v>
      </c>
      <c r="H4439" s="14">
        <v>21.01</v>
      </c>
      <c r="I4439" s="811">
        <v>21.18</v>
      </c>
    </row>
    <row r="4440" spans="2:9" x14ac:dyDescent="0.25">
      <c r="B4440" s="6">
        <v>94725</v>
      </c>
      <c r="C4440" s="9" t="s">
        <v>18568</v>
      </c>
      <c r="D4440" s="6" t="s">
        <v>42</v>
      </c>
      <c r="E4440" s="11">
        <f t="shared" si="138"/>
        <v>6.44</v>
      </c>
      <c r="F4440">
        <f t="shared" si="139"/>
        <v>94725</v>
      </c>
      <c r="H4440" s="11">
        <v>6.27</v>
      </c>
      <c r="I4440">
        <v>6.44</v>
      </c>
    </row>
    <row r="4441" spans="2:9" ht="30" x14ac:dyDescent="0.25">
      <c r="B4441" s="4">
        <v>94726</v>
      </c>
      <c r="C4441" s="8" t="s">
        <v>18569</v>
      </c>
      <c r="D4441" s="4" t="s">
        <v>42</v>
      </c>
      <c r="E4441" s="11">
        <f t="shared" si="138"/>
        <v>27.31</v>
      </c>
      <c r="F4441">
        <f t="shared" si="139"/>
        <v>94726</v>
      </c>
      <c r="H4441" s="14">
        <v>27.11</v>
      </c>
      <c r="I4441" s="807">
        <v>27.31</v>
      </c>
    </row>
    <row r="4442" spans="2:9" x14ac:dyDescent="0.25">
      <c r="B4442" s="6">
        <v>94727</v>
      </c>
      <c r="C4442" s="9" t="s">
        <v>18570</v>
      </c>
      <c r="D4442" s="6" t="s">
        <v>42</v>
      </c>
      <c r="E4442" s="11">
        <f t="shared" si="138"/>
        <v>10.220000000000001</v>
      </c>
      <c r="F4442">
        <f t="shared" si="139"/>
        <v>94727</v>
      </c>
      <c r="H4442" s="11">
        <v>10.02</v>
      </c>
      <c r="I4442">
        <v>10.220000000000001</v>
      </c>
    </row>
    <row r="4443" spans="2:9" ht="30" x14ac:dyDescent="0.25">
      <c r="B4443" s="4">
        <v>94728</v>
      </c>
      <c r="C4443" s="8" t="s">
        <v>18571</v>
      </c>
      <c r="D4443" s="4" t="s">
        <v>42</v>
      </c>
      <c r="E4443" s="11">
        <f t="shared" si="138"/>
        <v>42.43</v>
      </c>
      <c r="F4443">
        <f t="shared" si="139"/>
        <v>94728</v>
      </c>
      <c r="H4443" s="14">
        <v>42.15</v>
      </c>
      <c r="I4443" s="807">
        <v>42.43</v>
      </c>
    </row>
    <row r="4444" spans="2:9" x14ac:dyDescent="0.25">
      <c r="B4444" s="6">
        <v>94729</v>
      </c>
      <c r="C4444" s="9" t="s">
        <v>18572</v>
      </c>
      <c r="D4444" s="6" t="s">
        <v>42</v>
      </c>
      <c r="E4444" s="11">
        <f t="shared" si="138"/>
        <v>17.14</v>
      </c>
      <c r="F4444">
        <f t="shared" si="139"/>
        <v>94729</v>
      </c>
      <c r="H4444" s="11">
        <v>16.86</v>
      </c>
      <c r="I4444">
        <v>17.14</v>
      </c>
    </row>
    <row r="4445" spans="2:9" ht="30" x14ac:dyDescent="0.25">
      <c r="B4445" s="4">
        <v>94730</v>
      </c>
      <c r="C4445" s="8" t="s">
        <v>18573</v>
      </c>
      <c r="D4445" s="4" t="s">
        <v>42</v>
      </c>
      <c r="E4445" s="11">
        <f t="shared" si="138"/>
        <v>52.01</v>
      </c>
      <c r="F4445">
        <f t="shared" si="139"/>
        <v>94730</v>
      </c>
      <c r="H4445" s="14">
        <v>51.65</v>
      </c>
      <c r="I4445" s="811">
        <v>52.01</v>
      </c>
    </row>
    <row r="4446" spans="2:9" x14ac:dyDescent="0.25">
      <c r="B4446" s="6">
        <v>94731</v>
      </c>
      <c r="C4446" s="9" t="s">
        <v>18574</v>
      </c>
      <c r="D4446" s="6" t="s">
        <v>42</v>
      </c>
      <c r="E4446" s="11">
        <f t="shared" si="138"/>
        <v>22.56</v>
      </c>
      <c r="F4446">
        <f t="shared" si="139"/>
        <v>94731</v>
      </c>
      <c r="H4446" s="11">
        <v>22.2</v>
      </c>
      <c r="I4446">
        <v>22.56</v>
      </c>
    </row>
    <row r="4447" spans="2:9" ht="30" x14ac:dyDescent="0.25">
      <c r="B4447" s="4">
        <v>94732</v>
      </c>
      <c r="C4447" s="8" t="s">
        <v>18575</v>
      </c>
      <c r="D4447" s="4" t="s">
        <v>42</v>
      </c>
      <c r="E4447" s="11">
        <f t="shared" si="138"/>
        <v>83.1</v>
      </c>
      <c r="F4447">
        <f t="shared" si="139"/>
        <v>94732</v>
      </c>
      <c r="H4447" s="14">
        <v>82.59</v>
      </c>
      <c r="I4447" s="811">
        <v>83.1</v>
      </c>
    </row>
    <row r="4448" spans="2:9" x14ac:dyDescent="0.25">
      <c r="B4448" s="6">
        <v>94733</v>
      </c>
      <c r="C4448" s="9" t="s">
        <v>18576</v>
      </c>
      <c r="D4448" s="6" t="s">
        <v>42</v>
      </c>
      <c r="E4448" s="11">
        <f t="shared" si="138"/>
        <v>38.74</v>
      </c>
      <c r="F4448">
        <f t="shared" si="139"/>
        <v>94733</v>
      </c>
      <c r="H4448" s="11">
        <v>38.229999999999997</v>
      </c>
      <c r="I4448">
        <v>38.74</v>
      </c>
    </row>
    <row r="4449" spans="2:9" ht="30" x14ac:dyDescent="0.25">
      <c r="B4449" s="4">
        <v>94734</v>
      </c>
      <c r="C4449" s="8" t="s">
        <v>18577</v>
      </c>
      <c r="D4449" s="4" t="s">
        <v>42</v>
      </c>
      <c r="E4449" s="11">
        <f t="shared" si="138"/>
        <v>299.82</v>
      </c>
      <c r="F4449">
        <f t="shared" si="139"/>
        <v>94734</v>
      </c>
      <c r="H4449" s="14">
        <v>298.95999999999998</v>
      </c>
      <c r="I4449" s="811">
        <v>299.82</v>
      </c>
    </row>
    <row r="4450" spans="2:9" ht="30" x14ac:dyDescent="0.25">
      <c r="B4450" s="6">
        <v>94736</v>
      </c>
      <c r="C4450" s="9" t="s">
        <v>18578</v>
      </c>
      <c r="D4450" s="6" t="s">
        <v>42</v>
      </c>
      <c r="E4450" s="11">
        <f t="shared" si="138"/>
        <v>436.13</v>
      </c>
      <c r="F4450">
        <f t="shared" si="139"/>
        <v>94736</v>
      </c>
      <c r="H4450" s="11">
        <v>434.9</v>
      </c>
      <c r="I4450">
        <v>436.13</v>
      </c>
    </row>
    <row r="4451" spans="2:9" x14ac:dyDescent="0.25">
      <c r="B4451" s="4">
        <v>94737</v>
      </c>
      <c r="C4451" s="8" t="s">
        <v>18579</v>
      </c>
      <c r="D4451" s="4" t="s">
        <v>42</v>
      </c>
      <c r="E4451" s="11">
        <f t="shared" si="138"/>
        <v>155.81</v>
      </c>
      <c r="F4451">
        <f t="shared" si="139"/>
        <v>94737</v>
      </c>
      <c r="H4451" s="14">
        <v>154.58000000000001</v>
      </c>
      <c r="I4451" s="811">
        <v>155.81</v>
      </c>
    </row>
    <row r="4452" spans="2:9" ht="30" x14ac:dyDescent="0.25">
      <c r="B4452" s="6">
        <v>94738</v>
      </c>
      <c r="C4452" s="9" t="s">
        <v>18580</v>
      </c>
      <c r="D4452" s="6" t="s">
        <v>42</v>
      </c>
      <c r="E4452" s="11">
        <f t="shared" si="138"/>
        <v>1309.27</v>
      </c>
      <c r="F4452">
        <f t="shared" si="139"/>
        <v>94738</v>
      </c>
      <c r="H4452" s="11">
        <v>1307.31</v>
      </c>
      <c r="I4452" s="76">
        <v>1309.27</v>
      </c>
    </row>
    <row r="4453" spans="2:9" x14ac:dyDescent="0.25">
      <c r="B4453" s="4">
        <v>94739</v>
      </c>
      <c r="C4453" s="8" t="s">
        <v>18581</v>
      </c>
      <c r="D4453" s="4" t="s">
        <v>42</v>
      </c>
      <c r="E4453" s="11">
        <f t="shared" si="138"/>
        <v>193.54</v>
      </c>
      <c r="F4453">
        <f t="shared" si="139"/>
        <v>94739</v>
      </c>
      <c r="H4453" s="14">
        <v>191.58</v>
      </c>
      <c r="I4453" s="811">
        <v>193.54</v>
      </c>
    </row>
    <row r="4454" spans="2:9" ht="30" x14ac:dyDescent="0.25">
      <c r="B4454" s="6">
        <v>94740</v>
      </c>
      <c r="C4454" s="9" t="s">
        <v>18582</v>
      </c>
      <c r="D4454" s="6" t="s">
        <v>42</v>
      </c>
      <c r="E4454" s="11">
        <f t="shared" si="138"/>
        <v>8.81</v>
      </c>
      <c r="F4454">
        <f t="shared" si="139"/>
        <v>94740</v>
      </c>
      <c r="H4454" s="11">
        <v>8.56</v>
      </c>
      <c r="I4454">
        <v>8.81</v>
      </c>
    </row>
    <row r="4455" spans="2:9" ht="30" x14ac:dyDescent="0.25">
      <c r="B4455" s="4">
        <v>94741</v>
      </c>
      <c r="C4455" s="8" t="s">
        <v>18583</v>
      </c>
      <c r="D4455" s="4" t="s">
        <v>42</v>
      </c>
      <c r="E4455" s="11">
        <f t="shared" si="138"/>
        <v>11.15</v>
      </c>
      <c r="F4455">
        <f t="shared" si="139"/>
        <v>94741</v>
      </c>
      <c r="H4455" s="14">
        <v>10.9</v>
      </c>
      <c r="I4455" s="811">
        <v>11.15</v>
      </c>
    </row>
    <row r="4456" spans="2:9" ht="30" x14ac:dyDescent="0.25">
      <c r="B4456" s="6">
        <v>94742</v>
      </c>
      <c r="C4456" s="9" t="s">
        <v>18584</v>
      </c>
      <c r="D4456" s="6" t="s">
        <v>42</v>
      </c>
      <c r="E4456" s="11">
        <f t="shared" si="138"/>
        <v>14.38</v>
      </c>
      <c r="F4456">
        <f t="shared" si="139"/>
        <v>94742</v>
      </c>
      <c r="H4456" s="11">
        <v>14.06</v>
      </c>
      <c r="I4456">
        <v>14.38</v>
      </c>
    </row>
    <row r="4457" spans="2:9" ht="30" x14ac:dyDescent="0.25">
      <c r="B4457" s="4">
        <v>94743</v>
      </c>
      <c r="C4457" s="8" t="s">
        <v>18585</v>
      </c>
      <c r="D4457" s="4" t="s">
        <v>42</v>
      </c>
      <c r="E4457" s="11">
        <f t="shared" si="138"/>
        <v>17.899999999999999</v>
      </c>
      <c r="F4457">
        <f t="shared" si="139"/>
        <v>94743</v>
      </c>
      <c r="H4457" s="14">
        <v>17.579999999999998</v>
      </c>
      <c r="I4457" s="811">
        <v>17.899999999999999</v>
      </c>
    </row>
    <row r="4458" spans="2:9" ht="30" x14ac:dyDescent="0.25">
      <c r="B4458" s="6">
        <v>94744</v>
      </c>
      <c r="C4458" s="9" t="s">
        <v>18586</v>
      </c>
      <c r="D4458" s="6" t="s">
        <v>42</v>
      </c>
      <c r="E4458" s="11">
        <f t="shared" si="138"/>
        <v>22.29</v>
      </c>
      <c r="F4458">
        <f t="shared" si="139"/>
        <v>94744</v>
      </c>
      <c r="H4458" s="11">
        <v>21.88</v>
      </c>
      <c r="I4458">
        <v>22.29</v>
      </c>
    </row>
    <row r="4459" spans="2:9" ht="30" x14ac:dyDescent="0.25">
      <c r="B4459" s="4">
        <v>94746</v>
      </c>
      <c r="C4459" s="8" t="s">
        <v>18587</v>
      </c>
      <c r="D4459" s="4" t="s">
        <v>42</v>
      </c>
      <c r="E4459" s="11">
        <f t="shared" si="138"/>
        <v>31.68</v>
      </c>
      <c r="F4459">
        <f t="shared" si="139"/>
        <v>94746</v>
      </c>
      <c r="H4459" s="14">
        <v>31.15</v>
      </c>
      <c r="I4459" s="811">
        <v>31.68</v>
      </c>
    </row>
    <row r="4460" spans="2:9" ht="30" x14ac:dyDescent="0.25">
      <c r="B4460" s="6">
        <v>94748</v>
      </c>
      <c r="C4460" s="9" t="s">
        <v>18588</v>
      </c>
      <c r="D4460" s="6" t="s">
        <v>42</v>
      </c>
      <c r="E4460" s="11">
        <f t="shared" si="138"/>
        <v>67.91</v>
      </c>
      <c r="F4460">
        <f t="shared" si="139"/>
        <v>94748</v>
      </c>
      <c r="H4460" s="11">
        <v>67.14</v>
      </c>
      <c r="I4460">
        <v>67.91</v>
      </c>
    </row>
    <row r="4461" spans="2:9" ht="30" x14ac:dyDescent="0.25">
      <c r="B4461" s="4">
        <v>94750</v>
      </c>
      <c r="C4461" s="8" t="s">
        <v>18589</v>
      </c>
      <c r="D4461" s="4" t="s">
        <v>42</v>
      </c>
      <c r="E4461" s="11">
        <f t="shared" si="138"/>
        <v>135.52000000000001</v>
      </c>
      <c r="F4461">
        <f t="shared" si="139"/>
        <v>94750</v>
      </c>
      <c r="H4461" s="14">
        <v>134.22999999999999</v>
      </c>
      <c r="I4461" s="811">
        <v>135.52000000000001</v>
      </c>
    </row>
    <row r="4462" spans="2:9" ht="30" x14ac:dyDescent="0.25">
      <c r="B4462" s="6">
        <v>94752</v>
      </c>
      <c r="C4462" s="9" t="s">
        <v>18590</v>
      </c>
      <c r="D4462" s="6" t="s">
        <v>42</v>
      </c>
      <c r="E4462" s="11">
        <f t="shared" si="138"/>
        <v>164.17</v>
      </c>
      <c r="F4462">
        <f t="shared" si="139"/>
        <v>94752</v>
      </c>
      <c r="H4462" s="11">
        <v>162.32</v>
      </c>
      <c r="I4462">
        <v>164.17</v>
      </c>
    </row>
    <row r="4463" spans="2:9" ht="30" x14ac:dyDescent="0.25">
      <c r="B4463" s="4">
        <v>94754</v>
      </c>
      <c r="C4463" s="8" t="s">
        <v>18591</v>
      </c>
      <c r="D4463" s="4" t="s">
        <v>42</v>
      </c>
      <c r="E4463" s="11">
        <f t="shared" si="138"/>
        <v>236.28</v>
      </c>
      <c r="F4463">
        <f t="shared" si="139"/>
        <v>94754</v>
      </c>
      <c r="H4463" s="14">
        <v>233.34</v>
      </c>
      <c r="I4463" s="811">
        <v>236.28</v>
      </c>
    </row>
    <row r="4464" spans="2:9" x14ac:dyDescent="0.25">
      <c r="B4464" s="6">
        <v>94756</v>
      </c>
      <c r="C4464" s="9" t="s">
        <v>18592</v>
      </c>
      <c r="D4464" s="6" t="s">
        <v>42</v>
      </c>
      <c r="E4464" s="11">
        <f t="shared" si="138"/>
        <v>11.52</v>
      </c>
      <c r="F4464">
        <f t="shared" si="139"/>
        <v>94756</v>
      </c>
      <c r="H4464" s="11">
        <v>11.18</v>
      </c>
      <c r="I4464">
        <v>11.52</v>
      </c>
    </row>
    <row r="4465" spans="2:9" x14ac:dyDescent="0.25">
      <c r="B4465" s="4">
        <v>94757</v>
      </c>
      <c r="C4465" s="8" t="s">
        <v>18593</v>
      </c>
      <c r="D4465" s="4" t="s">
        <v>42</v>
      </c>
      <c r="E4465" s="11">
        <f t="shared" si="138"/>
        <v>17.78</v>
      </c>
      <c r="F4465">
        <f t="shared" si="139"/>
        <v>94757</v>
      </c>
      <c r="H4465" s="14">
        <v>17.36</v>
      </c>
      <c r="I4465" s="811">
        <v>17.78</v>
      </c>
    </row>
    <row r="4466" spans="2:9" x14ac:dyDescent="0.25">
      <c r="B4466" s="6">
        <v>94758</v>
      </c>
      <c r="C4466" s="9" t="s">
        <v>18594</v>
      </c>
      <c r="D4466" s="6" t="s">
        <v>42</v>
      </c>
      <c r="E4466" s="11">
        <f t="shared" si="138"/>
        <v>42.84</v>
      </c>
      <c r="F4466">
        <f t="shared" si="139"/>
        <v>94758</v>
      </c>
      <c r="H4466" s="11">
        <v>42.3</v>
      </c>
      <c r="I4466">
        <v>42.84</v>
      </c>
    </row>
    <row r="4467" spans="2:9" x14ac:dyDescent="0.25">
      <c r="B4467" s="4">
        <v>94759</v>
      </c>
      <c r="C4467" s="8" t="s">
        <v>18595</v>
      </c>
      <c r="D4467" s="4" t="s">
        <v>42</v>
      </c>
      <c r="E4467" s="11">
        <f t="shared" si="138"/>
        <v>54.42</v>
      </c>
      <c r="F4467">
        <f t="shared" si="139"/>
        <v>94759</v>
      </c>
      <c r="H4467" s="14">
        <v>53.72</v>
      </c>
      <c r="I4467" s="811">
        <v>54.42</v>
      </c>
    </row>
    <row r="4468" spans="2:9" x14ac:dyDescent="0.25">
      <c r="B4468" s="6">
        <v>94760</v>
      </c>
      <c r="C4468" s="9" t="s">
        <v>18596</v>
      </c>
      <c r="D4468" s="6" t="s">
        <v>42</v>
      </c>
      <c r="E4468" s="11">
        <f t="shared" si="138"/>
        <v>85.88</v>
      </c>
      <c r="F4468">
        <f t="shared" si="139"/>
        <v>94760</v>
      </c>
      <c r="H4468" s="11">
        <v>84.85</v>
      </c>
      <c r="I4468">
        <v>85.88</v>
      </c>
    </row>
    <row r="4469" spans="2:9" x14ac:dyDescent="0.25">
      <c r="B4469" s="4">
        <v>94761</v>
      </c>
      <c r="C4469" s="8" t="s">
        <v>18597</v>
      </c>
      <c r="D4469" s="4" t="s">
        <v>42</v>
      </c>
      <c r="E4469" s="11">
        <f t="shared" si="138"/>
        <v>182.66</v>
      </c>
      <c r="F4469">
        <f t="shared" si="139"/>
        <v>94761</v>
      </c>
      <c r="H4469" s="14">
        <v>180.94</v>
      </c>
      <c r="I4469" s="811">
        <v>182.66</v>
      </c>
    </row>
    <row r="4470" spans="2:9" x14ac:dyDescent="0.25">
      <c r="B4470" s="6">
        <v>94762</v>
      </c>
      <c r="C4470" s="9" t="s">
        <v>18598</v>
      </c>
      <c r="D4470" s="6" t="s">
        <v>42</v>
      </c>
      <c r="E4470" s="11">
        <f t="shared" si="138"/>
        <v>223.44</v>
      </c>
      <c r="F4470">
        <f t="shared" si="139"/>
        <v>94762</v>
      </c>
      <c r="H4470" s="11">
        <v>220.97</v>
      </c>
      <c r="I4470">
        <v>223.44</v>
      </c>
    </row>
    <row r="4471" spans="2:9" x14ac:dyDescent="0.25">
      <c r="B4471" s="4">
        <v>94763</v>
      </c>
      <c r="C4471" s="8" t="s">
        <v>18599</v>
      </c>
      <c r="D4471" s="4" t="s">
        <v>42</v>
      </c>
      <c r="E4471" s="11">
        <f t="shared" si="138"/>
        <v>296.20999999999998</v>
      </c>
      <c r="F4471">
        <f t="shared" si="139"/>
        <v>94763</v>
      </c>
      <c r="H4471" s="14">
        <v>292.29000000000002</v>
      </c>
      <c r="I4471" s="811">
        <v>296.20999999999998</v>
      </c>
    </row>
    <row r="4472" spans="2:9" ht="30" x14ac:dyDescent="0.25">
      <c r="B4472" s="6">
        <v>94764</v>
      </c>
      <c r="C4472" s="9" t="s">
        <v>18600</v>
      </c>
      <c r="D4472" s="6" t="s">
        <v>42</v>
      </c>
      <c r="E4472" s="11">
        <f t="shared" si="138"/>
        <v>30.2</v>
      </c>
      <c r="F4472">
        <f t="shared" si="139"/>
        <v>94764</v>
      </c>
      <c r="H4472" s="11">
        <v>29.57</v>
      </c>
      <c r="I4472">
        <v>30.2</v>
      </c>
    </row>
    <row r="4473" spans="2:9" ht="30" x14ac:dyDescent="0.25">
      <c r="B4473" s="4">
        <v>94765</v>
      </c>
      <c r="C4473" s="8" t="s">
        <v>18601</v>
      </c>
      <c r="D4473" s="4" t="s">
        <v>42</v>
      </c>
      <c r="E4473" s="11">
        <f t="shared" si="138"/>
        <v>33.32</v>
      </c>
      <c r="F4473">
        <f t="shared" si="139"/>
        <v>94765</v>
      </c>
      <c r="H4473" s="14">
        <v>32.68</v>
      </c>
      <c r="I4473" s="811">
        <v>33.32</v>
      </c>
    </row>
    <row r="4474" spans="2:9" ht="30" x14ac:dyDescent="0.25">
      <c r="B4474" s="6">
        <v>94766</v>
      </c>
      <c r="C4474" s="9" t="s">
        <v>18602</v>
      </c>
      <c r="D4474" s="6" t="s">
        <v>42</v>
      </c>
      <c r="E4474" s="11">
        <f t="shared" si="138"/>
        <v>37.270000000000003</v>
      </c>
      <c r="F4474">
        <f t="shared" si="139"/>
        <v>94766</v>
      </c>
      <c r="H4474" s="11">
        <v>36.630000000000003</v>
      </c>
      <c r="I4474">
        <v>37.270000000000003</v>
      </c>
    </row>
    <row r="4475" spans="2:9" ht="30" x14ac:dyDescent="0.25">
      <c r="B4475" s="4">
        <v>94767</v>
      </c>
      <c r="C4475" s="8" t="s">
        <v>18603</v>
      </c>
      <c r="D4475" s="4" t="s">
        <v>42</v>
      </c>
      <c r="E4475" s="11">
        <f t="shared" si="138"/>
        <v>54.9</v>
      </c>
      <c r="F4475">
        <f t="shared" si="139"/>
        <v>94767</v>
      </c>
      <c r="H4475" s="14">
        <v>54.23</v>
      </c>
      <c r="I4475" s="811">
        <v>54.9</v>
      </c>
    </row>
    <row r="4476" spans="2:9" ht="30" x14ac:dyDescent="0.25">
      <c r="B4476" s="6">
        <v>94768</v>
      </c>
      <c r="C4476" s="9" t="s">
        <v>18604</v>
      </c>
      <c r="D4476" s="6" t="s">
        <v>42</v>
      </c>
      <c r="E4476" s="11">
        <f t="shared" si="138"/>
        <v>62.16</v>
      </c>
      <c r="F4476">
        <f t="shared" si="139"/>
        <v>94768</v>
      </c>
      <c r="H4476" s="11">
        <v>61.47</v>
      </c>
      <c r="I4476">
        <v>62.16</v>
      </c>
    </row>
    <row r="4477" spans="2:9" ht="30" x14ac:dyDescent="0.25">
      <c r="B4477" s="4">
        <v>94769</v>
      </c>
      <c r="C4477" s="8" t="s">
        <v>18605</v>
      </c>
      <c r="D4477" s="4" t="s">
        <v>42</v>
      </c>
      <c r="E4477" s="11">
        <f t="shared" si="138"/>
        <v>82.77</v>
      </c>
      <c r="F4477">
        <f t="shared" si="139"/>
        <v>94769</v>
      </c>
      <c r="H4477" s="14">
        <v>82.05</v>
      </c>
      <c r="I4477" s="811">
        <v>82.77</v>
      </c>
    </row>
    <row r="4478" spans="2:9" ht="30" x14ac:dyDescent="0.25">
      <c r="B4478" s="6">
        <v>94783</v>
      </c>
      <c r="C4478" s="9" t="s">
        <v>18606</v>
      </c>
      <c r="D4478" s="6" t="s">
        <v>42</v>
      </c>
      <c r="E4478" s="11">
        <f t="shared" si="138"/>
        <v>16.989999999999998</v>
      </c>
      <c r="F4478">
        <f t="shared" si="139"/>
        <v>94783</v>
      </c>
      <c r="H4478" s="11">
        <v>16.350000000000001</v>
      </c>
      <c r="I4478">
        <v>16.989999999999998</v>
      </c>
    </row>
    <row r="4479" spans="2:9" x14ac:dyDescent="0.25">
      <c r="B4479" s="4">
        <v>94863</v>
      </c>
      <c r="C4479" s="8" t="s">
        <v>18607</v>
      </c>
      <c r="D4479" s="4" t="s">
        <v>42</v>
      </c>
      <c r="E4479" s="11">
        <f t="shared" si="138"/>
        <v>129.66999999999999</v>
      </c>
      <c r="F4479">
        <f t="shared" si="139"/>
        <v>94863</v>
      </c>
      <c r="H4479" s="14">
        <v>128.81</v>
      </c>
      <c r="I4479" s="811">
        <v>129.66999999999999</v>
      </c>
    </row>
    <row r="4480" spans="2:9" ht="30" x14ac:dyDescent="0.25">
      <c r="B4480" s="6">
        <v>95237</v>
      </c>
      <c r="C4480" s="9" t="s">
        <v>7641</v>
      </c>
      <c r="D4480" s="6" t="s">
        <v>42</v>
      </c>
      <c r="E4480" s="11">
        <f t="shared" si="138"/>
        <v>22.14</v>
      </c>
      <c r="F4480">
        <f t="shared" si="139"/>
        <v>95237</v>
      </c>
      <c r="H4480" s="11">
        <v>21.66</v>
      </c>
      <c r="I4480">
        <v>22.14</v>
      </c>
    </row>
    <row r="4481" spans="2:9" ht="30" x14ac:dyDescent="0.25">
      <c r="B4481" s="4">
        <v>95693</v>
      </c>
      <c r="C4481" s="8" t="s">
        <v>7884</v>
      </c>
      <c r="D4481" s="4" t="s">
        <v>42</v>
      </c>
      <c r="E4481" s="11">
        <f t="shared" si="138"/>
        <v>46.68</v>
      </c>
      <c r="F4481">
        <f t="shared" si="139"/>
        <v>95693</v>
      </c>
      <c r="H4481" s="14">
        <v>45.51</v>
      </c>
      <c r="I4481" s="811">
        <v>46.68</v>
      </c>
    </row>
    <row r="4482" spans="2:9" ht="30" x14ac:dyDescent="0.25">
      <c r="B4482" s="6">
        <v>95694</v>
      </c>
      <c r="C4482" s="9" t="s">
        <v>7642</v>
      </c>
      <c r="D4482" s="6" t="s">
        <v>42</v>
      </c>
      <c r="E4482" s="11">
        <f t="shared" si="138"/>
        <v>48.38</v>
      </c>
      <c r="F4482">
        <f t="shared" si="139"/>
        <v>95694</v>
      </c>
      <c r="H4482" s="11">
        <v>47.75</v>
      </c>
      <c r="I4482">
        <v>48.38</v>
      </c>
    </row>
    <row r="4483" spans="2:9" ht="30" x14ac:dyDescent="0.25">
      <c r="B4483" s="4">
        <v>95695</v>
      </c>
      <c r="C4483" s="8" t="s">
        <v>7643</v>
      </c>
      <c r="D4483" s="4" t="s">
        <v>42</v>
      </c>
      <c r="E4483" s="11">
        <f t="shared" ref="E4483:E4546" si="140">IF($K$2=$H$1,H4483,I4483)</f>
        <v>55.07</v>
      </c>
      <c r="F4483">
        <f t="shared" ref="F4483:F4546" si="141">IF(LEN($B4483)=7,CONCATENATE(MID($B4483,1,6),"00",RIGHT($B4483,1)),IF(LEN($B4483)=8,CONCATENATE(MID($B4483,1,6),"0",RIGHT($B4483,2)),$B4483))</f>
        <v>95695</v>
      </c>
      <c r="H4483" s="14">
        <v>53.74</v>
      </c>
      <c r="I4483" s="811">
        <v>55.07</v>
      </c>
    </row>
    <row r="4484" spans="2:9" x14ac:dyDescent="0.25">
      <c r="B4484" s="6">
        <v>95696</v>
      </c>
      <c r="C4484" s="9" t="s">
        <v>5161</v>
      </c>
      <c r="D4484" s="6" t="s">
        <v>42</v>
      </c>
      <c r="E4484" s="11">
        <f t="shared" si="140"/>
        <v>60.99</v>
      </c>
      <c r="F4484">
        <f t="shared" si="141"/>
        <v>95696</v>
      </c>
      <c r="H4484" s="11">
        <v>60.65</v>
      </c>
      <c r="I4484">
        <v>60.99</v>
      </c>
    </row>
    <row r="4485" spans="2:9" ht="30" x14ac:dyDescent="0.25">
      <c r="B4485" s="4">
        <v>96637</v>
      </c>
      <c r="C4485" s="8" t="s">
        <v>7885</v>
      </c>
      <c r="D4485" s="4" t="s">
        <v>42</v>
      </c>
      <c r="E4485" s="11">
        <f t="shared" si="140"/>
        <v>14.58</v>
      </c>
      <c r="F4485">
        <f t="shared" si="141"/>
        <v>96637</v>
      </c>
      <c r="H4485" s="14">
        <v>13.31</v>
      </c>
      <c r="I4485" s="811">
        <v>14.58</v>
      </c>
    </row>
    <row r="4486" spans="2:9" ht="30" x14ac:dyDescent="0.25">
      <c r="B4486" s="6">
        <v>96638</v>
      </c>
      <c r="C4486" s="9" t="s">
        <v>7886</v>
      </c>
      <c r="D4486" s="6" t="s">
        <v>42</v>
      </c>
      <c r="E4486" s="11">
        <f t="shared" si="140"/>
        <v>14.94</v>
      </c>
      <c r="F4486">
        <f t="shared" si="141"/>
        <v>96638</v>
      </c>
      <c r="H4486" s="11">
        <v>13.67</v>
      </c>
      <c r="I4486">
        <v>14.94</v>
      </c>
    </row>
    <row r="4487" spans="2:9" x14ac:dyDescent="0.25">
      <c r="B4487" s="4">
        <v>96639</v>
      </c>
      <c r="C4487" s="8" t="s">
        <v>7887</v>
      </c>
      <c r="D4487" s="4" t="s">
        <v>42</v>
      </c>
      <c r="E4487" s="11">
        <f t="shared" si="140"/>
        <v>10.15</v>
      </c>
      <c r="F4487">
        <f t="shared" si="141"/>
        <v>96639</v>
      </c>
      <c r="H4487" s="14">
        <v>9.31</v>
      </c>
      <c r="I4487" s="811">
        <v>10.15</v>
      </c>
    </row>
    <row r="4488" spans="2:9" ht="30" x14ac:dyDescent="0.25">
      <c r="B4488" s="6">
        <v>96640</v>
      </c>
      <c r="C4488" s="9" t="s">
        <v>7888</v>
      </c>
      <c r="D4488" s="6" t="s">
        <v>42</v>
      </c>
      <c r="E4488" s="11">
        <f t="shared" si="140"/>
        <v>23.59</v>
      </c>
      <c r="F4488">
        <f t="shared" si="141"/>
        <v>96640</v>
      </c>
      <c r="H4488" s="11">
        <v>22.99</v>
      </c>
      <c r="I4488">
        <v>23.59</v>
      </c>
    </row>
    <row r="4489" spans="2:9" ht="30" x14ac:dyDescent="0.25">
      <c r="B4489" s="4">
        <v>96641</v>
      </c>
      <c r="C4489" s="8" t="s">
        <v>7889</v>
      </c>
      <c r="D4489" s="4" t="s">
        <v>42</v>
      </c>
      <c r="E4489" s="11">
        <f t="shared" si="140"/>
        <v>15.75</v>
      </c>
      <c r="F4489">
        <f t="shared" si="141"/>
        <v>96641</v>
      </c>
      <c r="H4489" s="14">
        <v>15.15</v>
      </c>
      <c r="I4489" s="811">
        <v>15.75</v>
      </c>
    </row>
    <row r="4490" spans="2:9" ht="30" x14ac:dyDescent="0.25">
      <c r="B4490" s="6">
        <v>96642</v>
      </c>
      <c r="C4490" s="9" t="s">
        <v>7890</v>
      </c>
      <c r="D4490" s="6" t="s">
        <v>42</v>
      </c>
      <c r="E4490" s="11">
        <f t="shared" si="140"/>
        <v>19.190000000000001</v>
      </c>
      <c r="F4490">
        <f t="shared" si="141"/>
        <v>96642</v>
      </c>
      <c r="H4490" s="11">
        <v>17.5</v>
      </c>
      <c r="I4490">
        <v>19.190000000000001</v>
      </c>
    </row>
    <row r="4491" spans="2:9" ht="30" x14ac:dyDescent="0.25">
      <c r="B4491" s="4">
        <v>96643</v>
      </c>
      <c r="C4491" s="8" t="s">
        <v>7891</v>
      </c>
      <c r="D4491" s="4" t="s">
        <v>42</v>
      </c>
      <c r="E4491" s="11">
        <f t="shared" si="140"/>
        <v>41.38</v>
      </c>
      <c r="F4491">
        <f t="shared" si="141"/>
        <v>96643</v>
      </c>
      <c r="H4491" s="14">
        <v>40.19</v>
      </c>
      <c r="I4491" s="811">
        <v>41.38</v>
      </c>
    </row>
    <row r="4492" spans="2:9" ht="30" x14ac:dyDescent="0.25">
      <c r="B4492" s="6">
        <v>96650</v>
      </c>
      <c r="C4492" s="9" t="s">
        <v>7892</v>
      </c>
      <c r="D4492" s="6" t="s">
        <v>42</v>
      </c>
      <c r="E4492" s="11">
        <f t="shared" si="140"/>
        <v>8.17</v>
      </c>
      <c r="F4492">
        <f t="shared" si="141"/>
        <v>96650</v>
      </c>
      <c r="H4492" s="11">
        <v>7.56</v>
      </c>
      <c r="I4492">
        <v>8.17</v>
      </c>
    </row>
    <row r="4493" spans="2:9" ht="30" x14ac:dyDescent="0.25">
      <c r="B4493" s="4">
        <v>96651</v>
      </c>
      <c r="C4493" s="8" t="s">
        <v>7893</v>
      </c>
      <c r="D4493" s="4" t="s">
        <v>42</v>
      </c>
      <c r="E4493" s="11">
        <f t="shared" si="140"/>
        <v>8.5299999999999994</v>
      </c>
      <c r="F4493">
        <f t="shared" si="141"/>
        <v>96651</v>
      </c>
      <c r="H4493" s="14">
        <v>7.92</v>
      </c>
      <c r="I4493" s="811">
        <v>8.5299999999999994</v>
      </c>
    </row>
    <row r="4494" spans="2:9" ht="30" x14ac:dyDescent="0.25">
      <c r="B4494" s="6">
        <v>96652</v>
      </c>
      <c r="C4494" s="9" t="s">
        <v>7894</v>
      </c>
      <c r="D4494" s="6" t="s">
        <v>42</v>
      </c>
      <c r="E4494" s="11">
        <f t="shared" si="140"/>
        <v>9.69</v>
      </c>
      <c r="F4494">
        <f t="shared" si="141"/>
        <v>96652</v>
      </c>
      <c r="H4494" s="11">
        <v>9.0500000000000007</v>
      </c>
      <c r="I4494">
        <v>9.69</v>
      </c>
    </row>
    <row r="4495" spans="2:9" ht="30" x14ac:dyDescent="0.25">
      <c r="B4495" s="4">
        <v>96653</v>
      </c>
      <c r="C4495" s="8" t="s">
        <v>7895</v>
      </c>
      <c r="D4495" s="4" t="s">
        <v>42</v>
      </c>
      <c r="E4495" s="11">
        <f t="shared" si="140"/>
        <v>12.74</v>
      </c>
      <c r="F4495">
        <f t="shared" si="141"/>
        <v>96653</v>
      </c>
      <c r="H4495" s="14">
        <v>12.1</v>
      </c>
      <c r="I4495" s="811">
        <v>12.74</v>
      </c>
    </row>
    <row r="4496" spans="2:9" ht="30" x14ac:dyDescent="0.25">
      <c r="B4496" s="6">
        <v>96654</v>
      </c>
      <c r="C4496" s="9" t="s">
        <v>7896</v>
      </c>
      <c r="D4496" s="6" t="s">
        <v>42</v>
      </c>
      <c r="E4496" s="11">
        <f t="shared" si="140"/>
        <v>14.5</v>
      </c>
      <c r="F4496">
        <f t="shared" si="141"/>
        <v>96654</v>
      </c>
      <c r="H4496" s="11">
        <v>13.83</v>
      </c>
      <c r="I4496">
        <v>14.5</v>
      </c>
    </row>
    <row r="4497" spans="2:9" ht="30" x14ac:dyDescent="0.25">
      <c r="B4497" s="4">
        <v>96655</v>
      </c>
      <c r="C4497" s="8" t="s">
        <v>7897</v>
      </c>
      <c r="D4497" s="4" t="s">
        <v>42</v>
      </c>
      <c r="E4497" s="11">
        <f t="shared" si="140"/>
        <v>19.46</v>
      </c>
      <c r="F4497">
        <f t="shared" si="141"/>
        <v>96655</v>
      </c>
      <c r="H4497" s="14">
        <v>18.79</v>
      </c>
      <c r="I4497" s="807">
        <v>19.46</v>
      </c>
    </row>
    <row r="4498" spans="2:9" ht="30" x14ac:dyDescent="0.25">
      <c r="B4498" s="6">
        <v>96656</v>
      </c>
      <c r="C4498" s="9" t="s">
        <v>7898</v>
      </c>
      <c r="D4498" s="6" t="s">
        <v>42</v>
      </c>
      <c r="E4498" s="11">
        <f t="shared" si="140"/>
        <v>5.89</v>
      </c>
      <c r="F4498">
        <f t="shared" si="141"/>
        <v>96656</v>
      </c>
      <c r="H4498" s="11">
        <v>5.48</v>
      </c>
      <c r="I4498">
        <v>5.89</v>
      </c>
    </row>
    <row r="4499" spans="2:9" ht="30" x14ac:dyDescent="0.25">
      <c r="B4499" s="4">
        <v>96657</v>
      </c>
      <c r="C4499" s="8" t="s">
        <v>7899</v>
      </c>
      <c r="D4499" s="4" t="s">
        <v>42</v>
      </c>
      <c r="E4499" s="11">
        <f t="shared" si="140"/>
        <v>21.7</v>
      </c>
      <c r="F4499">
        <f t="shared" si="141"/>
        <v>96657</v>
      </c>
      <c r="H4499" s="14">
        <v>21.29</v>
      </c>
      <c r="I4499" s="811">
        <v>21.7</v>
      </c>
    </row>
    <row r="4500" spans="2:9" ht="30" x14ac:dyDescent="0.25">
      <c r="B4500" s="6">
        <v>96658</v>
      </c>
      <c r="C4500" s="9" t="s">
        <v>7900</v>
      </c>
      <c r="D4500" s="6" t="s">
        <v>42</v>
      </c>
      <c r="E4500" s="11">
        <f t="shared" si="140"/>
        <v>13.86</v>
      </c>
      <c r="F4500">
        <f t="shared" si="141"/>
        <v>96658</v>
      </c>
      <c r="H4500" s="11">
        <v>13.45</v>
      </c>
      <c r="I4500">
        <v>13.86</v>
      </c>
    </row>
    <row r="4501" spans="2:9" ht="30" x14ac:dyDescent="0.25">
      <c r="B4501" s="4">
        <v>96659</v>
      </c>
      <c r="C4501" s="8" t="s">
        <v>7901</v>
      </c>
      <c r="D4501" s="4" t="s">
        <v>42</v>
      </c>
      <c r="E4501" s="11">
        <f t="shared" si="140"/>
        <v>7.68</v>
      </c>
      <c r="F4501">
        <f t="shared" si="141"/>
        <v>96659</v>
      </c>
      <c r="H4501" s="14">
        <v>7.25</v>
      </c>
      <c r="I4501" s="811">
        <v>7.68</v>
      </c>
    </row>
    <row r="4502" spans="2:9" ht="30" x14ac:dyDescent="0.25">
      <c r="B4502" s="6">
        <v>96660</v>
      </c>
      <c r="C4502" s="9" t="s">
        <v>18608</v>
      </c>
      <c r="D4502" s="6" t="s">
        <v>42</v>
      </c>
      <c r="E4502" s="11">
        <f t="shared" si="140"/>
        <v>29.46</v>
      </c>
      <c r="F4502">
        <f t="shared" si="141"/>
        <v>96660</v>
      </c>
      <c r="H4502" s="11">
        <v>29.05</v>
      </c>
      <c r="I4502">
        <v>29.46</v>
      </c>
    </row>
    <row r="4503" spans="2:9" ht="30" x14ac:dyDescent="0.25">
      <c r="B4503" s="4">
        <v>96661</v>
      </c>
      <c r="C4503" s="8" t="s">
        <v>18609</v>
      </c>
      <c r="D4503" s="4" t="s">
        <v>42</v>
      </c>
      <c r="E4503" s="11">
        <f t="shared" si="140"/>
        <v>29.18</v>
      </c>
      <c r="F4503">
        <f t="shared" si="141"/>
        <v>96661</v>
      </c>
      <c r="H4503" s="14">
        <v>28.77</v>
      </c>
      <c r="I4503" s="811">
        <v>29.18</v>
      </c>
    </row>
    <row r="4504" spans="2:9" ht="30" x14ac:dyDescent="0.25">
      <c r="B4504" s="6">
        <v>96662</v>
      </c>
      <c r="C4504" s="9" t="s">
        <v>7902</v>
      </c>
      <c r="D4504" s="6" t="s">
        <v>42</v>
      </c>
      <c r="E4504" s="11">
        <f t="shared" si="140"/>
        <v>8.5399999999999991</v>
      </c>
      <c r="F4504">
        <f t="shared" si="141"/>
        <v>96662</v>
      </c>
      <c r="H4504" s="11">
        <v>8.1300000000000008</v>
      </c>
      <c r="I4504">
        <v>8.5399999999999991</v>
      </c>
    </row>
    <row r="4505" spans="2:9" ht="30" x14ac:dyDescent="0.25">
      <c r="B4505" s="4">
        <v>96663</v>
      </c>
      <c r="C4505" s="8" t="s">
        <v>7903</v>
      </c>
      <c r="D4505" s="4" t="s">
        <v>42</v>
      </c>
      <c r="E4505" s="11">
        <f t="shared" si="140"/>
        <v>14.51</v>
      </c>
      <c r="F4505">
        <f t="shared" si="141"/>
        <v>96663</v>
      </c>
      <c r="H4505" s="14">
        <v>14.06</v>
      </c>
      <c r="I4505" s="811">
        <v>14.51</v>
      </c>
    </row>
    <row r="4506" spans="2:9" ht="30" x14ac:dyDescent="0.25">
      <c r="B4506" s="6">
        <v>96664</v>
      </c>
      <c r="C4506" s="9" t="s">
        <v>7904</v>
      </c>
      <c r="D4506" s="6" t="s">
        <v>42</v>
      </c>
      <c r="E4506" s="11">
        <f t="shared" si="140"/>
        <v>15.95</v>
      </c>
      <c r="F4506">
        <f t="shared" si="141"/>
        <v>96664</v>
      </c>
      <c r="H4506" s="11">
        <v>15.53</v>
      </c>
      <c r="I4506">
        <v>15.95</v>
      </c>
    </row>
    <row r="4507" spans="2:9" ht="30" x14ac:dyDescent="0.25">
      <c r="B4507" s="4">
        <v>96665</v>
      </c>
      <c r="C4507" s="8" t="s">
        <v>7905</v>
      </c>
      <c r="D4507" s="4" t="s">
        <v>42</v>
      </c>
      <c r="E4507" s="11">
        <f t="shared" si="140"/>
        <v>10.64</v>
      </c>
      <c r="F4507">
        <f t="shared" si="141"/>
        <v>96665</v>
      </c>
      <c r="H4507" s="14">
        <v>9.83</v>
      </c>
      <c r="I4507" s="811">
        <v>10.64</v>
      </c>
    </row>
    <row r="4508" spans="2:9" ht="30" x14ac:dyDescent="0.25">
      <c r="B4508" s="6">
        <v>96666</v>
      </c>
      <c r="C4508" s="9" t="s">
        <v>7906</v>
      </c>
      <c r="D4508" s="6" t="s">
        <v>42</v>
      </c>
      <c r="E4508" s="11">
        <f t="shared" si="140"/>
        <v>15.31</v>
      </c>
      <c r="F4508">
        <f t="shared" si="141"/>
        <v>96666</v>
      </c>
      <c r="H4508" s="11">
        <v>14.45</v>
      </c>
      <c r="I4508">
        <v>15.31</v>
      </c>
    </row>
    <row r="4509" spans="2:9" ht="30" x14ac:dyDescent="0.25">
      <c r="B4509" s="4">
        <v>96667</v>
      </c>
      <c r="C4509" s="8" t="s">
        <v>7907</v>
      </c>
      <c r="D4509" s="4" t="s">
        <v>42</v>
      </c>
      <c r="E4509" s="11">
        <f t="shared" si="140"/>
        <v>21.63</v>
      </c>
      <c r="F4509">
        <f t="shared" si="141"/>
        <v>96667</v>
      </c>
      <c r="H4509" s="14">
        <v>20.74</v>
      </c>
      <c r="I4509" s="811">
        <v>21.63</v>
      </c>
    </row>
    <row r="4510" spans="2:9" x14ac:dyDescent="0.25">
      <c r="B4510" s="6">
        <v>96684</v>
      </c>
      <c r="C4510" s="9" t="s">
        <v>7908</v>
      </c>
      <c r="D4510" s="6" t="s">
        <v>42</v>
      </c>
      <c r="E4510" s="11">
        <f t="shared" si="140"/>
        <v>10.48</v>
      </c>
      <c r="F4510">
        <f t="shared" si="141"/>
        <v>96684</v>
      </c>
      <c r="H4510" s="11">
        <v>9.6300000000000008</v>
      </c>
      <c r="I4510">
        <v>10.48</v>
      </c>
    </row>
    <row r="4511" spans="2:9" x14ac:dyDescent="0.25">
      <c r="B4511" s="4">
        <v>96685</v>
      </c>
      <c r="C4511" s="8" t="s">
        <v>7909</v>
      </c>
      <c r="D4511" s="4" t="s">
        <v>42</v>
      </c>
      <c r="E4511" s="11">
        <f t="shared" si="140"/>
        <v>10.84</v>
      </c>
      <c r="F4511">
        <f t="shared" si="141"/>
        <v>96685</v>
      </c>
      <c r="H4511" s="14">
        <v>9.99</v>
      </c>
      <c r="I4511" s="811">
        <v>10.84</v>
      </c>
    </row>
    <row r="4512" spans="2:9" x14ac:dyDescent="0.25">
      <c r="B4512" s="6">
        <v>96686</v>
      </c>
      <c r="C4512" s="9" t="s">
        <v>7910</v>
      </c>
      <c r="D4512" s="6" t="s">
        <v>42</v>
      </c>
      <c r="E4512" s="11">
        <f t="shared" si="140"/>
        <v>13.48</v>
      </c>
      <c r="F4512">
        <f t="shared" si="141"/>
        <v>96686</v>
      </c>
      <c r="H4512" s="11">
        <v>12.45</v>
      </c>
      <c r="I4512">
        <v>13.48</v>
      </c>
    </row>
    <row r="4513" spans="2:9" x14ac:dyDescent="0.25">
      <c r="B4513" s="4">
        <v>96687</v>
      </c>
      <c r="C4513" s="8" t="s">
        <v>7911</v>
      </c>
      <c r="D4513" s="4" t="s">
        <v>42</v>
      </c>
      <c r="E4513" s="11">
        <f t="shared" si="140"/>
        <v>16.53</v>
      </c>
      <c r="F4513">
        <f t="shared" si="141"/>
        <v>96687</v>
      </c>
      <c r="H4513" s="14">
        <v>15.5</v>
      </c>
      <c r="I4513" s="811">
        <v>16.53</v>
      </c>
    </row>
    <row r="4514" spans="2:9" x14ac:dyDescent="0.25">
      <c r="B4514" s="6">
        <v>96688</v>
      </c>
      <c r="C4514" s="9" t="s">
        <v>7912</v>
      </c>
      <c r="D4514" s="6" t="s">
        <v>42</v>
      </c>
      <c r="E4514" s="11">
        <f t="shared" si="140"/>
        <v>19.989999999999998</v>
      </c>
      <c r="F4514">
        <f t="shared" si="141"/>
        <v>96688</v>
      </c>
      <c r="H4514" s="11">
        <v>18.75</v>
      </c>
      <c r="I4514">
        <v>19.989999999999998</v>
      </c>
    </row>
    <row r="4515" spans="2:9" x14ac:dyDescent="0.25">
      <c r="B4515" s="4">
        <v>96689</v>
      </c>
      <c r="C4515" s="8" t="s">
        <v>7913</v>
      </c>
      <c r="D4515" s="4" t="s">
        <v>42</v>
      </c>
      <c r="E4515" s="11">
        <f t="shared" si="140"/>
        <v>24.95</v>
      </c>
      <c r="F4515">
        <f t="shared" si="141"/>
        <v>96689</v>
      </c>
      <c r="H4515" s="14">
        <v>23.71</v>
      </c>
      <c r="I4515" s="811">
        <v>24.95</v>
      </c>
    </row>
    <row r="4516" spans="2:9" x14ac:dyDescent="0.25">
      <c r="B4516" s="6">
        <v>96690</v>
      </c>
      <c r="C4516" s="9" t="s">
        <v>7914</v>
      </c>
      <c r="D4516" s="6" t="s">
        <v>42</v>
      </c>
      <c r="E4516" s="11">
        <f t="shared" si="140"/>
        <v>27.83</v>
      </c>
      <c r="F4516">
        <f t="shared" si="141"/>
        <v>96690</v>
      </c>
      <c r="H4516" s="11">
        <v>26.32</v>
      </c>
      <c r="I4516">
        <v>27.83</v>
      </c>
    </row>
    <row r="4517" spans="2:9" x14ac:dyDescent="0.25">
      <c r="B4517" s="4">
        <v>96691</v>
      </c>
      <c r="C4517" s="8" t="s">
        <v>7915</v>
      </c>
      <c r="D4517" s="4" t="s">
        <v>42</v>
      </c>
      <c r="E4517" s="11">
        <f t="shared" si="140"/>
        <v>35.68</v>
      </c>
      <c r="F4517">
        <f t="shared" si="141"/>
        <v>96691</v>
      </c>
      <c r="H4517" s="14">
        <v>34.17</v>
      </c>
      <c r="I4517" s="811">
        <v>35.68</v>
      </c>
    </row>
    <row r="4518" spans="2:9" x14ac:dyDescent="0.25">
      <c r="B4518" s="6">
        <v>96692</v>
      </c>
      <c r="C4518" s="9" t="s">
        <v>7916</v>
      </c>
      <c r="D4518" s="6" t="s">
        <v>42</v>
      </c>
      <c r="E4518" s="11">
        <f t="shared" si="140"/>
        <v>39.42</v>
      </c>
      <c r="F4518">
        <f t="shared" si="141"/>
        <v>96692</v>
      </c>
      <c r="H4518" s="11">
        <v>37.57</v>
      </c>
      <c r="I4518">
        <v>39.42</v>
      </c>
    </row>
    <row r="4519" spans="2:9" x14ac:dyDescent="0.25">
      <c r="B4519" s="4">
        <v>96693</v>
      </c>
      <c r="C4519" s="8" t="s">
        <v>7917</v>
      </c>
      <c r="D4519" s="4" t="s">
        <v>42</v>
      </c>
      <c r="E4519" s="11">
        <f t="shared" si="140"/>
        <v>53.44</v>
      </c>
      <c r="F4519">
        <f t="shared" si="141"/>
        <v>96693</v>
      </c>
      <c r="H4519" s="14">
        <v>51.59</v>
      </c>
      <c r="I4519" s="811">
        <v>53.44</v>
      </c>
    </row>
    <row r="4520" spans="2:9" x14ac:dyDescent="0.25">
      <c r="B4520" s="6">
        <v>96694</v>
      </c>
      <c r="C4520" s="9" t="s">
        <v>7918</v>
      </c>
      <c r="D4520" s="6" t="s">
        <v>42</v>
      </c>
      <c r="E4520" s="11">
        <f t="shared" si="140"/>
        <v>83.6</v>
      </c>
      <c r="F4520">
        <f t="shared" si="141"/>
        <v>96694</v>
      </c>
      <c r="H4520" s="11">
        <v>81.44</v>
      </c>
      <c r="I4520">
        <v>83.6</v>
      </c>
    </row>
    <row r="4521" spans="2:9" x14ac:dyDescent="0.25">
      <c r="B4521" s="4">
        <v>96695</v>
      </c>
      <c r="C4521" s="8" t="s">
        <v>7919</v>
      </c>
      <c r="D4521" s="4" t="s">
        <v>42</v>
      </c>
      <c r="E4521" s="11">
        <f t="shared" si="140"/>
        <v>92.15</v>
      </c>
      <c r="F4521">
        <f t="shared" si="141"/>
        <v>96695</v>
      </c>
      <c r="H4521" s="14">
        <v>89.99</v>
      </c>
      <c r="I4521" s="811">
        <v>92.15</v>
      </c>
    </row>
    <row r="4522" spans="2:9" x14ac:dyDescent="0.25">
      <c r="B4522" s="6">
        <v>96696</v>
      </c>
      <c r="C4522" s="9" t="s">
        <v>7920</v>
      </c>
      <c r="D4522" s="6" t="s">
        <v>42</v>
      </c>
      <c r="E4522" s="11">
        <f t="shared" si="140"/>
        <v>104.39</v>
      </c>
      <c r="F4522">
        <f t="shared" si="141"/>
        <v>96696</v>
      </c>
      <c r="H4522" s="11">
        <v>101.83</v>
      </c>
      <c r="I4522">
        <v>104.39</v>
      </c>
    </row>
    <row r="4523" spans="2:9" ht="30" x14ac:dyDescent="0.25">
      <c r="B4523" s="4">
        <v>96697</v>
      </c>
      <c r="C4523" s="8" t="s">
        <v>7921</v>
      </c>
      <c r="D4523" s="4" t="s">
        <v>42</v>
      </c>
      <c r="E4523" s="11">
        <f t="shared" si="140"/>
        <v>308.94</v>
      </c>
      <c r="F4523">
        <f t="shared" si="141"/>
        <v>96697</v>
      </c>
      <c r="H4523" s="14">
        <v>305.83999999999997</v>
      </c>
      <c r="I4523" s="811">
        <v>308.94</v>
      </c>
    </row>
    <row r="4524" spans="2:9" x14ac:dyDescent="0.25">
      <c r="B4524" s="6">
        <v>96698</v>
      </c>
      <c r="C4524" s="9" t="s">
        <v>7922</v>
      </c>
      <c r="D4524" s="6" t="s">
        <v>42</v>
      </c>
      <c r="E4524" s="11">
        <f t="shared" si="140"/>
        <v>7.43</v>
      </c>
      <c r="F4524">
        <f t="shared" si="141"/>
        <v>96698</v>
      </c>
      <c r="H4524" s="11">
        <v>6.87</v>
      </c>
      <c r="I4524">
        <v>7.43</v>
      </c>
    </row>
    <row r="4525" spans="2:9" x14ac:dyDescent="0.25">
      <c r="B4525" s="4">
        <v>96699</v>
      </c>
      <c r="C4525" s="8" t="s">
        <v>18610</v>
      </c>
      <c r="D4525" s="4" t="s">
        <v>42</v>
      </c>
      <c r="E4525" s="11">
        <f t="shared" si="140"/>
        <v>23.24</v>
      </c>
      <c r="F4525">
        <f t="shared" si="141"/>
        <v>96699</v>
      </c>
      <c r="H4525" s="14">
        <v>22.68</v>
      </c>
      <c r="I4525" s="811">
        <v>23.24</v>
      </c>
    </row>
    <row r="4526" spans="2:9" x14ac:dyDescent="0.25">
      <c r="B4526" s="6">
        <v>96700</v>
      </c>
      <c r="C4526" s="9" t="s">
        <v>18611</v>
      </c>
      <c r="D4526" s="6" t="s">
        <v>42</v>
      </c>
      <c r="E4526" s="11">
        <f t="shared" si="140"/>
        <v>15.4</v>
      </c>
      <c r="F4526">
        <f t="shared" si="141"/>
        <v>96700</v>
      </c>
      <c r="H4526" s="11">
        <v>14.84</v>
      </c>
      <c r="I4526">
        <v>15.4</v>
      </c>
    </row>
    <row r="4527" spans="2:9" x14ac:dyDescent="0.25">
      <c r="B4527" s="4">
        <v>96701</v>
      </c>
      <c r="C4527" s="8" t="s">
        <v>7923</v>
      </c>
      <c r="D4527" s="4" t="s">
        <v>42</v>
      </c>
      <c r="E4527" s="11">
        <f t="shared" si="140"/>
        <v>10.199999999999999</v>
      </c>
      <c r="F4527">
        <f t="shared" si="141"/>
        <v>96701</v>
      </c>
      <c r="H4527" s="14">
        <v>9.52</v>
      </c>
      <c r="I4527" s="811">
        <v>10.199999999999999</v>
      </c>
    </row>
    <row r="4528" spans="2:9" x14ac:dyDescent="0.25">
      <c r="B4528" s="6">
        <v>96702</v>
      </c>
      <c r="C4528" s="9" t="s">
        <v>7924</v>
      </c>
      <c r="D4528" s="6" t="s">
        <v>42</v>
      </c>
      <c r="E4528" s="11">
        <f t="shared" si="140"/>
        <v>10.58</v>
      </c>
      <c r="F4528">
        <f t="shared" si="141"/>
        <v>96702</v>
      </c>
      <c r="H4528" s="11">
        <v>9.9499999999999993</v>
      </c>
      <c r="I4528">
        <v>10.58</v>
      </c>
    </row>
    <row r="4529" spans="2:9" x14ac:dyDescent="0.25">
      <c r="B4529" s="4">
        <v>96703</v>
      </c>
      <c r="C4529" s="8" t="s">
        <v>7925</v>
      </c>
      <c r="D4529" s="4" t="s">
        <v>42</v>
      </c>
      <c r="E4529" s="11">
        <f t="shared" si="140"/>
        <v>18.18</v>
      </c>
      <c r="F4529">
        <f t="shared" si="141"/>
        <v>96703</v>
      </c>
      <c r="H4529" s="14">
        <v>17.34</v>
      </c>
      <c r="I4529" s="811">
        <v>18.18</v>
      </c>
    </row>
    <row r="4530" spans="2:9" x14ac:dyDescent="0.25">
      <c r="B4530" s="6">
        <v>96704</v>
      </c>
      <c r="C4530" s="9" t="s">
        <v>7926</v>
      </c>
      <c r="D4530" s="6" t="s">
        <v>42</v>
      </c>
      <c r="E4530" s="11">
        <f t="shared" si="140"/>
        <v>18.55</v>
      </c>
      <c r="F4530">
        <f t="shared" si="141"/>
        <v>96704</v>
      </c>
      <c r="H4530" s="11">
        <v>17.850000000000001</v>
      </c>
      <c r="I4530">
        <v>18.55</v>
      </c>
    </row>
    <row r="4531" spans="2:9" x14ac:dyDescent="0.25">
      <c r="B4531" s="4">
        <v>96705</v>
      </c>
      <c r="C4531" s="8" t="s">
        <v>7927</v>
      </c>
      <c r="D4531" s="4" t="s">
        <v>42</v>
      </c>
      <c r="E4531" s="11">
        <f t="shared" si="140"/>
        <v>22.06</v>
      </c>
      <c r="F4531">
        <f t="shared" si="141"/>
        <v>96705</v>
      </c>
      <c r="H4531" s="14">
        <v>21.05</v>
      </c>
      <c r="I4531" s="811">
        <v>22.06</v>
      </c>
    </row>
    <row r="4532" spans="2:9" x14ac:dyDescent="0.25">
      <c r="B4532" s="6">
        <v>96706</v>
      </c>
      <c r="C4532" s="9" t="s">
        <v>7928</v>
      </c>
      <c r="D4532" s="6" t="s">
        <v>42</v>
      </c>
      <c r="E4532" s="11">
        <f t="shared" si="140"/>
        <v>32.69</v>
      </c>
      <c r="F4532">
        <f t="shared" si="141"/>
        <v>96706</v>
      </c>
      <c r="H4532" s="11">
        <v>31.45</v>
      </c>
      <c r="I4532">
        <v>32.69</v>
      </c>
    </row>
    <row r="4533" spans="2:9" x14ac:dyDescent="0.25">
      <c r="B4533" s="4">
        <v>96707</v>
      </c>
      <c r="C4533" s="8" t="s">
        <v>7929</v>
      </c>
      <c r="D4533" s="4" t="s">
        <v>42</v>
      </c>
      <c r="E4533" s="11">
        <f t="shared" si="140"/>
        <v>52.56</v>
      </c>
      <c r="F4533">
        <f t="shared" si="141"/>
        <v>96707</v>
      </c>
      <c r="H4533" s="14">
        <v>51.11</v>
      </c>
      <c r="I4533" s="811">
        <v>52.56</v>
      </c>
    </row>
    <row r="4534" spans="2:9" x14ac:dyDescent="0.25">
      <c r="B4534" s="6">
        <v>96708</v>
      </c>
      <c r="C4534" s="9" t="s">
        <v>7930</v>
      </c>
      <c r="D4534" s="6" t="s">
        <v>42</v>
      </c>
      <c r="E4534" s="11">
        <f t="shared" si="140"/>
        <v>79.67</v>
      </c>
      <c r="F4534">
        <f t="shared" si="141"/>
        <v>96708</v>
      </c>
      <c r="H4534" s="11">
        <v>77.959999999999994</v>
      </c>
      <c r="I4534">
        <v>79.67</v>
      </c>
    </row>
    <row r="4535" spans="2:9" x14ac:dyDescent="0.25">
      <c r="B4535" s="4">
        <v>96709</v>
      </c>
      <c r="C4535" s="8" t="s">
        <v>7931</v>
      </c>
      <c r="D4535" s="4" t="s">
        <v>42</v>
      </c>
      <c r="E4535" s="11">
        <f t="shared" si="140"/>
        <v>101.66</v>
      </c>
      <c r="F4535">
        <f t="shared" si="141"/>
        <v>96709</v>
      </c>
      <c r="H4535" s="14">
        <v>99.6</v>
      </c>
      <c r="I4535" s="811">
        <v>101.66</v>
      </c>
    </row>
    <row r="4536" spans="2:9" x14ac:dyDescent="0.25">
      <c r="B4536" s="6">
        <v>96710</v>
      </c>
      <c r="C4536" s="9" t="s">
        <v>7932</v>
      </c>
      <c r="D4536" s="6" t="s">
        <v>42</v>
      </c>
      <c r="E4536" s="11">
        <f t="shared" si="140"/>
        <v>13.72</v>
      </c>
      <c r="F4536">
        <f t="shared" si="141"/>
        <v>96710</v>
      </c>
      <c r="H4536" s="11">
        <v>12.59</v>
      </c>
      <c r="I4536">
        <v>13.72</v>
      </c>
    </row>
    <row r="4537" spans="2:9" x14ac:dyDescent="0.25">
      <c r="B4537" s="4">
        <v>96711</v>
      </c>
      <c r="C4537" s="8" t="s">
        <v>7933</v>
      </c>
      <c r="D4537" s="4" t="s">
        <v>42</v>
      </c>
      <c r="E4537" s="11">
        <f t="shared" si="140"/>
        <v>20.38</v>
      </c>
      <c r="F4537">
        <f t="shared" si="141"/>
        <v>96711</v>
      </c>
      <c r="H4537" s="14">
        <v>19.010000000000002</v>
      </c>
      <c r="I4537" s="811">
        <v>20.38</v>
      </c>
    </row>
    <row r="4538" spans="2:9" x14ac:dyDescent="0.25">
      <c r="B4538" s="6">
        <v>96712</v>
      </c>
      <c r="C4538" s="9" t="s">
        <v>7934</v>
      </c>
      <c r="D4538" s="6" t="s">
        <v>42</v>
      </c>
      <c r="E4538" s="11">
        <f t="shared" si="140"/>
        <v>28.96</v>
      </c>
      <c r="F4538">
        <f t="shared" si="141"/>
        <v>96712</v>
      </c>
      <c r="H4538" s="11">
        <v>27.29</v>
      </c>
      <c r="I4538">
        <v>28.96</v>
      </c>
    </row>
    <row r="4539" spans="2:9" x14ac:dyDescent="0.25">
      <c r="B4539" s="4">
        <v>96713</v>
      </c>
      <c r="C4539" s="8" t="s">
        <v>7935</v>
      </c>
      <c r="D4539" s="4" t="s">
        <v>42</v>
      </c>
      <c r="E4539" s="11">
        <f t="shared" si="140"/>
        <v>44.41</v>
      </c>
      <c r="F4539">
        <f t="shared" si="141"/>
        <v>96713</v>
      </c>
      <c r="H4539" s="14">
        <v>42.39</v>
      </c>
      <c r="I4539" s="811">
        <v>44.41</v>
      </c>
    </row>
    <row r="4540" spans="2:9" x14ac:dyDescent="0.25">
      <c r="B4540" s="6">
        <v>96714</v>
      </c>
      <c r="C4540" s="9" t="s">
        <v>7936</v>
      </c>
      <c r="D4540" s="6" t="s">
        <v>42</v>
      </c>
      <c r="E4540" s="11">
        <f t="shared" si="140"/>
        <v>63.15</v>
      </c>
      <c r="F4540">
        <f t="shared" si="141"/>
        <v>96714</v>
      </c>
      <c r="H4540" s="11">
        <v>60.68</v>
      </c>
      <c r="I4540">
        <v>63.15</v>
      </c>
    </row>
    <row r="4541" spans="2:9" x14ac:dyDescent="0.25">
      <c r="B4541" s="4">
        <v>96715</v>
      </c>
      <c r="C4541" s="8" t="s">
        <v>7937</v>
      </c>
      <c r="D4541" s="4" t="s">
        <v>42</v>
      </c>
      <c r="E4541" s="11">
        <f t="shared" si="140"/>
        <v>112.44</v>
      </c>
      <c r="F4541">
        <f t="shared" si="141"/>
        <v>96715</v>
      </c>
      <c r="H4541" s="14">
        <v>109.55</v>
      </c>
      <c r="I4541" s="811">
        <v>112.44</v>
      </c>
    </row>
    <row r="4542" spans="2:9" x14ac:dyDescent="0.25">
      <c r="B4542" s="6">
        <v>96716</v>
      </c>
      <c r="C4542" s="9" t="s">
        <v>7938</v>
      </c>
      <c r="D4542" s="6" t="s">
        <v>42</v>
      </c>
      <c r="E4542" s="11">
        <f t="shared" si="140"/>
        <v>146.44</v>
      </c>
      <c r="F4542">
        <f t="shared" si="141"/>
        <v>96716</v>
      </c>
      <c r="H4542" s="11">
        <v>143.02000000000001</v>
      </c>
      <c r="I4542">
        <v>146.44</v>
      </c>
    </row>
    <row r="4543" spans="2:9" x14ac:dyDescent="0.25">
      <c r="B4543" s="4">
        <v>96717</v>
      </c>
      <c r="C4543" s="8" t="s">
        <v>7939</v>
      </c>
      <c r="D4543" s="4" t="s">
        <v>42</v>
      </c>
      <c r="E4543" s="11">
        <f t="shared" si="140"/>
        <v>281.13</v>
      </c>
      <c r="F4543">
        <f t="shared" si="141"/>
        <v>96717</v>
      </c>
      <c r="H4543" s="14">
        <v>277</v>
      </c>
      <c r="I4543" s="811">
        <v>281.13</v>
      </c>
    </row>
    <row r="4544" spans="2:9" x14ac:dyDescent="0.25">
      <c r="B4544" s="6">
        <v>96736</v>
      </c>
      <c r="C4544" s="9" t="s">
        <v>18612</v>
      </c>
      <c r="D4544" s="6" t="s">
        <v>42</v>
      </c>
      <c r="E4544" s="11">
        <f t="shared" si="140"/>
        <v>5.34</v>
      </c>
      <c r="F4544">
        <f t="shared" si="141"/>
        <v>96736</v>
      </c>
      <c r="H4544" s="11">
        <v>5.0199999999999996</v>
      </c>
      <c r="I4544">
        <v>5.34</v>
      </c>
    </row>
    <row r="4545" spans="2:9" x14ac:dyDescent="0.25">
      <c r="B4545" s="4">
        <v>96737</v>
      </c>
      <c r="C4545" s="8" t="s">
        <v>18613</v>
      </c>
      <c r="D4545" s="4" t="s">
        <v>42</v>
      </c>
      <c r="E4545" s="11">
        <f t="shared" si="140"/>
        <v>5.46</v>
      </c>
      <c r="F4545">
        <f t="shared" si="141"/>
        <v>96737</v>
      </c>
      <c r="H4545" s="14">
        <v>5.0999999999999996</v>
      </c>
      <c r="I4545" s="811">
        <v>5.46</v>
      </c>
    </row>
    <row r="4546" spans="2:9" ht="30" x14ac:dyDescent="0.25">
      <c r="B4546" s="6">
        <v>96738</v>
      </c>
      <c r="C4546" s="9" t="s">
        <v>18614</v>
      </c>
      <c r="D4546" s="6" t="s">
        <v>42</v>
      </c>
      <c r="E4546" s="11">
        <f t="shared" si="140"/>
        <v>21.31</v>
      </c>
      <c r="F4546">
        <f t="shared" si="141"/>
        <v>96738</v>
      </c>
      <c r="H4546" s="11">
        <v>20.95</v>
      </c>
      <c r="I4546">
        <v>21.31</v>
      </c>
    </row>
    <row r="4547" spans="2:9" x14ac:dyDescent="0.25">
      <c r="B4547" s="4">
        <v>96739</v>
      </c>
      <c r="C4547" s="8" t="s">
        <v>18615</v>
      </c>
      <c r="D4547" s="4" t="s">
        <v>42</v>
      </c>
      <c r="E4547" s="11">
        <f t="shared" ref="E4547:E4610" si="142">IF($K$2=$H$1,H4547,I4547)</f>
        <v>7.6</v>
      </c>
      <c r="F4547">
        <f t="shared" ref="F4547:F4610" si="143">IF(LEN($B4547)=7,CONCATENATE(MID($B4547,1,6),"00",RIGHT($B4547,1)),IF(LEN($B4547)=8,CONCATENATE(MID($B4547,1,6),"0",RIGHT($B4547,2)),$B4547))</f>
        <v>96739</v>
      </c>
      <c r="H4547" s="14">
        <v>7.18</v>
      </c>
      <c r="I4547" s="811">
        <v>7.6</v>
      </c>
    </row>
    <row r="4548" spans="2:9" ht="30" x14ac:dyDescent="0.25">
      <c r="B4548" s="6">
        <v>96740</v>
      </c>
      <c r="C4548" s="9" t="s">
        <v>18616</v>
      </c>
      <c r="D4548" s="6" t="s">
        <v>42</v>
      </c>
      <c r="E4548" s="11">
        <f t="shared" si="142"/>
        <v>29.53</v>
      </c>
      <c r="F4548">
        <f t="shared" si="143"/>
        <v>96740</v>
      </c>
      <c r="H4548" s="11">
        <v>29.11</v>
      </c>
      <c r="I4548">
        <v>29.53</v>
      </c>
    </row>
    <row r="4549" spans="2:9" x14ac:dyDescent="0.25">
      <c r="B4549" s="4">
        <v>96741</v>
      </c>
      <c r="C4549" s="8" t="s">
        <v>18617</v>
      </c>
      <c r="D4549" s="4" t="s">
        <v>42</v>
      </c>
      <c r="E4549" s="11">
        <f t="shared" si="142"/>
        <v>15.01</v>
      </c>
      <c r="F4549">
        <f t="shared" si="143"/>
        <v>96741</v>
      </c>
      <c r="H4549" s="14">
        <v>14.51</v>
      </c>
      <c r="I4549" s="811">
        <v>15.01</v>
      </c>
    </row>
    <row r="4550" spans="2:9" x14ac:dyDescent="0.25">
      <c r="B4550" s="6">
        <v>96742</v>
      </c>
      <c r="C4550" s="9" t="s">
        <v>18618</v>
      </c>
      <c r="D4550" s="6" t="s">
        <v>42</v>
      </c>
      <c r="E4550" s="11">
        <f t="shared" si="142"/>
        <v>18.43</v>
      </c>
      <c r="F4550">
        <f t="shared" si="143"/>
        <v>96742</v>
      </c>
      <c r="H4550" s="11">
        <v>17.8</v>
      </c>
      <c r="I4550">
        <v>18.43</v>
      </c>
    </row>
    <row r="4551" spans="2:9" x14ac:dyDescent="0.25">
      <c r="B4551" s="4">
        <v>96743</v>
      </c>
      <c r="C4551" s="8" t="s">
        <v>18619</v>
      </c>
      <c r="D4551" s="4" t="s">
        <v>42</v>
      </c>
      <c r="E4551" s="11">
        <f t="shared" si="142"/>
        <v>28.87</v>
      </c>
      <c r="F4551">
        <f t="shared" si="143"/>
        <v>96743</v>
      </c>
      <c r="H4551" s="14">
        <v>28.03</v>
      </c>
      <c r="I4551" s="811">
        <v>28.87</v>
      </c>
    </row>
    <row r="4552" spans="2:9" x14ac:dyDescent="0.25">
      <c r="B4552" s="6">
        <v>96744</v>
      </c>
      <c r="C4552" s="9" t="s">
        <v>18620</v>
      </c>
      <c r="D4552" s="6" t="s">
        <v>42</v>
      </c>
      <c r="E4552" s="11">
        <f t="shared" si="142"/>
        <v>48.96</v>
      </c>
      <c r="F4552">
        <f t="shared" si="143"/>
        <v>96744</v>
      </c>
      <c r="H4552" s="11">
        <v>47.88</v>
      </c>
      <c r="I4552">
        <v>48.96</v>
      </c>
    </row>
    <row r="4553" spans="2:9" x14ac:dyDescent="0.25">
      <c r="B4553" s="4">
        <v>96745</v>
      </c>
      <c r="C4553" s="8" t="s">
        <v>18621</v>
      </c>
      <c r="D4553" s="4" t="s">
        <v>42</v>
      </c>
      <c r="E4553" s="11">
        <f t="shared" si="142"/>
        <v>76.95</v>
      </c>
      <c r="F4553">
        <f t="shared" si="143"/>
        <v>96745</v>
      </c>
      <c r="H4553" s="14">
        <v>75.52</v>
      </c>
      <c r="I4553" s="811">
        <v>76.95</v>
      </c>
    </row>
    <row r="4554" spans="2:9" x14ac:dyDescent="0.25">
      <c r="B4554" s="6">
        <v>96746</v>
      </c>
      <c r="C4554" s="9" t="s">
        <v>18622</v>
      </c>
      <c r="D4554" s="6" t="s">
        <v>42</v>
      </c>
      <c r="E4554" s="11">
        <f t="shared" si="142"/>
        <v>101.07</v>
      </c>
      <c r="F4554">
        <f t="shared" si="143"/>
        <v>96746</v>
      </c>
      <c r="H4554" s="11">
        <v>99.07</v>
      </c>
      <c r="I4554">
        <v>101.07</v>
      </c>
    </row>
    <row r="4555" spans="2:9" x14ac:dyDescent="0.25">
      <c r="B4555" s="4">
        <v>96747</v>
      </c>
      <c r="C4555" s="8" t="s">
        <v>18623</v>
      </c>
      <c r="D4555" s="4" t="s">
        <v>42</v>
      </c>
      <c r="E4555" s="11">
        <f t="shared" si="142"/>
        <v>6.48</v>
      </c>
      <c r="F4555">
        <f t="shared" si="143"/>
        <v>96747</v>
      </c>
      <c r="H4555" s="14">
        <v>5.99</v>
      </c>
      <c r="I4555" s="811">
        <v>6.48</v>
      </c>
    </row>
    <row r="4556" spans="2:9" x14ac:dyDescent="0.25">
      <c r="B4556" s="6">
        <v>96748</v>
      </c>
      <c r="C4556" s="9" t="s">
        <v>18624</v>
      </c>
      <c r="D4556" s="6" t="s">
        <v>42</v>
      </c>
      <c r="E4556" s="11">
        <f t="shared" si="142"/>
        <v>7.54</v>
      </c>
      <c r="F4556">
        <f t="shared" si="143"/>
        <v>96748</v>
      </c>
      <c r="H4556" s="11">
        <v>7</v>
      </c>
      <c r="I4556">
        <v>7.54</v>
      </c>
    </row>
    <row r="4557" spans="2:9" x14ac:dyDescent="0.25">
      <c r="B4557" s="4">
        <v>96749</v>
      </c>
      <c r="C4557" s="8" t="s">
        <v>18625</v>
      </c>
      <c r="D4557" s="4" t="s">
        <v>42</v>
      </c>
      <c r="E4557" s="11">
        <f t="shared" si="142"/>
        <v>9.58</v>
      </c>
      <c r="F4557">
        <f t="shared" si="143"/>
        <v>96749</v>
      </c>
      <c r="H4557" s="14">
        <v>8.9600000000000009</v>
      </c>
      <c r="I4557" s="811">
        <v>9.58</v>
      </c>
    </row>
    <row r="4558" spans="2:9" x14ac:dyDescent="0.25">
      <c r="B4558" s="6">
        <v>96750</v>
      </c>
      <c r="C4558" s="9" t="s">
        <v>18626</v>
      </c>
      <c r="D4558" s="6" t="s">
        <v>42</v>
      </c>
      <c r="E4558" s="11">
        <f t="shared" si="142"/>
        <v>15.24</v>
      </c>
      <c r="F4558">
        <f t="shared" si="143"/>
        <v>96750</v>
      </c>
      <c r="H4558" s="11">
        <v>14.49</v>
      </c>
      <c r="I4558">
        <v>15.24</v>
      </c>
    </row>
    <row r="4559" spans="2:9" x14ac:dyDescent="0.25">
      <c r="B4559" s="4">
        <v>96751</v>
      </c>
      <c r="C4559" s="8" t="s">
        <v>18627</v>
      </c>
      <c r="D4559" s="4" t="s">
        <v>42</v>
      </c>
      <c r="E4559" s="11">
        <f t="shared" si="142"/>
        <v>22.38</v>
      </c>
      <c r="F4559">
        <f t="shared" si="143"/>
        <v>96751</v>
      </c>
      <c r="H4559" s="14">
        <v>21.44</v>
      </c>
      <c r="I4559" s="811">
        <v>22.38</v>
      </c>
    </row>
    <row r="4560" spans="2:9" x14ac:dyDescent="0.25">
      <c r="B4560" s="6">
        <v>96752</v>
      </c>
      <c r="C4560" s="9" t="s">
        <v>18628</v>
      </c>
      <c r="D4560" s="6" t="s">
        <v>42</v>
      </c>
      <c r="E4560" s="11">
        <f t="shared" si="142"/>
        <v>33.69</v>
      </c>
      <c r="F4560">
        <f t="shared" si="143"/>
        <v>96752</v>
      </c>
      <c r="H4560" s="11">
        <v>32.44</v>
      </c>
      <c r="I4560">
        <v>33.69</v>
      </c>
    </row>
    <row r="4561" spans="2:9" x14ac:dyDescent="0.25">
      <c r="B4561" s="4">
        <v>96753</v>
      </c>
      <c r="C4561" s="8" t="s">
        <v>18629</v>
      </c>
      <c r="D4561" s="4" t="s">
        <v>42</v>
      </c>
      <c r="E4561" s="11">
        <f t="shared" si="142"/>
        <v>78.23</v>
      </c>
      <c r="F4561">
        <f t="shared" si="143"/>
        <v>96753</v>
      </c>
      <c r="H4561" s="14">
        <v>76.61</v>
      </c>
      <c r="I4561" s="811">
        <v>78.23</v>
      </c>
    </row>
    <row r="4562" spans="2:9" x14ac:dyDescent="0.25">
      <c r="B4562" s="6">
        <v>96754</v>
      </c>
      <c r="C4562" s="9" t="s">
        <v>18630</v>
      </c>
      <c r="D4562" s="6" t="s">
        <v>42</v>
      </c>
      <c r="E4562" s="11">
        <f t="shared" si="142"/>
        <v>100.3</v>
      </c>
      <c r="F4562">
        <f t="shared" si="143"/>
        <v>96754</v>
      </c>
      <c r="H4562" s="11">
        <v>98.16</v>
      </c>
      <c r="I4562">
        <v>100.3</v>
      </c>
    </row>
    <row r="4563" spans="2:9" x14ac:dyDescent="0.25">
      <c r="B4563" s="4">
        <v>96755</v>
      </c>
      <c r="C4563" s="8" t="s">
        <v>18631</v>
      </c>
      <c r="D4563" s="4" t="s">
        <v>42</v>
      </c>
      <c r="E4563" s="11">
        <f t="shared" si="142"/>
        <v>308.05</v>
      </c>
      <c r="F4563">
        <f t="shared" si="143"/>
        <v>96755</v>
      </c>
      <c r="H4563" s="14">
        <v>305.02999999999997</v>
      </c>
      <c r="I4563" s="811">
        <v>308.05</v>
      </c>
    </row>
    <row r="4564" spans="2:9" x14ac:dyDescent="0.25">
      <c r="B4564" s="6">
        <v>96758</v>
      </c>
      <c r="C4564" s="9" t="s">
        <v>18632</v>
      </c>
      <c r="D4564" s="6" t="s">
        <v>42</v>
      </c>
      <c r="E4564" s="11">
        <f t="shared" si="142"/>
        <v>15.17</v>
      </c>
      <c r="F4564">
        <f t="shared" si="143"/>
        <v>96758</v>
      </c>
      <c r="H4564" s="11">
        <v>14.34</v>
      </c>
      <c r="I4564">
        <v>15.17</v>
      </c>
    </row>
    <row r="4565" spans="2:9" x14ac:dyDescent="0.25">
      <c r="B4565" s="4">
        <v>96759</v>
      </c>
      <c r="C4565" s="8" t="s">
        <v>18633</v>
      </c>
      <c r="D4565" s="4" t="s">
        <v>42</v>
      </c>
      <c r="E4565" s="11">
        <f t="shared" si="142"/>
        <v>22.62</v>
      </c>
      <c r="F4565">
        <f t="shared" si="143"/>
        <v>96759</v>
      </c>
      <c r="H4565" s="14">
        <v>21.63</v>
      </c>
      <c r="I4565" s="811">
        <v>22.62</v>
      </c>
    </row>
    <row r="4566" spans="2:9" x14ac:dyDescent="0.25">
      <c r="B4566" s="6">
        <v>96760</v>
      </c>
      <c r="C4566" s="9" t="s">
        <v>18634</v>
      </c>
      <c r="D4566" s="6" t="s">
        <v>42</v>
      </c>
      <c r="E4566" s="11">
        <f t="shared" si="142"/>
        <v>37.14</v>
      </c>
      <c r="F4566">
        <f t="shared" si="143"/>
        <v>96760</v>
      </c>
      <c r="H4566" s="11">
        <v>35.880000000000003</v>
      </c>
      <c r="I4566">
        <v>37.14</v>
      </c>
    </row>
    <row r="4567" spans="2:9" x14ac:dyDescent="0.25">
      <c r="B4567" s="4">
        <v>96761</v>
      </c>
      <c r="C4567" s="8" t="s">
        <v>18635</v>
      </c>
      <c r="D4567" s="4" t="s">
        <v>42</v>
      </c>
      <c r="E4567" s="11">
        <f t="shared" si="142"/>
        <v>55.51</v>
      </c>
      <c r="F4567">
        <f t="shared" si="143"/>
        <v>96761</v>
      </c>
      <c r="H4567" s="14">
        <v>53.84</v>
      </c>
      <c r="I4567" s="811">
        <v>55.51</v>
      </c>
    </row>
    <row r="4568" spans="2:9" x14ac:dyDescent="0.25">
      <c r="B4568" s="6">
        <v>96762</v>
      </c>
      <c r="C4568" s="9" t="s">
        <v>18636</v>
      </c>
      <c r="D4568" s="6" t="s">
        <v>42</v>
      </c>
      <c r="E4568" s="11">
        <f t="shared" si="142"/>
        <v>105.25</v>
      </c>
      <c r="F4568">
        <f t="shared" si="143"/>
        <v>96762</v>
      </c>
      <c r="H4568" s="11">
        <v>103.1</v>
      </c>
      <c r="I4568">
        <v>105.25</v>
      </c>
    </row>
    <row r="4569" spans="2:9" x14ac:dyDescent="0.25">
      <c r="B4569" s="4">
        <v>96763</v>
      </c>
      <c r="C4569" s="8" t="s">
        <v>18637</v>
      </c>
      <c r="D4569" s="4" t="s">
        <v>42</v>
      </c>
      <c r="E4569" s="11">
        <f t="shared" si="142"/>
        <v>141</v>
      </c>
      <c r="F4569">
        <f t="shared" si="143"/>
        <v>96763</v>
      </c>
      <c r="H4569" s="14">
        <v>138.13999999999999</v>
      </c>
      <c r="I4569" s="811">
        <v>141</v>
      </c>
    </row>
    <row r="4570" spans="2:9" x14ac:dyDescent="0.25">
      <c r="B4570" s="6">
        <v>96764</v>
      </c>
      <c r="C4570" s="9" t="s">
        <v>18638</v>
      </c>
      <c r="D4570" s="6" t="s">
        <v>42</v>
      </c>
      <c r="E4570" s="11">
        <f t="shared" si="142"/>
        <v>279.95</v>
      </c>
      <c r="F4570">
        <f t="shared" si="143"/>
        <v>96764</v>
      </c>
      <c r="H4570" s="11">
        <v>275.94</v>
      </c>
      <c r="I4570">
        <v>279.95</v>
      </c>
    </row>
    <row r="4571" spans="2:9" ht="30" x14ac:dyDescent="0.25">
      <c r="B4571" s="4">
        <v>96802</v>
      </c>
      <c r="C4571" s="8" t="s">
        <v>8533</v>
      </c>
      <c r="D4571" s="4" t="s">
        <v>42</v>
      </c>
      <c r="E4571" s="11">
        <f t="shared" si="142"/>
        <v>369.73</v>
      </c>
      <c r="F4571">
        <f t="shared" si="143"/>
        <v>96802</v>
      </c>
      <c r="H4571" s="14">
        <v>367.82</v>
      </c>
      <c r="I4571" s="811">
        <v>369.73</v>
      </c>
    </row>
    <row r="4572" spans="2:9" ht="30" x14ac:dyDescent="0.25">
      <c r="B4572" s="6">
        <v>96803</v>
      </c>
      <c r="C4572" s="9" t="s">
        <v>8534</v>
      </c>
      <c r="D4572" s="6" t="s">
        <v>42</v>
      </c>
      <c r="E4572" s="11">
        <f t="shared" si="142"/>
        <v>67.19</v>
      </c>
      <c r="F4572">
        <f t="shared" si="143"/>
        <v>96803</v>
      </c>
      <c r="H4572" s="11">
        <v>65.61</v>
      </c>
      <c r="I4572">
        <v>67.19</v>
      </c>
    </row>
    <row r="4573" spans="2:9" ht="30" x14ac:dyDescent="0.25">
      <c r="B4573" s="4">
        <v>96804</v>
      </c>
      <c r="C4573" s="8" t="s">
        <v>8535</v>
      </c>
      <c r="D4573" s="4" t="s">
        <v>42</v>
      </c>
      <c r="E4573" s="11">
        <f t="shared" si="142"/>
        <v>108.05</v>
      </c>
      <c r="F4573">
        <f t="shared" si="143"/>
        <v>96804</v>
      </c>
      <c r="H4573" s="14">
        <v>104.3</v>
      </c>
      <c r="I4573" s="811">
        <v>108.05</v>
      </c>
    </row>
    <row r="4574" spans="2:9" ht="30" x14ac:dyDescent="0.25">
      <c r="B4574" s="6">
        <v>96805</v>
      </c>
      <c r="C4574" s="9" t="s">
        <v>8536</v>
      </c>
      <c r="D4574" s="6" t="s">
        <v>42</v>
      </c>
      <c r="E4574" s="11">
        <f t="shared" si="142"/>
        <v>190.91</v>
      </c>
      <c r="F4574">
        <f t="shared" si="143"/>
        <v>96805</v>
      </c>
      <c r="H4574" s="11">
        <v>188.35</v>
      </c>
      <c r="I4574">
        <v>190.91</v>
      </c>
    </row>
    <row r="4575" spans="2:9" ht="30" x14ac:dyDescent="0.25">
      <c r="B4575" s="4">
        <v>96806</v>
      </c>
      <c r="C4575" s="8" t="s">
        <v>8537</v>
      </c>
      <c r="D4575" s="4" t="s">
        <v>42</v>
      </c>
      <c r="E4575" s="11">
        <f t="shared" si="142"/>
        <v>73.34</v>
      </c>
      <c r="F4575">
        <f t="shared" si="143"/>
        <v>96806</v>
      </c>
      <c r="H4575" s="14">
        <v>71.11</v>
      </c>
      <c r="I4575" s="811">
        <v>73.34</v>
      </c>
    </row>
    <row r="4576" spans="2:9" ht="30" x14ac:dyDescent="0.25">
      <c r="B4576" s="6">
        <v>96807</v>
      </c>
      <c r="C4576" s="9" t="s">
        <v>8538</v>
      </c>
      <c r="D4576" s="6" t="s">
        <v>42</v>
      </c>
      <c r="E4576" s="11">
        <f t="shared" si="142"/>
        <v>117.65</v>
      </c>
      <c r="F4576">
        <f t="shared" si="143"/>
        <v>96807</v>
      </c>
      <c r="H4576" s="11">
        <v>113.27</v>
      </c>
      <c r="I4576">
        <v>117.65</v>
      </c>
    </row>
    <row r="4577" spans="2:9" ht="30" x14ac:dyDescent="0.25">
      <c r="B4577" s="4">
        <v>96808</v>
      </c>
      <c r="C4577" s="8" t="s">
        <v>8539</v>
      </c>
      <c r="D4577" s="4" t="s">
        <v>42</v>
      </c>
      <c r="E4577" s="11">
        <f t="shared" si="142"/>
        <v>14.98</v>
      </c>
      <c r="F4577">
        <f t="shared" si="143"/>
        <v>96808</v>
      </c>
      <c r="H4577" s="14">
        <v>14.13</v>
      </c>
      <c r="I4577" s="811">
        <v>14.98</v>
      </c>
    </row>
    <row r="4578" spans="2:9" ht="30" x14ac:dyDescent="0.25">
      <c r="B4578" s="6">
        <v>96809</v>
      </c>
      <c r="C4578" s="9" t="s">
        <v>8540</v>
      </c>
      <c r="D4578" s="6" t="s">
        <v>42</v>
      </c>
      <c r="E4578" s="11">
        <f t="shared" si="142"/>
        <v>16.54</v>
      </c>
      <c r="F4578">
        <f t="shared" si="143"/>
        <v>96809</v>
      </c>
      <c r="H4578" s="11">
        <v>15.69</v>
      </c>
      <c r="I4578">
        <v>16.54</v>
      </c>
    </row>
    <row r="4579" spans="2:9" ht="30" x14ac:dyDescent="0.25">
      <c r="B4579" s="4">
        <v>96810</v>
      </c>
      <c r="C4579" s="8" t="s">
        <v>8541</v>
      </c>
      <c r="D4579" s="4" t="s">
        <v>42</v>
      </c>
      <c r="E4579" s="11">
        <f t="shared" si="142"/>
        <v>17.96</v>
      </c>
      <c r="F4579">
        <f t="shared" si="143"/>
        <v>96810</v>
      </c>
      <c r="H4579" s="14">
        <v>17</v>
      </c>
      <c r="I4579" s="811">
        <v>17.96</v>
      </c>
    </row>
    <row r="4580" spans="2:9" ht="30" x14ac:dyDescent="0.25">
      <c r="B4580" s="6">
        <v>96811</v>
      </c>
      <c r="C4580" s="9" t="s">
        <v>8542</v>
      </c>
      <c r="D4580" s="6" t="s">
        <v>42</v>
      </c>
      <c r="E4580" s="11">
        <f t="shared" si="142"/>
        <v>18.93</v>
      </c>
      <c r="F4580">
        <f t="shared" si="143"/>
        <v>96811</v>
      </c>
      <c r="H4580" s="11">
        <v>17.920000000000002</v>
      </c>
      <c r="I4580">
        <v>18.93</v>
      </c>
    </row>
    <row r="4581" spans="2:9" ht="30" x14ac:dyDescent="0.25">
      <c r="B4581" s="4">
        <v>96812</v>
      </c>
      <c r="C4581" s="8" t="s">
        <v>8543</v>
      </c>
      <c r="D4581" s="4" t="s">
        <v>42</v>
      </c>
      <c r="E4581" s="11">
        <f t="shared" si="142"/>
        <v>17.239999999999998</v>
      </c>
      <c r="F4581">
        <f t="shared" si="143"/>
        <v>96812</v>
      </c>
      <c r="H4581" s="14">
        <v>16.34</v>
      </c>
      <c r="I4581" s="811">
        <v>17.239999999999998</v>
      </c>
    </row>
    <row r="4582" spans="2:9" ht="30" x14ac:dyDescent="0.25">
      <c r="B4582" s="6">
        <v>96813</v>
      </c>
      <c r="C4582" s="9" t="s">
        <v>8544</v>
      </c>
      <c r="D4582" s="6" t="s">
        <v>42</v>
      </c>
      <c r="E4582" s="11">
        <f t="shared" si="142"/>
        <v>19.649999999999999</v>
      </c>
      <c r="F4582">
        <f t="shared" si="143"/>
        <v>96813</v>
      </c>
      <c r="H4582" s="11">
        <v>18.64</v>
      </c>
      <c r="I4582">
        <v>19.649999999999999</v>
      </c>
    </row>
    <row r="4583" spans="2:9" ht="30" x14ac:dyDescent="0.25">
      <c r="B4583" s="4">
        <v>96814</v>
      </c>
      <c r="C4583" s="8" t="s">
        <v>8545</v>
      </c>
      <c r="D4583" s="4" t="s">
        <v>42</v>
      </c>
      <c r="E4583" s="11">
        <f t="shared" si="142"/>
        <v>14.14</v>
      </c>
      <c r="F4583">
        <f t="shared" si="143"/>
        <v>96814</v>
      </c>
      <c r="H4583" s="14">
        <v>13.45</v>
      </c>
      <c r="I4583" s="811">
        <v>14.14</v>
      </c>
    </row>
    <row r="4584" spans="2:9" ht="30" x14ac:dyDescent="0.25">
      <c r="B4584" s="6">
        <v>96815</v>
      </c>
      <c r="C4584" s="9" t="s">
        <v>8546</v>
      </c>
      <c r="D4584" s="6" t="s">
        <v>42</v>
      </c>
      <c r="E4584" s="11">
        <f t="shared" si="142"/>
        <v>29.42</v>
      </c>
      <c r="F4584">
        <f t="shared" si="143"/>
        <v>96815</v>
      </c>
      <c r="H4584" s="11">
        <v>28.22</v>
      </c>
      <c r="I4584">
        <v>29.42</v>
      </c>
    </row>
    <row r="4585" spans="2:9" ht="30" x14ac:dyDescent="0.25">
      <c r="B4585" s="4">
        <v>96816</v>
      </c>
      <c r="C4585" s="8" t="s">
        <v>8547</v>
      </c>
      <c r="D4585" s="4" t="s">
        <v>42</v>
      </c>
      <c r="E4585" s="11">
        <f t="shared" si="142"/>
        <v>22.21</v>
      </c>
      <c r="F4585">
        <f t="shared" si="143"/>
        <v>96816</v>
      </c>
      <c r="H4585" s="14">
        <v>21.12</v>
      </c>
      <c r="I4585" s="811">
        <v>22.21</v>
      </c>
    </row>
    <row r="4586" spans="2:9" ht="30" x14ac:dyDescent="0.25">
      <c r="B4586" s="6">
        <v>96817</v>
      </c>
      <c r="C4586" s="9" t="s">
        <v>8548</v>
      </c>
      <c r="D4586" s="6" t="s">
        <v>42</v>
      </c>
      <c r="E4586" s="11">
        <f t="shared" si="142"/>
        <v>29.66</v>
      </c>
      <c r="F4586">
        <f t="shared" si="143"/>
        <v>96817</v>
      </c>
      <c r="H4586" s="11">
        <v>28.46</v>
      </c>
      <c r="I4586">
        <v>29.66</v>
      </c>
    </row>
    <row r="4587" spans="2:9" ht="30" x14ac:dyDescent="0.25">
      <c r="B4587" s="4">
        <v>96818</v>
      </c>
      <c r="C4587" s="8" t="s">
        <v>8549</v>
      </c>
      <c r="D4587" s="4" t="s">
        <v>42</v>
      </c>
      <c r="E4587" s="11">
        <f t="shared" si="142"/>
        <v>19.03</v>
      </c>
      <c r="F4587">
        <f t="shared" si="143"/>
        <v>96818</v>
      </c>
      <c r="H4587" s="14">
        <v>18.27</v>
      </c>
      <c r="I4587" s="811">
        <v>19.03</v>
      </c>
    </row>
    <row r="4588" spans="2:9" ht="30" x14ac:dyDescent="0.25">
      <c r="B4588" s="6">
        <v>96819</v>
      </c>
      <c r="C4588" s="9" t="s">
        <v>8550</v>
      </c>
      <c r="D4588" s="6" t="s">
        <v>42</v>
      </c>
      <c r="E4588" s="11">
        <f t="shared" si="142"/>
        <v>20.399999999999999</v>
      </c>
      <c r="F4588">
        <f t="shared" si="143"/>
        <v>96819</v>
      </c>
      <c r="H4588" s="11">
        <v>19.579999999999998</v>
      </c>
      <c r="I4588">
        <v>20.399999999999999</v>
      </c>
    </row>
    <row r="4589" spans="2:9" ht="30" x14ac:dyDescent="0.25">
      <c r="B4589" s="4">
        <v>96820</v>
      </c>
      <c r="C4589" s="8" t="s">
        <v>8551</v>
      </c>
      <c r="D4589" s="4" t="s">
        <v>42</v>
      </c>
      <c r="E4589" s="11">
        <f t="shared" si="142"/>
        <v>35.380000000000003</v>
      </c>
      <c r="F4589">
        <f t="shared" si="143"/>
        <v>96820</v>
      </c>
      <c r="H4589" s="14">
        <v>33.9</v>
      </c>
      <c r="I4589" s="811">
        <v>35.380000000000003</v>
      </c>
    </row>
    <row r="4590" spans="2:9" ht="30" x14ac:dyDescent="0.25">
      <c r="B4590" s="6">
        <v>96821</v>
      </c>
      <c r="C4590" s="9" t="s">
        <v>8552</v>
      </c>
      <c r="D4590" s="6" t="s">
        <v>42</v>
      </c>
      <c r="E4590" s="11">
        <f t="shared" si="142"/>
        <v>33.020000000000003</v>
      </c>
      <c r="F4590">
        <f t="shared" si="143"/>
        <v>96821</v>
      </c>
      <c r="H4590" s="11">
        <v>31.71</v>
      </c>
      <c r="I4590">
        <v>33.020000000000003</v>
      </c>
    </row>
    <row r="4591" spans="2:9" ht="30" x14ac:dyDescent="0.25">
      <c r="B4591" s="4">
        <v>96822</v>
      </c>
      <c r="C4591" s="8" t="s">
        <v>8553</v>
      </c>
      <c r="D4591" s="4" t="s">
        <v>42</v>
      </c>
      <c r="E4591" s="11">
        <f t="shared" si="142"/>
        <v>26.8</v>
      </c>
      <c r="F4591">
        <f t="shared" si="143"/>
        <v>96822</v>
      </c>
      <c r="H4591" s="14">
        <v>25.8</v>
      </c>
      <c r="I4591" s="811">
        <v>26.8</v>
      </c>
    </row>
    <row r="4592" spans="2:9" x14ac:dyDescent="0.25">
      <c r="B4592" s="6">
        <v>96823</v>
      </c>
      <c r="C4592" s="9" t="s">
        <v>8554</v>
      </c>
      <c r="D4592" s="6" t="s">
        <v>42</v>
      </c>
      <c r="E4592" s="11">
        <f t="shared" si="142"/>
        <v>9.9499999999999993</v>
      </c>
      <c r="F4592">
        <f t="shared" si="143"/>
        <v>96823</v>
      </c>
      <c r="H4592" s="11">
        <v>9.51</v>
      </c>
      <c r="I4592">
        <v>9.9499999999999993</v>
      </c>
    </row>
    <row r="4593" spans="2:9" ht="30" x14ac:dyDescent="0.25">
      <c r="B4593" s="4">
        <v>96824</v>
      </c>
      <c r="C4593" s="8" t="s">
        <v>8555</v>
      </c>
      <c r="D4593" s="4" t="s">
        <v>42</v>
      </c>
      <c r="E4593" s="11">
        <f t="shared" si="142"/>
        <v>15.51</v>
      </c>
      <c r="F4593">
        <f t="shared" si="143"/>
        <v>96824</v>
      </c>
      <c r="H4593" s="14">
        <v>14.76</v>
      </c>
      <c r="I4593" s="811">
        <v>15.51</v>
      </c>
    </row>
    <row r="4594" spans="2:9" x14ac:dyDescent="0.25">
      <c r="B4594" s="6">
        <v>96826</v>
      </c>
      <c r="C4594" s="9" t="s">
        <v>8556</v>
      </c>
      <c r="D4594" s="6" t="s">
        <v>42</v>
      </c>
      <c r="E4594" s="11">
        <f t="shared" si="142"/>
        <v>11.53</v>
      </c>
      <c r="F4594">
        <f t="shared" si="143"/>
        <v>96826</v>
      </c>
      <c r="H4594" s="11">
        <v>11.01</v>
      </c>
      <c r="I4594">
        <v>11.53</v>
      </c>
    </row>
    <row r="4595" spans="2:9" ht="30" x14ac:dyDescent="0.25">
      <c r="B4595" s="4">
        <v>96827</v>
      </c>
      <c r="C4595" s="8" t="s">
        <v>8557</v>
      </c>
      <c r="D4595" s="4" t="s">
        <v>42</v>
      </c>
      <c r="E4595" s="11">
        <f t="shared" si="142"/>
        <v>16.899999999999999</v>
      </c>
      <c r="F4595">
        <f t="shared" si="143"/>
        <v>96827</v>
      </c>
      <c r="H4595" s="14">
        <v>16.11</v>
      </c>
      <c r="I4595" s="811">
        <v>16.899999999999999</v>
      </c>
    </row>
    <row r="4596" spans="2:9" ht="30" x14ac:dyDescent="0.25">
      <c r="B4596" s="6">
        <v>96828</v>
      </c>
      <c r="C4596" s="9" t="s">
        <v>8558</v>
      </c>
      <c r="D4596" s="6" t="s">
        <v>42</v>
      </c>
      <c r="E4596" s="11">
        <f t="shared" si="142"/>
        <v>20.85</v>
      </c>
      <c r="F4596">
        <f t="shared" si="143"/>
        <v>96828</v>
      </c>
      <c r="H4596" s="11">
        <v>19.96</v>
      </c>
      <c r="I4596">
        <v>20.85</v>
      </c>
    </row>
    <row r="4597" spans="2:9" ht="30" x14ac:dyDescent="0.25">
      <c r="B4597" s="4">
        <v>96829</v>
      </c>
      <c r="C4597" s="8" t="s">
        <v>8559</v>
      </c>
      <c r="D4597" s="4" t="s">
        <v>42</v>
      </c>
      <c r="E4597" s="11">
        <f t="shared" si="142"/>
        <v>16.190000000000001</v>
      </c>
      <c r="F4597">
        <f t="shared" si="143"/>
        <v>96829</v>
      </c>
      <c r="H4597" s="14">
        <v>15.71</v>
      </c>
      <c r="I4597" s="811">
        <v>16.190000000000001</v>
      </c>
    </row>
    <row r="4598" spans="2:9" x14ac:dyDescent="0.25">
      <c r="B4598" s="6">
        <v>96830</v>
      </c>
      <c r="C4598" s="9" t="s">
        <v>8560</v>
      </c>
      <c r="D4598" s="6" t="s">
        <v>42</v>
      </c>
      <c r="E4598" s="11">
        <f t="shared" si="142"/>
        <v>18.2</v>
      </c>
      <c r="F4598">
        <f t="shared" si="143"/>
        <v>96830</v>
      </c>
      <c r="H4598" s="11">
        <v>17.579999999999998</v>
      </c>
      <c r="I4598">
        <v>18.2</v>
      </c>
    </row>
    <row r="4599" spans="2:9" ht="30" x14ac:dyDescent="0.25">
      <c r="B4599" s="4">
        <v>96832</v>
      </c>
      <c r="C4599" s="8" t="s">
        <v>8561</v>
      </c>
      <c r="D4599" s="4" t="s">
        <v>42</v>
      </c>
      <c r="E4599" s="11">
        <f t="shared" si="142"/>
        <v>26.23</v>
      </c>
      <c r="F4599">
        <f t="shared" si="143"/>
        <v>96832</v>
      </c>
      <c r="H4599" s="14">
        <v>25.28</v>
      </c>
      <c r="I4599" s="811">
        <v>26.23</v>
      </c>
    </row>
    <row r="4600" spans="2:9" ht="30" x14ac:dyDescent="0.25">
      <c r="B4600" s="6">
        <v>96833</v>
      </c>
      <c r="C4600" s="9" t="s">
        <v>8562</v>
      </c>
      <c r="D4600" s="6" t="s">
        <v>42</v>
      </c>
      <c r="E4600" s="11">
        <f t="shared" si="142"/>
        <v>20.68</v>
      </c>
      <c r="F4600">
        <f t="shared" si="143"/>
        <v>96833</v>
      </c>
      <c r="H4600" s="11">
        <v>20.13</v>
      </c>
      <c r="I4600">
        <v>20.68</v>
      </c>
    </row>
    <row r="4601" spans="2:9" x14ac:dyDescent="0.25">
      <c r="B4601" s="4">
        <v>96834</v>
      </c>
      <c r="C4601" s="8" t="s">
        <v>8563</v>
      </c>
      <c r="D4601" s="4" t="s">
        <v>42</v>
      </c>
      <c r="E4601" s="11">
        <f t="shared" si="142"/>
        <v>24.66</v>
      </c>
      <c r="F4601">
        <f t="shared" si="143"/>
        <v>96834</v>
      </c>
      <c r="H4601" s="14">
        <v>23.89</v>
      </c>
      <c r="I4601" s="811">
        <v>24.66</v>
      </c>
    </row>
    <row r="4602" spans="2:9" ht="30" x14ac:dyDescent="0.25">
      <c r="B4602" s="6">
        <v>96836</v>
      </c>
      <c r="C4602" s="9" t="s">
        <v>8564</v>
      </c>
      <c r="D4602" s="6" t="s">
        <v>42</v>
      </c>
      <c r="E4602" s="11">
        <f t="shared" si="142"/>
        <v>29.59</v>
      </c>
      <c r="F4602">
        <f t="shared" si="143"/>
        <v>96836</v>
      </c>
      <c r="H4602" s="11">
        <v>28.89</v>
      </c>
      <c r="I4602">
        <v>29.59</v>
      </c>
    </row>
    <row r="4603" spans="2:9" ht="30" x14ac:dyDescent="0.25">
      <c r="B4603" s="4">
        <v>96837</v>
      </c>
      <c r="C4603" s="8" t="s">
        <v>8565</v>
      </c>
      <c r="D4603" s="4" t="s">
        <v>42</v>
      </c>
      <c r="E4603" s="11">
        <f t="shared" si="142"/>
        <v>18.43</v>
      </c>
      <c r="F4603">
        <f t="shared" si="143"/>
        <v>96837</v>
      </c>
      <c r="H4603" s="14">
        <v>17.47</v>
      </c>
      <c r="I4603" s="811">
        <v>18.43</v>
      </c>
    </row>
    <row r="4604" spans="2:9" ht="30" x14ac:dyDescent="0.25">
      <c r="B4604" s="6">
        <v>96838</v>
      </c>
      <c r="C4604" s="9" t="s">
        <v>8566</v>
      </c>
      <c r="D4604" s="6" t="s">
        <v>42</v>
      </c>
      <c r="E4604" s="11">
        <f t="shared" si="142"/>
        <v>22.18</v>
      </c>
      <c r="F4604">
        <f t="shared" si="143"/>
        <v>96838</v>
      </c>
      <c r="H4604" s="11">
        <v>20.89</v>
      </c>
      <c r="I4604">
        <v>22.18</v>
      </c>
    </row>
    <row r="4605" spans="2:9" ht="30" x14ac:dyDescent="0.25">
      <c r="B4605" s="4">
        <v>96839</v>
      </c>
      <c r="C4605" s="8" t="s">
        <v>8567</v>
      </c>
      <c r="D4605" s="4" t="s">
        <v>42</v>
      </c>
      <c r="E4605" s="11">
        <f t="shared" si="142"/>
        <v>22.94</v>
      </c>
      <c r="F4605">
        <f t="shared" si="143"/>
        <v>96839</v>
      </c>
      <c r="H4605" s="14">
        <v>21.65</v>
      </c>
      <c r="I4605" s="811">
        <v>22.94</v>
      </c>
    </row>
    <row r="4606" spans="2:9" ht="30" x14ac:dyDescent="0.25">
      <c r="B4606" s="6">
        <v>96840</v>
      </c>
      <c r="C4606" s="9" t="s">
        <v>8568</v>
      </c>
      <c r="D4606" s="6" t="s">
        <v>42</v>
      </c>
      <c r="E4606" s="11">
        <f t="shared" si="142"/>
        <v>22.25</v>
      </c>
      <c r="F4606">
        <f t="shared" si="143"/>
        <v>96840</v>
      </c>
      <c r="H4606" s="11">
        <v>21.11</v>
      </c>
      <c r="I4606">
        <v>22.25</v>
      </c>
    </row>
    <row r="4607" spans="2:9" ht="30" x14ac:dyDescent="0.25">
      <c r="B4607" s="4">
        <v>96841</v>
      </c>
      <c r="C4607" s="8" t="s">
        <v>8569</v>
      </c>
      <c r="D4607" s="4" t="s">
        <v>42</v>
      </c>
      <c r="E4607" s="11">
        <f t="shared" si="142"/>
        <v>24.62</v>
      </c>
      <c r="F4607">
        <f t="shared" si="143"/>
        <v>96841</v>
      </c>
      <c r="H4607" s="14">
        <v>23.27</v>
      </c>
      <c r="I4607" s="811">
        <v>24.62</v>
      </c>
    </row>
    <row r="4608" spans="2:9" ht="30" x14ac:dyDescent="0.25">
      <c r="B4608" s="6">
        <v>96842</v>
      </c>
      <c r="C4608" s="9" t="s">
        <v>8570</v>
      </c>
      <c r="D4608" s="6" t="s">
        <v>42</v>
      </c>
      <c r="E4608" s="11">
        <f t="shared" si="142"/>
        <v>28.2</v>
      </c>
      <c r="F4608">
        <f t="shared" si="143"/>
        <v>96842</v>
      </c>
      <c r="H4608" s="11">
        <v>26.69</v>
      </c>
      <c r="I4608">
        <v>28.2</v>
      </c>
    </row>
    <row r="4609" spans="2:9" ht="30" x14ac:dyDescent="0.25">
      <c r="B4609" s="4">
        <v>96843</v>
      </c>
      <c r="C4609" s="8" t="s">
        <v>8571</v>
      </c>
      <c r="D4609" s="4" t="s">
        <v>42</v>
      </c>
      <c r="E4609" s="11">
        <f t="shared" si="142"/>
        <v>25.64</v>
      </c>
      <c r="F4609">
        <f t="shared" si="143"/>
        <v>96843</v>
      </c>
      <c r="H4609" s="14">
        <v>24.29</v>
      </c>
      <c r="I4609" s="811">
        <v>25.64</v>
      </c>
    </row>
    <row r="4610" spans="2:9" ht="30" x14ac:dyDescent="0.25">
      <c r="B4610" s="6">
        <v>96844</v>
      </c>
      <c r="C4610" s="9" t="s">
        <v>8572</v>
      </c>
      <c r="D4610" s="6" t="s">
        <v>42</v>
      </c>
      <c r="E4610" s="11">
        <f t="shared" si="142"/>
        <v>29.53</v>
      </c>
      <c r="F4610">
        <f t="shared" si="143"/>
        <v>96844</v>
      </c>
      <c r="H4610" s="11">
        <v>28.02</v>
      </c>
      <c r="I4610">
        <v>29.53</v>
      </c>
    </row>
    <row r="4611" spans="2:9" ht="30" x14ac:dyDescent="0.25">
      <c r="B4611" s="4">
        <v>96845</v>
      </c>
      <c r="C4611" s="8" t="s">
        <v>8573</v>
      </c>
      <c r="D4611" s="4" t="s">
        <v>42</v>
      </c>
      <c r="E4611" s="11">
        <f t="shared" ref="E4611:E4674" si="144">IF($K$2=$H$1,H4611,I4611)</f>
        <v>35.06</v>
      </c>
      <c r="F4611">
        <f t="shared" ref="F4611:F4674" si="145">IF(LEN($B4611)=7,CONCATENATE(MID($B4611,1,6),"00",RIGHT($B4611,1)),IF(LEN($B4611)=8,CONCATENATE(MID($B4611,1,6),"0",RIGHT($B4611,2)),$B4611))</f>
        <v>96845</v>
      </c>
      <c r="H4611" s="14">
        <v>33.71</v>
      </c>
      <c r="I4611" s="811">
        <v>35.06</v>
      </c>
    </row>
    <row r="4612" spans="2:9" ht="30" x14ac:dyDescent="0.25">
      <c r="B4612" s="6">
        <v>96846</v>
      </c>
      <c r="C4612" s="9" t="s">
        <v>8574</v>
      </c>
      <c r="D4612" s="6" t="s">
        <v>42</v>
      </c>
      <c r="E4612" s="11">
        <f t="shared" si="144"/>
        <v>32.9</v>
      </c>
      <c r="F4612">
        <f t="shared" si="145"/>
        <v>96846</v>
      </c>
      <c r="H4612" s="11">
        <v>31.27</v>
      </c>
      <c r="I4612">
        <v>32.9</v>
      </c>
    </row>
    <row r="4613" spans="2:9" ht="30" x14ac:dyDescent="0.25">
      <c r="B4613" s="4">
        <v>96847</v>
      </c>
      <c r="C4613" s="8" t="s">
        <v>8575</v>
      </c>
      <c r="D4613" s="4" t="s">
        <v>42</v>
      </c>
      <c r="E4613" s="11">
        <f t="shared" si="144"/>
        <v>32.450000000000003</v>
      </c>
      <c r="F4613">
        <f t="shared" si="145"/>
        <v>96847</v>
      </c>
      <c r="H4613" s="14">
        <v>30.82</v>
      </c>
      <c r="I4613" s="811">
        <v>32.450000000000003</v>
      </c>
    </row>
    <row r="4614" spans="2:9" ht="30" x14ac:dyDescent="0.25">
      <c r="B4614" s="6">
        <v>96848</v>
      </c>
      <c r="C4614" s="9" t="s">
        <v>8576</v>
      </c>
      <c r="D4614" s="6" t="s">
        <v>42</v>
      </c>
      <c r="E4614" s="11">
        <f t="shared" si="144"/>
        <v>46.54</v>
      </c>
      <c r="F4614">
        <f t="shared" si="145"/>
        <v>96848</v>
      </c>
      <c r="H4614" s="11">
        <v>44.88</v>
      </c>
      <c r="I4614">
        <v>46.54</v>
      </c>
    </row>
    <row r="4615" spans="2:9" ht="30" x14ac:dyDescent="0.25">
      <c r="B4615" s="4">
        <v>96849</v>
      </c>
      <c r="C4615" s="8" t="s">
        <v>8577</v>
      </c>
      <c r="D4615" s="4" t="s">
        <v>42</v>
      </c>
      <c r="E4615" s="11">
        <f t="shared" si="144"/>
        <v>14.7</v>
      </c>
      <c r="F4615">
        <f t="shared" si="145"/>
        <v>96849</v>
      </c>
      <c r="H4615" s="14">
        <v>14.03</v>
      </c>
      <c r="I4615" s="811">
        <v>14.7</v>
      </c>
    </row>
    <row r="4616" spans="2:9" ht="30" x14ac:dyDescent="0.25">
      <c r="B4616" s="6">
        <v>96850</v>
      </c>
      <c r="C4616" s="9" t="s">
        <v>8578</v>
      </c>
      <c r="D4616" s="6" t="s">
        <v>42</v>
      </c>
      <c r="E4616" s="11">
        <f t="shared" si="144"/>
        <v>20.68</v>
      </c>
      <c r="F4616">
        <f t="shared" si="145"/>
        <v>96850</v>
      </c>
      <c r="H4616" s="11">
        <v>19.55</v>
      </c>
      <c r="I4616">
        <v>20.68</v>
      </c>
    </row>
    <row r="4617" spans="2:9" ht="30" x14ac:dyDescent="0.25">
      <c r="B4617" s="4">
        <v>96852</v>
      </c>
      <c r="C4617" s="8" t="s">
        <v>8579</v>
      </c>
      <c r="D4617" s="4" t="s">
        <v>42</v>
      </c>
      <c r="E4617" s="11">
        <f t="shared" si="144"/>
        <v>18.71</v>
      </c>
      <c r="F4617">
        <f t="shared" si="145"/>
        <v>96852</v>
      </c>
      <c r="H4617" s="14">
        <v>17.920000000000002</v>
      </c>
      <c r="I4617" s="811">
        <v>18.71</v>
      </c>
    </row>
    <row r="4618" spans="2:9" ht="30" x14ac:dyDescent="0.25">
      <c r="B4618" s="6">
        <v>96853</v>
      </c>
      <c r="C4618" s="9" t="s">
        <v>8580</v>
      </c>
      <c r="D4618" s="6" t="s">
        <v>42</v>
      </c>
      <c r="E4618" s="11">
        <f t="shared" si="144"/>
        <v>22.22</v>
      </c>
      <c r="F4618">
        <f t="shared" si="145"/>
        <v>96853</v>
      </c>
      <c r="H4618" s="11">
        <v>21.04</v>
      </c>
      <c r="I4618">
        <v>22.22</v>
      </c>
    </row>
    <row r="4619" spans="2:9" ht="30" x14ac:dyDescent="0.25">
      <c r="B4619" s="4">
        <v>96854</v>
      </c>
      <c r="C4619" s="8" t="s">
        <v>8581</v>
      </c>
      <c r="D4619" s="4" t="s">
        <v>42</v>
      </c>
      <c r="E4619" s="11">
        <f t="shared" si="144"/>
        <v>27.39</v>
      </c>
      <c r="F4619">
        <f t="shared" si="145"/>
        <v>96854</v>
      </c>
      <c r="H4619" s="14">
        <v>26.04</v>
      </c>
      <c r="I4619" s="811">
        <v>27.39</v>
      </c>
    </row>
    <row r="4620" spans="2:9" ht="30" x14ac:dyDescent="0.25">
      <c r="B4620" s="6">
        <v>96855</v>
      </c>
      <c r="C4620" s="9" t="s">
        <v>8582</v>
      </c>
      <c r="D4620" s="6" t="s">
        <v>42</v>
      </c>
      <c r="E4620" s="11">
        <f t="shared" si="144"/>
        <v>29.37</v>
      </c>
      <c r="F4620">
        <f t="shared" si="145"/>
        <v>96855</v>
      </c>
      <c r="H4620" s="11">
        <v>28.43</v>
      </c>
      <c r="I4620">
        <v>29.37</v>
      </c>
    </row>
    <row r="4621" spans="2:9" ht="30" x14ac:dyDescent="0.25">
      <c r="B4621" s="4">
        <v>96856</v>
      </c>
      <c r="C4621" s="8" t="s">
        <v>8583</v>
      </c>
      <c r="D4621" s="4" t="s">
        <v>42</v>
      </c>
      <c r="E4621" s="11">
        <f t="shared" si="144"/>
        <v>31.43</v>
      </c>
      <c r="F4621">
        <f t="shared" si="145"/>
        <v>96856</v>
      </c>
      <c r="H4621" s="14">
        <v>30.17</v>
      </c>
      <c r="I4621" s="811">
        <v>31.43</v>
      </c>
    </row>
    <row r="4622" spans="2:9" ht="30" x14ac:dyDescent="0.25">
      <c r="B4622" s="6">
        <v>96860</v>
      </c>
      <c r="C4622" s="9" t="s">
        <v>8584</v>
      </c>
      <c r="D4622" s="6" t="s">
        <v>42</v>
      </c>
      <c r="E4622" s="11">
        <f t="shared" si="144"/>
        <v>26.36</v>
      </c>
      <c r="F4622">
        <f t="shared" si="145"/>
        <v>96860</v>
      </c>
      <c r="H4622" s="11">
        <v>25.1</v>
      </c>
      <c r="I4622">
        <v>26.36</v>
      </c>
    </row>
    <row r="4623" spans="2:9" ht="30" x14ac:dyDescent="0.25">
      <c r="B4623" s="4">
        <v>96861</v>
      </c>
      <c r="C4623" s="8" t="s">
        <v>18639</v>
      </c>
      <c r="D4623" s="4" t="s">
        <v>42</v>
      </c>
      <c r="E4623" s="11">
        <f t="shared" si="144"/>
        <v>33.33</v>
      </c>
      <c r="F4623">
        <f t="shared" si="145"/>
        <v>96861</v>
      </c>
      <c r="H4623" s="14">
        <v>31.77</v>
      </c>
      <c r="I4623" s="811">
        <v>33.33</v>
      </c>
    </row>
    <row r="4624" spans="2:9" ht="30" x14ac:dyDescent="0.25">
      <c r="B4624" s="6">
        <v>96862</v>
      </c>
      <c r="C4624" s="9" t="s">
        <v>8585</v>
      </c>
      <c r="D4624" s="6" t="s">
        <v>42</v>
      </c>
      <c r="E4624" s="11">
        <f t="shared" si="144"/>
        <v>32.409999999999997</v>
      </c>
      <c r="F4624">
        <f t="shared" si="145"/>
        <v>96862</v>
      </c>
      <c r="H4624" s="11">
        <v>30.9</v>
      </c>
      <c r="I4624">
        <v>32.409999999999997</v>
      </c>
    </row>
    <row r="4625" spans="2:9" ht="30" x14ac:dyDescent="0.25">
      <c r="B4625" s="4">
        <v>96863</v>
      </c>
      <c r="C4625" s="8" t="s">
        <v>8586</v>
      </c>
      <c r="D4625" s="4" t="s">
        <v>42</v>
      </c>
      <c r="E4625" s="11">
        <f t="shared" si="144"/>
        <v>34.14</v>
      </c>
      <c r="F4625">
        <f t="shared" si="145"/>
        <v>96863</v>
      </c>
      <c r="H4625" s="14">
        <v>32.43</v>
      </c>
      <c r="I4625" s="811">
        <v>34.14</v>
      </c>
    </row>
    <row r="4626" spans="2:9" ht="30" x14ac:dyDescent="0.25">
      <c r="B4626" s="6">
        <v>96864</v>
      </c>
      <c r="C4626" s="9" t="s">
        <v>8587</v>
      </c>
      <c r="D4626" s="6" t="s">
        <v>42</v>
      </c>
      <c r="E4626" s="11">
        <f t="shared" si="144"/>
        <v>45.82</v>
      </c>
      <c r="F4626">
        <f t="shared" si="145"/>
        <v>96864</v>
      </c>
      <c r="H4626" s="11">
        <v>44.03</v>
      </c>
      <c r="I4626">
        <v>45.82</v>
      </c>
    </row>
    <row r="4627" spans="2:9" ht="30" x14ac:dyDescent="0.25">
      <c r="B4627" s="4">
        <v>96865</v>
      </c>
      <c r="C4627" s="8" t="s">
        <v>8588</v>
      </c>
      <c r="D4627" s="4" t="s">
        <v>42</v>
      </c>
      <c r="E4627" s="11">
        <f t="shared" si="144"/>
        <v>40.28</v>
      </c>
      <c r="F4627">
        <f t="shared" si="145"/>
        <v>96865</v>
      </c>
      <c r="H4627" s="14">
        <v>38.24</v>
      </c>
      <c r="I4627" s="811">
        <v>40.28</v>
      </c>
    </row>
    <row r="4628" spans="2:9" ht="30" x14ac:dyDescent="0.25">
      <c r="B4628" s="6">
        <v>96866</v>
      </c>
      <c r="C4628" s="9" t="s">
        <v>8589</v>
      </c>
      <c r="D4628" s="6" t="s">
        <v>42</v>
      </c>
      <c r="E4628" s="11">
        <f t="shared" si="144"/>
        <v>59.63</v>
      </c>
      <c r="F4628">
        <f t="shared" si="145"/>
        <v>96866</v>
      </c>
      <c r="H4628" s="11">
        <v>57.41</v>
      </c>
      <c r="I4628">
        <v>59.63</v>
      </c>
    </row>
    <row r="4629" spans="2:9" x14ac:dyDescent="0.25">
      <c r="B4629" s="4">
        <v>96868</v>
      </c>
      <c r="C4629" s="8" t="s">
        <v>8590</v>
      </c>
      <c r="D4629" s="4" t="s">
        <v>42</v>
      </c>
      <c r="E4629" s="11">
        <f t="shared" si="144"/>
        <v>17.21</v>
      </c>
      <c r="F4629">
        <f t="shared" si="145"/>
        <v>96868</v>
      </c>
      <c r="H4629" s="14">
        <v>16.329999999999998</v>
      </c>
      <c r="I4629" s="811">
        <v>17.21</v>
      </c>
    </row>
    <row r="4630" spans="2:9" x14ac:dyDescent="0.25">
      <c r="B4630" s="6">
        <v>96869</v>
      </c>
      <c r="C4630" s="9" t="s">
        <v>8591</v>
      </c>
      <c r="D4630" s="6" t="s">
        <v>42</v>
      </c>
      <c r="E4630" s="11">
        <f t="shared" si="144"/>
        <v>26.4</v>
      </c>
      <c r="F4630">
        <f t="shared" si="145"/>
        <v>96869</v>
      </c>
      <c r="H4630" s="11">
        <v>25.35</v>
      </c>
      <c r="I4630">
        <v>26.4</v>
      </c>
    </row>
    <row r="4631" spans="2:9" x14ac:dyDescent="0.25">
      <c r="B4631" s="4">
        <v>96870</v>
      </c>
      <c r="C4631" s="8" t="s">
        <v>8592</v>
      </c>
      <c r="D4631" s="4" t="s">
        <v>42</v>
      </c>
      <c r="E4631" s="11">
        <f t="shared" si="144"/>
        <v>39.68</v>
      </c>
      <c r="F4631">
        <f t="shared" si="145"/>
        <v>96870</v>
      </c>
      <c r="H4631" s="14">
        <v>38.43</v>
      </c>
      <c r="I4631" s="811">
        <v>39.68</v>
      </c>
    </row>
    <row r="4632" spans="2:9" x14ac:dyDescent="0.25">
      <c r="B4632" s="6">
        <v>96871</v>
      </c>
      <c r="C4632" s="9" t="s">
        <v>8593</v>
      </c>
      <c r="D4632" s="6" t="s">
        <v>42</v>
      </c>
      <c r="E4632" s="11">
        <f t="shared" si="144"/>
        <v>45.35</v>
      </c>
      <c r="F4632">
        <f t="shared" si="145"/>
        <v>96871</v>
      </c>
      <c r="H4632" s="11">
        <v>43.8</v>
      </c>
      <c r="I4632">
        <v>45.35</v>
      </c>
    </row>
    <row r="4633" spans="2:9" ht="30" x14ac:dyDescent="0.25">
      <c r="B4633" s="4">
        <v>96872</v>
      </c>
      <c r="C4633" s="8" t="s">
        <v>8594</v>
      </c>
      <c r="D4633" s="4" t="s">
        <v>42</v>
      </c>
      <c r="E4633" s="11">
        <f t="shared" si="144"/>
        <v>42</v>
      </c>
      <c r="F4633">
        <f t="shared" si="145"/>
        <v>96872</v>
      </c>
      <c r="H4633" s="14">
        <v>40.229999999999997</v>
      </c>
      <c r="I4633" s="811">
        <v>42</v>
      </c>
    </row>
    <row r="4634" spans="2:9" ht="30" x14ac:dyDescent="0.25">
      <c r="B4634" s="6">
        <v>96873</v>
      </c>
      <c r="C4634" s="9" t="s">
        <v>8595</v>
      </c>
      <c r="D4634" s="6" t="s">
        <v>42</v>
      </c>
      <c r="E4634" s="11">
        <f t="shared" si="144"/>
        <v>55.99</v>
      </c>
      <c r="F4634">
        <f t="shared" si="145"/>
        <v>96873</v>
      </c>
      <c r="H4634" s="11">
        <v>54</v>
      </c>
      <c r="I4634">
        <v>55.99</v>
      </c>
    </row>
    <row r="4635" spans="2:9" ht="30" x14ac:dyDescent="0.25">
      <c r="B4635" s="4">
        <v>96874</v>
      </c>
      <c r="C4635" s="8" t="s">
        <v>8596</v>
      </c>
      <c r="D4635" s="4" t="s">
        <v>42</v>
      </c>
      <c r="E4635" s="11">
        <f t="shared" si="144"/>
        <v>51.08</v>
      </c>
      <c r="F4635">
        <f t="shared" si="145"/>
        <v>96874</v>
      </c>
      <c r="H4635" s="14">
        <v>49</v>
      </c>
      <c r="I4635" s="811">
        <v>51.08</v>
      </c>
    </row>
    <row r="4636" spans="2:9" ht="30" x14ac:dyDescent="0.25">
      <c r="B4636" s="6">
        <v>96875</v>
      </c>
      <c r="C4636" s="9" t="s">
        <v>8597</v>
      </c>
      <c r="D4636" s="6" t="s">
        <v>42</v>
      </c>
      <c r="E4636" s="11">
        <f t="shared" si="144"/>
        <v>67.069999999999993</v>
      </c>
      <c r="F4636">
        <f t="shared" si="145"/>
        <v>96875</v>
      </c>
      <c r="H4636" s="11">
        <v>64.77</v>
      </c>
      <c r="I4636">
        <v>67.069999999999993</v>
      </c>
    </row>
    <row r="4637" spans="2:9" ht="30" x14ac:dyDescent="0.25">
      <c r="B4637" s="4">
        <v>96876</v>
      </c>
      <c r="C4637" s="8" t="s">
        <v>8598</v>
      </c>
      <c r="D4637" s="4" t="s">
        <v>42</v>
      </c>
      <c r="E4637" s="11">
        <f t="shared" si="144"/>
        <v>154.47</v>
      </c>
      <c r="F4637">
        <f t="shared" si="145"/>
        <v>96876</v>
      </c>
      <c r="H4637" s="14">
        <v>152.37</v>
      </c>
      <c r="I4637" s="811">
        <v>154.47</v>
      </c>
    </row>
    <row r="4638" spans="2:9" ht="30" x14ac:dyDescent="0.25">
      <c r="B4638" s="6">
        <v>96878</v>
      </c>
      <c r="C4638" s="9" t="s">
        <v>8599</v>
      </c>
      <c r="D4638" s="6" t="s">
        <v>42</v>
      </c>
      <c r="E4638" s="11">
        <f t="shared" si="144"/>
        <v>173.62</v>
      </c>
      <c r="F4638">
        <f t="shared" si="145"/>
        <v>96878</v>
      </c>
      <c r="H4638" s="11">
        <v>171.33</v>
      </c>
      <c r="I4638">
        <v>173.62</v>
      </c>
    </row>
    <row r="4639" spans="2:9" ht="30" x14ac:dyDescent="0.25">
      <c r="B4639" s="4">
        <v>96879</v>
      </c>
      <c r="C4639" s="8" t="s">
        <v>8600</v>
      </c>
      <c r="D4639" s="4" t="s">
        <v>42</v>
      </c>
      <c r="E4639" s="11">
        <f t="shared" si="144"/>
        <v>168.19</v>
      </c>
      <c r="F4639">
        <f t="shared" si="145"/>
        <v>96879</v>
      </c>
      <c r="H4639" s="14">
        <v>165.86</v>
      </c>
      <c r="I4639" s="811">
        <v>168.19</v>
      </c>
    </row>
    <row r="4640" spans="2:9" ht="30" x14ac:dyDescent="0.25">
      <c r="B4640" s="6">
        <v>96881</v>
      </c>
      <c r="C4640" s="9" t="s">
        <v>8601</v>
      </c>
      <c r="D4640" s="6" t="s">
        <v>42</v>
      </c>
      <c r="E4640" s="11">
        <f t="shared" si="144"/>
        <v>199.78</v>
      </c>
      <c r="F4640">
        <f t="shared" si="145"/>
        <v>96881</v>
      </c>
      <c r="H4640" s="11">
        <v>197.18</v>
      </c>
      <c r="I4640">
        <v>199.78</v>
      </c>
    </row>
    <row r="4641" spans="2:9" ht="30" x14ac:dyDescent="0.25">
      <c r="B4641" s="4">
        <v>97430</v>
      </c>
      <c r="C4641" s="8" t="s">
        <v>5162</v>
      </c>
      <c r="D4641" s="4" t="s">
        <v>42</v>
      </c>
      <c r="E4641" s="11">
        <f t="shared" si="144"/>
        <v>36.81</v>
      </c>
      <c r="F4641">
        <f t="shared" si="145"/>
        <v>97430</v>
      </c>
      <c r="H4641" s="14">
        <v>35.07</v>
      </c>
      <c r="I4641" s="811">
        <v>36.81</v>
      </c>
    </row>
    <row r="4642" spans="2:9" ht="30" x14ac:dyDescent="0.25">
      <c r="B4642" s="6">
        <v>97431</v>
      </c>
      <c r="C4642" s="9" t="s">
        <v>5163</v>
      </c>
      <c r="D4642" s="6" t="s">
        <v>42</v>
      </c>
      <c r="E4642" s="11">
        <f t="shared" si="144"/>
        <v>41.14</v>
      </c>
      <c r="F4642">
        <f t="shared" si="145"/>
        <v>97431</v>
      </c>
      <c r="H4642" s="11">
        <v>39.130000000000003</v>
      </c>
      <c r="I4642">
        <v>41.14</v>
      </c>
    </row>
    <row r="4643" spans="2:9" ht="30" x14ac:dyDescent="0.25">
      <c r="B4643" s="4">
        <v>97432</v>
      </c>
      <c r="C4643" s="8" t="s">
        <v>5164</v>
      </c>
      <c r="D4643" s="4" t="s">
        <v>42</v>
      </c>
      <c r="E4643" s="11">
        <f t="shared" si="144"/>
        <v>46.44</v>
      </c>
      <c r="F4643">
        <f t="shared" si="145"/>
        <v>97432</v>
      </c>
      <c r="H4643" s="14">
        <v>44.16</v>
      </c>
      <c r="I4643" s="811">
        <v>46.44</v>
      </c>
    </row>
    <row r="4644" spans="2:9" ht="30" x14ac:dyDescent="0.25">
      <c r="B4644" s="6">
        <v>97433</v>
      </c>
      <c r="C4644" s="9" t="s">
        <v>5165</v>
      </c>
      <c r="D4644" s="6" t="s">
        <v>42</v>
      </c>
      <c r="E4644" s="11">
        <f t="shared" si="144"/>
        <v>82.85</v>
      </c>
      <c r="F4644">
        <f t="shared" si="145"/>
        <v>97433</v>
      </c>
      <c r="H4644" s="11">
        <v>80.23</v>
      </c>
      <c r="I4644">
        <v>82.85</v>
      </c>
    </row>
    <row r="4645" spans="2:9" ht="30" x14ac:dyDescent="0.25">
      <c r="B4645" s="4">
        <v>97434</v>
      </c>
      <c r="C4645" s="8" t="s">
        <v>5166</v>
      </c>
      <c r="D4645" s="4" t="s">
        <v>42</v>
      </c>
      <c r="E4645" s="11">
        <f t="shared" si="144"/>
        <v>84.36</v>
      </c>
      <c r="F4645">
        <f t="shared" si="145"/>
        <v>97434</v>
      </c>
      <c r="H4645" s="14">
        <v>81.739999999999995</v>
      </c>
      <c r="I4645" s="811">
        <v>84.36</v>
      </c>
    </row>
    <row r="4646" spans="2:9" ht="30" x14ac:dyDescent="0.25">
      <c r="B4646" s="6">
        <v>97435</v>
      </c>
      <c r="C4646" s="9" t="s">
        <v>5167</v>
      </c>
      <c r="D4646" s="6" t="s">
        <v>42</v>
      </c>
      <c r="E4646" s="11">
        <f t="shared" si="144"/>
        <v>96.87</v>
      </c>
      <c r="F4646">
        <f t="shared" si="145"/>
        <v>97435</v>
      </c>
      <c r="H4646" s="11">
        <v>93.86</v>
      </c>
      <c r="I4646">
        <v>96.87</v>
      </c>
    </row>
    <row r="4647" spans="2:9" ht="30" x14ac:dyDescent="0.25">
      <c r="B4647" s="4">
        <v>97436</v>
      </c>
      <c r="C4647" s="8" t="s">
        <v>5168</v>
      </c>
      <c r="D4647" s="4" t="s">
        <v>42</v>
      </c>
      <c r="E4647" s="11">
        <f t="shared" si="144"/>
        <v>99.77</v>
      </c>
      <c r="F4647">
        <f t="shared" si="145"/>
        <v>97436</v>
      </c>
      <c r="H4647" s="14">
        <v>96.76</v>
      </c>
      <c r="I4647" s="811">
        <v>99.77</v>
      </c>
    </row>
    <row r="4648" spans="2:9" ht="30" x14ac:dyDescent="0.25">
      <c r="B4648" s="6">
        <v>97437</v>
      </c>
      <c r="C4648" s="9" t="s">
        <v>18640</v>
      </c>
      <c r="D4648" s="6" t="s">
        <v>42</v>
      </c>
      <c r="E4648" s="11">
        <f t="shared" si="144"/>
        <v>110.88</v>
      </c>
      <c r="F4648">
        <f t="shared" si="145"/>
        <v>97437</v>
      </c>
      <c r="H4648" s="11">
        <v>107.46</v>
      </c>
      <c r="I4648">
        <v>110.88</v>
      </c>
    </row>
    <row r="4649" spans="2:9" ht="30" x14ac:dyDescent="0.25">
      <c r="B4649" s="4">
        <v>97438</v>
      </c>
      <c r="C4649" s="8" t="s">
        <v>5169</v>
      </c>
      <c r="D4649" s="4" t="s">
        <v>42</v>
      </c>
      <c r="E4649" s="11">
        <f t="shared" si="144"/>
        <v>113.98</v>
      </c>
      <c r="F4649">
        <f t="shared" si="145"/>
        <v>97438</v>
      </c>
      <c r="H4649" s="14">
        <v>110.56</v>
      </c>
      <c r="I4649" s="811">
        <v>113.98</v>
      </c>
    </row>
    <row r="4650" spans="2:9" x14ac:dyDescent="0.25">
      <c r="B4650" s="6">
        <v>97439</v>
      </c>
      <c r="C4650" s="9" t="s">
        <v>5170</v>
      </c>
      <c r="D4650" s="6" t="s">
        <v>42</v>
      </c>
      <c r="E4650" s="11">
        <f t="shared" si="144"/>
        <v>124.93</v>
      </c>
      <c r="F4650">
        <f t="shared" si="145"/>
        <v>97439</v>
      </c>
      <c r="H4650" s="11">
        <v>121.44</v>
      </c>
      <c r="I4650">
        <v>124.93</v>
      </c>
    </row>
    <row r="4651" spans="2:9" x14ac:dyDescent="0.25">
      <c r="B4651" s="4">
        <v>97440</v>
      </c>
      <c r="C4651" s="8" t="s">
        <v>5171</v>
      </c>
      <c r="D4651" s="4" t="s">
        <v>42</v>
      </c>
      <c r="E4651" s="11">
        <f t="shared" si="144"/>
        <v>149.66</v>
      </c>
      <c r="F4651">
        <f t="shared" si="145"/>
        <v>97440</v>
      </c>
      <c r="H4651" s="14">
        <v>145.65</v>
      </c>
      <c r="I4651" s="811">
        <v>149.66</v>
      </c>
    </row>
    <row r="4652" spans="2:9" x14ac:dyDescent="0.25">
      <c r="B4652" s="6">
        <v>97442</v>
      </c>
      <c r="C4652" s="9" t="s">
        <v>5172</v>
      </c>
      <c r="D4652" s="6" t="s">
        <v>42</v>
      </c>
      <c r="E4652" s="11">
        <f t="shared" si="144"/>
        <v>165.35</v>
      </c>
      <c r="F4652">
        <f t="shared" si="145"/>
        <v>97442</v>
      </c>
      <c r="H4652" s="11">
        <v>160.79</v>
      </c>
      <c r="I4652">
        <v>165.35</v>
      </c>
    </row>
    <row r="4653" spans="2:9" x14ac:dyDescent="0.25">
      <c r="B4653" s="4">
        <v>97443</v>
      </c>
      <c r="C4653" s="8" t="s">
        <v>5173</v>
      </c>
      <c r="D4653" s="4" t="s">
        <v>42</v>
      </c>
      <c r="E4653" s="11">
        <f t="shared" si="144"/>
        <v>110.6</v>
      </c>
      <c r="F4653">
        <f t="shared" si="145"/>
        <v>97443</v>
      </c>
      <c r="H4653" s="14">
        <v>106.77</v>
      </c>
      <c r="I4653" s="811">
        <v>110.6</v>
      </c>
    </row>
    <row r="4654" spans="2:9" ht="30" x14ac:dyDescent="0.25">
      <c r="B4654" s="6">
        <v>97444</v>
      </c>
      <c r="C4654" s="9" t="s">
        <v>5174</v>
      </c>
      <c r="D4654" s="6" t="s">
        <v>42</v>
      </c>
      <c r="E4654" s="11">
        <f t="shared" si="144"/>
        <v>130.99</v>
      </c>
      <c r="F4654">
        <f t="shared" si="145"/>
        <v>97444</v>
      </c>
      <c r="H4654" s="11">
        <v>127.16</v>
      </c>
      <c r="I4654">
        <v>130.99</v>
      </c>
    </row>
    <row r="4655" spans="2:9" x14ac:dyDescent="0.25">
      <c r="B4655" s="4">
        <v>97446</v>
      </c>
      <c r="C4655" s="8" t="s">
        <v>5175</v>
      </c>
      <c r="D4655" s="4" t="s">
        <v>42</v>
      </c>
      <c r="E4655" s="11">
        <f t="shared" si="144"/>
        <v>229.43</v>
      </c>
      <c r="F4655">
        <f t="shared" si="145"/>
        <v>97446</v>
      </c>
      <c r="H4655" s="14">
        <v>225.19</v>
      </c>
      <c r="I4655" s="811">
        <v>229.43</v>
      </c>
    </row>
    <row r="4656" spans="2:9" ht="30" x14ac:dyDescent="0.25">
      <c r="B4656" s="6">
        <v>97447</v>
      </c>
      <c r="C4656" s="9" t="s">
        <v>5176</v>
      </c>
      <c r="D4656" s="6" t="s">
        <v>42</v>
      </c>
      <c r="E4656" s="11">
        <f t="shared" si="144"/>
        <v>229.43</v>
      </c>
      <c r="F4656">
        <f t="shared" si="145"/>
        <v>97447</v>
      </c>
      <c r="H4656" s="11">
        <v>225.19</v>
      </c>
      <c r="I4656">
        <v>229.43</v>
      </c>
    </row>
    <row r="4657" spans="2:9" x14ac:dyDescent="0.25">
      <c r="B4657" s="4">
        <v>97449</v>
      </c>
      <c r="C4657" s="8" t="s">
        <v>5177</v>
      </c>
      <c r="D4657" s="4" t="s">
        <v>42</v>
      </c>
      <c r="E4657" s="11">
        <f t="shared" si="144"/>
        <v>244.2</v>
      </c>
      <c r="F4657">
        <f t="shared" si="145"/>
        <v>97449</v>
      </c>
      <c r="H4657" s="14">
        <v>239.52</v>
      </c>
      <c r="I4657" s="811">
        <v>244.2</v>
      </c>
    </row>
    <row r="4658" spans="2:9" ht="30" x14ac:dyDescent="0.25">
      <c r="B4658" s="6">
        <v>97450</v>
      </c>
      <c r="C4658" s="9" t="s">
        <v>5178</v>
      </c>
      <c r="D4658" s="6" t="s">
        <v>42</v>
      </c>
      <c r="E4658" s="11">
        <f t="shared" si="144"/>
        <v>299.72000000000003</v>
      </c>
      <c r="F4658">
        <f t="shared" si="145"/>
        <v>97450</v>
      </c>
      <c r="H4658" s="11">
        <v>295.04000000000002</v>
      </c>
      <c r="I4658">
        <v>299.72000000000003</v>
      </c>
    </row>
    <row r="4659" spans="2:9" ht="30" x14ac:dyDescent="0.25">
      <c r="B4659" s="4">
        <v>97452</v>
      </c>
      <c r="C4659" s="8" t="s">
        <v>5179</v>
      </c>
      <c r="D4659" s="4" t="s">
        <v>42</v>
      </c>
      <c r="E4659" s="11">
        <f t="shared" si="144"/>
        <v>182.6</v>
      </c>
      <c r="F4659">
        <f t="shared" si="145"/>
        <v>97452</v>
      </c>
      <c r="H4659" s="14">
        <v>176.83</v>
      </c>
      <c r="I4659" s="811">
        <v>182.6</v>
      </c>
    </row>
    <row r="4660" spans="2:9" ht="30" x14ac:dyDescent="0.25">
      <c r="B4660" s="6">
        <v>97453</v>
      </c>
      <c r="C4660" s="9" t="s">
        <v>5180</v>
      </c>
      <c r="D4660" s="6" t="s">
        <v>42</v>
      </c>
      <c r="E4660" s="11">
        <f t="shared" si="144"/>
        <v>194.24</v>
      </c>
      <c r="F4660">
        <f t="shared" si="145"/>
        <v>97453</v>
      </c>
      <c r="H4660" s="11">
        <v>188.47</v>
      </c>
      <c r="I4660">
        <v>194.24</v>
      </c>
    </row>
    <row r="4661" spans="2:9" ht="30" x14ac:dyDescent="0.25">
      <c r="B4661" s="4">
        <v>97454</v>
      </c>
      <c r="C4661" s="8" t="s">
        <v>5181</v>
      </c>
      <c r="D4661" s="4" t="s">
        <v>42</v>
      </c>
      <c r="E4661" s="11">
        <f t="shared" si="144"/>
        <v>314.74</v>
      </c>
      <c r="F4661">
        <f t="shared" si="145"/>
        <v>97454</v>
      </c>
      <c r="H4661" s="14">
        <v>308.36</v>
      </c>
      <c r="I4661" s="811">
        <v>314.74</v>
      </c>
    </row>
    <row r="4662" spans="2:9" ht="30" x14ac:dyDescent="0.25">
      <c r="B4662" s="6">
        <v>97455</v>
      </c>
      <c r="C4662" s="9" t="s">
        <v>5182</v>
      </c>
      <c r="D4662" s="6" t="s">
        <v>42</v>
      </c>
      <c r="E4662" s="11">
        <f t="shared" si="144"/>
        <v>333.35</v>
      </c>
      <c r="F4662">
        <f t="shared" si="145"/>
        <v>97455</v>
      </c>
      <c r="H4662" s="11">
        <v>326.97000000000003</v>
      </c>
      <c r="I4662">
        <v>333.35</v>
      </c>
    </row>
    <row r="4663" spans="2:9" ht="30" x14ac:dyDescent="0.25">
      <c r="B4663" s="4">
        <v>97456</v>
      </c>
      <c r="C4663" s="8" t="s">
        <v>5183</v>
      </c>
      <c r="D4663" s="4" t="s">
        <v>42</v>
      </c>
      <c r="E4663" s="11">
        <f t="shared" si="144"/>
        <v>721.44</v>
      </c>
      <c r="F4663">
        <f t="shared" si="145"/>
        <v>97456</v>
      </c>
      <c r="H4663" s="14">
        <v>714.44</v>
      </c>
      <c r="I4663" s="811">
        <v>721.44</v>
      </c>
    </row>
    <row r="4664" spans="2:9" ht="30" x14ac:dyDescent="0.25">
      <c r="B4664" s="6">
        <v>97457</v>
      </c>
      <c r="C4664" s="9" t="s">
        <v>5184</v>
      </c>
      <c r="D4664" s="6" t="s">
        <v>42</v>
      </c>
      <c r="E4664" s="11">
        <f t="shared" si="144"/>
        <v>637.95000000000005</v>
      </c>
      <c r="F4664">
        <f t="shared" si="145"/>
        <v>97457</v>
      </c>
      <c r="H4664" s="11">
        <v>630.95000000000005</v>
      </c>
      <c r="I4664">
        <v>637.95000000000005</v>
      </c>
    </row>
    <row r="4665" spans="2:9" x14ac:dyDescent="0.25">
      <c r="B4665" s="4">
        <v>97458</v>
      </c>
      <c r="C4665" s="8" t="s">
        <v>5185</v>
      </c>
      <c r="D4665" s="4" t="s">
        <v>42</v>
      </c>
      <c r="E4665" s="11">
        <f t="shared" si="144"/>
        <v>290.20999999999998</v>
      </c>
      <c r="F4665">
        <f t="shared" si="145"/>
        <v>97458</v>
      </c>
      <c r="H4665" s="14">
        <v>282.52999999999997</v>
      </c>
      <c r="I4665" s="811">
        <v>290.20999999999998</v>
      </c>
    </row>
    <row r="4666" spans="2:9" x14ac:dyDescent="0.25">
      <c r="B4666" s="6">
        <v>97459</v>
      </c>
      <c r="C4666" s="9" t="s">
        <v>5186</v>
      </c>
      <c r="D4666" s="6" t="s">
        <v>42</v>
      </c>
      <c r="E4666" s="11">
        <f t="shared" si="144"/>
        <v>503.25</v>
      </c>
      <c r="F4666">
        <f t="shared" si="145"/>
        <v>97459</v>
      </c>
      <c r="H4666" s="11">
        <v>494.74</v>
      </c>
      <c r="I4666">
        <v>503.25</v>
      </c>
    </row>
    <row r="4667" spans="2:9" x14ac:dyDescent="0.25">
      <c r="B4667" s="4">
        <v>97460</v>
      </c>
      <c r="C4667" s="8" t="s">
        <v>5187</v>
      </c>
      <c r="D4667" s="4" t="s">
        <v>42</v>
      </c>
      <c r="E4667" s="11">
        <f t="shared" si="144"/>
        <v>777.76</v>
      </c>
      <c r="F4667">
        <f t="shared" si="145"/>
        <v>97460</v>
      </c>
      <c r="H4667" s="14">
        <v>768.43</v>
      </c>
      <c r="I4667" s="811">
        <v>777.76</v>
      </c>
    </row>
    <row r="4668" spans="2:9" ht="30" x14ac:dyDescent="0.25">
      <c r="B4668" s="6">
        <v>97461</v>
      </c>
      <c r="C4668" s="9" t="s">
        <v>5188</v>
      </c>
      <c r="D4668" s="6" t="s">
        <v>42</v>
      </c>
      <c r="E4668" s="11">
        <f t="shared" si="144"/>
        <v>34.96</v>
      </c>
      <c r="F4668">
        <f t="shared" si="145"/>
        <v>97461</v>
      </c>
      <c r="H4668" s="11">
        <v>33.83</v>
      </c>
      <c r="I4668">
        <v>34.96</v>
      </c>
    </row>
    <row r="4669" spans="2:9" ht="30" x14ac:dyDescent="0.25">
      <c r="B4669" s="4">
        <v>97462</v>
      </c>
      <c r="C4669" s="8" t="s">
        <v>5189</v>
      </c>
      <c r="D4669" s="4" t="s">
        <v>42</v>
      </c>
      <c r="E4669" s="11">
        <f t="shared" si="144"/>
        <v>28.99</v>
      </c>
      <c r="F4669">
        <f t="shared" si="145"/>
        <v>97462</v>
      </c>
      <c r="H4669" s="14">
        <v>27.86</v>
      </c>
      <c r="I4669" s="811">
        <v>28.99</v>
      </c>
    </row>
    <row r="4670" spans="2:9" ht="30" x14ac:dyDescent="0.25">
      <c r="B4670" s="6">
        <v>97464</v>
      </c>
      <c r="C4670" s="9" t="s">
        <v>5190</v>
      </c>
      <c r="D4670" s="6" t="s">
        <v>42</v>
      </c>
      <c r="E4670" s="11">
        <f t="shared" si="144"/>
        <v>50.55</v>
      </c>
      <c r="F4670">
        <f t="shared" si="145"/>
        <v>97464</v>
      </c>
      <c r="H4670" s="11">
        <v>49.1</v>
      </c>
      <c r="I4670">
        <v>50.55</v>
      </c>
    </row>
    <row r="4671" spans="2:9" ht="30" x14ac:dyDescent="0.25">
      <c r="B4671" s="4">
        <v>97465</v>
      </c>
      <c r="C4671" s="8" t="s">
        <v>5191</v>
      </c>
      <c r="D4671" s="4" t="s">
        <v>42</v>
      </c>
      <c r="E4671" s="11">
        <f t="shared" si="144"/>
        <v>60.62</v>
      </c>
      <c r="F4671">
        <f t="shared" si="145"/>
        <v>97465</v>
      </c>
      <c r="H4671" s="14">
        <v>59.17</v>
      </c>
      <c r="I4671" s="811">
        <v>60.62</v>
      </c>
    </row>
    <row r="4672" spans="2:9" ht="30" x14ac:dyDescent="0.25">
      <c r="B4672" s="6">
        <v>97467</v>
      </c>
      <c r="C4672" s="9" t="s">
        <v>5192</v>
      </c>
      <c r="D4672" s="6" t="s">
        <v>42</v>
      </c>
      <c r="E4672" s="11">
        <f t="shared" si="144"/>
        <v>64.180000000000007</v>
      </c>
      <c r="F4672">
        <f t="shared" si="145"/>
        <v>97467</v>
      </c>
      <c r="H4672" s="11">
        <v>62.37</v>
      </c>
      <c r="I4672">
        <v>64.180000000000007</v>
      </c>
    </row>
    <row r="4673" spans="2:9" ht="30" x14ac:dyDescent="0.25">
      <c r="B4673" s="4">
        <v>97468</v>
      </c>
      <c r="C4673" s="8" t="s">
        <v>5193</v>
      </c>
      <c r="D4673" s="4" t="s">
        <v>42</v>
      </c>
      <c r="E4673" s="11">
        <f t="shared" si="144"/>
        <v>77.08</v>
      </c>
      <c r="F4673">
        <f t="shared" si="145"/>
        <v>97468</v>
      </c>
      <c r="H4673" s="14">
        <v>75.27</v>
      </c>
      <c r="I4673" s="811">
        <v>77.08</v>
      </c>
    </row>
    <row r="4674" spans="2:9" ht="30" x14ac:dyDescent="0.25">
      <c r="B4674" s="6">
        <v>97470</v>
      </c>
      <c r="C4674" s="9" t="s">
        <v>5194</v>
      </c>
      <c r="D4674" s="6" t="s">
        <v>42</v>
      </c>
      <c r="E4674" s="11">
        <f t="shared" si="144"/>
        <v>95.23</v>
      </c>
      <c r="F4674">
        <f t="shared" si="145"/>
        <v>97470</v>
      </c>
      <c r="H4674" s="11">
        <v>92.98</v>
      </c>
      <c r="I4674">
        <v>95.23</v>
      </c>
    </row>
    <row r="4675" spans="2:9" ht="30" x14ac:dyDescent="0.25">
      <c r="B4675" s="4">
        <v>97471</v>
      </c>
      <c r="C4675" s="8" t="s">
        <v>5195</v>
      </c>
      <c r="D4675" s="4" t="s">
        <v>42</v>
      </c>
      <c r="E4675" s="11">
        <f t="shared" ref="E4675:E4738" si="146">IF($K$2=$H$1,H4675,I4675)</f>
        <v>115.62</v>
      </c>
      <c r="F4675">
        <f t="shared" ref="F4675:F4738" si="147">IF(LEN($B4675)=7,CONCATENATE(MID($B4675,1,6),"00",RIGHT($B4675,1)),IF(LEN($B4675)=8,CONCATENATE(MID($B4675,1,6),"0",RIGHT($B4675,2)),$B4675))</f>
        <v>97471</v>
      </c>
      <c r="H4675" s="14">
        <v>113.37</v>
      </c>
      <c r="I4675" s="811">
        <v>115.62</v>
      </c>
    </row>
    <row r="4676" spans="2:9" ht="30" x14ac:dyDescent="0.25">
      <c r="B4676" s="6">
        <v>97474</v>
      </c>
      <c r="C4676" s="9" t="s">
        <v>5196</v>
      </c>
      <c r="D4676" s="6" t="s">
        <v>42</v>
      </c>
      <c r="E4676" s="11">
        <f t="shared" si="146"/>
        <v>175.48</v>
      </c>
      <c r="F4676">
        <f t="shared" si="147"/>
        <v>97474</v>
      </c>
      <c r="H4676" s="11">
        <v>172.55</v>
      </c>
      <c r="I4676">
        <v>175.48</v>
      </c>
    </row>
    <row r="4677" spans="2:9" ht="30" x14ac:dyDescent="0.25">
      <c r="B4677" s="4">
        <v>97475</v>
      </c>
      <c r="C4677" s="8" t="s">
        <v>5197</v>
      </c>
      <c r="D4677" s="4" t="s">
        <v>42</v>
      </c>
      <c r="E4677" s="11">
        <f t="shared" si="146"/>
        <v>216.69</v>
      </c>
      <c r="F4677">
        <f t="shared" si="147"/>
        <v>97475</v>
      </c>
      <c r="H4677" s="14">
        <v>213.76</v>
      </c>
      <c r="I4677" s="811">
        <v>216.69</v>
      </c>
    </row>
    <row r="4678" spans="2:9" ht="30" x14ac:dyDescent="0.25">
      <c r="B4678" s="6">
        <v>97477</v>
      </c>
      <c r="C4678" s="9" t="s">
        <v>5198</v>
      </c>
      <c r="D4678" s="6" t="s">
        <v>42</v>
      </c>
      <c r="E4678" s="11">
        <f t="shared" si="146"/>
        <v>234.06</v>
      </c>
      <c r="F4678">
        <f t="shared" si="147"/>
        <v>97477</v>
      </c>
      <c r="H4678" s="11">
        <v>230.44</v>
      </c>
      <c r="I4678">
        <v>234.06</v>
      </c>
    </row>
    <row r="4679" spans="2:9" ht="30" x14ac:dyDescent="0.25">
      <c r="B4679" s="4">
        <v>97478</v>
      </c>
      <c r="C4679" s="8" t="s">
        <v>5199</v>
      </c>
      <c r="D4679" s="4" t="s">
        <v>42</v>
      </c>
      <c r="E4679" s="11">
        <f t="shared" si="146"/>
        <v>289.58</v>
      </c>
      <c r="F4679">
        <f t="shared" si="147"/>
        <v>97478</v>
      </c>
      <c r="H4679" s="14">
        <v>285.95999999999998</v>
      </c>
      <c r="I4679" s="811">
        <v>289.58</v>
      </c>
    </row>
    <row r="4680" spans="2:9" ht="30" x14ac:dyDescent="0.25">
      <c r="B4680" s="6">
        <v>97479</v>
      </c>
      <c r="C4680" s="9" t="s">
        <v>5200</v>
      </c>
      <c r="D4680" s="6" t="s">
        <v>42</v>
      </c>
      <c r="E4680" s="11">
        <f t="shared" si="146"/>
        <v>56.51</v>
      </c>
      <c r="F4680">
        <f t="shared" si="147"/>
        <v>97479</v>
      </c>
      <c r="H4680" s="11">
        <v>54.82</v>
      </c>
      <c r="I4680">
        <v>56.51</v>
      </c>
    </row>
    <row r="4681" spans="2:9" ht="30" x14ac:dyDescent="0.25">
      <c r="B4681" s="4">
        <v>97480</v>
      </c>
      <c r="C4681" s="8" t="s">
        <v>5201</v>
      </c>
      <c r="D4681" s="4" t="s">
        <v>42</v>
      </c>
      <c r="E4681" s="11">
        <f t="shared" si="146"/>
        <v>56.51</v>
      </c>
      <c r="F4681">
        <f t="shared" si="147"/>
        <v>97480</v>
      </c>
      <c r="H4681" s="14">
        <v>54.82</v>
      </c>
      <c r="I4681" s="811">
        <v>56.51</v>
      </c>
    </row>
    <row r="4682" spans="2:9" ht="30" x14ac:dyDescent="0.25">
      <c r="B4682" s="6">
        <v>97481</v>
      </c>
      <c r="C4682" s="9" t="s">
        <v>5202</v>
      </c>
      <c r="D4682" s="6" t="s">
        <v>42</v>
      </c>
      <c r="E4682" s="11">
        <f t="shared" si="146"/>
        <v>82.2</v>
      </c>
      <c r="F4682">
        <f t="shared" si="147"/>
        <v>97481</v>
      </c>
      <c r="H4682" s="11">
        <v>80.040000000000006</v>
      </c>
      <c r="I4682">
        <v>82.2</v>
      </c>
    </row>
    <row r="4683" spans="2:9" ht="30" x14ac:dyDescent="0.25">
      <c r="B4683" s="4">
        <v>97482</v>
      </c>
      <c r="C4683" s="8" t="s">
        <v>5203</v>
      </c>
      <c r="D4683" s="4" t="s">
        <v>42</v>
      </c>
      <c r="E4683" s="11">
        <f t="shared" si="146"/>
        <v>82.2</v>
      </c>
      <c r="F4683">
        <f t="shared" si="147"/>
        <v>97482</v>
      </c>
      <c r="H4683" s="14">
        <v>80.040000000000006</v>
      </c>
      <c r="I4683" s="811">
        <v>82.2</v>
      </c>
    </row>
    <row r="4684" spans="2:9" ht="30" x14ac:dyDescent="0.25">
      <c r="B4684" s="6">
        <v>97483</v>
      </c>
      <c r="C4684" s="9" t="s">
        <v>5204</v>
      </c>
      <c r="D4684" s="6" t="s">
        <v>42</v>
      </c>
      <c r="E4684" s="11">
        <f t="shared" si="146"/>
        <v>115.45</v>
      </c>
      <c r="F4684">
        <f t="shared" si="147"/>
        <v>97483</v>
      </c>
      <c r="H4684" s="11">
        <v>112.74</v>
      </c>
      <c r="I4684">
        <v>115.45</v>
      </c>
    </row>
    <row r="4685" spans="2:9" ht="30" x14ac:dyDescent="0.25">
      <c r="B4685" s="4">
        <v>97484</v>
      </c>
      <c r="C4685" s="8" t="s">
        <v>5205</v>
      </c>
      <c r="D4685" s="4" t="s">
        <v>42</v>
      </c>
      <c r="E4685" s="11">
        <f t="shared" si="146"/>
        <v>115.45</v>
      </c>
      <c r="F4685">
        <f t="shared" si="147"/>
        <v>97484</v>
      </c>
      <c r="H4685" s="14">
        <v>112.74</v>
      </c>
      <c r="I4685" s="811">
        <v>115.45</v>
      </c>
    </row>
    <row r="4686" spans="2:9" ht="30" x14ac:dyDescent="0.25">
      <c r="B4686" s="6">
        <v>97485</v>
      </c>
      <c r="C4686" s="9" t="s">
        <v>5206</v>
      </c>
      <c r="D4686" s="6" t="s">
        <v>42</v>
      </c>
      <c r="E4686" s="11">
        <f t="shared" si="146"/>
        <v>159.58000000000001</v>
      </c>
      <c r="F4686">
        <f t="shared" si="147"/>
        <v>97485</v>
      </c>
      <c r="H4686" s="11">
        <v>156.19999999999999</v>
      </c>
      <c r="I4686">
        <v>159.58000000000001</v>
      </c>
    </row>
    <row r="4687" spans="2:9" ht="30" x14ac:dyDescent="0.25">
      <c r="B4687" s="4">
        <v>97486</v>
      </c>
      <c r="C4687" s="8" t="s">
        <v>5207</v>
      </c>
      <c r="D4687" s="4" t="s">
        <v>42</v>
      </c>
      <c r="E4687" s="11">
        <f t="shared" si="146"/>
        <v>171.22</v>
      </c>
      <c r="F4687">
        <f t="shared" si="147"/>
        <v>97486</v>
      </c>
      <c r="H4687" s="14">
        <v>167.84</v>
      </c>
      <c r="I4687" s="811">
        <v>171.22</v>
      </c>
    </row>
    <row r="4688" spans="2:9" ht="30" x14ac:dyDescent="0.25">
      <c r="B4688" s="6">
        <v>97487</v>
      </c>
      <c r="C4688" s="9" t="s">
        <v>5208</v>
      </c>
      <c r="D4688" s="6" t="s">
        <v>42</v>
      </c>
      <c r="E4688" s="11">
        <f t="shared" si="146"/>
        <v>295.64999999999998</v>
      </c>
      <c r="F4688">
        <f t="shared" si="147"/>
        <v>97487</v>
      </c>
      <c r="H4688" s="11">
        <v>291.25</v>
      </c>
      <c r="I4688">
        <v>295.64999999999998</v>
      </c>
    </row>
    <row r="4689" spans="2:9" ht="30" x14ac:dyDescent="0.25">
      <c r="B4689" s="4">
        <v>97488</v>
      </c>
      <c r="C4689" s="8" t="s">
        <v>5209</v>
      </c>
      <c r="D4689" s="4" t="s">
        <v>42</v>
      </c>
      <c r="E4689" s="11">
        <f t="shared" si="146"/>
        <v>314.26</v>
      </c>
      <c r="F4689">
        <f t="shared" si="147"/>
        <v>97488</v>
      </c>
      <c r="H4689" s="14">
        <v>309.86</v>
      </c>
      <c r="I4689" s="811">
        <v>314.26</v>
      </c>
    </row>
    <row r="4690" spans="2:9" ht="30" x14ac:dyDescent="0.25">
      <c r="B4690" s="6">
        <v>97489</v>
      </c>
      <c r="C4690" s="9" t="s">
        <v>5210</v>
      </c>
      <c r="D4690" s="6" t="s">
        <v>42</v>
      </c>
      <c r="E4690" s="11">
        <f t="shared" si="146"/>
        <v>706.22</v>
      </c>
      <c r="F4690">
        <f t="shared" si="147"/>
        <v>97489</v>
      </c>
      <c r="H4690" s="11">
        <v>700.79</v>
      </c>
      <c r="I4690">
        <v>706.22</v>
      </c>
    </row>
    <row r="4691" spans="2:9" ht="30" x14ac:dyDescent="0.25">
      <c r="B4691" s="4">
        <v>97490</v>
      </c>
      <c r="C4691" s="8" t="s">
        <v>5211</v>
      </c>
      <c r="D4691" s="4" t="s">
        <v>42</v>
      </c>
      <c r="E4691" s="11">
        <f t="shared" si="146"/>
        <v>622.73</v>
      </c>
      <c r="F4691">
        <f t="shared" si="147"/>
        <v>97490</v>
      </c>
      <c r="H4691" s="14">
        <v>617.29999999999995</v>
      </c>
      <c r="I4691" s="811">
        <v>622.73</v>
      </c>
    </row>
    <row r="4692" spans="2:9" ht="30" x14ac:dyDescent="0.25">
      <c r="B4692" s="6">
        <v>97491</v>
      </c>
      <c r="C4692" s="9" t="s">
        <v>5212</v>
      </c>
      <c r="D4692" s="6" t="s">
        <v>42</v>
      </c>
      <c r="E4692" s="11">
        <f t="shared" si="146"/>
        <v>87.69</v>
      </c>
      <c r="F4692">
        <f t="shared" si="147"/>
        <v>97491</v>
      </c>
      <c r="H4692" s="11">
        <v>85.44</v>
      </c>
      <c r="I4692">
        <v>87.69</v>
      </c>
    </row>
    <row r="4693" spans="2:9" ht="30" x14ac:dyDescent="0.25">
      <c r="B4693" s="4">
        <v>97492</v>
      </c>
      <c r="C4693" s="8" t="s">
        <v>5213</v>
      </c>
      <c r="D4693" s="4" t="s">
        <v>42</v>
      </c>
      <c r="E4693" s="11">
        <f t="shared" si="146"/>
        <v>129.08000000000001</v>
      </c>
      <c r="F4693">
        <f t="shared" si="147"/>
        <v>97492</v>
      </c>
      <c r="H4693" s="14">
        <v>126.18</v>
      </c>
      <c r="I4693" s="811">
        <v>129.08000000000001</v>
      </c>
    </row>
    <row r="4694" spans="2:9" ht="30" x14ac:dyDescent="0.25">
      <c r="B4694" s="6">
        <v>97493</v>
      </c>
      <c r="C4694" s="9" t="s">
        <v>5214</v>
      </c>
      <c r="D4694" s="6" t="s">
        <v>42</v>
      </c>
      <c r="E4694" s="11">
        <f t="shared" si="146"/>
        <v>166.57</v>
      </c>
      <c r="F4694">
        <f t="shared" si="147"/>
        <v>97493</v>
      </c>
      <c r="H4694" s="11">
        <v>162.94999999999999</v>
      </c>
      <c r="I4694">
        <v>166.57</v>
      </c>
    </row>
    <row r="4695" spans="2:9" ht="30" x14ac:dyDescent="0.25">
      <c r="B4695" s="4">
        <v>97494</v>
      </c>
      <c r="C4695" s="8" t="s">
        <v>5215</v>
      </c>
      <c r="D4695" s="4" t="s">
        <v>42</v>
      </c>
      <c r="E4695" s="11">
        <f t="shared" si="146"/>
        <v>259.48</v>
      </c>
      <c r="F4695">
        <f t="shared" si="147"/>
        <v>97494</v>
      </c>
      <c r="H4695" s="14">
        <v>254.97</v>
      </c>
      <c r="I4695" s="811">
        <v>259.48</v>
      </c>
    </row>
    <row r="4696" spans="2:9" ht="30" x14ac:dyDescent="0.25">
      <c r="B4696" s="6">
        <v>97495</v>
      </c>
      <c r="C4696" s="9" t="s">
        <v>5216</v>
      </c>
      <c r="D4696" s="6" t="s">
        <v>42</v>
      </c>
      <c r="E4696" s="11">
        <f t="shared" si="146"/>
        <v>477.75</v>
      </c>
      <c r="F4696">
        <f t="shared" si="147"/>
        <v>97495</v>
      </c>
      <c r="H4696" s="11">
        <v>471.88</v>
      </c>
      <c r="I4696">
        <v>477.75</v>
      </c>
    </row>
    <row r="4697" spans="2:9" ht="30" x14ac:dyDescent="0.25">
      <c r="B4697" s="4">
        <v>97496</v>
      </c>
      <c r="C4697" s="8" t="s">
        <v>5217</v>
      </c>
      <c r="D4697" s="4" t="s">
        <v>42</v>
      </c>
      <c r="E4697" s="11">
        <f t="shared" si="146"/>
        <v>757.5</v>
      </c>
      <c r="F4697">
        <f t="shared" si="147"/>
        <v>97496</v>
      </c>
      <c r="H4697" s="14">
        <v>750.27</v>
      </c>
      <c r="I4697" s="811">
        <v>757.5</v>
      </c>
    </row>
    <row r="4698" spans="2:9" ht="30" x14ac:dyDescent="0.25">
      <c r="B4698" s="6">
        <v>97499</v>
      </c>
      <c r="C4698" s="9" t="s">
        <v>5218</v>
      </c>
      <c r="D4698" s="6" t="s">
        <v>42</v>
      </c>
      <c r="E4698" s="11">
        <f t="shared" si="146"/>
        <v>32.479999999999997</v>
      </c>
      <c r="F4698">
        <f t="shared" si="147"/>
        <v>97499</v>
      </c>
      <c r="H4698" s="11">
        <v>31.61</v>
      </c>
      <c r="I4698">
        <v>32.479999999999997</v>
      </c>
    </row>
    <row r="4699" spans="2:9" ht="30" x14ac:dyDescent="0.25">
      <c r="B4699" s="4">
        <v>97500</v>
      </c>
      <c r="C4699" s="8" t="s">
        <v>5219</v>
      </c>
      <c r="D4699" s="4" t="s">
        <v>42</v>
      </c>
      <c r="E4699" s="11">
        <f t="shared" si="146"/>
        <v>26.51</v>
      </c>
      <c r="F4699">
        <f t="shared" si="147"/>
        <v>97500</v>
      </c>
      <c r="H4699" s="14">
        <v>25.64</v>
      </c>
      <c r="I4699" s="811">
        <v>26.51</v>
      </c>
    </row>
    <row r="4700" spans="2:9" ht="30" x14ac:dyDescent="0.25">
      <c r="B4700" s="6">
        <v>97502</v>
      </c>
      <c r="C4700" s="9" t="s">
        <v>5220</v>
      </c>
      <c r="D4700" s="6" t="s">
        <v>42</v>
      </c>
      <c r="E4700" s="11">
        <f t="shared" si="146"/>
        <v>45.95</v>
      </c>
      <c r="F4700">
        <f t="shared" si="147"/>
        <v>97502</v>
      </c>
      <c r="H4700" s="11">
        <v>44.99</v>
      </c>
      <c r="I4700">
        <v>45.95</v>
      </c>
    </row>
    <row r="4701" spans="2:9" ht="30" x14ac:dyDescent="0.25">
      <c r="B4701" s="4">
        <v>97503</v>
      </c>
      <c r="C4701" s="8" t="s">
        <v>5221</v>
      </c>
      <c r="D4701" s="4" t="s">
        <v>42</v>
      </c>
      <c r="E4701" s="11">
        <f t="shared" si="146"/>
        <v>56.25</v>
      </c>
      <c r="F4701">
        <f t="shared" si="147"/>
        <v>97503</v>
      </c>
      <c r="H4701" s="14">
        <v>55.26</v>
      </c>
      <c r="I4701" s="811">
        <v>56.25</v>
      </c>
    </row>
    <row r="4702" spans="2:9" ht="30" x14ac:dyDescent="0.25">
      <c r="B4702" s="6">
        <v>97505</v>
      </c>
      <c r="C4702" s="9" t="s">
        <v>5222</v>
      </c>
      <c r="D4702" s="6" t="s">
        <v>42</v>
      </c>
      <c r="E4702" s="11">
        <f t="shared" si="146"/>
        <v>57.69</v>
      </c>
      <c r="F4702">
        <f t="shared" si="147"/>
        <v>97505</v>
      </c>
      <c r="H4702" s="11">
        <v>56.56</v>
      </c>
      <c r="I4702">
        <v>57.69</v>
      </c>
    </row>
    <row r="4703" spans="2:9" ht="30" x14ac:dyDescent="0.25">
      <c r="B4703" s="4">
        <v>97506</v>
      </c>
      <c r="C4703" s="8" t="s">
        <v>5223</v>
      </c>
      <c r="D4703" s="4" t="s">
        <v>42</v>
      </c>
      <c r="E4703" s="11">
        <f t="shared" si="146"/>
        <v>70.59</v>
      </c>
      <c r="F4703">
        <f t="shared" si="147"/>
        <v>97506</v>
      </c>
      <c r="H4703" s="14">
        <v>69.459999999999994</v>
      </c>
      <c r="I4703" s="811">
        <v>70.59</v>
      </c>
    </row>
    <row r="4704" spans="2:9" ht="30" x14ac:dyDescent="0.25">
      <c r="B4704" s="6">
        <v>97508</v>
      </c>
      <c r="C4704" s="9" t="s">
        <v>5224</v>
      </c>
      <c r="D4704" s="6" t="s">
        <v>42</v>
      </c>
      <c r="E4704" s="11">
        <f t="shared" si="146"/>
        <v>86.06</v>
      </c>
      <c r="F4704">
        <f t="shared" si="147"/>
        <v>97508</v>
      </c>
      <c r="H4704" s="11">
        <v>84.74</v>
      </c>
      <c r="I4704">
        <v>86.06</v>
      </c>
    </row>
    <row r="4705" spans="2:9" ht="30" x14ac:dyDescent="0.25">
      <c r="B4705" s="4">
        <v>97509</v>
      </c>
      <c r="C4705" s="8" t="s">
        <v>5225</v>
      </c>
      <c r="D4705" s="4" t="s">
        <v>42</v>
      </c>
      <c r="E4705" s="11">
        <f t="shared" si="146"/>
        <v>106.45</v>
      </c>
      <c r="F4705">
        <f t="shared" si="147"/>
        <v>97509</v>
      </c>
      <c r="H4705" s="14">
        <v>105.13</v>
      </c>
      <c r="I4705" s="811">
        <v>106.45</v>
      </c>
    </row>
    <row r="4706" spans="2:9" ht="30" x14ac:dyDescent="0.25">
      <c r="B4706" s="6">
        <v>97511</v>
      </c>
      <c r="C4706" s="9" t="s">
        <v>5226</v>
      </c>
      <c r="D4706" s="6" t="s">
        <v>42</v>
      </c>
      <c r="E4706" s="11">
        <f t="shared" si="146"/>
        <v>162.29</v>
      </c>
      <c r="F4706">
        <f t="shared" si="147"/>
        <v>97511</v>
      </c>
      <c r="H4706" s="11">
        <v>160.72</v>
      </c>
      <c r="I4706">
        <v>162.29</v>
      </c>
    </row>
    <row r="4707" spans="2:9" ht="30" x14ac:dyDescent="0.25">
      <c r="B4707" s="4">
        <v>97512</v>
      </c>
      <c r="C4707" s="8" t="s">
        <v>5227</v>
      </c>
      <c r="D4707" s="4" t="s">
        <v>42</v>
      </c>
      <c r="E4707" s="11">
        <f t="shared" si="146"/>
        <v>203.5</v>
      </c>
      <c r="F4707">
        <f t="shared" si="147"/>
        <v>97512</v>
      </c>
      <c r="H4707" s="14">
        <v>201.93</v>
      </c>
      <c r="I4707" s="811">
        <v>203.5</v>
      </c>
    </row>
    <row r="4708" spans="2:9" ht="30" x14ac:dyDescent="0.25">
      <c r="B4708" s="6">
        <v>97514</v>
      </c>
      <c r="C4708" s="9" t="s">
        <v>5228</v>
      </c>
      <c r="D4708" s="6" t="s">
        <v>42</v>
      </c>
      <c r="E4708" s="11">
        <f t="shared" si="146"/>
        <v>216.73</v>
      </c>
      <c r="F4708">
        <f t="shared" si="147"/>
        <v>97514</v>
      </c>
      <c r="H4708" s="11">
        <v>214.91</v>
      </c>
      <c r="I4708">
        <v>216.73</v>
      </c>
    </row>
    <row r="4709" spans="2:9" ht="30" x14ac:dyDescent="0.25">
      <c r="B4709" s="4">
        <v>97515</v>
      </c>
      <c r="C4709" s="8" t="s">
        <v>5229</v>
      </c>
      <c r="D4709" s="4" t="s">
        <v>42</v>
      </c>
      <c r="E4709" s="11">
        <f t="shared" si="146"/>
        <v>272.25</v>
      </c>
      <c r="F4709">
        <f t="shared" si="147"/>
        <v>97515</v>
      </c>
      <c r="H4709" s="14">
        <v>270.43</v>
      </c>
      <c r="I4709" s="811">
        <v>272.25</v>
      </c>
    </row>
    <row r="4710" spans="2:9" ht="30" x14ac:dyDescent="0.25">
      <c r="B4710" s="6">
        <v>97517</v>
      </c>
      <c r="C4710" s="9" t="s">
        <v>5230</v>
      </c>
      <c r="D4710" s="6" t="s">
        <v>42</v>
      </c>
      <c r="E4710" s="11">
        <f t="shared" si="146"/>
        <v>52.8</v>
      </c>
      <c r="F4710">
        <f t="shared" si="147"/>
        <v>97517</v>
      </c>
      <c r="H4710" s="11">
        <v>51.48</v>
      </c>
      <c r="I4710">
        <v>52.8</v>
      </c>
    </row>
    <row r="4711" spans="2:9" ht="30" x14ac:dyDescent="0.25">
      <c r="B4711" s="4">
        <v>97518</v>
      </c>
      <c r="C4711" s="8" t="s">
        <v>5231</v>
      </c>
      <c r="D4711" s="4" t="s">
        <v>42</v>
      </c>
      <c r="E4711" s="11">
        <f t="shared" si="146"/>
        <v>52.8</v>
      </c>
      <c r="F4711">
        <f t="shared" si="147"/>
        <v>97518</v>
      </c>
      <c r="H4711" s="14">
        <v>51.48</v>
      </c>
      <c r="I4711" s="811">
        <v>52.8</v>
      </c>
    </row>
    <row r="4712" spans="2:9" ht="30" x14ac:dyDescent="0.25">
      <c r="B4712" s="6">
        <v>97519</v>
      </c>
      <c r="C4712" s="9" t="s">
        <v>5232</v>
      </c>
      <c r="D4712" s="6" t="s">
        <v>42</v>
      </c>
      <c r="E4712" s="11">
        <f t="shared" si="146"/>
        <v>75.64</v>
      </c>
      <c r="F4712">
        <f t="shared" si="147"/>
        <v>97519</v>
      </c>
      <c r="H4712" s="11">
        <v>74.16</v>
      </c>
      <c r="I4712">
        <v>75.64</v>
      </c>
    </row>
    <row r="4713" spans="2:9" ht="30" x14ac:dyDescent="0.25">
      <c r="B4713" s="4">
        <v>97520</v>
      </c>
      <c r="C4713" s="8" t="s">
        <v>5233</v>
      </c>
      <c r="D4713" s="4" t="s">
        <v>42</v>
      </c>
      <c r="E4713" s="11">
        <f t="shared" si="146"/>
        <v>75.64</v>
      </c>
      <c r="F4713">
        <f t="shared" si="147"/>
        <v>97520</v>
      </c>
      <c r="H4713" s="14">
        <v>74.16</v>
      </c>
      <c r="I4713" s="811">
        <v>75.64</v>
      </c>
    </row>
    <row r="4714" spans="2:9" ht="30" x14ac:dyDescent="0.25">
      <c r="B4714" s="6">
        <v>97521</v>
      </c>
      <c r="C4714" s="9" t="s">
        <v>5234</v>
      </c>
      <c r="D4714" s="6" t="s">
        <v>42</v>
      </c>
      <c r="E4714" s="11">
        <f t="shared" si="146"/>
        <v>105.69</v>
      </c>
      <c r="F4714">
        <f t="shared" si="147"/>
        <v>97521</v>
      </c>
      <c r="H4714" s="11">
        <v>104</v>
      </c>
      <c r="I4714">
        <v>105.69</v>
      </c>
    </row>
    <row r="4715" spans="2:9" ht="30" x14ac:dyDescent="0.25">
      <c r="B4715" s="4">
        <v>97522</v>
      </c>
      <c r="C4715" s="8" t="s">
        <v>5235</v>
      </c>
      <c r="D4715" s="4" t="s">
        <v>42</v>
      </c>
      <c r="E4715" s="11">
        <f t="shared" si="146"/>
        <v>105.69</v>
      </c>
      <c r="F4715">
        <f t="shared" si="147"/>
        <v>97522</v>
      </c>
      <c r="H4715" s="14">
        <v>104</v>
      </c>
      <c r="I4715" s="811">
        <v>105.69</v>
      </c>
    </row>
    <row r="4716" spans="2:9" ht="30" x14ac:dyDescent="0.25">
      <c r="B4716" s="6">
        <v>97523</v>
      </c>
      <c r="C4716" s="9" t="s">
        <v>5236</v>
      </c>
      <c r="D4716" s="6" t="s">
        <v>42</v>
      </c>
      <c r="E4716" s="11">
        <f t="shared" si="146"/>
        <v>145.81</v>
      </c>
      <c r="F4716">
        <f t="shared" si="147"/>
        <v>97523</v>
      </c>
      <c r="H4716" s="11">
        <v>143.86000000000001</v>
      </c>
      <c r="I4716">
        <v>145.81</v>
      </c>
    </row>
    <row r="4717" spans="2:9" ht="30" x14ac:dyDescent="0.25">
      <c r="B4717" s="4">
        <v>97524</v>
      </c>
      <c r="C4717" s="8" t="s">
        <v>5237</v>
      </c>
      <c r="D4717" s="4" t="s">
        <v>42</v>
      </c>
      <c r="E4717" s="11">
        <f t="shared" si="146"/>
        <v>157.44999999999999</v>
      </c>
      <c r="F4717">
        <f t="shared" si="147"/>
        <v>97524</v>
      </c>
      <c r="H4717" s="14">
        <v>155.5</v>
      </c>
      <c r="I4717" s="811">
        <v>157.44999999999999</v>
      </c>
    </row>
    <row r="4718" spans="2:9" ht="30" x14ac:dyDescent="0.25">
      <c r="B4718" s="6">
        <v>97525</v>
      </c>
      <c r="C4718" s="9" t="s">
        <v>5238</v>
      </c>
      <c r="D4718" s="6" t="s">
        <v>42</v>
      </c>
      <c r="E4718" s="11">
        <f t="shared" si="146"/>
        <v>275.77</v>
      </c>
      <c r="F4718">
        <f t="shared" si="147"/>
        <v>97525</v>
      </c>
      <c r="H4718" s="11">
        <v>273.42</v>
      </c>
      <c r="I4718">
        <v>275.77</v>
      </c>
    </row>
    <row r="4719" spans="2:9" ht="30" x14ac:dyDescent="0.25">
      <c r="B4719" s="4">
        <v>97526</v>
      </c>
      <c r="C4719" s="8" t="s">
        <v>5239</v>
      </c>
      <c r="D4719" s="4" t="s">
        <v>42</v>
      </c>
      <c r="E4719" s="11">
        <f t="shared" si="146"/>
        <v>294.38</v>
      </c>
      <c r="F4719">
        <f t="shared" si="147"/>
        <v>97526</v>
      </c>
      <c r="H4719" s="14">
        <v>292.02999999999997</v>
      </c>
      <c r="I4719" s="811">
        <v>294.38</v>
      </c>
    </row>
    <row r="4720" spans="2:9" ht="30" x14ac:dyDescent="0.25">
      <c r="B4720" s="6">
        <v>97527</v>
      </c>
      <c r="C4720" s="9" t="s">
        <v>5240</v>
      </c>
      <c r="D4720" s="6" t="s">
        <v>42</v>
      </c>
      <c r="E4720" s="11">
        <f t="shared" si="146"/>
        <v>680.29</v>
      </c>
      <c r="F4720">
        <f t="shared" si="147"/>
        <v>97527</v>
      </c>
      <c r="H4720" s="11">
        <v>677.54</v>
      </c>
      <c r="I4720">
        <v>680.29</v>
      </c>
    </row>
    <row r="4721" spans="2:9" ht="30" x14ac:dyDescent="0.25">
      <c r="B4721" s="4">
        <v>97528</v>
      </c>
      <c r="C4721" s="8" t="s">
        <v>5241</v>
      </c>
      <c r="D4721" s="4" t="s">
        <v>42</v>
      </c>
      <c r="E4721" s="11">
        <f t="shared" si="146"/>
        <v>596.79999999999995</v>
      </c>
      <c r="F4721">
        <f t="shared" si="147"/>
        <v>97528</v>
      </c>
      <c r="H4721" s="14">
        <v>594.04999999999995</v>
      </c>
      <c r="I4721" s="811">
        <v>596.79999999999995</v>
      </c>
    </row>
    <row r="4722" spans="2:9" ht="30" x14ac:dyDescent="0.25">
      <c r="B4722" s="6">
        <v>97529</v>
      </c>
      <c r="C4722" s="9" t="s">
        <v>5242</v>
      </c>
      <c r="D4722" s="6" t="s">
        <v>42</v>
      </c>
      <c r="E4722" s="11">
        <f t="shared" si="146"/>
        <v>82.81</v>
      </c>
      <c r="F4722">
        <f t="shared" si="147"/>
        <v>97529</v>
      </c>
      <c r="H4722" s="11">
        <v>81.06</v>
      </c>
      <c r="I4722">
        <v>82.81</v>
      </c>
    </row>
    <row r="4723" spans="2:9" ht="30" x14ac:dyDescent="0.25">
      <c r="B4723" s="4">
        <v>97530</v>
      </c>
      <c r="C4723" s="8" t="s">
        <v>5243</v>
      </c>
      <c r="D4723" s="4" t="s">
        <v>42</v>
      </c>
      <c r="E4723" s="11">
        <f t="shared" si="146"/>
        <v>120.33</v>
      </c>
      <c r="F4723">
        <f t="shared" si="147"/>
        <v>97530</v>
      </c>
      <c r="H4723" s="14">
        <v>118.35</v>
      </c>
      <c r="I4723" s="811">
        <v>120.33</v>
      </c>
    </row>
    <row r="4724" spans="2:9" ht="30" x14ac:dyDescent="0.25">
      <c r="B4724" s="6">
        <v>97531</v>
      </c>
      <c r="C4724" s="9" t="s">
        <v>5244</v>
      </c>
      <c r="D4724" s="6" t="s">
        <v>42</v>
      </c>
      <c r="E4724" s="11">
        <f t="shared" si="146"/>
        <v>153.53</v>
      </c>
      <c r="F4724">
        <f t="shared" si="147"/>
        <v>97531</v>
      </c>
      <c r="H4724" s="11">
        <v>151.26</v>
      </c>
      <c r="I4724">
        <v>153.53</v>
      </c>
    </row>
    <row r="4725" spans="2:9" ht="30" x14ac:dyDescent="0.25">
      <c r="B4725" s="4">
        <v>97532</v>
      </c>
      <c r="C4725" s="8" t="s">
        <v>5245</v>
      </c>
      <c r="D4725" s="4" t="s">
        <v>42</v>
      </c>
      <c r="E4725" s="11">
        <f t="shared" si="146"/>
        <v>241.13</v>
      </c>
      <c r="F4725">
        <f t="shared" si="147"/>
        <v>97532</v>
      </c>
      <c r="H4725" s="14">
        <v>238.5</v>
      </c>
      <c r="I4725" s="811">
        <v>241.13</v>
      </c>
    </row>
    <row r="4726" spans="2:9" ht="30" x14ac:dyDescent="0.25">
      <c r="B4726" s="6">
        <v>97533</v>
      </c>
      <c r="C4726" s="9" t="s">
        <v>5246</v>
      </c>
      <c r="D4726" s="6" t="s">
        <v>42</v>
      </c>
      <c r="E4726" s="11">
        <f t="shared" si="146"/>
        <v>455.18</v>
      </c>
      <c r="F4726">
        <f t="shared" si="147"/>
        <v>97533</v>
      </c>
      <c r="H4726" s="11">
        <v>451.64</v>
      </c>
      <c r="I4726">
        <v>455.18</v>
      </c>
    </row>
    <row r="4727" spans="2:9" ht="30" x14ac:dyDescent="0.25">
      <c r="B4727" s="4">
        <v>97534</v>
      </c>
      <c r="C4727" s="8" t="s">
        <v>5247</v>
      </c>
      <c r="D4727" s="4" t="s">
        <v>42</v>
      </c>
      <c r="E4727" s="11">
        <f t="shared" si="146"/>
        <v>722.91</v>
      </c>
      <c r="F4727">
        <f t="shared" si="147"/>
        <v>97534</v>
      </c>
      <c r="H4727" s="14">
        <v>719.26</v>
      </c>
      <c r="I4727" s="811">
        <v>722.91</v>
      </c>
    </row>
    <row r="4728" spans="2:9" ht="30" x14ac:dyDescent="0.25">
      <c r="B4728" s="6">
        <v>97537</v>
      </c>
      <c r="C4728" s="9" t="s">
        <v>5248</v>
      </c>
      <c r="D4728" s="6" t="s">
        <v>42</v>
      </c>
      <c r="E4728" s="11">
        <f t="shared" si="146"/>
        <v>24.16</v>
      </c>
      <c r="F4728">
        <f t="shared" si="147"/>
        <v>97537</v>
      </c>
      <c r="H4728" s="11">
        <v>23.3</v>
      </c>
      <c r="I4728">
        <v>24.16</v>
      </c>
    </row>
    <row r="4729" spans="2:9" ht="30" x14ac:dyDescent="0.25">
      <c r="B4729" s="4">
        <v>97540</v>
      </c>
      <c r="C4729" s="8" t="s">
        <v>5249</v>
      </c>
      <c r="D4729" s="4" t="s">
        <v>42</v>
      </c>
      <c r="E4729" s="11">
        <f t="shared" si="146"/>
        <v>32.14</v>
      </c>
      <c r="F4729">
        <f t="shared" si="147"/>
        <v>97540</v>
      </c>
      <c r="H4729" s="14">
        <v>30.66</v>
      </c>
      <c r="I4729" s="811">
        <v>32.14</v>
      </c>
    </row>
    <row r="4730" spans="2:9" ht="30" x14ac:dyDescent="0.25">
      <c r="B4730" s="6">
        <v>97541</v>
      </c>
      <c r="C4730" s="9" t="s">
        <v>5250</v>
      </c>
      <c r="D4730" s="6" t="s">
        <v>42</v>
      </c>
      <c r="E4730" s="11">
        <f t="shared" si="146"/>
        <v>27.18</v>
      </c>
      <c r="F4730">
        <f t="shared" si="147"/>
        <v>97541</v>
      </c>
      <c r="H4730" s="11">
        <v>25.7</v>
      </c>
      <c r="I4730">
        <v>27.18</v>
      </c>
    </row>
    <row r="4731" spans="2:9" ht="30" x14ac:dyDescent="0.25">
      <c r="B4731" s="4">
        <v>97543</v>
      </c>
      <c r="C4731" s="8" t="s">
        <v>5251</v>
      </c>
      <c r="D4731" s="4" t="s">
        <v>42</v>
      </c>
      <c r="E4731" s="11">
        <f t="shared" si="146"/>
        <v>51.79</v>
      </c>
      <c r="F4731">
        <f t="shared" si="147"/>
        <v>97543</v>
      </c>
      <c r="H4731" s="14">
        <v>48.91</v>
      </c>
      <c r="I4731" s="811">
        <v>51.79</v>
      </c>
    </row>
    <row r="4732" spans="2:9" ht="30" x14ac:dyDescent="0.25">
      <c r="B4732" s="6">
        <v>97544</v>
      </c>
      <c r="C4732" s="9" t="s">
        <v>5252</v>
      </c>
      <c r="D4732" s="6" t="s">
        <v>42</v>
      </c>
      <c r="E4732" s="11">
        <f t="shared" si="146"/>
        <v>45.82</v>
      </c>
      <c r="F4732">
        <f t="shared" si="147"/>
        <v>97544</v>
      </c>
      <c r="H4732" s="11">
        <v>42.94</v>
      </c>
      <c r="I4732">
        <v>45.82</v>
      </c>
    </row>
    <row r="4733" spans="2:9" ht="30" x14ac:dyDescent="0.25">
      <c r="B4733" s="4">
        <v>97546</v>
      </c>
      <c r="C4733" s="8" t="s">
        <v>5253</v>
      </c>
      <c r="D4733" s="4" t="s">
        <v>42</v>
      </c>
      <c r="E4733" s="11">
        <f t="shared" si="146"/>
        <v>33.700000000000003</v>
      </c>
      <c r="F4733">
        <f t="shared" si="147"/>
        <v>97546</v>
      </c>
      <c r="H4733" s="14">
        <v>32.409999999999997</v>
      </c>
      <c r="I4733" s="811">
        <v>33.700000000000003</v>
      </c>
    </row>
    <row r="4734" spans="2:9" ht="30" x14ac:dyDescent="0.25">
      <c r="B4734" s="6">
        <v>97547</v>
      </c>
      <c r="C4734" s="9" t="s">
        <v>5254</v>
      </c>
      <c r="D4734" s="6" t="s">
        <v>42</v>
      </c>
      <c r="E4734" s="11">
        <f t="shared" si="146"/>
        <v>33.700000000000003</v>
      </c>
      <c r="F4734">
        <f t="shared" si="147"/>
        <v>97547</v>
      </c>
      <c r="H4734" s="11">
        <v>32.409999999999997</v>
      </c>
      <c r="I4734">
        <v>33.700000000000003</v>
      </c>
    </row>
    <row r="4735" spans="2:9" ht="30" x14ac:dyDescent="0.25">
      <c r="B4735" s="4">
        <v>97548</v>
      </c>
      <c r="C4735" s="8" t="s">
        <v>5255</v>
      </c>
      <c r="D4735" s="4" t="s">
        <v>42</v>
      </c>
      <c r="E4735" s="11">
        <f t="shared" si="146"/>
        <v>49.66</v>
      </c>
      <c r="F4735">
        <f t="shared" si="147"/>
        <v>97548</v>
      </c>
      <c r="H4735" s="14">
        <v>47.45</v>
      </c>
      <c r="I4735" s="811">
        <v>49.66</v>
      </c>
    </row>
    <row r="4736" spans="2:9" ht="30" x14ac:dyDescent="0.25">
      <c r="B4736" s="6">
        <v>97549</v>
      </c>
      <c r="C4736" s="9" t="s">
        <v>5256</v>
      </c>
      <c r="D4736" s="6" t="s">
        <v>42</v>
      </c>
      <c r="E4736" s="11">
        <f t="shared" si="146"/>
        <v>49.66</v>
      </c>
      <c r="F4736">
        <f t="shared" si="147"/>
        <v>97549</v>
      </c>
      <c r="H4736" s="11">
        <v>47.45</v>
      </c>
      <c r="I4736">
        <v>49.66</v>
      </c>
    </row>
    <row r="4737" spans="2:9" ht="30" x14ac:dyDescent="0.25">
      <c r="B4737" s="4">
        <v>97550</v>
      </c>
      <c r="C4737" s="8" t="s">
        <v>5257</v>
      </c>
      <c r="D4737" s="4" t="s">
        <v>42</v>
      </c>
      <c r="E4737" s="11">
        <f t="shared" si="146"/>
        <v>81.78</v>
      </c>
      <c r="F4737">
        <f t="shared" si="147"/>
        <v>97550</v>
      </c>
      <c r="H4737" s="14">
        <v>77.48</v>
      </c>
      <c r="I4737" s="811">
        <v>81.78</v>
      </c>
    </row>
    <row r="4738" spans="2:9" ht="30" x14ac:dyDescent="0.25">
      <c r="B4738" s="6">
        <v>97551</v>
      </c>
      <c r="C4738" s="9" t="s">
        <v>5258</v>
      </c>
      <c r="D4738" s="6" t="s">
        <v>42</v>
      </c>
      <c r="E4738" s="11">
        <f t="shared" si="146"/>
        <v>81.78</v>
      </c>
      <c r="F4738">
        <f t="shared" si="147"/>
        <v>97551</v>
      </c>
      <c r="H4738" s="11">
        <v>77.48</v>
      </c>
      <c r="I4738">
        <v>81.78</v>
      </c>
    </row>
    <row r="4739" spans="2:9" ht="30" x14ac:dyDescent="0.25">
      <c r="B4739" s="4">
        <v>97552</v>
      </c>
      <c r="C4739" s="8" t="s">
        <v>5259</v>
      </c>
      <c r="D4739" s="4" t="s">
        <v>42</v>
      </c>
      <c r="E4739" s="11">
        <f t="shared" ref="E4739:E4802" si="148">IF($K$2=$H$1,H4739,I4739)</f>
        <v>49.28</v>
      </c>
      <c r="F4739">
        <f t="shared" ref="F4739:F4802" si="149">IF(LEN($B4739)=7,CONCATENATE(MID($B4739,1,6),"00",RIGHT($B4739,1)),IF(LEN($B4739)=8,CONCATENATE(MID($B4739,1,6),"0",RIGHT($B4739,2)),$B4739))</f>
        <v>97552</v>
      </c>
      <c r="H4739" s="14">
        <v>47.56</v>
      </c>
      <c r="I4739" s="811">
        <v>49.28</v>
      </c>
    </row>
    <row r="4740" spans="2:9" ht="30" x14ac:dyDescent="0.25">
      <c r="B4740" s="6">
        <v>97553</v>
      </c>
      <c r="C4740" s="9" t="s">
        <v>5260</v>
      </c>
      <c r="D4740" s="6" t="s">
        <v>42</v>
      </c>
      <c r="E4740" s="11">
        <f t="shared" si="148"/>
        <v>70.53</v>
      </c>
      <c r="F4740">
        <f t="shared" si="149"/>
        <v>97553</v>
      </c>
      <c r="H4740" s="11">
        <v>67.569999999999993</v>
      </c>
      <c r="I4740">
        <v>70.53</v>
      </c>
    </row>
    <row r="4741" spans="2:9" ht="30" x14ac:dyDescent="0.25">
      <c r="B4741" s="4">
        <v>97554</v>
      </c>
      <c r="C4741" s="8" t="s">
        <v>5261</v>
      </c>
      <c r="D4741" s="4" t="s">
        <v>42</v>
      </c>
      <c r="E4741" s="11">
        <f t="shared" si="148"/>
        <v>121.49</v>
      </c>
      <c r="F4741">
        <f t="shared" si="149"/>
        <v>97554</v>
      </c>
      <c r="H4741" s="14">
        <v>115.74</v>
      </c>
      <c r="I4741" s="811">
        <v>121.49</v>
      </c>
    </row>
    <row r="4742" spans="2:9" ht="30" x14ac:dyDescent="0.25">
      <c r="B4742" s="6">
        <v>98602</v>
      </c>
      <c r="C4742" s="9" t="s">
        <v>7096</v>
      </c>
      <c r="D4742" s="6" t="s">
        <v>42</v>
      </c>
      <c r="E4742" s="11">
        <f t="shared" si="148"/>
        <v>17.14</v>
      </c>
      <c r="F4742">
        <f t="shared" si="149"/>
        <v>98602</v>
      </c>
      <c r="H4742" s="11">
        <v>16.82</v>
      </c>
      <c r="I4742">
        <v>17.14</v>
      </c>
    </row>
    <row r="4743" spans="2:9" ht="30" x14ac:dyDescent="0.25">
      <c r="B4743" s="4">
        <v>103805</v>
      </c>
      <c r="C4743" s="8" t="s">
        <v>7097</v>
      </c>
      <c r="D4743" s="4" t="s">
        <v>42</v>
      </c>
      <c r="E4743" s="11">
        <f t="shared" si="148"/>
        <v>17.16</v>
      </c>
      <c r="F4743">
        <f t="shared" si="149"/>
        <v>103805</v>
      </c>
      <c r="H4743" s="14">
        <v>15.98</v>
      </c>
      <c r="I4743" s="811">
        <v>17.16</v>
      </c>
    </row>
    <row r="4744" spans="2:9" ht="30" x14ac:dyDescent="0.25">
      <c r="B4744" s="6">
        <v>103806</v>
      </c>
      <c r="C4744" s="9" t="s">
        <v>7098</v>
      </c>
      <c r="D4744" s="6" t="s">
        <v>42</v>
      </c>
      <c r="E4744" s="11">
        <f t="shared" si="148"/>
        <v>17.13</v>
      </c>
      <c r="F4744">
        <f t="shared" si="149"/>
        <v>103806</v>
      </c>
      <c r="H4744" s="11">
        <v>15.95</v>
      </c>
      <c r="I4744">
        <v>17.13</v>
      </c>
    </row>
    <row r="4745" spans="2:9" ht="30" x14ac:dyDescent="0.25">
      <c r="B4745" s="4">
        <v>103807</v>
      </c>
      <c r="C4745" s="8" t="s">
        <v>18641</v>
      </c>
      <c r="D4745" s="4" t="s">
        <v>42</v>
      </c>
      <c r="E4745" s="11">
        <f t="shared" si="148"/>
        <v>20.91</v>
      </c>
      <c r="F4745">
        <f t="shared" si="149"/>
        <v>103807</v>
      </c>
      <c r="H4745" s="14">
        <v>20.13</v>
      </c>
      <c r="I4745" s="811">
        <v>20.91</v>
      </c>
    </row>
    <row r="4746" spans="2:9" ht="30" x14ac:dyDescent="0.25">
      <c r="B4746" s="6">
        <v>103808</v>
      </c>
      <c r="C4746" s="9" t="s">
        <v>7099</v>
      </c>
      <c r="D4746" s="6" t="s">
        <v>42</v>
      </c>
      <c r="E4746" s="11">
        <f t="shared" si="148"/>
        <v>32.1</v>
      </c>
      <c r="F4746">
        <f t="shared" si="149"/>
        <v>103808</v>
      </c>
      <c r="H4746" s="11">
        <v>30.08</v>
      </c>
      <c r="I4746">
        <v>32.1</v>
      </c>
    </row>
    <row r="4747" spans="2:9" ht="30" x14ac:dyDescent="0.25">
      <c r="B4747" s="4">
        <v>103809</v>
      </c>
      <c r="C4747" s="8" t="s">
        <v>7100</v>
      </c>
      <c r="D4747" s="4" t="s">
        <v>42</v>
      </c>
      <c r="E4747" s="11">
        <f t="shared" si="148"/>
        <v>31.83</v>
      </c>
      <c r="F4747">
        <f t="shared" si="149"/>
        <v>103809</v>
      </c>
      <c r="H4747" s="14">
        <v>29.81</v>
      </c>
      <c r="I4747" s="811">
        <v>31.83</v>
      </c>
    </row>
    <row r="4748" spans="2:9" ht="30" x14ac:dyDescent="0.25">
      <c r="B4748" s="6">
        <v>103810</v>
      </c>
      <c r="C4748" s="9" t="s">
        <v>18642</v>
      </c>
      <c r="D4748" s="6" t="s">
        <v>42</v>
      </c>
      <c r="E4748" s="11">
        <f t="shared" si="148"/>
        <v>32.200000000000003</v>
      </c>
      <c r="F4748">
        <f t="shared" si="149"/>
        <v>103810</v>
      </c>
      <c r="H4748" s="11">
        <v>31.01</v>
      </c>
      <c r="I4748">
        <v>32.200000000000003</v>
      </c>
    </row>
    <row r="4749" spans="2:9" ht="30" x14ac:dyDescent="0.25">
      <c r="B4749" s="4">
        <v>103811</v>
      </c>
      <c r="C4749" s="8" t="s">
        <v>18643</v>
      </c>
      <c r="D4749" s="4" t="s">
        <v>42</v>
      </c>
      <c r="E4749" s="11">
        <f t="shared" si="148"/>
        <v>35.520000000000003</v>
      </c>
      <c r="F4749">
        <f t="shared" si="149"/>
        <v>103811</v>
      </c>
      <c r="H4749" s="14">
        <v>34.24</v>
      </c>
      <c r="I4749" s="811">
        <v>35.520000000000003</v>
      </c>
    </row>
    <row r="4750" spans="2:9" ht="30" x14ac:dyDescent="0.25">
      <c r="B4750" s="6">
        <v>103812</v>
      </c>
      <c r="C4750" s="9" t="s">
        <v>7101</v>
      </c>
      <c r="D4750" s="6" t="s">
        <v>42</v>
      </c>
      <c r="E4750" s="11">
        <f t="shared" si="148"/>
        <v>47.52</v>
      </c>
      <c r="F4750">
        <f t="shared" si="149"/>
        <v>103812</v>
      </c>
      <c r="H4750" s="11">
        <v>44.76</v>
      </c>
      <c r="I4750">
        <v>47.52</v>
      </c>
    </row>
    <row r="4751" spans="2:9" ht="30" x14ac:dyDescent="0.25">
      <c r="B4751" s="4">
        <v>103813</v>
      </c>
      <c r="C4751" s="8" t="s">
        <v>7102</v>
      </c>
      <c r="D4751" s="4" t="s">
        <v>42</v>
      </c>
      <c r="E4751" s="11">
        <f t="shared" si="148"/>
        <v>45.84</v>
      </c>
      <c r="F4751">
        <f t="shared" si="149"/>
        <v>103813</v>
      </c>
      <c r="H4751" s="14">
        <v>43.08</v>
      </c>
      <c r="I4751" s="811">
        <v>45.84</v>
      </c>
    </row>
    <row r="4752" spans="2:9" ht="30" x14ac:dyDescent="0.25">
      <c r="B4752" s="6">
        <v>103814</v>
      </c>
      <c r="C4752" s="9" t="s">
        <v>7103</v>
      </c>
      <c r="D4752" s="6" t="s">
        <v>42</v>
      </c>
      <c r="E4752" s="11">
        <f t="shared" si="148"/>
        <v>11.23</v>
      </c>
      <c r="F4752">
        <f t="shared" si="149"/>
        <v>103814</v>
      </c>
      <c r="H4752" s="11">
        <v>10.45</v>
      </c>
      <c r="I4752">
        <v>11.23</v>
      </c>
    </row>
    <row r="4753" spans="2:9" ht="30" x14ac:dyDescent="0.25">
      <c r="B4753" s="4">
        <v>103815</v>
      </c>
      <c r="C4753" s="8" t="s">
        <v>7104</v>
      </c>
      <c r="D4753" s="4" t="s">
        <v>42</v>
      </c>
      <c r="E4753" s="11">
        <f t="shared" si="148"/>
        <v>11.26</v>
      </c>
      <c r="F4753">
        <f t="shared" si="149"/>
        <v>103815</v>
      </c>
      <c r="H4753" s="14">
        <v>10.48</v>
      </c>
      <c r="I4753" s="811">
        <v>11.26</v>
      </c>
    </row>
    <row r="4754" spans="2:9" ht="30" x14ac:dyDescent="0.25">
      <c r="B4754" s="6">
        <v>103816</v>
      </c>
      <c r="C4754" s="9" t="s">
        <v>7105</v>
      </c>
      <c r="D4754" s="6" t="s">
        <v>42</v>
      </c>
      <c r="E4754" s="11">
        <f t="shared" si="148"/>
        <v>25.79</v>
      </c>
      <c r="F4754">
        <f t="shared" si="149"/>
        <v>103816</v>
      </c>
      <c r="H4754" s="11">
        <v>25.01</v>
      </c>
      <c r="I4754">
        <v>25.79</v>
      </c>
    </row>
    <row r="4755" spans="2:9" ht="30" x14ac:dyDescent="0.25">
      <c r="B4755" s="4">
        <v>103817</v>
      </c>
      <c r="C4755" s="8" t="s">
        <v>7106</v>
      </c>
      <c r="D4755" s="4" t="s">
        <v>42</v>
      </c>
      <c r="E4755" s="11">
        <f t="shared" si="148"/>
        <v>429.68</v>
      </c>
      <c r="F4755">
        <f t="shared" si="149"/>
        <v>103817</v>
      </c>
      <c r="H4755" s="14">
        <v>428.9</v>
      </c>
      <c r="I4755" s="811">
        <v>429.68</v>
      </c>
    </row>
    <row r="4756" spans="2:9" ht="30" x14ac:dyDescent="0.25">
      <c r="B4756" s="6">
        <v>103818</v>
      </c>
      <c r="C4756" s="9" t="s">
        <v>18644</v>
      </c>
      <c r="D4756" s="6" t="s">
        <v>42</v>
      </c>
      <c r="E4756" s="11">
        <f t="shared" si="148"/>
        <v>19.11</v>
      </c>
      <c r="F4756">
        <f t="shared" si="149"/>
        <v>103818</v>
      </c>
      <c r="H4756" s="11">
        <v>18.54</v>
      </c>
      <c r="I4756">
        <v>19.11</v>
      </c>
    </row>
    <row r="4757" spans="2:9" ht="30" x14ac:dyDescent="0.25">
      <c r="B4757" s="4">
        <v>103819</v>
      </c>
      <c r="C4757" s="8" t="s">
        <v>7107</v>
      </c>
      <c r="D4757" s="4" t="s">
        <v>42</v>
      </c>
      <c r="E4757" s="11">
        <f t="shared" si="148"/>
        <v>19.86</v>
      </c>
      <c r="F4757">
        <f t="shared" si="149"/>
        <v>103819</v>
      </c>
      <c r="H4757" s="14">
        <v>18.5</v>
      </c>
      <c r="I4757" s="811">
        <v>19.86</v>
      </c>
    </row>
    <row r="4758" spans="2:9" ht="30" x14ac:dyDescent="0.25">
      <c r="B4758" s="6">
        <v>103820</v>
      </c>
      <c r="C4758" s="9" t="s">
        <v>7108</v>
      </c>
      <c r="D4758" s="6" t="s">
        <v>42</v>
      </c>
      <c r="E4758" s="11">
        <f t="shared" si="148"/>
        <v>21.11</v>
      </c>
      <c r="F4758">
        <f t="shared" si="149"/>
        <v>103820</v>
      </c>
      <c r="H4758" s="11">
        <v>19.75</v>
      </c>
      <c r="I4758">
        <v>21.11</v>
      </c>
    </row>
    <row r="4759" spans="2:9" ht="30" x14ac:dyDescent="0.25">
      <c r="B4759" s="4">
        <v>103821</v>
      </c>
      <c r="C4759" s="8" t="s">
        <v>7109</v>
      </c>
      <c r="D4759" s="4" t="s">
        <v>42</v>
      </c>
      <c r="E4759" s="11">
        <f t="shared" si="148"/>
        <v>503.17</v>
      </c>
      <c r="F4759">
        <f t="shared" si="149"/>
        <v>103821</v>
      </c>
      <c r="H4759" s="14">
        <v>501.81</v>
      </c>
      <c r="I4759" s="811">
        <v>503.17</v>
      </c>
    </row>
    <row r="4760" spans="2:9" ht="30" x14ac:dyDescent="0.25">
      <c r="B4760" s="6">
        <v>103822</v>
      </c>
      <c r="C4760" s="9" t="s">
        <v>7110</v>
      </c>
      <c r="D4760" s="6" t="s">
        <v>42</v>
      </c>
      <c r="E4760" s="11">
        <f t="shared" si="148"/>
        <v>53.04</v>
      </c>
      <c r="F4760">
        <f t="shared" si="149"/>
        <v>103822</v>
      </c>
      <c r="H4760" s="11">
        <v>51.68</v>
      </c>
      <c r="I4760">
        <v>53.04</v>
      </c>
    </row>
    <row r="4761" spans="2:9" ht="30" x14ac:dyDescent="0.25">
      <c r="B4761" s="4">
        <v>103823</v>
      </c>
      <c r="C4761" s="8" t="s">
        <v>7111</v>
      </c>
      <c r="D4761" s="4" t="s">
        <v>42</v>
      </c>
      <c r="E4761" s="11">
        <f t="shared" si="148"/>
        <v>17.2</v>
      </c>
      <c r="F4761">
        <f t="shared" si="149"/>
        <v>103823</v>
      </c>
      <c r="H4761" s="14">
        <v>16.12</v>
      </c>
      <c r="I4761" s="811">
        <v>17.2</v>
      </c>
    </row>
    <row r="4762" spans="2:9" ht="30" x14ac:dyDescent="0.25">
      <c r="B4762" s="6">
        <v>103824</v>
      </c>
      <c r="C4762" s="9" t="s">
        <v>18645</v>
      </c>
      <c r="D4762" s="6" t="s">
        <v>42</v>
      </c>
      <c r="E4762" s="11">
        <f t="shared" si="148"/>
        <v>22.35</v>
      </c>
      <c r="F4762">
        <f t="shared" si="149"/>
        <v>103824</v>
      </c>
      <c r="H4762" s="11">
        <v>21.5</v>
      </c>
      <c r="I4762">
        <v>22.35</v>
      </c>
    </row>
    <row r="4763" spans="2:9" ht="30" x14ac:dyDescent="0.25">
      <c r="B4763" s="4">
        <v>103825</v>
      </c>
      <c r="C4763" s="8" t="s">
        <v>18646</v>
      </c>
      <c r="D4763" s="4" t="s">
        <v>42</v>
      </c>
      <c r="E4763" s="11">
        <f t="shared" si="148"/>
        <v>26.46</v>
      </c>
      <c r="F4763">
        <f t="shared" si="149"/>
        <v>103825</v>
      </c>
      <c r="H4763" s="14">
        <v>25.52</v>
      </c>
      <c r="I4763" s="811">
        <v>26.46</v>
      </c>
    </row>
    <row r="4764" spans="2:9" ht="30" x14ac:dyDescent="0.25">
      <c r="B4764" s="6">
        <v>103826</v>
      </c>
      <c r="C4764" s="9" t="s">
        <v>7112</v>
      </c>
      <c r="D4764" s="6" t="s">
        <v>42</v>
      </c>
      <c r="E4764" s="11">
        <f t="shared" si="148"/>
        <v>29.84</v>
      </c>
      <c r="F4764">
        <f t="shared" si="149"/>
        <v>103826</v>
      </c>
      <c r="H4764" s="11">
        <v>28</v>
      </c>
      <c r="I4764" s="76">
        <v>29.84</v>
      </c>
    </row>
    <row r="4765" spans="2:9" ht="30" x14ac:dyDescent="0.25">
      <c r="B4765" s="4">
        <v>103827</v>
      </c>
      <c r="C4765" s="8" t="s">
        <v>7113</v>
      </c>
      <c r="D4765" s="4" t="s">
        <v>42</v>
      </c>
      <c r="E4765" s="11">
        <f t="shared" si="148"/>
        <v>29.84</v>
      </c>
      <c r="F4765">
        <f t="shared" si="149"/>
        <v>103827</v>
      </c>
      <c r="H4765" s="14">
        <v>28</v>
      </c>
      <c r="I4765" s="811">
        <v>29.84</v>
      </c>
    </row>
    <row r="4766" spans="2:9" ht="30" x14ac:dyDescent="0.25">
      <c r="B4766" s="6">
        <v>103828</v>
      </c>
      <c r="C4766" s="9" t="s">
        <v>7114</v>
      </c>
      <c r="D4766" s="6" t="s">
        <v>42</v>
      </c>
      <c r="E4766" s="11">
        <f t="shared" si="148"/>
        <v>88.54</v>
      </c>
      <c r="F4766">
        <f t="shared" si="149"/>
        <v>103828</v>
      </c>
      <c r="H4766" s="11">
        <v>86.7</v>
      </c>
      <c r="I4766">
        <v>88.54</v>
      </c>
    </row>
    <row r="4767" spans="2:9" ht="30" x14ac:dyDescent="0.25">
      <c r="B4767" s="4">
        <v>103829</v>
      </c>
      <c r="C4767" s="8" t="s">
        <v>7115</v>
      </c>
      <c r="D4767" s="4" t="s">
        <v>42</v>
      </c>
      <c r="E4767" s="11">
        <f t="shared" si="148"/>
        <v>555.95000000000005</v>
      </c>
      <c r="F4767">
        <f t="shared" si="149"/>
        <v>103829</v>
      </c>
      <c r="H4767" s="14">
        <v>554.11</v>
      </c>
      <c r="I4767" s="811">
        <v>555.95000000000005</v>
      </c>
    </row>
    <row r="4768" spans="2:9" ht="30" x14ac:dyDescent="0.25">
      <c r="B4768" s="6">
        <v>103830</v>
      </c>
      <c r="C4768" s="9" t="s">
        <v>18647</v>
      </c>
      <c r="D4768" s="6" t="s">
        <v>42</v>
      </c>
      <c r="E4768" s="11">
        <f t="shared" si="148"/>
        <v>34.700000000000003</v>
      </c>
      <c r="F4768">
        <f t="shared" si="149"/>
        <v>103830</v>
      </c>
      <c r="H4768" s="11">
        <v>33.6</v>
      </c>
      <c r="I4768">
        <v>34.700000000000003</v>
      </c>
    </row>
    <row r="4769" spans="2:9" ht="30" x14ac:dyDescent="0.25">
      <c r="B4769" s="4">
        <v>103831</v>
      </c>
      <c r="C4769" s="8" t="s">
        <v>7116</v>
      </c>
      <c r="D4769" s="4" t="s">
        <v>42</v>
      </c>
      <c r="E4769" s="11">
        <f t="shared" si="148"/>
        <v>25.66</v>
      </c>
      <c r="F4769">
        <f t="shared" si="149"/>
        <v>103831</v>
      </c>
      <c r="H4769" s="14">
        <v>24.06</v>
      </c>
      <c r="I4769" s="807">
        <v>25.66</v>
      </c>
    </row>
    <row r="4770" spans="2:9" ht="30" x14ac:dyDescent="0.25">
      <c r="B4770" s="6">
        <v>103832</v>
      </c>
      <c r="C4770" s="9" t="s">
        <v>7117</v>
      </c>
      <c r="D4770" s="6" t="s">
        <v>42</v>
      </c>
      <c r="E4770" s="11">
        <f t="shared" si="148"/>
        <v>23.21</v>
      </c>
      <c r="F4770">
        <f t="shared" si="149"/>
        <v>103832</v>
      </c>
      <c r="H4770" s="11">
        <v>21.63</v>
      </c>
      <c r="I4770">
        <v>23.21</v>
      </c>
    </row>
    <row r="4771" spans="2:9" ht="30" x14ac:dyDescent="0.25">
      <c r="B4771" s="4">
        <v>103833</v>
      </c>
      <c r="C4771" s="8" t="s">
        <v>7118</v>
      </c>
      <c r="D4771" s="4" t="s">
        <v>42</v>
      </c>
      <c r="E4771" s="11">
        <f t="shared" si="148"/>
        <v>42.57</v>
      </c>
      <c r="F4771">
        <f t="shared" si="149"/>
        <v>103833</v>
      </c>
      <c r="H4771" s="14">
        <v>39.85</v>
      </c>
      <c r="I4771" s="811">
        <v>42.57</v>
      </c>
    </row>
    <row r="4772" spans="2:9" ht="30" x14ac:dyDescent="0.25">
      <c r="B4772" s="6">
        <v>103834</v>
      </c>
      <c r="C4772" s="9" t="s">
        <v>7119</v>
      </c>
      <c r="D4772" s="6" t="s">
        <v>42</v>
      </c>
      <c r="E4772" s="11">
        <f t="shared" si="148"/>
        <v>61.8</v>
      </c>
      <c r="F4772">
        <f t="shared" si="149"/>
        <v>103834</v>
      </c>
      <c r="H4772" s="11">
        <v>58.13</v>
      </c>
      <c r="I4772">
        <v>61.8</v>
      </c>
    </row>
    <row r="4773" spans="2:9" ht="30" x14ac:dyDescent="0.25">
      <c r="B4773" s="4">
        <v>103838</v>
      </c>
      <c r="C4773" s="8" t="s">
        <v>7120</v>
      </c>
      <c r="D4773" s="4" t="s">
        <v>42</v>
      </c>
      <c r="E4773" s="11">
        <f t="shared" si="148"/>
        <v>16.489999999999998</v>
      </c>
      <c r="F4773">
        <f t="shared" si="149"/>
        <v>103838</v>
      </c>
      <c r="H4773" s="14">
        <v>15.37</v>
      </c>
      <c r="I4773" s="811">
        <v>16.489999999999998</v>
      </c>
    </row>
    <row r="4774" spans="2:9" ht="30" x14ac:dyDescent="0.25">
      <c r="B4774" s="6">
        <v>103839</v>
      </c>
      <c r="C4774" s="9" t="s">
        <v>7121</v>
      </c>
      <c r="D4774" s="6" t="s">
        <v>42</v>
      </c>
      <c r="E4774" s="11">
        <f t="shared" si="148"/>
        <v>16.46</v>
      </c>
      <c r="F4774">
        <f t="shared" si="149"/>
        <v>103839</v>
      </c>
      <c r="H4774" s="11">
        <v>15.34</v>
      </c>
      <c r="I4774">
        <v>16.46</v>
      </c>
    </row>
    <row r="4775" spans="2:9" ht="30" x14ac:dyDescent="0.25">
      <c r="B4775" s="4">
        <v>103840</v>
      </c>
      <c r="C4775" s="8" t="s">
        <v>18648</v>
      </c>
      <c r="D4775" s="4" t="s">
        <v>42</v>
      </c>
      <c r="E4775" s="11">
        <f t="shared" si="148"/>
        <v>20.57</v>
      </c>
      <c r="F4775">
        <f t="shared" si="149"/>
        <v>103840</v>
      </c>
      <c r="H4775" s="14">
        <v>19.829999999999998</v>
      </c>
      <c r="I4775" s="811">
        <v>20.57</v>
      </c>
    </row>
    <row r="4776" spans="2:9" ht="30" x14ac:dyDescent="0.25">
      <c r="B4776" s="6">
        <v>103841</v>
      </c>
      <c r="C4776" s="9" t="s">
        <v>7122</v>
      </c>
      <c r="D4776" s="6" t="s">
        <v>42</v>
      </c>
      <c r="E4776" s="11">
        <f t="shared" si="148"/>
        <v>26.81</v>
      </c>
      <c r="F4776">
        <f t="shared" si="149"/>
        <v>103841</v>
      </c>
      <c r="H4776" s="11">
        <v>25.32</v>
      </c>
      <c r="I4776">
        <v>26.81</v>
      </c>
    </row>
    <row r="4777" spans="2:9" ht="30" x14ac:dyDescent="0.25">
      <c r="B4777" s="4">
        <v>103842</v>
      </c>
      <c r="C4777" s="8" t="s">
        <v>7123</v>
      </c>
      <c r="D4777" s="4" t="s">
        <v>42</v>
      </c>
      <c r="E4777" s="11">
        <f t="shared" si="148"/>
        <v>26.54</v>
      </c>
      <c r="F4777">
        <f t="shared" si="149"/>
        <v>103842</v>
      </c>
      <c r="H4777" s="14">
        <v>25.05</v>
      </c>
      <c r="I4777" s="811">
        <v>26.54</v>
      </c>
    </row>
    <row r="4778" spans="2:9" ht="30" x14ac:dyDescent="0.25">
      <c r="B4778" s="6">
        <v>103843</v>
      </c>
      <c r="C4778" s="9" t="s">
        <v>18649</v>
      </c>
      <c r="D4778" s="6" t="s">
        <v>42</v>
      </c>
      <c r="E4778" s="11">
        <f t="shared" si="148"/>
        <v>29.55</v>
      </c>
      <c r="F4778">
        <f t="shared" si="149"/>
        <v>103843</v>
      </c>
      <c r="H4778" s="11">
        <v>28.63</v>
      </c>
      <c r="I4778">
        <v>29.55</v>
      </c>
    </row>
    <row r="4779" spans="2:9" ht="30" x14ac:dyDescent="0.25">
      <c r="B4779" s="4">
        <v>103844</v>
      </c>
      <c r="C4779" s="8" t="s">
        <v>18650</v>
      </c>
      <c r="D4779" s="4" t="s">
        <v>42</v>
      </c>
      <c r="E4779" s="11">
        <f t="shared" si="148"/>
        <v>32.86</v>
      </c>
      <c r="F4779">
        <f t="shared" si="149"/>
        <v>103844</v>
      </c>
      <c r="H4779" s="14">
        <v>31.85</v>
      </c>
      <c r="I4779" s="811">
        <v>32.86</v>
      </c>
    </row>
    <row r="4780" spans="2:9" ht="30" x14ac:dyDescent="0.25">
      <c r="B4780" s="6">
        <v>103845</v>
      </c>
      <c r="C4780" s="9" t="s">
        <v>7124</v>
      </c>
      <c r="D4780" s="6" t="s">
        <v>42</v>
      </c>
      <c r="E4780" s="11">
        <f t="shared" si="148"/>
        <v>38.270000000000003</v>
      </c>
      <c r="F4780">
        <f t="shared" si="149"/>
        <v>103845</v>
      </c>
      <c r="H4780" s="11">
        <v>36.46</v>
      </c>
      <c r="I4780">
        <v>38.270000000000003</v>
      </c>
    </row>
    <row r="4781" spans="2:9" ht="30" x14ac:dyDescent="0.25">
      <c r="B4781" s="4">
        <v>103846</v>
      </c>
      <c r="C4781" s="8" t="s">
        <v>7125</v>
      </c>
      <c r="D4781" s="4" t="s">
        <v>42</v>
      </c>
      <c r="E4781" s="11">
        <f t="shared" si="148"/>
        <v>36.590000000000003</v>
      </c>
      <c r="F4781">
        <f t="shared" si="149"/>
        <v>103846</v>
      </c>
      <c r="H4781" s="14">
        <v>34.78</v>
      </c>
      <c r="I4781" s="811">
        <v>36.590000000000003</v>
      </c>
    </row>
    <row r="4782" spans="2:9" ht="30" x14ac:dyDescent="0.25">
      <c r="B4782" s="6">
        <v>103847</v>
      </c>
      <c r="C4782" s="9" t="s">
        <v>7126</v>
      </c>
      <c r="D4782" s="6" t="s">
        <v>42</v>
      </c>
      <c r="E4782" s="11">
        <f t="shared" si="148"/>
        <v>10.77</v>
      </c>
      <c r="F4782">
        <f t="shared" si="149"/>
        <v>103847</v>
      </c>
      <c r="H4782" s="11">
        <v>10.029999999999999</v>
      </c>
      <c r="I4782">
        <v>10.77</v>
      </c>
    </row>
    <row r="4783" spans="2:9" ht="30" x14ac:dyDescent="0.25">
      <c r="B4783" s="4">
        <v>103848</v>
      </c>
      <c r="C4783" s="8" t="s">
        <v>7127</v>
      </c>
      <c r="D4783" s="4" t="s">
        <v>42</v>
      </c>
      <c r="E4783" s="11">
        <f t="shared" si="148"/>
        <v>10.8</v>
      </c>
      <c r="F4783">
        <f t="shared" si="149"/>
        <v>103848</v>
      </c>
      <c r="H4783" s="14">
        <v>10.06</v>
      </c>
      <c r="I4783" s="811">
        <v>10.8</v>
      </c>
    </row>
    <row r="4784" spans="2:9" ht="30" x14ac:dyDescent="0.25">
      <c r="B4784" s="6">
        <v>103849</v>
      </c>
      <c r="C4784" s="9" t="s">
        <v>7128</v>
      </c>
      <c r="D4784" s="6" t="s">
        <v>42</v>
      </c>
      <c r="E4784" s="11">
        <f t="shared" si="148"/>
        <v>25.33</v>
      </c>
      <c r="F4784">
        <f t="shared" si="149"/>
        <v>103849</v>
      </c>
      <c r="H4784" s="11">
        <v>24.59</v>
      </c>
      <c r="I4784">
        <v>25.33</v>
      </c>
    </row>
    <row r="4785" spans="2:9" ht="30" x14ac:dyDescent="0.25">
      <c r="B4785" s="4">
        <v>103850</v>
      </c>
      <c r="C4785" s="8" t="s">
        <v>7129</v>
      </c>
      <c r="D4785" s="4" t="s">
        <v>42</v>
      </c>
      <c r="E4785" s="11">
        <f t="shared" si="148"/>
        <v>429.22</v>
      </c>
      <c r="F4785">
        <f t="shared" si="149"/>
        <v>103850</v>
      </c>
      <c r="H4785" s="14">
        <v>428.48</v>
      </c>
      <c r="I4785" s="811">
        <v>429.22</v>
      </c>
    </row>
    <row r="4786" spans="2:9" ht="30" x14ac:dyDescent="0.25">
      <c r="B4786" s="6">
        <v>103851</v>
      </c>
      <c r="C4786" s="9" t="s">
        <v>18651</v>
      </c>
      <c r="D4786" s="6" t="s">
        <v>42</v>
      </c>
      <c r="E4786" s="11">
        <f t="shared" si="148"/>
        <v>18.88</v>
      </c>
      <c r="F4786">
        <f t="shared" si="149"/>
        <v>103851</v>
      </c>
      <c r="H4786" s="11">
        <v>18.329999999999998</v>
      </c>
      <c r="I4786">
        <v>18.88</v>
      </c>
    </row>
    <row r="4787" spans="2:9" ht="30" x14ac:dyDescent="0.25">
      <c r="B4787" s="4">
        <v>103852</v>
      </c>
      <c r="C4787" s="8" t="s">
        <v>7130</v>
      </c>
      <c r="D4787" s="4" t="s">
        <v>42</v>
      </c>
      <c r="E4787" s="11">
        <f t="shared" si="148"/>
        <v>16.28</v>
      </c>
      <c r="F4787">
        <f t="shared" si="149"/>
        <v>103852</v>
      </c>
      <c r="H4787" s="14">
        <v>15.3</v>
      </c>
      <c r="I4787" s="811">
        <v>16.28</v>
      </c>
    </row>
    <row r="4788" spans="2:9" ht="30" x14ac:dyDescent="0.25">
      <c r="B4788" s="6">
        <v>103853</v>
      </c>
      <c r="C4788" s="9" t="s">
        <v>7131</v>
      </c>
      <c r="D4788" s="6" t="s">
        <v>42</v>
      </c>
      <c r="E4788" s="11">
        <f t="shared" si="148"/>
        <v>17.53</v>
      </c>
      <c r="F4788">
        <f t="shared" si="149"/>
        <v>103853</v>
      </c>
      <c r="H4788" s="11">
        <v>16.55</v>
      </c>
      <c r="I4788">
        <v>17.53</v>
      </c>
    </row>
    <row r="4789" spans="2:9" ht="30" x14ac:dyDescent="0.25">
      <c r="B4789" s="4">
        <v>103854</v>
      </c>
      <c r="C4789" s="8" t="s">
        <v>7132</v>
      </c>
      <c r="D4789" s="4" t="s">
        <v>42</v>
      </c>
      <c r="E4789" s="11">
        <f t="shared" si="148"/>
        <v>499.59</v>
      </c>
      <c r="F4789">
        <f t="shared" si="149"/>
        <v>103854</v>
      </c>
      <c r="H4789" s="14">
        <v>498.61</v>
      </c>
      <c r="I4789" s="811">
        <v>499.59</v>
      </c>
    </row>
    <row r="4790" spans="2:9" ht="30" x14ac:dyDescent="0.25">
      <c r="B4790" s="6">
        <v>103855</v>
      </c>
      <c r="C4790" s="9" t="s">
        <v>7133</v>
      </c>
      <c r="D4790" s="6" t="s">
        <v>42</v>
      </c>
      <c r="E4790" s="11">
        <f t="shared" si="148"/>
        <v>49.46</v>
      </c>
      <c r="F4790">
        <f t="shared" si="149"/>
        <v>103855</v>
      </c>
      <c r="H4790" s="11">
        <v>48.48</v>
      </c>
      <c r="I4790">
        <v>49.46</v>
      </c>
    </row>
    <row r="4791" spans="2:9" ht="30" x14ac:dyDescent="0.25">
      <c r="B4791" s="4">
        <v>103856</v>
      </c>
      <c r="C4791" s="8" t="s">
        <v>7134</v>
      </c>
      <c r="D4791" s="4" t="s">
        <v>42</v>
      </c>
      <c r="E4791" s="11">
        <f t="shared" si="148"/>
        <v>15.31</v>
      </c>
      <c r="F4791">
        <f t="shared" si="149"/>
        <v>103856</v>
      </c>
      <c r="H4791" s="14">
        <v>14.44</v>
      </c>
      <c r="I4791" s="811">
        <v>15.31</v>
      </c>
    </row>
    <row r="4792" spans="2:9" ht="30" x14ac:dyDescent="0.25">
      <c r="B4792" s="6">
        <v>103857</v>
      </c>
      <c r="C4792" s="9" t="s">
        <v>7135</v>
      </c>
      <c r="D4792" s="6" t="s">
        <v>42</v>
      </c>
      <c r="E4792" s="11">
        <f t="shared" si="148"/>
        <v>20.56</v>
      </c>
      <c r="F4792">
        <f t="shared" si="149"/>
        <v>103857</v>
      </c>
      <c r="H4792" s="11">
        <v>19.89</v>
      </c>
      <c r="I4792">
        <v>20.56</v>
      </c>
    </row>
    <row r="4793" spans="2:9" ht="30" x14ac:dyDescent="0.25">
      <c r="B4793" s="4">
        <v>103858</v>
      </c>
      <c r="C4793" s="8" t="s">
        <v>7136</v>
      </c>
      <c r="D4793" s="4" t="s">
        <v>42</v>
      </c>
      <c r="E4793" s="11">
        <f t="shared" si="148"/>
        <v>24.67</v>
      </c>
      <c r="F4793">
        <f t="shared" si="149"/>
        <v>103858</v>
      </c>
      <c r="H4793" s="14">
        <v>23.91</v>
      </c>
      <c r="I4793" s="811">
        <v>24.67</v>
      </c>
    </row>
    <row r="4794" spans="2:9" ht="30" x14ac:dyDescent="0.25">
      <c r="B4794" s="6">
        <v>103859</v>
      </c>
      <c r="C4794" s="9" t="s">
        <v>7137</v>
      </c>
      <c r="D4794" s="6" t="s">
        <v>42</v>
      </c>
      <c r="E4794" s="11">
        <f t="shared" si="148"/>
        <v>24.07</v>
      </c>
      <c r="F4794">
        <f t="shared" si="149"/>
        <v>103859</v>
      </c>
      <c r="H4794" s="11">
        <v>22.88</v>
      </c>
      <c r="I4794">
        <v>24.07</v>
      </c>
    </row>
    <row r="4795" spans="2:9" ht="30" x14ac:dyDescent="0.25">
      <c r="B4795" s="4">
        <v>103860</v>
      </c>
      <c r="C4795" s="8" t="s">
        <v>7138</v>
      </c>
      <c r="D4795" s="4" t="s">
        <v>42</v>
      </c>
      <c r="E4795" s="11">
        <f t="shared" si="148"/>
        <v>24.07</v>
      </c>
      <c r="F4795">
        <f t="shared" si="149"/>
        <v>103860</v>
      </c>
      <c r="H4795" s="14">
        <v>22.88</v>
      </c>
      <c r="I4795" s="811">
        <v>24.07</v>
      </c>
    </row>
    <row r="4796" spans="2:9" ht="30" x14ac:dyDescent="0.25">
      <c r="B4796" s="6">
        <v>103861</v>
      </c>
      <c r="C4796" s="9" t="s">
        <v>7139</v>
      </c>
      <c r="D4796" s="6" t="s">
        <v>42</v>
      </c>
      <c r="E4796" s="11">
        <f t="shared" si="148"/>
        <v>82.77</v>
      </c>
      <c r="F4796">
        <f t="shared" si="149"/>
        <v>103861</v>
      </c>
      <c r="H4796" s="11">
        <v>81.58</v>
      </c>
      <c r="I4796">
        <v>82.77</v>
      </c>
    </row>
    <row r="4797" spans="2:9" ht="30" x14ac:dyDescent="0.25">
      <c r="B4797" s="4">
        <v>103862</v>
      </c>
      <c r="C4797" s="8" t="s">
        <v>7140</v>
      </c>
      <c r="D4797" s="4" t="s">
        <v>42</v>
      </c>
      <c r="E4797" s="11">
        <f t="shared" si="148"/>
        <v>550.17999999999995</v>
      </c>
      <c r="F4797">
        <f t="shared" si="149"/>
        <v>103862</v>
      </c>
      <c r="H4797" s="14">
        <v>548.99</v>
      </c>
      <c r="I4797" s="811">
        <v>550.17999999999995</v>
      </c>
    </row>
    <row r="4798" spans="2:9" ht="30" x14ac:dyDescent="0.25">
      <c r="B4798" s="6">
        <v>103863</v>
      </c>
      <c r="C4798" s="9" t="s">
        <v>7141</v>
      </c>
      <c r="D4798" s="6" t="s">
        <v>42</v>
      </c>
      <c r="E4798" s="11">
        <f t="shared" si="148"/>
        <v>31.81</v>
      </c>
      <c r="F4798">
        <f t="shared" si="149"/>
        <v>103863</v>
      </c>
      <c r="H4798" s="11">
        <v>31.03</v>
      </c>
      <c r="I4798">
        <v>31.81</v>
      </c>
    </row>
    <row r="4799" spans="2:9" ht="30" x14ac:dyDescent="0.25">
      <c r="B4799" s="4">
        <v>103864</v>
      </c>
      <c r="C4799" s="8" t="s">
        <v>7142</v>
      </c>
      <c r="D4799" s="4" t="s">
        <v>42</v>
      </c>
      <c r="E4799" s="11">
        <f t="shared" si="148"/>
        <v>20.93</v>
      </c>
      <c r="F4799">
        <f t="shared" si="149"/>
        <v>103864</v>
      </c>
      <c r="H4799" s="14">
        <v>19.829999999999998</v>
      </c>
      <c r="I4799" s="811">
        <v>20.93</v>
      </c>
    </row>
    <row r="4800" spans="2:9" ht="30" x14ac:dyDescent="0.25">
      <c r="B4800" s="6">
        <v>103865</v>
      </c>
      <c r="C4800" s="9" t="s">
        <v>7143</v>
      </c>
      <c r="D4800" s="6" t="s">
        <v>42</v>
      </c>
      <c r="E4800" s="11">
        <f t="shared" si="148"/>
        <v>22.3</v>
      </c>
      <c r="F4800">
        <f t="shared" si="149"/>
        <v>103865</v>
      </c>
      <c r="H4800" s="11">
        <v>20.81</v>
      </c>
      <c r="I4800">
        <v>22.3</v>
      </c>
    </row>
    <row r="4801" spans="2:9" ht="30" x14ac:dyDescent="0.25">
      <c r="B4801" s="4">
        <v>103866</v>
      </c>
      <c r="C4801" s="8" t="s">
        <v>7144</v>
      </c>
      <c r="D4801" s="4" t="s">
        <v>42</v>
      </c>
      <c r="E4801" s="11">
        <f t="shared" si="148"/>
        <v>35.479999999999997</v>
      </c>
      <c r="F4801">
        <f t="shared" si="149"/>
        <v>103866</v>
      </c>
      <c r="H4801" s="14">
        <v>33.5</v>
      </c>
      <c r="I4801" s="811">
        <v>35.479999999999997</v>
      </c>
    </row>
    <row r="4802" spans="2:9" ht="30" x14ac:dyDescent="0.25">
      <c r="B4802" s="6">
        <v>103867</v>
      </c>
      <c r="C4802" s="9" t="s">
        <v>7145</v>
      </c>
      <c r="D4802" s="6" t="s">
        <v>42</v>
      </c>
      <c r="E4802" s="11">
        <f t="shared" si="148"/>
        <v>49.44</v>
      </c>
      <c r="F4802">
        <f t="shared" si="149"/>
        <v>103867</v>
      </c>
      <c r="H4802" s="11">
        <v>47.04</v>
      </c>
      <c r="I4802" s="76">
        <v>49.44</v>
      </c>
    </row>
    <row r="4803" spans="2:9" ht="30" x14ac:dyDescent="0.25">
      <c r="B4803" s="4">
        <v>103874</v>
      </c>
      <c r="C4803" s="8" t="s">
        <v>7146</v>
      </c>
      <c r="D4803" s="4" t="s">
        <v>42</v>
      </c>
      <c r="E4803" s="11">
        <f t="shared" ref="E4803:E4866" si="150">IF($K$2=$H$1,H4803,I4803)</f>
        <v>17.190000000000001</v>
      </c>
      <c r="F4803">
        <f t="shared" ref="F4803:F4866" si="151">IF(LEN($B4803)=7,CONCATENATE(MID($B4803,1,6),"00",RIGHT($B4803,1)),IF(LEN($B4803)=8,CONCATENATE(MID($B4803,1,6),"0",RIGHT($B4803,2)),$B4803))</f>
        <v>103874</v>
      </c>
      <c r="H4803" s="14">
        <v>16</v>
      </c>
      <c r="I4803" s="807">
        <v>17.190000000000001</v>
      </c>
    </row>
    <row r="4804" spans="2:9" ht="30" x14ac:dyDescent="0.25">
      <c r="B4804" s="6">
        <v>103875</v>
      </c>
      <c r="C4804" s="9" t="s">
        <v>7147</v>
      </c>
      <c r="D4804" s="6" t="s">
        <v>42</v>
      </c>
      <c r="E4804" s="11">
        <f t="shared" si="150"/>
        <v>17.16</v>
      </c>
      <c r="F4804">
        <f t="shared" si="151"/>
        <v>103875</v>
      </c>
      <c r="H4804" s="11">
        <v>15.97</v>
      </c>
      <c r="I4804" s="76">
        <v>17.16</v>
      </c>
    </row>
    <row r="4805" spans="2:9" ht="30" x14ac:dyDescent="0.25">
      <c r="B4805" s="4">
        <v>103876</v>
      </c>
      <c r="C4805" s="8" t="s">
        <v>7148</v>
      </c>
      <c r="D4805" s="4" t="s">
        <v>42</v>
      </c>
      <c r="E4805" s="11">
        <f t="shared" si="150"/>
        <v>20.92</v>
      </c>
      <c r="F4805">
        <f t="shared" si="151"/>
        <v>103876</v>
      </c>
      <c r="H4805" s="14">
        <v>20.149999999999999</v>
      </c>
      <c r="I4805" s="811">
        <v>20.92</v>
      </c>
    </row>
    <row r="4806" spans="2:9" ht="30" x14ac:dyDescent="0.25">
      <c r="B4806" s="6">
        <v>103877</v>
      </c>
      <c r="C4806" s="9" t="s">
        <v>7149</v>
      </c>
      <c r="D4806" s="6" t="s">
        <v>42</v>
      </c>
      <c r="E4806" s="11">
        <f t="shared" si="150"/>
        <v>26</v>
      </c>
      <c r="F4806">
        <f t="shared" si="151"/>
        <v>103877</v>
      </c>
      <c r="H4806" s="11">
        <v>24.6</v>
      </c>
      <c r="I4806" s="76">
        <v>26</v>
      </c>
    </row>
    <row r="4807" spans="2:9" ht="30" x14ac:dyDescent="0.25">
      <c r="B4807" s="4">
        <v>103878</v>
      </c>
      <c r="C4807" s="8" t="s">
        <v>7150</v>
      </c>
      <c r="D4807" s="4" t="s">
        <v>42</v>
      </c>
      <c r="E4807" s="11">
        <f t="shared" si="150"/>
        <v>25.73</v>
      </c>
      <c r="F4807">
        <f t="shared" si="151"/>
        <v>103878</v>
      </c>
      <c r="H4807" s="14">
        <v>24.33</v>
      </c>
      <c r="I4807" s="807">
        <v>25.73</v>
      </c>
    </row>
    <row r="4808" spans="2:9" ht="30" x14ac:dyDescent="0.25">
      <c r="B4808" s="6">
        <v>103879</v>
      </c>
      <c r="C4808" s="9" t="s">
        <v>7151</v>
      </c>
      <c r="D4808" s="6" t="s">
        <v>42</v>
      </c>
      <c r="E4808" s="11">
        <f t="shared" si="150"/>
        <v>29.15</v>
      </c>
      <c r="F4808">
        <f t="shared" si="151"/>
        <v>103879</v>
      </c>
      <c r="H4808" s="11">
        <v>28.27</v>
      </c>
      <c r="I4808" s="76">
        <v>29.15</v>
      </c>
    </row>
    <row r="4809" spans="2:9" ht="30" x14ac:dyDescent="0.25">
      <c r="B4809" s="4">
        <v>103880</v>
      </c>
      <c r="C4809" s="8" t="s">
        <v>7152</v>
      </c>
      <c r="D4809" s="4" t="s">
        <v>42</v>
      </c>
      <c r="E4809" s="11">
        <f t="shared" si="150"/>
        <v>32.47</v>
      </c>
      <c r="F4809">
        <f t="shared" si="151"/>
        <v>103880</v>
      </c>
      <c r="H4809" s="14">
        <v>31.49</v>
      </c>
      <c r="I4809" s="807">
        <v>32.47</v>
      </c>
    </row>
    <row r="4810" spans="2:9" ht="30" x14ac:dyDescent="0.25">
      <c r="B4810" s="6">
        <v>103881</v>
      </c>
      <c r="C4810" s="9" t="s">
        <v>7153</v>
      </c>
      <c r="D4810" s="6" t="s">
        <v>42</v>
      </c>
      <c r="E4810" s="11">
        <f t="shared" si="150"/>
        <v>36.19</v>
      </c>
      <c r="F4810">
        <f t="shared" si="151"/>
        <v>103881</v>
      </c>
      <c r="H4810" s="11">
        <v>34.590000000000003</v>
      </c>
      <c r="I4810">
        <v>36.19</v>
      </c>
    </row>
    <row r="4811" spans="2:9" ht="30" x14ac:dyDescent="0.25">
      <c r="B4811" s="4">
        <v>103882</v>
      </c>
      <c r="C4811" s="8" t="s">
        <v>7154</v>
      </c>
      <c r="D4811" s="4" t="s">
        <v>42</v>
      </c>
      <c r="E4811" s="11">
        <f t="shared" si="150"/>
        <v>34.51</v>
      </c>
      <c r="F4811">
        <f t="shared" si="151"/>
        <v>103882</v>
      </c>
      <c r="H4811" s="14">
        <v>32.909999999999997</v>
      </c>
      <c r="I4811" s="811">
        <v>34.51</v>
      </c>
    </row>
    <row r="4812" spans="2:9" ht="30" x14ac:dyDescent="0.25">
      <c r="B4812" s="6">
        <v>103883</v>
      </c>
      <c r="C4812" s="9" t="s">
        <v>7155</v>
      </c>
      <c r="D4812" s="6" t="s">
        <v>42</v>
      </c>
      <c r="E4812" s="11">
        <f t="shared" si="150"/>
        <v>11.23</v>
      </c>
      <c r="F4812">
        <f t="shared" si="151"/>
        <v>103883</v>
      </c>
      <c r="H4812" s="11">
        <v>10.43</v>
      </c>
      <c r="I4812">
        <v>11.23</v>
      </c>
    </row>
    <row r="4813" spans="2:9" ht="30" x14ac:dyDescent="0.25">
      <c r="B4813" s="4">
        <v>103884</v>
      </c>
      <c r="C4813" s="8" t="s">
        <v>7156</v>
      </c>
      <c r="D4813" s="4" t="s">
        <v>42</v>
      </c>
      <c r="E4813" s="11">
        <f t="shared" si="150"/>
        <v>11.26</v>
      </c>
      <c r="F4813">
        <f t="shared" si="151"/>
        <v>103884</v>
      </c>
      <c r="H4813" s="14">
        <v>10.46</v>
      </c>
      <c r="I4813" s="811">
        <v>11.26</v>
      </c>
    </row>
    <row r="4814" spans="2:9" ht="30" x14ac:dyDescent="0.25">
      <c r="B4814" s="6">
        <v>103885</v>
      </c>
      <c r="C4814" s="9" t="s">
        <v>7157</v>
      </c>
      <c r="D4814" s="6" t="s">
        <v>42</v>
      </c>
      <c r="E4814" s="11">
        <f t="shared" si="150"/>
        <v>25.79</v>
      </c>
      <c r="F4814">
        <f t="shared" si="151"/>
        <v>103885</v>
      </c>
      <c r="H4814" s="11">
        <v>24.99</v>
      </c>
      <c r="I4814">
        <v>25.79</v>
      </c>
    </row>
    <row r="4815" spans="2:9" ht="30" x14ac:dyDescent="0.25">
      <c r="B4815" s="4">
        <v>103886</v>
      </c>
      <c r="C4815" s="8" t="s">
        <v>7158</v>
      </c>
      <c r="D4815" s="4" t="s">
        <v>42</v>
      </c>
      <c r="E4815" s="11">
        <f t="shared" si="150"/>
        <v>429.68</v>
      </c>
      <c r="F4815">
        <f t="shared" si="151"/>
        <v>103886</v>
      </c>
      <c r="H4815" s="14">
        <v>428.88</v>
      </c>
      <c r="I4815" s="811">
        <v>429.68</v>
      </c>
    </row>
    <row r="4816" spans="2:9" ht="30" x14ac:dyDescent="0.25">
      <c r="B4816" s="6">
        <v>103887</v>
      </c>
      <c r="C4816" s="9" t="s">
        <v>7159</v>
      </c>
      <c r="D4816" s="6" t="s">
        <v>42</v>
      </c>
      <c r="E4816" s="11">
        <f t="shared" si="150"/>
        <v>19.11</v>
      </c>
      <c r="F4816">
        <f t="shared" si="151"/>
        <v>103887</v>
      </c>
      <c r="H4816" s="11">
        <v>18.54</v>
      </c>
      <c r="I4816">
        <v>19.11</v>
      </c>
    </row>
    <row r="4817" spans="2:9" ht="30" x14ac:dyDescent="0.25">
      <c r="B4817" s="4">
        <v>103888</v>
      </c>
      <c r="C4817" s="8" t="s">
        <v>7160</v>
      </c>
      <c r="D4817" s="4" t="s">
        <v>42</v>
      </c>
      <c r="E4817" s="11">
        <f t="shared" si="150"/>
        <v>15.72</v>
      </c>
      <c r="F4817">
        <f t="shared" si="151"/>
        <v>103888</v>
      </c>
      <c r="H4817" s="14">
        <v>14.78</v>
      </c>
      <c r="I4817" s="811">
        <v>15.72</v>
      </c>
    </row>
    <row r="4818" spans="2:9" ht="30" x14ac:dyDescent="0.25">
      <c r="B4818" s="6">
        <v>103889</v>
      </c>
      <c r="C4818" s="9" t="s">
        <v>7161</v>
      </c>
      <c r="D4818" s="6" t="s">
        <v>42</v>
      </c>
      <c r="E4818" s="11">
        <f t="shared" si="150"/>
        <v>16.97</v>
      </c>
      <c r="F4818">
        <f t="shared" si="151"/>
        <v>103889</v>
      </c>
      <c r="H4818" s="11">
        <v>16.03</v>
      </c>
      <c r="I4818">
        <v>16.97</v>
      </c>
    </row>
    <row r="4819" spans="2:9" ht="30" x14ac:dyDescent="0.25">
      <c r="B4819" s="4">
        <v>103890</v>
      </c>
      <c r="C4819" s="8" t="s">
        <v>7162</v>
      </c>
      <c r="D4819" s="4" t="s">
        <v>42</v>
      </c>
      <c r="E4819" s="11">
        <f t="shared" si="150"/>
        <v>499.03</v>
      </c>
      <c r="F4819">
        <f t="shared" si="151"/>
        <v>103890</v>
      </c>
      <c r="H4819" s="14">
        <v>498.09</v>
      </c>
      <c r="I4819" s="811">
        <v>499.03</v>
      </c>
    </row>
    <row r="4820" spans="2:9" ht="30" x14ac:dyDescent="0.25">
      <c r="B4820" s="6">
        <v>103891</v>
      </c>
      <c r="C4820" s="9" t="s">
        <v>7163</v>
      </c>
      <c r="D4820" s="6" t="s">
        <v>42</v>
      </c>
      <c r="E4820" s="11">
        <f t="shared" si="150"/>
        <v>48.9</v>
      </c>
      <c r="F4820">
        <f t="shared" si="151"/>
        <v>103891</v>
      </c>
      <c r="H4820" s="11">
        <v>47.96</v>
      </c>
      <c r="I4820">
        <v>48.9</v>
      </c>
    </row>
    <row r="4821" spans="2:9" ht="30" x14ac:dyDescent="0.25">
      <c r="B4821" s="4">
        <v>103892</v>
      </c>
      <c r="C4821" s="8" t="s">
        <v>7164</v>
      </c>
      <c r="D4821" s="4" t="s">
        <v>42</v>
      </c>
      <c r="E4821" s="11">
        <f t="shared" si="150"/>
        <v>15.29</v>
      </c>
      <c r="F4821">
        <f t="shared" si="151"/>
        <v>103892</v>
      </c>
      <c r="H4821" s="14">
        <v>14.42</v>
      </c>
      <c r="I4821" s="811">
        <v>15.29</v>
      </c>
    </row>
    <row r="4822" spans="2:9" ht="30" x14ac:dyDescent="0.25">
      <c r="B4822" s="6">
        <v>103893</v>
      </c>
      <c r="C4822" s="9" t="s">
        <v>7165</v>
      </c>
      <c r="D4822" s="6" t="s">
        <v>42</v>
      </c>
      <c r="E4822" s="11">
        <f t="shared" si="150"/>
        <v>20.28</v>
      </c>
      <c r="F4822">
        <f t="shared" si="151"/>
        <v>103893</v>
      </c>
      <c r="H4822" s="11">
        <v>19.63</v>
      </c>
      <c r="I4822">
        <v>20.28</v>
      </c>
    </row>
    <row r="4823" spans="2:9" ht="30" x14ac:dyDescent="0.25">
      <c r="B4823" s="4">
        <v>103894</v>
      </c>
      <c r="C4823" s="8" t="s">
        <v>7166</v>
      </c>
      <c r="D4823" s="4" t="s">
        <v>42</v>
      </c>
      <c r="E4823" s="11">
        <f t="shared" si="150"/>
        <v>24.39</v>
      </c>
      <c r="F4823">
        <f t="shared" si="151"/>
        <v>103894</v>
      </c>
      <c r="H4823" s="14">
        <v>23.65</v>
      </c>
      <c r="I4823" s="811">
        <v>24.39</v>
      </c>
    </row>
    <row r="4824" spans="2:9" ht="30" x14ac:dyDescent="0.25">
      <c r="B4824" s="6">
        <v>103895</v>
      </c>
      <c r="C4824" s="9" t="s">
        <v>7167</v>
      </c>
      <c r="D4824" s="6" t="s">
        <v>42</v>
      </c>
      <c r="E4824" s="11">
        <f t="shared" si="150"/>
        <v>22.64</v>
      </c>
      <c r="F4824">
        <f t="shared" si="151"/>
        <v>103895</v>
      </c>
      <c r="H4824" s="11">
        <v>21.57</v>
      </c>
      <c r="I4824">
        <v>22.64</v>
      </c>
    </row>
    <row r="4825" spans="2:9" ht="30" x14ac:dyDescent="0.25">
      <c r="B4825" s="4">
        <v>103896</v>
      </c>
      <c r="C4825" s="8" t="s">
        <v>7168</v>
      </c>
      <c r="D4825" s="4" t="s">
        <v>42</v>
      </c>
      <c r="E4825" s="11">
        <f t="shared" si="150"/>
        <v>22.64</v>
      </c>
      <c r="F4825">
        <f t="shared" si="151"/>
        <v>103896</v>
      </c>
      <c r="H4825" s="14">
        <v>21.57</v>
      </c>
      <c r="I4825" s="811">
        <v>22.64</v>
      </c>
    </row>
    <row r="4826" spans="2:9" ht="30" x14ac:dyDescent="0.25">
      <c r="B4826" s="6">
        <v>103897</v>
      </c>
      <c r="C4826" s="9" t="s">
        <v>7169</v>
      </c>
      <c r="D4826" s="6" t="s">
        <v>42</v>
      </c>
      <c r="E4826" s="11">
        <f t="shared" si="150"/>
        <v>81.34</v>
      </c>
      <c r="F4826">
        <f t="shared" si="151"/>
        <v>103897</v>
      </c>
      <c r="H4826" s="11">
        <v>80.27</v>
      </c>
      <c r="I4826">
        <v>81.34</v>
      </c>
    </row>
    <row r="4827" spans="2:9" ht="30" x14ac:dyDescent="0.25">
      <c r="B4827" s="4">
        <v>103898</v>
      </c>
      <c r="C4827" s="8" t="s">
        <v>7170</v>
      </c>
      <c r="D4827" s="4" t="s">
        <v>42</v>
      </c>
      <c r="E4827" s="11">
        <f t="shared" si="150"/>
        <v>548.75</v>
      </c>
      <c r="F4827">
        <f t="shared" si="151"/>
        <v>103898</v>
      </c>
      <c r="H4827" s="14">
        <v>547.67999999999995</v>
      </c>
      <c r="I4827" s="811">
        <v>548.75</v>
      </c>
    </row>
    <row r="4828" spans="2:9" ht="30" x14ac:dyDescent="0.25">
      <c r="B4828" s="6">
        <v>103899</v>
      </c>
      <c r="C4828" s="9" t="s">
        <v>7171</v>
      </c>
      <c r="D4828" s="6" t="s">
        <v>42</v>
      </c>
      <c r="E4828" s="11">
        <f t="shared" si="150"/>
        <v>31.09</v>
      </c>
      <c r="F4828">
        <f t="shared" si="151"/>
        <v>103899</v>
      </c>
      <c r="H4828" s="11">
        <v>30.39</v>
      </c>
      <c r="I4828">
        <v>31.09</v>
      </c>
    </row>
    <row r="4829" spans="2:9" ht="30" x14ac:dyDescent="0.25">
      <c r="B4829" s="4">
        <v>103900</v>
      </c>
      <c r="C4829" s="8" t="s">
        <v>7172</v>
      </c>
      <c r="D4829" s="4" t="s">
        <v>42</v>
      </c>
      <c r="E4829" s="11">
        <f t="shared" si="150"/>
        <v>19.760000000000002</v>
      </c>
      <c r="F4829">
        <f t="shared" si="151"/>
        <v>103900</v>
      </c>
      <c r="H4829" s="14">
        <v>18.760000000000002</v>
      </c>
      <c r="I4829" s="811">
        <v>19.760000000000002</v>
      </c>
    </row>
    <row r="4830" spans="2:9" ht="30" x14ac:dyDescent="0.25">
      <c r="B4830" s="6">
        <v>103901</v>
      </c>
      <c r="C4830" s="9" t="s">
        <v>7173</v>
      </c>
      <c r="D4830" s="6" t="s">
        <v>42</v>
      </c>
      <c r="E4830" s="11">
        <f t="shared" si="150"/>
        <v>23.24</v>
      </c>
      <c r="F4830">
        <f t="shared" si="151"/>
        <v>103901</v>
      </c>
      <c r="H4830" s="11">
        <v>21.65</v>
      </c>
      <c r="I4830">
        <v>23.24</v>
      </c>
    </row>
    <row r="4831" spans="2:9" ht="30" x14ac:dyDescent="0.25">
      <c r="B4831" s="4">
        <v>103902</v>
      </c>
      <c r="C4831" s="8" t="s">
        <v>7174</v>
      </c>
      <c r="D4831" s="4" t="s">
        <v>42</v>
      </c>
      <c r="E4831" s="11">
        <f t="shared" si="150"/>
        <v>34.4</v>
      </c>
      <c r="F4831">
        <f t="shared" si="151"/>
        <v>103902</v>
      </c>
      <c r="H4831" s="14">
        <v>32.520000000000003</v>
      </c>
      <c r="I4831" s="811">
        <v>34.4</v>
      </c>
    </row>
    <row r="4832" spans="2:9" ht="30" x14ac:dyDescent="0.25">
      <c r="B4832" s="6">
        <v>103903</v>
      </c>
      <c r="C4832" s="9" t="s">
        <v>7175</v>
      </c>
      <c r="D4832" s="6" t="s">
        <v>42</v>
      </c>
      <c r="E4832" s="11">
        <f t="shared" si="150"/>
        <v>46.63</v>
      </c>
      <c r="F4832">
        <f t="shared" si="151"/>
        <v>103903</v>
      </c>
      <c r="H4832" s="11">
        <v>44.5</v>
      </c>
      <c r="I4832">
        <v>46.63</v>
      </c>
    </row>
    <row r="4833" spans="2:9" ht="30" x14ac:dyDescent="0.25">
      <c r="B4833" s="4">
        <v>103947</v>
      </c>
      <c r="C4833" s="8" t="s">
        <v>7644</v>
      </c>
      <c r="D4833" s="4" t="s">
        <v>42</v>
      </c>
      <c r="E4833" s="11">
        <f t="shared" si="150"/>
        <v>5.98</v>
      </c>
      <c r="F4833">
        <f t="shared" si="151"/>
        <v>103947</v>
      </c>
      <c r="H4833" s="14">
        <v>5.52</v>
      </c>
      <c r="I4833" s="811">
        <v>5.98</v>
      </c>
    </row>
    <row r="4834" spans="2:9" ht="30" x14ac:dyDescent="0.25">
      <c r="B4834" s="6">
        <v>103948</v>
      </c>
      <c r="C4834" s="9" t="s">
        <v>7645</v>
      </c>
      <c r="D4834" s="6" t="s">
        <v>42</v>
      </c>
      <c r="E4834" s="11">
        <f t="shared" si="150"/>
        <v>7.47</v>
      </c>
      <c r="F4834">
        <f t="shared" si="151"/>
        <v>103948</v>
      </c>
      <c r="H4834" s="11">
        <v>6.93</v>
      </c>
      <c r="I4834">
        <v>7.47</v>
      </c>
    </row>
    <row r="4835" spans="2:9" ht="30" x14ac:dyDescent="0.25">
      <c r="B4835" s="4">
        <v>103949</v>
      </c>
      <c r="C4835" s="8" t="s">
        <v>7646</v>
      </c>
      <c r="D4835" s="4" t="s">
        <v>42</v>
      </c>
      <c r="E4835" s="11">
        <f t="shared" si="150"/>
        <v>8.6999999999999993</v>
      </c>
      <c r="F4835">
        <f t="shared" si="151"/>
        <v>103949</v>
      </c>
      <c r="H4835" s="14">
        <v>8.1999999999999993</v>
      </c>
      <c r="I4835" s="811">
        <v>8.6999999999999993</v>
      </c>
    </row>
    <row r="4836" spans="2:9" ht="30" x14ac:dyDescent="0.25">
      <c r="B4836" s="6">
        <v>103950</v>
      </c>
      <c r="C4836" s="9" t="s">
        <v>7647</v>
      </c>
      <c r="D4836" s="6" t="s">
        <v>42</v>
      </c>
      <c r="E4836" s="11">
        <f t="shared" si="150"/>
        <v>10.16</v>
      </c>
      <c r="F4836">
        <f t="shared" si="151"/>
        <v>103950</v>
      </c>
      <c r="H4836" s="11">
        <v>9.4700000000000006</v>
      </c>
      <c r="I4836">
        <v>10.16</v>
      </c>
    </row>
    <row r="4837" spans="2:9" ht="30" x14ac:dyDescent="0.25">
      <c r="B4837" s="4">
        <v>103951</v>
      </c>
      <c r="C4837" s="8" t="s">
        <v>7648</v>
      </c>
      <c r="D4837" s="4" t="s">
        <v>42</v>
      </c>
      <c r="E4837" s="11">
        <f t="shared" si="150"/>
        <v>13.97</v>
      </c>
      <c r="F4837">
        <f t="shared" si="151"/>
        <v>103951</v>
      </c>
      <c r="H4837" s="14">
        <v>13.16</v>
      </c>
      <c r="I4837" s="811">
        <v>13.97</v>
      </c>
    </row>
    <row r="4838" spans="2:9" ht="30" x14ac:dyDescent="0.25">
      <c r="B4838" s="6">
        <v>103952</v>
      </c>
      <c r="C4838" s="9" t="s">
        <v>7649</v>
      </c>
      <c r="D4838" s="6" t="s">
        <v>42</v>
      </c>
      <c r="E4838" s="11">
        <f t="shared" si="150"/>
        <v>5.5</v>
      </c>
      <c r="F4838">
        <f t="shared" si="151"/>
        <v>103952</v>
      </c>
      <c r="H4838" s="11">
        <v>5.09</v>
      </c>
      <c r="I4838">
        <v>5.5</v>
      </c>
    </row>
    <row r="4839" spans="2:9" ht="30" x14ac:dyDescent="0.25">
      <c r="B4839" s="4">
        <v>103953</v>
      </c>
      <c r="C4839" s="8" t="s">
        <v>7650</v>
      </c>
      <c r="D4839" s="4" t="s">
        <v>42</v>
      </c>
      <c r="E4839" s="11">
        <f t="shared" si="150"/>
        <v>6.91</v>
      </c>
      <c r="F4839">
        <f t="shared" si="151"/>
        <v>103953</v>
      </c>
      <c r="H4839" s="14">
        <v>6.43</v>
      </c>
      <c r="I4839" s="811">
        <v>6.91</v>
      </c>
    </row>
    <row r="4840" spans="2:9" ht="30" x14ac:dyDescent="0.25">
      <c r="B4840" s="6">
        <v>103954</v>
      </c>
      <c r="C4840" s="9" t="s">
        <v>7651</v>
      </c>
      <c r="D4840" s="6" t="s">
        <v>42</v>
      </c>
      <c r="E4840" s="11">
        <f t="shared" si="150"/>
        <v>8.17</v>
      </c>
      <c r="F4840">
        <f t="shared" si="151"/>
        <v>103954</v>
      </c>
      <c r="H4840" s="11">
        <v>7.72</v>
      </c>
      <c r="I4840">
        <v>8.17</v>
      </c>
    </row>
    <row r="4841" spans="2:9" ht="30" x14ac:dyDescent="0.25">
      <c r="B4841" s="4">
        <v>103955</v>
      </c>
      <c r="C4841" s="8" t="s">
        <v>7652</v>
      </c>
      <c r="D4841" s="4" t="s">
        <v>42</v>
      </c>
      <c r="E4841" s="11">
        <f t="shared" si="150"/>
        <v>9.4499999999999993</v>
      </c>
      <c r="F4841">
        <f t="shared" si="151"/>
        <v>103955</v>
      </c>
      <c r="H4841" s="14">
        <v>8.83</v>
      </c>
      <c r="I4841" s="811">
        <v>9.4499999999999993</v>
      </c>
    </row>
    <row r="4842" spans="2:9" ht="30" x14ac:dyDescent="0.25">
      <c r="B4842" s="6">
        <v>103956</v>
      </c>
      <c r="C4842" s="9" t="s">
        <v>7653</v>
      </c>
      <c r="D4842" s="6" t="s">
        <v>42</v>
      </c>
      <c r="E4842" s="11">
        <f t="shared" si="150"/>
        <v>13.14</v>
      </c>
      <c r="F4842">
        <f t="shared" si="151"/>
        <v>103956</v>
      </c>
      <c r="H4842" s="11">
        <v>12.41</v>
      </c>
      <c r="I4842">
        <v>13.14</v>
      </c>
    </row>
    <row r="4843" spans="2:9" ht="30" x14ac:dyDescent="0.25">
      <c r="B4843" s="4">
        <v>103957</v>
      </c>
      <c r="C4843" s="8" t="s">
        <v>7654</v>
      </c>
      <c r="D4843" s="4" t="s">
        <v>42</v>
      </c>
      <c r="E4843" s="11">
        <f t="shared" si="150"/>
        <v>4.67</v>
      </c>
      <c r="F4843">
        <f t="shared" si="151"/>
        <v>103957</v>
      </c>
      <c r="H4843" s="14">
        <v>4.42</v>
      </c>
      <c r="I4843" s="811">
        <v>4.67</v>
      </c>
    </row>
    <row r="4844" spans="2:9" ht="30" x14ac:dyDescent="0.25">
      <c r="B4844" s="6">
        <v>103958</v>
      </c>
      <c r="C4844" s="9" t="s">
        <v>7655</v>
      </c>
      <c r="D4844" s="6" t="s">
        <v>42</v>
      </c>
      <c r="E4844" s="11">
        <f t="shared" si="150"/>
        <v>9.44</v>
      </c>
      <c r="F4844">
        <f t="shared" si="151"/>
        <v>103958</v>
      </c>
      <c r="H4844" s="11">
        <v>9.06</v>
      </c>
      <c r="I4844">
        <v>9.44</v>
      </c>
    </row>
    <row r="4845" spans="2:9" ht="30" x14ac:dyDescent="0.25">
      <c r="B4845" s="4">
        <v>103959</v>
      </c>
      <c r="C4845" s="8" t="s">
        <v>7656</v>
      </c>
      <c r="D4845" s="4" t="s">
        <v>42</v>
      </c>
      <c r="E4845" s="11">
        <f t="shared" si="150"/>
        <v>14.08</v>
      </c>
      <c r="F4845">
        <f t="shared" si="151"/>
        <v>103959</v>
      </c>
      <c r="H4845" s="14">
        <v>13.62</v>
      </c>
      <c r="I4845" s="811">
        <v>14.08</v>
      </c>
    </row>
    <row r="4846" spans="2:9" ht="30" x14ac:dyDescent="0.25">
      <c r="B4846" s="6">
        <v>103962</v>
      </c>
      <c r="C4846" s="9" t="s">
        <v>7657</v>
      </c>
      <c r="D4846" s="6" t="s">
        <v>42</v>
      </c>
      <c r="E4846" s="11">
        <f t="shared" si="150"/>
        <v>6.02</v>
      </c>
      <c r="F4846">
        <f t="shared" si="151"/>
        <v>103962</v>
      </c>
      <c r="H4846" s="11">
        <v>5.79</v>
      </c>
      <c r="I4846">
        <v>6.02</v>
      </c>
    </row>
    <row r="4847" spans="2:9" ht="30" x14ac:dyDescent="0.25">
      <c r="B4847" s="4">
        <v>103964</v>
      </c>
      <c r="C4847" s="8" t="s">
        <v>7658</v>
      </c>
      <c r="D4847" s="4" t="s">
        <v>42</v>
      </c>
      <c r="E4847" s="11">
        <f t="shared" si="150"/>
        <v>7.64</v>
      </c>
      <c r="F4847">
        <f t="shared" si="151"/>
        <v>103964</v>
      </c>
      <c r="H4847" s="14">
        <v>7.36</v>
      </c>
      <c r="I4847" s="811">
        <v>7.64</v>
      </c>
    </row>
    <row r="4848" spans="2:9" ht="30" x14ac:dyDescent="0.25">
      <c r="B4848" s="6">
        <v>103966</v>
      </c>
      <c r="C4848" s="9" t="s">
        <v>7659</v>
      </c>
      <c r="D4848" s="6" t="s">
        <v>42</v>
      </c>
      <c r="E4848" s="11">
        <f t="shared" si="150"/>
        <v>9.0500000000000007</v>
      </c>
      <c r="F4848">
        <f t="shared" si="151"/>
        <v>103966</v>
      </c>
      <c r="H4848" s="11">
        <v>8.73</v>
      </c>
      <c r="I4848">
        <v>9.0500000000000007</v>
      </c>
    </row>
    <row r="4849" spans="2:9" ht="30" x14ac:dyDescent="0.25">
      <c r="B4849" s="4">
        <v>103967</v>
      </c>
      <c r="C4849" s="8" t="s">
        <v>7660</v>
      </c>
      <c r="D4849" s="4" t="s">
        <v>42</v>
      </c>
      <c r="E4849" s="11">
        <f t="shared" si="150"/>
        <v>10.86</v>
      </c>
      <c r="F4849">
        <f t="shared" si="151"/>
        <v>103967</v>
      </c>
      <c r="H4849" s="14">
        <v>10.52</v>
      </c>
      <c r="I4849" s="811">
        <v>10.86</v>
      </c>
    </row>
    <row r="4850" spans="2:9" ht="30" x14ac:dyDescent="0.25">
      <c r="B4850" s="6">
        <v>103968</v>
      </c>
      <c r="C4850" s="9" t="s">
        <v>7661</v>
      </c>
      <c r="D4850" s="6" t="s">
        <v>42</v>
      </c>
      <c r="E4850" s="11">
        <f t="shared" si="150"/>
        <v>15.4</v>
      </c>
      <c r="F4850">
        <f t="shared" si="151"/>
        <v>103968</v>
      </c>
      <c r="H4850" s="11">
        <v>15.05</v>
      </c>
      <c r="I4850">
        <v>15.4</v>
      </c>
    </row>
    <row r="4851" spans="2:9" ht="30" x14ac:dyDescent="0.25">
      <c r="B4851" s="4">
        <v>103969</v>
      </c>
      <c r="C4851" s="8" t="s">
        <v>7662</v>
      </c>
      <c r="D4851" s="4" t="s">
        <v>42</v>
      </c>
      <c r="E4851" s="11">
        <f t="shared" si="150"/>
        <v>18.14</v>
      </c>
      <c r="F4851">
        <f t="shared" si="151"/>
        <v>103969</v>
      </c>
      <c r="H4851" s="14">
        <v>17.760000000000002</v>
      </c>
      <c r="I4851" s="811">
        <v>18.14</v>
      </c>
    </row>
    <row r="4852" spans="2:9" ht="30" x14ac:dyDescent="0.25">
      <c r="B4852" s="6">
        <v>103971</v>
      </c>
      <c r="C4852" s="9" t="s">
        <v>7663</v>
      </c>
      <c r="D4852" s="6" t="s">
        <v>42</v>
      </c>
      <c r="E4852" s="11">
        <f t="shared" si="150"/>
        <v>23.06</v>
      </c>
      <c r="F4852">
        <f t="shared" si="151"/>
        <v>103971</v>
      </c>
      <c r="H4852" s="11">
        <v>22.6</v>
      </c>
      <c r="I4852">
        <v>23.06</v>
      </c>
    </row>
    <row r="4853" spans="2:9" ht="30" x14ac:dyDescent="0.25">
      <c r="B4853" s="4">
        <v>103972</v>
      </c>
      <c r="C4853" s="8" t="s">
        <v>7664</v>
      </c>
      <c r="D4853" s="4" t="s">
        <v>42</v>
      </c>
      <c r="E4853" s="11">
        <f t="shared" si="150"/>
        <v>26.75</v>
      </c>
      <c r="F4853">
        <f t="shared" si="151"/>
        <v>103972</v>
      </c>
      <c r="H4853" s="14">
        <v>26.24</v>
      </c>
      <c r="I4853" s="811">
        <v>26.75</v>
      </c>
    </row>
    <row r="4854" spans="2:9" ht="30" x14ac:dyDescent="0.25">
      <c r="B4854" s="6">
        <v>103974</v>
      </c>
      <c r="C4854" s="9" t="s">
        <v>7665</v>
      </c>
      <c r="D4854" s="6" t="s">
        <v>42</v>
      </c>
      <c r="E4854" s="11">
        <f t="shared" si="150"/>
        <v>9.7899999999999991</v>
      </c>
      <c r="F4854">
        <f t="shared" si="151"/>
        <v>103974</v>
      </c>
      <c r="H4854" s="11">
        <v>9.41</v>
      </c>
      <c r="I4854">
        <v>9.7899999999999991</v>
      </c>
    </row>
    <row r="4855" spans="2:9" ht="30" x14ac:dyDescent="0.25">
      <c r="B4855" s="4">
        <v>103975</v>
      </c>
      <c r="C4855" s="8" t="s">
        <v>7666</v>
      </c>
      <c r="D4855" s="4" t="s">
        <v>42</v>
      </c>
      <c r="E4855" s="11">
        <f t="shared" si="150"/>
        <v>16.559999999999999</v>
      </c>
      <c r="F4855">
        <f t="shared" si="151"/>
        <v>103975</v>
      </c>
      <c r="H4855" s="14">
        <v>15.97</v>
      </c>
      <c r="I4855" s="811">
        <v>16.559999999999999</v>
      </c>
    </row>
    <row r="4856" spans="2:9" ht="30" x14ac:dyDescent="0.25">
      <c r="B4856" s="6">
        <v>103976</v>
      </c>
      <c r="C4856" s="9" t="s">
        <v>7667</v>
      </c>
      <c r="D4856" s="6" t="s">
        <v>42</v>
      </c>
      <c r="E4856" s="11">
        <f t="shared" si="150"/>
        <v>23.75</v>
      </c>
      <c r="F4856">
        <f t="shared" si="151"/>
        <v>103976</v>
      </c>
      <c r="H4856" s="11">
        <v>23.06</v>
      </c>
      <c r="I4856">
        <v>23.75</v>
      </c>
    </row>
    <row r="4857" spans="2:9" ht="30" x14ac:dyDescent="0.25">
      <c r="B4857" s="4">
        <v>103977</v>
      </c>
      <c r="C4857" s="8" t="s">
        <v>7668</v>
      </c>
      <c r="D4857" s="4" t="s">
        <v>42</v>
      </c>
      <c r="E4857" s="11">
        <f t="shared" si="150"/>
        <v>6.67</v>
      </c>
      <c r="F4857">
        <f t="shared" si="151"/>
        <v>103977</v>
      </c>
      <c r="H4857" s="14">
        <v>6.36</v>
      </c>
      <c r="I4857" s="811">
        <v>6.67</v>
      </c>
    </row>
    <row r="4858" spans="2:9" ht="30" x14ac:dyDescent="0.25">
      <c r="B4858" s="6">
        <v>103980</v>
      </c>
      <c r="C4858" s="9" t="s">
        <v>7669</v>
      </c>
      <c r="D4858" s="6" t="s">
        <v>42</v>
      </c>
      <c r="E4858" s="11">
        <f t="shared" si="150"/>
        <v>16.440000000000001</v>
      </c>
      <c r="F4858">
        <f t="shared" si="151"/>
        <v>103980</v>
      </c>
      <c r="H4858" s="11">
        <v>15.5</v>
      </c>
      <c r="I4858">
        <v>16.440000000000001</v>
      </c>
    </row>
    <row r="4859" spans="2:9" ht="30" x14ac:dyDescent="0.25">
      <c r="B4859" s="4">
        <v>103981</v>
      </c>
      <c r="C4859" s="8" t="s">
        <v>7670</v>
      </c>
      <c r="D4859" s="4" t="s">
        <v>42</v>
      </c>
      <c r="E4859" s="11">
        <f t="shared" si="150"/>
        <v>16.489999999999998</v>
      </c>
      <c r="F4859">
        <f t="shared" si="151"/>
        <v>103981</v>
      </c>
      <c r="H4859" s="14">
        <v>15.55</v>
      </c>
      <c r="I4859" s="811">
        <v>16.489999999999998</v>
      </c>
    </row>
    <row r="4860" spans="2:9" ht="30" x14ac:dyDescent="0.25">
      <c r="B4860" s="6">
        <v>103982</v>
      </c>
      <c r="C4860" s="9" t="s">
        <v>7671</v>
      </c>
      <c r="D4860" s="6" t="s">
        <v>42</v>
      </c>
      <c r="E4860" s="11">
        <f t="shared" si="150"/>
        <v>22.11</v>
      </c>
      <c r="F4860">
        <f t="shared" si="151"/>
        <v>103982</v>
      </c>
      <c r="H4860" s="11">
        <v>21.17</v>
      </c>
      <c r="I4860">
        <v>22.11</v>
      </c>
    </row>
    <row r="4861" spans="2:9" ht="30" x14ac:dyDescent="0.25">
      <c r="B4861" s="4">
        <v>103983</v>
      </c>
      <c r="C4861" s="8" t="s">
        <v>7672</v>
      </c>
      <c r="D4861" s="4" t="s">
        <v>42</v>
      </c>
      <c r="E4861" s="11">
        <f t="shared" si="150"/>
        <v>15.99</v>
      </c>
      <c r="F4861">
        <f t="shared" si="151"/>
        <v>103983</v>
      </c>
      <c r="H4861" s="14">
        <v>15.05</v>
      </c>
      <c r="I4861" s="811">
        <v>15.99</v>
      </c>
    </row>
    <row r="4862" spans="2:9" ht="30" x14ac:dyDescent="0.25">
      <c r="B4862" s="6">
        <v>103984</v>
      </c>
      <c r="C4862" s="9" t="s">
        <v>7673</v>
      </c>
      <c r="D4862" s="6" t="s">
        <v>42</v>
      </c>
      <c r="E4862" s="11">
        <f t="shared" si="150"/>
        <v>18.36</v>
      </c>
      <c r="F4862">
        <f t="shared" si="151"/>
        <v>103984</v>
      </c>
      <c r="H4862" s="11">
        <v>17.25</v>
      </c>
      <c r="I4862">
        <v>18.36</v>
      </c>
    </row>
    <row r="4863" spans="2:9" ht="30" x14ac:dyDescent="0.25">
      <c r="B4863" s="4">
        <v>103985</v>
      </c>
      <c r="C4863" s="8" t="s">
        <v>7674</v>
      </c>
      <c r="D4863" s="4" t="s">
        <v>42</v>
      </c>
      <c r="E4863" s="11">
        <f t="shared" si="150"/>
        <v>20.67</v>
      </c>
      <c r="F4863">
        <f t="shared" si="151"/>
        <v>103985</v>
      </c>
      <c r="H4863" s="14">
        <v>19.559999999999999</v>
      </c>
      <c r="I4863" s="811">
        <v>20.67</v>
      </c>
    </row>
    <row r="4864" spans="2:9" ht="30" x14ac:dyDescent="0.25">
      <c r="B4864" s="6">
        <v>103986</v>
      </c>
      <c r="C4864" s="9" t="s">
        <v>7675</v>
      </c>
      <c r="D4864" s="6" t="s">
        <v>42</v>
      </c>
      <c r="E4864" s="11">
        <f t="shared" si="150"/>
        <v>25.82</v>
      </c>
      <c r="F4864">
        <f t="shared" si="151"/>
        <v>103986</v>
      </c>
      <c r="H4864" s="11">
        <v>24.71</v>
      </c>
      <c r="I4864">
        <v>25.82</v>
      </c>
    </row>
    <row r="4865" spans="2:9" ht="30" x14ac:dyDescent="0.25">
      <c r="B4865" s="4">
        <v>103987</v>
      </c>
      <c r="C4865" s="8" t="s">
        <v>7676</v>
      </c>
      <c r="D4865" s="4" t="s">
        <v>42</v>
      </c>
      <c r="E4865" s="11">
        <f t="shared" si="150"/>
        <v>22.33</v>
      </c>
      <c r="F4865">
        <f t="shared" si="151"/>
        <v>103987</v>
      </c>
      <c r="H4865" s="14">
        <v>21.22</v>
      </c>
      <c r="I4865" s="811">
        <v>22.33</v>
      </c>
    </row>
    <row r="4866" spans="2:9" x14ac:dyDescent="0.25">
      <c r="B4866" s="6">
        <v>103988</v>
      </c>
      <c r="C4866" s="9" t="s">
        <v>7677</v>
      </c>
      <c r="D4866" s="6" t="s">
        <v>42</v>
      </c>
      <c r="E4866" s="11">
        <f t="shared" si="150"/>
        <v>11.94</v>
      </c>
      <c r="F4866">
        <f t="shared" si="151"/>
        <v>103988</v>
      </c>
      <c r="H4866" s="11">
        <v>11.31</v>
      </c>
      <c r="I4866">
        <v>11.94</v>
      </c>
    </row>
    <row r="4867" spans="2:9" x14ac:dyDescent="0.25">
      <c r="B4867" s="4">
        <v>103990</v>
      </c>
      <c r="C4867" s="8" t="s">
        <v>7678</v>
      </c>
      <c r="D4867" s="4" t="s">
        <v>42</v>
      </c>
      <c r="E4867" s="11">
        <f t="shared" ref="E4867:E4930" si="152">IF($K$2=$H$1,H4867,I4867)</f>
        <v>31.99</v>
      </c>
      <c r="F4867">
        <f t="shared" ref="F4867:F4930" si="153">IF(LEN($B4867)=7,CONCATENATE(MID($B4867,1,6),"00",RIGHT($B4867,1)),IF(LEN($B4867)=8,CONCATENATE(MID($B4867,1,6),"0",RIGHT($B4867,2)),$B4867))</f>
        <v>103990</v>
      </c>
      <c r="H4867" s="14">
        <v>31.36</v>
      </c>
      <c r="I4867" s="811">
        <v>31.99</v>
      </c>
    </row>
    <row r="4868" spans="2:9" ht="30" x14ac:dyDescent="0.25">
      <c r="B4868" s="6">
        <v>103991</v>
      </c>
      <c r="C4868" s="9" t="s">
        <v>18652</v>
      </c>
      <c r="D4868" s="6" t="s">
        <v>42</v>
      </c>
      <c r="E4868" s="11">
        <f t="shared" si="152"/>
        <v>16.899999999999999</v>
      </c>
      <c r="F4868">
        <f t="shared" si="153"/>
        <v>103991</v>
      </c>
      <c r="H4868" s="11">
        <v>16.32</v>
      </c>
      <c r="I4868">
        <v>16.899999999999999</v>
      </c>
    </row>
    <row r="4869" spans="2:9" ht="30" x14ac:dyDescent="0.25">
      <c r="B4869" s="4">
        <v>103992</v>
      </c>
      <c r="C4869" s="8" t="s">
        <v>18653</v>
      </c>
      <c r="D4869" s="4" t="s">
        <v>42</v>
      </c>
      <c r="E4869" s="11">
        <f t="shared" si="152"/>
        <v>10.76</v>
      </c>
      <c r="F4869">
        <f t="shared" si="153"/>
        <v>103992</v>
      </c>
      <c r="H4869" s="14">
        <v>10.18</v>
      </c>
      <c r="I4869" s="811">
        <v>10.76</v>
      </c>
    </row>
    <row r="4870" spans="2:9" ht="30" x14ac:dyDescent="0.25">
      <c r="B4870" s="6">
        <v>103993</v>
      </c>
      <c r="C4870" s="9" t="s">
        <v>7679</v>
      </c>
      <c r="D4870" s="6" t="s">
        <v>42</v>
      </c>
      <c r="E4870" s="11">
        <f t="shared" si="152"/>
        <v>9.2799999999999994</v>
      </c>
      <c r="F4870">
        <f t="shared" si="153"/>
        <v>103993</v>
      </c>
      <c r="H4870" s="11">
        <v>8.6999999999999993</v>
      </c>
      <c r="I4870" s="76">
        <v>9.2799999999999994</v>
      </c>
    </row>
    <row r="4871" spans="2:9" ht="30" x14ac:dyDescent="0.25">
      <c r="B4871" s="4">
        <v>103994</v>
      </c>
      <c r="C4871" s="8" t="s">
        <v>18654</v>
      </c>
      <c r="D4871" s="4" t="s">
        <v>42</v>
      </c>
      <c r="E4871" s="11">
        <f t="shared" si="152"/>
        <v>13.19</v>
      </c>
      <c r="F4871">
        <f t="shared" si="153"/>
        <v>103994</v>
      </c>
      <c r="H4871" s="14">
        <v>12.63</v>
      </c>
      <c r="I4871" s="811">
        <v>13.19</v>
      </c>
    </row>
    <row r="4872" spans="2:9" x14ac:dyDescent="0.25">
      <c r="B4872" s="6">
        <v>103995</v>
      </c>
      <c r="C4872" s="9" t="s">
        <v>7680</v>
      </c>
      <c r="D4872" s="6" t="s">
        <v>42</v>
      </c>
      <c r="E4872" s="11">
        <f t="shared" si="152"/>
        <v>14.22</v>
      </c>
      <c r="F4872">
        <f t="shared" si="153"/>
        <v>103995</v>
      </c>
      <c r="H4872" s="11">
        <v>13.47</v>
      </c>
      <c r="I4872">
        <v>14.22</v>
      </c>
    </row>
    <row r="4873" spans="2:9" ht="30" x14ac:dyDescent="0.25">
      <c r="B4873" s="4">
        <v>103996</v>
      </c>
      <c r="C4873" s="8" t="s">
        <v>7681</v>
      </c>
      <c r="D4873" s="4" t="s">
        <v>42</v>
      </c>
      <c r="E4873" s="11">
        <f t="shared" si="152"/>
        <v>36.65</v>
      </c>
      <c r="F4873">
        <f t="shared" si="153"/>
        <v>103996</v>
      </c>
      <c r="H4873" s="14">
        <v>35.9</v>
      </c>
      <c r="I4873" s="811">
        <v>36.65</v>
      </c>
    </row>
    <row r="4874" spans="2:9" x14ac:dyDescent="0.25">
      <c r="B4874" s="6">
        <v>103997</v>
      </c>
      <c r="C4874" s="9" t="s">
        <v>7682</v>
      </c>
      <c r="D4874" s="6" t="s">
        <v>42</v>
      </c>
      <c r="E4874" s="11">
        <f t="shared" si="152"/>
        <v>35.799999999999997</v>
      </c>
      <c r="F4874">
        <f t="shared" si="153"/>
        <v>103997</v>
      </c>
      <c r="H4874" s="11">
        <v>35.049999999999997</v>
      </c>
      <c r="I4874" s="76">
        <v>35.799999999999997</v>
      </c>
    </row>
    <row r="4875" spans="2:9" ht="30" x14ac:dyDescent="0.25">
      <c r="B4875" s="4">
        <v>103998</v>
      </c>
      <c r="C4875" s="8" t="s">
        <v>7683</v>
      </c>
      <c r="D4875" s="4" t="s">
        <v>42</v>
      </c>
      <c r="E4875" s="11">
        <f t="shared" si="152"/>
        <v>13.56</v>
      </c>
      <c r="F4875">
        <f t="shared" si="153"/>
        <v>103998</v>
      </c>
      <c r="H4875" s="14">
        <v>12.96</v>
      </c>
      <c r="I4875" s="807">
        <v>13.56</v>
      </c>
    </row>
    <row r="4876" spans="2:9" ht="30" x14ac:dyDescent="0.25">
      <c r="B4876" s="6">
        <v>103999</v>
      </c>
      <c r="C4876" s="9" t="s">
        <v>7684</v>
      </c>
      <c r="D4876" s="6" t="s">
        <v>42</v>
      </c>
      <c r="E4876" s="11">
        <f t="shared" si="152"/>
        <v>11.72</v>
      </c>
      <c r="F4876">
        <f t="shared" si="153"/>
        <v>103999</v>
      </c>
      <c r="H4876" s="11">
        <v>11.12</v>
      </c>
      <c r="I4876" s="76">
        <v>11.72</v>
      </c>
    </row>
    <row r="4877" spans="2:9" ht="30" x14ac:dyDescent="0.25">
      <c r="B4877" s="4">
        <v>104000</v>
      </c>
      <c r="C4877" s="8" t="s">
        <v>18655</v>
      </c>
      <c r="D4877" s="4" t="s">
        <v>42</v>
      </c>
      <c r="E4877" s="11">
        <f t="shared" si="152"/>
        <v>25.74</v>
      </c>
      <c r="F4877">
        <f t="shared" si="153"/>
        <v>104000</v>
      </c>
      <c r="H4877" s="14">
        <v>25.09</v>
      </c>
      <c r="I4877" s="807">
        <v>25.74</v>
      </c>
    </row>
    <row r="4878" spans="2:9" ht="30" x14ac:dyDescent="0.25">
      <c r="B4878" s="6">
        <v>104001</v>
      </c>
      <c r="C4878" s="9" t="s">
        <v>18656</v>
      </c>
      <c r="D4878" s="6" t="s">
        <v>42</v>
      </c>
      <c r="E4878" s="11">
        <f t="shared" si="152"/>
        <v>12.93</v>
      </c>
      <c r="F4878">
        <f t="shared" si="153"/>
        <v>104001</v>
      </c>
      <c r="H4878" s="11">
        <v>12.28</v>
      </c>
      <c r="I4878" s="76">
        <v>12.93</v>
      </c>
    </row>
    <row r="4879" spans="2:9" ht="30" x14ac:dyDescent="0.25">
      <c r="B4879" s="4">
        <v>104002</v>
      </c>
      <c r="C4879" s="8" t="s">
        <v>18657</v>
      </c>
      <c r="D4879" s="4" t="s">
        <v>42</v>
      </c>
      <c r="E4879" s="11">
        <f t="shared" si="152"/>
        <v>16.21</v>
      </c>
      <c r="F4879">
        <f t="shared" si="153"/>
        <v>104002</v>
      </c>
      <c r="H4879" s="14">
        <v>15.57</v>
      </c>
      <c r="I4879" s="811">
        <v>16.21</v>
      </c>
    </row>
    <row r="4880" spans="2:9" ht="30" x14ac:dyDescent="0.25">
      <c r="B4880" s="6">
        <v>104003</v>
      </c>
      <c r="C4880" s="9" t="s">
        <v>7685</v>
      </c>
      <c r="D4880" s="6" t="s">
        <v>42</v>
      </c>
      <c r="E4880" s="11">
        <f t="shared" si="152"/>
        <v>13.7</v>
      </c>
      <c r="F4880">
        <f t="shared" si="153"/>
        <v>104003</v>
      </c>
      <c r="H4880" s="11">
        <v>13.06</v>
      </c>
      <c r="I4880" s="76">
        <v>13.7</v>
      </c>
    </row>
    <row r="4881" spans="2:9" x14ac:dyDescent="0.25">
      <c r="B4881" s="4">
        <v>104004</v>
      </c>
      <c r="C4881" s="8" t="s">
        <v>7686</v>
      </c>
      <c r="D4881" s="4" t="s">
        <v>42</v>
      </c>
      <c r="E4881" s="11">
        <f t="shared" si="152"/>
        <v>27.76</v>
      </c>
      <c r="F4881">
        <f t="shared" si="153"/>
        <v>104004</v>
      </c>
      <c r="H4881" s="14">
        <v>26.27</v>
      </c>
      <c r="I4881" s="811">
        <v>27.76</v>
      </c>
    </row>
    <row r="4882" spans="2:9" ht="30" x14ac:dyDescent="0.25">
      <c r="B4882" s="6">
        <v>104005</v>
      </c>
      <c r="C4882" s="9" t="s">
        <v>7687</v>
      </c>
      <c r="D4882" s="6" t="s">
        <v>42</v>
      </c>
      <c r="E4882" s="11">
        <f t="shared" si="152"/>
        <v>33.67</v>
      </c>
      <c r="F4882">
        <f t="shared" si="153"/>
        <v>104005</v>
      </c>
      <c r="H4882" s="11">
        <v>32.299999999999997</v>
      </c>
      <c r="I4882" s="76">
        <v>33.67</v>
      </c>
    </row>
    <row r="4883" spans="2:9" ht="30" x14ac:dyDescent="0.25">
      <c r="B4883" s="4">
        <v>104006</v>
      </c>
      <c r="C4883" s="8" t="s">
        <v>7688</v>
      </c>
      <c r="D4883" s="4" t="s">
        <v>42</v>
      </c>
      <c r="E4883" s="11">
        <f t="shared" si="152"/>
        <v>23.41</v>
      </c>
      <c r="F4883">
        <f t="shared" si="153"/>
        <v>104006</v>
      </c>
      <c r="H4883" s="14">
        <v>22.28</v>
      </c>
      <c r="I4883" s="807">
        <v>23.41</v>
      </c>
    </row>
    <row r="4884" spans="2:9" ht="30" x14ac:dyDescent="0.25">
      <c r="B4884" s="6">
        <v>104007</v>
      </c>
      <c r="C4884" s="9" t="s">
        <v>7689</v>
      </c>
      <c r="D4884" s="6" t="s">
        <v>42</v>
      </c>
      <c r="E4884" s="11">
        <f t="shared" si="152"/>
        <v>20.51</v>
      </c>
      <c r="F4884">
        <f t="shared" si="153"/>
        <v>104007</v>
      </c>
      <c r="H4884" s="11">
        <v>19.510000000000002</v>
      </c>
      <c r="I4884">
        <v>20.51</v>
      </c>
    </row>
    <row r="4885" spans="2:9" ht="30" x14ac:dyDescent="0.25">
      <c r="B4885" s="4">
        <v>104008</v>
      </c>
      <c r="C4885" s="8" t="s">
        <v>7690</v>
      </c>
      <c r="D4885" s="4" t="s">
        <v>42</v>
      </c>
      <c r="E4885" s="11">
        <f t="shared" si="152"/>
        <v>29.38</v>
      </c>
      <c r="F4885">
        <f t="shared" si="153"/>
        <v>104008</v>
      </c>
      <c r="H4885" s="14">
        <v>28.11</v>
      </c>
      <c r="I4885" s="811">
        <v>29.38</v>
      </c>
    </row>
    <row r="4886" spans="2:9" ht="30" x14ac:dyDescent="0.25">
      <c r="B4886" s="6">
        <v>104009</v>
      </c>
      <c r="C4886" s="9" t="s">
        <v>7691</v>
      </c>
      <c r="D4886" s="6" t="s">
        <v>42</v>
      </c>
      <c r="E4886" s="11">
        <f t="shared" si="152"/>
        <v>12.46</v>
      </c>
      <c r="F4886">
        <f t="shared" si="153"/>
        <v>104009</v>
      </c>
      <c r="H4886" s="11">
        <v>11.78</v>
      </c>
      <c r="I4886">
        <v>12.46</v>
      </c>
    </row>
    <row r="4887" spans="2:9" x14ac:dyDescent="0.25">
      <c r="B4887" s="4">
        <v>104011</v>
      </c>
      <c r="C4887" s="8" t="s">
        <v>7692</v>
      </c>
      <c r="D4887" s="4" t="s">
        <v>42</v>
      </c>
      <c r="E4887" s="11">
        <f t="shared" si="152"/>
        <v>23.55</v>
      </c>
      <c r="F4887">
        <f t="shared" si="153"/>
        <v>104011</v>
      </c>
      <c r="H4887" s="14">
        <v>22.3</v>
      </c>
      <c r="I4887" s="811">
        <v>23.55</v>
      </c>
    </row>
    <row r="4888" spans="2:9" ht="30" x14ac:dyDescent="0.25">
      <c r="B4888" s="6">
        <v>104012</v>
      </c>
      <c r="C4888" s="9" t="s">
        <v>7693</v>
      </c>
      <c r="D4888" s="6" t="s">
        <v>42</v>
      </c>
      <c r="E4888" s="11">
        <f t="shared" si="152"/>
        <v>21.8</v>
      </c>
      <c r="F4888">
        <f t="shared" si="153"/>
        <v>104012</v>
      </c>
      <c r="H4888" s="11">
        <v>20.65</v>
      </c>
      <c r="I4888">
        <v>21.8</v>
      </c>
    </row>
    <row r="4889" spans="2:9" ht="30" x14ac:dyDescent="0.25">
      <c r="B4889" s="4">
        <v>104014</v>
      </c>
      <c r="C4889" s="8" t="s">
        <v>7694</v>
      </c>
      <c r="D4889" s="4" t="s">
        <v>42</v>
      </c>
      <c r="E4889" s="11">
        <f t="shared" si="152"/>
        <v>10.09</v>
      </c>
      <c r="F4889">
        <f t="shared" si="153"/>
        <v>104014</v>
      </c>
      <c r="H4889" s="14">
        <v>9.56</v>
      </c>
      <c r="I4889" s="811">
        <v>10.09</v>
      </c>
    </row>
    <row r="4890" spans="2:9" ht="30" x14ac:dyDescent="0.25">
      <c r="B4890" s="6">
        <v>104015</v>
      </c>
      <c r="C4890" s="9" t="s">
        <v>7695</v>
      </c>
      <c r="D4890" s="6" t="s">
        <v>42</v>
      </c>
      <c r="E4890" s="11">
        <f t="shared" si="152"/>
        <v>15.52</v>
      </c>
      <c r="F4890">
        <f t="shared" si="153"/>
        <v>104015</v>
      </c>
      <c r="H4890" s="11">
        <v>14.7</v>
      </c>
      <c r="I4890">
        <v>15.52</v>
      </c>
    </row>
    <row r="4891" spans="2:9" ht="30" x14ac:dyDescent="0.25">
      <c r="B4891" s="4">
        <v>104016</v>
      </c>
      <c r="C4891" s="8" t="s">
        <v>7696</v>
      </c>
      <c r="D4891" s="4" t="s">
        <v>42</v>
      </c>
      <c r="E4891" s="11">
        <f t="shared" si="152"/>
        <v>20.77</v>
      </c>
      <c r="F4891">
        <f t="shared" si="153"/>
        <v>104016</v>
      </c>
      <c r="H4891" s="14">
        <v>19.78</v>
      </c>
      <c r="I4891" s="811">
        <v>20.77</v>
      </c>
    </row>
    <row r="4892" spans="2:9" ht="30" x14ac:dyDescent="0.25">
      <c r="B4892" s="6">
        <v>104017</v>
      </c>
      <c r="C4892" s="9" t="s">
        <v>7697</v>
      </c>
      <c r="D4892" s="6" t="s">
        <v>42</v>
      </c>
      <c r="E4892" s="11">
        <f t="shared" si="152"/>
        <v>40.1</v>
      </c>
      <c r="F4892">
        <f t="shared" si="153"/>
        <v>104017</v>
      </c>
      <c r="H4892" s="11">
        <v>38.93</v>
      </c>
      <c r="I4892">
        <v>40.1</v>
      </c>
    </row>
    <row r="4893" spans="2:9" ht="30" x14ac:dyDescent="0.25">
      <c r="B4893" s="4">
        <v>104018</v>
      </c>
      <c r="C4893" s="8" t="s">
        <v>9361</v>
      </c>
      <c r="D4893" s="4" t="s">
        <v>42</v>
      </c>
      <c r="E4893" s="11">
        <f t="shared" si="152"/>
        <v>19.77</v>
      </c>
      <c r="F4893">
        <f t="shared" si="153"/>
        <v>104018</v>
      </c>
      <c r="H4893" s="14">
        <v>18.89</v>
      </c>
      <c r="I4893" s="811">
        <v>19.77</v>
      </c>
    </row>
    <row r="4894" spans="2:9" ht="30" x14ac:dyDescent="0.25">
      <c r="B4894" s="6">
        <v>104019</v>
      </c>
      <c r="C4894" s="9" t="s">
        <v>7698</v>
      </c>
      <c r="D4894" s="6" t="s">
        <v>42</v>
      </c>
      <c r="E4894" s="11">
        <f t="shared" si="152"/>
        <v>38.94</v>
      </c>
      <c r="F4894">
        <f t="shared" si="153"/>
        <v>104019</v>
      </c>
      <c r="H4894" s="11">
        <v>37.89</v>
      </c>
      <c r="I4894" s="76">
        <v>38.94</v>
      </c>
    </row>
    <row r="4895" spans="2:9" x14ac:dyDescent="0.25">
      <c r="B4895" s="4">
        <v>104020</v>
      </c>
      <c r="C4895" s="8" t="s">
        <v>7699</v>
      </c>
      <c r="D4895" s="4" t="s">
        <v>42</v>
      </c>
      <c r="E4895" s="11">
        <f t="shared" si="152"/>
        <v>48.18</v>
      </c>
      <c r="F4895">
        <f t="shared" si="153"/>
        <v>104020</v>
      </c>
      <c r="H4895" s="14">
        <v>47.52</v>
      </c>
      <c r="I4895" s="807">
        <v>48.18</v>
      </c>
    </row>
    <row r="4896" spans="2:9" x14ac:dyDescent="0.25">
      <c r="B4896" s="6">
        <v>104022</v>
      </c>
      <c r="C4896" s="9" t="s">
        <v>18658</v>
      </c>
      <c r="D4896" s="6" t="s">
        <v>42</v>
      </c>
      <c r="E4896" s="11">
        <f t="shared" si="152"/>
        <v>60.11</v>
      </c>
      <c r="F4896">
        <f t="shared" si="153"/>
        <v>104022</v>
      </c>
      <c r="H4896" s="11">
        <v>58.81</v>
      </c>
      <c r="I4896">
        <v>60.11</v>
      </c>
    </row>
    <row r="4897" spans="2:9" ht="30" x14ac:dyDescent="0.25">
      <c r="B4897" s="4">
        <v>104023</v>
      </c>
      <c r="C4897" s="8" t="s">
        <v>18659</v>
      </c>
      <c r="D4897" s="4" t="s">
        <v>42</v>
      </c>
      <c r="E4897" s="11">
        <f t="shared" si="152"/>
        <v>35.94</v>
      </c>
      <c r="F4897">
        <f t="shared" si="153"/>
        <v>104023</v>
      </c>
      <c r="H4897" s="14">
        <v>34.96</v>
      </c>
      <c r="I4897" s="811">
        <v>35.94</v>
      </c>
    </row>
    <row r="4898" spans="2:9" ht="30" x14ac:dyDescent="0.25">
      <c r="B4898" s="6">
        <v>104024</v>
      </c>
      <c r="C4898" s="9" t="s">
        <v>18660</v>
      </c>
      <c r="D4898" s="6" t="s">
        <v>42</v>
      </c>
      <c r="E4898" s="11">
        <f t="shared" si="152"/>
        <v>35.61</v>
      </c>
      <c r="F4898">
        <f t="shared" si="153"/>
        <v>104024</v>
      </c>
      <c r="H4898" s="11">
        <v>34.630000000000003</v>
      </c>
      <c r="I4898">
        <v>35.61</v>
      </c>
    </row>
    <row r="4899" spans="2:9" x14ac:dyDescent="0.25">
      <c r="B4899" s="4">
        <v>104025</v>
      </c>
      <c r="C4899" s="8" t="s">
        <v>18661</v>
      </c>
      <c r="D4899" s="4" t="s">
        <v>42</v>
      </c>
      <c r="E4899" s="11">
        <f t="shared" si="152"/>
        <v>25.4</v>
      </c>
      <c r="F4899">
        <f t="shared" si="153"/>
        <v>104025</v>
      </c>
      <c r="H4899" s="14">
        <v>24.75</v>
      </c>
      <c r="I4899" s="807">
        <v>25.4</v>
      </c>
    </row>
    <row r="4900" spans="2:9" ht="30" x14ac:dyDescent="0.25">
      <c r="B4900" s="6">
        <v>104026</v>
      </c>
      <c r="C4900" s="9" t="s">
        <v>18662</v>
      </c>
      <c r="D4900" s="6" t="s">
        <v>42</v>
      </c>
      <c r="E4900" s="11">
        <f t="shared" si="152"/>
        <v>36.15</v>
      </c>
      <c r="F4900">
        <f t="shared" si="153"/>
        <v>104026</v>
      </c>
      <c r="H4900" s="11">
        <v>35.5</v>
      </c>
      <c r="I4900" s="76">
        <v>36.15</v>
      </c>
    </row>
    <row r="4901" spans="2:9" x14ac:dyDescent="0.25">
      <c r="B4901" s="4">
        <v>104027</v>
      </c>
      <c r="C4901" s="8" t="s">
        <v>7700</v>
      </c>
      <c r="D4901" s="4" t="s">
        <v>42</v>
      </c>
      <c r="E4901" s="11">
        <f t="shared" si="152"/>
        <v>53.68</v>
      </c>
      <c r="F4901">
        <f t="shared" si="153"/>
        <v>104027</v>
      </c>
      <c r="H4901" s="14">
        <v>53.03</v>
      </c>
      <c r="I4901" s="807">
        <v>53.68</v>
      </c>
    </row>
    <row r="4902" spans="2:9" ht="30" x14ac:dyDescent="0.25">
      <c r="B4902" s="6">
        <v>104028</v>
      </c>
      <c r="C4902" s="9" t="s">
        <v>18663</v>
      </c>
      <c r="D4902" s="6" t="s">
        <v>42</v>
      </c>
      <c r="E4902" s="11">
        <f t="shared" si="152"/>
        <v>107.18</v>
      </c>
      <c r="F4902">
        <f t="shared" si="153"/>
        <v>104028</v>
      </c>
      <c r="H4902" s="11">
        <v>106.57</v>
      </c>
      <c r="I4902">
        <v>107.18</v>
      </c>
    </row>
    <row r="4903" spans="2:9" ht="30" x14ac:dyDescent="0.25">
      <c r="B4903" s="4">
        <v>104029</v>
      </c>
      <c r="C4903" s="8" t="s">
        <v>18664</v>
      </c>
      <c r="D4903" s="4" t="s">
        <v>42</v>
      </c>
      <c r="E4903" s="11">
        <f t="shared" si="152"/>
        <v>56.76</v>
      </c>
      <c r="F4903">
        <f t="shared" si="153"/>
        <v>104029</v>
      </c>
      <c r="H4903" s="14">
        <v>56.15</v>
      </c>
      <c r="I4903" s="811">
        <v>56.76</v>
      </c>
    </row>
    <row r="4904" spans="2:9" ht="30" x14ac:dyDescent="0.25">
      <c r="B4904" s="6">
        <v>104030</v>
      </c>
      <c r="C4904" s="9" t="s">
        <v>7701</v>
      </c>
      <c r="D4904" s="6" t="s">
        <v>42</v>
      </c>
      <c r="E4904" s="11">
        <f t="shared" si="152"/>
        <v>53.45</v>
      </c>
      <c r="F4904">
        <f t="shared" si="153"/>
        <v>104030</v>
      </c>
      <c r="H4904" s="11">
        <v>52.23</v>
      </c>
      <c r="I4904">
        <v>53.45</v>
      </c>
    </row>
    <row r="4905" spans="2:9" ht="30" x14ac:dyDescent="0.25">
      <c r="B4905" s="4">
        <v>104159</v>
      </c>
      <c r="C4905" s="8" t="s">
        <v>18665</v>
      </c>
      <c r="D4905" s="4" t="s">
        <v>42</v>
      </c>
      <c r="E4905" s="11">
        <f t="shared" si="152"/>
        <v>34.25</v>
      </c>
      <c r="F4905">
        <f t="shared" si="153"/>
        <v>104159</v>
      </c>
      <c r="H4905" s="14">
        <v>33.619999999999997</v>
      </c>
      <c r="I4905" s="811">
        <v>34.25</v>
      </c>
    </row>
    <row r="4906" spans="2:9" ht="30" x14ac:dyDescent="0.25">
      <c r="B4906" s="6">
        <v>104167</v>
      </c>
      <c r="C4906" s="9" t="s">
        <v>7702</v>
      </c>
      <c r="D4906" s="6" t="s">
        <v>42</v>
      </c>
      <c r="E4906" s="11">
        <f t="shared" si="152"/>
        <v>111.49</v>
      </c>
      <c r="F4906">
        <f t="shared" si="153"/>
        <v>104167</v>
      </c>
      <c r="H4906" s="11">
        <v>110.22</v>
      </c>
      <c r="I4906">
        <v>111.49</v>
      </c>
    </row>
    <row r="4907" spans="2:9" ht="30" x14ac:dyDescent="0.25">
      <c r="B4907" s="4">
        <v>104168</v>
      </c>
      <c r="C4907" s="8" t="s">
        <v>7703</v>
      </c>
      <c r="D4907" s="4" t="s">
        <v>42</v>
      </c>
      <c r="E4907" s="11">
        <f t="shared" si="152"/>
        <v>108.69</v>
      </c>
      <c r="F4907">
        <f t="shared" si="153"/>
        <v>104168</v>
      </c>
      <c r="H4907" s="14">
        <v>107.42</v>
      </c>
      <c r="I4907" s="811">
        <v>108.69</v>
      </c>
    </row>
    <row r="4908" spans="2:9" ht="30" x14ac:dyDescent="0.25">
      <c r="B4908" s="6">
        <v>104169</v>
      </c>
      <c r="C4908" s="9" t="s">
        <v>7704</v>
      </c>
      <c r="D4908" s="6" t="s">
        <v>42</v>
      </c>
      <c r="E4908" s="11">
        <f t="shared" si="152"/>
        <v>133.32</v>
      </c>
      <c r="F4908">
        <f t="shared" si="153"/>
        <v>104169</v>
      </c>
      <c r="H4908" s="11">
        <v>132.05000000000001</v>
      </c>
      <c r="I4908">
        <v>133.32</v>
      </c>
    </row>
    <row r="4909" spans="2:9" ht="30" x14ac:dyDescent="0.25">
      <c r="B4909" s="4">
        <v>104170</v>
      </c>
      <c r="C4909" s="8" t="s">
        <v>7705</v>
      </c>
      <c r="D4909" s="4" t="s">
        <v>42</v>
      </c>
      <c r="E4909" s="11">
        <f t="shared" si="152"/>
        <v>64.489999999999995</v>
      </c>
      <c r="F4909">
        <f t="shared" si="153"/>
        <v>104170</v>
      </c>
      <c r="H4909" s="14">
        <v>63.64</v>
      </c>
      <c r="I4909" s="811">
        <v>64.489999999999995</v>
      </c>
    </row>
    <row r="4910" spans="2:9" ht="30" x14ac:dyDescent="0.25">
      <c r="B4910" s="6">
        <v>104171</v>
      </c>
      <c r="C4910" s="9" t="s">
        <v>7706</v>
      </c>
      <c r="D4910" s="6" t="s">
        <v>42</v>
      </c>
      <c r="E4910" s="11">
        <f t="shared" si="152"/>
        <v>85.65</v>
      </c>
      <c r="F4910">
        <f t="shared" si="153"/>
        <v>104171</v>
      </c>
      <c r="H4910" s="11">
        <v>84.8</v>
      </c>
      <c r="I4910">
        <v>85.65</v>
      </c>
    </row>
    <row r="4911" spans="2:9" ht="30" x14ac:dyDescent="0.25">
      <c r="B4911" s="4">
        <v>104172</v>
      </c>
      <c r="C4911" s="8" t="s">
        <v>7707</v>
      </c>
      <c r="D4911" s="4" t="s">
        <v>42</v>
      </c>
      <c r="E4911" s="11">
        <f t="shared" si="152"/>
        <v>243.63</v>
      </c>
      <c r="F4911">
        <f t="shared" si="153"/>
        <v>104172</v>
      </c>
      <c r="H4911" s="14">
        <v>242.78</v>
      </c>
      <c r="I4911" s="811">
        <v>243.63</v>
      </c>
    </row>
    <row r="4912" spans="2:9" ht="30" x14ac:dyDescent="0.25">
      <c r="B4912" s="6">
        <v>104173</v>
      </c>
      <c r="C4912" s="9" t="s">
        <v>7708</v>
      </c>
      <c r="D4912" s="6" t="s">
        <v>42</v>
      </c>
      <c r="E4912" s="11">
        <f t="shared" si="152"/>
        <v>77.040000000000006</v>
      </c>
      <c r="F4912">
        <f t="shared" si="153"/>
        <v>104173</v>
      </c>
      <c r="H4912" s="11">
        <v>76.31</v>
      </c>
      <c r="I4912">
        <v>77.040000000000006</v>
      </c>
    </row>
    <row r="4913" spans="2:9" ht="30" x14ac:dyDescent="0.25">
      <c r="B4913" s="4">
        <v>104174</v>
      </c>
      <c r="C4913" s="8" t="s">
        <v>7709</v>
      </c>
      <c r="D4913" s="4" t="s">
        <v>42</v>
      </c>
      <c r="E4913" s="11">
        <f t="shared" si="152"/>
        <v>170.15</v>
      </c>
      <c r="F4913">
        <f t="shared" si="153"/>
        <v>104174</v>
      </c>
      <c r="H4913" s="14">
        <v>168.59</v>
      </c>
      <c r="I4913" s="811">
        <v>170.15</v>
      </c>
    </row>
    <row r="4914" spans="2:9" ht="30" x14ac:dyDescent="0.25">
      <c r="B4914" s="6">
        <v>104175</v>
      </c>
      <c r="C4914" s="9" t="s">
        <v>7710</v>
      </c>
      <c r="D4914" s="6" t="s">
        <v>42</v>
      </c>
      <c r="E4914" s="11">
        <f t="shared" si="152"/>
        <v>128.05000000000001</v>
      </c>
      <c r="F4914">
        <f t="shared" si="153"/>
        <v>104175</v>
      </c>
      <c r="H4914" s="11">
        <v>126.49</v>
      </c>
      <c r="I4914">
        <v>128.05000000000001</v>
      </c>
    </row>
    <row r="4915" spans="2:9" ht="30" x14ac:dyDescent="0.25">
      <c r="B4915" s="4">
        <v>104176</v>
      </c>
      <c r="C4915" s="8" t="s">
        <v>7711</v>
      </c>
      <c r="D4915" s="4" t="s">
        <v>42</v>
      </c>
      <c r="E4915" s="11">
        <f t="shared" si="152"/>
        <v>225.26</v>
      </c>
      <c r="F4915">
        <f t="shared" si="153"/>
        <v>104176</v>
      </c>
      <c r="H4915" s="14">
        <v>223.56</v>
      </c>
      <c r="I4915" s="807">
        <v>225.26</v>
      </c>
    </row>
    <row r="4916" spans="2:9" ht="30" x14ac:dyDescent="0.25">
      <c r="B4916" s="6">
        <v>104177</v>
      </c>
      <c r="C4916" s="9" t="s">
        <v>7712</v>
      </c>
      <c r="D4916" s="6" t="s">
        <v>42</v>
      </c>
      <c r="E4916" s="11">
        <f t="shared" si="152"/>
        <v>165.53</v>
      </c>
      <c r="F4916">
        <f t="shared" si="153"/>
        <v>104177</v>
      </c>
      <c r="H4916" s="11">
        <v>163.83000000000001</v>
      </c>
      <c r="I4916">
        <v>165.53</v>
      </c>
    </row>
    <row r="4917" spans="2:9" ht="30" x14ac:dyDescent="0.25">
      <c r="B4917" s="4">
        <v>104178</v>
      </c>
      <c r="C4917" s="8" t="s">
        <v>7713</v>
      </c>
      <c r="D4917" s="4" t="s">
        <v>42</v>
      </c>
      <c r="E4917" s="11">
        <f t="shared" si="152"/>
        <v>19.84</v>
      </c>
      <c r="F4917">
        <f t="shared" si="153"/>
        <v>104178</v>
      </c>
      <c r="H4917" s="14">
        <v>19.53</v>
      </c>
      <c r="I4917" s="807">
        <v>19.84</v>
      </c>
    </row>
    <row r="4918" spans="2:9" ht="30" x14ac:dyDescent="0.25">
      <c r="B4918" s="6">
        <v>104179</v>
      </c>
      <c r="C4918" s="9" t="s">
        <v>7714</v>
      </c>
      <c r="D4918" s="6" t="s">
        <v>42</v>
      </c>
      <c r="E4918" s="11">
        <f t="shared" si="152"/>
        <v>74.69</v>
      </c>
      <c r="F4918">
        <f t="shared" si="153"/>
        <v>104179</v>
      </c>
      <c r="H4918" s="11">
        <v>74.260000000000005</v>
      </c>
      <c r="I4918" s="76">
        <v>74.69</v>
      </c>
    </row>
    <row r="4919" spans="2:9" ht="30" x14ac:dyDescent="0.25">
      <c r="B4919" s="4">
        <v>104191</v>
      </c>
      <c r="C4919" s="8" t="s">
        <v>7940</v>
      </c>
      <c r="D4919" s="4" t="s">
        <v>42</v>
      </c>
      <c r="E4919" s="11">
        <f t="shared" si="152"/>
        <v>9.5299999999999994</v>
      </c>
      <c r="F4919">
        <f t="shared" si="153"/>
        <v>104191</v>
      </c>
      <c r="H4919" s="14">
        <v>8.93</v>
      </c>
      <c r="I4919" s="807">
        <v>9.5299999999999994</v>
      </c>
    </row>
    <row r="4920" spans="2:9" ht="30" x14ac:dyDescent="0.25">
      <c r="B4920" s="6">
        <v>104192</v>
      </c>
      <c r="C4920" s="9" t="s">
        <v>7941</v>
      </c>
      <c r="D4920" s="6" t="s">
        <v>42</v>
      </c>
      <c r="E4920" s="11">
        <f t="shared" si="152"/>
        <v>26.54</v>
      </c>
      <c r="F4920">
        <f t="shared" si="153"/>
        <v>104192</v>
      </c>
      <c r="H4920" s="11">
        <v>25.35</v>
      </c>
      <c r="I4920" s="76">
        <v>26.54</v>
      </c>
    </row>
    <row r="4921" spans="2:9" x14ac:dyDescent="0.25">
      <c r="B4921" s="4">
        <v>104193</v>
      </c>
      <c r="C4921" s="8" t="s">
        <v>7942</v>
      </c>
      <c r="D4921" s="4" t="s">
        <v>42</v>
      </c>
      <c r="E4921" s="11">
        <f t="shared" si="152"/>
        <v>152.86000000000001</v>
      </c>
      <c r="F4921">
        <f t="shared" si="153"/>
        <v>104193</v>
      </c>
      <c r="H4921" s="14">
        <v>150.30000000000001</v>
      </c>
      <c r="I4921" s="807">
        <v>152.86000000000001</v>
      </c>
    </row>
    <row r="4922" spans="2:9" x14ac:dyDescent="0.25">
      <c r="B4922" s="6">
        <v>104196</v>
      </c>
      <c r="C4922" s="9" t="s">
        <v>7943</v>
      </c>
      <c r="D4922" s="6" t="s">
        <v>42</v>
      </c>
      <c r="E4922" s="11">
        <f t="shared" si="152"/>
        <v>14.59</v>
      </c>
      <c r="F4922">
        <f t="shared" si="153"/>
        <v>104196</v>
      </c>
      <c r="H4922" s="11">
        <v>14.06</v>
      </c>
      <c r="I4922" s="76">
        <v>14.59</v>
      </c>
    </row>
    <row r="4923" spans="2:9" x14ac:dyDescent="0.25">
      <c r="B4923" s="4">
        <v>104197</v>
      </c>
      <c r="C4923" s="8" t="s">
        <v>7944</v>
      </c>
      <c r="D4923" s="4" t="s">
        <v>42</v>
      </c>
      <c r="E4923" s="11">
        <f t="shared" si="152"/>
        <v>27.46</v>
      </c>
      <c r="F4923">
        <f t="shared" si="153"/>
        <v>104197</v>
      </c>
      <c r="H4923" s="14">
        <v>26.19</v>
      </c>
      <c r="I4923" s="807">
        <v>27.46</v>
      </c>
    </row>
    <row r="4924" spans="2:9" x14ac:dyDescent="0.25">
      <c r="B4924" s="6">
        <v>104198</v>
      </c>
      <c r="C4924" s="9" t="s">
        <v>7945</v>
      </c>
      <c r="D4924" s="6" t="s">
        <v>42</v>
      </c>
      <c r="E4924" s="11">
        <f t="shared" si="152"/>
        <v>7.09</v>
      </c>
      <c r="F4924">
        <f t="shared" si="153"/>
        <v>104198</v>
      </c>
      <c r="H4924" s="11">
        <v>6.56</v>
      </c>
      <c r="I4924" s="76">
        <v>7.09</v>
      </c>
    </row>
    <row r="4925" spans="2:9" x14ac:dyDescent="0.25">
      <c r="B4925" s="4">
        <v>104199</v>
      </c>
      <c r="C4925" s="8" t="s">
        <v>7946</v>
      </c>
      <c r="D4925" s="4" t="s">
        <v>42</v>
      </c>
      <c r="E4925" s="11">
        <f t="shared" si="152"/>
        <v>6.87</v>
      </c>
      <c r="F4925">
        <f t="shared" si="153"/>
        <v>104199</v>
      </c>
      <c r="H4925" s="14">
        <v>6.34</v>
      </c>
      <c r="I4925" s="807">
        <v>6.87</v>
      </c>
    </row>
    <row r="4926" spans="2:9" x14ac:dyDescent="0.25">
      <c r="B4926" s="6">
        <v>104200</v>
      </c>
      <c r="C4926" s="9" t="s">
        <v>7947</v>
      </c>
      <c r="D4926" s="6" t="s">
        <v>42</v>
      </c>
      <c r="E4926" s="11">
        <f t="shared" si="152"/>
        <v>5.61</v>
      </c>
      <c r="F4926">
        <f t="shared" si="153"/>
        <v>104200</v>
      </c>
      <c r="H4926" s="11">
        <v>5.25</v>
      </c>
      <c r="I4926" s="76">
        <v>5.61</v>
      </c>
    </row>
    <row r="4927" spans="2:9" ht="30" x14ac:dyDescent="0.25">
      <c r="B4927" s="4">
        <v>104201</v>
      </c>
      <c r="C4927" s="8" t="s">
        <v>7948</v>
      </c>
      <c r="D4927" s="4" t="s">
        <v>42</v>
      </c>
      <c r="E4927" s="11">
        <f t="shared" si="152"/>
        <v>18.02</v>
      </c>
      <c r="F4927">
        <f t="shared" si="153"/>
        <v>104201</v>
      </c>
      <c r="H4927" s="14">
        <v>17.3</v>
      </c>
      <c r="I4927" s="807">
        <v>18.02</v>
      </c>
    </row>
    <row r="4928" spans="2:9" ht="30" x14ac:dyDescent="0.25">
      <c r="B4928" s="6">
        <v>104202</v>
      </c>
      <c r="C4928" s="9" t="s">
        <v>7949</v>
      </c>
      <c r="D4928" s="6" t="s">
        <v>42</v>
      </c>
      <c r="E4928" s="11">
        <f t="shared" si="152"/>
        <v>10.18</v>
      </c>
      <c r="F4928">
        <f t="shared" si="153"/>
        <v>104202</v>
      </c>
      <c r="H4928" s="11">
        <v>9.4600000000000009</v>
      </c>
      <c r="I4928" s="76">
        <v>10.18</v>
      </c>
    </row>
    <row r="4929" spans="2:9" ht="30" x14ac:dyDescent="0.25">
      <c r="B4929" s="4">
        <v>104317</v>
      </c>
      <c r="C4929" s="8" t="s">
        <v>7950</v>
      </c>
      <c r="D4929" s="4" t="s">
        <v>42</v>
      </c>
      <c r="E4929" s="11">
        <f t="shared" si="152"/>
        <v>6.32</v>
      </c>
      <c r="F4929">
        <f t="shared" si="153"/>
        <v>104317</v>
      </c>
      <c r="H4929" s="14">
        <v>5.81</v>
      </c>
      <c r="I4929" s="807">
        <v>6.32</v>
      </c>
    </row>
    <row r="4930" spans="2:9" ht="30" x14ac:dyDescent="0.25">
      <c r="B4930" s="6">
        <v>104318</v>
      </c>
      <c r="C4930" s="9" t="s">
        <v>7951</v>
      </c>
      <c r="D4930" s="6" t="s">
        <v>42</v>
      </c>
      <c r="E4930" s="11">
        <f t="shared" si="152"/>
        <v>6.82</v>
      </c>
      <c r="F4930">
        <f t="shared" si="153"/>
        <v>104318</v>
      </c>
      <c r="H4930" s="11">
        <v>6.31</v>
      </c>
      <c r="I4930" s="76">
        <v>6.82</v>
      </c>
    </row>
    <row r="4931" spans="2:9" ht="30" x14ac:dyDescent="0.25">
      <c r="B4931" s="4">
        <v>104319</v>
      </c>
      <c r="C4931" s="8" t="s">
        <v>7952</v>
      </c>
      <c r="D4931" s="4" t="s">
        <v>42</v>
      </c>
      <c r="E4931" s="11">
        <f t="shared" ref="E4931:E4994" si="154">IF($K$2=$H$1,H4931,I4931)</f>
        <v>9.2899999999999991</v>
      </c>
      <c r="F4931">
        <f t="shared" ref="F4931:F4994" si="155">IF(LEN($B4931)=7,CONCATENATE(MID($B4931,1,6),"00",RIGHT($B4931,1)),IF(LEN($B4931)=8,CONCATENATE(MID($B4931,1,6),"0",RIGHT($B4931,2)),$B4931))</f>
        <v>104319</v>
      </c>
      <c r="H4931" s="14">
        <v>8.7100000000000009</v>
      </c>
      <c r="I4931" s="807">
        <v>9.2899999999999991</v>
      </c>
    </row>
    <row r="4932" spans="2:9" ht="30" x14ac:dyDescent="0.25">
      <c r="B4932" s="6">
        <v>104320</v>
      </c>
      <c r="C4932" s="9" t="s">
        <v>7953</v>
      </c>
      <c r="D4932" s="6" t="s">
        <v>42</v>
      </c>
      <c r="E4932" s="11">
        <f t="shared" si="154"/>
        <v>10.88</v>
      </c>
      <c r="F4932">
        <f t="shared" si="155"/>
        <v>104320</v>
      </c>
      <c r="H4932" s="11">
        <v>10.3</v>
      </c>
      <c r="I4932" s="76">
        <v>10.88</v>
      </c>
    </row>
    <row r="4933" spans="2:9" x14ac:dyDescent="0.25">
      <c r="B4933" s="4">
        <v>104321</v>
      </c>
      <c r="C4933" s="8" t="s">
        <v>7954</v>
      </c>
      <c r="D4933" s="4" t="s">
        <v>42</v>
      </c>
      <c r="E4933" s="11">
        <f t="shared" si="154"/>
        <v>4.8600000000000003</v>
      </c>
      <c r="F4933">
        <f t="shared" si="155"/>
        <v>104321</v>
      </c>
      <c r="H4933" s="14">
        <v>4.51</v>
      </c>
      <c r="I4933" s="807">
        <v>4.8600000000000003</v>
      </c>
    </row>
    <row r="4934" spans="2:9" x14ac:dyDescent="0.25">
      <c r="B4934" s="6">
        <v>104322</v>
      </c>
      <c r="C4934" s="9" t="s">
        <v>7955</v>
      </c>
      <c r="D4934" s="6" t="s">
        <v>42</v>
      </c>
      <c r="E4934" s="11">
        <f t="shared" si="154"/>
        <v>7.05</v>
      </c>
      <c r="F4934">
        <f t="shared" si="155"/>
        <v>104322</v>
      </c>
      <c r="H4934" s="11">
        <v>6.67</v>
      </c>
      <c r="I4934" s="76">
        <v>7.05</v>
      </c>
    </row>
    <row r="4935" spans="2:9" x14ac:dyDescent="0.25">
      <c r="B4935" s="4">
        <v>104323</v>
      </c>
      <c r="C4935" s="8" t="s">
        <v>7956</v>
      </c>
      <c r="D4935" s="4" t="s">
        <v>42</v>
      </c>
      <c r="E4935" s="11">
        <f t="shared" si="154"/>
        <v>8.84</v>
      </c>
      <c r="F4935">
        <f t="shared" si="155"/>
        <v>104323</v>
      </c>
      <c r="H4935" s="14">
        <v>8.16</v>
      </c>
      <c r="I4935" s="807">
        <v>8.84</v>
      </c>
    </row>
    <row r="4936" spans="2:9" x14ac:dyDescent="0.25">
      <c r="B4936" s="6">
        <v>104324</v>
      </c>
      <c r="C4936" s="9" t="s">
        <v>7957</v>
      </c>
      <c r="D4936" s="6" t="s">
        <v>42</v>
      </c>
      <c r="E4936" s="11">
        <f t="shared" si="154"/>
        <v>13.16</v>
      </c>
      <c r="F4936">
        <f t="shared" si="155"/>
        <v>104324</v>
      </c>
      <c r="H4936" s="11">
        <v>12.4</v>
      </c>
      <c r="I4936" s="76">
        <v>13.16</v>
      </c>
    </row>
    <row r="4937" spans="2:9" ht="30" x14ac:dyDescent="0.25">
      <c r="B4937" s="4">
        <v>104341</v>
      </c>
      <c r="C4937" s="8" t="s">
        <v>7958</v>
      </c>
      <c r="D4937" s="4" t="s">
        <v>42</v>
      </c>
      <c r="E4937" s="11">
        <f t="shared" si="154"/>
        <v>10.31</v>
      </c>
      <c r="F4937">
        <f t="shared" si="155"/>
        <v>104341</v>
      </c>
      <c r="H4937" s="14">
        <v>9.8800000000000008</v>
      </c>
      <c r="I4937" s="807">
        <v>10.31</v>
      </c>
    </row>
    <row r="4938" spans="2:9" ht="30" x14ac:dyDescent="0.25">
      <c r="B4938" s="6">
        <v>104343</v>
      </c>
      <c r="C4938" s="9" t="s">
        <v>7959</v>
      </c>
      <c r="D4938" s="6" t="s">
        <v>42</v>
      </c>
      <c r="E4938" s="11">
        <f t="shared" si="154"/>
        <v>31.74</v>
      </c>
      <c r="F4938">
        <f t="shared" si="155"/>
        <v>104343</v>
      </c>
      <c r="H4938" s="11">
        <v>30.73</v>
      </c>
      <c r="I4938" s="76">
        <v>31.74</v>
      </c>
    </row>
    <row r="4939" spans="2:9" ht="30" x14ac:dyDescent="0.25">
      <c r="B4939" s="4">
        <v>104344</v>
      </c>
      <c r="C4939" s="8" t="s">
        <v>7960</v>
      </c>
      <c r="D4939" s="4" t="s">
        <v>42</v>
      </c>
      <c r="E4939" s="11">
        <f t="shared" si="154"/>
        <v>38.14</v>
      </c>
      <c r="F4939">
        <f t="shared" si="155"/>
        <v>104344</v>
      </c>
      <c r="H4939" s="14">
        <v>37</v>
      </c>
      <c r="I4939" s="807">
        <v>38.14</v>
      </c>
    </row>
    <row r="4940" spans="2:9" ht="30" x14ac:dyDescent="0.25">
      <c r="B4940" s="6">
        <v>104345</v>
      </c>
      <c r="C4940" s="9" t="s">
        <v>7961</v>
      </c>
      <c r="D4940" s="6" t="s">
        <v>42</v>
      </c>
      <c r="E4940" s="11">
        <f t="shared" si="154"/>
        <v>39.99</v>
      </c>
      <c r="F4940">
        <f t="shared" si="155"/>
        <v>104345</v>
      </c>
      <c r="H4940" s="11">
        <v>38.85</v>
      </c>
      <c r="I4940" s="76">
        <v>39.99</v>
      </c>
    </row>
    <row r="4941" spans="2:9" ht="30" x14ac:dyDescent="0.25">
      <c r="B4941" s="4">
        <v>104346</v>
      </c>
      <c r="C4941" s="8" t="s">
        <v>7962</v>
      </c>
      <c r="D4941" s="4" t="s">
        <v>42</v>
      </c>
      <c r="E4941" s="11">
        <f t="shared" si="154"/>
        <v>42.13</v>
      </c>
      <c r="F4941">
        <f t="shared" si="155"/>
        <v>104346</v>
      </c>
      <c r="H4941" s="14">
        <v>40.94</v>
      </c>
      <c r="I4941" s="807">
        <v>42.13</v>
      </c>
    </row>
    <row r="4942" spans="2:9" ht="30" x14ac:dyDescent="0.25">
      <c r="B4942" s="6">
        <v>104347</v>
      </c>
      <c r="C4942" s="9" t="s">
        <v>7963</v>
      </c>
      <c r="D4942" s="6" t="s">
        <v>42</v>
      </c>
      <c r="E4942" s="11">
        <f t="shared" si="154"/>
        <v>44.51</v>
      </c>
      <c r="F4942">
        <f t="shared" si="155"/>
        <v>104347</v>
      </c>
      <c r="H4942" s="11">
        <v>43.32</v>
      </c>
      <c r="I4942" s="76">
        <v>44.51</v>
      </c>
    </row>
    <row r="4943" spans="2:9" ht="30" x14ac:dyDescent="0.25">
      <c r="B4943" s="4">
        <v>104348</v>
      </c>
      <c r="C4943" s="8" t="s">
        <v>7964</v>
      </c>
      <c r="D4943" s="4" t="s">
        <v>42</v>
      </c>
      <c r="E4943" s="11">
        <f t="shared" si="154"/>
        <v>10.08</v>
      </c>
      <c r="F4943">
        <f t="shared" si="155"/>
        <v>104348</v>
      </c>
      <c r="H4943" s="14">
        <v>10.02</v>
      </c>
      <c r="I4943" s="807">
        <v>10.08</v>
      </c>
    </row>
    <row r="4944" spans="2:9" ht="30" x14ac:dyDescent="0.25">
      <c r="B4944" s="6">
        <v>104350</v>
      </c>
      <c r="C4944" s="9" t="s">
        <v>7965</v>
      </c>
      <c r="D4944" s="6" t="s">
        <v>42</v>
      </c>
      <c r="E4944" s="11">
        <f t="shared" si="154"/>
        <v>27.97</v>
      </c>
      <c r="F4944">
        <f t="shared" si="155"/>
        <v>104350</v>
      </c>
      <c r="H4944" s="11">
        <v>27.35</v>
      </c>
      <c r="I4944" s="76">
        <v>27.97</v>
      </c>
    </row>
    <row r="4945" spans="2:9" ht="30" x14ac:dyDescent="0.25">
      <c r="B4945" s="4">
        <v>104351</v>
      </c>
      <c r="C4945" s="8" t="s">
        <v>7966</v>
      </c>
      <c r="D4945" s="4" t="s">
        <v>42</v>
      </c>
      <c r="E4945" s="11">
        <f t="shared" si="154"/>
        <v>20.97</v>
      </c>
      <c r="F4945">
        <f t="shared" si="155"/>
        <v>104351</v>
      </c>
      <c r="H4945" s="14">
        <v>20.76</v>
      </c>
      <c r="I4945" s="807">
        <v>20.97</v>
      </c>
    </row>
    <row r="4946" spans="2:9" ht="30" x14ac:dyDescent="0.25">
      <c r="B4946" s="6">
        <v>104352</v>
      </c>
      <c r="C4946" s="9" t="s">
        <v>7967</v>
      </c>
      <c r="D4946" s="6" t="s">
        <v>42</v>
      </c>
      <c r="E4946" s="11">
        <f t="shared" si="154"/>
        <v>37.01</v>
      </c>
      <c r="F4946">
        <f t="shared" si="155"/>
        <v>104352</v>
      </c>
      <c r="H4946" s="11">
        <v>35.99</v>
      </c>
      <c r="I4946" s="76">
        <v>37.01</v>
      </c>
    </row>
    <row r="4947" spans="2:9" ht="30" x14ac:dyDescent="0.25">
      <c r="B4947" s="4">
        <v>104353</v>
      </c>
      <c r="C4947" s="8" t="s">
        <v>7968</v>
      </c>
      <c r="D4947" s="4" t="s">
        <v>42</v>
      </c>
      <c r="E4947" s="11">
        <f t="shared" si="154"/>
        <v>38.86</v>
      </c>
      <c r="F4947">
        <f t="shared" si="155"/>
        <v>104353</v>
      </c>
      <c r="H4947" s="14">
        <v>37.840000000000003</v>
      </c>
      <c r="I4947" s="807">
        <v>38.86</v>
      </c>
    </row>
    <row r="4948" spans="2:9" ht="30" x14ac:dyDescent="0.25">
      <c r="B4948" s="6">
        <v>104354</v>
      </c>
      <c r="C4948" s="9" t="s">
        <v>7969</v>
      </c>
      <c r="D4948" s="6" t="s">
        <v>42</v>
      </c>
      <c r="E4948" s="11">
        <f t="shared" si="154"/>
        <v>42.33</v>
      </c>
      <c r="F4948">
        <f t="shared" si="155"/>
        <v>104354</v>
      </c>
      <c r="H4948" s="11">
        <v>41.12</v>
      </c>
      <c r="I4948" s="76">
        <v>42.33</v>
      </c>
    </row>
    <row r="4949" spans="2:9" ht="30" x14ac:dyDescent="0.25">
      <c r="B4949" s="4">
        <v>104355</v>
      </c>
      <c r="C4949" s="8" t="s">
        <v>7970</v>
      </c>
      <c r="D4949" s="4" t="s">
        <v>42</v>
      </c>
      <c r="E4949" s="11">
        <f t="shared" si="154"/>
        <v>44.71</v>
      </c>
      <c r="F4949">
        <f t="shared" si="155"/>
        <v>104355</v>
      </c>
      <c r="H4949" s="14">
        <v>43.5</v>
      </c>
      <c r="I4949" s="807">
        <v>44.71</v>
      </c>
    </row>
    <row r="4950" spans="2:9" ht="30" x14ac:dyDescent="0.25">
      <c r="B4950" s="6">
        <v>104356</v>
      </c>
      <c r="C4950" s="9" t="s">
        <v>7971</v>
      </c>
      <c r="D4950" s="6" t="s">
        <v>42</v>
      </c>
      <c r="E4950" s="11">
        <f t="shared" si="154"/>
        <v>27.92</v>
      </c>
      <c r="F4950">
        <f t="shared" si="155"/>
        <v>104356</v>
      </c>
      <c r="H4950" s="11">
        <v>27.58</v>
      </c>
      <c r="I4950" s="76">
        <v>27.92</v>
      </c>
    </row>
    <row r="4951" spans="2:9" ht="30" x14ac:dyDescent="0.25">
      <c r="B4951" s="4">
        <v>104357</v>
      </c>
      <c r="C4951" s="8" t="s">
        <v>7972</v>
      </c>
      <c r="D4951" s="4" t="s">
        <v>42</v>
      </c>
      <c r="E4951" s="11">
        <f t="shared" si="154"/>
        <v>17.73</v>
      </c>
      <c r="F4951">
        <f t="shared" si="155"/>
        <v>104357</v>
      </c>
      <c r="H4951" s="14">
        <v>17.27</v>
      </c>
      <c r="I4951" s="807">
        <v>17.73</v>
      </c>
    </row>
    <row r="4952" spans="2:9" ht="30" x14ac:dyDescent="0.25">
      <c r="B4952" s="6">
        <v>104576</v>
      </c>
      <c r="C4952" s="9" t="s">
        <v>9221</v>
      </c>
      <c r="D4952" s="6" t="s">
        <v>42</v>
      </c>
      <c r="E4952" s="11">
        <f t="shared" si="154"/>
        <v>14.14</v>
      </c>
      <c r="F4952">
        <f t="shared" si="155"/>
        <v>104576</v>
      </c>
      <c r="H4952" s="11">
        <v>13.45</v>
      </c>
      <c r="I4952" s="76">
        <v>14.14</v>
      </c>
    </row>
    <row r="4953" spans="2:9" ht="30" x14ac:dyDescent="0.25">
      <c r="B4953" s="4">
        <v>104577</v>
      </c>
      <c r="C4953" s="8" t="s">
        <v>9222</v>
      </c>
      <c r="D4953" s="4" t="s">
        <v>42</v>
      </c>
      <c r="E4953" s="11">
        <f t="shared" si="154"/>
        <v>19.03</v>
      </c>
      <c r="F4953">
        <f t="shared" si="155"/>
        <v>104577</v>
      </c>
      <c r="H4953" s="14">
        <v>18.27</v>
      </c>
      <c r="I4953" s="807">
        <v>19.03</v>
      </c>
    </row>
    <row r="4954" spans="2:9" ht="30" x14ac:dyDescent="0.25">
      <c r="B4954" s="6">
        <v>104578</v>
      </c>
      <c r="C4954" s="9" t="s">
        <v>9223</v>
      </c>
      <c r="D4954" s="6" t="s">
        <v>42</v>
      </c>
      <c r="E4954" s="11">
        <f t="shared" si="154"/>
        <v>20.399999999999999</v>
      </c>
      <c r="F4954">
        <f t="shared" si="155"/>
        <v>104578</v>
      </c>
      <c r="H4954" s="11">
        <v>19.579999999999998</v>
      </c>
      <c r="I4954" s="76">
        <v>20.399999999999999</v>
      </c>
    </row>
    <row r="4955" spans="2:9" ht="30" x14ac:dyDescent="0.25">
      <c r="B4955" s="4">
        <v>104579</v>
      </c>
      <c r="C4955" s="8" t="s">
        <v>9224</v>
      </c>
      <c r="D4955" s="4" t="s">
        <v>42</v>
      </c>
      <c r="E4955" s="11">
        <f t="shared" si="154"/>
        <v>26.8</v>
      </c>
      <c r="F4955">
        <f t="shared" si="155"/>
        <v>104579</v>
      </c>
      <c r="H4955" s="14">
        <v>25.8</v>
      </c>
      <c r="I4955" s="807">
        <v>26.8</v>
      </c>
    </row>
    <row r="4956" spans="2:9" x14ac:dyDescent="0.25">
      <c r="B4956" s="6">
        <v>104581</v>
      </c>
      <c r="C4956" s="9" t="s">
        <v>9225</v>
      </c>
      <c r="D4956" s="6" t="s">
        <v>42</v>
      </c>
      <c r="E4956" s="11">
        <f t="shared" si="154"/>
        <v>12.91</v>
      </c>
      <c r="F4956">
        <f t="shared" si="155"/>
        <v>104581</v>
      </c>
      <c r="H4956" s="11">
        <v>12.28</v>
      </c>
      <c r="I4956" s="76">
        <v>12.91</v>
      </c>
    </row>
    <row r="4957" spans="2:9" x14ac:dyDescent="0.25">
      <c r="B4957" s="4">
        <v>104582</v>
      </c>
      <c r="C4957" s="8" t="s">
        <v>9226</v>
      </c>
      <c r="D4957" s="4" t="s">
        <v>42</v>
      </c>
      <c r="E4957" s="11">
        <f t="shared" si="154"/>
        <v>16.48</v>
      </c>
      <c r="F4957">
        <f t="shared" si="155"/>
        <v>104582</v>
      </c>
      <c r="H4957" s="14">
        <v>15.74</v>
      </c>
      <c r="I4957" s="807">
        <v>16.48</v>
      </c>
    </row>
    <row r="4958" spans="2:9" x14ac:dyDescent="0.25">
      <c r="B4958" s="6">
        <v>104583</v>
      </c>
      <c r="C4958" s="9" t="s">
        <v>9227</v>
      </c>
      <c r="D4958" s="6" t="s">
        <v>42</v>
      </c>
      <c r="E4958" s="11">
        <f t="shared" si="154"/>
        <v>26.49</v>
      </c>
      <c r="F4958">
        <f t="shared" si="155"/>
        <v>104583</v>
      </c>
      <c r="H4958" s="11">
        <v>25.6</v>
      </c>
      <c r="I4958" s="76">
        <v>26.49</v>
      </c>
    </row>
    <row r="4959" spans="2:9" x14ac:dyDescent="0.25">
      <c r="B4959" s="4">
        <v>104584</v>
      </c>
      <c r="C4959" s="8" t="s">
        <v>9228</v>
      </c>
      <c r="D4959" s="4" t="s">
        <v>42</v>
      </c>
      <c r="E4959" s="11">
        <f t="shared" si="154"/>
        <v>31.78</v>
      </c>
      <c r="F4959">
        <f t="shared" si="155"/>
        <v>104584</v>
      </c>
      <c r="H4959" s="14">
        <v>30.68</v>
      </c>
      <c r="I4959" s="807">
        <v>31.78</v>
      </c>
    </row>
    <row r="4960" spans="2:9" ht="30" x14ac:dyDescent="0.25">
      <c r="B4960" s="6">
        <v>105146</v>
      </c>
      <c r="C4960" s="9" t="s">
        <v>18666</v>
      </c>
      <c r="D4960" s="6" t="s">
        <v>42</v>
      </c>
      <c r="E4960" s="11">
        <f t="shared" si="154"/>
        <v>20.48</v>
      </c>
      <c r="F4960">
        <f t="shared" si="155"/>
        <v>105146</v>
      </c>
      <c r="H4960" s="11">
        <v>19.96</v>
      </c>
      <c r="I4960" s="76">
        <v>20.48</v>
      </c>
    </row>
    <row r="4961" spans="2:9" x14ac:dyDescent="0.25">
      <c r="B4961" s="4">
        <v>105147</v>
      </c>
      <c r="C4961" s="8" t="s">
        <v>18667</v>
      </c>
      <c r="D4961" s="4" t="s">
        <v>42</v>
      </c>
      <c r="E4961" s="11">
        <f t="shared" si="154"/>
        <v>14.2</v>
      </c>
      <c r="F4961">
        <f t="shared" si="155"/>
        <v>105147</v>
      </c>
      <c r="H4961" s="14">
        <v>13.71</v>
      </c>
      <c r="I4961" s="807">
        <v>14.2</v>
      </c>
    </row>
    <row r="4962" spans="2:9" x14ac:dyDescent="0.25">
      <c r="B4962" s="6">
        <v>105148</v>
      </c>
      <c r="C4962" s="9" t="s">
        <v>18668</v>
      </c>
      <c r="D4962" s="6" t="s">
        <v>42</v>
      </c>
      <c r="E4962" s="11">
        <f t="shared" si="154"/>
        <v>20.420000000000002</v>
      </c>
      <c r="F4962">
        <f t="shared" si="155"/>
        <v>105148</v>
      </c>
      <c r="H4962" s="11">
        <v>19.88</v>
      </c>
      <c r="I4962" s="76">
        <v>20.420000000000002</v>
      </c>
    </row>
    <row r="4963" spans="2:9" ht="30" x14ac:dyDescent="0.25">
      <c r="B4963" s="4">
        <v>105149</v>
      </c>
      <c r="C4963" s="8" t="s">
        <v>18669</v>
      </c>
      <c r="D4963" s="4" t="s">
        <v>42</v>
      </c>
      <c r="E4963" s="11">
        <f t="shared" si="154"/>
        <v>6.7</v>
      </c>
      <c r="F4963">
        <f t="shared" si="155"/>
        <v>105149</v>
      </c>
      <c r="H4963" s="14">
        <v>6.21</v>
      </c>
      <c r="I4963" s="807">
        <v>6.7</v>
      </c>
    </row>
    <row r="4964" spans="2:9" ht="30" x14ac:dyDescent="0.25">
      <c r="B4964" s="6">
        <v>105150</v>
      </c>
      <c r="C4964" s="9" t="s">
        <v>18670</v>
      </c>
      <c r="D4964" s="6" t="s">
        <v>42</v>
      </c>
      <c r="E4964" s="11">
        <f t="shared" si="154"/>
        <v>7.9</v>
      </c>
      <c r="F4964">
        <f t="shared" si="155"/>
        <v>105150</v>
      </c>
      <c r="H4964" s="11">
        <v>7.36</v>
      </c>
      <c r="I4964" s="76">
        <v>7.9</v>
      </c>
    </row>
    <row r="4965" spans="2:9" ht="30" x14ac:dyDescent="0.25">
      <c r="B4965" s="4">
        <v>105151</v>
      </c>
      <c r="C4965" s="8" t="s">
        <v>18671</v>
      </c>
      <c r="D4965" s="4" t="s">
        <v>42</v>
      </c>
      <c r="E4965" s="11">
        <f t="shared" si="154"/>
        <v>20.2</v>
      </c>
      <c r="F4965">
        <f t="shared" si="155"/>
        <v>105151</v>
      </c>
      <c r="H4965" s="14">
        <v>19.45</v>
      </c>
      <c r="I4965" s="807">
        <v>20.2</v>
      </c>
    </row>
    <row r="4966" spans="2:9" ht="30" x14ac:dyDescent="0.25">
      <c r="B4966" s="6">
        <v>105152</v>
      </c>
      <c r="C4966" s="9" t="s">
        <v>18672</v>
      </c>
      <c r="D4966" s="6" t="s">
        <v>42</v>
      </c>
      <c r="E4966" s="11">
        <f t="shared" si="154"/>
        <v>30.23</v>
      </c>
      <c r="F4966">
        <f t="shared" si="155"/>
        <v>105152</v>
      </c>
      <c r="H4966" s="11">
        <v>29.29</v>
      </c>
      <c r="I4966" s="76">
        <v>30.23</v>
      </c>
    </row>
    <row r="4967" spans="2:9" ht="30" x14ac:dyDescent="0.25">
      <c r="B4967" s="4">
        <v>105154</v>
      </c>
      <c r="C4967" s="8" t="s">
        <v>18673</v>
      </c>
      <c r="D4967" s="4" t="s">
        <v>42</v>
      </c>
      <c r="E4967" s="11">
        <f t="shared" si="154"/>
        <v>6.09</v>
      </c>
      <c r="F4967">
        <f t="shared" si="155"/>
        <v>105154</v>
      </c>
      <c r="H4967" s="14">
        <v>5.81</v>
      </c>
      <c r="I4967" s="807">
        <v>6.09</v>
      </c>
    </row>
    <row r="4968" spans="2:9" ht="30" x14ac:dyDescent="0.25">
      <c r="B4968" s="6">
        <v>105155</v>
      </c>
      <c r="C4968" s="9" t="s">
        <v>18674</v>
      </c>
      <c r="D4968" s="6" t="s">
        <v>42</v>
      </c>
      <c r="E4968" s="11">
        <f t="shared" si="154"/>
        <v>9.18</v>
      </c>
      <c r="F4968">
        <f t="shared" si="155"/>
        <v>105155</v>
      </c>
      <c r="H4968" s="11">
        <v>8.82</v>
      </c>
      <c r="I4968">
        <v>9.18</v>
      </c>
    </row>
    <row r="4969" spans="2:9" ht="30" x14ac:dyDescent="0.25">
      <c r="B4969" s="4">
        <v>105156</v>
      </c>
      <c r="C4969" s="8" t="s">
        <v>18675</v>
      </c>
      <c r="D4969" s="4" t="s">
        <v>42</v>
      </c>
      <c r="E4969" s="11">
        <f t="shared" si="154"/>
        <v>11.66</v>
      </c>
      <c r="F4969">
        <f t="shared" si="155"/>
        <v>105156</v>
      </c>
      <c r="H4969" s="14">
        <v>11.17</v>
      </c>
      <c r="I4969" s="811">
        <v>11.66</v>
      </c>
    </row>
    <row r="4970" spans="2:9" ht="30" x14ac:dyDescent="0.25">
      <c r="B4970" s="6">
        <v>105157</v>
      </c>
      <c r="C4970" s="9" t="s">
        <v>18676</v>
      </c>
      <c r="D4970" s="6" t="s">
        <v>42</v>
      </c>
      <c r="E4970" s="11">
        <f t="shared" si="154"/>
        <v>18.079999999999998</v>
      </c>
      <c r="F4970">
        <f t="shared" si="155"/>
        <v>105157</v>
      </c>
      <c r="H4970" s="11">
        <v>17.399999999999999</v>
      </c>
      <c r="I4970">
        <v>18.079999999999998</v>
      </c>
    </row>
    <row r="4971" spans="2:9" ht="30" x14ac:dyDescent="0.25">
      <c r="B4971" s="4">
        <v>105158</v>
      </c>
      <c r="C4971" s="8" t="s">
        <v>18677</v>
      </c>
      <c r="D4971" s="4" t="s">
        <v>42</v>
      </c>
      <c r="E4971" s="11">
        <f t="shared" si="154"/>
        <v>26.58</v>
      </c>
      <c r="F4971">
        <f t="shared" si="155"/>
        <v>105158</v>
      </c>
      <c r="H4971" s="14">
        <v>25.66</v>
      </c>
      <c r="I4971" s="811">
        <v>26.58</v>
      </c>
    </row>
    <row r="4972" spans="2:9" ht="30" x14ac:dyDescent="0.25">
      <c r="B4972" s="6">
        <v>105159</v>
      </c>
      <c r="C4972" s="9" t="s">
        <v>18678</v>
      </c>
      <c r="D4972" s="6" t="s">
        <v>42</v>
      </c>
      <c r="E4972" s="11">
        <f t="shared" si="154"/>
        <v>47.54</v>
      </c>
      <c r="F4972">
        <f t="shared" si="155"/>
        <v>105159</v>
      </c>
      <c r="H4972" s="11">
        <v>46.18</v>
      </c>
      <c r="I4972" s="76">
        <v>47.54</v>
      </c>
    </row>
    <row r="4973" spans="2:9" ht="30" x14ac:dyDescent="0.25">
      <c r="B4973" s="4">
        <v>105160</v>
      </c>
      <c r="C4973" s="8" t="s">
        <v>18679</v>
      </c>
      <c r="D4973" s="4" t="s">
        <v>42</v>
      </c>
      <c r="E4973" s="11">
        <f t="shared" si="154"/>
        <v>58.64</v>
      </c>
      <c r="F4973">
        <f t="shared" si="155"/>
        <v>105160</v>
      </c>
      <c r="H4973" s="14">
        <v>56.93</v>
      </c>
      <c r="I4973" s="811">
        <v>58.64</v>
      </c>
    </row>
    <row r="4974" spans="2:9" ht="30" x14ac:dyDescent="0.25">
      <c r="B4974" s="6">
        <v>105161</v>
      </c>
      <c r="C4974" s="9" t="s">
        <v>18680</v>
      </c>
      <c r="D4974" s="6" t="s">
        <v>42</v>
      </c>
      <c r="E4974" s="11">
        <f t="shared" si="154"/>
        <v>86.78</v>
      </c>
      <c r="F4974">
        <f t="shared" si="155"/>
        <v>105161</v>
      </c>
      <c r="H4974" s="11">
        <v>85.16</v>
      </c>
      <c r="I4974" s="76">
        <v>86.78</v>
      </c>
    </row>
    <row r="4975" spans="2:9" ht="30" x14ac:dyDescent="0.25">
      <c r="B4975" s="4">
        <v>105162</v>
      </c>
      <c r="C4975" s="8" t="s">
        <v>18681</v>
      </c>
      <c r="D4975" s="4" t="s">
        <v>42</v>
      </c>
      <c r="E4975" s="11">
        <f t="shared" si="154"/>
        <v>148.77000000000001</v>
      </c>
      <c r="F4975">
        <f t="shared" si="155"/>
        <v>105162</v>
      </c>
      <c r="H4975" s="14">
        <v>146.63</v>
      </c>
      <c r="I4975" s="807">
        <v>148.77000000000001</v>
      </c>
    </row>
    <row r="4976" spans="2:9" ht="30" x14ac:dyDescent="0.25">
      <c r="B4976" s="6">
        <v>105163</v>
      </c>
      <c r="C4976" s="9" t="s">
        <v>18682</v>
      </c>
      <c r="D4976" s="6" t="s">
        <v>42</v>
      </c>
      <c r="E4976" s="11">
        <f t="shared" si="154"/>
        <v>12.63</v>
      </c>
      <c r="F4976">
        <f t="shared" si="155"/>
        <v>105163</v>
      </c>
      <c r="H4976" s="11">
        <v>12.01</v>
      </c>
      <c r="I4976" s="76">
        <v>12.63</v>
      </c>
    </row>
    <row r="4977" spans="2:9" x14ac:dyDescent="0.25">
      <c r="B4977" s="4">
        <v>105164</v>
      </c>
      <c r="C4977" s="8" t="s">
        <v>18683</v>
      </c>
      <c r="D4977" s="4" t="s">
        <v>42</v>
      </c>
      <c r="E4977" s="11">
        <f t="shared" si="154"/>
        <v>9.65</v>
      </c>
      <c r="F4977">
        <f t="shared" si="155"/>
        <v>105164</v>
      </c>
      <c r="H4977" s="14">
        <v>8.99</v>
      </c>
      <c r="I4977" s="811">
        <v>9.65</v>
      </c>
    </row>
    <row r="4978" spans="2:9" x14ac:dyDescent="0.25">
      <c r="B4978" s="6">
        <v>105165</v>
      </c>
      <c r="C4978" s="9" t="s">
        <v>18684</v>
      </c>
      <c r="D4978" s="6" t="s">
        <v>42</v>
      </c>
      <c r="E4978" s="11">
        <f t="shared" si="154"/>
        <v>9.8000000000000007</v>
      </c>
      <c r="F4978">
        <f t="shared" si="155"/>
        <v>105165</v>
      </c>
      <c r="H4978" s="11">
        <v>9.08</v>
      </c>
      <c r="I4978">
        <v>9.8000000000000007</v>
      </c>
    </row>
    <row r="4979" spans="2:9" ht="30" x14ac:dyDescent="0.25">
      <c r="B4979" s="4">
        <v>105166</v>
      </c>
      <c r="C4979" s="8" t="s">
        <v>18685</v>
      </c>
      <c r="D4979" s="4" t="s">
        <v>42</v>
      </c>
      <c r="E4979" s="11">
        <f t="shared" si="154"/>
        <v>31.35</v>
      </c>
      <c r="F4979">
        <f t="shared" si="155"/>
        <v>105166</v>
      </c>
      <c r="H4979" s="14">
        <v>30.82</v>
      </c>
      <c r="I4979" s="811">
        <v>31.35</v>
      </c>
    </row>
    <row r="4980" spans="2:9" ht="30" x14ac:dyDescent="0.25">
      <c r="B4980" s="6">
        <v>105167</v>
      </c>
      <c r="C4980" s="9" t="s">
        <v>18686</v>
      </c>
      <c r="D4980" s="6" t="s">
        <v>42</v>
      </c>
      <c r="E4980" s="11">
        <f t="shared" si="154"/>
        <v>195.16</v>
      </c>
      <c r="F4980">
        <f t="shared" si="155"/>
        <v>105167</v>
      </c>
      <c r="H4980" s="11">
        <v>188.56</v>
      </c>
      <c r="I4980">
        <v>195.16</v>
      </c>
    </row>
    <row r="4981" spans="2:9" ht="30" x14ac:dyDescent="0.25">
      <c r="B4981" s="4">
        <v>105169</v>
      </c>
      <c r="C4981" s="8" t="s">
        <v>18687</v>
      </c>
      <c r="D4981" s="4" t="s">
        <v>42</v>
      </c>
      <c r="E4981" s="11">
        <f t="shared" si="154"/>
        <v>71.52</v>
      </c>
      <c r="F4981">
        <f t="shared" si="155"/>
        <v>105169</v>
      </c>
      <c r="H4981" s="14">
        <v>69.569999999999993</v>
      </c>
      <c r="I4981" s="811">
        <v>71.52</v>
      </c>
    </row>
    <row r="4982" spans="2:9" ht="30" x14ac:dyDescent="0.25">
      <c r="B4982" s="6">
        <v>105170</v>
      </c>
      <c r="C4982" s="9" t="s">
        <v>18688</v>
      </c>
      <c r="D4982" s="6" t="s">
        <v>42</v>
      </c>
      <c r="E4982" s="11">
        <f t="shared" si="154"/>
        <v>5.21</v>
      </c>
      <c r="F4982">
        <f t="shared" si="155"/>
        <v>105170</v>
      </c>
      <c r="H4982" s="11">
        <v>4.93</v>
      </c>
      <c r="I4982">
        <v>5.21</v>
      </c>
    </row>
    <row r="4983" spans="2:9" ht="30" x14ac:dyDescent="0.25">
      <c r="B4983" s="4">
        <v>105172</v>
      </c>
      <c r="C4983" s="8" t="s">
        <v>18689</v>
      </c>
      <c r="D4983" s="4" t="s">
        <v>42</v>
      </c>
      <c r="E4983" s="11">
        <f t="shared" si="154"/>
        <v>71.44</v>
      </c>
      <c r="F4983">
        <f t="shared" si="155"/>
        <v>105172</v>
      </c>
      <c r="H4983" s="14">
        <v>69.63</v>
      </c>
      <c r="I4983" s="811">
        <v>71.44</v>
      </c>
    </row>
    <row r="4984" spans="2:9" ht="30" x14ac:dyDescent="0.25">
      <c r="B4984" s="6">
        <v>105173</v>
      </c>
      <c r="C4984" s="9" t="s">
        <v>18690</v>
      </c>
      <c r="D4984" s="6" t="s">
        <v>42</v>
      </c>
      <c r="E4984" s="11">
        <f t="shared" si="154"/>
        <v>71.91</v>
      </c>
      <c r="F4984">
        <f t="shared" si="155"/>
        <v>105173</v>
      </c>
      <c r="H4984" s="11">
        <v>70.260000000000005</v>
      </c>
      <c r="I4984" s="76">
        <v>71.91</v>
      </c>
    </row>
    <row r="4985" spans="2:9" ht="30" x14ac:dyDescent="0.25">
      <c r="B4985" s="4">
        <v>105174</v>
      </c>
      <c r="C4985" s="8" t="s">
        <v>18691</v>
      </c>
      <c r="D4985" s="4" t="s">
        <v>42</v>
      </c>
      <c r="E4985" s="11">
        <f t="shared" si="154"/>
        <v>103.87</v>
      </c>
      <c r="F4985">
        <f t="shared" si="155"/>
        <v>105174</v>
      </c>
      <c r="H4985" s="14">
        <v>101.92</v>
      </c>
      <c r="I4985" s="811">
        <v>103.87</v>
      </c>
    </row>
    <row r="4986" spans="2:9" ht="30" x14ac:dyDescent="0.25">
      <c r="B4986" s="6">
        <v>105175</v>
      </c>
      <c r="C4986" s="9" t="s">
        <v>18692</v>
      </c>
      <c r="D4986" s="6" t="s">
        <v>42</v>
      </c>
      <c r="E4986" s="11">
        <f t="shared" si="154"/>
        <v>102.56</v>
      </c>
      <c r="F4986">
        <f t="shared" si="155"/>
        <v>105175</v>
      </c>
      <c r="H4986" s="11">
        <v>100.75</v>
      </c>
      <c r="I4986">
        <v>102.56</v>
      </c>
    </row>
    <row r="4987" spans="2:9" ht="30" x14ac:dyDescent="0.25">
      <c r="B4987" s="4">
        <v>105176</v>
      </c>
      <c r="C4987" s="8" t="s">
        <v>18693</v>
      </c>
      <c r="D4987" s="4" t="s">
        <v>42</v>
      </c>
      <c r="E4987" s="11">
        <f t="shared" si="154"/>
        <v>129.72</v>
      </c>
      <c r="F4987">
        <f t="shared" si="155"/>
        <v>105176</v>
      </c>
      <c r="H4987" s="14">
        <v>127.77</v>
      </c>
      <c r="I4987" s="807">
        <v>129.72</v>
      </c>
    </row>
    <row r="4988" spans="2:9" ht="30" x14ac:dyDescent="0.25">
      <c r="B4988" s="6">
        <v>105177</v>
      </c>
      <c r="C4988" s="9" t="s">
        <v>18694</v>
      </c>
      <c r="D4988" s="6" t="s">
        <v>42</v>
      </c>
      <c r="E4988" s="11">
        <f t="shared" si="154"/>
        <v>115.51</v>
      </c>
      <c r="F4988">
        <f t="shared" si="155"/>
        <v>105177</v>
      </c>
      <c r="H4988" s="11">
        <v>113.7</v>
      </c>
      <c r="I4988">
        <v>115.51</v>
      </c>
    </row>
    <row r="4989" spans="2:9" ht="30" x14ac:dyDescent="0.25">
      <c r="B4989" s="4">
        <v>105178</v>
      </c>
      <c r="C4989" s="8" t="s">
        <v>18695</v>
      </c>
      <c r="D4989" s="4" t="s">
        <v>42</v>
      </c>
      <c r="E4989" s="11">
        <f t="shared" si="154"/>
        <v>111.74</v>
      </c>
      <c r="F4989">
        <f t="shared" si="155"/>
        <v>105178</v>
      </c>
      <c r="H4989" s="14">
        <v>109.26</v>
      </c>
      <c r="I4989" s="807">
        <v>111.74</v>
      </c>
    </row>
    <row r="4990" spans="2:9" ht="30" x14ac:dyDescent="0.25">
      <c r="B4990" s="6">
        <v>105179</v>
      </c>
      <c r="C4990" s="9" t="s">
        <v>18696</v>
      </c>
      <c r="D4990" s="6" t="s">
        <v>42</v>
      </c>
      <c r="E4990" s="11">
        <f t="shared" si="154"/>
        <v>8.8800000000000008</v>
      </c>
      <c r="F4990">
        <f t="shared" si="155"/>
        <v>105179</v>
      </c>
      <c r="H4990" s="11">
        <v>8.52</v>
      </c>
      <c r="I4990" s="76">
        <v>8.8800000000000008</v>
      </c>
    </row>
    <row r="4991" spans="2:9" ht="30" x14ac:dyDescent="0.25">
      <c r="B4991" s="4">
        <v>105180</v>
      </c>
      <c r="C4991" s="8" t="s">
        <v>18697</v>
      </c>
      <c r="D4991" s="4" t="s">
        <v>42</v>
      </c>
      <c r="E4991" s="11">
        <f t="shared" si="154"/>
        <v>12.16</v>
      </c>
      <c r="F4991">
        <f t="shared" si="155"/>
        <v>105180</v>
      </c>
      <c r="H4991" s="14">
        <v>11.67</v>
      </c>
      <c r="I4991" s="807">
        <v>12.16</v>
      </c>
    </row>
    <row r="4992" spans="2:9" ht="30" x14ac:dyDescent="0.25">
      <c r="B4992" s="6">
        <v>105181</v>
      </c>
      <c r="C4992" s="9" t="s">
        <v>18698</v>
      </c>
      <c r="D4992" s="6" t="s">
        <v>42</v>
      </c>
      <c r="E4992" s="11">
        <f t="shared" si="154"/>
        <v>16.420000000000002</v>
      </c>
      <c r="F4992">
        <f t="shared" si="155"/>
        <v>105181</v>
      </c>
      <c r="H4992" s="11">
        <v>15.74</v>
      </c>
      <c r="I4992" s="76">
        <v>16.420000000000002</v>
      </c>
    </row>
    <row r="4993" spans="2:9" ht="30" x14ac:dyDescent="0.25">
      <c r="B4993" s="4">
        <v>105182</v>
      </c>
      <c r="C4993" s="8" t="s">
        <v>18699</v>
      </c>
      <c r="D4993" s="4" t="s">
        <v>42</v>
      </c>
      <c r="E4993" s="11">
        <f t="shared" si="154"/>
        <v>37.92</v>
      </c>
      <c r="F4993">
        <f t="shared" si="155"/>
        <v>105182</v>
      </c>
      <c r="H4993" s="14">
        <v>37</v>
      </c>
      <c r="I4993" s="807">
        <v>37.92</v>
      </c>
    </row>
    <row r="4994" spans="2:9" ht="30" x14ac:dyDescent="0.25">
      <c r="B4994" s="6">
        <v>105183</v>
      </c>
      <c r="C4994" s="9" t="s">
        <v>18700</v>
      </c>
      <c r="D4994" s="6" t="s">
        <v>42</v>
      </c>
      <c r="E4994" s="11">
        <f t="shared" si="154"/>
        <v>79.3</v>
      </c>
      <c r="F4994">
        <f t="shared" si="155"/>
        <v>105183</v>
      </c>
      <c r="H4994" s="11">
        <v>77.94</v>
      </c>
      <c r="I4994" s="76">
        <v>79.3</v>
      </c>
    </row>
    <row r="4995" spans="2:9" ht="30" x14ac:dyDescent="0.25">
      <c r="B4995" s="4">
        <v>105184</v>
      </c>
      <c r="C4995" s="8" t="s">
        <v>18701</v>
      </c>
      <c r="D4995" s="4" t="s">
        <v>42</v>
      </c>
      <c r="E4995" s="11">
        <f t="shared" ref="E4995:E5058" si="156">IF($K$2=$H$1,H4995,I4995)</f>
        <v>98.22</v>
      </c>
      <c r="F4995">
        <f t="shared" ref="F4995:F5058" si="157">IF(LEN($B4995)=7,CONCATENATE(MID($B4995,1,6),"00",RIGHT($B4995,1)),IF(LEN($B4995)=8,CONCATENATE(MID($B4995,1,6),"0",RIGHT($B4995,2)),$B4995))</f>
        <v>105184</v>
      </c>
      <c r="H4995" s="14">
        <v>96.51</v>
      </c>
      <c r="I4995" s="807">
        <v>98.22</v>
      </c>
    </row>
    <row r="4996" spans="2:9" ht="30" x14ac:dyDescent="0.25">
      <c r="B4996" s="6">
        <v>105189</v>
      </c>
      <c r="C4996" s="9" t="s">
        <v>18702</v>
      </c>
      <c r="D4996" s="6" t="s">
        <v>42</v>
      </c>
      <c r="E4996" s="11">
        <f t="shared" si="156"/>
        <v>19.96</v>
      </c>
      <c r="F4996">
        <f t="shared" si="157"/>
        <v>105189</v>
      </c>
      <c r="H4996" s="11">
        <v>19.23</v>
      </c>
      <c r="I4996" s="76">
        <v>19.96</v>
      </c>
    </row>
    <row r="4997" spans="2:9" ht="30" x14ac:dyDescent="0.25">
      <c r="B4997" s="4">
        <v>105190</v>
      </c>
      <c r="C4997" s="8" t="s">
        <v>18703</v>
      </c>
      <c r="D4997" s="4" t="s">
        <v>42</v>
      </c>
      <c r="E4997" s="11">
        <f t="shared" si="156"/>
        <v>24.8</v>
      </c>
      <c r="F4997">
        <f t="shared" si="157"/>
        <v>105190</v>
      </c>
      <c r="H4997" s="14">
        <v>24.03</v>
      </c>
      <c r="I4997" s="807">
        <v>24.8</v>
      </c>
    </row>
    <row r="4998" spans="2:9" ht="30" x14ac:dyDescent="0.25">
      <c r="B4998" s="6">
        <v>105193</v>
      </c>
      <c r="C4998" s="9" t="s">
        <v>18704</v>
      </c>
      <c r="D4998" s="6" t="s">
        <v>42</v>
      </c>
      <c r="E4998" s="11">
        <f t="shared" si="156"/>
        <v>122.29</v>
      </c>
      <c r="F4998">
        <f t="shared" si="157"/>
        <v>105193</v>
      </c>
      <c r="H4998" s="11">
        <v>119.61</v>
      </c>
      <c r="I4998" s="76">
        <v>122.29</v>
      </c>
    </row>
    <row r="4999" spans="2:9" ht="30" x14ac:dyDescent="0.25">
      <c r="B4999" s="4">
        <v>105194</v>
      </c>
      <c r="C4999" s="8" t="s">
        <v>18705</v>
      </c>
      <c r="D4999" s="4" t="s">
        <v>42</v>
      </c>
      <c r="E4999" s="11">
        <f t="shared" si="156"/>
        <v>69.790000000000006</v>
      </c>
      <c r="F4999">
        <f t="shared" si="157"/>
        <v>105194</v>
      </c>
      <c r="H4999" s="14">
        <v>67.5</v>
      </c>
      <c r="I4999" s="807">
        <v>69.790000000000006</v>
      </c>
    </row>
    <row r="5000" spans="2:9" ht="30" x14ac:dyDescent="0.25">
      <c r="B5000" s="6">
        <v>105195</v>
      </c>
      <c r="C5000" s="9" t="s">
        <v>18706</v>
      </c>
      <c r="D5000" s="6" t="s">
        <v>42</v>
      </c>
      <c r="E5000" s="11">
        <f t="shared" si="156"/>
        <v>177.08</v>
      </c>
      <c r="F5000">
        <f t="shared" si="157"/>
        <v>105195</v>
      </c>
      <c r="H5000" s="11">
        <v>173.91</v>
      </c>
      <c r="I5000" s="76">
        <v>177.08</v>
      </c>
    </row>
    <row r="5001" spans="2:9" ht="30" x14ac:dyDescent="0.25">
      <c r="B5001" s="4">
        <v>105196</v>
      </c>
      <c r="C5001" s="8" t="s">
        <v>18707</v>
      </c>
      <c r="D5001" s="4" t="s">
        <v>42</v>
      </c>
      <c r="E5001" s="11">
        <f t="shared" si="156"/>
        <v>188.62</v>
      </c>
      <c r="F5001">
        <f t="shared" si="157"/>
        <v>105196</v>
      </c>
      <c r="H5001" s="14">
        <v>185.94</v>
      </c>
      <c r="I5001" s="807">
        <v>188.62</v>
      </c>
    </row>
    <row r="5002" spans="2:9" ht="30" x14ac:dyDescent="0.25">
      <c r="B5002" s="6">
        <v>105197</v>
      </c>
      <c r="C5002" s="9" t="s">
        <v>18708</v>
      </c>
      <c r="D5002" s="6" t="s">
        <v>42</v>
      </c>
      <c r="E5002" s="11">
        <f t="shared" si="156"/>
        <v>130.18</v>
      </c>
      <c r="F5002">
        <f t="shared" si="157"/>
        <v>105197</v>
      </c>
      <c r="H5002" s="11">
        <v>127.89</v>
      </c>
      <c r="I5002" s="76">
        <v>130.18</v>
      </c>
    </row>
    <row r="5003" spans="2:9" ht="30" x14ac:dyDescent="0.25">
      <c r="B5003" s="4">
        <v>105198</v>
      </c>
      <c r="C5003" s="8" t="s">
        <v>18709</v>
      </c>
      <c r="D5003" s="4" t="s">
        <v>42</v>
      </c>
      <c r="E5003" s="11">
        <f t="shared" si="156"/>
        <v>267.14</v>
      </c>
      <c r="F5003">
        <f t="shared" si="157"/>
        <v>105198</v>
      </c>
      <c r="H5003" s="14">
        <v>263.97000000000003</v>
      </c>
      <c r="I5003" s="807">
        <v>267.14</v>
      </c>
    </row>
    <row r="5004" spans="2:9" ht="30" x14ac:dyDescent="0.25">
      <c r="B5004" s="6">
        <v>105199</v>
      </c>
      <c r="C5004" s="9" t="s">
        <v>18710</v>
      </c>
      <c r="D5004" s="6" t="s">
        <v>42</v>
      </c>
      <c r="E5004" s="11">
        <f t="shared" si="156"/>
        <v>171.58</v>
      </c>
      <c r="F5004">
        <f t="shared" si="157"/>
        <v>105199</v>
      </c>
      <c r="H5004" s="11">
        <v>168.9</v>
      </c>
      <c r="I5004" s="76">
        <v>171.58</v>
      </c>
    </row>
    <row r="5005" spans="2:9" ht="30" x14ac:dyDescent="0.25">
      <c r="B5005" s="4">
        <v>105200</v>
      </c>
      <c r="C5005" s="8" t="s">
        <v>18711</v>
      </c>
      <c r="D5005" s="4" t="s">
        <v>42</v>
      </c>
      <c r="E5005" s="11">
        <f t="shared" si="156"/>
        <v>103</v>
      </c>
      <c r="F5005">
        <f t="shared" si="157"/>
        <v>105200</v>
      </c>
      <c r="H5005" s="14">
        <v>100.71</v>
      </c>
      <c r="I5005" s="807">
        <v>103</v>
      </c>
    </row>
    <row r="5006" spans="2:9" ht="30" x14ac:dyDescent="0.25">
      <c r="B5006" s="6">
        <v>105201</v>
      </c>
      <c r="C5006" s="9" t="s">
        <v>18712</v>
      </c>
      <c r="D5006" s="6" t="s">
        <v>42</v>
      </c>
      <c r="E5006" s="11">
        <f t="shared" si="156"/>
        <v>234.49</v>
      </c>
      <c r="F5006">
        <f t="shared" si="157"/>
        <v>105201</v>
      </c>
      <c r="H5006" s="11">
        <v>231.32</v>
      </c>
      <c r="I5006" s="76">
        <v>234.49</v>
      </c>
    </row>
    <row r="5007" spans="2:9" ht="30" x14ac:dyDescent="0.25">
      <c r="B5007" s="4">
        <v>105202</v>
      </c>
      <c r="C5007" s="8" t="s">
        <v>18713</v>
      </c>
      <c r="D5007" s="4" t="s">
        <v>42</v>
      </c>
      <c r="E5007" s="11">
        <f t="shared" si="156"/>
        <v>212.32</v>
      </c>
      <c r="F5007">
        <f t="shared" si="157"/>
        <v>105202</v>
      </c>
      <c r="H5007" s="14">
        <v>209.64</v>
      </c>
      <c r="I5007" s="807">
        <v>212.32</v>
      </c>
    </row>
    <row r="5008" spans="2:9" ht="30" x14ac:dyDescent="0.25">
      <c r="B5008" s="6">
        <v>105203</v>
      </c>
      <c r="C5008" s="9" t="s">
        <v>18714</v>
      </c>
      <c r="D5008" s="6" t="s">
        <v>42</v>
      </c>
      <c r="E5008" s="11">
        <f t="shared" si="156"/>
        <v>129.61000000000001</v>
      </c>
      <c r="F5008">
        <f t="shared" si="157"/>
        <v>105203</v>
      </c>
      <c r="H5008" s="11">
        <v>127.32</v>
      </c>
      <c r="I5008" s="76">
        <v>129.61000000000001</v>
      </c>
    </row>
    <row r="5009" spans="2:9" ht="30" x14ac:dyDescent="0.25">
      <c r="B5009" s="4">
        <v>105204</v>
      </c>
      <c r="C5009" s="8" t="s">
        <v>18715</v>
      </c>
      <c r="D5009" s="4" t="s">
        <v>42</v>
      </c>
      <c r="E5009" s="11">
        <f t="shared" si="156"/>
        <v>282.16000000000003</v>
      </c>
      <c r="F5009">
        <f t="shared" si="157"/>
        <v>105204</v>
      </c>
      <c r="H5009" s="14">
        <v>278.99</v>
      </c>
      <c r="I5009" s="807">
        <v>282.16000000000003</v>
      </c>
    </row>
    <row r="5010" spans="2:9" ht="30" x14ac:dyDescent="0.25">
      <c r="B5010" s="6">
        <v>105205</v>
      </c>
      <c r="C5010" s="9" t="s">
        <v>18716</v>
      </c>
      <c r="D5010" s="6" t="s">
        <v>42</v>
      </c>
      <c r="E5010" s="11">
        <f t="shared" si="156"/>
        <v>196.25</v>
      </c>
      <c r="F5010">
        <f t="shared" si="157"/>
        <v>105205</v>
      </c>
      <c r="H5010" s="11">
        <v>193.57</v>
      </c>
      <c r="I5010" s="76">
        <v>196.25</v>
      </c>
    </row>
    <row r="5011" spans="2:9" ht="30" x14ac:dyDescent="0.25">
      <c r="B5011" s="4">
        <v>105206</v>
      </c>
      <c r="C5011" s="8" t="s">
        <v>18717</v>
      </c>
      <c r="D5011" s="4" t="s">
        <v>42</v>
      </c>
      <c r="E5011" s="11">
        <f t="shared" si="156"/>
        <v>123.58</v>
      </c>
      <c r="F5011">
        <f t="shared" si="157"/>
        <v>105206</v>
      </c>
      <c r="H5011" s="14">
        <v>121.29</v>
      </c>
      <c r="I5011" s="807">
        <v>123.58</v>
      </c>
    </row>
    <row r="5012" spans="2:9" ht="30" x14ac:dyDescent="0.25">
      <c r="B5012" s="6">
        <v>105207</v>
      </c>
      <c r="C5012" s="9" t="s">
        <v>18718</v>
      </c>
      <c r="D5012" s="6" t="s">
        <v>42</v>
      </c>
      <c r="E5012" s="11">
        <f t="shared" si="156"/>
        <v>274.12</v>
      </c>
      <c r="F5012">
        <f t="shared" si="157"/>
        <v>105207</v>
      </c>
      <c r="H5012" s="11">
        <v>270.95</v>
      </c>
      <c r="I5012" s="76">
        <v>274.12</v>
      </c>
    </row>
    <row r="5013" spans="2:9" ht="30" x14ac:dyDescent="0.25">
      <c r="B5013" s="4">
        <v>105208</v>
      </c>
      <c r="C5013" s="8" t="s">
        <v>18719</v>
      </c>
      <c r="D5013" s="4" t="s">
        <v>42</v>
      </c>
      <c r="E5013" s="11">
        <f t="shared" si="156"/>
        <v>258.06</v>
      </c>
      <c r="F5013">
        <f t="shared" si="157"/>
        <v>105208</v>
      </c>
      <c r="H5013" s="14">
        <v>255.38</v>
      </c>
      <c r="I5013" s="807">
        <v>258.06</v>
      </c>
    </row>
    <row r="5014" spans="2:9" ht="30" x14ac:dyDescent="0.25">
      <c r="B5014" s="6">
        <v>105209</v>
      </c>
      <c r="C5014" s="9" t="s">
        <v>18720</v>
      </c>
      <c r="D5014" s="6" t="s">
        <v>42</v>
      </c>
      <c r="E5014" s="11">
        <f t="shared" si="156"/>
        <v>126.11</v>
      </c>
      <c r="F5014">
        <f t="shared" si="157"/>
        <v>105209</v>
      </c>
      <c r="H5014" s="11">
        <v>123.82</v>
      </c>
      <c r="I5014" s="76">
        <v>126.11</v>
      </c>
    </row>
    <row r="5015" spans="2:9" ht="30" x14ac:dyDescent="0.25">
      <c r="B5015" s="4">
        <v>105210</v>
      </c>
      <c r="C5015" s="8" t="s">
        <v>18721</v>
      </c>
      <c r="D5015" s="4" t="s">
        <v>42</v>
      </c>
      <c r="E5015" s="11">
        <f t="shared" si="156"/>
        <v>332.9</v>
      </c>
      <c r="F5015">
        <f t="shared" si="157"/>
        <v>105210</v>
      </c>
      <c r="H5015" s="14">
        <v>329.73</v>
      </c>
      <c r="I5015" s="807">
        <v>332.9</v>
      </c>
    </row>
    <row r="5016" spans="2:9" ht="30" x14ac:dyDescent="0.25">
      <c r="B5016" s="6">
        <v>105211</v>
      </c>
      <c r="C5016" s="9" t="s">
        <v>18722</v>
      </c>
      <c r="D5016" s="6" t="s">
        <v>42</v>
      </c>
      <c r="E5016" s="11">
        <f t="shared" si="156"/>
        <v>198.16</v>
      </c>
      <c r="F5016">
        <f t="shared" si="157"/>
        <v>105211</v>
      </c>
      <c r="H5016" s="11">
        <v>194.16</v>
      </c>
      <c r="I5016" s="76">
        <v>198.16</v>
      </c>
    </row>
    <row r="5017" spans="2:9" ht="30" x14ac:dyDescent="0.25">
      <c r="B5017" s="4">
        <v>105212</v>
      </c>
      <c r="C5017" s="8" t="s">
        <v>18723</v>
      </c>
      <c r="D5017" s="4" t="s">
        <v>42</v>
      </c>
      <c r="E5017" s="11">
        <f t="shared" si="156"/>
        <v>196.45</v>
      </c>
      <c r="F5017">
        <f t="shared" si="157"/>
        <v>105212</v>
      </c>
      <c r="H5017" s="14">
        <v>192.62</v>
      </c>
      <c r="I5017" s="807">
        <v>196.45</v>
      </c>
    </row>
    <row r="5018" spans="2:9" ht="30" x14ac:dyDescent="0.25">
      <c r="B5018" s="6">
        <v>105213</v>
      </c>
      <c r="C5018" s="9" t="s">
        <v>18724</v>
      </c>
      <c r="D5018" s="6" t="s">
        <v>42</v>
      </c>
      <c r="E5018" s="11">
        <f t="shared" si="156"/>
        <v>171.94</v>
      </c>
      <c r="F5018">
        <f t="shared" si="157"/>
        <v>105213</v>
      </c>
      <c r="H5018" s="11">
        <v>169.92</v>
      </c>
      <c r="I5018" s="76">
        <v>171.94</v>
      </c>
    </row>
    <row r="5019" spans="2:9" ht="30" x14ac:dyDescent="0.25">
      <c r="B5019" s="4">
        <v>105214</v>
      </c>
      <c r="C5019" s="8" t="s">
        <v>18725</v>
      </c>
      <c r="D5019" s="4" t="s">
        <v>42</v>
      </c>
      <c r="E5019" s="11">
        <f t="shared" si="156"/>
        <v>34.729999999999997</v>
      </c>
      <c r="F5019">
        <f t="shared" si="157"/>
        <v>105214</v>
      </c>
      <c r="H5019" s="14">
        <v>34.369999999999997</v>
      </c>
      <c r="I5019" s="807">
        <v>34.729999999999997</v>
      </c>
    </row>
    <row r="5020" spans="2:9" ht="30" x14ac:dyDescent="0.25">
      <c r="B5020" s="6">
        <v>105215</v>
      </c>
      <c r="C5020" s="9" t="s">
        <v>18726</v>
      </c>
      <c r="D5020" s="6" t="s">
        <v>42</v>
      </c>
      <c r="E5020" s="11">
        <f t="shared" si="156"/>
        <v>8.5</v>
      </c>
      <c r="F5020">
        <f t="shared" si="157"/>
        <v>105215</v>
      </c>
      <c r="H5020" s="11">
        <v>8.32</v>
      </c>
      <c r="I5020" s="76">
        <v>8.5</v>
      </c>
    </row>
    <row r="5021" spans="2:9" ht="30" x14ac:dyDescent="0.25">
      <c r="B5021" s="4">
        <v>105216</v>
      </c>
      <c r="C5021" s="8" t="s">
        <v>18727</v>
      </c>
      <c r="D5021" s="4" t="s">
        <v>42</v>
      </c>
      <c r="E5021" s="11">
        <f t="shared" si="156"/>
        <v>29.32</v>
      </c>
      <c r="F5021">
        <f t="shared" si="157"/>
        <v>105216</v>
      </c>
      <c r="H5021" s="14">
        <v>29.08</v>
      </c>
      <c r="I5021" s="807">
        <v>29.32</v>
      </c>
    </row>
    <row r="5022" spans="2:9" ht="30" x14ac:dyDescent="0.25">
      <c r="B5022" s="6">
        <v>105217</v>
      </c>
      <c r="C5022" s="9" t="s">
        <v>18728</v>
      </c>
      <c r="D5022" s="6" t="s">
        <v>42</v>
      </c>
      <c r="E5022" s="11">
        <f t="shared" si="156"/>
        <v>32.880000000000003</v>
      </c>
      <c r="F5022">
        <f t="shared" si="157"/>
        <v>105217</v>
      </c>
      <c r="H5022" s="11">
        <v>32.619999999999997</v>
      </c>
      <c r="I5022" s="76">
        <v>32.880000000000003</v>
      </c>
    </row>
    <row r="5023" spans="2:9" ht="30" x14ac:dyDescent="0.25">
      <c r="B5023" s="4">
        <v>105218</v>
      </c>
      <c r="C5023" s="8" t="s">
        <v>18729</v>
      </c>
      <c r="D5023" s="4" t="s">
        <v>42</v>
      </c>
      <c r="E5023" s="11">
        <f t="shared" si="156"/>
        <v>56.61</v>
      </c>
      <c r="F5023">
        <f t="shared" si="157"/>
        <v>105218</v>
      </c>
      <c r="H5023" s="14">
        <v>56.21</v>
      </c>
      <c r="I5023" s="807">
        <v>56.61</v>
      </c>
    </row>
    <row r="5024" spans="2:9" ht="30" x14ac:dyDescent="0.25">
      <c r="B5024" s="6">
        <v>105219</v>
      </c>
      <c r="C5024" s="9" t="s">
        <v>18730</v>
      </c>
      <c r="D5024" s="6" t="s">
        <v>42</v>
      </c>
      <c r="E5024" s="11">
        <f t="shared" si="156"/>
        <v>10.11</v>
      </c>
      <c r="F5024">
        <f t="shared" si="157"/>
        <v>105219</v>
      </c>
      <c r="H5024" s="11">
        <v>9.86</v>
      </c>
      <c r="I5024" s="76">
        <v>10.11</v>
      </c>
    </row>
    <row r="5025" spans="2:9" ht="30" x14ac:dyDescent="0.25">
      <c r="B5025" s="4">
        <v>105220</v>
      </c>
      <c r="C5025" s="8" t="s">
        <v>18731</v>
      </c>
      <c r="D5025" s="4" t="s">
        <v>42</v>
      </c>
      <c r="E5025" s="11">
        <f t="shared" si="156"/>
        <v>13.84</v>
      </c>
      <c r="F5025">
        <f t="shared" si="157"/>
        <v>105220</v>
      </c>
      <c r="H5025" s="14">
        <v>13.52</v>
      </c>
      <c r="I5025" s="807">
        <v>13.84</v>
      </c>
    </row>
    <row r="5026" spans="2:9" ht="30" x14ac:dyDescent="0.25">
      <c r="B5026" s="6">
        <v>105221</v>
      </c>
      <c r="C5026" s="9" t="s">
        <v>18732</v>
      </c>
      <c r="D5026" s="6" t="s">
        <v>42</v>
      </c>
      <c r="E5026" s="11">
        <f t="shared" si="156"/>
        <v>20.96</v>
      </c>
      <c r="F5026">
        <f t="shared" si="157"/>
        <v>105221</v>
      </c>
      <c r="H5026" s="11">
        <v>20.55</v>
      </c>
      <c r="I5026" s="76">
        <v>20.96</v>
      </c>
    </row>
    <row r="5027" spans="2:9" ht="30" x14ac:dyDescent="0.25">
      <c r="B5027" s="4">
        <v>105222</v>
      </c>
      <c r="C5027" s="8" t="s">
        <v>18733</v>
      </c>
      <c r="D5027" s="4" t="s">
        <v>42</v>
      </c>
      <c r="E5027" s="11">
        <f t="shared" si="156"/>
        <v>58.21</v>
      </c>
      <c r="F5027">
        <f t="shared" si="157"/>
        <v>105222</v>
      </c>
      <c r="H5027" s="14">
        <v>57.44</v>
      </c>
      <c r="I5027" s="807">
        <v>58.21</v>
      </c>
    </row>
    <row r="5028" spans="2:9" ht="30" x14ac:dyDescent="0.25">
      <c r="B5028" s="6">
        <v>105223</v>
      </c>
      <c r="C5028" s="9" t="s">
        <v>18734</v>
      </c>
      <c r="D5028" s="6" t="s">
        <v>42</v>
      </c>
      <c r="E5028" s="11">
        <f t="shared" si="156"/>
        <v>131.13</v>
      </c>
      <c r="F5028">
        <f t="shared" si="157"/>
        <v>105223</v>
      </c>
      <c r="H5028" s="11">
        <v>129.84</v>
      </c>
      <c r="I5028" s="76">
        <v>131.13</v>
      </c>
    </row>
    <row r="5029" spans="2:9" ht="30" x14ac:dyDescent="0.25">
      <c r="B5029" s="4">
        <v>105224</v>
      </c>
      <c r="C5029" s="8" t="s">
        <v>18735</v>
      </c>
      <c r="D5029" s="4" t="s">
        <v>42</v>
      </c>
      <c r="E5029" s="11">
        <f t="shared" si="156"/>
        <v>191.48</v>
      </c>
      <c r="F5029">
        <f t="shared" si="157"/>
        <v>105224</v>
      </c>
      <c r="H5029" s="14">
        <v>189.63</v>
      </c>
      <c r="I5029" s="807">
        <v>191.48</v>
      </c>
    </row>
    <row r="5030" spans="2:9" x14ac:dyDescent="0.25">
      <c r="B5030" s="6">
        <v>105225</v>
      </c>
      <c r="C5030" s="9" t="s">
        <v>18736</v>
      </c>
      <c r="D5030" s="6" t="s">
        <v>42</v>
      </c>
      <c r="E5030" s="11">
        <f t="shared" si="156"/>
        <v>15.32</v>
      </c>
      <c r="F5030">
        <f t="shared" si="157"/>
        <v>105225</v>
      </c>
      <c r="H5030" s="11">
        <v>14.93</v>
      </c>
      <c r="I5030" s="76">
        <v>15.32</v>
      </c>
    </row>
    <row r="5031" spans="2:9" x14ac:dyDescent="0.25">
      <c r="B5031" s="4">
        <v>105226</v>
      </c>
      <c r="C5031" s="8" t="s">
        <v>18737</v>
      </c>
      <c r="D5031" s="4" t="s">
        <v>42</v>
      </c>
      <c r="E5031" s="11">
        <f t="shared" si="156"/>
        <v>34.049999999999997</v>
      </c>
      <c r="F5031">
        <f t="shared" si="157"/>
        <v>105226</v>
      </c>
      <c r="H5031" s="14">
        <v>33.549999999999997</v>
      </c>
      <c r="I5031" s="807">
        <v>34.049999999999997</v>
      </c>
    </row>
    <row r="5032" spans="2:9" x14ac:dyDescent="0.25">
      <c r="B5032" s="6">
        <v>105227</v>
      </c>
      <c r="C5032" s="9" t="s">
        <v>18738</v>
      </c>
      <c r="D5032" s="6" t="s">
        <v>42</v>
      </c>
      <c r="E5032" s="11">
        <f t="shared" si="156"/>
        <v>48.32</v>
      </c>
      <c r="F5032">
        <f t="shared" si="157"/>
        <v>105227</v>
      </c>
      <c r="H5032" s="11">
        <v>47.67</v>
      </c>
      <c r="I5032" s="76">
        <v>48.32</v>
      </c>
    </row>
    <row r="5033" spans="2:9" ht="30" x14ac:dyDescent="0.25">
      <c r="B5033" s="4">
        <v>105228</v>
      </c>
      <c r="C5033" s="8" t="s">
        <v>18739</v>
      </c>
      <c r="D5033" s="4" t="s">
        <v>42</v>
      </c>
      <c r="E5033" s="11">
        <f t="shared" si="156"/>
        <v>10.9</v>
      </c>
      <c r="F5033">
        <f t="shared" si="157"/>
        <v>105228</v>
      </c>
      <c r="H5033" s="14">
        <v>10.54</v>
      </c>
      <c r="I5033" s="807">
        <v>10.9</v>
      </c>
    </row>
    <row r="5034" spans="2:9" ht="30" x14ac:dyDescent="0.25">
      <c r="B5034" s="6">
        <v>105229</v>
      </c>
      <c r="C5034" s="9" t="s">
        <v>18740</v>
      </c>
      <c r="D5034" s="6" t="s">
        <v>42</v>
      </c>
      <c r="E5034" s="11">
        <f t="shared" si="156"/>
        <v>25.43</v>
      </c>
      <c r="F5034">
        <f t="shared" si="157"/>
        <v>105229</v>
      </c>
      <c r="H5034" s="11">
        <v>24.94</v>
      </c>
      <c r="I5034" s="76">
        <v>25.43</v>
      </c>
    </row>
    <row r="5035" spans="2:9" ht="30" x14ac:dyDescent="0.25">
      <c r="B5035" s="4">
        <v>105230</v>
      </c>
      <c r="C5035" s="8" t="s">
        <v>18741</v>
      </c>
      <c r="D5035" s="4" t="s">
        <v>42</v>
      </c>
      <c r="E5035" s="11">
        <f t="shared" si="156"/>
        <v>7.06</v>
      </c>
      <c r="F5035">
        <f t="shared" si="157"/>
        <v>105230</v>
      </c>
      <c r="H5035" s="14">
        <v>6.71</v>
      </c>
      <c r="I5035" s="807">
        <v>7.06</v>
      </c>
    </row>
    <row r="5036" spans="2:9" ht="30" x14ac:dyDescent="0.25">
      <c r="B5036" s="6">
        <v>105231</v>
      </c>
      <c r="C5036" s="9" t="s">
        <v>18742</v>
      </c>
      <c r="D5036" s="6" t="s">
        <v>42</v>
      </c>
      <c r="E5036" s="11">
        <f t="shared" si="156"/>
        <v>8.2899999999999991</v>
      </c>
      <c r="F5036">
        <f t="shared" si="157"/>
        <v>105231</v>
      </c>
      <c r="H5036" s="11">
        <v>7.9</v>
      </c>
      <c r="I5036" s="76">
        <v>8.2899999999999991</v>
      </c>
    </row>
    <row r="5037" spans="2:9" ht="30" x14ac:dyDescent="0.25">
      <c r="B5037" s="4">
        <v>105232</v>
      </c>
      <c r="C5037" s="8" t="s">
        <v>18743</v>
      </c>
      <c r="D5037" s="4" t="s">
        <v>42</v>
      </c>
      <c r="E5037" s="11">
        <f t="shared" si="156"/>
        <v>15.99</v>
      </c>
      <c r="F5037">
        <f t="shared" si="157"/>
        <v>105232</v>
      </c>
      <c r="H5037" s="14">
        <v>15.55</v>
      </c>
      <c r="I5037" s="807">
        <v>15.99</v>
      </c>
    </row>
    <row r="5038" spans="2:9" ht="30" x14ac:dyDescent="0.25">
      <c r="B5038" s="6">
        <v>105233</v>
      </c>
      <c r="C5038" s="9" t="s">
        <v>18744</v>
      </c>
      <c r="D5038" s="6" t="s">
        <v>42</v>
      </c>
      <c r="E5038" s="11">
        <f t="shared" si="156"/>
        <v>7.39</v>
      </c>
      <c r="F5038">
        <f t="shared" si="157"/>
        <v>105233</v>
      </c>
      <c r="H5038" s="11">
        <v>7.14</v>
      </c>
      <c r="I5038" s="76">
        <v>7.39</v>
      </c>
    </row>
    <row r="5039" spans="2:9" ht="30" x14ac:dyDescent="0.25">
      <c r="B5039" s="4">
        <v>105234</v>
      </c>
      <c r="C5039" s="8" t="s">
        <v>18745</v>
      </c>
      <c r="D5039" s="4" t="s">
        <v>42</v>
      </c>
      <c r="E5039" s="11">
        <f t="shared" si="156"/>
        <v>9.0399999999999991</v>
      </c>
      <c r="F5039">
        <f t="shared" si="157"/>
        <v>105234</v>
      </c>
      <c r="H5039" s="14">
        <v>8.7200000000000006</v>
      </c>
      <c r="I5039" s="807">
        <v>9.0399999999999991</v>
      </c>
    </row>
    <row r="5040" spans="2:9" x14ac:dyDescent="0.25">
      <c r="B5040" s="6">
        <v>97895</v>
      </c>
      <c r="C5040" s="9" t="s">
        <v>5593</v>
      </c>
      <c r="D5040" s="6" t="s">
        <v>42</v>
      </c>
      <c r="E5040" s="11">
        <f t="shared" si="156"/>
        <v>196.02</v>
      </c>
      <c r="F5040">
        <f t="shared" si="157"/>
        <v>97895</v>
      </c>
      <c r="H5040" s="11">
        <v>195.7</v>
      </c>
      <c r="I5040" s="76">
        <v>196.02</v>
      </c>
    </row>
    <row r="5041" spans="2:9" x14ac:dyDescent="0.25">
      <c r="B5041" s="4">
        <v>97896</v>
      </c>
      <c r="C5041" s="8" t="s">
        <v>5594</v>
      </c>
      <c r="D5041" s="4" t="s">
        <v>42</v>
      </c>
      <c r="E5041" s="11">
        <f t="shared" si="156"/>
        <v>362.46</v>
      </c>
      <c r="F5041">
        <f t="shared" si="157"/>
        <v>97896</v>
      </c>
      <c r="H5041" s="14">
        <v>361.81</v>
      </c>
      <c r="I5041" s="807">
        <v>362.46</v>
      </c>
    </row>
    <row r="5042" spans="2:9" x14ac:dyDescent="0.25">
      <c r="B5042" s="6">
        <v>97897</v>
      </c>
      <c r="C5042" s="9" t="s">
        <v>5595</v>
      </c>
      <c r="D5042" s="6" t="s">
        <v>42</v>
      </c>
      <c r="E5042" s="11">
        <f t="shared" si="156"/>
        <v>469.05</v>
      </c>
      <c r="F5042">
        <f t="shared" si="157"/>
        <v>97897</v>
      </c>
      <c r="H5042" s="11">
        <v>467.87</v>
      </c>
      <c r="I5042" s="76">
        <v>469.05</v>
      </c>
    </row>
    <row r="5043" spans="2:9" x14ac:dyDescent="0.25">
      <c r="B5043" s="4">
        <v>97898</v>
      </c>
      <c r="C5043" s="8" t="s">
        <v>5596</v>
      </c>
      <c r="D5043" s="4" t="s">
        <v>42</v>
      </c>
      <c r="E5043" s="11">
        <f t="shared" si="156"/>
        <v>898.22</v>
      </c>
      <c r="F5043">
        <f t="shared" si="157"/>
        <v>97898</v>
      </c>
      <c r="H5043" s="14">
        <v>888.29</v>
      </c>
      <c r="I5043" s="807">
        <v>898.22</v>
      </c>
    </row>
    <row r="5044" spans="2:9" ht="30" x14ac:dyDescent="0.25">
      <c r="B5044" s="6">
        <v>97900</v>
      </c>
      <c r="C5044" s="9" t="s">
        <v>5597</v>
      </c>
      <c r="D5044" s="6" t="s">
        <v>42</v>
      </c>
      <c r="E5044" s="11">
        <f t="shared" si="156"/>
        <v>192.69</v>
      </c>
      <c r="F5044">
        <f t="shared" si="157"/>
        <v>97900</v>
      </c>
      <c r="H5044" s="11">
        <v>182.65</v>
      </c>
      <c r="I5044" s="76">
        <v>192.69</v>
      </c>
    </row>
    <row r="5045" spans="2:9" ht="30" x14ac:dyDescent="0.25">
      <c r="B5045" s="4">
        <v>97901</v>
      </c>
      <c r="C5045" s="8" t="s">
        <v>5598</v>
      </c>
      <c r="D5045" s="4" t="s">
        <v>42</v>
      </c>
      <c r="E5045" s="11">
        <f t="shared" si="156"/>
        <v>303.04000000000002</v>
      </c>
      <c r="F5045">
        <f t="shared" si="157"/>
        <v>97901</v>
      </c>
      <c r="H5045" s="14">
        <v>287.23</v>
      </c>
      <c r="I5045" s="807">
        <v>303.04000000000002</v>
      </c>
    </row>
    <row r="5046" spans="2:9" ht="30" x14ac:dyDescent="0.25">
      <c r="B5046" s="6">
        <v>97902</v>
      </c>
      <c r="C5046" s="9" t="s">
        <v>5599</v>
      </c>
      <c r="D5046" s="6" t="s">
        <v>42</v>
      </c>
      <c r="E5046" s="11">
        <f t="shared" si="156"/>
        <v>591.6</v>
      </c>
      <c r="F5046">
        <f t="shared" si="157"/>
        <v>97902</v>
      </c>
      <c r="H5046" s="11">
        <v>561.70000000000005</v>
      </c>
      <c r="I5046" s="76">
        <v>591.6</v>
      </c>
    </row>
    <row r="5047" spans="2:9" ht="30" x14ac:dyDescent="0.25">
      <c r="B5047" s="4">
        <v>97903</v>
      </c>
      <c r="C5047" s="8" t="s">
        <v>5600</v>
      </c>
      <c r="D5047" s="4" t="s">
        <v>42</v>
      </c>
      <c r="E5047" s="11">
        <f t="shared" si="156"/>
        <v>821.36</v>
      </c>
      <c r="F5047">
        <f t="shared" si="157"/>
        <v>97903</v>
      </c>
      <c r="H5047" s="14">
        <v>779.68</v>
      </c>
      <c r="I5047" s="807">
        <v>821.36</v>
      </c>
    </row>
    <row r="5048" spans="2:9" ht="30" x14ac:dyDescent="0.25">
      <c r="B5048" s="6">
        <v>97904</v>
      </c>
      <c r="C5048" s="9" t="s">
        <v>5601</v>
      </c>
      <c r="D5048" s="6" t="s">
        <v>42</v>
      </c>
      <c r="E5048" s="11">
        <f t="shared" si="156"/>
        <v>979.54</v>
      </c>
      <c r="F5048">
        <f t="shared" si="157"/>
        <v>97904</v>
      </c>
      <c r="H5048" s="11">
        <v>934.42</v>
      </c>
      <c r="I5048" s="76">
        <v>979.54</v>
      </c>
    </row>
    <row r="5049" spans="2:9" ht="30" x14ac:dyDescent="0.25">
      <c r="B5049" s="4">
        <v>97905</v>
      </c>
      <c r="C5049" s="8" t="s">
        <v>5602</v>
      </c>
      <c r="D5049" s="4" t="s">
        <v>42</v>
      </c>
      <c r="E5049" s="11">
        <f t="shared" si="156"/>
        <v>240.67</v>
      </c>
      <c r="F5049">
        <f t="shared" si="157"/>
        <v>97905</v>
      </c>
      <c r="H5049" s="14">
        <v>227.77</v>
      </c>
      <c r="I5049" s="807">
        <v>240.67</v>
      </c>
    </row>
    <row r="5050" spans="2:9" ht="30" x14ac:dyDescent="0.25">
      <c r="B5050" s="6">
        <v>97906</v>
      </c>
      <c r="C5050" s="9" t="s">
        <v>5603</v>
      </c>
      <c r="D5050" s="6" t="s">
        <v>42</v>
      </c>
      <c r="E5050" s="11">
        <f t="shared" si="156"/>
        <v>448.25</v>
      </c>
      <c r="F5050">
        <f t="shared" si="157"/>
        <v>97906</v>
      </c>
      <c r="H5050" s="11">
        <v>425.11</v>
      </c>
      <c r="I5050" s="76">
        <v>448.25</v>
      </c>
    </row>
    <row r="5051" spans="2:9" ht="30" x14ac:dyDescent="0.25">
      <c r="B5051" s="4">
        <v>97907</v>
      </c>
      <c r="C5051" s="8" t="s">
        <v>5604</v>
      </c>
      <c r="D5051" s="4" t="s">
        <v>42</v>
      </c>
      <c r="E5051" s="11">
        <f t="shared" si="156"/>
        <v>638.41999999999996</v>
      </c>
      <c r="F5051">
        <f t="shared" si="157"/>
        <v>97907</v>
      </c>
      <c r="H5051" s="14">
        <v>605.4</v>
      </c>
      <c r="I5051" s="807">
        <v>638.41999999999996</v>
      </c>
    </row>
    <row r="5052" spans="2:9" ht="30" x14ac:dyDescent="0.25">
      <c r="B5052" s="6">
        <v>97908</v>
      </c>
      <c r="C5052" s="9" t="s">
        <v>5605</v>
      </c>
      <c r="D5052" s="6" t="s">
        <v>42</v>
      </c>
      <c r="E5052" s="11">
        <f t="shared" si="156"/>
        <v>763.1</v>
      </c>
      <c r="F5052">
        <f t="shared" si="157"/>
        <v>97908</v>
      </c>
      <c r="H5052" s="11">
        <v>728.21</v>
      </c>
      <c r="I5052" s="76">
        <v>763.1</v>
      </c>
    </row>
    <row r="5053" spans="2:9" ht="30" x14ac:dyDescent="0.25">
      <c r="B5053" s="4">
        <v>98102</v>
      </c>
      <c r="C5053" s="8" t="s">
        <v>5606</v>
      </c>
      <c r="D5053" s="4" t="s">
        <v>42</v>
      </c>
      <c r="E5053" s="11">
        <f t="shared" si="156"/>
        <v>185.34</v>
      </c>
      <c r="F5053">
        <f t="shared" si="157"/>
        <v>98102</v>
      </c>
      <c r="H5053" s="14">
        <v>184.82</v>
      </c>
      <c r="I5053" s="807">
        <v>185.34</v>
      </c>
    </row>
    <row r="5054" spans="2:9" ht="30" x14ac:dyDescent="0.25">
      <c r="B5054" s="6">
        <v>98104</v>
      </c>
      <c r="C5054" s="9" t="s">
        <v>5607</v>
      </c>
      <c r="D5054" s="6" t="s">
        <v>42</v>
      </c>
      <c r="E5054" s="11">
        <f t="shared" si="156"/>
        <v>384.03</v>
      </c>
      <c r="F5054">
        <f t="shared" si="157"/>
        <v>98104</v>
      </c>
      <c r="H5054" s="11">
        <v>364.02</v>
      </c>
      <c r="I5054" s="76">
        <v>384.03</v>
      </c>
    </row>
    <row r="5055" spans="2:9" ht="30" x14ac:dyDescent="0.25">
      <c r="B5055" s="4">
        <v>98105</v>
      </c>
      <c r="C5055" s="8" t="s">
        <v>5608</v>
      </c>
      <c r="D5055" s="4" t="s">
        <v>42</v>
      </c>
      <c r="E5055" s="11">
        <f t="shared" si="156"/>
        <v>666.61</v>
      </c>
      <c r="F5055">
        <f t="shared" si="157"/>
        <v>98105</v>
      </c>
      <c r="H5055" s="14">
        <v>631.35</v>
      </c>
      <c r="I5055" s="807">
        <v>666.61</v>
      </c>
    </row>
    <row r="5056" spans="2:9" ht="30" x14ac:dyDescent="0.25">
      <c r="B5056" s="6">
        <v>98106</v>
      </c>
      <c r="C5056" s="9" t="s">
        <v>5609</v>
      </c>
      <c r="D5056" s="6" t="s">
        <v>42</v>
      </c>
      <c r="E5056" s="11">
        <f t="shared" si="156"/>
        <v>1101.8900000000001</v>
      </c>
      <c r="F5056">
        <f t="shared" si="157"/>
        <v>98106</v>
      </c>
      <c r="H5056" s="11">
        <v>1044.02</v>
      </c>
      <c r="I5056" s="76">
        <v>1101.8900000000001</v>
      </c>
    </row>
    <row r="5057" spans="2:9" ht="30" x14ac:dyDescent="0.25">
      <c r="B5057" s="4">
        <v>98107</v>
      </c>
      <c r="C5057" s="8" t="s">
        <v>5610</v>
      </c>
      <c r="D5057" s="4" t="s">
        <v>42</v>
      </c>
      <c r="E5057" s="11">
        <f t="shared" si="156"/>
        <v>273.08</v>
      </c>
      <c r="F5057">
        <f t="shared" si="157"/>
        <v>98107</v>
      </c>
      <c r="H5057" s="14">
        <v>258.33</v>
      </c>
      <c r="I5057" s="807">
        <v>273.08</v>
      </c>
    </row>
    <row r="5058" spans="2:9" ht="30" x14ac:dyDescent="0.25">
      <c r="B5058" s="6">
        <v>98108</v>
      </c>
      <c r="C5058" s="9" t="s">
        <v>5611</v>
      </c>
      <c r="D5058" s="6" t="s">
        <v>42</v>
      </c>
      <c r="E5058" s="11">
        <f t="shared" si="156"/>
        <v>487.47</v>
      </c>
      <c r="F5058">
        <f t="shared" si="157"/>
        <v>98108</v>
      </c>
      <c r="H5058" s="11">
        <v>460.69</v>
      </c>
      <c r="I5058" s="76">
        <v>487.47</v>
      </c>
    </row>
    <row r="5059" spans="2:9" ht="30" x14ac:dyDescent="0.25">
      <c r="B5059" s="4">
        <v>99250</v>
      </c>
      <c r="C5059" s="8" t="s">
        <v>5612</v>
      </c>
      <c r="D5059" s="4" t="s">
        <v>42</v>
      </c>
      <c r="E5059" s="11">
        <f t="shared" ref="E5059:E5122" si="158">IF($K$2=$H$1,H5059,I5059)</f>
        <v>188.15</v>
      </c>
      <c r="F5059">
        <f t="shared" ref="F5059:F5122" si="159">IF(LEN($B5059)=7,CONCATENATE(MID($B5059,1,6),"00",RIGHT($B5059,1)),IF(LEN($B5059)=8,CONCATENATE(MID($B5059,1,6),"0",RIGHT($B5059,2)),$B5059))</f>
        <v>99250</v>
      </c>
      <c r="H5059" s="14">
        <v>178.13</v>
      </c>
      <c r="I5059" s="807">
        <v>188.15</v>
      </c>
    </row>
    <row r="5060" spans="2:9" ht="30" x14ac:dyDescent="0.25">
      <c r="B5060" s="6">
        <v>99251</v>
      </c>
      <c r="C5060" s="9" t="s">
        <v>5613</v>
      </c>
      <c r="D5060" s="6" t="s">
        <v>42</v>
      </c>
      <c r="E5060" s="11">
        <f t="shared" si="158"/>
        <v>295.25</v>
      </c>
      <c r="F5060">
        <f t="shared" si="159"/>
        <v>99251</v>
      </c>
      <c r="H5060" s="11">
        <v>279.47000000000003</v>
      </c>
      <c r="I5060">
        <v>295.25</v>
      </c>
    </row>
    <row r="5061" spans="2:9" ht="30" x14ac:dyDescent="0.25">
      <c r="B5061" s="4">
        <v>99253</v>
      </c>
      <c r="C5061" s="8" t="s">
        <v>5614</v>
      </c>
      <c r="D5061" s="4" t="s">
        <v>42</v>
      </c>
      <c r="E5061" s="11">
        <f t="shared" si="158"/>
        <v>574.11</v>
      </c>
      <c r="F5061">
        <f t="shared" si="159"/>
        <v>99253</v>
      </c>
      <c r="H5061" s="14">
        <v>544.28</v>
      </c>
      <c r="I5061" s="811">
        <v>574.11</v>
      </c>
    </row>
    <row r="5062" spans="2:9" ht="30" x14ac:dyDescent="0.25">
      <c r="B5062" s="6">
        <v>99255</v>
      </c>
      <c r="C5062" s="9" t="s">
        <v>5615</v>
      </c>
      <c r="D5062" s="6" t="s">
        <v>42</v>
      </c>
      <c r="E5062" s="11">
        <f t="shared" si="158"/>
        <v>797.37</v>
      </c>
      <c r="F5062">
        <f t="shared" si="159"/>
        <v>99255</v>
      </c>
      <c r="H5062" s="11">
        <v>755.8</v>
      </c>
      <c r="I5062">
        <v>797.37</v>
      </c>
    </row>
    <row r="5063" spans="2:9" ht="30" x14ac:dyDescent="0.25">
      <c r="B5063" s="4">
        <v>99257</v>
      </c>
      <c r="C5063" s="8" t="s">
        <v>5616</v>
      </c>
      <c r="D5063" s="4" t="s">
        <v>42</v>
      </c>
      <c r="E5063" s="11">
        <f t="shared" si="158"/>
        <v>948.52</v>
      </c>
      <c r="F5063">
        <f t="shared" si="159"/>
        <v>99257</v>
      </c>
      <c r="H5063" s="14">
        <v>903.54</v>
      </c>
      <c r="I5063" s="811">
        <v>948.52</v>
      </c>
    </row>
    <row r="5064" spans="2:9" ht="30" x14ac:dyDescent="0.25">
      <c r="B5064" s="6">
        <v>99258</v>
      </c>
      <c r="C5064" s="9" t="s">
        <v>5617</v>
      </c>
      <c r="D5064" s="6" t="s">
        <v>42</v>
      </c>
      <c r="E5064" s="11">
        <f t="shared" si="158"/>
        <v>235.72</v>
      </c>
      <c r="F5064">
        <f t="shared" si="159"/>
        <v>99258</v>
      </c>
      <c r="H5064" s="11">
        <v>222.85</v>
      </c>
      <c r="I5064">
        <v>235.72</v>
      </c>
    </row>
    <row r="5065" spans="2:9" ht="30" x14ac:dyDescent="0.25">
      <c r="B5065" s="4">
        <v>99260</v>
      </c>
      <c r="C5065" s="8" t="s">
        <v>5618</v>
      </c>
      <c r="D5065" s="4" t="s">
        <v>42</v>
      </c>
      <c r="E5065" s="11">
        <f t="shared" si="158"/>
        <v>437.23</v>
      </c>
      <c r="F5065">
        <f t="shared" si="159"/>
        <v>99260</v>
      </c>
      <c r="H5065" s="14">
        <v>414.15</v>
      </c>
      <c r="I5065" s="811">
        <v>437.23</v>
      </c>
    </row>
    <row r="5066" spans="2:9" ht="30" x14ac:dyDescent="0.25">
      <c r="B5066" s="6">
        <v>99262</v>
      </c>
      <c r="C5066" s="9" t="s">
        <v>5619</v>
      </c>
      <c r="D5066" s="6" t="s">
        <v>42</v>
      </c>
      <c r="E5066" s="11">
        <f t="shared" si="158"/>
        <v>622.70000000000005</v>
      </c>
      <c r="F5066">
        <f t="shared" si="159"/>
        <v>99262</v>
      </c>
      <c r="H5066" s="11">
        <v>589.74</v>
      </c>
      <c r="I5066">
        <v>622.70000000000005</v>
      </c>
    </row>
    <row r="5067" spans="2:9" ht="30" x14ac:dyDescent="0.25">
      <c r="B5067" s="4">
        <v>99264</v>
      </c>
      <c r="C5067" s="8" t="s">
        <v>5620</v>
      </c>
      <c r="D5067" s="4" t="s">
        <v>42</v>
      </c>
      <c r="E5067" s="11">
        <f t="shared" si="158"/>
        <v>741.85</v>
      </c>
      <c r="F5067">
        <f t="shared" si="159"/>
        <v>99264</v>
      </c>
      <c r="H5067" s="14">
        <v>707.06</v>
      </c>
      <c r="I5067" s="811">
        <v>741.85</v>
      </c>
    </row>
    <row r="5068" spans="2:9" x14ac:dyDescent="0.25">
      <c r="B5068" s="6">
        <v>102587</v>
      </c>
      <c r="C5068" s="9" t="s">
        <v>6038</v>
      </c>
      <c r="D5068" s="6" t="s">
        <v>42</v>
      </c>
      <c r="E5068" s="11">
        <f t="shared" si="158"/>
        <v>3.24</v>
      </c>
      <c r="F5068">
        <f t="shared" si="159"/>
        <v>102587</v>
      </c>
      <c r="H5068" s="11">
        <v>2.9</v>
      </c>
      <c r="I5068">
        <v>3.24</v>
      </c>
    </row>
    <row r="5069" spans="2:9" x14ac:dyDescent="0.25">
      <c r="B5069" s="4">
        <v>102588</v>
      </c>
      <c r="C5069" s="8" t="s">
        <v>6039</v>
      </c>
      <c r="D5069" s="4" t="s">
        <v>42</v>
      </c>
      <c r="E5069" s="11">
        <f t="shared" si="158"/>
        <v>4.6900000000000004</v>
      </c>
      <c r="F5069">
        <f t="shared" si="159"/>
        <v>102588</v>
      </c>
      <c r="H5069" s="14">
        <v>4.2</v>
      </c>
      <c r="I5069" s="811">
        <v>4.6900000000000004</v>
      </c>
    </row>
    <row r="5070" spans="2:9" x14ac:dyDescent="0.25">
      <c r="B5070" s="6">
        <v>102589</v>
      </c>
      <c r="C5070" s="9" t="s">
        <v>6040</v>
      </c>
      <c r="D5070" s="6" t="s">
        <v>42</v>
      </c>
      <c r="E5070" s="11">
        <f t="shared" si="158"/>
        <v>3.6</v>
      </c>
      <c r="F5070">
        <f t="shared" si="159"/>
        <v>102589</v>
      </c>
      <c r="H5070" s="11">
        <v>3.23</v>
      </c>
      <c r="I5070">
        <v>3.6</v>
      </c>
    </row>
    <row r="5071" spans="2:9" x14ac:dyDescent="0.25">
      <c r="B5071" s="4">
        <v>102590</v>
      </c>
      <c r="C5071" s="8" t="s">
        <v>6041</v>
      </c>
      <c r="D5071" s="4" t="s">
        <v>42</v>
      </c>
      <c r="E5071" s="11">
        <f t="shared" si="158"/>
        <v>5.0599999999999996</v>
      </c>
      <c r="F5071">
        <f t="shared" si="159"/>
        <v>102590</v>
      </c>
      <c r="H5071" s="14">
        <v>4.5199999999999996</v>
      </c>
      <c r="I5071" s="811">
        <v>5.0599999999999996</v>
      </c>
    </row>
    <row r="5072" spans="2:9" x14ac:dyDescent="0.25">
      <c r="B5072" s="6">
        <v>102591</v>
      </c>
      <c r="C5072" s="9" t="s">
        <v>6042</v>
      </c>
      <c r="D5072" s="6" t="s">
        <v>42</v>
      </c>
      <c r="E5072" s="11">
        <f t="shared" si="158"/>
        <v>3.97</v>
      </c>
      <c r="F5072">
        <f t="shared" si="159"/>
        <v>102591</v>
      </c>
      <c r="H5072" s="11">
        <v>3.56</v>
      </c>
      <c r="I5072" s="76">
        <v>3.97</v>
      </c>
    </row>
    <row r="5073" spans="2:9" x14ac:dyDescent="0.25">
      <c r="B5073" s="4">
        <v>102592</v>
      </c>
      <c r="C5073" s="8" t="s">
        <v>6043</v>
      </c>
      <c r="D5073" s="4" t="s">
        <v>42</v>
      </c>
      <c r="E5073" s="11">
        <f t="shared" si="158"/>
        <v>5.42</v>
      </c>
      <c r="F5073">
        <f t="shared" si="159"/>
        <v>102592</v>
      </c>
      <c r="H5073" s="14">
        <v>4.8499999999999996</v>
      </c>
      <c r="I5073" s="807">
        <v>5.42</v>
      </c>
    </row>
    <row r="5074" spans="2:9" x14ac:dyDescent="0.25">
      <c r="B5074" s="6">
        <v>102593</v>
      </c>
      <c r="C5074" s="9" t="s">
        <v>6044</v>
      </c>
      <c r="D5074" s="6" t="s">
        <v>42</v>
      </c>
      <c r="E5074" s="11">
        <f t="shared" si="158"/>
        <v>4.49</v>
      </c>
      <c r="F5074">
        <f t="shared" si="159"/>
        <v>102593</v>
      </c>
      <c r="H5074" s="11">
        <v>4.01</v>
      </c>
      <c r="I5074" s="76">
        <v>4.49</v>
      </c>
    </row>
    <row r="5075" spans="2:9" x14ac:dyDescent="0.25">
      <c r="B5075" s="4">
        <v>102594</v>
      </c>
      <c r="C5075" s="8" t="s">
        <v>6045</v>
      </c>
      <c r="D5075" s="4" t="s">
        <v>42</v>
      </c>
      <c r="E5075" s="11">
        <f t="shared" si="158"/>
        <v>5.94</v>
      </c>
      <c r="F5075">
        <f t="shared" si="159"/>
        <v>102594</v>
      </c>
      <c r="H5075" s="14">
        <v>5.31</v>
      </c>
      <c r="I5075" s="807">
        <v>5.94</v>
      </c>
    </row>
    <row r="5076" spans="2:9" x14ac:dyDescent="0.25">
      <c r="B5076" s="6">
        <v>102595</v>
      </c>
      <c r="C5076" s="9" t="s">
        <v>6046</v>
      </c>
      <c r="D5076" s="6" t="s">
        <v>42</v>
      </c>
      <c r="E5076" s="11">
        <f t="shared" si="158"/>
        <v>5.07</v>
      </c>
      <c r="F5076">
        <f t="shared" si="159"/>
        <v>102595</v>
      </c>
      <c r="H5076" s="11">
        <v>4.54</v>
      </c>
      <c r="I5076" s="76">
        <v>5.07</v>
      </c>
    </row>
    <row r="5077" spans="2:9" x14ac:dyDescent="0.25">
      <c r="B5077" s="4">
        <v>102596</v>
      </c>
      <c r="C5077" s="8" t="s">
        <v>6047</v>
      </c>
      <c r="D5077" s="4" t="s">
        <v>42</v>
      </c>
      <c r="E5077" s="11">
        <f t="shared" si="158"/>
        <v>6.53</v>
      </c>
      <c r="F5077">
        <f t="shared" si="159"/>
        <v>102596</v>
      </c>
      <c r="H5077" s="14">
        <v>5.84</v>
      </c>
      <c r="I5077" s="807">
        <v>6.53</v>
      </c>
    </row>
    <row r="5078" spans="2:9" x14ac:dyDescent="0.25">
      <c r="B5078" s="6">
        <v>102597</v>
      </c>
      <c r="C5078" s="9" t="s">
        <v>6048</v>
      </c>
      <c r="D5078" s="6" t="s">
        <v>42</v>
      </c>
      <c r="E5078" s="11">
        <f t="shared" si="158"/>
        <v>5.8</v>
      </c>
      <c r="F5078">
        <f t="shared" si="159"/>
        <v>102597</v>
      </c>
      <c r="H5078" s="11">
        <v>5.2</v>
      </c>
      <c r="I5078" s="76">
        <v>5.8</v>
      </c>
    </row>
    <row r="5079" spans="2:9" x14ac:dyDescent="0.25">
      <c r="B5079" s="4">
        <v>102598</v>
      </c>
      <c r="C5079" s="8" t="s">
        <v>6049</v>
      </c>
      <c r="D5079" s="4" t="s">
        <v>42</v>
      </c>
      <c r="E5079" s="11">
        <f t="shared" si="158"/>
        <v>7.25</v>
      </c>
      <c r="F5079">
        <f t="shared" si="159"/>
        <v>102598</v>
      </c>
      <c r="H5079" s="14">
        <v>6.49</v>
      </c>
      <c r="I5079" s="807">
        <v>7.25</v>
      </c>
    </row>
    <row r="5080" spans="2:9" x14ac:dyDescent="0.25">
      <c r="B5080" s="6">
        <v>102599</v>
      </c>
      <c r="C5080" s="9" t="s">
        <v>6050</v>
      </c>
      <c r="D5080" s="6" t="s">
        <v>42</v>
      </c>
      <c r="E5080" s="11">
        <f t="shared" si="158"/>
        <v>6.53</v>
      </c>
      <c r="F5080">
        <f t="shared" si="159"/>
        <v>102599</v>
      </c>
      <c r="H5080" s="11">
        <v>5.85</v>
      </c>
      <c r="I5080" s="76">
        <v>6.53</v>
      </c>
    </row>
    <row r="5081" spans="2:9" x14ac:dyDescent="0.25">
      <c r="B5081" s="4">
        <v>102600</v>
      </c>
      <c r="C5081" s="8" t="s">
        <v>6051</v>
      </c>
      <c r="D5081" s="4" t="s">
        <v>42</v>
      </c>
      <c r="E5081" s="11">
        <f t="shared" si="158"/>
        <v>7.99</v>
      </c>
      <c r="F5081">
        <f t="shared" si="159"/>
        <v>102600</v>
      </c>
      <c r="H5081" s="14">
        <v>7.15</v>
      </c>
      <c r="I5081" s="807">
        <v>7.99</v>
      </c>
    </row>
    <row r="5082" spans="2:9" x14ac:dyDescent="0.25">
      <c r="B5082" s="6">
        <v>102601</v>
      </c>
      <c r="C5082" s="9" t="s">
        <v>6052</v>
      </c>
      <c r="D5082" s="6" t="s">
        <v>42</v>
      </c>
      <c r="E5082" s="11">
        <f t="shared" si="158"/>
        <v>7.64</v>
      </c>
      <c r="F5082">
        <f t="shared" si="159"/>
        <v>102601</v>
      </c>
      <c r="H5082" s="11">
        <v>6.84</v>
      </c>
      <c r="I5082" s="76">
        <v>7.64</v>
      </c>
    </row>
    <row r="5083" spans="2:9" x14ac:dyDescent="0.25">
      <c r="B5083" s="4">
        <v>102602</v>
      </c>
      <c r="C5083" s="8" t="s">
        <v>6053</v>
      </c>
      <c r="D5083" s="4" t="s">
        <v>42</v>
      </c>
      <c r="E5083" s="11">
        <f t="shared" si="158"/>
        <v>9.09</v>
      </c>
      <c r="F5083">
        <f t="shared" si="159"/>
        <v>102602</v>
      </c>
      <c r="H5083" s="14">
        <v>8.1300000000000008</v>
      </c>
      <c r="I5083" s="807">
        <v>9.09</v>
      </c>
    </row>
    <row r="5084" spans="2:9" x14ac:dyDescent="0.25">
      <c r="B5084" s="6">
        <v>102603</v>
      </c>
      <c r="C5084" s="9" t="s">
        <v>6054</v>
      </c>
      <c r="D5084" s="6" t="s">
        <v>42</v>
      </c>
      <c r="E5084" s="11">
        <f t="shared" si="158"/>
        <v>9.4600000000000009</v>
      </c>
      <c r="F5084">
        <f t="shared" si="159"/>
        <v>102603</v>
      </c>
      <c r="H5084" s="11">
        <v>8.4700000000000006</v>
      </c>
      <c r="I5084" s="76">
        <v>9.4600000000000009</v>
      </c>
    </row>
    <row r="5085" spans="2:9" x14ac:dyDescent="0.25">
      <c r="B5085" s="4">
        <v>102604</v>
      </c>
      <c r="C5085" s="8" t="s">
        <v>6055</v>
      </c>
      <c r="D5085" s="4" t="s">
        <v>42</v>
      </c>
      <c r="E5085" s="11">
        <f t="shared" si="158"/>
        <v>10.91</v>
      </c>
      <c r="F5085">
        <f t="shared" si="159"/>
        <v>102604</v>
      </c>
      <c r="H5085" s="14">
        <v>9.77</v>
      </c>
      <c r="I5085" s="807">
        <v>10.91</v>
      </c>
    </row>
    <row r="5086" spans="2:9" x14ac:dyDescent="0.25">
      <c r="B5086" s="6">
        <v>102605</v>
      </c>
      <c r="C5086" s="9" t="s">
        <v>6056</v>
      </c>
      <c r="D5086" s="6" t="s">
        <v>42</v>
      </c>
      <c r="E5086" s="11">
        <f t="shared" si="158"/>
        <v>255.54</v>
      </c>
      <c r="F5086">
        <f t="shared" si="159"/>
        <v>102605</v>
      </c>
      <c r="H5086" s="11">
        <v>255.02</v>
      </c>
      <c r="I5086" s="76">
        <v>255.54</v>
      </c>
    </row>
    <row r="5087" spans="2:9" x14ac:dyDescent="0.25">
      <c r="B5087" s="4">
        <v>102606</v>
      </c>
      <c r="C5087" s="8" t="s">
        <v>6057</v>
      </c>
      <c r="D5087" s="4" t="s">
        <v>42</v>
      </c>
      <c r="E5087" s="11">
        <f t="shared" si="158"/>
        <v>393.75</v>
      </c>
      <c r="F5087">
        <f t="shared" si="159"/>
        <v>102606</v>
      </c>
      <c r="H5087" s="14">
        <v>393.11</v>
      </c>
      <c r="I5087" s="807">
        <v>393.75</v>
      </c>
    </row>
    <row r="5088" spans="2:9" x14ac:dyDescent="0.25">
      <c r="B5088" s="6">
        <v>102607</v>
      </c>
      <c r="C5088" s="9" t="s">
        <v>6058</v>
      </c>
      <c r="D5088" s="6" t="s">
        <v>42</v>
      </c>
      <c r="E5088" s="11">
        <f t="shared" si="158"/>
        <v>421.5</v>
      </c>
      <c r="F5088">
        <f t="shared" si="159"/>
        <v>102607</v>
      </c>
      <c r="H5088" s="11">
        <v>420.77</v>
      </c>
      <c r="I5088" s="76">
        <v>421.5</v>
      </c>
    </row>
    <row r="5089" spans="2:9" x14ac:dyDescent="0.25">
      <c r="B5089" s="4">
        <v>102608</v>
      </c>
      <c r="C5089" s="8" t="s">
        <v>6059</v>
      </c>
      <c r="D5089" s="4" t="s">
        <v>42</v>
      </c>
      <c r="E5089" s="11">
        <f t="shared" si="158"/>
        <v>966.07</v>
      </c>
      <c r="F5089">
        <f t="shared" si="159"/>
        <v>102608</v>
      </c>
      <c r="H5089" s="14">
        <v>965.08</v>
      </c>
      <c r="I5089" s="807">
        <v>966.07</v>
      </c>
    </row>
    <row r="5090" spans="2:9" x14ac:dyDescent="0.25">
      <c r="B5090" s="6">
        <v>102609</v>
      </c>
      <c r="C5090" s="9" t="s">
        <v>6060</v>
      </c>
      <c r="D5090" s="6" t="s">
        <v>42</v>
      </c>
      <c r="E5090" s="11">
        <f t="shared" si="158"/>
        <v>1097.74</v>
      </c>
      <c r="F5090">
        <f t="shared" si="159"/>
        <v>102609</v>
      </c>
      <c r="H5090" s="11">
        <v>1096.43</v>
      </c>
      <c r="I5090" s="76">
        <v>1097.74</v>
      </c>
    </row>
    <row r="5091" spans="2:9" x14ac:dyDescent="0.25">
      <c r="B5091" s="4">
        <v>102610</v>
      </c>
      <c r="C5091" s="8" t="s">
        <v>8862</v>
      </c>
      <c r="D5091" s="4" t="s">
        <v>42</v>
      </c>
      <c r="E5091" s="11">
        <f t="shared" si="158"/>
        <v>1886.6</v>
      </c>
      <c r="F5091">
        <f t="shared" si="159"/>
        <v>102610</v>
      </c>
      <c r="H5091" s="14">
        <v>1884.95</v>
      </c>
      <c r="I5091" s="807">
        <v>1886.6</v>
      </c>
    </row>
    <row r="5092" spans="2:9" x14ac:dyDescent="0.25">
      <c r="B5092" s="6">
        <v>102611</v>
      </c>
      <c r="C5092" s="9" t="s">
        <v>6061</v>
      </c>
      <c r="D5092" s="6" t="s">
        <v>42</v>
      </c>
      <c r="E5092" s="11">
        <f t="shared" si="158"/>
        <v>424.54</v>
      </c>
      <c r="F5092">
        <f t="shared" si="159"/>
        <v>102611</v>
      </c>
      <c r="H5092" s="11">
        <v>423.98</v>
      </c>
      <c r="I5092" s="76">
        <v>424.54</v>
      </c>
    </row>
    <row r="5093" spans="2:9" x14ac:dyDescent="0.25">
      <c r="B5093" s="4">
        <v>102612</v>
      </c>
      <c r="C5093" s="8" t="s">
        <v>8863</v>
      </c>
      <c r="D5093" s="4" t="s">
        <v>42</v>
      </c>
      <c r="E5093" s="11">
        <f t="shared" si="158"/>
        <v>609.48</v>
      </c>
      <c r="F5093">
        <f t="shared" si="159"/>
        <v>102612</v>
      </c>
      <c r="H5093" s="14">
        <v>608.86</v>
      </c>
      <c r="I5093" s="807">
        <v>609.48</v>
      </c>
    </row>
    <row r="5094" spans="2:9" x14ac:dyDescent="0.25">
      <c r="B5094" s="6">
        <v>102613</v>
      </c>
      <c r="C5094" s="9" t="s">
        <v>6062</v>
      </c>
      <c r="D5094" s="6" t="s">
        <v>42</v>
      </c>
      <c r="E5094" s="11">
        <f t="shared" si="158"/>
        <v>590.82000000000005</v>
      </c>
      <c r="F5094">
        <f t="shared" si="159"/>
        <v>102613</v>
      </c>
      <c r="H5094" s="11">
        <v>590.07000000000005</v>
      </c>
      <c r="I5094" s="76">
        <v>590.82000000000005</v>
      </c>
    </row>
    <row r="5095" spans="2:9" x14ac:dyDescent="0.25">
      <c r="B5095" s="4">
        <v>102614</v>
      </c>
      <c r="C5095" s="8" t="s">
        <v>6063</v>
      </c>
      <c r="D5095" s="4" t="s">
        <v>42</v>
      </c>
      <c r="E5095" s="11">
        <f t="shared" si="158"/>
        <v>908.45</v>
      </c>
      <c r="F5095">
        <f t="shared" si="159"/>
        <v>102614</v>
      </c>
      <c r="H5095" s="14">
        <v>907.49</v>
      </c>
      <c r="I5095" s="807">
        <v>908.45</v>
      </c>
    </row>
    <row r="5096" spans="2:9" x14ac:dyDescent="0.25">
      <c r="B5096" s="6">
        <v>102615</v>
      </c>
      <c r="C5096" s="9" t="s">
        <v>6064</v>
      </c>
      <c r="D5096" s="6" t="s">
        <v>42</v>
      </c>
      <c r="E5096" s="11">
        <f t="shared" si="158"/>
        <v>1140.0899999999999</v>
      </c>
      <c r="F5096">
        <f t="shared" si="159"/>
        <v>102615</v>
      </c>
      <c r="H5096" s="11">
        <v>1138.8800000000001</v>
      </c>
      <c r="I5096" s="76">
        <v>1140.0899999999999</v>
      </c>
    </row>
    <row r="5097" spans="2:9" x14ac:dyDescent="0.25">
      <c r="B5097" s="4">
        <v>102616</v>
      </c>
      <c r="C5097" s="8" t="s">
        <v>8864</v>
      </c>
      <c r="D5097" s="4" t="s">
        <v>42</v>
      </c>
      <c r="E5097" s="11">
        <f t="shared" si="158"/>
        <v>1687.67</v>
      </c>
      <c r="F5097">
        <f t="shared" si="159"/>
        <v>102616</v>
      </c>
      <c r="H5097" s="14">
        <v>1686.09</v>
      </c>
      <c r="I5097" s="807">
        <v>1687.67</v>
      </c>
    </row>
    <row r="5098" spans="2:9" x14ac:dyDescent="0.25">
      <c r="B5098" s="6">
        <v>102617</v>
      </c>
      <c r="C5098" s="9" t="s">
        <v>6065</v>
      </c>
      <c r="D5098" s="6" t="s">
        <v>42</v>
      </c>
      <c r="E5098" s="11">
        <f t="shared" si="158"/>
        <v>3138.31</v>
      </c>
      <c r="F5098">
        <f t="shared" si="159"/>
        <v>102617</v>
      </c>
      <c r="H5098" s="11">
        <v>3123.86</v>
      </c>
      <c r="I5098" s="76">
        <v>3138.31</v>
      </c>
    </row>
    <row r="5099" spans="2:9" x14ac:dyDescent="0.25">
      <c r="B5099" s="4">
        <v>102618</v>
      </c>
      <c r="C5099" s="8" t="s">
        <v>8865</v>
      </c>
      <c r="D5099" s="4" t="s">
        <v>42</v>
      </c>
      <c r="E5099" s="11">
        <f t="shared" si="158"/>
        <v>3771.26</v>
      </c>
      <c r="F5099">
        <f t="shared" si="159"/>
        <v>102618</v>
      </c>
      <c r="H5099" s="14">
        <v>3756.81</v>
      </c>
      <c r="I5099" s="807">
        <v>3771.26</v>
      </c>
    </row>
    <row r="5100" spans="2:9" x14ac:dyDescent="0.25">
      <c r="B5100" s="6">
        <v>102619</v>
      </c>
      <c r="C5100" s="9" t="s">
        <v>6066</v>
      </c>
      <c r="D5100" s="6" t="s">
        <v>42</v>
      </c>
      <c r="E5100" s="11">
        <f t="shared" si="158"/>
        <v>5055.3999999999996</v>
      </c>
      <c r="F5100">
        <f t="shared" si="159"/>
        <v>102619</v>
      </c>
      <c r="H5100" s="11">
        <v>5040.95</v>
      </c>
      <c r="I5100" s="76">
        <v>5055.3999999999996</v>
      </c>
    </row>
    <row r="5101" spans="2:9" x14ac:dyDescent="0.25">
      <c r="B5101" s="4">
        <v>102620</v>
      </c>
      <c r="C5101" s="8" t="s">
        <v>8866</v>
      </c>
      <c r="D5101" s="4" t="s">
        <v>42</v>
      </c>
      <c r="E5101" s="11">
        <f t="shared" si="158"/>
        <v>7335.03</v>
      </c>
      <c r="F5101">
        <f t="shared" si="159"/>
        <v>102620</v>
      </c>
      <c r="H5101" s="14">
        <v>7320.58</v>
      </c>
      <c r="I5101" s="807">
        <v>7335.03</v>
      </c>
    </row>
    <row r="5102" spans="2:9" x14ac:dyDescent="0.25">
      <c r="B5102" s="6">
        <v>102621</v>
      </c>
      <c r="C5102" s="9" t="s">
        <v>8867</v>
      </c>
      <c r="D5102" s="6" t="s">
        <v>42</v>
      </c>
      <c r="E5102" s="11">
        <f t="shared" si="158"/>
        <v>11263.42</v>
      </c>
      <c r="F5102">
        <f t="shared" si="159"/>
        <v>102621</v>
      </c>
      <c r="H5102" s="11">
        <v>11248.97</v>
      </c>
      <c r="I5102" s="76">
        <v>11263.42</v>
      </c>
    </row>
    <row r="5103" spans="2:9" ht="30" x14ac:dyDescent="0.25">
      <c r="B5103" s="4">
        <v>102622</v>
      </c>
      <c r="C5103" s="8" t="s">
        <v>6067</v>
      </c>
      <c r="D5103" s="4" t="s">
        <v>42</v>
      </c>
      <c r="E5103" s="11">
        <f t="shared" si="158"/>
        <v>529.72</v>
      </c>
      <c r="F5103">
        <f t="shared" si="159"/>
        <v>102622</v>
      </c>
      <c r="H5103" s="14">
        <v>520.44000000000005</v>
      </c>
      <c r="I5103" s="807">
        <v>529.72</v>
      </c>
    </row>
    <row r="5104" spans="2:9" ht="30" x14ac:dyDescent="0.25">
      <c r="B5104" s="6">
        <v>102623</v>
      </c>
      <c r="C5104" s="9" t="s">
        <v>6068</v>
      </c>
      <c r="D5104" s="6" t="s">
        <v>42</v>
      </c>
      <c r="E5104" s="11">
        <f t="shared" si="158"/>
        <v>739.8</v>
      </c>
      <c r="F5104">
        <f t="shared" si="159"/>
        <v>102623</v>
      </c>
      <c r="H5104" s="11">
        <v>729.57</v>
      </c>
      <c r="I5104" s="76">
        <v>739.8</v>
      </c>
    </row>
    <row r="5105" spans="2:9" ht="30" x14ac:dyDescent="0.25">
      <c r="B5105" s="4">
        <v>89482</v>
      </c>
      <c r="C5105" s="8" t="s">
        <v>7715</v>
      </c>
      <c r="D5105" s="4" t="s">
        <v>42</v>
      </c>
      <c r="E5105" s="11">
        <f t="shared" si="158"/>
        <v>38.69</v>
      </c>
      <c r="F5105">
        <f t="shared" si="159"/>
        <v>89482</v>
      </c>
      <c r="H5105" s="14">
        <v>37.619999999999997</v>
      </c>
      <c r="I5105" s="807">
        <v>38.69</v>
      </c>
    </row>
    <row r="5106" spans="2:9" ht="30" x14ac:dyDescent="0.25">
      <c r="B5106" s="6">
        <v>89491</v>
      </c>
      <c r="C5106" s="9" t="s">
        <v>7716</v>
      </c>
      <c r="D5106" s="6" t="s">
        <v>42</v>
      </c>
      <c r="E5106" s="11">
        <f t="shared" si="158"/>
        <v>98.34</v>
      </c>
      <c r="F5106">
        <f t="shared" si="159"/>
        <v>89491</v>
      </c>
      <c r="H5106" s="11">
        <v>96.69</v>
      </c>
      <c r="I5106" s="76">
        <v>98.34</v>
      </c>
    </row>
    <row r="5107" spans="2:9" ht="30" x14ac:dyDescent="0.25">
      <c r="B5107" s="4">
        <v>89495</v>
      </c>
      <c r="C5107" s="8" t="s">
        <v>7717</v>
      </c>
      <c r="D5107" s="4" t="s">
        <v>42</v>
      </c>
      <c r="E5107" s="11">
        <f t="shared" si="158"/>
        <v>17.68</v>
      </c>
      <c r="F5107">
        <f t="shared" si="159"/>
        <v>89495</v>
      </c>
      <c r="H5107" s="14">
        <v>17.14</v>
      </c>
      <c r="I5107" s="807">
        <v>17.68</v>
      </c>
    </row>
    <row r="5108" spans="2:9" ht="30" x14ac:dyDescent="0.25">
      <c r="B5108" s="6">
        <v>89707</v>
      </c>
      <c r="C5108" s="9" t="s">
        <v>7973</v>
      </c>
      <c r="D5108" s="6" t="s">
        <v>42</v>
      </c>
      <c r="E5108" s="11">
        <f t="shared" si="158"/>
        <v>47.14</v>
      </c>
      <c r="F5108">
        <f t="shared" si="159"/>
        <v>89707</v>
      </c>
      <c r="H5108" s="11">
        <v>45.2</v>
      </c>
      <c r="I5108" s="76">
        <v>47.14</v>
      </c>
    </row>
    <row r="5109" spans="2:9" ht="30" x14ac:dyDescent="0.25">
      <c r="B5109" s="4">
        <v>89708</v>
      </c>
      <c r="C5109" s="8" t="s">
        <v>7974</v>
      </c>
      <c r="D5109" s="4" t="s">
        <v>42</v>
      </c>
      <c r="E5109" s="11">
        <f t="shared" si="158"/>
        <v>101.2</v>
      </c>
      <c r="F5109">
        <f t="shared" si="159"/>
        <v>89708</v>
      </c>
      <c r="H5109" s="14">
        <v>98.87</v>
      </c>
      <c r="I5109" s="807">
        <v>101.2</v>
      </c>
    </row>
    <row r="5110" spans="2:9" ht="30" x14ac:dyDescent="0.25">
      <c r="B5110" s="6">
        <v>89709</v>
      </c>
      <c r="C5110" s="9" t="s">
        <v>7975</v>
      </c>
      <c r="D5110" s="6" t="s">
        <v>42</v>
      </c>
      <c r="E5110" s="11">
        <f t="shared" si="158"/>
        <v>20.22</v>
      </c>
      <c r="F5110">
        <f t="shared" si="159"/>
        <v>89709</v>
      </c>
      <c r="H5110" s="11">
        <v>19.41</v>
      </c>
      <c r="I5110" s="76">
        <v>20.22</v>
      </c>
    </row>
    <row r="5111" spans="2:9" ht="30" x14ac:dyDescent="0.25">
      <c r="B5111" s="4">
        <v>89710</v>
      </c>
      <c r="C5111" s="8" t="s">
        <v>7976</v>
      </c>
      <c r="D5111" s="4" t="s">
        <v>42</v>
      </c>
      <c r="E5111" s="11">
        <f t="shared" si="158"/>
        <v>17.75</v>
      </c>
      <c r="F5111">
        <f t="shared" si="159"/>
        <v>89710</v>
      </c>
      <c r="H5111" s="14">
        <v>16.940000000000001</v>
      </c>
      <c r="I5111" s="807">
        <v>17.75</v>
      </c>
    </row>
    <row r="5112" spans="2:9" ht="30" x14ac:dyDescent="0.25">
      <c r="B5112" s="6">
        <v>104326</v>
      </c>
      <c r="C5112" s="9" t="s">
        <v>7977</v>
      </c>
      <c r="D5112" s="6" t="s">
        <v>42</v>
      </c>
      <c r="E5112" s="11">
        <f t="shared" si="158"/>
        <v>19.28</v>
      </c>
      <c r="F5112">
        <f t="shared" si="159"/>
        <v>104326</v>
      </c>
      <c r="H5112" s="11">
        <v>18.47</v>
      </c>
      <c r="I5112" s="76">
        <v>19.28</v>
      </c>
    </row>
    <row r="5113" spans="2:9" ht="30" x14ac:dyDescent="0.25">
      <c r="B5113" s="4">
        <v>104327</v>
      </c>
      <c r="C5113" s="8" t="s">
        <v>7978</v>
      </c>
      <c r="D5113" s="4" t="s">
        <v>42</v>
      </c>
      <c r="E5113" s="11">
        <f t="shared" si="158"/>
        <v>18.37</v>
      </c>
      <c r="F5113">
        <f t="shared" si="159"/>
        <v>104327</v>
      </c>
      <c r="H5113" s="14">
        <v>17.559999999999999</v>
      </c>
      <c r="I5113" s="807">
        <v>18.37</v>
      </c>
    </row>
    <row r="5114" spans="2:9" ht="30" x14ac:dyDescent="0.25">
      <c r="B5114" s="6">
        <v>104328</v>
      </c>
      <c r="C5114" s="9" t="s">
        <v>7979</v>
      </c>
      <c r="D5114" s="6" t="s">
        <v>42</v>
      </c>
      <c r="E5114" s="11">
        <f t="shared" si="158"/>
        <v>68.3</v>
      </c>
      <c r="F5114">
        <f t="shared" si="159"/>
        <v>104328</v>
      </c>
      <c r="H5114" s="11">
        <v>66.23</v>
      </c>
      <c r="I5114" s="76">
        <v>68.3</v>
      </c>
    </row>
    <row r="5115" spans="2:9" ht="30" x14ac:dyDescent="0.25">
      <c r="B5115" s="4">
        <v>104329</v>
      </c>
      <c r="C5115" s="8" t="s">
        <v>7980</v>
      </c>
      <c r="D5115" s="4" t="s">
        <v>42</v>
      </c>
      <c r="E5115" s="11">
        <f t="shared" si="158"/>
        <v>77.13</v>
      </c>
      <c r="F5115">
        <f t="shared" si="159"/>
        <v>104329</v>
      </c>
      <c r="H5115" s="14">
        <v>75.06</v>
      </c>
      <c r="I5115" s="807">
        <v>77.13</v>
      </c>
    </row>
    <row r="5116" spans="2:9" x14ac:dyDescent="0.25">
      <c r="B5116" s="6">
        <v>86872</v>
      </c>
      <c r="C5116" s="9" t="s">
        <v>4134</v>
      </c>
      <c r="D5116" s="6" t="s">
        <v>42</v>
      </c>
      <c r="E5116" s="11">
        <f t="shared" si="158"/>
        <v>675.87</v>
      </c>
      <c r="F5116">
        <f t="shared" si="159"/>
        <v>86872</v>
      </c>
      <c r="H5116" s="11">
        <v>669.61</v>
      </c>
      <c r="I5116" s="76">
        <v>675.87</v>
      </c>
    </row>
    <row r="5117" spans="2:9" x14ac:dyDescent="0.25">
      <c r="B5117" s="4">
        <v>86874</v>
      </c>
      <c r="C5117" s="8" t="s">
        <v>4135</v>
      </c>
      <c r="D5117" s="4" t="s">
        <v>42</v>
      </c>
      <c r="E5117" s="11">
        <f t="shared" si="158"/>
        <v>471.61</v>
      </c>
      <c r="F5117">
        <f t="shared" si="159"/>
        <v>86874</v>
      </c>
      <c r="H5117" s="14">
        <v>468.66</v>
      </c>
      <c r="I5117" s="807">
        <v>471.61</v>
      </c>
    </row>
    <row r="5118" spans="2:9" x14ac:dyDescent="0.25">
      <c r="B5118" s="6">
        <v>86875</v>
      </c>
      <c r="C5118" s="9" t="s">
        <v>4136</v>
      </c>
      <c r="D5118" s="6" t="s">
        <v>42</v>
      </c>
      <c r="E5118" s="11">
        <f t="shared" si="158"/>
        <v>564.99</v>
      </c>
      <c r="F5118">
        <f t="shared" si="159"/>
        <v>86875</v>
      </c>
      <c r="H5118" s="11">
        <v>561.41999999999996</v>
      </c>
      <c r="I5118" s="76">
        <v>564.99</v>
      </c>
    </row>
    <row r="5119" spans="2:9" x14ac:dyDescent="0.25">
      <c r="B5119" s="4">
        <v>86876</v>
      </c>
      <c r="C5119" s="8" t="s">
        <v>4137</v>
      </c>
      <c r="D5119" s="4" t="s">
        <v>42</v>
      </c>
      <c r="E5119" s="11">
        <f t="shared" si="158"/>
        <v>321.94</v>
      </c>
      <c r="F5119">
        <f t="shared" si="159"/>
        <v>86876</v>
      </c>
      <c r="H5119" s="14">
        <v>319.35000000000002</v>
      </c>
      <c r="I5119" s="807">
        <v>321.94</v>
      </c>
    </row>
    <row r="5120" spans="2:9" ht="30" x14ac:dyDescent="0.25">
      <c r="B5120" s="6">
        <v>86877</v>
      </c>
      <c r="C5120" s="9" t="s">
        <v>18746</v>
      </c>
      <c r="D5120" s="6" t="s">
        <v>42</v>
      </c>
      <c r="E5120" s="11">
        <f t="shared" si="158"/>
        <v>63.23</v>
      </c>
      <c r="F5120">
        <f t="shared" si="159"/>
        <v>86877</v>
      </c>
      <c r="H5120" s="11">
        <v>62.64</v>
      </c>
      <c r="I5120">
        <v>63.23</v>
      </c>
    </row>
    <row r="5121" spans="2:9" x14ac:dyDescent="0.25">
      <c r="B5121" s="4">
        <v>86878</v>
      </c>
      <c r="C5121" s="8" t="s">
        <v>18747</v>
      </c>
      <c r="D5121" s="4" t="s">
        <v>42</v>
      </c>
      <c r="E5121" s="11">
        <f t="shared" si="158"/>
        <v>68.16</v>
      </c>
      <c r="F5121">
        <f t="shared" si="159"/>
        <v>86878</v>
      </c>
      <c r="H5121" s="14">
        <v>67.569999999999993</v>
      </c>
      <c r="I5121" s="811">
        <v>68.16</v>
      </c>
    </row>
    <row r="5122" spans="2:9" x14ac:dyDescent="0.25">
      <c r="B5122" s="6">
        <v>86879</v>
      </c>
      <c r="C5122" s="9" t="s">
        <v>18748</v>
      </c>
      <c r="D5122" s="6" t="s">
        <v>42</v>
      </c>
      <c r="E5122" s="11">
        <f t="shared" si="158"/>
        <v>10.81</v>
      </c>
      <c r="F5122">
        <f t="shared" si="159"/>
        <v>86879</v>
      </c>
      <c r="H5122" s="11">
        <v>10.4</v>
      </c>
      <c r="I5122">
        <v>10.81</v>
      </c>
    </row>
    <row r="5123" spans="2:9" ht="30" x14ac:dyDescent="0.25">
      <c r="B5123" s="4">
        <v>86880</v>
      </c>
      <c r="C5123" s="8" t="s">
        <v>18749</v>
      </c>
      <c r="D5123" s="4" t="s">
        <v>42</v>
      </c>
      <c r="E5123" s="11">
        <f t="shared" ref="E5123:E5186" si="160">IF($K$2=$H$1,H5123,I5123)</f>
        <v>31.76</v>
      </c>
      <c r="F5123">
        <f t="shared" ref="F5123:F5186" si="161">IF(LEN($B5123)=7,CONCATENATE(MID($B5123,1,6),"00",RIGHT($B5123,1)),IF(LEN($B5123)=8,CONCATENATE(MID($B5123,1,6),"0",RIGHT($B5123,2)),$B5123))</f>
        <v>86880</v>
      </c>
      <c r="H5123" s="14">
        <v>31.35</v>
      </c>
      <c r="I5123" s="811">
        <v>31.76</v>
      </c>
    </row>
    <row r="5124" spans="2:9" x14ac:dyDescent="0.25">
      <c r="B5124" s="6">
        <v>86881</v>
      </c>
      <c r="C5124" s="9" t="s">
        <v>18750</v>
      </c>
      <c r="D5124" s="6" t="s">
        <v>42</v>
      </c>
      <c r="E5124" s="11">
        <f t="shared" si="160"/>
        <v>191.66</v>
      </c>
      <c r="F5124">
        <f t="shared" si="161"/>
        <v>86881</v>
      </c>
      <c r="H5124" s="11">
        <v>190.74</v>
      </c>
      <c r="I5124" s="76">
        <v>191.66</v>
      </c>
    </row>
    <row r="5125" spans="2:9" x14ac:dyDescent="0.25">
      <c r="B5125" s="4">
        <v>86882</v>
      </c>
      <c r="C5125" s="8" t="s">
        <v>18751</v>
      </c>
      <c r="D5125" s="4" t="s">
        <v>42</v>
      </c>
      <c r="E5125" s="11">
        <f t="shared" si="160"/>
        <v>26.59</v>
      </c>
      <c r="F5125">
        <f t="shared" si="161"/>
        <v>86882</v>
      </c>
      <c r="H5125" s="14">
        <v>26.14</v>
      </c>
      <c r="I5125" s="811">
        <v>26.59</v>
      </c>
    </row>
    <row r="5126" spans="2:9" x14ac:dyDescent="0.25">
      <c r="B5126" s="6">
        <v>86883</v>
      </c>
      <c r="C5126" s="9" t="s">
        <v>4138</v>
      </c>
      <c r="D5126" s="6" t="s">
        <v>42</v>
      </c>
      <c r="E5126" s="11">
        <f t="shared" si="160"/>
        <v>14.32</v>
      </c>
      <c r="F5126">
        <f t="shared" si="161"/>
        <v>86883</v>
      </c>
      <c r="H5126" s="11">
        <v>14.03</v>
      </c>
      <c r="I5126">
        <v>14.32</v>
      </c>
    </row>
    <row r="5127" spans="2:9" x14ac:dyDescent="0.25">
      <c r="B5127" s="4">
        <v>86884</v>
      </c>
      <c r="C5127" s="8" t="s">
        <v>18752</v>
      </c>
      <c r="D5127" s="4" t="s">
        <v>42</v>
      </c>
      <c r="E5127" s="11">
        <f t="shared" si="160"/>
        <v>11.9</v>
      </c>
      <c r="F5127">
        <f t="shared" si="161"/>
        <v>86884</v>
      </c>
      <c r="H5127" s="14">
        <v>11.39</v>
      </c>
      <c r="I5127" s="811">
        <v>11.9</v>
      </c>
    </row>
    <row r="5128" spans="2:9" x14ac:dyDescent="0.25">
      <c r="B5128" s="6">
        <v>86885</v>
      </c>
      <c r="C5128" s="9" t="s">
        <v>18753</v>
      </c>
      <c r="D5128" s="6" t="s">
        <v>42</v>
      </c>
      <c r="E5128" s="11">
        <f t="shared" si="160"/>
        <v>13.71</v>
      </c>
      <c r="F5128">
        <f t="shared" si="161"/>
        <v>86885</v>
      </c>
      <c r="H5128" s="11">
        <v>13.2</v>
      </c>
      <c r="I5128">
        <v>13.71</v>
      </c>
    </row>
    <row r="5129" spans="2:9" x14ac:dyDescent="0.25">
      <c r="B5129" s="4">
        <v>86886</v>
      </c>
      <c r="C5129" s="8" t="s">
        <v>4139</v>
      </c>
      <c r="D5129" s="4" t="s">
        <v>42</v>
      </c>
      <c r="E5129" s="11">
        <f t="shared" si="160"/>
        <v>46.86</v>
      </c>
      <c r="F5129">
        <f t="shared" si="161"/>
        <v>86886</v>
      </c>
      <c r="H5129" s="14">
        <v>46.35</v>
      </c>
      <c r="I5129" s="811">
        <v>46.86</v>
      </c>
    </row>
    <row r="5130" spans="2:9" x14ac:dyDescent="0.25">
      <c r="B5130" s="6">
        <v>86887</v>
      </c>
      <c r="C5130" s="9" t="s">
        <v>4140</v>
      </c>
      <c r="D5130" s="6" t="s">
        <v>42</v>
      </c>
      <c r="E5130" s="11">
        <f t="shared" si="160"/>
        <v>50.82</v>
      </c>
      <c r="F5130">
        <f t="shared" si="161"/>
        <v>86887</v>
      </c>
      <c r="H5130" s="11">
        <v>50.31</v>
      </c>
      <c r="I5130">
        <v>50.82</v>
      </c>
    </row>
    <row r="5131" spans="2:9" x14ac:dyDescent="0.25">
      <c r="B5131" s="4">
        <v>86888</v>
      </c>
      <c r="C5131" s="8" t="s">
        <v>4141</v>
      </c>
      <c r="D5131" s="4" t="s">
        <v>42</v>
      </c>
      <c r="E5131" s="11">
        <f t="shared" si="160"/>
        <v>458.31</v>
      </c>
      <c r="F5131">
        <f t="shared" si="161"/>
        <v>86888</v>
      </c>
      <c r="H5131" s="14">
        <v>455.31</v>
      </c>
      <c r="I5131" s="811">
        <v>458.31</v>
      </c>
    </row>
    <row r="5132" spans="2:9" x14ac:dyDescent="0.25">
      <c r="B5132" s="6">
        <v>86889</v>
      </c>
      <c r="C5132" s="9" t="s">
        <v>4228</v>
      </c>
      <c r="D5132" s="6" t="s">
        <v>42</v>
      </c>
      <c r="E5132" s="11">
        <f t="shared" si="160"/>
        <v>766.2</v>
      </c>
      <c r="F5132">
        <f t="shared" si="161"/>
        <v>86889</v>
      </c>
      <c r="H5132" s="11">
        <v>760.3</v>
      </c>
      <c r="I5132">
        <v>766.2</v>
      </c>
    </row>
    <row r="5133" spans="2:9" x14ac:dyDescent="0.25">
      <c r="B5133" s="4">
        <v>86893</v>
      </c>
      <c r="C5133" s="8" t="s">
        <v>4229</v>
      </c>
      <c r="D5133" s="4" t="s">
        <v>42</v>
      </c>
      <c r="E5133" s="11">
        <f t="shared" si="160"/>
        <v>685.13</v>
      </c>
      <c r="F5133">
        <f t="shared" si="161"/>
        <v>86893</v>
      </c>
      <c r="H5133" s="14">
        <v>679.23</v>
      </c>
      <c r="I5133" s="811">
        <v>685.13</v>
      </c>
    </row>
    <row r="5134" spans="2:9" x14ac:dyDescent="0.25">
      <c r="B5134" s="6">
        <v>86894</v>
      </c>
      <c r="C5134" s="9" t="s">
        <v>4230</v>
      </c>
      <c r="D5134" s="6" t="s">
        <v>42</v>
      </c>
      <c r="E5134" s="11">
        <f t="shared" si="160"/>
        <v>318.23</v>
      </c>
      <c r="F5134">
        <f t="shared" si="161"/>
        <v>86894</v>
      </c>
      <c r="H5134" s="11">
        <v>314.7</v>
      </c>
      <c r="I5134">
        <v>318.23</v>
      </c>
    </row>
    <row r="5135" spans="2:9" x14ac:dyDescent="0.25">
      <c r="B5135" s="4">
        <v>86895</v>
      </c>
      <c r="C5135" s="8" t="s">
        <v>4231</v>
      </c>
      <c r="D5135" s="4" t="s">
        <v>42</v>
      </c>
      <c r="E5135" s="11">
        <f t="shared" si="160"/>
        <v>366.03</v>
      </c>
      <c r="F5135">
        <f t="shared" si="161"/>
        <v>86895</v>
      </c>
      <c r="H5135" s="14">
        <v>359.02</v>
      </c>
      <c r="I5135" s="807">
        <v>366.03</v>
      </c>
    </row>
    <row r="5136" spans="2:9" x14ac:dyDescent="0.25">
      <c r="B5136" s="6">
        <v>86899</v>
      </c>
      <c r="C5136" s="9" t="s">
        <v>4232</v>
      </c>
      <c r="D5136" s="6" t="s">
        <v>42</v>
      </c>
      <c r="E5136" s="11">
        <f t="shared" si="160"/>
        <v>335.62</v>
      </c>
      <c r="F5136">
        <f t="shared" si="161"/>
        <v>86899</v>
      </c>
      <c r="H5136" s="11">
        <v>328.61</v>
      </c>
      <c r="I5136" s="76">
        <v>335.62</v>
      </c>
    </row>
    <row r="5137" spans="2:9" x14ac:dyDescent="0.25">
      <c r="B5137" s="4">
        <v>86900</v>
      </c>
      <c r="C5137" s="8" t="s">
        <v>4142</v>
      </c>
      <c r="D5137" s="4" t="s">
        <v>42</v>
      </c>
      <c r="E5137" s="11">
        <f t="shared" si="160"/>
        <v>255.11</v>
      </c>
      <c r="F5137">
        <f t="shared" si="161"/>
        <v>86900</v>
      </c>
      <c r="H5137" s="14">
        <v>253.55</v>
      </c>
      <c r="I5137" s="807">
        <v>255.11</v>
      </c>
    </row>
    <row r="5138" spans="2:9" x14ac:dyDescent="0.25">
      <c r="B5138" s="6">
        <v>86901</v>
      </c>
      <c r="C5138" s="9" t="s">
        <v>4143</v>
      </c>
      <c r="D5138" s="6" t="s">
        <v>42</v>
      </c>
      <c r="E5138" s="11">
        <f t="shared" si="160"/>
        <v>144.5</v>
      </c>
      <c r="F5138">
        <f t="shared" si="161"/>
        <v>86901</v>
      </c>
      <c r="H5138" s="11">
        <v>141.72999999999999</v>
      </c>
      <c r="I5138" s="76">
        <v>144.5</v>
      </c>
    </row>
    <row r="5139" spans="2:9" x14ac:dyDescent="0.25">
      <c r="B5139" s="4">
        <v>86902</v>
      </c>
      <c r="C5139" s="8" t="s">
        <v>4144</v>
      </c>
      <c r="D5139" s="4" t="s">
        <v>42</v>
      </c>
      <c r="E5139" s="11">
        <f t="shared" si="160"/>
        <v>300.72000000000003</v>
      </c>
      <c r="F5139">
        <f t="shared" si="161"/>
        <v>86902</v>
      </c>
      <c r="H5139" s="14">
        <v>297.42</v>
      </c>
      <c r="I5139" s="807">
        <v>300.72000000000003</v>
      </c>
    </row>
    <row r="5140" spans="2:9" ht="30" x14ac:dyDescent="0.25">
      <c r="B5140" s="6">
        <v>86903</v>
      </c>
      <c r="C5140" s="9" t="s">
        <v>4145</v>
      </c>
      <c r="D5140" s="6" t="s">
        <v>42</v>
      </c>
      <c r="E5140" s="11">
        <f t="shared" si="160"/>
        <v>339.67</v>
      </c>
      <c r="F5140">
        <f t="shared" si="161"/>
        <v>86903</v>
      </c>
      <c r="H5140" s="11">
        <v>334.35</v>
      </c>
      <c r="I5140" s="76">
        <v>339.67</v>
      </c>
    </row>
    <row r="5141" spans="2:9" ht="30" x14ac:dyDescent="0.25">
      <c r="B5141" s="4">
        <v>86904</v>
      </c>
      <c r="C5141" s="8" t="s">
        <v>4146</v>
      </c>
      <c r="D5141" s="4" t="s">
        <v>42</v>
      </c>
      <c r="E5141" s="11">
        <f t="shared" si="160"/>
        <v>140.04</v>
      </c>
      <c r="F5141">
        <f t="shared" si="161"/>
        <v>86904</v>
      </c>
      <c r="H5141" s="14">
        <v>138.6</v>
      </c>
      <c r="I5141" s="807">
        <v>140.04</v>
      </c>
    </row>
    <row r="5142" spans="2:9" x14ac:dyDescent="0.25">
      <c r="B5142" s="6">
        <v>86905</v>
      </c>
      <c r="C5142" s="9" t="s">
        <v>4147</v>
      </c>
      <c r="D5142" s="6" t="s">
        <v>42</v>
      </c>
      <c r="E5142" s="11">
        <f t="shared" si="160"/>
        <v>438.45</v>
      </c>
      <c r="F5142">
        <f t="shared" si="161"/>
        <v>86905</v>
      </c>
      <c r="H5142" s="11">
        <v>436.89</v>
      </c>
      <c r="I5142" s="76">
        <v>438.45</v>
      </c>
    </row>
    <row r="5143" spans="2:9" x14ac:dyDescent="0.25">
      <c r="B5143" s="4">
        <v>86906</v>
      </c>
      <c r="C5143" s="8" t="s">
        <v>18754</v>
      </c>
      <c r="D5143" s="4" t="s">
        <v>42</v>
      </c>
      <c r="E5143" s="11">
        <f t="shared" si="160"/>
        <v>81.08</v>
      </c>
      <c r="F5143">
        <f t="shared" si="161"/>
        <v>86906</v>
      </c>
      <c r="H5143" s="14">
        <v>80.75</v>
      </c>
      <c r="I5143" s="807">
        <v>81.08</v>
      </c>
    </row>
    <row r="5144" spans="2:9" x14ac:dyDescent="0.25">
      <c r="B5144" s="6">
        <v>86908</v>
      </c>
      <c r="C5144" s="9" t="s">
        <v>4148</v>
      </c>
      <c r="D5144" s="6" t="s">
        <v>42</v>
      </c>
      <c r="E5144" s="11">
        <f t="shared" si="160"/>
        <v>526.13</v>
      </c>
      <c r="F5144">
        <f t="shared" si="161"/>
        <v>86908</v>
      </c>
      <c r="H5144" s="11">
        <v>525.36</v>
      </c>
      <c r="I5144" s="76">
        <v>526.13</v>
      </c>
    </row>
    <row r="5145" spans="2:9" ht="30" x14ac:dyDescent="0.25">
      <c r="B5145" s="4">
        <v>86909</v>
      </c>
      <c r="C5145" s="8" t="s">
        <v>18755</v>
      </c>
      <c r="D5145" s="4" t="s">
        <v>42</v>
      </c>
      <c r="E5145" s="11">
        <f t="shared" si="160"/>
        <v>140.79</v>
      </c>
      <c r="F5145">
        <f t="shared" si="161"/>
        <v>86909</v>
      </c>
      <c r="H5145" s="14">
        <v>140.24</v>
      </c>
      <c r="I5145" s="807">
        <v>140.79</v>
      </c>
    </row>
    <row r="5146" spans="2:9" ht="30" x14ac:dyDescent="0.25">
      <c r="B5146" s="6">
        <v>86910</v>
      </c>
      <c r="C5146" s="9" t="s">
        <v>18756</v>
      </c>
      <c r="D5146" s="6" t="s">
        <v>42</v>
      </c>
      <c r="E5146" s="11">
        <f t="shared" si="160"/>
        <v>138.77000000000001</v>
      </c>
      <c r="F5146">
        <f t="shared" si="161"/>
        <v>86910</v>
      </c>
      <c r="H5146" s="11">
        <v>138.38</v>
      </c>
      <c r="I5146" s="76">
        <v>138.77000000000001</v>
      </c>
    </row>
    <row r="5147" spans="2:9" ht="30" x14ac:dyDescent="0.25">
      <c r="B5147" s="4">
        <v>86911</v>
      </c>
      <c r="C5147" s="8" t="s">
        <v>18757</v>
      </c>
      <c r="D5147" s="4" t="s">
        <v>42</v>
      </c>
      <c r="E5147" s="11">
        <f t="shared" si="160"/>
        <v>94.87</v>
      </c>
      <c r="F5147">
        <f t="shared" si="161"/>
        <v>86911</v>
      </c>
      <c r="H5147" s="14">
        <v>94.48</v>
      </c>
      <c r="I5147" s="807">
        <v>94.87</v>
      </c>
    </row>
    <row r="5148" spans="2:9" x14ac:dyDescent="0.25">
      <c r="B5148" s="6">
        <v>86913</v>
      </c>
      <c r="C5148" s="9" t="s">
        <v>18758</v>
      </c>
      <c r="D5148" s="6" t="s">
        <v>42</v>
      </c>
      <c r="E5148" s="11">
        <f t="shared" si="160"/>
        <v>59.15</v>
      </c>
      <c r="F5148">
        <f t="shared" si="161"/>
        <v>86913</v>
      </c>
      <c r="H5148" s="11">
        <v>58.64</v>
      </c>
      <c r="I5148" s="76">
        <v>59.15</v>
      </c>
    </row>
    <row r="5149" spans="2:9" x14ac:dyDescent="0.25">
      <c r="B5149" s="4">
        <v>86914</v>
      </c>
      <c r="C5149" s="8" t="s">
        <v>18759</v>
      </c>
      <c r="D5149" s="4" t="s">
        <v>42</v>
      </c>
      <c r="E5149" s="11">
        <f t="shared" si="160"/>
        <v>106.45</v>
      </c>
      <c r="F5149">
        <f t="shared" si="161"/>
        <v>86914</v>
      </c>
      <c r="H5149" s="14">
        <v>105.94</v>
      </c>
      <c r="I5149" s="807">
        <v>106.45</v>
      </c>
    </row>
    <row r="5150" spans="2:9" x14ac:dyDescent="0.25">
      <c r="B5150" s="6">
        <v>86915</v>
      </c>
      <c r="C5150" s="9" t="s">
        <v>18760</v>
      </c>
      <c r="D5150" s="6" t="s">
        <v>42</v>
      </c>
      <c r="E5150" s="11">
        <f t="shared" si="160"/>
        <v>155.49</v>
      </c>
      <c r="F5150">
        <f t="shared" si="161"/>
        <v>86915</v>
      </c>
      <c r="H5150" s="11">
        <v>155.16</v>
      </c>
      <c r="I5150" s="76">
        <v>155.49</v>
      </c>
    </row>
    <row r="5151" spans="2:9" x14ac:dyDescent="0.25">
      <c r="B5151" s="4">
        <v>86916</v>
      </c>
      <c r="C5151" s="8" t="s">
        <v>18761</v>
      </c>
      <c r="D5151" s="4" t="s">
        <v>42</v>
      </c>
      <c r="E5151" s="11">
        <f t="shared" si="160"/>
        <v>27</v>
      </c>
      <c r="F5151">
        <f t="shared" si="161"/>
        <v>86916</v>
      </c>
      <c r="H5151" s="14">
        <v>26.49</v>
      </c>
      <c r="I5151" s="807">
        <v>27</v>
      </c>
    </row>
    <row r="5152" spans="2:9" ht="30" x14ac:dyDescent="0.25">
      <c r="B5152" s="6">
        <v>86919</v>
      </c>
      <c r="C5152" s="9" t="s">
        <v>4149</v>
      </c>
      <c r="D5152" s="6" t="s">
        <v>42</v>
      </c>
      <c r="E5152" s="11">
        <f t="shared" si="160"/>
        <v>859.87</v>
      </c>
      <c r="F5152">
        <f t="shared" si="161"/>
        <v>86919</v>
      </c>
      <c r="H5152" s="11">
        <v>852.22</v>
      </c>
      <c r="I5152" s="76">
        <v>859.87</v>
      </c>
    </row>
    <row r="5153" spans="2:9" ht="30" x14ac:dyDescent="0.25">
      <c r="B5153" s="4">
        <v>86920</v>
      </c>
      <c r="C5153" s="8" t="s">
        <v>4150</v>
      </c>
      <c r="D5153" s="4" t="s">
        <v>42</v>
      </c>
      <c r="E5153" s="11">
        <f t="shared" si="160"/>
        <v>760.15</v>
      </c>
      <c r="F5153">
        <f t="shared" si="161"/>
        <v>86920</v>
      </c>
      <c r="H5153" s="14">
        <v>752.68</v>
      </c>
      <c r="I5153" s="807">
        <v>760.15</v>
      </c>
    </row>
    <row r="5154" spans="2:9" ht="30" x14ac:dyDescent="0.25">
      <c r="B5154" s="6">
        <v>86921</v>
      </c>
      <c r="C5154" s="9" t="s">
        <v>4151</v>
      </c>
      <c r="D5154" s="6" t="s">
        <v>42</v>
      </c>
      <c r="E5154" s="11">
        <f t="shared" si="160"/>
        <v>728</v>
      </c>
      <c r="F5154">
        <f t="shared" si="161"/>
        <v>86921</v>
      </c>
      <c r="H5154" s="11">
        <v>720.53</v>
      </c>
      <c r="I5154" s="76">
        <v>728</v>
      </c>
    </row>
    <row r="5155" spans="2:9" ht="30" x14ac:dyDescent="0.25">
      <c r="B5155" s="4">
        <v>86922</v>
      </c>
      <c r="C5155" s="8" t="s">
        <v>4152</v>
      </c>
      <c r="D5155" s="4" t="s">
        <v>42</v>
      </c>
      <c r="E5155" s="11">
        <f t="shared" si="160"/>
        <v>832.95</v>
      </c>
      <c r="F5155">
        <f t="shared" si="161"/>
        <v>86922</v>
      </c>
      <c r="H5155" s="14">
        <v>827.98</v>
      </c>
      <c r="I5155" s="807">
        <v>832.95</v>
      </c>
    </row>
    <row r="5156" spans="2:9" ht="30" x14ac:dyDescent="0.25">
      <c r="B5156" s="6">
        <v>86923</v>
      </c>
      <c r="C5156" s="9" t="s">
        <v>4153</v>
      </c>
      <c r="D5156" s="6" t="s">
        <v>42</v>
      </c>
      <c r="E5156" s="11">
        <f t="shared" si="160"/>
        <v>568.16</v>
      </c>
      <c r="F5156">
        <f t="shared" si="161"/>
        <v>86923</v>
      </c>
      <c r="H5156" s="11">
        <v>563.84</v>
      </c>
      <c r="I5156" s="76">
        <v>568.16</v>
      </c>
    </row>
    <row r="5157" spans="2:9" ht="30" x14ac:dyDescent="0.25">
      <c r="B5157" s="4">
        <v>86924</v>
      </c>
      <c r="C5157" s="8" t="s">
        <v>4154</v>
      </c>
      <c r="D5157" s="4" t="s">
        <v>42</v>
      </c>
      <c r="E5157" s="11">
        <f t="shared" si="160"/>
        <v>536.01</v>
      </c>
      <c r="F5157">
        <f t="shared" si="161"/>
        <v>86924</v>
      </c>
      <c r="H5157" s="14">
        <v>531.69000000000005</v>
      </c>
      <c r="I5157" s="807">
        <v>536.01</v>
      </c>
    </row>
    <row r="5158" spans="2:9" ht="30" x14ac:dyDescent="0.25">
      <c r="B5158" s="6">
        <v>86925</v>
      </c>
      <c r="C5158" s="9" t="s">
        <v>4155</v>
      </c>
      <c r="D5158" s="6" t="s">
        <v>42</v>
      </c>
      <c r="E5158" s="11">
        <f t="shared" si="160"/>
        <v>649.27</v>
      </c>
      <c r="F5158">
        <f t="shared" si="161"/>
        <v>86925</v>
      </c>
      <c r="H5158" s="11">
        <v>644.49</v>
      </c>
      <c r="I5158" s="76">
        <v>649.27</v>
      </c>
    </row>
    <row r="5159" spans="2:9" ht="30" x14ac:dyDescent="0.25">
      <c r="B5159" s="4">
        <v>86926</v>
      </c>
      <c r="C5159" s="8" t="s">
        <v>4156</v>
      </c>
      <c r="D5159" s="4" t="s">
        <v>42</v>
      </c>
      <c r="E5159" s="11">
        <f t="shared" si="160"/>
        <v>617.12</v>
      </c>
      <c r="F5159">
        <f t="shared" si="161"/>
        <v>86926</v>
      </c>
      <c r="H5159" s="14">
        <v>612.34</v>
      </c>
      <c r="I5159" s="807">
        <v>617.12</v>
      </c>
    </row>
    <row r="5160" spans="2:9" ht="30" x14ac:dyDescent="0.25">
      <c r="B5160" s="6">
        <v>86927</v>
      </c>
      <c r="C5160" s="9" t="s">
        <v>4157</v>
      </c>
      <c r="D5160" s="6" t="s">
        <v>42</v>
      </c>
      <c r="E5160" s="11">
        <f t="shared" si="160"/>
        <v>418.49</v>
      </c>
      <c r="F5160">
        <f t="shared" si="161"/>
        <v>86927</v>
      </c>
      <c r="H5160" s="11">
        <v>414.53</v>
      </c>
      <c r="I5160" s="76">
        <v>418.49</v>
      </c>
    </row>
    <row r="5161" spans="2:9" ht="30" x14ac:dyDescent="0.25">
      <c r="B5161" s="4">
        <v>86928</v>
      </c>
      <c r="C5161" s="8" t="s">
        <v>4158</v>
      </c>
      <c r="D5161" s="4" t="s">
        <v>42</v>
      </c>
      <c r="E5161" s="11">
        <f t="shared" si="160"/>
        <v>386.34</v>
      </c>
      <c r="F5161">
        <f t="shared" si="161"/>
        <v>86928</v>
      </c>
      <c r="H5161" s="14">
        <v>382.38</v>
      </c>
      <c r="I5161" s="807">
        <v>386.34</v>
      </c>
    </row>
    <row r="5162" spans="2:9" ht="30" x14ac:dyDescent="0.25">
      <c r="B5162" s="6">
        <v>86929</v>
      </c>
      <c r="C5162" s="9" t="s">
        <v>4159</v>
      </c>
      <c r="D5162" s="6" t="s">
        <v>42</v>
      </c>
      <c r="E5162" s="11">
        <f t="shared" si="160"/>
        <v>406.22</v>
      </c>
      <c r="F5162">
        <f t="shared" si="161"/>
        <v>86929</v>
      </c>
      <c r="H5162" s="11">
        <v>402.42</v>
      </c>
      <c r="I5162" s="76">
        <v>406.22</v>
      </c>
    </row>
    <row r="5163" spans="2:9" ht="30" x14ac:dyDescent="0.25">
      <c r="B5163" s="4">
        <v>86930</v>
      </c>
      <c r="C5163" s="8" t="s">
        <v>4160</v>
      </c>
      <c r="D5163" s="4" t="s">
        <v>42</v>
      </c>
      <c r="E5163" s="11">
        <f t="shared" si="160"/>
        <v>374.07</v>
      </c>
      <c r="F5163">
        <f t="shared" si="161"/>
        <v>86930</v>
      </c>
      <c r="H5163" s="14">
        <v>370.27</v>
      </c>
      <c r="I5163" s="807">
        <v>374.07</v>
      </c>
    </row>
    <row r="5164" spans="2:9" ht="30" x14ac:dyDescent="0.25">
      <c r="B5164" s="6">
        <v>86931</v>
      </c>
      <c r="C5164" s="9" t="s">
        <v>4161</v>
      </c>
      <c r="D5164" s="6" t="s">
        <v>42</v>
      </c>
      <c r="E5164" s="11">
        <f t="shared" si="160"/>
        <v>472.02</v>
      </c>
      <c r="F5164">
        <f t="shared" si="161"/>
        <v>86931</v>
      </c>
      <c r="H5164" s="11">
        <v>468.51</v>
      </c>
      <c r="I5164" s="76">
        <v>472.02</v>
      </c>
    </row>
    <row r="5165" spans="2:9" ht="30" x14ac:dyDescent="0.25">
      <c r="B5165" s="4">
        <v>86932</v>
      </c>
      <c r="C5165" s="8" t="s">
        <v>4162</v>
      </c>
      <c r="D5165" s="4" t="s">
        <v>42</v>
      </c>
      <c r="E5165" s="11">
        <f t="shared" si="160"/>
        <v>509.13</v>
      </c>
      <c r="F5165">
        <f t="shared" si="161"/>
        <v>86932</v>
      </c>
      <c r="H5165" s="14">
        <v>505.62</v>
      </c>
      <c r="I5165" s="807">
        <v>509.13</v>
      </c>
    </row>
    <row r="5166" spans="2:9" ht="45" x14ac:dyDescent="0.25">
      <c r="B5166" s="6">
        <v>86933</v>
      </c>
      <c r="C5166" s="9" t="s">
        <v>4163</v>
      </c>
      <c r="D5166" s="6" t="s">
        <v>42</v>
      </c>
      <c r="E5166" s="11">
        <f t="shared" si="160"/>
        <v>471.45</v>
      </c>
      <c r="F5166">
        <f t="shared" si="161"/>
        <v>86933</v>
      </c>
      <c r="H5166" s="11">
        <v>466.67</v>
      </c>
      <c r="I5166" s="76">
        <v>471.45</v>
      </c>
    </row>
    <row r="5167" spans="2:9" ht="45" x14ac:dyDescent="0.25">
      <c r="B5167" s="4">
        <v>86934</v>
      </c>
      <c r="C5167" s="8" t="s">
        <v>4164</v>
      </c>
      <c r="D5167" s="4" t="s">
        <v>42</v>
      </c>
      <c r="E5167" s="11">
        <f t="shared" si="160"/>
        <v>459.18</v>
      </c>
      <c r="F5167">
        <f t="shared" si="161"/>
        <v>86934</v>
      </c>
      <c r="H5167" s="14">
        <v>454.56</v>
      </c>
      <c r="I5167" s="807">
        <v>459.18</v>
      </c>
    </row>
    <row r="5168" spans="2:9" ht="30" x14ac:dyDescent="0.25">
      <c r="B5168" s="6">
        <v>86935</v>
      </c>
      <c r="C5168" s="9" t="s">
        <v>4165</v>
      </c>
      <c r="D5168" s="6" t="s">
        <v>42</v>
      </c>
      <c r="E5168" s="11">
        <f t="shared" si="160"/>
        <v>337.59</v>
      </c>
      <c r="F5168">
        <f t="shared" si="161"/>
        <v>86935</v>
      </c>
      <c r="H5168" s="11">
        <v>335.15</v>
      </c>
      <c r="I5168" s="76">
        <v>337.59</v>
      </c>
    </row>
    <row r="5169" spans="2:9" ht="30" x14ac:dyDescent="0.25">
      <c r="B5169" s="4">
        <v>86936</v>
      </c>
      <c r="C5169" s="8" t="s">
        <v>4166</v>
      </c>
      <c r="D5169" s="4" t="s">
        <v>42</v>
      </c>
      <c r="E5169" s="11">
        <f t="shared" si="160"/>
        <v>514.92999999999995</v>
      </c>
      <c r="F5169">
        <f t="shared" si="161"/>
        <v>86936</v>
      </c>
      <c r="H5169" s="14">
        <v>511.86</v>
      </c>
      <c r="I5169" s="807">
        <v>514.92999999999995</v>
      </c>
    </row>
    <row r="5170" spans="2:9" ht="30" x14ac:dyDescent="0.25">
      <c r="B5170" s="6">
        <v>86937</v>
      </c>
      <c r="C5170" s="9" t="s">
        <v>4167</v>
      </c>
      <c r="D5170" s="6" t="s">
        <v>42</v>
      </c>
      <c r="E5170" s="11">
        <f t="shared" si="160"/>
        <v>222.05</v>
      </c>
      <c r="F5170">
        <f t="shared" si="161"/>
        <v>86937</v>
      </c>
      <c r="H5170" s="11">
        <v>218.4</v>
      </c>
      <c r="I5170" s="76">
        <v>222.05</v>
      </c>
    </row>
    <row r="5171" spans="2:9" ht="30" x14ac:dyDescent="0.25">
      <c r="B5171" s="4">
        <v>86938</v>
      </c>
      <c r="C5171" s="8" t="s">
        <v>4168</v>
      </c>
      <c r="D5171" s="4" t="s">
        <v>42</v>
      </c>
      <c r="E5171" s="11">
        <f t="shared" si="160"/>
        <v>399.39</v>
      </c>
      <c r="F5171">
        <f t="shared" si="161"/>
        <v>86938</v>
      </c>
      <c r="H5171" s="14">
        <v>395.11</v>
      </c>
      <c r="I5171" s="807">
        <v>399.39</v>
      </c>
    </row>
    <row r="5172" spans="2:9" ht="30" x14ac:dyDescent="0.25">
      <c r="B5172" s="6">
        <v>86939</v>
      </c>
      <c r="C5172" s="9" t="s">
        <v>4169</v>
      </c>
      <c r="D5172" s="6" t="s">
        <v>42</v>
      </c>
      <c r="E5172" s="11">
        <f t="shared" si="160"/>
        <v>418.83</v>
      </c>
      <c r="F5172">
        <f t="shared" si="161"/>
        <v>86939</v>
      </c>
      <c r="H5172" s="11">
        <v>413.99</v>
      </c>
      <c r="I5172" s="76">
        <v>418.83</v>
      </c>
    </row>
    <row r="5173" spans="2:9" ht="45" x14ac:dyDescent="0.25">
      <c r="B5173" s="4">
        <v>86940</v>
      </c>
      <c r="C5173" s="8" t="s">
        <v>4170</v>
      </c>
      <c r="D5173" s="4" t="s">
        <v>42</v>
      </c>
      <c r="E5173" s="11">
        <f t="shared" si="160"/>
        <v>1134.6500000000001</v>
      </c>
      <c r="F5173">
        <f t="shared" si="161"/>
        <v>86940</v>
      </c>
      <c r="H5173" s="14">
        <v>1125.24</v>
      </c>
      <c r="I5173" s="807">
        <v>1134.6500000000001</v>
      </c>
    </row>
    <row r="5174" spans="2:9" ht="45" x14ac:dyDescent="0.25">
      <c r="B5174" s="6">
        <v>86941</v>
      </c>
      <c r="C5174" s="9" t="s">
        <v>4171</v>
      </c>
      <c r="D5174" s="6" t="s">
        <v>42</v>
      </c>
      <c r="E5174" s="11">
        <f t="shared" si="160"/>
        <v>800.87</v>
      </c>
      <c r="F5174">
        <f t="shared" si="161"/>
        <v>86941</v>
      </c>
      <c r="H5174" s="11">
        <v>793.2</v>
      </c>
      <c r="I5174" s="76">
        <v>800.87</v>
      </c>
    </row>
    <row r="5175" spans="2:9" ht="45" x14ac:dyDescent="0.25">
      <c r="B5175" s="4">
        <v>86942</v>
      </c>
      <c r="C5175" s="8" t="s">
        <v>4172</v>
      </c>
      <c r="D5175" s="4" t="s">
        <v>42</v>
      </c>
      <c r="E5175" s="11">
        <f t="shared" si="160"/>
        <v>270.42</v>
      </c>
      <c r="F5175">
        <f t="shared" si="161"/>
        <v>86942</v>
      </c>
      <c r="H5175" s="14">
        <v>267.27999999999997</v>
      </c>
      <c r="I5175" s="807">
        <v>270.42</v>
      </c>
    </row>
    <row r="5176" spans="2:9" ht="45" x14ac:dyDescent="0.25">
      <c r="B5176" s="6">
        <v>86943</v>
      </c>
      <c r="C5176" s="9" t="s">
        <v>4173</v>
      </c>
      <c r="D5176" s="6" t="s">
        <v>42</v>
      </c>
      <c r="E5176" s="11">
        <f t="shared" si="160"/>
        <v>258.14999999999998</v>
      </c>
      <c r="F5176">
        <f t="shared" si="161"/>
        <v>86943</v>
      </c>
      <c r="H5176" s="11">
        <v>255.17</v>
      </c>
      <c r="I5176" s="76">
        <v>258.14999999999998</v>
      </c>
    </row>
    <row r="5177" spans="2:9" ht="45" x14ac:dyDescent="0.25">
      <c r="B5177" s="4">
        <v>86947</v>
      </c>
      <c r="C5177" s="8" t="s">
        <v>4174</v>
      </c>
      <c r="D5177" s="4" t="s">
        <v>42</v>
      </c>
      <c r="E5177" s="11">
        <f t="shared" si="160"/>
        <v>1275.0999999999999</v>
      </c>
      <c r="F5177">
        <f t="shared" si="161"/>
        <v>86947</v>
      </c>
      <c r="H5177" s="14">
        <v>1261.23</v>
      </c>
      <c r="I5177" s="807">
        <v>1275.0999999999999</v>
      </c>
    </row>
    <row r="5178" spans="2:9" ht="45" x14ac:dyDescent="0.25">
      <c r="B5178" s="6">
        <v>93396</v>
      </c>
      <c r="C5178" s="9" t="s">
        <v>4175</v>
      </c>
      <c r="D5178" s="6" t="s">
        <v>42</v>
      </c>
      <c r="E5178" s="11">
        <f t="shared" si="160"/>
        <v>681.06</v>
      </c>
      <c r="F5178">
        <f t="shared" si="161"/>
        <v>93396</v>
      </c>
      <c r="H5178" s="11">
        <v>669.56</v>
      </c>
      <c r="I5178" s="76">
        <v>681.06</v>
      </c>
    </row>
    <row r="5179" spans="2:9" ht="45" x14ac:dyDescent="0.25">
      <c r="B5179" s="4">
        <v>93441</v>
      </c>
      <c r="C5179" s="8" t="s">
        <v>18762</v>
      </c>
      <c r="D5179" s="4" t="s">
        <v>42</v>
      </c>
      <c r="E5179" s="11">
        <f t="shared" si="160"/>
        <v>1210.56</v>
      </c>
      <c r="F5179">
        <f t="shared" si="161"/>
        <v>93441</v>
      </c>
      <c r="H5179" s="14">
        <v>1201.32</v>
      </c>
      <c r="I5179" s="807">
        <v>1210.56</v>
      </c>
    </row>
    <row r="5180" spans="2:9" ht="45" x14ac:dyDescent="0.25">
      <c r="B5180" s="6">
        <v>93442</v>
      </c>
      <c r="C5180" s="9" t="s">
        <v>18763</v>
      </c>
      <c r="D5180" s="6" t="s">
        <v>42</v>
      </c>
      <c r="E5180" s="11">
        <f t="shared" si="160"/>
        <v>1352.75</v>
      </c>
      <c r="F5180">
        <f t="shared" si="161"/>
        <v>93442</v>
      </c>
      <c r="H5180" s="11">
        <v>1342.72</v>
      </c>
      <c r="I5180" s="76">
        <v>1352.75</v>
      </c>
    </row>
    <row r="5181" spans="2:9" x14ac:dyDescent="0.25">
      <c r="B5181" s="4">
        <v>95469</v>
      </c>
      <c r="C5181" s="8" t="s">
        <v>4176</v>
      </c>
      <c r="D5181" s="4" t="s">
        <v>42</v>
      </c>
      <c r="E5181" s="11">
        <f t="shared" si="160"/>
        <v>282.41000000000003</v>
      </c>
      <c r="F5181">
        <f t="shared" si="161"/>
        <v>95469</v>
      </c>
      <c r="H5181" s="14">
        <v>280.33999999999997</v>
      </c>
      <c r="I5181" s="807">
        <v>282.41000000000003</v>
      </c>
    </row>
    <row r="5182" spans="2:9" ht="30" x14ac:dyDescent="0.25">
      <c r="B5182" s="6">
        <v>95470</v>
      </c>
      <c r="C5182" s="9" t="s">
        <v>1011</v>
      </c>
      <c r="D5182" s="6" t="s">
        <v>42</v>
      </c>
      <c r="E5182" s="11">
        <f t="shared" si="160"/>
        <v>290.91000000000003</v>
      </c>
      <c r="F5182">
        <f t="shared" si="161"/>
        <v>95470</v>
      </c>
      <c r="H5182" s="11">
        <v>288.83999999999997</v>
      </c>
      <c r="I5182" s="76">
        <v>290.91000000000003</v>
      </c>
    </row>
    <row r="5183" spans="2:9" ht="30" x14ac:dyDescent="0.25">
      <c r="B5183" s="4">
        <v>95471</v>
      </c>
      <c r="C5183" s="8" t="s">
        <v>4177</v>
      </c>
      <c r="D5183" s="4" t="s">
        <v>42</v>
      </c>
      <c r="E5183" s="11">
        <f t="shared" si="160"/>
        <v>715.44</v>
      </c>
      <c r="F5183">
        <f t="shared" si="161"/>
        <v>95471</v>
      </c>
      <c r="H5183" s="14">
        <v>711.17</v>
      </c>
      <c r="I5183" s="807">
        <v>715.44</v>
      </c>
    </row>
    <row r="5184" spans="2:9" ht="30" x14ac:dyDescent="0.25">
      <c r="B5184" s="6">
        <v>95472</v>
      </c>
      <c r="C5184" s="9" t="s">
        <v>4178</v>
      </c>
      <c r="D5184" s="6" t="s">
        <v>42</v>
      </c>
      <c r="E5184" s="11">
        <f t="shared" si="160"/>
        <v>723.94</v>
      </c>
      <c r="F5184">
        <f t="shared" si="161"/>
        <v>95472</v>
      </c>
      <c r="H5184" s="11">
        <v>719.67</v>
      </c>
      <c r="I5184" s="76">
        <v>723.94</v>
      </c>
    </row>
    <row r="5185" spans="2:9" x14ac:dyDescent="0.25">
      <c r="B5185" s="4">
        <v>95542</v>
      </c>
      <c r="C5185" s="8" t="s">
        <v>4179</v>
      </c>
      <c r="D5185" s="4" t="s">
        <v>42</v>
      </c>
      <c r="E5185" s="11">
        <f t="shared" si="160"/>
        <v>33.06</v>
      </c>
      <c r="F5185">
        <f t="shared" si="161"/>
        <v>95542</v>
      </c>
      <c r="H5185" s="14">
        <v>31.99</v>
      </c>
      <c r="I5185" s="807">
        <v>33.06</v>
      </c>
    </row>
    <row r="5186" spans="2:9" x14ac:dyDescent="0.25">
      <c r="B5186" s="6">
        <v>95543</v>
      </c>
      <c r="C5186" s="9" t="s">
        <v>4180</v>
      </c>
      <c r="D5186" s="6" t="s">
        <v>42</v>
      </c>
      <c r="E5186" s="11">
        <f t="shared" si="160"/>
        <v>55.97</v>
      </c>
      <c r="F5186">
        <f t="shared" si="161"/>
        <v>95543</v>
      </c>
      <c r="H5186" s="11">
        <v>53.84</v>
      </c>
      <c r="I5186" s="76">
        <v>55.97</v>
      </c>
    </row>
    <row r="5187" spans="2:9" x14ac:dyDescent="0.25">
      <c r="B5187" s="4">
        <v>95544</v>
      </c>
      <c r="C5187" s="8" t="s">
        <v>4181</v>
      </c>
      <c r="D5187" s="4" t="s">
        <v>42</v>
      </c>
      <c r="E5187" s="11">
        <f t="shared" ref="E5187:E5250" si="162">IF($K$2=$H$1,H5187,I5187)</f>
        <v>40.159999999999997</v>
      </c>
      <c r="F5187">
        <f t="shared" ref="F5187:F5250" si="163">IF(LEN($B5187)=7,CONCATENATE(MID($B5187,1,6),"00",RIGHT($B5187,1)),IF(LEN($B5187)=8,CONCATENATE(MID($B5187,1,6),"0",RIGHT($B5187,2)),$B5187))</f>
        <v>95544</v>
      </c>
      <c r="H5187" s="14">
        <v>39.090000000000003</v>
      </c>
      <c r="I5187" s="807">
        <v>40.159999999999997</v>
      </c>
    </row>
    <row r="5188" spans="2:9" x14ac:dyDescent="0.25">
      <c r="B5188" s="6">
        <v>95545</v>
      </c>
      <c r="C5188" s="9" t="s">
        <v>4182</v>
      </c>
      <c r="D5188" s="6" t="s">
        <v>42</v>
      </c>
      <c r="E5188" s="11">
        <f t="shared" si="162"/>
        <v>39.409999999999997</v>
      </c>
      <c r="F5188">
        <f t="shared" si="163"/>
        <v>95545</v>
      </c>
      <c r="H5188" s="11">
        <v>38.340000000000003</v>
      </c>
      <c r="I5188" s="76">
        <v>39.409999999999997</v>
      </c>
    </row>
    <row r="5189" spans="2:9" x14ac:dyDescent="0.25">
      <c r="B5189" s="4">
        <v>95546</v>
      </c>
      <c r="C5189" s="8" t="s">
        <v>4183</v>
      </c>
      <c r="D5189" s="4" t="s">
        <v>42</v>
      </c>
      <c r="E5189" s="11">
        <f t="shared" si="162"/>
        <v>137.88999999999999</v>
      </c>
      <c r="F5189">
        <f t="shared" si="163"/>
        <v>95546</v>
      </c>
      <c r="H5189" s="14">
        <v>131.5</v>
      </c>
      <c r="I5189" s="807">
        <v>137.88999999999999</v>
      </c>
    </row>
    <row r="5190" spans="2:9" ht="30" x14ac:dyDescent="0.25">
      <c r="B5190" s="6">
        <v>95547</v>
      </c>
      <c r="C5190" s="9" t="s">
        <v>4184</v>
      </c>
      <c r="D5190" s="6" t="s">
        <v>42</v>
      </c>
      <c r="E5190" s="11">
        <f t="shared" si="162"/>
        <v>66.489999999999995</v>
      </c>
      <c r="F5190">
        <f t="shared" si="163"/>
        <v>95547</v>
      </c>
      <c r="H5190" s="11">
        <v>65.42</v>
      </c>
      <c r="I5190" s="76">
        <v>66.489999999999995</v>
      </c>
    </row>
    <row r="5191" spans="2:9" x14ac:dyDescent="0.25">
      <c r="B5191" s="4">
        <v>100848</v>
      </c>
      <c r="C5191" s="8" t="s">
        <v>4185</v>
      </c>
      <c r="D5191" s="4" t="s">
        <v>42</v>
      </c>
      <c r="E5191" s="11">
        <f t="shared" si="162"/>
        <v>515.83000000000004</v>
      </c>
      <c r="F5191">
        <f t="shared" si="163"/>
        <v>100848</v>
      </c>
      <c r="H5191" s="14">
        <v>513.76</v>
      </c>
      <c r="I5191" s="807">
        <v>515.83000000000004</v>
      </c>
    </row>
    <row r="5192" spans="2:9" x14ac:dyDescent="0.25">
      <c r="B5192" s="6">
        <v>100849</v>
      </c>
      <c r="C5192" s="9" t="s">
        <v>4186</v>
      </c>
      <c r="D5192" s="6" t="s">
        <v>42</v>
      </c>
      <c r="E5192" s="11">
        <f t="shared" si="162"/>
        <v>44.93</v>
      </c>
      <c r="F5192">
        <f t="shared" si="163"/>
        <v>100849</v>
      </c>
      <c r="H5192" s="11">
        <v>44.41</v>
      </c>
      <c r="I5192">
        <v>44.93</v>
      </c>
    </row>
    <row r="5193" spans="2:9" x14ac:dyDescent="0.25">
      <c r="B5193" s="4">
        <v>100851</v>
      </c>
      <c r="C5193" s="8" t="s">
        <v>4187</v>
      </c>
      <c r="D5193" s="4" t="s">
        <v>42</v>
      </c>
      <c r="E5193" s="11">
        <f t="shared" si="162"/>
        <v>90.08</v>
      </c>
      <c r="F5193">
        <f t="shared" si="163"/>
        <v>100851</v>
      </c>
      <c r="H5193" s="14">
        <v>89.56</v>
      </c>
      <c r="I5193" s="811">
        <v>90.08</v>
      </c>
    </row>
    <row r="5194" spans="2:9" x14ac:dyDescent="0.25">
      <c r="B5194" s="6">
        <v>100852</v>
      </c>
      <c r="C5194" s="9" t="s">
        <v>4188</v>
      </c>
      <c r="D5194" s="6" t="s">
        <v>42</v>
      </c>
      <c r="E5194" s="11">
        <f t="shared" si="162"/>
        <v>279.94</v>
      </c>
      <c r="F5194">
        <f t="shared" si="163"/>
        <v>100852</v>
      </c>
      <c r="H5194" s="11">
        <v>278.38</v>
      </c>
      <c r="I5194">
        <v>279.94</v>
      </c>
    </row>
    <row r="5195" spans="2:9" x14ac:dyDescent="0.25">
      <c r="B5195" s="4">
        <v>100853</v>
      </c>
      <c r="C5195" s="8" t="s">
        <v>6506</v>
      </c>
      <c r="D5195" s="4" t="s">
        <v>42</v>
      </c>
      <c r="E5195" s="11">
        <f t="shared" si="162"/>
        <v>372.39</v>
      </c>
      <c r="F5195">
        <f t="shared" si="163"/>
        <v>100853</v>
      </c>
      <c r="H5195" s="14">
        <v>370.83</v>
      </c>
      <c r="I5195" s="811">
        <v>372.39</v>
      </c>
    </row>
    <row r="5196" spans="2:9" x14ac:dyDescent="0.25">
      <c r="B5196" s="6">
        <v>100854</v>
      </c>
      <c r="C5196" s="9" t="s">
        <v>4189</v>
      </c>
      <c r="D5196" s="6" t="s">
        <v>42</v>
      </c>
      <c r="E5196" s="11">
        <f t="shared" si="162"/>
        <v>1946.97</v>
      </c>
      <c r="F5196">
        <f t="shared" si="163"/>
        <v>100854</v>
      </c>
      <c r="H5196" s="11">
        <v>1944.79</v>
      </c>
      <c r="I5196" s="76">
        <v>1946.97</v>
      </c>
    </row>
    <row r="5197" spans="2:9" x14ac:dyDescent="0.25">
      <c r="B5197" s="4">
        <v>100856</v>
      </c>
      <c r="C5197" s="8" t="s">
        <v>18764</v>
      </c>
      <c r="D5197" s="4" t="s">
        <v>42</v>
      </c>
      <c r="E5197" s="11">
        <f t="shared" si="162"/>
        <v>40.98</v>
      </c>
      <c r="F5197">
        <f t="shared" si="163"/>
        <v>100856</v>
      </c>
      <c r="H5197" s="14">
        <v>40.65</v>
      </c>
      <c r="I5197" s="811">
        <v>40.98</v>
      </c>
    </row>
    <row r="5198" spans="2:9" x14ac:dyDescent="0.25">
      <c r="B5198" s="6">
        <v>100857</v>
      </c>
      <c r="C5198" s="9" t="s">
        <v>18765</v>
      </c>
      <c r="D5198" s="6" t="s">
        <v>42</v>
      </c>
      <c r="E5198" s="11">
        <f t="shared" si="162"/>
        <v>570.08000000000004</v>
      </c>
      <c r="F5198">
        <f t="shared" si="163"/>
        <v>100857</v>
      </c>
      <c r="H5198" s="11">
        <v>568.91999999999996</v>
      </c>
      <c r="I5198" s="76">
        <v>570.08000000000004</v>
      </c>
    </row>
    <row r="5199" spans="2:9" x14ac:dyDescent="0.25">
      <c r="B5199" s="4">
        <v>100858</v>
      </c>
      <c r="C5199" s="8" t="s">
        <v>18766</v>
      </c>
      <c r="D5199" s="4" t="s">
        <v>42</v>
      </c>
      <c r="E5199" s="11">
        <f t="shared" si="162"/>
        <v>539.49</v>
      </c>
      <c r="F5199">
        <f t="shared" si="163"/>
        <v>100858</v>
      </c>
      <c r="H5199" s="14">
        <v>536.1</v>
      </c>
      <c r="I5199" s="811">
        <v>539.49</v>
      </c>
    </row>
    <row r="5200" spans="2:9" ht="30" x14ac:dyDescent="0.25">
      <c r="B5200" s="6">
        <v>100859</v>
      </c>
      <c r="C5200" s="9" t="s">
        <v>18767</v>
      </c>
      <c r="D5200" s="6" t="s">
        <v>42</v>
      </c>
      <c r="E5200" s="11">
        <f t="shared" si="162"/>
        <v>936.08</v>
      </c>
      <c r="F5200">
        <f t="shared" si="163"/>
        <v>100859</v>
      </c>
      <c r="H5200" s="11">
        <v>928.94</v>
      </c>
      <c r="I5200" s="76">
        <v>936.08</v>
      </c>
    </row>
    <row r="5201" spans="2:9" x14ac:dyDescent="0.25">
      <c r="B5201" s="4">
        <v>100860</v>
      </c>
      <c r="C5201" s="8" t="s">
        <v>18768</v>
      </c>
      <c r="D5201" s="4" t="s">
        <v>42</v>
      </c>
      <c r="E5201" s="11">
        <f t="shared" si="162"/>
        <v>108.24</v>
      </c>
      <c r="F5201">
        <f t="shared" si="163"/>
        <v>100860</v>
      </c>
      <c r="H5201" s="14">
        <v>106.74</v>
      </c>
      <c r="I5201" s="807">
        <v>108.24</v>
      </c>
    </row>
    <row r="5202" spans="2:9" ht="30" x14ac:dyDescent="0.25">
      <c r="B5202" s="6">
        <v>100861</v>
      </c>
      <c r="C5202" s="9" t="s">
        <v>4190</v>
      </c>
      <c r="D5202" s="6" t="s">
        <v>42</v>
      </c>
      <c r="E5202" s="11">
        <f t="shared" si="162"/>
        <v>33.83</v>
      </c>
      <c r="F5202">
        <f t="shared" si="163"/>
        <v>100861</v>
      </c>
      <c r="H5202" s="11">
        <v>32.229999999999997</v>
      </c>
      <c r="I5202" s="76">
        <v>33.83</v>
      </c>
    </row>
    <row r="5203" spans="2:9" ht="30" x14ac:dyDescent="0.25">
      <c r="B5203" s="4">
        <v>100862</v>
      </c>
      <c r="C5203" s="8" t="s">
        <v>4191</v>
      </c>
      <c r="D5203" s="4" t="s">
        <v>42</v>
      </c>
      <c r="E5203" s="11">
        <f t="shared" si="162"/>
        <v>37.24</v>
      </c>
      <c r="F5203">
        <f t="shared" si="163"/>
        <v>100862</v>
      </c>
      <c r="H5203" s="14">
        <v>35.64</v>
      </c>
      <c r="I5203" s="807">
        <v>37.24</v>
      </c>
    </row>
    <row r="5204" spans="2:9" x14ac:dyDescent="0.25">
      <c r="B5204" s="6">
        <v>100863</v>
      </c>
      <c r="C5204" s="9" t="s">
        <v>4192</v>
      </c>
      <c r="D5204" s="6" t="s">
        <v>42</v>
      </c>
      <c r="E5204" s="11">
        <f t="shared" si="162"/>
        <v>626.19000000000005</v>
      </c>
      <c r="F5204">
        <f t="shared" si="163"/>
        <v>100863</v>
      </c>
      <c r="H5204" s="11">
        <v>621.39</v>
      </c>
      <c r="I5204" s="76">
        <v>626.19000000000005</v>
      </c>
    </row>
    <row r="5205" spans="2:9" x14ac:dyDescent="0.25">
      <c r="B5205" s="4">
        <v>100864</v>
      </c>
      <c r="C5205" s="8" t="s">
        <v>4193</v>
      </c>
      <c r="D5205" s="4" t="s">
        <v>42</v>
      </c>
      <c r="E5205" s="11">
        <f t="shared" si="162"/>
        <v>688.5</v>
      </c>
      <c r="F5205">
        <f t="shared" si="163"/>
        <v>100864</v>
      </c>
      <c r="H5205" s="14">
        <v>683.7</v>
      </c>
      <c r="I5205" s="807">
        <v>688.5</v>
      </c>
    </row>
    <row r="5206" spans="2:9" ht="30" x14ac:dyDescent="0.25">
      <c r="B5206" s="6">
        <v>100865</v>
      </c>
      <c r="C5206" s="9" t="s">
        <v>4194</v>
      </c>
      <c r="D5206" s="6" t="s">
        <v>42</v>
      </c>
      <c r="E5206" s="11">
        <f t="shared" si="162"/>
        <v>614.73</v>
      </c>
      <c r="F5206">
        <f t="shared" si="163"/>
        <v>100865</v>
      </c>
      <c r="H5206" s="11">
        <v>612.6</v>
      </c>
      <c r="I5206" s="76">
        <v>614.73</v>
      </c>
    </row>
    <row r="5207" spans="2:9" ht="30" x14ac:dyDescent="0.25">
      <c r="B5207" s="4">
        <v>100866</v>
      </c>
      <c r="C5207" s="8" t="s">
        <v>4195</v>
      </c>
      <c r="D5207" s="4" t="s">
        <v>42</v>
      </c>
      <c r="E5207" s="11">
        <f t="shared" si="162"/>
        <v>321.92</v>
      </c>
      <c r="F5207">
        <f t="shared" si="163"/>
        <v>100866</v>
      </c>
      <c r="H5207" s="14">
        <v>318.70999999999998</v>
      </c>
      <c r="I5207" s="807">
        <v>321.92</v>
      </c>
    </row>
    <row r="5208" spans="2:9" ht="30" x14ac:dyDescent="0.25">
      <c r="B5208" s="6">
        <v>100867</v>
      </c>
      <c r="C5208" s="9" t="s">
        <v>4196</v>
      </c>
      <c r="D5208" s="6" t="s">
        <v>42</v>
      </c>
      <c r="E5208" s="11">
        <f t="shared" si="162"/>
        <v>342.47</v>
      </c>
      <c r="F5208">
        <f t="shared" si="163"/>
        <v>100867</v>
      </c>
      <c r="H5208" s="11">
        <v>339.26</v>
      </c>
      <c r="I5208" s="76">
        <v>342.47</v>
      </c>
    </row>
    <row r="5209" spans="2:9" ht="30" x14ac:dyDescent="0.25">
      <c r="B5209" s="4">
        <v>100868</v>
      </c>
      <c r="C5209" s="8" t="s">
        <v>4197</v>
      </c>
      <c r="D5209" s="4" t="s">
        <v>42</v>
      </c>
      <c r="E5209" s="11">
        <f t="shared" si="162"/>
        <v>356.14</v>
      </c>
      <c r="F5209">
        <f t="shared" si="163"/>
        <v>100868</v>
      </c>
      <c r="H5209" s="14">
        <v>352.93</v>
      </c>
      <c r="I5209" s="807">
        <v>356.14</v>
      </c>
    </row>
    <row r="5210" spans="2:9" ht="30" x14ac:dyDescent="0.25">
      <c r="B5210" s="6">
        <v>100869</v>
      </c>
      <c r="C5210" s="9" t="s">
        <v>4198</v>
      </c>
      <c r="D5210" s="6" t="s">
        <v>42</v>
      </c>
      <c r="E5210" s="11">
        <f t="shared" si="162"/>
        <v>366.63</v>
      </c>
      <c r="F5210">
        <f t="shared" si="163"/>
        <v>100869</v>
      </c>
      <c r="H5210" s="11">
        <v>363.42</v>
      </c>
      <c r="I5210" s="76">
        <v>366.63</v>
      </c>
    </row>
    <row r="5211" spans="2:9" x14ac:dyDescent="0.25">
      <c r="B5211" s="4">
        <v>100870</v>
      </c>
      <c r="C5211" s="8" t="s">
        <v>4199</v>
      </c>
      <c r="D5211" s="4" t="s">
        <v>42</v>
      </c>
      <c r="E5211" s="11">
        <f t="shared" si="162"/>
        <v>292.54000000000002</v>
      </c>
      <c r="F5211">
        <f t="shared" si="163"/>
        <v>100870</v>
      </c>
      <c r="H5211" s="14">
        <v>289.33</v>
      </c>
      <c r="I5211" s="807">
        <v>292.54000000000002</v>
      </c>
    </row>
    <row r="5212" spans="2:9" x14ac:dyDescent="0.25">
      <c r="B5212" s="6">
        <v>100871</v>
      </c>
      <c r="C5212" s="9" t="s">
        <v>4200</v>
      </c>
      <c r="D5212" s="6" t="s">
        <v>42</v>
      </c>
      <c r="E5212" s="11">
        <f t="shared" si="162"/>
        <v>315.48</v>
      </c>
      <c r="F5212">
        <f t="shared" si="163"/>
        <v>100871</v>
      </c>
      <c r="H5212" s="11">
        <v>312.27</v>
      </c>
      <c r="I5212" s="76">
        <v>315.48</v>
      </c>
    </row>
    <row r="5213" spans="2:9" x14ac:dyDescent="0.25">
      <c r="B5213" s="4">
        <v>100872</v>
      </c>
      <c r="C5213" s="8" t="s">
        <v>4201</v>
      </c>
      <c r="D5213" s="4" t="s">
        <v>42</v>
      </c>
      <c r="E5213" s="11">
        <f t="shared" si="162"/>
        <v>330.13</v>
      </c>
      <c r="F5213">
        <f t="shared" si="163"/>
        <v>100872</v>
      </c>
      <c r="H5213" s="14">
        <v>326.92</v>
      </c>
      <c r="I5213" s="807">
        <v>330.13</v>
      </c>
    </row>
    <row r="5214" spans="2:9" x14ac:dyDescent="0.25">
      <c r="B5214" s="6">
        <v>100873</v>
      </c>
      <c r="C5214" s="9" t="s">
        <v>4202</v>
      </c>
      <c r="D5214" s="6" t="s">
        <v>42</v>
      </c>
      <c r="E5214" s="11">
        <f t="shared" si="162"/>
        <v>339.28</v>
      </c>
      <c r="F5214">
        <f t="shared" si="163"/>
        <v>100873</v>
      </c>
      <c r="H5214" s="11">
        <v>336.07</v>
      </c>
      <c r="I5214" s="76">
        <v>339.28</v>
      </c>
    </row>
    <row r="5215" spans="2:9" x14ac:dyDescent="0.25">
      <c r="B5215" s="4">
        <v>100874</v>
      </c>
      <c r="C5215" s="8" t="s">
        <v>4203</v>
      </c>
      <c r="D5215" s="4" t="s">
        <v>42</v>
      </c>
      <c r="E5215" s="11">
        <f t="shared" si="162"/>
        <v>321.92</v>
      </c>
      <c r="F5215">
        <f t="shared" si="163"/>
        <v>100874</v>
      </c>
      <c r="H5215" s="14">
        <v>318.70999999999998</v>
      </c>
      <c r="I5215" s="807">
        <v>321.92</v>
      </c>
    </row>
    <row r="5216" spans="2:9" x14ac:dyDescent="0.25">
      <c r="B5216" s="6">
        <v>100875</v>
      </c>
      <c r="C5216" s="9" t="s">
        <v>4204</v>
      </c>
      <c r="D5216" s="6" t="s">
        <v>42</v>
      </c>
      <c r="E5216" s="11">
        <f t="shared" si="162"/>
        <v>1134.22</v>
      </c>
      <c r="F5216">
        <f t="shared" si="163"/>
        <v>100875</v>
      </c>
      <c r="H5216" s="11">
        <v>1129.95</v>
      </c>
      <c r="I5216" s="76">
        <v>1134.22</v>
      </c>
    </row>
    <row r="5217" spans="2:9" x14ac:dyDescent="0.25">
      <c r="B5217" s="4">
        <v>100878</v>
      </c>
      <c r="C5217" s="8" t="s">
        <v>6233</v>
      </c>
      <c r="D5217" s="4" t="s">
        <v>42</v>
      </c>
      <c r="E5217" s="11">
        <f t="shared" si="162"/>
        <v>613.24</v>
      </c>
      <c r="F5217">
        <f t="shared" si="163"/>
        <v>100878</v>
      </c>
      <c r="H5217" s="14">
        <v>608.41999999999996</v>
      </c>
      <c r="I5217" s="807">
        <v>613.24</v>
      </c>
    </row>
    <row r="5218" spans="2:9" ht="30" x14ac:dyDescent="0.25">
      <c r="B5218" s="6">
        <v>98052</v>
      </c>
      <c r="C5218" s="9" t="s">
        <v>8404</v>
      </c>
      <c r="D5218" s="6" t="s">
        <v>42</v>
      </c>
      <c r="E5218" s="11">
        <f t="shared" si="162"/>
        <v>2126.16</v>
      </c>
      <c r="F5218">
        <f t="shared" si="163"/>
        <v>98052</v>
      </c>
      <c r="H5218" s="11">
        <v>2099.94</v>
      </c>
      <c r="I5218" s="76">
        <v>2126.16</v>
      </c>
    </row>
    <row r="5219" spans="2:9" ht="30" x14ac:dyDescent="0.25">
      <c r="B5219" s="4">
        <v>98053</v>
      </c>
      <c r="C5219" s="8" t="s">
        <v>8405</v>
      </c>
      <c r="D5219" s="4" t="s">
        <v>42</v>
      </c>
      <c r="E5219" s="11">
        <f t="shared" si="162"/>
        <v>2935.86</v>
      </c>
      <c r="F5219">
        <f t="shared" si="163"/>
        <v>98053</v>
      </c>
      <c r="H5219" s="14">
        <v>2900.43</v>
      </c>
      <c r="I5219" s="807">
        <v>2935.86</v>
      </c>
    </row>
    <row r="5220" spans="2:9" ht="30" x14ac:dyDescent="0.25">
      <c r="B5220" s="6">
        <v>98054</v>
      </c>
      <c r="C5220" s="9" t="s">
        <v>8406</v>
      </c>
      <c r="D5220" s="6" t="s">
        <v>42</v>
      </c>
      <c r="E5220" s="11">
        <f t="shared" si="162"/>
        <v>4818.3500000000004</v>
      </c>
      <c r="F5220">
        <f t="shared" si="163"/>
        <v>98054</v>
      </c>
      <c r="H5220" s="11">
        <v>4781.32</v>
      </c>
      <c r="I5220" s="76">
        <v>4818.3500000000004</v>
      </c>
    </row>
    <row r="5221" spans="2:9" ht="30" x14ac:dyDescent="0.25">
      <c r="B5221" s="4">
        <v>98055</v>
      </c>
      <c r="C5221" s="8" t="s">
        <v>8407</v>
      </c>
      <c r="D5221" s="4" t="s">
        <v>42</v>
      </c>
      <c r="E5221" s="11">
        <f t="shared" si="162"/>
        <v>6566.74</v>
      </c>
      <c r="F5221">
        <f t="shared" si="163"/>
        <v>98055</v>
      </c>
      <c r="H5221" s="14">
        <v>6515.7</v>
      </c>
      <c r="I5221" s="807">
        <v>6566.74</v>
      </c>
    </row>
    <row r="5222" spans="2:9" ht="30" x14ac:dyDescent="0.25">
      <c r="B5222" s="6">
        <v>98056</v>
      </c>
      <c r="C5222" s="9" t="s">
        <v>8408</v>
      </c>
      <c r="D5222" s="6" t="s">
        <v>42</v>
      </c>
      <c r="E5222" s="11">
        <f t="shared" si="162"/>
        <v>7659.93</v>
      </c>
      <c r="F5222">
        <f t="shared" si="163"/>
        <v>98056</v>
      </c>
      <c r="H5222" s="11">
        <v>7605.43</v>
      </c>
      <c r="I5222" s="76">
        <v>7659.93</v>
      </c>
    </row>
    <row r="5223" spans="2:9" ht="30" x14ac:dyDescent="0.25">
      <c r="B5223" s="4">
        <v>98057</v>
      </c>
      <c r="C5223" s="8" t="s">
        <v>8409</v>
      </c>
      <c r="D5223" s="4" t="s">
        <v>42</v>
      </c>
      <c r="E5223" s="11">
        <f t="shared" si="162"/>
        <v>9142.93</v>
      </c>
      <c r="F5223">
        <f t="shared" si="163"/>
        <v>98057</v>
      </c>
      <c r="H5223" s="14">
        <v>9075.36</v>
      </c>
      <c r="I5223" s="807">
        <v>9142.93</v>
      </c>
    </row>
    <row r="5224" spans="2:9" ht="30" x14ac:dyDescent="0.25">
      <c r="B5224" s="6">
        <v>98058</v>
      </c>
      <c r="C5224" s="9" t="s">
        <v>8410</v>
      </c>
      <c r="D5224" s="6" t="s">
        <v>42</v>
      </c>
      <c r="E5224" s="11">
        <f t="shared" si="162"/>
        <v>1845.53</v>
      </c>
      <c r="F5224">
        <f t="shared" si="163"/>
        <v>98058</v>
      </c>
      <c r="H5224" s="11">
        <v>1814.86</v>
      </c>
      <c r="I5224" s="76">
        <v>1845.53</v>
      </c>
    </row>
    <row r="5225" spans="2:9" ht="30" x14ac:dyDescent="0.25">
      <c r="B5225" s="4">
        <v>98059</v>
      </c>
      <c r="C5225" s="8" t="s">
        <v>8411</v>
      </c>
      <c r="D5225" s="4" t="s">
        <v>42</v>
      </c>
      <c r="E5225" s="11">
        <f t="shared" si="162"/>
        <v>4059.91</v>
      </c>
      <c r="F5225">
        <f t="shared" si="163"/>
        <v>98059</v>
      </c>
      <c r="H5225" s="14">
        <v>4015.1</v>
      </c>
      <c r="I5225" s="807">
        <v>4059.91</v>
      </c>
    </row>
    <row r="5226" spans="2:9" ht="30" x14ac:dyDescent="0.25">
      <c r="B5226" s="6">
        <v>98060</v>
      </c>
      <c r="C5226" s="9" t="s">
        <v>8412</v>
      </c>
      <c r="D5226" s="6" t="s">
        <v>42</v>
      </c>
      <c r="E5226" s="11">
        <f t="shared" si="162"/>
        <v>5699.27</v>
      </c>
      <c r="F5226">
        <f t="shared" si="163"/>
        <v>98060</v>
      </c>
      <c r="H5226" s="11">
        <v>5634.12</v>
      </c>
      <c r="I5226" s="76">
        <v>5699.27</v>
      </c>
    </row>
    <row r="5227" spans="2:9" ht="30" x14ac:dyDescent="0.25">
      <c r="B5227" s="4">
        <v>98061</v>
      </c>
      <c r="C5227" s="8" t="s">
        <v>8413</v>
      </c>
      <c r="D5227" s="4" t="s">
        <v>42</v>
      </c>
      <c r="E5227" s="11">
        <f t="shared" si="162"/>
        <v>7971.1</v>
      </c>
      <c r="F5227">
        <f t="shared" si="163"/>
        <v>98061</v>
      </c>
      <c r="H5227" s="14">
        <v>7881.37</v>
      </c>
      <c r="I5227" s="807">
        <v>7971.1</v>
      </c>
    </row>
    <row r="5228" spans="2:9" ht="30" x14ac:dyDescent="0.25">
      <c r="B5228" s="6">
        <v>98062</v>
      </c>
      <c r="C5228" s="9" t="s">
        <v>8414</v>
      </c>
      <c r="D5228" s="6" t="s">
        <v>42</v>
      </c>
      <c r="E5228" s="11">
        <f t="shared" si="162"/>
        <v>3202.59</v>
      </c>
      <c r="F5228">
        <f t="shared" si="163"/>
        <v>98062</v>
      </c>
      <c r="H5228" s="11">
        <v>3173.04</v>
      </c>
      <c r="I5228" s="76">
        <v>3202.59</v>
      </c>
    </row>
    <row r="5229" spans="2:9" ht="30" x14ac:dyDescent="0.25">
      <c r="B5229" s="4">
        <v>98063</v>
      </c>
      <c r="C5229" s="8" t="s">
        <v>8415</v>
      </c>
      <c r="D5229" s="4" t="s">
        <v>42</v>
      </c>
      <c r="E5229" s="11">
        <f t="shared" si="162"/>
        <v>4898.16</v>
      </c>
      <c r="F5229">
        <f t="shared" si="163"/>
        <v>98063</v>
      </c>
      <c r="H5229" s="14">
        <v>4854.46</v>
      </c>
      <c r="I5229" s="807">
        <v>4898.16</v>
      </c>
    </row>
    <row r="5230" spans="2:9" ht="30" x14ac:dyDescent="0.25">
      <c r="B5230" s="6">
        <v>98064</v>
      </c>
      <c r="C5230" s="9" t="s">
        <v>8416</v>
      </c>
      <c r="D5230" s="6" t="s">
        <v>42</v>
      </c>
      <c r="E5230" s="11">
        <f t="shared" si="162"/>
        <v>5658.78</v>
      </c>
      <c r="F5230">
        <f t="shared" si="163"/>
        <v>98064</v>
      </c>
      <c r="H5230" s="11">
        <v>5613.04</v>
      </c>
      <c r="I5230" s="76">
        <v>5658.78</v>
      </c>
    </row>
    <row r="5231" spans="2:9" ht="30" x14ac:dyDescent="0.25">
      <c r="B5231" s="4">
        <v>98065</v>
      </c>
      <c r="C5231" s="8" t="s">
        <v>8417</v>
      </c>
      <c r="D5231" s="4" t="s">
        <v>42</v>
      </c>
      <c r="E5231" s="11">
        <f t="shared" si="162"/>
        <v>7880.94</v>
      </c>
      <c r="F5231">
        <f t="shared" si="163"/>
        <v>98065</v>
      </c>
      <c r="H5231" s="14">
        <v>7820.09</v>
      </c>
      <c r="I5231" s="807">
        <v>7880.94</v>
      </c>
    </row>
    <row r="5232" spans="2:9" ht="30" x14ac:dyDescent="0.25">
      <c r="B5232" s="6">
        <v>98066</v>
      </c>
      <c r="C5232" s="9" t="s">
        <v>7981</v>
      </c>
      <c r="D5232" s="6" t="s">
        <v>42</v>
      </c>
      <c r="E5232" s="11">
        <f t="shared" si="162"/>
        <v>5011.54</v>
      </c>
      <c r="F5232">
        <f t="shared" si="163"/>
        <v>98066</v>
      </c>
      <c r="H5232" s="11">
        <v>4810.66</v>
      </c>
      <c r="I5232" s="76">
        <v>5011.54</v>
      </c>
    </row>
    <row r="5233" spans="2:9" ht="30" x14ac:dyDescent="0.25">
      <c r="B5233" s="4">
        <v>98067</v>
      </c>
      <c r="C5233" s="8" t="s">
        <v>7982</v>
      </c>
      <c r="D5233" s="4" t="s">
        <v>42</v>
      </c>
      <c r="E5233" s="11">
        <f t="shared" si="162"/>
        <v>6681.04</v>
      </c>
      <c r="F5233">
        <f t="shared" si="163"/>
        <v>98067</v>
      </c>
      <c r="H5233" s="14">
        <v>6412.27</v>
      </c>
      <c r="I5233" s="807">
        <v>6681.04</v>
      </c>
    </row>
    <row r="5234" spans="2:9" ht="30" x14ac:dyDescent="0.25">
      <c r="B5234" s="6">
        <v>98068</v>
      </c>
      <c r="C5234" s="9" t="s">
        <v>7983</v>
      </c>
      <c r="D5234" s="6" t="s">
        <v>42</v>
      </c>
      <c r="E5234" s="11">
        <f t="shared" si="162"/>
        <v>9435.19</v>
      </c>
      <c r="F5234">
        <f t="shared" si="163"/>
        <v>98068</v>
      </c>
      <c r="H5234" s="11">
        <v>9053.77</v>
      </c>
      <c r="I5234" s="76">
        <v>9435.19</v>
      </c>
    </row>
    <row r="5235" spans="2:9" ht="30" x14ac:dyDescent="0.25">
      <c r="B5235" s="4">
        <v>98069</v>
      </c>
      <c r="C5235" s="8" t="s">
        <v>7984</v>
      </c>
      <c r="D5235" s="4" t="s">
        <v>42</v>
      </c>
      <c r="E5235" s="11">
        <f t="shared" si="162"/>
        <v>12669.54</v>
      </c>
      <c r="F5235">
        <f t="shared" si="163"/>
        <v>98069</v>
      </c>
      <c r="H5235" s="14">
        <v>12153.54</v>
      </c>
      <c r="I5235" s="807">
        <v>12669.54</v>
      </c>
    </row>
    <row r="5236" spans="2:9" ht="30" x14ac:dyDescent="0.25">
      <c r="B5236" s="6">
        <v>98070</v>
      </c>
      <c r="C5236" s="9" t="s">
        <v>7985</v>
      </c>
      <c r="D5236" s="6" t="s">
        <v>42</v>
      </c>
      <c r="E5236" s="11">
        <f t="shared" si="162"/>
        <v>14486.99</v>
      </c>
      <c r="F5236">
        <f t="shared" si="163"/>
        <v>98070</v>
      </c>
      <c r="H5236" s="11">
        <v>13898.03</v>
      </c>
      <c r="I5236" s="76">
        <v>14486.99</v>
      </c>
    </row>
    <row r="5237" spans="2:9" ht="30" x14ac:dyDescent="0.25">
      <c r="B5237" s="4">
        <v>98071</v>
      </c>
      <c r="C5237" s="8" t="s">
        <v>7986</v>
      </c>
      <c r="D5237" s="4" t="s">
        <v>42</v>
      </c>
      <c r="E5237" s="11">
        <f t="shared" si="162"/>
        <v>15832.99</v>
      </c>
      <c r="F5237">
        <f t="shared" si="163"/>
        <v>98071</v>
      </c>
      <c r="H5237" s="14">
        <v>15192.77</v>
      </c>
      <c r="I5237" s="807">
        <v>15832.99</v>
      </c>
    </row>
    <row r="5238" spans="2:9" ht="30" x14ac:dyDescent="0.25">
      <c r="B5238" s="6">
        <v>98072</v>
      </c>
      <c r="C5238" s="9" t="s">
        <v>7987</v>
      </c>
      <c r="D5238" s="6" t="s">
        <v>42</v>
      </c>
      <c r="E5238" s="11">
        <f t="shared" si="162"/>
        <v>4205.38</v>
      </c>
      <c r="F5238">
        <f t="shared" si="163"/>
        <v>98072</v>
      </c>
      <c r="H5238" s="11">
        <v>4035.45</v>
      </c>
      <c r="I5238" s="76">
        <v>4205.38</v>
      </c>
    </row>
    <row r="5239" spans="2:9" ht="30" x14ac:dyDescent="0.25">
      <c r="B5239" s="4">
        <v>98073</v>
      </c>
      <c r="C5239" s="8" t="s">
        <v>7988</v>
      </c>
      <c r="D5239" s="4" t="s">
        <v>42</v>
      </c>
      <c r="E5239" s="11">
        <f t="shared" si="162"/>
        <v>6597.37</v>
      </c>
      <c r="F5239">
        <f t="shared" si="163"/>
        <v>98073</v>
      </c>
      <c r="H5239" s="14">
        <v>6329.75</v>
      </c>
      <c r="I5239" s="807">
        <v>6597.37</v>
      </c>
    </row>
    <row r="5240" spans="2:9" ht="30" x14ac:dyDescent="0.25">
      <c r="B5240" s="6">
        <v>98074</v>
      </c>
      <c r="C5240" s="9" t="s">
        <v>7989</v>
      </c>
      <c r="D5240" s="6" t="s">
        <v>42</v>
      </c>
      <c r="E5240" s="11">
        <f t="shared" si="162"/>
        <v>10271.27</v>
      </c>
      <c r="F5240">
        <f t="shared" si="163"/>
        <v>98074</v>
      </c>
      <c r="H5240" s="11">
        <v>9854.4599999999991</v>
      </c>
      <c r="I5240" s="76">
        <v>10271.27</v>
      </c>
    </row>
    <row r="5241" spans="2:9" ht="30" x14ac:dyDescent="0.25">
      <c r="B5241" s="4">
        <v>98075</v>
      </c>
      <c r="C5241" s="8" t="s">
        <v>7990</v>
      </c>
      <c r="D5241" s="4" t="s">
        <v>42</v>
      </c>
      <c r="E5241" s="11">
        <f t="shared" si="162"/>
        <v>13372.48</v>
      </c>
      <c r="F5241">
        <f t="shared" si="163"/>
        <v>98075</v>
      </c>
      <c r="H5241" s="14">
        <v>12830.14</v>
      </c>
      <c r="I5241" s="807">
        <v>13372.48</v>
      </c>
    </row>
    <row r="5242" spans="2:9" ht="30" x14ac:dyDescent="0.25">
      <c r="B5242" s="6">
        <v>98076</v>
      </c>
      <c r="C5242" s="9" t="s">
        <v>7991</v>
      </c>
      <c r="D5242" s="6" t="s">
        <v>42</v>
      </c>
      <c r="E5242" s="11">
        <f t="shared" si="162"/>
        <v>15426.09</v>
      </c>
      <c r="F5242">
        <f t="shared" si="163"/>
        <v>98076</v>
      </c>
      <c r="H5242" s="11">
        <v>14800.27</v>
      </c>
      <c r="I5242" s="76">
        <v>15426.09</v>
      </c>
    </row>
    <row r="5243" spans="2:9" ht="30" x14ac:dyDescent="0.25">
      <c r="B5243" s="4">
        <v>98077</v>
      </c>
      <c r="C5243" s="8" t="s">
        <v>7992</v>
      </c>
      <c r="D5243" s="4" t="s">
        <v>42</v>
      </c>
      <c r="E5243" s="11">
        <f t="shared" si="162"/>
        <v>18172.349999999999</v>
      </c>
      <c r="F5243">
        <f t="shared" si="163"/>
        <v>98077</v>
      </c>
      <c r="H5243" s="14">
        <v>17435.349999999999</v>
      </c>
      <c r="I5243" s="807">
        <v>18172.349999999999</v>
      </c>
    </row>
    <row r="5244" spans="2:9" ht="30" x14ac:dyDescent="0.25">
      <c r="B5244" s="6">
        <v>98078</v>
      </c>
      <c r="C5244" s="9" t="s">
        <v>7993</v>
      </c>
      <c r="D5244" s="6" t="s">
        <v>42</v>
      </c>
      <c r="E5244" s="11">
        <f t="shared" si="162"/>
        <v>4753.51</v>
      </c>
      <c r="F5244">
        <f t="shared" si="163"/>
        <v>98078</v>
      </c>
      <c r="H5244" s="11">
        <v>4580.99</v>
      </c>
      <c r="I5244" s="76">
        <v>4753.51</v>
      </c>
    </row>
    <row r="5245" spans="2:9" ht="30" x14ac:dyDescent="0.25">
      <c r="B5245" s="4">
        <v>98079</v>
      </c>
      <c r="C5245" s="8" t="s">
        <v>7994</v>
      </c>
      <c r="D5245" s="4" t="s">
        <v>42</v>
      </c>
      <c r="E5245" s="11">
        <f t="shared" si="162"/>
        <v>8323.41</v>
      </c>
      <c r="F5245">
        <f t="shared" si="163"/>
        <v>98079</v>
      </c>
      <c r="H5245" s="14">
        <v>8021.14</v>
      </c>
      <c r="I5245" s="807">
        <v>8323.41</v>
      </c>
    </row>
    <row r="5246" spans="2:9" ht="30" x14ac:dyDescent="0.25">
      <c r="B5246" s="6">
        <v>98080</v>
      </c>
      <c r="C5246" s="9" t="s">
        <v>7995</v>
      </c>
      <c r="D5246" s="6" t="s">
        <v>42</v>
      </c>
      <c r="E5246" s="11">
        <f t="shared" si="162"/>
        <v>10689.91</v>
      </c>
      <c r="F5246">
        <f t="shared" si="163"/>
        <v>98080</v>
      </c>
      <c r="H5246" s="11">
        <v>10299.299999999999</v>
      </c>
      <c r="I5246" s="76">
        <v>10689.91</v>
      </c>
    </row>
    <row r="5247" spans="2:9" ht="30" x14ac:dyDescent="0.25">
      <c r="B5247" s="4">
        <v>98081</v>
      </c>
      <c r="C5247" s="8" t="s">
        <v>7996</v>
      </c>
      <c r="D5247" s="4" t="s">
        <v>42</v>
      </c>
      <c r="E5247" s="11">
        <f t="shared" si="162"/>
        <v>15826.55</v>
      </c>
      <c r="F5247">
        <f t="shared" si="163"/>
        <v>98081</v>
      </c>
      <c r="H5247" s="14">
        <v>15246.41</v>
      </c>
      <c r="I5247" s="807">
        <v>15826.55</v>
      </c>
    </row>
    <row r="5248" spans="2:9" ht="30" x14ac:dyDescent="0.25">
      <c r="B5248" s="6">
        <v>98082</v>
      </c>
      <c r="C5248" s="9" t="s">
        <v>7997</v>
      </c>
      <c r="D5248" s="6" t="s">
        <v>42</v>
      </c>
      <c r="E5248" s="11">
        <f t="shared" si="162"/>
        <v>3794.75</v>
      </c>
      <c r="F5248">
        <f t="shared" si="163"/>
        <v>98082</v>
      </c>
      <c r="H5248" s="11">
        <v>3635.77</v>
      </c>
      <c r="I5248" s="76">
        <v>3794.75</v>
      </c>
    </row>
    <row r="5249" spans="2:9" ht="30" x14ac:dyDescent="0.25">
      <c r="B5249" s="4">
        <v>98083</v>
      </c>
      <c r="C5249" s="8" t="s">
        <v>7998</v>
      </c>
      <c r="D5249" s="4" t="s">
        <v>42</v>
      </c>
      <c r="E5249" s="11">
        <f t="shared" si="162"/>
        <v>4996.91</v>
      </c>
      <c r="F5249">
        <f t="shared" si="163"/>
        <v>98083</v>
      </c>
      <c r="H5249" s="14">
        <v>4785.55</v>
      </c>
      <c r="I5249" s="807">
        <v>4996.91</v>
      </c>
    </row>
    <row r="5250" spans="2:9" ht="30" x14ac:dyDescent="0.25">
      <c r="B5250" s="6">
        <v>98084</v>
      </c>
      <c r="C5250" s="9" t="s">
        <v>7999</v>
      </c>
      <c r="D5250" s="6" t="s">
        <v>42</v>
      </c>
      <c r="E5250" s="11">
        <f t="shared" si="162"/>
        <v>6997.97</v>
      </c>
      <c r="F5250">
        <f t="shared" si="163"/>
        <v>98084</v>
      </c>
      <c r="H5250" s="11">
        <v>6699</v>
      </c>
      <c r="I5250" s="76">
        <v>6997.97</v>
      </c>
    </row>
    <row r="5251" spans="2:9" ht="30" x14ac:dyDescent="0.25">
      <c r="B5251" s="4">
        <v>98085</v>
      </c>
      <c r="C5251" s="8" t="s">
        <v>8000</v>
      </c>
      <c r="D5251" s="4" t="s">
        <v>42</v>
      </c>
      <c r="E5251" s="11">
        <f t="shared" ref="E5251:E5314" si="164">IF($K$2=$H$1,H5251,I5251)</f>
        <v>9492.49</v>
      </c>
      <c r="F5251">
        <f t="shared" ref="F5251:F5314" si="165">IF(LEN($B5251)=7,CONCATENATE(MID($B5251,1,6),"00",RIGHT($B5251,1)),IF(LEN($B5251)=8,CONCATENATE(MID($B5251,1,6),"0",RIGHT($B5251,2)),$B5251))</f>
        <v>98085</v>
      </c>
      <c r="H5251" s="14">
        <v>9084</v>
      </c>
      <c r="I5251" s="807">
        <v>9492.49</v>
      </c>
    </row>
    <row r="5252" spans="2:9" ht="30" x14ac:dyDescent="0.25">
      <c r="B5252" s="6">
        <v>98086</v>
      </c>
      <c r="C5252" s="9" t="s">
        <v>8001</v>
      </c>
      <c r="D5252" s="6" t="s">
        <v>42</v>
      </c>
      <c r="E5252" s="11">
        <f t="shared" si="164"/>
        <v>10701.25</v>
      </c>
      <c r="F5252">
        <f t="shared" si="165"/>
        <v>98086</v>
      </c>
      <c r="H5252" s="11">
        <v>10239.64</v>
      </c>
      <c r="I5252" s="76">
        <v>10701.25</v>
      </c>
    </row>
    <row r="5253" spans="2:9" ht="30" x14ac:dyDescent="0.25">
      <c r="B5253" s="4">
        <v>98087</v>
      </c>
      <c r="C5253" s="8" t="s">
        <v>8002</v>
      </c>
      <c r="D5253" s="4" t="s">
        <v>42</v>
      </c>
      <c r="E5253" s="11">
        <f t="shared" si="164"/>
        <v>11395.26</v>
      </c>
      <c r="F5253">
        <f t="shared" si="165"/>
        <v>98087</v>
      </c>
      <c r="H5253" s="14">
        <v>10902.98</v>
      </c>
      <c r="I5253" s="807">
        <v>11395.26</v>
      </c>
    </row>
    <row r="5254" spans="2:9" ht="30" x14ac:dyDescent="0.25">
      <c r="B5254" s="6">
        <v>98088</v>
      </c>
      <c r="C5254" s="9" t="s">
        <v>8003</v>
      </c>
      <c r="D5254" s="6" t="s">
        <v>42</v>
      </c>
      <c r="E5254" s="11">
        <f t="shared" si="164"/>
        <v>3298.77</v>
      </c>
      <c r="F5254">
        <f t="shared" si="165"/>
        <v>98088</v>
      </c>
      <c r="H5254" s="11">
        <v>3162.75</v>
      </c>
      <c r="I5254" s="76">
        <v>3298.77</v>
      </c>
    </row>
    <row r="5255" spans="2:9" ht="30" x14ac:dyDescent="0.25">
      <c r="B5255" s="4">
        <v>98089</v>
      </c>
      <c r="C5255" s="8" t="s">
        <v>8004</v>
      </c>
      <c r="D5255" s="4" t="s">
        <v>42</v>
      </c>
      <c r="E5255" s="11">
        <f t="shared" si="164"/>
        <v>5234.1899999999996</v>
      </c>
      <c r="F5255">
        <f t="shared" si="165"/>
        <v>98089</v>
      </c>
      <c r="H5255" s="14">
        <v>5017.3599999999997</v>
      </c>
      <c r="I5255" s="807">
        <v>5234.1899999999996</v>
      </c>
    </row>
    <row r="5256" spans="2:9" ht="30" x14ac:dyDescent="0.25">
      <c r="B5256" s="6">
        <v>98090</v>
      </c>
      <c r="C5256" s="9" t="s">
        <v>8005</v>
      </c>
      <c r="D5256" s="6" t="s">
        <v>42</v>
      </c>
      <c r="E5256" s="11">
        <f t="shared" si="164"/>
        <v>8254.2099999999991</v>
      </c>
      <c r="F5256">
        <f t="shared" si="165"/>
        <v>98090</v>
      </c>
      <c r="H5256" s="11">
        <v>7912.52</v>
      </c>
      <c r="I5256" s="76">
        <v>8254.2099999999991</v>
      </c>
    </row>
    <row r="5257" spans="2:9" ht="30" x14ac:dyDescent="0.25">
      <c r="B5257" s="4">
        <v>98091</v>
      </c>
      <c r="C5257" s="8" t="s">
        <v>8006</v>
      </c>
      <c r="D5257" s="4" t="s">
        <v>42</v>
      </c>
      <c r="E5257" s="11">
        <f t="shared" si="164"/>
        <v>10800.03</v>
      </c>
      <c r="F5257">
        <f t="shared" si="165"/>
        <v>98091</v>
      </c>
      <c r="H5257" s="14">
        <v>10353.42</v>
      </c>
      <c r="I5257" s="807">
        <v>10800.03</v>
      </c>
    </row>
    <row r="5258" spans="2:9" ht="30" x14ac:dyDescent="0.25">
      <c r="B5258" s="6">
        <v>98092</v>
      </c>
      <c r="C5258" s="9" t="s">
        <v>8007</v>
      </c>
      <c r="D5258" s="6" t="s">
        <v>42</v>
      </c>
      <c r="E5258" s="11">
        <f t="shared" si="164"/>
        <v>12564.34</v>
      </c>
      <c r="F5258">
        <f t="shared" si="165"/>
        <v>98092</v>
      </c>
      <c r="H5258" s="11">
        <v>12045.13</v>
      </c>
      <c r="I5258" s="76">
        <v>12564.34</v>
      </c>
    </row>
    <row r="5259" spans="2:9" ht="30" x14ac:dyDescent="0.25">
      <c r="B5259" s="4">
        <v>98093</v>
      </c>
      <c r="C5259" s="8" t="s">
        <v>8008</v>
      </c>
      <c r="D5259" s="4" t="s">
        <v>42</v>
      </c>
      <c r="E5259" s="11">
        <f t="shared" si="164"/>
        <v>14843.83</v>
      </c>
      <c r="F5259">
        <f t="shared" si="165"/>
        <v>98093</v>
      </c>
      <c r="H5259" s="14">
        <v>14230.85</v>
      </c>
      <c r="I5259" s="807">
        <v>14843.83</v>
      </c>
    </row>
    <row r="5260" spans="2:9" ht="30" x14ac:dyDescent="0.25">
      <c r="B5260" s="6">
        <v>98094</v>
      </c>
      <c r="C5260" s="9" t="s">
        <v>8009</v>
      </c>
      <c r="D5260" s="6" t="s">
        <v>42</v>
      </c>
      <c r="E5260" s="11">
        <f t="shared" si="164"/>
        <v>2729.65</v>
      </c>
      <c r="F5260">
        <f t="shared" si="165"/>
        <v>98094</v>
      </c>
      <c r="H5260" s="11">
        <v>2620.69</v>
      </c>
      <c r="I5260" s="76">
        <v>2729.65</v>
      </c>
    </row>
    <row r="5261" spans="2:9" ht="30" x14ac:dyDescent="0.25">
      <c r="B5261" s="4">
        <v>98099</v>
      </c>
      <c r="C5261" s="8" t="s">
        <v>8010</v>
      </c>
      <c r="D5261" s="4" t="s">
        <v>42</v>
      </c>
      <c r="E5261" s="11">
        <f t="shared" si="164"/>
        <v>4663.91</v>
      </c>
      <c r="F5261">
        <f t="shared" si="165"/>
        <v>98099</v>
      </c>
      <c r="H5261" s="14">
        <v>4477.2299999999996</v>
      </c>
      <c r="I5261" s="807">
        <v>4663.91</v>
      </c>
    </row>
    <row r="5262" spans="2:9" ht="30" x14ac:dyDescent="0.25">
      <c r="B5262" s="6">
        <v>98100</v>
      </c>
      <c r="C5262" s="9" t="s">
        <v>8011</v>
      </c>
      <c r="D5262" s="6" t="s">
        <v>42</v>
      </c>
      <c r="E5262" s="11">
        <f t="shared" si="164"/>
        <v>6121.63</v>
      </c>
      <c r="F5262">
        <f t="shared" si="165"/>
        <v>98100</v>
      </c>
      <c r="H5262" s="11">
        <v>5875.51</v>
      </c>
      <c r="I5262" s="76">
        <v>6121.63</v>
      </c>
    </row>
    <row r="5263" spans="2:9" ht="30" x14ac:dyDescent="0.25">
      <c r="B5263" s="4">
        <v>98101</v>
      </c>
      <c r="C5263" s="8" t="s">
        <v>8012</v>
      </c>
      <c r="D5263" s="4" t="s">
        <v>42</v>
      </c>
      <c r="E5263" s="11">
        <f t="shared" si="164"/>
        <v>9051.82</v>
      </c>
      <c r="F5263">
        <f t="shared" si="165"/>
        <v>98101</v>
      </c>
      <c r="H5263" s="14">
        <v>8686.11</v>
      </c>
      <c r="I5263" s="807">
        <v>9051.82</v>
      </c>
    </row>
    <row r="5264" spans="2:9" ht="30" x14ac:dyDescent="0.25">
      <c r="B5264" s="6">
        <v>98109</v>
      </c>
      <c r="C5264" s="9" t="s">
        <v>5621</v>
      </c>
      <c r="D5264" s="6" t="s">
        <v>42</v>
      </c>
      <c r="E5264" s="11">
        <f t="shared" si="164"/>
        <v>791.51</v>
      </c>
      <c r="F5264">
        <f t="shared" si="165"/>
        <v>98109</v>
      </c>
      <c r="H5264" s="11">
        <v>748.32</v>
      </c>
      <c r="I5264" s="76">
        <v>791.51</v>
      </c>
    </row>
    <row r="5265" spans="2:9" x14ac:dyDescent="0.25">
      <c r="B5265" s="4">
        <v>98110</v>
      </c>
      <c r="C5265" s="8" t="s">
        <v>5622</v>
      </c>
      <c r="D5265" s="4" t="s">
        <v>42</v>
      </c>
      <c r="E5265" s="11">
        <f t="shared" si="164"/>
        <v>378.47</v>
      </c>
      <c r="F5265">
        <f t="shared" si="165"/>
        <v>98110</v>
      </c>
      <c r="H5265" s="14">
        <v>377.1</v>
      </c>
      <c r="I5265" s="807">
        <v>378.47</v>
      </c>
    </row>
    <row r="5266" spans="2:9" x14ac:dyDescent="0.25">
      <c r="B5266" s="6">
        <v>98111</v>
      </c>
      <c r="C5266" s="9" t="s">
        <v>5623</v>
      </c>
      <c r="D5266" s="6" t="s">
        <v>42</v>
      </c>
      <c r="E5266" s="11">
        <f t="shared" si="164"/>
        <v>51.29</v>
      </c>
      <c r="F5266">
        <f t="shared" si="165"/>
        <v>98111</v>
      </c>
      <c r="H5266" s="11">
        <v>50.53</v>
      </c>
      <c r="I5266" s="76">
        <v>51.29</v>
      </c>
    </row>
    <row r="5267" spans="2:9" x14ac:dyDescent="0.25">
      <c r="B5267" s="4">
        <v>98112</v>
      </c>
      <c r="C5267" s="8" t="s">
        <v>5624</v>
      </c>
      <c r="D5267" s="4" t="s">
        <v>42</v>
      </c>
      <c r="E5267" s="11">
        <f t="shared" si="164"/>
        <v>86.75</v>
      </c>
      <c r="F5267">
        <f t="shared" si="165"/>
        <v>98112</v>
      </c>
      <c r="H5267" s="14">
        <v>84.67</v>
      </c>
      <c r="I5267" s="807">
        <v>86.75</v>
      </c>
    </row>
    <row r="5268" spans="2:9" x14ac:dyDescent="0.25">
      <c r="B5268" s="6">
        <v>98114</v>
      </c>
      <c r="C5268" s="9" t="s">
        <v>5625</v>
      </c>
      <c r="D5268" s="6" t="s">
        <v>42</v>
      </c>
      <c r="E5268" s="11">
        <f t="shared" si="164"/>
        <v>728.62</v>
      </c>
      <c r="F5268">
        <f t="shared" si="165"/>
        <v>98114</v>
      </c>
      <c r="H5268" s="11">
        <v>723.57</v>
      </c>
      <c r="I5268" s="76">
        <v>728.62</v>
      </c>
    </row>
    <row r="5269" spans="2:9" ht="30" x14ac:dyDescent="0.25">
      <c r="B5269" s="4">
        <v>98115</v>
      </c>
      <c r="C5269" s="8" t="s">
        <v>7221</v>
      </c>
      <c r="D5269" s="4" t="s">
        <v>42</v>
      </c>
      <c r="E5269" s="11">
        <f t="shared" si="164"/>
        <v>99.63</v>
      </c>
      <c r="F5269">
        <f t="shared" si="165"/>
        <v>98115</v>
      </c>
      <c r="H5269" s="14">
        <v>93.75</v>
      </c>
      <c r="I5269" s="811">
        <v>99.63</v>
      </c>
    </row>
    <row r="5270" spans="2:9" x14ac:dyDescent="0.25">
      <c r="B5270" s="6">
        <v>89349</v>
      </c>
      <c r="C5270" s="9" t="s">
        <v>6310</v>
      </c>
      <c r="D5270" s="6" t="s">
        <v>42</v>
      </c>
      <c r="E5270" s="11">
        <f t="shared" si="164"/>
        <v>21.76</v>
      </c>
      <c r="F5270">
        <f t="shared" si="165"/>
        <v>89349</v>
      </c>
      <c r="H5270" s="11">
        <v>21.41</v>
      </c>
      <c r="I5270">
        <v>21.76</v>
      </c>
    </row>
    <row r="5271" spans="2:9" x14ac:dyDescent="0.25">
      <c r="B5271" s="4">
        <v>89351</v>
      </c>
      <c r="C5271" s="8" t="s">
        <v>6311</v>
      </c>
      <c r="D5271" s="4" t="s">
        <v>42</v>
      </c>
      <c r="E5271" s="11">
        <f t="shared" si="164"/>
        <v>27.12</v>
      </c>
      <c r="F5271">
        <f t="shared" si="165"/>
        <v>89351</v>
      </c>
      <c r="H5271" s="14">
        <v>26.59</v>
      </c>
      <c r="I5271" s="811">
        <v>27.12</v>
      </c>
    </row>
    <row r="5272" spans="2:9" x14ac:dyDescent="0.25">
      <c r="B5272" s="6">
        <v>89352</v>
      </c>
      <c r="C5272" s="9" t="s">
        <v>6312</v>
      </c>
      <c r="D5272" s="6" t="s">
        <v>42</v>
      </c>
      <c r="E5272" s="11">
        <f t="shared" si="164"/>
        <v>29.29</v>
      </c>
      <c r="F5272">
        <f t="shared" si="165"/>
        <v>89352</v>
      </c>
      <c r="H5272" s="11">
        <v>28.94</v>
      </c>
      <c r="I5272">
        <v>29.29</v>
      </c>
    </row>
    <row r="5273" spans="2:9" x14ac:dyDescent="0.25">
      <c r="B5273" s="4">
        <v>89353</v>
      </c>
      <c r="C5273" s="8" t="s">
        <v>6313</v>
      </c>
      <c r="D5273" s="4" t="s">
        <v>42</v>
      </c>
      <c r="E5273" s="11">
        <f t="shared" si="164"/>
        <v>32.51</v>
      </c>
      <c r="F5273">
        <f t="shared" si="165"/>
        <v>89353</v>
      </c>
      <c r="H5273" s="14">
        <v>31.98</v>
      </c>
      <c r="I5273" s="811">
        <v>32.51</v>
      </c>
    </row>
    <row r="5274" spans="2:9" ht="30" x14ac:dyDescent="0.25">
      <c r="B5274" s="6">
        <v>89354</v>
      </c>
      <c r="C5274" s="9" t="s">
        <v>6314</v>
      </c>
      <c r="D5274" s="6" t="s">
        <v>42</v>
      </c>
      <c r="E5274" s="11">
        <f t="shared" si="164"/>
        <v>588.12</v>
      </c>
      <c r="F5274">
        <f t="shared" si="165"/>
        <v>89354</v>
      </c>
      <c r="H5274" s="11">
        <v>585.1</v>
      </c>
      <c r="I5274">
        <v>588.12</v>
      </c>
    </row>
    <row r="5275" spans="2:9" ht="30" x14ac:dyDescent="0.25">
      <c r="B5275" s="4">
        <v>89984</v>
      </c>
      <c r="C5275" s="8" t="s">
        <v>6315</v>
      </c>
      <c r="D5275" s="4" t="s">
        <v>42</v>
      </c>
      <c r="E5275" s="11">
        <f t="shared" si="164"/>
        <v>69.28</v>
      </c>
      <c r="F5275">
        <f t="shared" si="165"/>
        <v>89984</v>
      </c>
      <c r="H5275" s="14">
        <v>68.39</v>
      </c>
      <c r="I5275" s="811">
        <v>69.28</v>
      </c>
    </row>
    <row r="5276" spans="2:9" ht="30" x14ac:dyDescent="0.25">
      <c r="B5276" s="6">
        <v>89985</v>
      </c>
      <c r="C5276" s="9" t="s">
        <v>6316</v>
      </c>
      <c r="D5276" s="6" t="s">
        <v>42</v>
      </c>
      <c r="E5276" s="11">
        <f t="shared" si="164"/>
        <v>73.13</v>
      </c>
      <c r="F5276">
        <f t="shared" si="165"/>
        <v>89985</v>
      </c>
      <c r="H5276" s="11">
        <v>72.05</v>
      </c>
      <c r="I5276">
        <v>73.13</v>
      </c>
    </row>
    <row r="5277" spans="2:9" ht="30" x14ac:dyDescent="0.25">
      <c r="B5277" s="4">
        <v>89986</v>
      </c>
      <c r="C5277" s="8" t="s">
        <v>6317</v>
      </c>
      <c r="D5277" s="4" t="s">
        <v>42</v>
      </c>
      <c r="E5277" s="11">
        <f t="shared" si="164"/>
        <v>67.55</v>
      </c>
      <c r="F5277">
        <f t="shared" si="165"/>
        <v>89986</v>
      </c>
      <c r="H5277" s="14">
        <v>66.66</v>
      </c>
      <c r="I5277" s="811">
        <v>67.55</v>
      </c>
    </row>
    <row r="5278" spans="2:9" ht="30" x14ac:dyDescent="0.25">
      <c r="B5278" s="6">
        <v>89987</v>
      </c>
      <c r="C5278" s="9" t="s">
        <v>6318</v>
      </c>
      <c r="D5278" s="6" t="s">
        <v>42</v>
      </c>
      <c r="E5278" s="11">
        <f t="shared" si="164"/>
        <v>76.91</v>
      </c>
      <c r="F5278">
        <f t="shared" si="165"/>
        <v>89987</v>
      </c>
      <c r="H5278" s="11">
        <v>75.83</v>
      </c>
      <c r="I5278">
        <v>76.91</v>
      </c>
    </row>
    <row r="5279" spans="2:9" x14ac:dyDescent="0.25">
      <c r="B5279" s="4">
        <v>90371</v>
      </c>
      <c r="C5279" s="8" t="s">
        <v>6319</v>
      </c>
      <c r="D5279" s="4" t="s">
        <v>42</v>
      </c>
      <c r="E5279" s="11">
        <f t="shared" si="164"/>
        <v>24.15</v>
      </c>
      <c r="F5279">
        <f t="shared" si="165"/>
        <v>90371</v>
      </c>
      <c r="H5279" s="14">
        <v>23.62</v>
      </c>
      <c r="I5279" s="811">
        <v>24.15</v>
      </c>
    </row>
    <row r="5280" spans="2:9" x14ac:dyDescent="0.25">
      <c r="B5280" s="6">
        <v>94489</v>
      </c>
      <c r="C5280" s="9" t="s">
        <v>6320</v>
      </c>
      <c r="D5280" s="6" t="s">
        <v>42</v>
      </c>
      <c r="E5280" s="11">
        <f t="shared" si="164"/>
        <v>24.55</v>
      </c>
      <c r="F5280">
        <f t="shared" si="165"/>
        <v>94489</v>
      </c>
      <c r="H5280" s="11">
        <v>24.16</v>
      </c>
      <c r="I5280">
        <v>24.55</v>
      </c>
    </row>
    <row r="5281" spans="2:9" x14ac:dyDescent="0.25">
      <c r="B5281" s="4">
        <v>94490</v>
      </c>
      <c r="C5281" s="8" t="s">
        <v>6321</v>
      </c>
      <c r="D5281" s="4" t="s">
        <v>42</v>
      </c>
      <c r="E5281" s="11">
        <f t="shared" si="164"/>
        <v>35.81</v>
      </c>
      <c r="F5281">
        <f t="shared" si="165"/>
        <v>94490</v>
      </c>
      <c r="H5281" s="14">
        <v>35.42</v>
      </c>
      <c r="I5281" s="811">
        <v>35.81</v>
      </c>
    </row>
    <row r="5282" spans="2:9" x14ac:dyDescent="0.25">
      <c r="B5282" s="6">
        <v>94491</v>
      </c>
      <c r="C5282" s="9" t="s">
        <v>6322</v>
      </c>
      <c r="D5282" s="6" t="s">
        <v>42</v>
      </c>
      <c r="E5282" s="11">
        <f t="shared" si="164"/>
        <v>49.08</v>
      </c>
      <c r="F5282">
        <f t="shared" si="165"/>
        <v>94491</v>
      </c>
      <c r="H5282" s="11">
        <v>48.52</v>
      </c>
      <c r="I5282">
        <v>49.08</v>
      </c>
    </row>
    <row r="5283" spans="2:9" x14ac:dyDescent="0.25">
      <c r="B5283" s="4">
        <v>94492</v>
      </c>
      <c r="C5283" s="8" t="s">
        <v>6323</v>
      </c>
      <c r="D5283" s="4" t="s">
        <v>42</v>
      </c>
      <c r="E5283" s="11">
        <f t="shared" si="164"/>
        <v>50.41</v>
      </c>
      <c r="F5283">
        <f t="shared" si="165"/>
        <v>94492</v>
      </c>
      <c r="H5283" s="14">
        <v>49.85</v>
      </c>
      <c r="I5283" s="811">
        <v>50.41</v>
      </c>
    </row>
    <row r="5284" spans="2:9" x14ac:dyDescent="0.25">
      <c r="B5284" s="6">
        <v>94493</v>
      </c>
      <c r="C5284" s="9" t="s">
        <v>6324</v>
      </c>
      <c r="D5284" s="6" t="s">
        <v>42</v>
      </c>
      <c r="E5284" s="11">
        <f t="shared" si="164"/>
        <v>92.42</v>
      </c>
      <c r="F5284">
        <f t="shared" si="165"/>
        <v>94493</v>
      </c>
      <c r="H5284" s="11">
        <v>91.53</v>
      </c>
      <c r="I5284">
        <v>92.42</v>
      </c>
    </row>
    <row r="5285" spans="2:9" x14ac:dyDescent="0.25">
      <c r="B5285" s="4">
        <v>94495</v>
      </c>
      <c r="C5285" s="8" t="s">
        <v>6325</v>
      </c>
      <c r="D5285" s="4" t="s">
        <v>42</v>
      </c>
      <c r="E5285" s="11">
        <f t="shared" si="164"/>
        <v>50.1</v>
      </c>
      <c r="F5285">
        <f t="shared" si="165"/>
        <v>94495</v>
      </c>
      <c r="H5285" s="14">
        <v>49.38</v>
      </c>
      <c r="I5285" s="811">
        <v>50.1</v>
      </c>
    </row>
    <row r="5286" spans="2:9" x14ac:dyDescent="0.25">
      <c r="B5286" s="6">
        <v>94496</v>
      </c>
      <c r="C5286" s="9" t="s">
        <v>6326</v>
      </c>
      <c r="D5286" s="6" t="s">
        <v>42</v>
      </c>
      <c r="E5286" s="11">
        <f t="shared" si="164"/>
        <v>68.25</v>
      </c>
      <c r="F5286">
        <f t="shared" si="165"/>
        <v>94496</v>
      </c>
      <c r="H5286" s="11">
        <v>67.260000000000005</v>
      </c>
      <c r="I5286">
        <v>68.25</v>
      </c>
    </row>
    <row r="5287" spans="2:9" x14ac:dyDescent="0.25">
      <c r="B5287" s="4">
        <v>94497</v>
      </c>
      <c r="C5287" s="8" t="s">
        <v>6327</v>
      </c>
      <c r="D5287" s="4" t="s">
        <v>42</v>
      </c>
      <c r="E5287" s="11">
        <f t="shared" si="164"/>
        <v>86.51</v>
      </c>
      <c r="F5287">
        <f t="shared" si="165"/>
        <v>94497</v>
      </c>
      <c r="H5287" s="14">
        <v>85.23</v>
      </c>
      <c r="I5287" s="811">
        <v>86.51</v>
      </c>
    </row>
    <row r="5288" spans="2:9" x14ac:dyDescent="0.25">
      <c r="B5288" s="6">
        <v>94498</v>
      </c>
      <c r="C5288" s="9" t="s">
        <v>6328</v>
      </c>
      <c r="D5288" s="6" t="s">
        <v>42</v>
      </c>
      <c r="E5288" s="11">
        <f t="shared" si="164"/>
        <v>119.22</v>
      </c>
      <c r="F5288">
        <f t="shared" si="165"/>
        <v>94498</v>
      </c>
      <c r="H5288" s="11">
        <v>117.56</v>
      </c>
      <c r="I5288">
        <v>119.22</v>
      </c>
    </row>
    <row r="5289" spans="2:9" x14ac:dyDescent="0.25">
      <c r="B5289" s="4">
        <v>94499</v>
      </c>
      <c r="C5289" s="8" t="s">
        <v>6329</v>
      </c>
      <c r="D5289" s="4" t="s">
        <v>42</v>
      </c>
      <c r="E5289" s="11">
        <f t="shared" si="164"/>
        <v>235.37</v>
      </c>
      <c r="F5289">
        <f t="shared" si="165"/>
        <v>94499</v>
      </c>
      <c r="H5289" s="14">
        <v>233.15</v>
      </c>
      <c r="I5289" s="811">
        <v>235.37</v>
      </c>
    </row>
    <row r="5290" spans="2:9" x14ac:dyDescent="0.25">
      <c r="B5290" s="6">
        <v>94500</v>
      </c>
      <c r="C5290" s="9" t="s">
        <v>6330</v>
      </c>
      <c r="D5290" s="6" t="s">
        <v>42</v>
      </c>
      <c r="E5290" s="11">
        <f t="shared" si="164"/>
        <v>285.83999999999997</v>
      </c>
      <c r="F5290">
        <f t="shared" si="165"/>
        <v>94500</v>
      </c>
      <c r="H5290" s="11">
        <v>283.06</v>
      </c>
      <c r="I5290">
        <v>285.83999999999997</v>
      </c>
    </row>
    <row r="5291" spans="2:9" x14ac:dyDescent="0.25">
      <c r="B5291" s="4">
        <v>94501</v>
      </c>
      <c r="C5291" s="8" t="s">
        <v>6331</v>
      </c>
      <c r="D5291" s="4" t="s">
        <v>42</v>
      </c>
      <c r="E5291" s="11">
        <f t="shared" si="164"/>
        <v>573.6</v>
      </c>
      <c r="F5291">
        <f t="shared" si="165"/>
        <v>94501</v>
      </c>
      <c r="H5291" s="14">
        <v>570.08000000000004</v>
      </c>
      <c r="I5291" s="811">
        <v>573.6</v>
      </c>
    </row>
    <row r="5292" spans="2:9" ht="30" x14ac:dyDescent="0.25">
      <c r="B5292" s="6">
        <v>94792</v>
      </c>
      <c r="C5292" s="9" t="s">
        <v>6332</v>
      </c>
      <c r="D5292" s="6" t="s">
        <v>42</v>
      </c>
      <c r="E5292" s="11">
        <f t="shared" si="164"/>
        <v>93.63</v>
      </c>
      <c r="F5292">
        <f t="shared" si="165"/>
        <v>94792</v>
      </c>
      <c r="H5292" s="11">
        <v>92.36</v>
      </c>
      <c r="I5292">
        <v>93.63</v>
      </c>
    </row>
    <row r="5293" spans="2:9" ht="30" x14ac:dyDescent="0.25">
      <c r="B5293" s="4">
        <v>94793</v>
      </c>
      <c r="C5293" s="8" t="s">
        <v>6333</v>
      </c>
      <c r="D5293" s="4" t="s">
        <v>42</v>
      </c>
      <c r="E5293" s="11">
        <f t="shared" si="164"/>
        <v>127.94</v>
      </c>
      <c r="F5293">
        <f t="shared" si="165"/>
        <v>94793</v>
      </c>
      <c r="H5293" s="14">
        <v>126.41</v>
      </c>
      <c r="I5293" s="811">
        <v>127.94</v>
      </c>
    </row>
    <row r="5294" spans="2:9" ht="30" x14ac:dyDescent="0.25">
      <c r="B5294" s="6">
        <v>94794</v>
      </c>
      <c r="C5294" s="9" t="s">
        <v>6334</v>
      </c>
      <c r="D5294" s="6" t="s">
        <v>42</v>
      </c>
      <c r="E5294" s="11">
        <f t="shared" si="164"/>
        <v>136.02000000000001</v>
      </c>
      <c r="F5294">
        <f t="shared" si="165"/>
        <v>94794</v>
      </c>
      <c r="H5294" s="11">
        <v>134.19</v>
      </c>
      <c r="I5294">
        <v>136.02000000000001</v>
      </c>
    </row>
    <row r="5295" spans="2:9" x14ac:dyDescent="0.25">
      <c r="B5295" s="4">
        <v>94795</v>
      </c>
      <c r="C5295" s="8" t="s">
        <v>6335</v>
      </c>
      <c r="D5295" s="4" t="s">
        <v>42</v>
      </c>
      <c r="E5295" s="11">
        <f t="shared" si="164"/>
        <v>34.86</v>
      </c>
      <c r="F5295">
        <f t="shared" si="165"/>
        <v>94795</v>
      </c>
      <c r="H5295" s="14">
        <v>34.26</v>
      </c>
      <c r="I5295" s="811">
        <v>34.86</v>
      </c>
    </row>
    <row r="5296" spans="2:9" x14ac:dyDescent="0.25">
      <c r="B5296" s="6">
        <v>94796</v>
      </c>
      <c r="C5296" s="9" t="s">
        <v>6336</v>
      </c>
      <c r="D5296" s="6" t="s">
        <v>42</v>
      </c>
      <c r="E5296" s="11">
        <f t="shared" si="164"/>
        <v>40.270000000000003</v>
      </c>
      <c r="F5296">
        <f t="shared" si="165"/>
        <v>94796</v>
      </c>
      <c r="H5296" s="11">
        <v>39.340000000000003</v>
      </c>
      <c r="I5296" s="76">
        <v>40.270000000000003</v>
      </c>
    </row>
    <row r="5297" spans="2:9" x14ac:dyDescent="0.25">
      <c r="B5297" s="4">
        <v>94797</v>
      </c>
      <c r="C5297" s="8" t="s">
        <v>6337</v>
      </c>
      <c r="D5297" s="4" t="s">
        <v>42</v>
      </c>
      <c r="E5297" s="11">
        <f t="shared" si="164"/>
        <v>82.55</v>
      </c>
      <c r="F5297">
        <f t="shared" si="165"/>
        <v>94797</v>
      </c>
      <c r="H5297" s="14">
        <v>81.290000000000006</v>
      </c>
      <c r="I5297" s="807">
        <v>82.55</v>
      </c>
    </row>
    <row r="5298" spans="2:9" x14ac:dyDescent="0.25">
      <c r="B5298" s="6">
        <v>94798</v>
      </c>
      <c r="C5298" s="9" t="s">
        <v>6338</v>
      </c>
      <c r="D5298" s="6" t="s">
        <v>42</v>
      </c>
      <c r="E5298" s="11">
        <f t="shared" si="164"/>
        <v>136.5</v>
      </c>
      <c r="F5298">
        <f t="shared" si="165"/>
        <v>94798</v>
      </c>
      <c r="H5298" s="11">
        <v>134.79</v>
      </c>
      <c r="I5298">
        <v>136.5</v>
      </c>
    </row>
    <row r="5299" spans="2:9" x14ac:dyDescent="0.25">
      <c r="B5299" s="4">
        <v>94799</v>
      </c>
      <c r="C5299" s="8" t="s">
        <v>6339</v>
      </c>
      <c r="D5299" s="4" t="s">
        <v>42</v>
      </c>
      <c r="E5299" s="11">
        <f t="shared" si="164"/>
        <v>167.72</v>
      </c>
      <c r="F5299">
        <f t="shared" si="165"/>
        <v>94799</v>
      </c>
      <c r="H5299" s="14">
        <v>165.49</v>
      </c>
      <c r="I5299" s="807">
        <v>167.72</v>
      </c>
    </row>
    <row r="5300" spans="2:9" x14ac:dyDescent="0.25">
      <c r="B5300" s="6">
        <v>94800</v>
      </c>
      <c r="C5300" s="9" t="s">
        <v>6340</v>
      </c>
      <c r="D5300" s="6" t="s">
        <v>42</v>
      </c>
      <c r="E5300" s="11">
        <f t="shared" si="164"/>
        <v>215.36</v>
      </c>
      <c r="F5300">
        <f t="shared" si="165"/>
        <v>94800</v>
      </c>
      <c r="H5300" s="11">
        <v>212.49</v>
      </c>
      <c r="I5300" s="76">
        <v>215.36</v>
      </c>
    </row>
    <row r="5301" spans="2:9" x14ac:dyDescent="0.25">
      <c r="B5301" s="4">
        <v>95248</v>
      </c>
      <c r="C5301" s="8" t="s">
        <v>6341</v>
      </c>
      <c r="D5301" s="4" t="s">
        <v>42</v>
      </c>
      <c r="E5301" s="11">
        <f t="shared" si="164"/>
        <v>42.18</v>
      </c>
      <c r="F5301">
        <f t="shared" si="165"/>
        <v>95248</v>
      </c>
      <c r="H5301" s="14">
        <v>41.83</v>
      </c>
      <c r="I5301" s="807">
        <v>42.18</v>
      </c>
    </row>
    <row r="5302" spans="2:9" x14ac:dyDescent="0.25">
      <c r="B5302" s="6">
        <v>95249</v>
      </c>
      <c r="C5302" s="9" t="s">
        <v>6342</v>
      </c>
      <c r="D5302" s="6" t="s">
        <v>42</v>
      </c>
      <c r="E5302" s="11">
        <f t="shared" si="164"/>
        <v>49.97</v>
      </c>
      <c r="F5302">
        <f t="shared" si="165"/>
        <v>95249</v>
      </c>
      <c r="H5302" s="11">
        <v>49.44</v>
      </c>
      <c r="I5302">
        <v>49.97</v>
      </c>
    </row>
    <row r="5303" spans="2:9" x14ac:dyDescent="0.25">
      <c r="B5303" s="4">
        <v>95250</v>
      </c>
      <c r="C5303" s="8" t="s">
        <v>6343</v>
      </c>
      <c r="D5303" s="4" t="s">
        <v>42</v>
      </c>
      <c r="E5303" s="11">
        <f t="shared" si="164"/>
        <v>67.430000000000007</v>
      </c>
      <c r="F5303">
        <f t="shared" si="165"/>
        <v>95250</v>
      </c>
      <c r="H5303" s="14">
        <v>66.709999999999994</v>
      </c>
      <c r="I5303" s="811">
        <v>67.430000000000007</v>
      </c>
    </row>
    <row r="5304" spans="2:9" x14ac:dyDescent="0.25">
      <c r="B5304" s="6">
        <v>95251</v>
      </c>
      <c r="C5304" s="9" t="s">
        <v>6344</v>
      </c>
      <c r="D5304" s="6" t="s">
        <v>42</v>
      </c>
      <c r="E5304" s="11">
        <f t="shared" si="164"/>
        <v>99.58</v>
      </c>
      <c r="F5304">
        <f t="shared" si="165"/>
        <v>95251</v>
      </c>
      <c r="H5304" s="11">
        <v>98.59</v>
      </c>
      <c r="I5304">
        <v>99.58</v>
      </c>
    </row>
    <row r="5305" spans="2:9" x14ac:dyDescent="0.25">
      <c r="B5305" s="4">
        <v>95252</v>
      </c>
      <c r="C5305" s="8" t="s">
        <v>6345</v>
      </c>
      <c r="D5305" s="4" t="s">
        <v>42</v>
      </c>
      <c r="E5305" s="11">
        <f t="shared" si="164"/>
        <v>120.89</v>
      </c>
      <c r="F5305">
        <f t="shared" si="165"/>
        <v>95252</v>
      </c>
      <c r="H5305" s="14">
        <v>119.61</v>
      </c>
      <c r="I5305" s="807">
        <v>120.89</v>
      </c>
    </row>
    <row r="5306" spans="2:9" x14ac:dyDescent="0.25">
      <c r="B5306" s="6">
        <v>95253</v>
      </c>
      <c r="C5306" s="9" t="s">
        <v>6346</v>
      </c>
      <c r="D5306" s="6" t="s">
        <v>42</v>
      </c>
      <c r="E5306" s="11">
        <f t="shared" si="164"/>
        <v>183.28</v>
      </c>
      <c r="F5306">
        <f t="shared" si="165"/>
        <v>95253</v>
      </c>
      <c r="H5306" s="11">
        <v>181.62</v>
      </c>
      <c r="I5306" s="76">
        <v>183.28</v>
      </c>
    </row>
    <row r="5307" spans="2:9" x14ac:dyDescent="0.25">
      <c r="B5307" s="4">
        <v>99619</v>
      </c>
      <c r="C5307" s="8" t="s">
        <v>6347</v>
      </c>
      <c r="D5307" s="4" t="s">
        <v>42</v>
      </c>
      <c r="E5307" s="11">
        <f t="shared" si="164"/>
        <v>118.18</v>
      </c>
      <c r="F5307">
        <f t="shared" si="165"/>
        <v>99619</v>
      </c>
      <c r="H5307" s="14">
        <v>117.65</v>
      </c>
      <c r="I5307" s="811">
        <v>118.18</v>
      </c>
    </row>
    <row r="5308" spans="2:9" x14ac:dyDescent="0.25">
      <c r="B5308" s="6">
        <v>99620</v>
      </c>
      <c r="C5308" s="9" t="s">
        <v>6348</v>
      </c>
      <c r="D5308" s="6" t="s">
        <v>42</v>
      </c>
      <c r="E5308" s="11">
        <f t="shared" si="164"/>
        <v>160.56</v>
      </c>
      <c r="F5308">
        <f t="shared" si="165"/>
        <v>99620</v>
      </c>
      <c r="H5308" s="11">
        <v>159.84</v>
      </c>
      <c r="I5308" s="76">
        <v>160.56</v>
      </c>
    </row>
    <row r="5309" spans="2:9" x14ac:dyDescent="0.25">
      <c r="B5309" s="4">
        <v>99621</v>
      </c>
      <c r="C5309" s="8" t="s">
        <v>6349</v>
      </c>
      <c r="D5309" s="4" t="s">
        <v>42</v>
      </c>
      <c r="E5309" s="11">
        <f t="shared" si="164"/>
        <v>239.38</v>
      </c>
      <c r="F5309">
        <f t="shared" si="165"/>
        <v>99621</v>
      </c>
      <c r="H5309" s="14">
        <v>238.39</v>
      </c>
      <c r="I5309" s="807">
        <v>239.38</v>
      </c>
    </row>
    <row r="5310" spans="2:9" x14ac:dyDescent="0.25">
      <c r="B5310" s="6">
        <v>99622</v>
      </c>
      <c r="C5310" s="9" t="s">
        <v>6350</v>
      </c>
      <c r="D5310" s="6" t="s">
        <v>42</v>
      </c>
      <c r="E5310" s="11">
        <f t="shared" si="164"/>
        <v>269.26</v>
      </c>
      <c r="F5310">
        <f t="shared" si="165"/>
        <v>99622</v>
      </c>
      <c r="H5310" s="11">
        <v>267.98</v>
      </c>
      <c r="I5310" s="76">
        <v>269.26</v>
      </c>
    </row>
    <row r="5311" spans="2:9" x14ac:dyDescent="0.25">
      <c r="B5311" s="4">
        <v>99623</v>
      </c>
      <c r="C5311" s="8" t="s">
        <v>6351</v>
      </c>
      <c r="D5311" s="4" t="s">
        <v>42</v>
      </c>
      <c r="E5311" s="11">
        <f t="shared" si="164"/>
        <v>375.86</v>
      </c>
      <c r="F5311">
        <f t="shared" si="165"/>
        <v>99623</v>
      </c>
      <c r="H5311" s="14">
        <v>374.2</v>
      </c>
      <c r="I5311" s="811">
        <v>375.86</v>
      </c>
    </row>
    <row r="5312" spans="2:9" x14ac:dyDescent="0.25">
      <c r="B5312" s="6">
        <v>99624</v>
      </c>
      <c r="C5312" s="9" t="s">
        <v>6352</v>
      </c>
      <c r="D5312" s="6" t="s">
        <v>42</v>
      </c>
      <c r="E5312" s="11">
        <f t="shared" si="164"/>
        <v>535.99</v>
      </c>
      <c r="F5312">
        <f t="shared" si="165"/>
        <v>99624</v>
      </c>
      <c r="H5312" s="11">
        <v>533.77</v>
      </c>
      <c r="I5312">
        <v>535.99</v>
      </c>
    </row>
    <row r="5313" spans="2:9" x14ac:dyDescent="0.25">
      <c r="B5313" s="4">
        <v>99625</v>
      </c>
      <c r="C5313" s="8" t="s">
        <v>6353</v>
      </c>
      <c r="D5313" s="4" t="s">
        <v>42</v>
      </c>
      <c r="E5313" s="11">
        <f t="shared" si="164"/>
        <v>737.52</v>
      </c>
      <c r="F5313">
        <f t="shared" si="165"/>
        <v>99625</v>
      </c>
      <c r="H5313" s="14">
        <v>734.74</v>
      </c>
      <c r="I5313" s="811">
        <v>737.52</v>
      </c>
    </row>
    <row r="5314" spans="2:9" x14ac:dyDescent="0.25">
      <c r="B5314" s="6">
        <v>99626</v>
      </c>
      <c r="C5314" s="9" t="s">
        <v>6354</v>
      </c>
      <c r="D5314" s="6" t="s">
        <v>42</v>
      </c>
      <c r="E5314" s="11">
        <f t="shared" si="164"/>
        <v>1136.28</v>
      </c>
      <c r="F5314">
        <f t="shared" si="165"/>
        <v>99626</v>
      </c>
      <c r="H5314" s="11">
        <v>1132.76</v>
      </c>
      <c r="I5314" s="76">
        <v>1136.28</v>
      </c>
    </row>
    <row r="5315" spans="2:9" x14ac:dyDescent="0.25">
      <c r="B5315" s="4">
        <v>99627</v>
      </c>
      <c r="C5315" s="8" t="s">
        <v>6355</v>
      </c>
      <c r="D5315" s="4" t="s">
        <v>42</v>
      </c>
      <c r="E5315" s="11">
        <f t="shared" ref="E5315:E5378" si="166">IF($K$2=$H$1,H5315,I5315)</f>
        <v>71.28</v>
      </c>
      <c r="F5315">
        <f t="shared" ref="F5315:F5378" si="167">IF(LEN($B5315)=7,CONCATENATE(MID($B5315,1,6),"00",RIGHT($B5315,1)),IF(LEN($B5315)=8,CONCATENATE(MID($B5315,1,6),"0",RIGHT($B5315,2)),$B5315))</f>
        <v>99627</v>
      </c>
      <c r="H5315" s="14">
        <v>70.930000000000007</v>
      </c>
      <c r="I5315" s="811">
        <v>71.28</v>
      </c>
    </row>
    <row r="5316" spans="2:9" x14ac:dyDescent="0.25">
      <c r="B5316" s="6">
        <v>99628</v>
      </c>
      <c r="C5316" s="9" t="s">
        <v>6356</v>
      </c>
      <c r="D5316" s="6" t="s">
        <v>42</v>
      </c>
      <c r="E5316" s="11">
        <f t="shared" si="166"/>
        <v>77.650000000000006</v>
      </c>
      <c r="F5316">
        <f t="shared" si="167"/>
        <v>99628</v>
      </c>
      <c r="H5316" s="11">
        <v>77.12</v>
      </c>
      <c r="I5316">
        <v>77.650000000000006</v>
      </c>
    </row>
    <row r="5317" spans="2:9" x14ac:dyDescent="0.25">
      <c r="B5317" s="4">
        <v>99629</v>
      </c>
      <c r="C5317" s="8" t="s">
        <v>6357</v>
      </c>
      <c r="D5317" s="4" t="s">
        <v>42</v>
      </c>
      <c r="E5317" s="11">
        <f t="shared" si="166"/>
        <v>86.17</v>
      </c>
      <c r="F5317">
        <f t="shared" si="167"/>
        <v>99629</v>
      </c>
      <c r="H5317" s="14">
        <v>85.45</v>
      </c>
      <c r="I5317" s="807">
        <v>86.17</v>
      </c>
    </row>
    <row r="5318" spans="2:9" x14ac:dyDescent="0.25">
      <c r="B5318" s="6">
        <v>99630</v>
      </c>
      <c r="C5318" s="9" t="s">
        <v>6358</v>
      </c>
      <c r="D5318" s="6" t="s">
        <v>42</v>
      </c>
      <c r="E5318" s="11">
        <f t="shared" si="166"/>
        <v>128.27000000000001</v>
      </c>
      <c r="F5318">
        <f t="shared" si="167"/>
        <v>99630</v>
      </c>
      <c r="H5318" s="11">
        <v>127.28</v>
      </c>
      <c r="I5318" s="76">
        <v>128.27000000000001</v>
      </c>
    </row>
    <row r="5319" spans="2:9" x14ac:dyDescent="0.25">
      <c r="B5319" s="4">
        <v>99631</v>
      </c>
      <c r="C5319" s="8" t="s">
        <v>6359</v>
      </c>
      <c r="D5319" s="4" t="s">
        <v>42</v>
      </c>
      <c r="E5319" s="11">
        <f t="shared" si="166"/>
        <v>149.19</v>
      </c>
      <c r="F5319">
        <f t="shared" si="167"/>
        <v>99631</v>
      </c>
      <c r="H5319" s="14">
        <v>147.91</v>
      </c>
      <c r="I5319" s="811">
        <v>149.19</v>
      </c>
    </row>
    <row r="5320" spans="2:9" x14ac:dyDescent="0.25">
      <c r="B5320" s="6">
        <v>99632</v>
      </c>
      <c r="C5320" s="9" t="s">
        <v>6360</v>
      </c>
      <c r="D5320" s="6" t="s">
        <v>42</v>
      </c>
      <c r="E5320" s="11">
        <f t="shared" si="166"/>
        <v>215.29</v>
      </c>
      <c r="F5320">
        <f t="shared" si="167"/>
        <v>99632</v>
      </c>
      <c r="H5320" s="11">
        <v>213.63</v>
      </c>
      <c r="I5320">
        <v>215.29</v>
      </c>
    </row>
    <row r="5321" spans="2:9" x14ac:dyDescent="0.25">
      <c r="B5321" s="4">
        <v>99633</v>
      </c>
      <c r="C5321" s="8" t="s">
        <v>6361</v>
      </c>
      <c r="D5321" s="4" t="s">
        <v>42</v>
      </c>
      <c r="E5321" s="11">
        <f t="shared" si="166"/>
        <v>462.81</v>
      </c>
      <c r="F5321">
        <f t="shared" si="167"/>
        <v>99633</v>
      </c>
      <c r="H5321" s="14">
        <v>460.03</v>
      </c>
      <c r="I5321" s="811">
        <v>462.81</v>
      </c>
    </row>
    <row r="5322" spans="2:9" x14ac:dyDescent="0.25">
      <c r="B5322" s="6">
        <v>99634</v>
      </c>
      <c r="C5322" s="9" t="s">
        <v>6362</v>
      </c>
      <c r="D5322" s="6" t="s">
        <v>42</v>
      </c>
      <c r="E5322" s="11">
        <f t="shared" si="166"/>
        <v>790.63</v>
      </c>
      <c r="F5322">
        <f t="shared" si="167"/>
        <v>99634</v>
      </c>
      <c r="H5322" s="11">
        <v>787.11</v>
      </c>
      <c r="I5322">
        <v>790.63</v>
      </c>
    </row>
    <row r="5323" spans="2:9" x14ac:dyDescent="0.25">
      <c r="B5323" s="4">
        <v>99635</v>
      </c>
      <c r="C5323" s="8" t="s">
        <v>6363</v>
      </c>
      <c r="D5323" s="4" t="s">
        <v>42</v>
      </c>
      <c r="E5323" s="11">
        <f t="shared" si="166"/>
        <v>193.19</v>
      </c>
      <c r="F5323">
        <f t="shared" si="167"/>
        <v>99635</v>
      </c>
      <c r="H5323" s="14">
        <v>188.67</v>
      </c>
      <c r="I5323" s="811">
        <v>193.19</v>
      </c>
    </row>
    <row r="5324" spans="2:9" x14ac:dyDescent="0.25">
      <c r="B5324" s="6">
        <v>103008</v>
      </c>
      <c r="C5324" s="9" t="s">
        <v>6364</v>
      </c>
      <c r="D5324" s="6" t="s">
        <v>42</v>
      </c>
      <c r="E5324" s="11">
        <f t="shared" si="166"/>
        <v>96.63</v>
      </c>
      <c r="F5324">
        <f t="shared" si="167"/>
        <v>103008</v>
      </c>
      <c r="H5324" s="11">
        <v>96.28</v>
      </c>
      <c r="I5324">
        <v>96.63</v>
      </c>
    </row>
    <row r="5325" spans="2:9" x14ac:dyDescent="0.25">
      <c r="B5325" s="4">
        <v>103009</v>
      </c>
      <c r="C5325" s="8" t="s">
        <v>6365</v>
      </c>
      <c r="D5325" s="4" t="s">
        <v>42</v>
      </c>
      <c r="E5325" s="11">
        <f t="shared" si="166"/>
        <v>340.71</v>
      </c>
      <c r="F5325">
        <f t="shared" si="167"/>
        <v>103009</v>
      </c>
      <c r="H5325" s="14">
        <v>338.49</v>
      </c>
      <c r="I5325" s="811">
        <v>340.71</v>
      </c>
    </row>
    <row r="5326" spans="2:9" x14ac:dyDescent="0.25">
      <c r="B5326" s="6">
        <v>103010</v>
      </c>
      <c r="C5326" s="9" t="s">
        <v>6366</v>
      </c>
      <c r="D5326" s="6" t="s">
        <v>42</v>
      </c>
      <c r="E5326" s="11">
        <f t="shared" si="166"/>
        <v>73.27</v>
      </c>
      <c r="F5326">
        <f t="shared" si="167"/>
        <v>103010</v>
      </c>
      <c r="H5326" s="11">
        <v>73</v>
      </c>
      <c r="I5326" s="76">
        <v>73.27</v>
      </c>
    </row>
    <row r="5327" spans="2:9" x14ac:dyDescent="0.25">
      <c r="B5327" s="4">
        <v>103011</v>
      </c>
      <c r="C5327" s="8" t="s">
        <v>6367</v>
      </c>
      <c r="D5327" s="4" t="s">
        <v>42</v>
      </c>
      <c r="E5327" s="11">
        <f t="shared" si="166"/>
        <v>81.650000000000006</v>
      </c>
      <c r="F5327">
        <f t="shared" si="167"/>
        <v>103011</v>
      </c>
      <c r="H5327" s="14">
        <v>81.290000000000006</v>
      </c>
      <c r="I5327" s="811">
        <v>81.650000000000006</v>
      </c>
    </row>
    <row r="5328" spans="2:9" x14ac:dyDescent="0.25">
      <c r="B5328" s="6">
        <v>103012</v>
      </c>
      <c r="C5328" s="9" t="s">
        <v>6368</v>
      </c>
      <c r="D5328" s="6" t="s">
        <v>42</v>
      </c>
      <c r="E5328" s="11">
        <f t="shared" si="166"/>
        <v>128.82</v>
      </c>
      <c r="F5328">
        <f t="shared" si="167"/>
        <v>103012</v>
      </c>
      <c r="H5328" s="11">
        <v>128.32</v>
      </c>
      <c r="I5328">
        <v>128.82</v>
      </c>
    </row>
    <row r="5329" spans="2:9" x14ac:dyDescent="0.25">
      <c r="B5329" s="4">
        <v>103013</v>
      </c>
      <c r="C5329" s="8" t="s">
        <v>6369</v>
      </c>
      <c r="D5329" s="4" t="s">
        <v>42</v>
      </c>
      <c r="E5329" s="11">
        <f t="shared" si="166"/>
        <v>138.58000000000001</v>
      </c>
      <c r="F5329">
        <f t="shared" si="167"/>
        <v>103013</v>
      </c>
      <c r="H5329" s="14">
        <v>137.94</v>
      </c>
      <c r="I5329" s="811">
        <v>138.58000000000001</v>
      </c>
    </row>
    <row r="5330" spans="2:9" x14ac:dyDescent="0.25">
      <c r="B5330" s="6">
        <v>103014</v>
      </c>
      <c r="C5330" s="9" t="s">
        <v>6370</v>
      </c>
      <c r="D5330" s="6" t="s">
        <v>42</v>
      </c>
      <c r="E5330" s="11">
        <f t="shared" si="166"/>
        <v>208.52</v>
      </c>
      <c r="F5330">
        <f t="shared" si="167"/>
        <v>103014</v>
      </c>
      <c r="H5330" s="11">
        <v>207.69</v>
      </c>
      <c r="I5330">
        <v>208.52</v>
      </c>
    </row>
    <row r="5331" spans="2:9" x14ac:dyDescent="0.25">
      <c r="B5331" s="4">
        <v>103015</v>
      </c>
      <c r="C5331" s="8" t="s">
        <v>6371</v>
      </c>
      <c r="D5331" s="4" t="s">
        <v>42</v>
      </c>
      <c r="E5331" s="11">
        <f t="shared" si="166"/>
        <v>369</v>
      </c>
      <c r="F5331">
        <f t="shared" si="167"/>
        <v>103015</v>
      </c>
      <c r="H5331" s="14">
        <v>367.9</v>
      </c>
      <c r="I5331" s="811">
        <v>369</v>
      </c>
    </row>
    <row r="5332" spans="2:9" x14ac:dyDescent="0.25">
      <c r="B5332" s="6">
        <v>103016</v>
      </c>
      <c r="C5332" s="9" t="s">
        <v>6372</v>
      </c>
      <c r="D5332" s="6" t="s">
        <v>42</v>
      </c>
      <c r="E5332" s="11">
        <f t="shared" si="166"/>
        <v>504.57</v>
      </c>
      <c r="F5332">
        <f t="shared" si="167"/>
        <v>103016</v>
      </c>
      <c r="H5332" s="11">
        <v>503.18</v>
      </c>
      <c r="I5332">
        <v>504.57</v>
      </c>
    </row>
    <row r="5333" spans="2:9" x14ac:dyDescent="0.25">
      <c r="B5333" s="4">
        <v>103017</v>
      </c>
      <c r="C5333" s="8" t="s">
        <v>6373</v>
      </c>
      <c r="D5333" s="4" t="s">
        <v>42</v>
      </c>
      <c r="E5333" s="11">
        <f t="shared" si="166"/>
        <v>881.39</v>
      </c>
      <c r="F5333">
        <f t="shared" si="167"/>
        <v>103017</v>
      </c>
      <c r="H5333" s="14">
        <v>879.62</v>
      </c>
      <c r="I5333" s="811">
        <v>881.39</v>
      </c>
    </row>
    <row r="5334" spans="2:9" x14ac:dyDescent="0.25">
      <c r="B5334" s="6">
        <v>103018</v>
      </c>
      <c r="C5334" s="9" t="s">
        <v>6374</v>
      </c>
      <c r="D5334" s="6" t="s">
        <v>42</v>
      </c>
      <c r="E5334" s="11">
        <f t="shared" si="166"/>
        <v>158.99</v>
      </c>
      <c r="F5334">
        <f t="shared" si="167"/>
        <v>103018</v>
      </c>
      <c r="H5334" s="11">
        <v>155.07</v>
      </c>
      <c r="I5334">
        <v>158.99</v>
      </c>
    </row>
    <row r="5335" spans="2:9" ht="30" x14ac:dyDescent="0.25">
      <c r="B5335" s="4">
        <v>103019</v>
      </c>
      <c r="C5335" s="8" t="s">
        <v>6375</v>
      </c>
      <c r="D5335" s="4" t="s">
        <v>42</v>
      </c>
      <c r="E5335" s="11">
        <f t="shared" si="166"/>
        <v>191.55</v>
      </c>
      <c r="F5335">
        <f t="shared" si="167"/>
        <v>103019</v>
      </c>
      <c r="H5335" s="14">
        <v>189.33</v>
      </c>
      <c r="I5335" s="811">
        <v>191.55</v>
      </c>
    </row>
    <row r="5336" spans="2:9" x14ac:dyDescent="0.25">
      <c r="B5336" s="6">
        <v>103029</v>
      </c>
      <c r="C5336" s="9" t="s">
        <v>6376</v>
      </c>
      <c r="D5336" s="6" t="s">
        <v>42</v>
      </c>
      <c r="E5336" s="11">
        <f t="shared" si="166"/>
        <v>37.01</v>
      </c>
      <c r="F5336">
        <f t="shared" si="167"/>
        <v>103029</v>
      </c>
      <c r="H5336" s="11">
        <v>36.479999999999997</v>
      </c>
      <c r="I5336">
        <v>37.01</v>
      </c>
    </row>
    <row r="5337" spans="2:9" x14ac:dyDescent="0.25">
      <c r="B5337" s="4">
        <v>103036</v>
      </c>
      <c r="C5337" s="8" t="s">
        <v>6377</v>
      </c>
      <c r="D5337" s="4" t="s">
        <v>42</v>
      </c>
      <c r="E5337" s="11">
        <f t="shared" si="166"/>
        <v>19.22</v>
      </c>
      <c r="F5337">
        <f t="shared" si="167"/>
        <v>103036</v>
      </c>
      <c r="H5337" s="14">
        <v>18.87</v>
      </c>
      <c r="I5337" s="811">
        <v>19.22</v>
      </c>
    </row>
    <row r="5338" spans="2:9" x14ac:dyDescent="0.25">
      <c r="B5338" s="6">
        <v>103037</v>
      </c>
      <c r="C5338" s="9" t="s">
        <v>6378</v>
      </c>
      <c r="D5338" s="6" t="s">
        <v>42</v>
      </c>
      <c r="E5338" s="11">
        <f t="shared" si="166"/>
        <v>37.909999999999997</v>
      </c>
      <c r="F5338">
        <f t="shared" si="167"/>
        <v>103037</v>
      </c>
      <c r="H5338" s="11">
        <v>37.19</v>
      </c>
      <c r="I5338">
        <v>37.909999999999997</v>
      </c>
    </row>
    <row r="5339" spans="2:9" x14ac:dyDescent="0.25">
      <c r="B5339" s="4">
        <v>103038</v>
      </c>
      <c r="C5339" s="8" t="s">
        <v>6379</v>
      </c>
      <c r="D5339" s="4" t="s">
        <v>42</v>
      </c>
      <c r="E5339" s="11">
        <f t="shared" si="166"/>
        <v>50.79</v>
      </c>
      <c r="F5339">
        <f t="shared" si="167"/>
        <v>103038</v>
      </c>
      <c r="H5339" s="14">
        <v>49.8</v>
      </c>
      <c r="I5339" s="811">
        <v>50.79</v>
      </c>
    </row>
    <row r="5340" spans="2:9" x14ac:dyDescent="0.25">
      <c r="B5340" s="6">
        <v>103039</v>
      </c>
      <c r="C5340" s="9" t="s">
        <v>6380</v>
      </c>
      <c r="D5340" s="6" t="s">
        <v>42</v>
      </c>
      <c r="E5340" s="11">
        <f t="shared" si="166"/>
        <v>55.72</v>
      </c>
      <c r="F5340">
        <f t="shared" si="167"/>
        <v>103039</v>
      </c>
      <c r="H5340" s="11">
        <v>54.44</v>
      </c>
      <c r="I5340">
        <v>55.72</v>
      </c>
    </row>
    <row r="5341" spans="2:9" x14ac:dyDescent="0.25">
      <c r="B5341" s="4">
        <v>103040</v>
      </c>
      <c r="C5341" s="8" t="s">
        <v>6381</v>
      </c>
      <c r="D5341" s="4" t="s">
        <v>42</v>
      </c>
      <c r="E5341" s="11">
        <f t="shared" si="166"/>
        <v>82.28</v>
      </c>
      <c r="F5341">
        <f t="shared" si="167"/>
        <v>103040</v>
      </c>
      <c r="H5341" s="14">
        <v>80.62</v>
      </c>
      <c r="I5341" s="811">
        <v>82.28</v>
      </c>
    </row>
    <row r="5342" spans="2:9" x14ac:dyDescent="0.25">
      <c r="B5342" s="6">
        <v>103041</v>
      </c>
      <c r="C5342" s="9" t="s">
        <v>6382</v>
      </c>
      <c r="D5342" s="6" t="s">
        <v>42</v>
      </c>
      <c r="E5342" s="11">
        <f t="shared" si="166"/>
        <v>16.14</v>
      </c>
      <c r="F5342">
        <f t="shared" si="167"/>
        <v>103041</v>
      </c>
      <c r="H5342" s="11">
        <v>15.79</v>
      </c>
      <c r="I5342">
        <v>16.14</v>
      </c>
    </row>
    <row r="5343" spans="2:9" x14ac:dyDescent="0.25">
      <c r="B5343" s="4">
        <v>103042</v>
      </c>
      <c r="C5343" s="8" t="s">
        <v>6383</v>
      </c>
      <c r="D5343" s="4" t="s">
        <v>42</v>
      </c>
      <c r="E5343" s="11">
        <f t="shared" si="166"/>
        <v>20.18</v>
      </c>
      <c r="F5343">
        <f t="shared" si="167"/>
        <v>103042</v>
      </c>
      <c r="H5343" s="14">
        <v>19.649999999999999</v>
      </c>
      <c r="I5343" s="811">
        <v>20.18</v>
      </c>
    </row>
    <row r="5344" spans="2:9" x14ac:dyDescent="0.25">
      <c r="B5344" s="6">
        <v>103043</v>
      </c>
      <c r="C5344" s="9" t="s">
        <v>6384</v>
      </c>
      <c r="D5344" s="6" t="s">
        <v>42</v>
      </c>
      <c r="E5344" s="11">
        <f t="shared" si="166"/>
        <v>18.52</v>
      </c>
      <c r="F5344">
        <f t="shared" si="167"/>
        <v>103043</v>
      </c>
      <c r="H5344" s="11">
        <v>18.170000000000002</v>
      </c>
      <c r="I5344">
        <v>18.52</v>
      </c>
    </row>
    <row r="5345" spans="2:9" x14ac:dyDescent="0.25">
      <c r="B5345" s="4">
        <v>103044</v>
      </c>
      <c r="C5345" s="8" t="s">
        <v>6385</v>
      </c>
      <c r="D5345" s="4" t="s">
        <v>42</v>
      </c>
      <c r="E5345" s="11">
        <f t="shared" si="166"/>
        <v>25.13</v>
      </c>
      <c r="F5345">
        <f t="shared" si="167"/>
        <v>103044</v>
      </c>
      <c r="H5345" s="14">
        <v>24.6</v>
      </c>
      <c r="I5345" s="811">
        <v>25.13</v>
      </c>
    </row>
    <row r="5346" spans="2:9" x14ac:dyDescent="0.25">
      <c r="B5346" s="6">
        <v>103045</v>
      </c>
      <c r="C5346" s="9" t="s">
        <v>6386</v>
      </c>
      <c r="D5346" s="6" t="s">
        <v>42</v>
      </c>
      <c r="E5346" s="11">
        <f t="shared" si="166"/>
        <v>8.33</v>
      </c>
      <c r="F5346">
        <f t="shared" si="167"/>
        <v>103045</v>
      </c>
      <c r="H5346" s="11">
        <v>7.98</v>
      </c>
      <c r="I5346">
        <v>8.33</v>
      </c>
    </row>
    <row r="5347" spans="2:9" x14ac:dyDescent="0.25">
      <c r="B5347" s="4">
        <v>103046</v>
      </c>
      <c r="C5347" s="8" t="s">
        <v>6387</v>
      </c>
      <c r="D5347" s="4" t="s">
        <v>42</v>
      </c>
      <c r="E5347" s="11">
        <f t="shared" si="166"/>
        <v>19.18</v>
      </c>
      <c r="F5347">
        <f t="shared" si="167"/>
        <v>103046</v>
      </c>
      <c r="H5347" s="14">
        <v>18.649999999999999</v>
      </c>
      <c r="I5347" s="811">
        <v>19.18</v>
      </c>
    </row>
    <row r="5348" spans="2:9" x14ac:dyDescent="0.25">
      <c r="B5348" s="6">
        <v>103047</v>
      </c>
      <c r="C5348" s="9" t="s">
        <v>6388</v>
      </c>
      <c r="D5348" s="6" t="s">
        <v>42</v>
      </c>
      <c r="E5348" s="11">
        <f t="shared" si="166"/>
        <v>20.11</v>
      </c>
      <c r="F5348">
        <f t="shared" si="167"/>
        <v>103047</v>
      </c>
      <c r="H5348" s="11">
        <v>19.7</v>
      </c>
      <c r="I5348">
        <v>20.11</v>
      </c>
    </row>
    <row r="5349" spans="2:9" x14ac:dyDescent="0.25">
      <c r="B5349" s="4">
        <v>103048</v>
      </c>
      <c r="C5349" s="8" t="s">
        <v>6389</v>
      </c>
      <c r="D5349" s="4" t="s">
        <v>42</v>
      </c>
      <c r="E5349" s="11">
        <f t="shared" si="166"/>
        <v>15.38</v>
      </c>
      <c r="F5349">
        <f t="shared" si="167"/>
        <v>103048</v>
      </c>
      <c r="H5349" s="14">
        <v>14.97</v>
      </c>
      <c r="I5349" s="811">
        <v>15.38</v>
      </c>
    </row>
    <row r="5350" spans="2:9" x14ac:dyDescent="0.25">
      <c r="B5350" s="6">
        <v>103049</v>
      </c>
      <c r="C5350" s="9" t="s">
        <v>6390</v>
      </c>
      <c r="D5350" s="6" t="s">
        <v>42</v>
      </c>
      <c r="E5350" s="11">
        <f t="shared" si="166"/>
        <v>16.68</v>
      </c>
      <c r="F5350">
        <f t="shared" si="167"/>
        <v>103049</v>
      </c>
      <c r="H5350" s="11">
        <v>16.29</v>
      </c>
      <c r="I5350">
        <v>16.68</v>
      </c>
    </row>
    <row r="5351" spans="2:9" x14ac:dyDescent="0.25">
      <c r="B5351" s="4">
        <v>103050</v>
      </c>
      <c r="C5351" s="8" t="s">
        <v>6391</v>
      </c>
      <c r="D5351" s="4" t="s">
        <v>42</v>
      </c>
      <c r="E5351" s="11">
        <f t="shared" si="166"/>
        <v>23.55</v>
      </c>
      <c r="F5351">
        <f t="shared" si="167"/>
        <v>103050</v>
      </c>
      <c r="H5351" s="14">
        <v>21.66</v>
      </c>
      <c r="I5351" s="807">
        <v>23.55</v>
      </c>
    </row>
    <row r="5352" spans="2:9" x14ac:dyDescent="0.25">
      <c r="B5352" s="6">
        <v>103051</v>
      </c>
      <c r="C5352" s="9" t="s">
        <v>6392</v>
      </c>
      <c r="D5352" s="6" t="s">
        <v>42</v>
      </c>
      <c r="E5352" s="11">
        <f t="shared" si="166"/>
        <v>28.45</v>
      </c>
      <c r="F5352">
        <f t="shared" si="167"/>
        <v>103051</v>
      </c>
      <c r="H5352" s="11">
        <v>26.13</v>
      </c>
      <c r="I5352" s="76">
        <v>28.45</v>
      </c>
    </row>
    <row r="5353" spans="2:9" x14ac:dyDescent="0.25">
      <c r="B5353" s="4">
        <v>103052</v>
      </c>
      <c r="C5353" s="8" t="s">
        <v>6393</v>
      </c>
      <c r="D5353" s="4" t="s">
        <v>42</v>
      </c>
      <c r="E5353" s="11">
        <f t="shared" si="166"/>
        <v>38.22</v>
      </c>
      <c r="F5353">
        <f t="shared" si="167"/>
        <v>103052</v>
      </c>
      <c r="H5353" s="14">
        <v>35.340000000000003</v>
      </c>
      <c r="I5353" s="811">
        <v>38.22</v>
      </c>
    </row>
    <row r="5354" spans="2:9" ht="30" x14ac:dyDescent="0.25">
      <c r="B5354" s="6">
        <v>95634</v>
      </c>
      <c r="C5354" s="9" t="s">
        <v>18769</v>
      </c>
      <c r="D5354" s="6" t="s">
        <v>42</v>
      </c>
      <c r="E5354" s="11">
        <f t="shared" si="166"/>
        <v>189.68</v>
      </c>
      <c r="F5354">
        <f t="shared" si="167"/>
        <v>95634</v>
      </c>
      <c r="H5354" s="11">
        <v>183.41</v>
      </c>
      <c r="I5354" s="76">
        <v>189.68</v>
      </c>
    </row>
    <row r="5355" spans="2:9" ht="30" x14ac:dyDescent="0.25">
      <c r="B5355" s="4">
        <v>95635</v>
      </c>
      <c r="C5355" s="8" t="s">
        <v>18770</v>
      </c>
      <c r="D5355" s="4" t="s">
        <v>42</v>
      </c>
      <c r="E5355" s="11">
        <f t="shared" si="166"/>
        <v>199.53</v>
      </c>
      <c r="F5355">
        <f t="shared" si="167"/>
        <v>95635</v>
      </c>
      <c r="H5355" s="14">
        <v>192.25</v>
      </c>
      <c r="I5355" s="807">
        <v>199.53</v>
      </c>
    </row>
    <row r="5356" spans="2:9" ht="30" x14ac:dyDescent="0.25">
      <c r="B5356" s="6">
        <v>95636</v>
      </c>
      <c r="C5356" s="9" t="s">
        <v>18771</v>
      </c>
      <c r="D5356" s="6" t="s">
        <v>42</v>
      </c>
      <c r="E5356" s="11">
        <f t="shared" si="166"/>
        <v>345.83</v>
      </c>
      <c r="F5356">
        <f t="shared" si="167"/>
        <v>95636</v>
      </c>
      <c r="H5356" s="11">
        <v>328.49</v>
      </c>
      <c r="I5356" s="76">
        <v>345.83</v>
      </c>
    </row>
    <row r="5357" spans="2:9" ht="30" x14ac:dyDescent="0.25">
      <c r="B5357" s="4">
        <v>95637</v>
      </c>
      <c r="C5357" s="8" t="s">
        <v>18772</v>
      </c>
      <c r="D5357" s="4" t="s">
        <v>42</v>
      </c>
      <c r="E5357" s="11">
        <f t="shared" si="166"/>
        <v>455.19</v>
      </c>
      <c r="F5357">
        <f t="shared" si="167"/>
        <v>95637</v>
      </c>
      <c r="H5357" s="14">
        <v>434.53</v>
      </c>
      <c r="I5357" s="811">
        <v>455.19</v>
      </c>
    </row>
    <row r="5358" spans="2:9" ht="30" x14ac:dyDescent="0.25">
      <c r="B5358" s="6">
        <v>95638</v>
      </c>
      <c r="C5358" s="9" t="s">
        <v>18773</v>
      </c>
      <c r="D5358" s="6" t="s">
        <v>42</v>
      </c>
      <c r="E5358" s="11">
        <f t="shared" si="166"/>
        <v>560.05999999999995</v>
      </c>
      <c r="F5358">
        <f t="shared" si="167"/>
        <v>95638</v>
      </c>
      <c r="H5358" s="11">
        <v>535.6</v>
      </c>
      <c r="I5358">
        <v>560.05999999999995</v>
      </c>
    </row>
    <row r="5359" spans="2:9" ht="30" x14ac:dyDescent="0.25">
      <c r="B5359" s="4">
        <v>95639</v>
      </c>
      <c r="C5359" s="8" t="s">
        <v>18774</v>
      </c>
      <c r="D5359" s="4" t="s">
        <v>42</v>
      </c>
      <c r="E5359" s="11">
        <f t="shared" si="166"/>
        <v>764.61</v>
      </c>
      <c r="F5359">
        <f t="shared" si="167"/>
        <v>95639</v>
      </c>
      <c r="H5359" s="14">
        <v>735.4</v>
      </c>
      <c r="I5359" s="811">
        <v>764.61</v>
      </c>
    </row>
    <row r="5360" spans="2:9" ht="30" x14ac:dyDescent="0.25">
      <c r="B5360" s="6">
        <v>95641</v>
      </c>
      <c r="C5360" s="9" t="s">
        <v>18775</v>
      </c>
      <c r="D5360" s="6" t="s">
        <v>42</v>
      </c>
      <c r="E5360" s="11">
        <f t="shared" si="166"/>
        <v>271.27</v>
      </c>
      <c r="F5360">
        <f t="shared" si="167"/>
        <v>95641</v>
      </c>
      <c r="H5360" s="11">
        <v>258.24</v>
      </c>
      <c r="I5360">
        <v>271.27</v>
      </c>
    </row>
    <row r="5361" spans="2:9" ht="30" x14ac:dyDescent="0.25">
      <c r="B5361" s="4">
        <v>95642</v>
      </c>
      <c r="C5361" s="8" t="s">
        <v>18776</v>
      </c>
      <c r="D5361" s="4" t="s">
        <v>42</v>
      </c>
      <c r="E5361" s="11">
        <f t="shared" si="166"/>
        <v>401.11</v>
      </c>
      <c r="F5361">
        <f t="shared" si="167"/>
        <v>95642</v>
      </c>
      <c r="H5361" s="14">
        <v>381.84</v>
      </c>
      <c r="I5361" s="811">
        <v>401.11</v>
      </c>
    </row>
    <row r="5362" spans="2:9" ht="30" x14ac:dyDescent="0.25">
      <c r="B5362" s="6">
        <v>95643</v>
      </c>
      <c r="C5362" s="9" t="s">
        <v>18777</v>
      </c>
      <c r="D5362" s="6" t="s">
        <v>42</v>
      </c>
      <c r="E5362" s="11">
        <f t="shared" si="166"/>
        <v>524.33000000000004</v>
      </c>
      <c r="F5362">
        <f t="shared" si="167"/>
        <v>95643</v>
      </c>
      <c r="H5362" s="11">
        <v>499.29</v>
      </c>
      <c r="I5362">
        <v>524.33000000000004</v>
      </c>
    </row>
    <row r="5363" spans="2:9" ht="30" x14ac:dyDescent="0.25">
      <c r="B5363" s="4">
        <v>95644</v>
      </c>
      <c r="C5363" s="8" t="s">
        <v>18778</v>
      </c>
      <c r="D5363" s="4" t="s">
        <v>42</v>
      </c>
      <c r="E5363" s="11">
        <f t="shared" si="166"/>
        <v>198.03</v>
      </c>
      <c r="F5363">
        <f t="shared" si="167"/>
        <v>95644</v>
      </c>
      <c r="H5363" s="14">
        <v>189.71</v>
      </c>
      <c r="I5363" s="811">
        <v>198.03</v>
      </c>
    </row>
    <row r="5364" spans="2:9" ht="30" x14ac:dyDescent="0.25">
      <c r="B5364" s="6">
        <v>95645</v>
      </c>
      <c r="C5364" s="9" t="s">
        <v>18779</v>
      </c>
      <c r="D5364" s="6" t="s">
        <v>42</v>
      </c>
      <c r="E5364" s="11">
        <f t="shared" si="166"/>
        <v>361.33</v>
      </c>
      <c r="F5364">
        <f t="shared" si="167"/>
        <v>95645</v>
      </c>
      <c r="H5364" s="11">
        <v>346.59</v>
      </c>
      <c r="I5364" s="76">
        <v>361.33</v>
      </c>
    </row>
    <row r="5365" spans="2:9" ht="30" x14ac:dyDescent="0.25">
      <c r="B5365" s="4">
        <v>95646</v>
      </c>
      <c r="C5365" s="8" t="s">
        <v>18780</v>
      </c>
      <c r="D5365" s="4" t="s">
        <v>42</v>
      </c>
      <c r="E5365" s="11">
        <f t="shared" si="166"/>
        <v>538.54</v>
      </c>
      <c r="F5365">
        <f t="shared" si="167"/>
        <v>95646</v>
      </c>
      <c r="H5365" s="14">
        <v>516.65</v>
      </c>
      <c r="I5365" s="811">
        <v>538.54</v>
      </c>
    </row>
    <row r="5366" spans="2:9" ht="30" x14ac:dyDescent="0.25">
      <c r="B5366" s="6">
        <v>95647</v>
      </c>
      <c r="C5366" s="9" t="s">
        <v>18781</v>
      </c>
      <c r="D5366" s="6" t="s">
        <v>42</v>
      </c>
      <c r="E5366" s="11">
        <f t="shared" si="166"/>
        <v>705.71</v>
      </c>
      <c r="F5366">
        <f t="shared" si="167"/>
        <v>95647</v>
      </c>
      <c r="H5366" s="11">
        <v>677.23</v>
      </c>
      <c r="I5366">
        <v>705.71</v>
      </c>
    </row>
    <row r="5367" spans="2:9" ht="30" x14ac:dyDescent="0.25">
      <c r="B5367" s="4">
        <v>95648</v>
      </c>
      <c r="C5367" s="8" t="s">
        <v>18782</v>
      </c>
      <c r="D5367" s="4" t="s">
        <v>42</v>
      </c>
      <c r="E5367" s="11">
        <f t="shared" si="166"/>
        <v>492.33</v>
      </c>
      <c r="F5367">
        <f t="shared" si="167"/>
        <v>95648</v>
      </c>
      <c r="H5367" s="14">
        <v>484.31</v>
      </c>
      <c r="I5367" s="811">
        <v>492.33</v>
      </c>
    </row>
    <row r="5368" spans="2:9" ht="30" x14ac:dyDescent="0.25">
      <c r="B5368" s="6">
        <v>95649</v>
      </c>
      <c r="C5368" s="9" t="s">
        <v>18783</v>
      </c>
      <c r="D5368" s="6" t="s">
        <v>42</v>
      </c>
      <c r="E5368" s="11">
        <f t="shared" si="166"/>
        <v>852.27</v>
      </c>
      <c r="F5368">
        <f t="shared" si="167"/>
        <v>95649</v>
      </c>
      <c r="H5368" s="11">
        <v>838.25</v>
      </c>
      <c r="I5368" s="76">
        <v>852.27</v>
      </c>
    </row>
    <row r="5369" spans="2:9" ht="30" x14ac:dyDescent="0.25">
      <c r="B5369" s="4">
        <v>95650</v>
      </c>
      <c r="C5369" s="8" t="s">
        <v>18784</v>
      </c>
      <c r="D5369" s="4" t="s">
        <v>42</v>
      </c>
      <c r="E5369" s="11">
        <f t="shared" si="166"/>
        <v>1245.67</v>
      </c>
      <c r="F5369">
        <f t="shared" si="167"/>
        <v>95650</v>
      </c>
      <c r="H5369" s="14">
        <v>1224.95</v>
      </c>
      <c r="I5369" s="807">
        <v>1245.67</v>
      </c>
    </row>
    <row r="5370" spans="2:9" ht="30" x14ac:dyDescent="0.25">
      <c r="B5370" s="6">
        <v>95651</v>
      </c>
      <c r="C5370" s="9" t="s">
        <v>18785</v>
      </c>
      <c r="D5370" s="6" t="s">
        <v>42</v>
      </c>
      <c r="E5370" s="11">
        <f t="shared" si="166"/>
        <v>1619.08</v>
      </c>
      <c r="F5370">
        <f t="shared" si="167"/>
        <v>95651</v>
      </c>
      <c r="H5370" s="11">
        <v>1592.15</v>
      </c>
      <c r="I5370" s="76">
        <v>1619.08</v>
      </c>
    </row>
    <row r="5371" spans="2:9" ht="30" x14ac:dyDescent="0.25">
      <c r="B5371" s="4">
        <v>95652</v>
      </c>
      <c r="C5371" s="8" t="s">
        <v>18786</v>
      </c>
      <c r="D5371" s="4" t="s">
        <v>42</v>
      </c>
      <c r="E5371" s="11">
        <f t="shared" si="166"/>
        <v>606.63</v>
      </c>
      <c r="F5371">
        <f t="shared" si="167"/>
        <v>95652</v>
      </c>
      <c r="H5371" s="14">
        <v>597.69000000000005</v>
      </c>
      <c r="I5371" s="807">
        <v>606.63</v>
      </c>
    </row>
    <row r="5372" spans="2:9" ht="30" x14ac:dyDescent="0.25">
      <c r="B5372" s="6">
        <v>95653</v>
      </c>
      <c r="C5372" s="9" t="s">
        <v>18787</v>
      </c>
      <c r="D5372" s="6" t="s">
        <v>42</v>
      </c>
      <c r="E5372" s="11">
        <f t="shared" si="166"/>
        <v>1079.3399999999999</v>
      </c>
      <c r="F5372">
        <f t="shared" si="167"/>
        <v>95653</v>
      </c>
      <c r="H5372" s="11">
        <v>1063.49</v>
      </c>
      <c r="I5372" s="76">
        <v>1079.3399999999999</v>
      </c>
    </row>
    <row r="5373" spans="2:9" ht="30" x14ac:dyDescent="0.25">
      <c r="B5373" s="4">
        <v>95654</v>
      </c>
      <c r="C5373" s="8" t="s">
        <v>18788</v>
      </c>
      <c r="D5373" s="4" t="s">
        <v>42</v>
      </c>
      <c r="E5373" s="11">
        <f t="shared" si="166"/>
        <v>1590.08</v>
      </c>
      <c r="F5373">
        <f t="shared" si="167"/>
        <v>95654</v>
      </c>
      <c r="H5373" s="14">
        <v>1566.54</v>
      </c>
      <c r="I5373" s="807">
        <v>1590.08</v>
      </c>
    </row>
    <row r="5374" spans="2:9" ht="30" x14ac:dyDescent="0.25">
      <c r="B5374" s="6">
        <v>95655</v>
      </c>
      <c r="C5374" s="9" t="s">
        <v>18789</v>
      </c>
      <c r="D5374" s="6" t="s">
        <v>42</v>
      </c>
      <c r="E5374" s="11">
        <f t="shared" si="166"/>
        <v>2075.2800000000002</v>
      </c>
      <c r="F5374">
        <f t="shared" si="167"/>
        <v>95655</v>
      </c>
      <c r="H5374" s="11">
        <v>2044.64</v>
      </c>
      <c r="I5374" s="76">
        <v>2075.2800000000002</v>
      </c>
    </row>
    <row r="5375" spans="2:9" ht="30" x14ac:dyDescent="0.25">
      <c r="B5375" s="4">
        <v>95657</v>
      </c>
      <c r="C5375" s="8" t="s">
        <v>18790</v>
      </c>
      <c r="D5375" s="4" t="s">
        <v>42</v>
      </c>
      <c r="E5375" s="11">
        <f t="shared" si="166"/>
        <v>282.14</v>
      </c>
      <c r="F5375">
        <f t="shared" si="167"/>
        <v>95657</v>
      </c>
      <c r="H5375" s="14">
        <v>270.75</v>
      </c>
      <c r="I5375" s="811">
        <v>282.14</v>
      </c>
    </row>
    <row r="5376" spans="2:9" ht="30" x14ac:dyDescent="0.25">
      <c r="B5376" s="6">
        <v>95658</v>
      </c>
      <c r="C5376" s="9" t="s">
        <v>18791</v>
      </c>
      <c r="D5376" s="6" t="s">
        <v>42</v>
      </c>
      <c r="E5376" s="11">
        <f t="shared" si="166"/>
        <v>512.92999999999995</v>
      </c>
      <c r="F5376">
        <f t="shared" si="167"/>
        <v>95658</v>
      </c>
      <c r="H5376" s="11">
        <v>492.89</v>
      </c>
      <c r="I5376">
        <v>512.92999999999995</v>
      </c>
    </row>
    <row r="5377" spans="2:9" ht="30" x14ac:dyDescent="0.25">
      <c r="B5377" s="4">
        <v>95659</v>
      </c>
      <c r="C5377" s="8" t="s">
        <v>18792</v>
      </c>
      <c r="D5377" s="4" t="s">
        <v>42</v>
      </c>
      <c r="E5377" s="11">
        <f t="shared" si="166"/>
        <v>763.23</v>
      </c>
      <c r="F5377">
        <f t="shared" si="167"/>
        <v>95659</v>
      </c>
      <c r="H5377" s="14">
        <v>733.61</v>
      </c>
      <c r="I5377" s="811">
        <v>763.23</v>
      </c>
    </row>
    <row r="5378" spans="2:9" ht="30" x14ac:dyDescent="0.25">
      <c r="B5378" s="6">
        <v>95660</v>
      </c>
      <c r="C5378" s="9" t="s">
        <v>18793</v>
      </c>
      <c r="D5378" s="6" t="s">
        <v>42</v>
      </c>
      <c r="E5378" s="11">
        <f t="shared" si="166"/>
        <v>1000.16</v>
      </c>
      <c r="F5378">
        <f t="shared" si="167"/>
        <v>95660</v>
      </c>
      <c r="H5378" s="11">
        <v>961.63</v>
      </c>
      <c r="I5378" s="76">
        <v>1000.16</v>
      </c>
    </row>
    <row r="5379" spans="2:9" ht="30" x14ac:dyDescent="0.25">
      <c r="B5379" s="4">
        <v>95661</v>
      </c>
      <c r="C5379" s="8" t="s">
        <v>18794</v>
      </c>
      <c r="D5379" s="4" t="s">
        <v>42</v>
      </c>
      <c r="E5379" s="11">
        <f t="shared" ref="E5379:E5442" si="168">IF($K$2=$H$1,H5379,I5379)</f>
        <v>348.58</v>
      </c>
      <c r="F5379">
        <f t="shared" ref="F5379:F5442" si="169">IF(LEN($B5379)=7,CONCATENATE(MID($B5379,1,6),"00",RIGHT($B5379,1)),IF(LEN($B5379)=8,CONCATENATE(MID($B5379,1,6),"0",RIGHT($B5379,2)),$B5379))</f>
        <v>95661</v>
      </c>
      <c r="H5379" s="14">
        <v>335.87</v>
      </c>
      <c r="I5379" s="811">
        <v>348.58</v>
      </c>
    </row>
    <row r="5380" spans="2:9" ht="30" x14ac:dyDescent="0.25">
      <c r="B5380" s="6">
        <v>95662</v>
      </c>
      <c r="C5380" s="9" t="s">
        <v>18795</v>
      </c>
      <c r="D5380" s="6" t="s">
        <v>42</v>
      </c>
      <c r="E5380" s="11">
        <f t="shared" si="168"/>
        <v>644.47</v>
      </c>
      <c r="F5380">
        <f t="shared" si="169"/>
        <v>95662</v>
      </c>
      <c r="H5380" s="11">
        <v>621.83000000000004</v>
      </c>
      <c r="I5380" s="76">
        <v>644.47</v>
      </c>
    </row>
    <row r="5381" spans="2:9" ht="30" x14ac:dyDescent="0.25">
      <c r="B5381" s="4">
        <v>95663</v>
      </c>
      <c r="C5381" s="8" t="s">
        <v>18796</v>
      </c>
      <c r="D5381" s="4" t="s">
        <v>42</v>
      </c>
      <c r="E5381" s="11">
        <f t="shared" si="168"/>
        <v>963.83</v>
      </c>
      <c r="F5381">
        <f t="shared" si="169"/>
        <v>95663</v>
      </c>
      <c r="H5381" s="14">
        <v>930.24</v>
      </c>
      <c r="I5381" s="807">
        <v>963.83</v>
      </c>
    </row>
    <row r="5382" spans="2:9" ht="30" x14ac:dyDescent="0.25">
      <c r="B5382" s="6">
        <v>95664</v>
      </c>
      <c r="C5382" s="9" t="s">
        <v>18797</v>
      </c>
      <c r="D5382" s="6" t="s">
        <v>42</v>
      </c>
      <c r="E5382" s="11">
        <f t="shared" si="168"/>
        <v>1265</v>
      </c>
      <c r="F5382">
        <f t="shared" si="169"/>
        <v>95664</v>
      </c>
      <c r="H5382" s="11">
        <v>1221.23</v>
      </c>
      <c r="I5382" s="76">
        <v>1265</v>
      </c>
    </row>
    <row r="5383" spans="2:9" ht="30" x14ac:dyDescent="0.25">
      <c r="B5383" s="4">
        <v>95665</v>
      </c>
      <c r="C5383" s="8" t="s">
        <v>18798</v>
      </c>
      <c r="D5383" s="4" t="s">
        <v>42</v>
      </c>
      <c r="E5383" s="11">
        <f t="shared" si="168"/>
        <v>312.98</v>
      </c>
      <c r="F5383">
        <f t="shared" si="169"/>
        <v>95665</v>
      </c>
      <c r="H5383" s="14">
        <v>300.77999999999997</v>
      </c>
      <c r="I5383" s="807">
        <v>312.98</v>
      </c>
    </row>
    <row r="5384" spans="2:9" ht="30" x14ac:dyDescent="0.25">
      <c r="B5384" s="6">
        <v>95666</v>
      </c>
      <c r="C5384" s="9" t="s">
        <v>18799</v>
      </c>
      <c r="D5384" s="6" t="s">
        <v>42</v>
      </c>
      <c r="E5384" s="11">
        <f t="shared" si="168"/>
        <v>552.86</v>
      </c>
      <c r="F5384">
        <f t="shared" si="169"/>
        <v>95666</v>
      </c>
      <c r="H5384" s="11">
        <v>531.5</v>
      </c>
      <c r="I5384">
        <v>552.86</v>
      </c>
    </row>
    <row r="5385" spans="2:9" ht="30" x14ac:dyDescent="0.25">
      <c r="B5385" s="4">
        <v>95667</v>
      </c>
      <c r="C5385" s="8" t="s">
        <v>18800</v>
      </c>
      <c r="D5385" s="4" t="s">
        <v>42</v>
      </c>
      <c r="E5385" s="11">
        <f t="shared" si="168"/>
        <v>818.47</v>
      </c>
      <c r="F5385">
        <f t="shared" si="169"/>
        <v>95667</v>
      </c>
      <c r="H5385" s="14">
        <v>786.9</v>
      </c>
      <c r="I5385" s="811">
        <v>818.47</v>
      </c>
    </row>
    <row r="5386" spans="2:9" ht="30" x14ac:dyDescent="0.25">
      <c r="B5386" s="6">
        <v>95668</v>
      </c>
      <c r="C5386" s="9" t="s">
        <v>18801</v>
      </c>
      <c r="D5386" s="6" t="s">
        <v>42</v>
      </c>
      <c r="E5386" s="11">
        <f t="shared" si="168"/>
        <v>1068.8599999999999</v>
      </c>
      <c r="F5386">
        <f t="shared" si="169"/>
        <v>95668</v>
      </c>
      <c r="H5386" s="11">
        <v>1027.82</v>
      </c>
      <c r="I5386" s="76">
        <v>1068.8599999999999</v>
      </c>
    </row>
    <row r="5387" spans="2:9" ht="30" x14ac:dyDescent="0.25">
      <c r="B5387" s="4">
        <v>95669</v>
      </c>
      <c r="C5387" s="8" t="s">
        <v>18802</v>
      </c>
      <c r="D5387" s="4" t="s">
        <v>42</v>
      </c>
      <c r="E5387" s="11">
        <f t="shared" si="168"/>
        <v>375.78</v>
      </c>
      <c r="F5387">
        <f t="shared" si="169"/>
        <v>95669</v>
      </c>
      <c r="H5387" s="14">
        <v>362.15</v>
      </c>
      <c r="I5387" s="811">
        <v>375.78</v>
      </c>
    </row>
    <row r="5388" spans="2:9" ht="30" x14ac:dyDescent="0.25">
      <c r="B5388" s="6">
        <v>95670</v>
      </c>
      <c r="C5388" s="9" t="s">
        <v>18803</v>
      </c>
      <c r="D5388" s="6" t="s">
        <v>42</v>
      </c>
      <c r="E5388" s="11">
        <f t="shared" si="168"/>
        <v>677.31</v>
      </c>
      <c r="F5388">
        <f t="shared" si="169"/>
        <v>95670</v>
      </c>
      <c r="H5388" s="11">
        <v>653.16</v>
      </c>
      <c r="I5388">
        <v>677.31</v>
      </c>
    </row>
    <row r="5389" spans="2:9" ht="30" x14ac:dyDescent="0.25">
      <c r="B5389" s="4">
        <v>95671</v>
      </c>
      <c r="C5389" s="8" t="s">
        <v>18804</v>
      </c>
      <c r="D5389" s="4" t="s">
        <v>42</v>
      </c>
      <c r="E5389" s="11">
        <f t="shared" si="168"/>
        <v>1007.97</v>
      </c>
      <c r="F5389">
        <f t="shared" si="169"/>
        <v>95671</v>
      </c>
      <c r="H5389" s="14">
        <v>972.09</v>
      </c>
      <c r="I5389" s="807">
        <v>1007.97</v>
      </c>
    </row>
    <row r="5390" spans="2:9" ht="30" x14ac:dyDescent="0.25">
      <c r="B5390" s="6">
        <v>95672</v>
      </c>
      <c r="C5390" s="9" t="s">
        <v>18805</v>
      </c>
      <c r="D5390" s="6" t="s">
        <v>42</v>
      </c>
      <c r="E5390" s="11">
        <f t="shared" si="168"/>
        <v>1319.32</v>
      </c>
      <c r="F5390">
        <f t="shared" si="169"/>
        <v>95672</v>
      </c>
      <c r="H5390" s="11">
        <v>1272.6199999999999</v>
      </c>
      <c r="I5390" s="76">
        <v>1319.32</v>
      </c>
    </row>
    <row r="5391" spans="2:9" x14ac:dyDescent="0.25">
      <c r="B5391" s="4">
        <v>95673</v>
      </c>
      <c r="C5391" s="8" t="s">
        <v>18806</v>
      </c>
      <c r="D5391" s="4" t="s">
        <v>42</v>
      </c>
      <c r="E5391" s="11">
        <f t="shared" si="168"/>
        <v>113.64</v>
      </c>
      <c r="F5391">
        <f t="shared" si="169"/>
        <v>95673</v>
      </c>
      <c r="H5391" s="14">
        <v>111.53</v>
      </c>
      <c r="I5391" s="807">
        <v>113.64</v>
      </c>
    </row>
    <row r="5392" spans="2:9" x14ac:dyDescent="0.25">
      <c r="B5392" s="6">
        <v>95674</v>
      </c>
      <c r="C5392" s="9" t="s">
        <v>18807</v>
      </c>
      <c r="D5392" s="6" t="s">
        <v>42</v>
      </c>
      <c r="E5392" s="11">
        <f t="shared" si="168"/>
        <v>120.51</v>
      </c>
      <c r="F5392">
        <f t="shared" si="169"/>
        <v>95674</v>
      </c>
      <c r="H5392" s="11">
        <v>118.4</v>
      </c>
      <c r="I5392" s="76">
        <v>120.51</v>
      </c>
    </row>
    <row r="5393" spans="2:9" x14ac:dyDescent="0.25">
      <c r="B5393" s="4">
        <v>95675</v>
      </c>
      <c r="C5393" s="8" t="s">
        <v>18808</v>
      </c>
      <c r="D5393" s="4" t="s">
        <v>42</v>
      </c>
      <c r="E5393" s="11">
        <f t="shared" si="168"/>
        <v>148.69</v>
      </c>
      <c r="F5393">
        <f t="shared" si="169"/>
        <v>95675</v>
      </c>
      <c r="H5393" s="14">
        <v>146.08000000000001</v>
      </c>
      <c r="I5393" s="807">
        <v>148.69</v>
      </c>
    </row>
    <row r="5394" spans="2:9" x14ac:dyDescent="0.25">
      <c r="B5394" s="6">
        <v>95676</v>
      </c>
      <c r="C5394" s="9" t="s">
        <v>18809</v>
      </c>
      <c r="D5394" s="6" t="s">
        <v>42</v>
      </c>
      <c r="E5394" s="11">
        <f t="shared" si="168"/>
        <v>137.63</v>
      </c>
      <c r="F5394">
        <f t="shared" si="169"/>
        <v>95676</v>
      </c>
      <c r="H5394" s="11">
        <v>136.35</v>
      </c>
      <c r="I5394" s="76">
        <v>137.63</v>
      </c>
    </row>
    <row r="5395" spans="2:9" ht="30" x14ac:dyDescent="0.25">
      <c r="B5395" s="4">
        <v>97741</v>
      </c>
      <c r="C5395" s="8" t="s">
        <v>18810</v>
      </c>
      <c r="D5395" s="4" t="s">
        <v>42</v>
      </c>
      <c r="E5395" s="11">
        <f t="shared" si="168"/>
        <v>152.53</v>
      </c>
      <c r="F5395">
        <f t="shared" si="169"/>
        <v>97741</v>
      </c>
      <c r="H5395" s="14">
        <v>145.08000000000001</v>
      </c>
      <c r="I5395" s="807">
        <v>152.53</v>
      </c>
    </row>
    <row r="5396" spans="2:9" x14ac:dyDescent="0.25">
      <c r="B5396" s="6">
        <v>104992</v>
      </c>
      <c r="C5396" s="9" t="s">
        <v>18811</v>
      </c>
      <c r="D5396" s="6" t="s">
        <v>42</v>
      </c>
      <c r="E5396" s="11">
        <f t="shared" si="168"/>
        <v>1180.6199999999999</v>
      </c>
      <c r="F5396">
        <f t="shared" si="169"/>
        <v>104992</v>
      </c>
      <c r="H5396" s="11">
        <v>1176.46</v>
      </c>
      <c r="I5396" s="76">
        <v>1180.6199999999999</v>
      </c>
    </row>
    <row r="5397" spans="2:9" x14ac:dyDescent="0.25">
      <c r="B5397" s="4">
        <v>104997</v>
      </c>
      <c r="C5397" s="8" t="s">
        <v>18812</v>
      </c>
      <c r="D5397" s="4" t="s">
        <v>42</v>
      </c>
      <c r="E5397" s="11">
        <f t="shared" si="168"/>
        <v>387.64</v>
      </c>
      <c r="F5397">
        <f t="shared" si="169"/>
        <v>104997</v>
      </c>
      <c r="H5397" s="14">
        <v>384.48</v>
      </c>
      <c r="I5397" s="807">
        <v>387.64</v>
      </c>
    </row>
    <row r="5398" spans="2:9" x14ac:dyDescent="0.25">
      <c r="B5398" s="6">
        <v>104998</v>
      </c>
      <c r="C5398" s="9" t="s">
        <v>18813</v>
      </c>
      <c r="D5398" s="6" t="s">
        <v>42</v>
      </c>
      <c r="E5398" s="11">
        <f t="shared" si="168"/>
        <v>518.20000000000005</v>
      </c>
      <c r="F5398">
        <f t="shared" si="169"/>
        <v>104998</v>
      </c>
      <c r="H5398" s="11">
        <v>515.04</v>
      </c>
      <c r="I5398">
        <v>518.20000000000005</v>
      </c>
    </row>
    <row r="5399" spans="2:9" x14ac:dyDescent="0.25">
      <c r="B5399" s="4">
        <v>105135</v>
      </c>
      <c r="C5399" s="8" t="s">
        <v>18814</v>
      </c>
      <c r="D5399" s="4" t="s">
        <v>42</v>
      </c>
      <c r="E5399" s="11">
        <f t="shared" si="168"/>
        <v>845.96</v>
      </c>
      <c r="F5399">
        <f t="shared" si="169"/>
        <v>105135</v>
      </c>
      <c r="H5399" s="14">
        <v>842.29</v>
      </c>
      <c r="I5399" s="807">
        <v>845.96</v>
      </c>
    </row>
    <row r="5400" spans="2:9" x14ac:dyDescent="0.25">
      <c r="B5400" s="6">
        <v>90436</v>
      </c>
      <c r="C5400" s="9" t="s">
        <v>9362</v>
      </c>
      <c r="D5400" s="6" t="s">
        <v>42</v>
      </c>
      <c r="E5400" s="11">
        <f t="shared" si="168"/>
        <v>13.73</v>
      </c>
      <c r="F5400">
        <f t="shared" si="169"/>
        <v>90436</v>
      </c>
      <c r="H5400" s="11">
        <v>12.26</v>
      </c>
      <c r="I5400" s="76">
        <v>13.73</v>
      </c>
    </row>
    <row r="5401" spans="2:9" ht="30" x14ac:dyDescent="0.25">
      <c r="B5401" s="4">
        <v>90437</v>
      </c>
      <c r="C5401" s="8" t="s">
        <v>9363</v>
      </c>
      <c r="D5401" s="4" t="s">
        <v>42</v>
      </c>
      <c r="E5401" s="11">
        <f t="shared" si="168"/>
        <v>36.6</v>
      </c>
      <c r="F5401">
        <f t="shared" si="169"/>
        <v>90437</v>
      </c>
      <c r="H5401" s="14">
        <v>32.700000000000003</v>
      </c>
      <c r="I5401" s="807">
        <v>36.6</v>
      </c>
    </row>
    <row r="5402" spans="2:9" ht="30" x14ac:dyDescent="0.25">
      <c r="B5402" s="6">
        <v>90438</v>
      </c>
      <c r="C5402" s="9" t="s">
        <v>9364</v>
      </c>
      <c r="D5402" s="6" t="s">
        <v>42</v>
      </c>
      <c r="E5402" s="11">
        <f t="shared" si="168"/>
        <v>53.45</v>
      </c>
      <c r="F5402">
        <f t="shared" si="169"/>
        <v>90438</v>
      </c>
      <c r="H5402" s="11">
        <v>47.75</v>
      </c>
      <c r="I5402" s="76">
        <v>53.45</v>
      </c>
    </row>
    <row r="5403" spans="2:9" ht="30" x14ac:dyDescent="0.25">
      <c r="B5403" s="4">
        <v>90439</v>
      </c>
      <c r="C5403" s="8" t="s">
        <v>9365</v>
      </c>
      <c r="D5403" s="4" t="s">
        <v>42</v>
      </c>
      <c r="E5403" s="11">
        <f t="shared" si="168"/>
        <v>7.81</v>
      </c>
      <c r="F5403">
        <f t="shared" si="169"/>
        <v>90439</v>
      </c>
      <c r="H5403" s="14">
        <v>7.06</v>
      </c>
      <c r="I5403" s="807">
        <v>7.81</v>
      </c>
    </row>
    <row r="5404" spans="2:9" ht="30" x14ac:dyDescent="0.25">
      <c r="B5404" s="6">
        <v>90440</v>
      </c>
      <c r="C5404" s="9" t="s">
        <v>9366</v>
      </c>
      <c r="D5404" s="6" t="s">
        <v>42</v>
      </c>
      <c r="E5404" s="11">
        <f t="shared" si="168"/>
        <v>20.83</v>
      </c>
      <c r="F5404">
        <f t="shared" si="169"/>
        <v>90440</v>
      </c>
      <c r="H5404" s="11">
        <v>18.829999999999998</v>
      </c>
      <c r="I5404" s="76">
        <v>20.83</v>
      </c>
    </row>
    <row r="5405" spans="2:9" ht="30" x14ac:dyDescent="0.25">
      <c r="B5405" s="4">
        <v>90441</v>
      </c>
      <c r="C5405" s="8" t="s">
        <v>9367</v>
      </c>
      <c r="D5405" s="4" t="s">
        <v>42</v>
      </c>
      <c r="E5405" s="11">
        <f t="shared" si="168"/>
        <v>30.43</v>
      </c>
      <c r="F5405">
        <f t="shared" si="169"/>
        <v>90441</v>
      </c>
      <c r="H5405" s="14">
        <v>27.5</v>
      </c>
      <c r="I5405" s="807">
        <v>30.43</v>
      </c>
    </row>
    <row r="5406" spans="2:9" ht="30" x14ac:dyDescent="0.25">
      <c r="B5406" s="6">
        <v>90443</v>
      </c>
      <c r="C5406" s="9" t="s">
        <v>9368</v>
      </c>
      <c r="D5406" s="6" t="s">
        <v>9</v>
      </c>
      <c r="E5406" s="11">
        <f t="shared" si="168"/>
        <v>7.37</v>
      </c>
      <c r="F5406">
        <f t="shared" si="169"/>
        <v>90443</v>
      </c>
      <c r="H5406" s="11">
        <v>6.59</v>
      </c>
      <c r="I5406" s="76">
        <v>7.37</v>
      </c>
    </row>
    <row r="5407" spans="2:9" ht="30" x14ac:dyDescent="0.25">
      <c r="B5407" s="4">
        <v>90444</v>
      </c>
      <c r="C5407" s="8" t="s">
        <v>9369</v>
      </c>
      <c r="D5407" s="4" t="s">
        <v>9</v>
      </c>
      <c r="E5407" s="11">
        <f t="shared" si="168"/>
        <v>10.49</v>
      </c>
      <c r="F5407">
        <f t="shared" si="169"/>
        <v>90444</v>
      </c>
      <c r="H5407" s="14">
        <v>9.4499999999999993</v>
      </c>
      <c r="I5407" s="811">
        <v>10.49</v>
      </c>
    </row>
    <row r="5408" spans="2:9" ht="30" x14ac:dyDescent="0.25">
      <c r="B5408" s="6">
        <v>90445</v>
      </c>
      <c r="C5408" s="9" t="s">
        <v>9370</v>
      </c>
      <c r="D5408" s="6" t="s">
        <v>9</v>
      </c>
      <c r="E5408" s="11">
        <f t="shared" si="168"/>
        <v>13.92</v>
      </c>
      <c r="F5408">
        <f t="shared" si="169"/>
        <v>90445</v>
      </c>
      <c r="H5408" s="11">
        <v>12.55</v>
      </c>
      <c r="I5408" s="76">
        <v>13.92</v>
      </c>
    </row>
    <row r="5409" spans="2:9" ht="30" x14ac:dyDescent="0.25">
      <c r="B5409" s="4">
        <v>90446</v>
      </c>
      <c r="C5409" s="8" t="s">
        <v>9371</v>
      </c>
      <c r="D5409" s="4" t="s">
        <v>9</v>
      </c>
      <c r="E5409" s="11">
        <f t="shared" si="168"/>
        <v>18.489999999999998</v>
      </c>
      <c r="F5409">
        <f t="shared" si="169"/>
        <v>90446</v>
      </c>
      <c r="H5409" s="14">
        <v>16.649999999999999</v>
      </c>
      <c r="I5409" s="807">
        <v>18.489999999999998</v>
      </c>
    </row>
    <row r="5410" spans="2:9" x14ac:dyDescent="0.25">
      <c r="B5410" s="6">
        <v>90447</v>
      </c>
      <c r="C5410" s="9" t="s">
        <v>9372</v>
      </c>
      <c r="D5410" s="6" t="s">
        <v>9</v>
      </c>
      <c r="E5410" s="11">
        <f t="shared" si="168"/>
        <v>7.7</v>
      </c>
      <c r="F5410">
        <f t="shared" si="169"/>
        <v>90447</v>
      </c>
      <c r="H5410" s="11">
        <v>6.9</v>
      </c>
      <c r="I5410" s="76">
        <v>7.7</v>
      </c>
    </row>
    <row r="5411" spans="2:9" ht="30" x14ac:dyDescent="0.25">
      <c r="B5411" s="4">
        <v>90451</v>
      </c>
      <c r="C5411" s="8" t="s">
        <v>9373</v>
      </c>
      <c r="D5411" s="4" t="s">
        <v>42</v>
      </c>
      <c r="E5411" s="11">
        <f t="shared" si="168"/>
        <v>6.54</v>
      </c>
      <c r="F5411">
        <f t="shared" si="169"/>
        <v>90451</v>
      </c>
      <c r="H5411" s="14">
        <v>6.12</v>
      </c>
      <c r="I5411" s="807">
        <v>6.54</v>
      </c>
    </row>
    <row r="5412" spans="2:9" ht="30" x14ac:dyDescent="0.25">
      <c r="B5412" s="6">
        <v>90452</v>
      </c>
      <c r="C5412" s="9" t="s">
        <v>9374</v>
      </c>
      <c r="D5412" s="6" t="s">
        <v>42</v>
      </c>
      <c r="E5412" s="11">
        <f t="shared" si="168"/>
        <v>27.72</v>
      </c>
      <c r="F5412">
        <f t="shared" si="169"/>
        <v>90452</v>
      </c>
      <c r="H5412" s="11">
        <v>27</v>
      </c>
      <c r="I5412" s="76">
        <v>27.72</v>
      </c>
    </row>
    <row r="5413" spans="2:9" ht="30" x14ac:dyDescent="0.25">
      <c r="B5413" s="4">
        <v>90453</v>
      </c>
      <c r="C5413" s="8" t="s">
        <v>9375</v>
      </c>
      <c r="D5413" s="4" t="s">
        <v>42</v>
      </c>
      <c r="E5413" s="11">
        <f t="shared" si="168"/>
        <v>3.68</v>
      </c>
      <c r="F5413">
        <f t="shared" si="169"/>
        <v>90453</v>
      </c>
      <c r="H5413" s="14">
        <v>3.46</v>
      </c>
      <c r="I5413" s="807">
        <v>3.68</v>
      </c>
    </row>
    <row r="5414" spans="2:9" ht="30" x14ac:dyDescent="0.25">
      <c r="B5414" s="6">
        <v>90454</v>
      </c>
      <c r="C5414" s="9" t="s">
        <v>9376</v>
      </c>
      <c r="D5414" s="6" t="s">
        <v>42</v>
      </c>
      <c r="E5414" s="11">
        <f t="shared" si="168"/>
        <v>5.84</v>
      </c>
      <c r="F5414">
        <f t="shared" si="169"/>
        <v>90454</v>
      </c>
      <c r="H5414" s="11">
        <v>5.5</v>
      </c>
      <c r="I5414" s="76">
        <v>5.84</v>
      </c>
    </row>
    <row r="5415" spans="2:9" ht="30" x14ac:dyDescent="0.25">
      <c r="B5415" s="4">
        <v>90455</v>
      </c>
      <c r="C5415" s="8" t="s">
        <v>9377</v>
      </c>
      <c r="D5415" s="4" t="s">
        <v>42</v>
      </c>
      <c r="E5415" s="11">
        <f t="shared" si="168"/>
        <v>7.46</v>
      </c>
      <c r="F5415">
        <f t="shared" si="169"/>
        <v>90455</v>
      </c>
      <c r="H5415" s="14">
        <v>6.95</v>
      </c>
      <c r="I5415" s="807">
        <v>7.46</v>
      </c>
    </row>
    <row r="5416" spans="2:9" x14ac:dyDescent="0.25">
      <c r="B5416" s="6">
        <v>90456</v>
      </c>
      <c r="C5416" s="9" t="s">
        <v>9378</v>
      </c>
      <c r="D5416" s="6" t="s">
        <v>42</v>
      </c>
      <c r="E5416" s="11">
        <f t="shared" si="168"/>
        <v>5.1100000000000003</v>
      </c>
      <c r="F5416">
        <f t="shared" si="169"/>
        <v>90456</v>
      </c>
      <c r="H5416" s="11">
        <v>4.57</v>
      </c>
      <c r="I5416">
        <v>5.1100000000000003</v>
      </c>
    </row>
    <row r="5417" spans="2:9" x14ac:dyDescent="0.25">
      <c r="B5417" s="4">
        <v>90457</v>
      </c>
      <c r="C5417" s="8" t="s">
        <v>9379</v>
      </c>
      <c r="D5417" s="4" t="s">
        <v>42</v>
      </c>
      <c r="E5417" s="11">
        <f t="shared" si="168"/>
        <v>11.66</v>
      </c>
      <c r="F5417">
        <f t="shared" si="169"/>
        <v>90457</v>
      </c>
      <c r="H5417" s="14">
        <v>10.44</v>
      </c>
      <c r="I5417" s="811">
        <v>11.66</v>
      </c>
    </row>
    <row r="5418" spans="2:9" x14ac:dyDescent="0.25">
      <c r="B5418" s="6">
        <v>90458</v>
      </c>
      <c r="C5418" s="9" t="s">
        <v>9380</v>
      </c>
      <c r="D5418" s="6" t="s">
        <v>42</v>
      </c>
      <c r="E5418" s="11">
        <f t="shared" si="168"/>
        <v>33.25</v>
      </c>
      <c r="F5418">
        <f t="shared" si="169"/>
        <v>90458</v>
      </c>
      <c r="H5418" s="11">
        <v>29.79</v>
      </c>
      <c r="I5418">
        <v>33.25</v>
      </c>
    </row>
    <row r="5419" spans="2:9" x14ac:dyDescent="0.25">
      <c r="B5419" s="4">
        <v>90459</v>
      </c>
      <c r="C5419" s="8" t="s">
        <v>9381</v>
      </c>
      <c r="D5419" s="4" t="s">
        <v>42</v>
      </c>
      <c r="E5419" s="11">
        <f t="shared" si="168"/>
        <v>45.02</v>
      </c>
      <c r="F5419">
        <f t="shared" si="169"/>
        <v>90459</v>
      </c>
      <c r="H5419" s="14">
        <v>40.229999999999997</v>
      </c>
      <c r="I5419" s="807">
        <v>45.02</v>
      </c>
    </row>
    <row r="5420" spans="2:9" ht="30" x14ac:dyDescent="0.25">
      <c r="B5420" s="6">
        <v>90460</v>
      </c>
      <c r="C5420" s="9" t="s">
        <v>9382</v>
      </c>
      <c r="D5420" s="6" t="s">
        <v>9</v>
      </c>
      <c r="E5420" s="11">
        <f t="shared" si="168"/>
        <v>25.05</v>
      </c>
      <c r="F5420">
        <f t="shared" si="169"/>
        <v>90460</v>
      </c>
      <c r="H5420" s="11">
        <v>24.2</v>
      </c>
      <c r="I5420">
        <v>25.05</v>
      </c>
    </row>
    <row r="5421" spans="2:9" ht="30" x14ac:dyDescent="0.25">
      <c r="B5421" s="4">
        <v>90461</v>
      </c>
      <c r="C5421" s="8" t="s">
        <v>9383</v>
      </c>
      <c r="D5421" s="4" t="s">
        <v>9</v>
      </c>
      <c r="E5421" s="11">
        <f t="shared" si="168"/>
        <v>18.32</v>
      </c>
      <c r="F5421">
        <f t="shared" si="169"/>
        <v>90461</v>
      </c>
      <c r="H5421" s="14">
        <v>17.350000000000001</v>
      </c>
      <c r="I5421" s="807">
        <v>18.32</v>
      </c>
    </row>
    <row r="5422" spans="2:9" ht="30" x14ac:dyDescent="0.25">
      <c r="B5422" s="6">
        <v>90462</v>
      </c>
      <c r="C5422" s="9" t="s">
        <v>9384</v>
      </c>
      <c r="D5422" s="6" t="s">
        <v>9</v>
      </c>
      <c r="E5422" s="11">
        <f t="shared" si="168"/>
        <v>4.47</v>
      </c>
      <c r="F5422">
        <f t="shared" si="169"/>
        <v>90462</v>
      </c>
      <c r="H5422" s="11">
        <v>4.32</v>
      </c>
      <c r="I5422" s="76">
        <v>4.47</v>
      </c>
    </row>
    <row r="5423" spans="2:9" ht="30" x14ac:dyDescent="0.25">
      <c r="B5423" s="4">
        <v>90463</v>
      </c>
      <c r="C5423" s="8" t="s">
        <v>9385</v>
      </c>
      <c r="D5423" s="4" t="s">
        <v>9</v>
      </c>
      <c r="E5423" s="11">
        <f t="shared" si="168"/>
        <v>3.7</v>
      </c>
      <c r="F5423">
        <f t="shared" si="169"/>
        <v>90463</v>
      </c>
      <c r="H5423" s="14">
        <v>3.53</v>
      </c>
      <c r="I5423" s="807">
        <v>3.7</v>
      </c>
    </row>
    <row r="5424" spans="2:9" ht="30" x14ac:dyDescent="0.25">
      <c r="B5424" s="6">
        <v>90466</v>
      </c>
      <c r="C5424" s="9" t="s">
        <v>9386</v>
      </c>
      <c r="D5424" s="6" t="s">
        <v>9</v>
      </c>
      <c r="E5424" s="11">
        <f t="shared" si="168"/>
        <v>14.74</v>
      </c>
      <c r="F5424">
        <f t="shared" si="169"/>
        <v>90466</v>
      </c>
      <c r="H5424" s="11">
        <v>13.47</v>
      </c>
      <c r="I5424" s="76">
        <v>14.74</v>
      </c>
    </row>
    <row r="5425" spans="2:9" ht="30" x14ac:dyDescent="0.25">
      <c r="B5425" s="4">
        <v>90467</v>
      </c>
      <c r="C5425" s="8" t="s">
        <v>9387</v>
      </c>
      <c r="D5425" s="4" t="s">
        <v>9</v>
      </c>
      <c r="E5425" s="11">
        <f t="shared" si="168"/>
        <v>22.19</v>
      </c>
      <c r="F5425">
        <f t="shared" si="169"/>
        <v>90467</v>
      </c>
      <c r="H5425" s="14">
        <v>20.3</v>
      </c>
      <c r="I5425" s="807">
        <v>22.19</v>
      </c>
    </row>
    <row r="5426" spans="2:9" ht="30" x14ac:dyDescent="0.25">
      <c r="B5426" s="6">
        <v>90468</v>
      </c>
      <c r="C5426" s="9" t="s">
        <v>9388</v>
      </c>
      <c r="D5426" s="6" t="s">
        <v>9</v>
      </c>
      <c r="E5426" s="11">
        <f t="shared" si="168"/>
        <v>7.55</v>
      </c>
      <c r="F5426">
        <f t="shared" si="169"/>
        <v>90468</v>
      </c>
      <c r="H5426" s="11">
        <v>7.05</v>
      </c>
      <c r="I5426">
        <v>7.55</v>
      </c>
    </row>
    <row r="5427" spans="2:9" ht="30" x14ac:dyDescent="0.25">
      <c r="B5427" s="4">
        <v>90469</v>
      </c>
      <c r="C5427" s="8" t="s">
        <v>9389</v>
      </c>
      <c r="D5427" s="4" t="s">
        <v>9</v>
      </c>
      <c r="E5427" s="11">
        <f t="shared" si="168"/>
        <v>11.48</v>
      </c>
      <c r="F5427">
        <f t="shared" si="169"/>
        <v>90469</v>
      </c>
      <c r="H5427" s="14">
        <v>10.73</v>
      </c>
      <c r="I5427" s="811">
        <v>11.48</v>
      </c>
    </row>
    <row r="5428" spans="2:9" ht="30" x14ac:dyDescent="0.25">
      <c r="B5428" s="6">
        <v>90470</v>
      </c>
      <c r="C5428" s="9" t="s">
        <v>9390</v>
      </c>
      <c r="D5428" s="6" t="s">
        <v>9</v>
      </c>
      <c r="E5428" s="11">
        <f t="shared" si="168"/>
        <v>15.34</v>
      </c>
      <c r="F5428">
        <f t="shared" si="169"/>
        <v>90470</v>
      </c>
      <c r="H5428" s="11">
        <v>14.39</v>
      </c>
      <c r="I5428">
        <v>15.34</v>
      </c>
    </row>
    <row r="5429" spans="2:9" ht="30" x14ac:dyDescent="0.25">
      <c r="B5429" s="4">
        <v>91166</v>
      </c>
      <c r="C5429" s="8" t="s">
        <v>9391</v>
      </c>
      <c r="D5429" s="4" t="s">
        <v>9</v>
      </c>
      <c r="E5429" s="11">
        <f t="shared" si="168"/>
        <v>4.42</v>
      </c>
      <c r="F5429">
        <f t="shared" si="169"/>
        <v>91166</v>
      </c>
      <c r="H5429" s="14">
        <v>4.24</v>
      </c>
      <c r="I5429" s="811">
        <v>4.42</v>
      </c>
    </row>
    <row r="5430" spans="2:9" ht="30" x14ac:dyDescent="0.25">
      <c r="B5430" s="6">
        <v>91167</v>
      </c>
      <c r="C5430" s="9" t="s">
        <v>18815</v>
      </c>
      <c r="D5430" s="6" t="s">
        <v>9</v>
      </c>
      <c r="E5430" s="11">
        <f t="shared" si="168"/>
        <v>10.07</v>
      </c>
      <c r="F5430">
        <f t="shared" si="169"/>
        <v>91167</v>
      </c>
      <c r="H5430" s="11">
        <v>9.3800000000000008</v>
      </c>
      <c r="I5430">
        <v>10.07</v>
      </c>
    </row>
    <row r="5431" spans="2:9" ht="45" x14ac:dyDescent="0.25">
      <c r="B5431" s="4">
        <v>91170</v>
      </c>
      <c r="C5431" s="8" t="s">
        <v>18816</v>
      </c>
      <c r="D5431" s="4" t="s">
        <v>9</v>
      </c>
      <c r="E5431" s="11">
        <f t="shared" si="168"/>
        <v>10.07</v>
      </c>
      <c r="F5431">
        <f t="shared" si="169"/>
        <v>91170</v>
      </c>
      <c r="H5431" s="14">
        <v>9.3800000000000008</v>
      </c>
      <c r="I5431" s="811">
        <v>10.07</v>
      </c>
    </row>
    <row r="5432" spans="2:9" ht="45" x14ac:dyDescent="0.25">
      <c r="B5432" s="6">
        <v>91171</v>
      </c>
      <c r="C5432" s="9" t="s">
        <v>18817</v>
      </c>
      <c r="D5432" s="6" t="s">
        <v>9</v>
      </c>
      <c r="E5432" s="11">
        <f t="shared" si="168"/>
        <v>16.559999999999999</v>
      </c>
      <c r="F5432">
        <f t="shared" si="169"/>
        <v>91171</v>
      </c>
      <c r="H5432" s="11">
        <v>15.55</v>
      </c>
      <c r="I5432">
        <v>16.559999999999999</v>
      </c>
    </row>
    <row r="5433" spans="2:9" ht="45" x14ac:dyDescent="0.25">
      <c r="B5433" s="4">
        <v>91172</v>
      </c>
      <c r="C5433" s="8" t="s">
        <v>18818</v>
      </c>
      <c r="D5433" s="4" t="s">
        <v>9</v>
      </c>
      <c r="E5433" s="11">
        <f t="shared" si="168"/>
        <v>19.12</v>
      </c>
      <c r="F5433">
        <f t="shared" si="169"/>
        <v>91172</v>
      </c>
      <c r="H5433" s="14">
        <v>17.97</v>
      </c>
      <c r="I5433" s="807">
        <v>19.12</v>
      </c>
    </row>
    <row r="5434" spans="2:9" ht="30" x14ac:dyDescent="0.25">
      <c r="B5434" s="6">
        <v>91173</v>
      </c>
      <c r="C5434" s="9" t="s">
        <v>18819</v>
      </c>
      <c r="D5434" s="6" t="s">
        <v>9</v>
      </c>
      <c r="E5434" s="11">
        <f t="shared" si="168"/>
        <v>3.75</v>
      </c>
      <c r="F5434">
        <f t="shared" si="169"/>
        <v>91173</v>
      </c>
      <c r="H5434" s="11">
        <v>3.49</v>
      </c>
      <c r="I5434" s="76">
        <v>3.75</v>
      </c>
    </row>
    <row r="5435" spans="2:9" ht="45" x14ac:dyDescent="0.25">
      <c r="B5435" s="4">
        <v>91174</v>
      </c>
      <c r="C5435" s="8" t="s">
        <v>18820</v>
      </c>
      <c r="D5435" s="4" t="s">
        <v>9</v>
      </c>
      <c r="E5435" s="11">
        <f t="shared" si="168"/>
        <v>6.61</v>
      </c>
      <c r="F5435">
        <f t="shared" si="169"/>
        <v>91174</v>
      </c>
      <c r="H5435" s="14">
        <v>6.21</v>
      </c>
      <c r="I5435" s="807">
        <v>6.61</v>
      </c>
    </row>
    <row r="5436" spans="2:9" ht="45" x14ac:dyDescent="0.25">
      <c r="B5436" s="6">
        <v>91175</v>
      </c>
      <c r="C5436" s="9" t="s">
        <v>18821</v>
      </c>
      <c r="D5436" s="6" t="s">
        <v>9</v>
      </c>
      <c r="E5436" s="11">
        <f t="shared" si="168"/>
        <v>10.32</v>
      </c>
      <c r="F5436">
        <f t="shared" si="169"/>
        <v>91175</v>
      </c>
      <c r="H5436" s="11">
        <v>9.6999999999999993</v>
      </c>
      <c r="I5436" s="76">
        <v>10.32</v>
      </c>
    </row>
    <row r="5437" spans="2:9" ht="30" x14ac:dyDescent="0.25">
      <c r="B5437" s="4">
        <v>91176</v>
      </c>
      <c r="C5437" s="8" t="s">
        <v>18822</v>
      </c>
      <c r="D5437" s="4" t="s">
        <v>9</v>
      </c>
      <c r="E5437" s="11">
        <f t="shared" si="168"/>
        <v>16.95</v>
      </c>
      <c r="F5437">
        <f t="shared" si="169"/>
        <v>91176</v>
      </c>
      <c r="H5437" s="14">
        <v>16.04</v>
      </c>
      <c r="I5437" s="811">
        <v>16.95</v>
      </c>
    </row>
    <row r="5438" spans="2:9" ht="45" x14ac:dyDescent="0.25">
      <c r="B5438" s="6">
        <v>91179</v>
      </c>
      <c r="C5438" s="9" t="s">
        <v>9392</v>
      </c>
      <c r="D5438" s="6" t="s">
        <v>9</v>
      </c>
      <c r="E5438" s="11">
        <f t="shared" si="168"/>
        <v>16.95</v>
      </c>
      <c r="F5438">
        <f t="shared" si="169"/>
        <v>91179</v>
      </c>
      <c r="H5438" s="11">
        <v>16.04</v>
      </c>
      <c r="I5438">
        <v>16.95</v>
      </c>
    </row>
    <row r="5439" spans="2:9" ht="45" x14ac:dyDescent="0.25">
      <c r="B5439" s="4">
        <v>91180</v>
      </c>
      <c r="C5439" s="8" t="s">
        <v>9393</v>
      </c>
      <c r="D5439" s="4" t="s">
        <v>9</v>
      </c>
      <c r="E5439" s="11">
        <f t="shared" si="168"/>
        <v>22.67</v>
      </c>
      <c r="F5439">
        <f t="shared" si="169"/>
        <v>91180</v>
      </c>
      <c r="H5439" s="14">
        <v>21.45</v>
      </c>
      <c r="I5439" s="811">
        <v>22.67</v>
      </c>
    </row>
    <row r="5440" spans="2:9" ht="45" x14ac:dyDescent="0.25">
      <c r="B5440" s="6">
        <v>91181</v>
      </c>
      <c r="C5440" s="9" t="s">
        <v>9394</v>
      </c>
      <c r="D5440" s="6" t="s">
        <v>9</v>
      </c>
      <c r="E5440" s="11">
        <f t="shared" si="168"/>
        <v>23.8</v>
      </c>
      <c r="F5440">
        <f t="shared" si="169"/>
        <v>91181</v>
      </c>
      <c r="H5440" s="11">
        <v>22.49</v>
      </c>
      <c r="I5440">
        <v>23.8</v>
      </c>
    </row>
    <row r="5441" spans="2:9" ht="30" x14ac:dyDescent="0.25">
      <c r="B5441" s="4">
        <v>91182</v>
      </c>
      <c r="C5441" s="8" t="s">
        <v>9395</v>
      </c>
      <c r="D5441" s="4" t="s">
        <v>9</v>
      </c>
      <c r="E5441" s="11">
        <f t="shared" si="168"/>
        <v>23.19</v>
      </c>
      <c r="F5441">
        <f t="shared" si="169"/>
        <v>91182</v>
      </c>
      <c r="H5441" s="14">
        <v>21.08</v>
      </c>
      <c r="I5441" s="811">
        <v>23.19</v>
      </c>
    </row>
    <row r="5442" spans="2:9" ht="30" x14ac:dyDescent="0.25">
      <c r="B5442" s="6">
        <v>91185</v>
      </c>
      <c r="C5442" s="9" t="s">
        <v>9396</v>
      </c>
      <c r="D5442" s="6" t="s">
        <v>9</v>
      </c>
      <c r="E5442" s="11">
        <f t="shared" si="168"/>
        <v>23.19</v>
      </c>
      <c r="F5442">
        <f t="shared" si="169"/>
        <v>91185</v>
      </c>
      <c r="H5442" s="11">
        <v>21.08</v>
      </c>
      <c r="I5442" s="76">
        <v>23.19</v>
      </c>
    </row>
    <row r="5443" spans="2:9" ht="45" x14ac:dyDescent="0.25">
      <c r="B5443" s="4">
        <v>91186</v>
      </c>
      <c r="C5443" s="8" t="s">
        <v>9397</v>
      </c>
      <c r="D5443" s="4" t="s">
        <v>9</v>
      </c>
      <c r="E5443" s="11">
        <f t="shared" ref="E5443:E5506" si="170">IF($K$2=$H$1,H5443,I5443)</f>
        <v>25.51</v>
      </c>
      <c r="F5443">
        <f t="shared" ref="F5443:F5506" si="171">IF(LEN($B5443)=7,CONCATENATE(MID($B5443,1,6),"00",RIGHT($B5443,1)),IF(LEN($B5443)=8,CONCATENATE(MID($B5443,1,6),"0",RIGHT($B5443,2)),$B5443))</f>
        <v>91186</v>
      </c>
      <c r="H5443" s="14">
        <v>23.16</v>
      </c>
      <c r="I5443" s="807">
        <v>25.51</v>
      </c>
    </row>
    <row r="5444" spans="2:9" ht="45" x14ac:dyDescent="0.25">
      <c r="B5444" s="6">
        <v>91187</v>
      </c>
      <c r="C5444" s="9" t="s">
        <v>9398</v>
      </c>
      <c r="D5444" s="6" t="s">
        <v>9</v>
      </c>
      <c r="E5444" s="11">
        <f t="shared" si="170"/>
        <v>22.88</v>
      </c>
      <c r="F5444">
        <f t="shared" si="171"/>
        <v>91187</v>
      </c>
      <c r="H5444" s="11">
        <v>20.74</v>
      </c>
      <c r="I5444" s="76">
        <v>22.88</v>
      </c>
    </row>
    <row r="5445" spans="2:9" x14ac:dyDescent="0.25">
      <c r="B5445" s="4">
        <v>91188</v>
      </c>
      <c r="C5445" s="8" t="s">
        <v>9399</v>
      </c>
      <c r="D5445" s="4" t="s">
        <v>42</v>
      </c>
      <c r="E5445" s="11">
        <f t="shared" si="170"/>
        <v>13.13</v>
      </c>
      <c r="F5445">
        <f t="shared" si="171"/>
        <v>91188</v>
      </c>
      <c r="H5445" s="14">
        <v>12.17</v>
      </c>
      <c r="I5445" s="807">
        <v>13.13</v>
      </c>
    </row>
    <row r="5446" spans="2:9" x14ac:dyDescent="0.25">
      <c r="B5446" s="6">
        <v>91189</v>
      </c>
      <c r="C5446" s="9" t="s">
        <v>9400</v>
      </c>
      <c r="D5446" s="6" t="s">
        <v>42</v>
      </c>
      <c r="E5446" s="11">
        <f t="shared" si="170"/>
        <v>75.709999999999994</v>
      </c>
      <c r="F5446">
        <f t="shared" si="171"/>
        <v>91189</v>
      </c>
      <c r="H5446" s="11">
        <v>71.67</v>
      </c>
      <c r="I5446" s="76">
        <v>75.709999999999994</v>
      </c>
    </row>
    <row r="5447" spans="2:9" x14ac:dyDescent="0.25">
      <c r="B5447" s="4">
        <v>91190</v>
      </c>
      <c r="C5447" s="8" t="s">
        <v>9401</v>
      </c>
      <c r="D5447" s="4" t="s">
        <v>42</v>
      </c>
      <c r="E5447" s="11">
        <f t="shared" si="170"/>
        <v>10.4</v>
      </c>
      <c r="F5447">
        <f t="shared" si="171"/>
        <v>91190</v>
      </c>
      <c r="H5447" s="14">
        <v>9.65</v>
      </c>
      <c r="I5447" s="811">
        <v>10.4</v>
      </c>
    </row>
    <row r="5448" spans="2:9" x14ac:dyDescent="0.25">
      <c r="B5448" s="6">
        <v>91191</v>
      </c>
      <c r="C5448" s="9" t="s">
        <v>9402</v>
      </c>
      <c r="D5448" s="6" t="s">
        <v>42</v>
      </c>
      <c r="E5448" s="11">
        <f t="shared" si="170"/>
        <v>14.73</v>
      </c>
      <c r="F5448">
        <f t="shared" si="171"/>
        <v>91191</v>
      </c>
      <c r="H5448" s="11">
        <v>13.86</v>
      </c>
      <c r="I5448">
        <v>14.73</v>
      </c>
    </row>
    <row r="5449" spans="2:9" ht="30" x14ac:dyDescent="0.25">
      <c r="B5449" s="4">
        <v>91192</v>
      </c>
      <c r="C5449" s="8" t="s">
        <v>9403</v>
      </c>
      <c r="D5449" s="4" t="s">
        <v>42</v>
      </c>
      <c r="E5449" s="11">
        <f t="shared" si="170"/>
        <v>22.5</v>
      </c>
      <c r="F5449">
        <f t="shared" si="171"/>
        <v>91192</v>
      </c>
      <c r="H5449" s="14">
        <v>21.38</v>
      </c>
      <c r="I5449" s="807">
        <v>22.5</v>
      </c>
    </row>
    <row r="5450" spans="2:9" ht="30" x14ac:dyDescent="0.25">
      <c r="B5450" s="6">
        <v>91222</v>
      </c>
      <c r="C5450" s="9" t="s">
        <v>9404</v>
      </c>
      <c r="D5450" s="6" t="s">
        <v>9</v>
      </c>
      <c r="E5450" s="11">
        <f t="shared" si="170"/>
        <v>8.19</v>
      </c>
      <c r="F5450">
        <f t="shared" si="171"/>
        <v>91222</v>
      </c>
      <c r="H5450" s="11">
        <v>7.31</v>
      </c>
      <c r="I5450">
        <v>8.19</v>
      </c>
    </row>
    <row r="5451" spans="2:9" ht="30" x14ac:dyDescent="0.25">
      <c r="B5451" s="4">
        <v>94480</v>
      </c>
      <c r="C5451" s="8" t="s">
        <v>18823</v>
      </c>
      <c r="D5451" s="4" t="s">
        <v>42</v>
      </c>
      <c r="E5451" s="11">
        <f t="shared" si="170"/>
        <v>2386.19</v>
      </c>
      <c r="F5451">
        <f t="shared" si="171"/>
        <v>94480</v>
      </c>
      <c r="H5451" s="14">
        <v>2335.59</v>
      </c>
      <c r="I5451" s="807">
        <v>2386.19</v>
      </c>
    </row>
    <row r="5452" spans="2:9" ht="30" x14ac:dyDescent="0.25">
      <c r="B5452" s="6">
        <v>94481</v>
      </c>
      <c r="C5452" s="9" t="s">
        <v>18824</v>
      </c>
      <c r="D5452" s="6" t="s">
        <v>42</v>
      </c>
      <c r="E5452" s="11">
        <f t="shared" si="170"/>
        <v>1689.32</v>
      </c>
      <c r="F5452">
        <f t="shared" si="171"/>
        <v>94481</v>
      </c>
      <c r="H5452" s="11">
        <v>1642.11</v>
      </c>
      <c r="I5452" s="76">
        <v>1689.32</v>
      </c>
    </row>
    <row r="5453" spans="2:9" ht="30" x14ac:dyDescent="0.25">
      <c r="B5453" s="4">
        <v>94482</v>
      </c>
      <c r="C5453" s="8" t="s">
        <v>18825</v>
      </c>
      <c r="D5453" s="4" t="s">
        <v>42</v>
      </c>
      <c r="E5453" s="11">
        <f t="shared" si="170"/>
        <v>1327.64</v>
      </c>
      <c r="F5453">
        <f t="shared" si="171"/>
        <v>94482</v>
      </c>
      <c r="H5453" s="14">
        <v>1282.8599999999999</v>
      </c>
      <c r="I5453" s="807">
        <v>1327.64</v>
      </c>
    </row>
    <row r="5454" spans="2:9" ht="30" x14ac:dyDescent="0.25">
      <c r="B5454" s="6">
        <v>94483</v>
      </c>
      <c r="C5454" s="9" t="s">
        <v>18826</v>
      </c>
      <c r="D5454" s="6" t="s">
        <v>42</v>
      </c>
      <c r="E5454" s="11">
        <f t="shared" si="170"/>
        <v>1114.43</v>
      </c>
      <c r="F5454">
        <f t="shared" si="171"/>
        <v>94483</v>
      </c>
      <c r="H5454" s="11">
        <v>1071.6500000000001</v>
      </c>
      <c r="I5454" s="76">
        <v>1114.43</v>
      </c>
    </row>
    <row r="5455" spans="2:9" ht="30" x14ac:dyDescent="0.25">
      <c r="B5455" s="4">
        <v>95541</v>
      </c>
      <c r="C5455" s="8" t="s">
        <v>9405</v>
      </c>
      <c r="D5455" s="4" t="s">
        <v>42</v>
      </c>
      <c r="E5455" s="11">
        <f t="shared" si="170"/>
        <v>22.52</v>
      </c>
      <c r="F5455">
        <f t="shared" si="171"/>
        <v>95541</v>
      </c>
      <c r="H5455" s="14">
        <v>20.149999999999999</v>
      </c>
      <c r="I5455" s="811">
        <v>22.52</v>
      </c>
    </row>
    <row r="5456" spans="2:9" ht="30" x14ac:dyDescent="0.25">
      <c r="B5456" s="6">
        <v>96559</v>
      </c>
      <c r="C5456" s="9" t="s">
        <v>9406</v>
      </c>
      <c r="D5456" s="6" t="s">
        <v>64</v>
      </c>
      <c r="E5456" s="11">
        <f t="shared" si="170"/>
        <v>35.020000000000003</v>
      </c>
      <c r="F5456">
        <f t="shared" si="171"/>
        <v>96559</v>
      </c>
      <c r="H5456" s="11">
        <v>33.9</v>
      </c>
      <c r="I5456">
        <v>35.020000000000003</v>
      </c>
    </row>
    <row r="5457" spans="2:9" ht="30" x14ac:dyDescent="0.25">
      <c r="B5457" s="4">
        <v>96560</v>
      </c>
      <c r="C5457" s="8" t="s">
        <v>9407</v>
      </c>
      <c r="D5457" s="4" t="s">
        <v>64</v>
      </c>
      <c r="E5457" s="11">
        <f t="shared" si="170"/>
        <v>32.47</v>
      </c>
      <c r="F5457">
        <f t="shared" si="171"/>
        <v>96560</v>
      </c>
      <c r="H5457" s="14">
        <v>30.86</v>
      </c>
      <c r="I5457" s="807">
        <v>32.47</v>
      </c>
    </row>
    <row r="5458" spans="2:9" ht="30" x14ac:dyDescent="0.25">
      <c r="B5458" s="6">
        <v>96562</v>
      </c>
      <c r="C5458" s="9" t="s">
        <v>9408</v>
      </c>
      <c r="D5458" s="6" t="s">
        <v>9</v>
      </c>
      <c r="E5458" s="11">
        <f t="shared" si="170"/>
        <v>49.74</v>
      </c>
      <c r="F5458">
        <f t="shared" si="171"/>
        <v>96562</v>
      </c>
      <c r="H5458" s="11">
        <v>47.26</v>
      </c>
      <c r="I5458">
        <v>49.74</v>
      </c>
    </row>
    <row r="5459" spans="2:9" ht="30" x14ac:dyDescent="0.25">
      <c r="B5459" s="4">
        <v>96563</v>
      </c>
      <c r="C5459" s="8" t="s">
        <v>9409</v>
      </c>
      <c r="D5459" s="4" t="s">
        <v>9</v>
      </c>
      <c r="E5459" s="11">
        <f t="shared" si="170"/>
        <v>55.73</v>
      </c>
      <c r="F5459">
        <f t="shared" si="171"/>
        <v>96563</v>
      </c>
      <c r="H5459" s="14">
        <v>53.25</v>
      </c>
      <c r="I5459" s="811">
        <v>55.73</v>
      </c>
    </row>
    <row r="5460" spans="2:9" x14ac:dyDescent="0.25">
      <c r="B5460" s="6">
        <v>100128</v>
      </c>
      <c r="C5460" s="9" t="s">
        <v>8418</v>
      </c>
      <c r="D5460" s="6" t="s">
        <v>42</v>
      </c>
      <c r="E5460" s="11">
        <f t="shared" si="170"/>
        <v>1402.53</v>
      </c>
      <c r="F5460">
        <f t="shared" si="171"/>
        <v>100128</v>
      </c>
      <c r="H5460" s="11">
        <v>1399.55</v>
      </c>
      <c r="I5460" s="76">
        <v>1402.53</v>
      </c>
    </row>
    <row r="5461" spans="2:9" ht="30" x14ac:dyDescent="0.25">
      <c r="B5461" s="4">
        <v>101802</v>
      </c>
      <c r="C5461" s="8" t="s">
        <v>5626</v>
      </c>
      <c r="D5461" s="4" t="s">
        <v>42</v>
      </c>
      <c r="E5461" s="11">
        <f t="shared" si="170"/>
        <v>1765.07</v>
      </c>
      <c r="F5461">
        <f t="shared" si="171"/>
        <v>101802</v>
      </c>
      <c r="H5461" s="14">
        <v>1693.46</v>
      </c>
      <c r="I5461" s="807">
        <v>1765.07</v>
      </c>
    </row>
    <row r="5462" spans="2:9" ht="30" x14ac:dyDescent="0.25">
      <c r="B5462" s="6">
        <v>101803</v>
      </c>
      <c r="C5462" s="9" t="s">
        <v>5627</v>
      </c>
      <c r="D5462" s="6" t="s">
        <v>42</v>
      </c>
      <c r="E5462" s="11">
        <f t="shared" si="170"/>
        <v>1109.07</v>
      </c>
      <c r="F5462">
        <f t="shared" si="171"/>
        <v>101803</v>
      </c>
      <c r="H5462" s="11">
        <v>1059.1500000000001</v>
      </c>
      <c r="I5462" s="76">
        <v>1109.07</v>
      </c>
    </row>
    <row r="5463" spans="2:9" ht="30" x14ac:dyDescent="0.25">
      <c r="B5463" s="4">
        <v>101804</v>
      </c>
      <c r="C5463" s="8" t="s">
        <v>5628</v>
      </c>
      <c r="D5463" s="4" t="s">
        <v>42</v>
      </c>
      <c r="E5463" s="11">
        <f t="shared" si="170"/>
        <v>1406.38</v>
      </c>
      <c r="F5463">
        <f t="shared" si="171"/>
        <v>101804</v>
      </c>
      <c r="H5463" s="14">
        <v>1347.6</v>
      </c>
      <c r="I5463" s="807">
        <v>1406.38</v>
      </c>
    </row>
    <row r="5464" spans="2:9" ht="30" x14ac:dyDescent="0.25">
      <c r="B5464" s="6">
        <v>101805</v>
      </c>
      <c r="C5464" s="9" t="s">
        <v>5629</v>
      </c>
      <c r="D5464" s="6" t="s">
        <v>42</v>
      </c>
      <c r="E5464" s="11">
        <f t="shared" si="170"/>
        <v>1791.89</v>
      </c>
      <c r="F5464">
        <f t="shared" si="171"/>
        <v>101805</v>
      </c>
      <c r="H5464" s="11">
        <v>1716.95</v>
      </c>
      <c r="I5464" s="76">
        <v>1791.89</v>
      </c>
    </row>
    <row r="5465" spans="2:9" x14ac:dyDescent="0.25">
      <c r="B5465" s="4">
        <v>102111</v>
      </c>
      <c r="C5465" s="8" t="s">
        <v>5630</v>
      </c>
      <c r="D5465" s="4" t="s">
        <v>42</v>
      </c>
      <c r="E5465" s="11">
        <f t="shared" si="170"/>
        <v>862.79</v>
      </c>
      <c r="F5465">
        <f t="shared" si="171"/>
        <v>102111</v>
      </c>
      <c r="H5465" s="14">
        <v>849.67</v>
      </c>
      <c r="I5465" s="807">
        <v>862.79</v>
      </c>
    </row>
    <row r="5466" spans="2:9" ht="30" x14ac:dyDescent="0.25">
      <c r="B5466" s="6">
        <v>102112</v>
      </c>
      <c r="C5466" s="9" t="s">
        <v>5631</v>
      </c>
      <c r="D5466" s="6" t="s">
        <v>42</v>
      </c>
      <c r="E5466" s="11">
        <f t="shared" si="170"/>
        <v>133.72</v>
      </c>
      <c r="F5466">
        <f t="shared" si="171"/>
        <v>102112</v>
      </c>
      <c r="H5466" s="11">
        <v>120.6</v>
      </c>
      <c r="I5466" s="76">
        <v>133.72</v>
      </c>
    </row>
    <row r="5467" spans="2:9" x14ac:dyDescent="0.25">
      <c r="B5467" s="4">
        <v>102113</v>
      </c>
      <c r="C5467" s="8" t="s">
        <v>5632</v>
      </c>
      <c r="D5467" s="4" t="s">
        <v>42</v>
      </c>
      <c r="E5467" s="11">
        <f t="shared" si="170"/>
        <v>1366.04</v>
      </c>
      <c r="F5467">
        <f t="shared" si="171"/>
        <v>102113</v>
      </c>
      <c r="H5467" s="14">
        <v>1352.58</v>
      </c>
      <c r="I5467" s="807">
        <v>1366.04</v>
      </c>
    </row>
    <row r="5468" spans="2:9" ht="30" x14ac:dyDescent="0.25">
      <c r="B5468" s="6">
        <v>102114</v>
      </c>
      <c r="C5468" s="9" t="s">
        <v>5633</v>
      </c>
      <c r="D5468" s="6" t="s">
        <v>42</v>
      </c>
      <c r="E5468" s="11">
        <f t="shared" si="170"/>
        <v>137.07</v>
      </c>
      <c r="F5468">
        <f t="shared" si="171"/>
        <v>102114</v>
      </c>
      <c r="H5468" s="11">
        <v>123.61</v>
      </c>
      <c r="I5468" s="76">
        <v>137.07</v>
      </c>
    </row>
    <row r="5469" spans="2:9" x14ac:dyDescent="0.25">
      <c r="B5469" s="4">
        <v>102115</v>
      </c>
      <c r="C5469" s="8" t="s">
        <v>5634</v>
      </c>
      <c r="D5469" s="4" t="s">
        <v>42</v>
      </c>
      <c r="E5469" s="11">
        <f t="shared" si="170"/>
        <v>2377.92</v>
      </c>
      <c r="F5469">
        <f t="shared" si="171"/>
        <v>102115</v>
      </c>
      <c r="H5469" s="14">
        <v>2358.7199999999998</v>
      </c>
      <c r="I5469" s="807">
        <v>2377.92</v>
      </c>
    </row>
    <row r="5470" spans="2:9" x14ac:dyDescent="0.25">
      <c r="B5470" s="6">
        <v>102116</v>
      </c>
      <c r="C5470" s="9" t="s">
        <v>5635</v>
      </c>
      <c r="D5470" s="6" t="s">
        <v>42</v>
      </c>
      <c r="E5470" s="11">
        <f t="shared" si="170"/>
        <v>1458.59</v>
      </c>
      <c r="F5470">
        <f t="shared" si="171"/>
        <v>102116</v>
      </c>
      <c r="H5470" s="11">
        <v>1444.69</v>
      </c>
      <c r="I5470" s="76">
        <v>1458.59</v>
      </c>
    </row>
    <row r="5471" spans="2:9" x14ac:dyDescent="0.25">
      <c r="B5471" s="4">
        <v>102117</v>
      </c>
      <c r="C5471" s="8" t="s">
        <v>5636</v>
      </c>
      <c r="D5471" s="4" t="s">
        <v>42</v>
      </c>
      <c r="E5471" s="11">
        <f t="shared" si="170"/>
        <v>141.13999999999999</v>
      </c>
      <c r="F5471">
        <f t="shared" si="171"/>
        <v>102117</v>
      </c>
      <c r="H5471" s="14">
        <v>127.24</v>
      </c>
      <c r="I5471" s="811">
        <v>141.13999999999999</v>
      </c>
    </row>
    <row r="5472" spans="2:9" x14ac:dyDescent="0.25">
      <c r="B5472" s="6">
        <v>102118</v>
      </c>
      <c r="C5472" s="9" t="s">
        <v>5637</v>
      </c>
      <c r="D5472" s="6" t="s">
        <v>42</v>
      </c>
      <c r="E5472" s="11">
        <f t="shared" si="170"/>
        <v>1982.9</v>
      </c>
      <c r="F5472">
        <f t="shared" si="171"/>
        <v>102118</v>
      </c>
      <c r="H5472" s="11">
        <v>1968.64</v>
      </c>
      <c r="I5472" s="76">
        <v>1982.9</v>
      </c>
    </row>
    <row r="5473" spans="2:9" ht="30" x14ac:dyDescent="0.25">
      <c r="B5473" s="4">
        <v>102119</v>
      </c>
      <c r="C5473" s="8" t="s">
        <v>5638</v>
      </c>
      <c r="D5473" s="4" t="s">
        <v>42</v>
      </c>
      <c r="E5473" s="11">
        <f t="shared" si="170"/>
        <v>144.63999999999999</v>
      </c>
      <c r="F5473">
        <f t="shared" si="171"/>
        <v>102119</v>
      </c>
      <c r="H5473" s="14">
        <v>130.38</v>
      </c>
      <c r="I5473" s="811">
        <v>144.63999999999999</v>
      </c>
    </row>
    <row r="5474" spans="2:9" x14ac:dyDescent="0.25">
      <c r="B5474" s="6">
        <v>102121</v>
      </c>
      <c r="C5474" s="9" t="s">
        <v>5639</v>
      </c>
      <c r="D5474" s="6" t="s">
        <v>42</v>
      </c>
      <c r="E5474" s="11">
        <f t="shared" si="170"/>
        <v>181.23</v>
      </c>
      <c r="F5474">
        <f t="shared" si="171"/>
        <v>102121</v>
      </c>
      <c r="H5474" s="11">
        <v>163.12</v>
      </c>
      <c r="I5474">
        <v>181.23</v>
      </c>
    </row>
    <row r="5475" spans="2:9" x14ac:dyDescent="0.25">
      <c r="B5475" s="4">
        <v>102122</v>
      </c>
      <c r="C5475" s="8" t="s">
        <v>5640</v>
      </c>
      <c r="D5475" s="4" t="s">
        <v>42</v>
      </c>
      <c r="E5475" s="11">
        <f t="shared" si="170"/>
        <v>6674.91</v>
      </c>
      <c r="F5475">
        <f t="shared" si="171"/>
        <v>102122</v>
      </c>
      <c r="H5475" s="14">
        <v>6655.71</v>
      </c>
      <c r="I5475" s="807">
        <v>6674.91</v>
      </c>
    </row>
    <row r="5476" spans="2:9" ht="30" x14ac:dyDescent="0.25">
      <c r="B5476" s="6">
        <v>102123</v>
      </c>
      <c r="C5476" s="9" t="s">
        <v>5641</v>
      </c>
      <c r="D5476" s="6" t="s">
        <v>42</v>
      </c>
      <c r="E5476" s="11">
        <f t="shared" si="170"/>
        <v>191.65</v>
      </c>
      <c r="F5476">
        <f t="shared" si="171"/>
        <v>102123</v>
      </c>
      <c r="H5476" s="11">
        <v>172.45</v>
      </c>
      <c r="I5476">
        <v>191.65</v>
      </c>
    </row>
    <row r="5477" spans="2:9" x14ac:dyDescent="0.25">
      <c r="B5477" s="4">
        <v>102136</v>
      </c>
      <c r="C5477" s="8" t="s">
        <v>5642</v>
      </c>
      <c r="D5477" s="4" t="s">
        <v>42</v>
      </c>
      <c r="E5477" s="11">
        <f t="shared" si="170"/>
        <v>69.069999999999993</v>
      </c>
      <c r="F5477">
        <f t="shared" si="171"/>
        <v>102136</v>
      </c>
      <c r="H5477" s="14">
        <v>62.08</v>
      </c>
      <c r="I5477" s="811">
        <v>69.069999999999993</v>
      </c>
    </row>
    <row r="5478" spans="2:9" x14ac:dyDescent="0.25">
      <c r="B5478" s="6">
        <v>102137</v>
      </c>
      <c r="C5478" s="9" t="s">
        <v>5643</v>
      </c>
      <c r="D5478" s="6" t="s">
        <v>42</v>
      </c>
      <c r="E5478" s="11">
        <f t="shared" si="170"/>
        <v>86.48</v>
      </c>
      <c r="F5478">
        <f t="shared" si="171"/>
        <v>102137</v>
      </c>
      <c r="H5478" s="11">
        <v>83.33</v>
      </c>
      <c r="I5478">
        <v>86.48</v>
      </c>
    </row>
    <row r="5479" spans="2:9" x14ac:dyDescent="0.25">
      <c r="B5479" s="4">
        <v>102138</v>
      </c>
      <c r="C5479" s="8" t="s">
        <v>5644</v>
      </c>
      <c r="D5479" s="4" t="s">
        <v>42</v>
      </c>
      <c r="E5479" s="11">
        <f t="shared" si="170"/>
        <v>208.62</v>
      </c>
      <c r="F5479">
        <f t="shared" si="171"/>
        <v>102138</v>
      </c>
      <c r="H5479" s="14">
        <v>187.64</v>
      </c>
      <c r="I5479" s="811">
        <v>208.62</v>
      </c>
    </row>
    <row r="5480" spans="2:9" ht="30" x14ac:dyDescent="0.25">
      <c r="B5480" s="6">
        <v>103517</v>
      </c>
      <c r="C5480" s="9" t="s">
        <v>6817</v>
      </c>
      <c r="D5480" s="6" t="s">
        <v>42</v>
      </c>
      <c r="E5480" s="11">
        <f t="shared" si="170"/>
        <v>3584.91</v>
      </c>
      <c r="F5480">
        <f t="shared" si="171"/>
        <v>103517</v>
      </c>
      <c r="H5480" s="11">
        <v>3573.89</v>
      </c>
      <c r="I5480" s="76">
        <v>3584.91</v>
      </c>
    </row>
    <row r="5481" spans="2:9" ht="30" x14ac:dyDescent="0.25">
      <c r="B5481" s="4">
        <v>103519</v>
      </c>
      <c r="C5481" s="8" t="s">
        <v>6818</v>
      </c>
      <c r="D5481" s="4" t="s">
        <v>42</v>
      </c>
      <c r="E5481" s="11">
        <f t="shared" si="170"/>
        <v>12.87</v>
      </c>
      <c r="F5481">
        <f t="shared" si="171"/>
        <v>103519</v>
      </c>
      <c r="H5481" s="14">
        <v>12.4</v>
      </c>
      <c r="I5481" s="811">
        <v>12.87</v>
      </c>
    </row>
    <row r="5482" spans="2:9" ht="30" x14ac:dyDescent="0.25">
      <c r="B5482" s="6">
        <v>103520</v>
      </c>
      <c r="C5482" s="9" t="s">
        <v>6819</v>
      </c>
      <c r="D5482" s="6" t="s">
        <v>42</v>
      </c>
      <c r="E5482" s="11">
        <f t="shared" si="170"/>
        <v>5927.91</v>
      </c>
      <c r="F5482">
        <f t="shared" si="171"/>
        <v>103520</v>
      </c>
      <c r="H5482" s="11">
        <v>5924.88</v>
      </c>
      <c r="I5482" s="76">
        <v>5927.91</v>
      </c>
    </row>
    <row r="5483" spans="2:9" ht="30" x14ac:dyDescent="0.25">
      <c r="B5483" s="4">
        <v>103521</v>
      </c>
      <c r="C5483" s="8" t="s">
        <v>6820</v>
      </c>
      <c r="D5483" s="4" t="s">
        <v>42</v>
      </c>
      <c r="E5483" s="11">
        <f t="shared" si="170"/>
        <v>7870.67</v>
      </c>
      <c r="F5483">
        <f t="shared" si="171"/>
        <v>103521</v>
      </c>
      <c r="H5483" s="14">
        <v>7866.32</v>
      </c>
      <c r="I5483" s="807">
        <v>7870.67</v>
      </c>
    </row>
    <row r="5484" spans="2:9" ht="30" x14ac:dyDescent="0.25">
      <c r="B5484" s="6">
        <v>103522</v>
      </c>
      <c r="C5484" s="9" t="s">
        <v>6821</v>
      </c>
      <c r="D5484" s="6" t="s">
        <v>42</v>
      </c>
      <c r="E5484" s="11">
        <f t="shared" si="170"/>
        <v>7916.72</v>
      </c>
      <c r="F5484">
        <f t="shared" si="171"/>
        <v>103522</v>
      </c>
      <c r="H5484" s="11">
        <v>7897.47</v>
      </c>
      <c r="I5484" s="76">
        <v>7916.72</v>
      </c>
    </row>
    <row r="5485" spans="2:9" ht="30" x14ac:dyDescent="0.25">
      <c r="B5485" s="4">
        <v>103523</v>
      </c>
      <c r="C5485" s="8" t="s">
        <v>6822</v>
      </c>
      <c r="D5485" s="4" t="s">
        <v>42</v>
      </c>
      <c r="E5485" s="11">
        <f t="shared" si="170"/>
        <v>11923.51</v>
      </c>
      <c r="F5485">
        <f t="shared" si="171"/>
        <v>103523</v>
      </c>
      <c r="H5485" s="14">
        <v>11903.41</v>
      </c>
      <c r="I5485" s="807">
        <v>11923.51</v>
      </c>
    </row>
    <row r="5486" spans="2:9" ht="30" x14ac:dyDescent="0.25">
      <c r="B5486" s="6">
        <v>104660</v>
      </c>
      <c r="C5486" s="9" t="s">
        <v>9205</v>
      </c>
      <c r="D5486" s="6" t="s">
        <v>42</v>
      </c>
      <c r="E5486" s="11">
        <f t="shared" si="170"/>
        <v>1239.8399999999999</v>
      </c>
      <c r="F5486">
        <f t="shared" si="171"/>
        <v>104660</v>
      </c>
      <c r="H5486" s="11">
        <v>1158.48</v>
      </c>
      <c r="I5486" s="76">
        <v>1239.8399999999999</v>
      </c>
    </row>
    <row r="5487" spans="2:9" ht="30" x14ac:dyDescent="0.25">
      <c r="B5487" s="4">
        <v>104661</v>
      </c>
      <c r="C5487" s="8" t="s">
        <v>9206</v>
      </c>
      <c r="D5487" s="4" t="s">
        <v>42</v>
      </c>
      <c r="E5487" s="11">
        <f t="shared" si="170"/>
        <v>554.72</v>
      </c>
      <c r="F5487">
        <f t="shared" si="171"/>
        <v>104661</v>
      </c>
      <c r="H5487" s="14">
        <v>514.07000000000005</v>
      </c>
      <c r="I5487" s="811">
        <v>554.72</v>
      </c>
    </row>
    <row r="5488" spans="2:9" ht="30" x14ac:dyDescent="0.25">
      <c r="B5488" s="6">
        <v>104662</v>
      </c>
      <c r="C5488" s="9" t="s">
        <v>9207</v>
      </c>
      <c r="D5488" s="6" t="s">
        <v>42</v>
      </c>
      <c r="E5488" s="11">
        <f t="shared" si="170"/>
        <v>384.13</v>
      </c>
      <c r="F5488">
        <f t="shared" si="171"/>
        <v>104662</v>
      </c>
      <c r="H5488" s="11">
        <v>358.55</v>
      </c>
      <c r="I5488">
        <v>384.13</v>
      </c>
    </row>
    <row r="5489" spans="2:9" ht="45" x14ac:dyDescent="0.25">
      <c r="B5489" s="4">
        <v>104663</v>
      </c>
      <c r="C5489" s="8" t="s">
        <v>9208</v>
      </c>
      <c r="D5489" s="4" t="s">
        <v>42</v>
      </c>
      <c r="E5489" s="11">
        <f t="shared" si="170"/>
        <v>480.1</v>
      </c>
      <c r="F5489">
        <f t="shared" si="171"/>
        <v>104663</v>
      </c>
      <c r="H5489" s="14">
        <v>448.55</v>
      </c>
      <c r="I5489" s="811">
        <v>480.1</v>
      </c>
    </row>
    <row r="5490" spans="2:9" ht="45" x14ac:dyDescent="0.25">
      <c r="B5490" s="6">
        <v>104664</v>
      </c>
      <c r="C5490" s="9" t="s">
        <v>9209</v>
      </c>
      <c r="D5490" s="6" t="s">
        <v>42</v>
      </c>
      <c r="E5490" s="11">
        <f t="shared" si="170"/>
        <v>147.78</v>
      </c>
      <c r="F5490">
        <f t="shared" si="171"/>
        <v>104664</v>
      </c>
      <c r="H5490" s="11">
        <v>138.38999999999999</v>
      </c>
      <c r="I5490">
        <v>147.78</v>
      </c>
    </row>
    <row r="5491" spans="2:9" ht="45" x14ac:dyDescent="0.25">
      <c r="B5491" s="4">
        <v>104665</v>
      </c>
      <c r="C5491" s="8" t="s">
        <v>9210</v>
      </c>
      <c r="D5491" s="4" t="s">
        <v>42</v>
      </c>
      <c r="E5491" s="11">
        <f t="shared" si="170"/>
        <v>616.64</v>
      </c>
      <c r="F5491">
        <f t="shared" si="171"/>
        <v>104665</v>
      </c>
      <c r="H5491" s="14">
        <v>576.32000000000005</v>
      </c>
      <c r="I5491" s="811">
        <v>616.64</v>
      </c>
    </row>
    <row r="5492" spans="2:9" ht="30" x14ac:dyDescent="0.25">
      <c r="B5492" s="6">
        <v>104666</v>
      </c>
      <c r="C5492" s="9" t="s">
        <v>9211</v>
      </c>
      <c r="D5492" s="6" t="s">
        <v>42</v>
      </c>
      <c r="E5492" s="11">
        <f t="shared" si="170"/>
        <v>292.02999999999997</v>
      </c>
      <c r="F5492">
        <f t="shared" si="171"/>
        <v>104666</v>
      </c>
      <c r="H5492" s="11">
        <v>273.3</v>
      </c>
      <c r="I5492">
        <v>292.02999999999997</v>
      </c>
    </row>
    <row r="5493" spans="2:9" ht="30" x14ac:dyDescent="0.25">
      <c r="B5493" s="4">
        <v>104671</v>
      </c>
      <c r="C5493" s="8" t="s">
        <v>9212</v>
      </c>
      <c r="D5493" s="4" t="s">
        <v>42</v>
      </c>
      <c r="E5493" s="11">
        <f t="shared" si="170"/>
        <v>1099.9100000000001</v>
      </c>
      <c r="F5493">
        <f t="shared" si="171"/>
        <v>104671</v>
      </c>
      <c r="H5493" s="14">
        <v>1046.94</v>
      </c>
      <c r="I5493" s="807">
        <v>1099.9100000000001</v>
      </c>
    </row>
    <row r="5494" spans="2:9" ht="30" x14ac:dyDescent="0.25">
      <c r="B5494" s="6">
        <v>104672</v>
      </c>
      <c r="C5494" s="9" t="s">
        <v>9213</v>
      </c>
      <c r="D5494" s="6" t="s">
        <v>42</v>
      </c>
      <c r="E5494" s="11">
        <f t="shared" si="170"/>
        <v>409.45</v>
      </c>
      <c r="F5494">
        <f t="shared" si="171"/>
        <v>104672</v>
      </c>
      <c r="H5494" s="11">
        <v>386.22</v>
      </c>
      <c r="I5494">
        <v>409.45</v>
      </c>
    </row>
    <row r="5495" spans="2:9" ht="45" x14ac:dyDescent="0.25">
      <c r="B5495" s="4">
        <v>104673</v>
      </c>
      <c r="C5495" s="8" t="s">
        <v>9214</v>
      </c>
      <c r="D5495" s="4" t="s">
        <v>42</v>
      </c>
      <c r="E5495" s="11">
        <f t="shared" si="170"/>
        <v>664.88</v>
      </c>
      <c r="F5495">
        <f t="shared" si="171"/>
        <v>104673</v>
      </c>
      <c r="H5495" s="14">
        <v>633.77</v>
      </c>
      <c r="I5495" s="811">
        <v>664.88</v>
      </c>
    </row>
    <row r="5496" spans="2:9" ht="45" x14ac:dyDescent="0.25">
      <c r="B5496" s="6">
        <v>104676</v>
      </c>
      <c r="C5496" s="9" t="s">
        <v>9215</v>
      </c>
      <c r="D5496" s="6" t="s">
        <v>42</v>
      </c>
      <c r="E5496" s="11">
        <f t="shared" si="170"/>
        <v>378.64</v>
      </c>
      <c r="F5496">
        <f t="shared" si="171"/>
        <v>104676</v>
      </c>
      <c r="H5496" s="11">
        <v>356.55</v>
      </c>
      <c r="I5496" s="76">
        <v>378.64</v>
      </c>
    </row>
    <row r="5497" spans="2:9" ht="45" x14ac:dyDescent="0.25">
      <c r="B5497" s="4">
        <v>104677</v>
      </c>
      <c r="C5497" s="8" t="s">
        <v>9216</v>
      </c>
      <c r="D5497" s="4" t="s">
        <v>42</v>
      </c>
      <c r="E5497" s="11">
        <f t="shared" si="170"/>
        <v>619.80999999999995</v>
      </c>
      <c r="F5497">
        <f t="shared" si="171"/>
        <v>104677</v>
      </c>
      <c r="H5497" s="14">
        <v>584.16</v>
      </c>
      <c r="I5497" s="811">
        <v>619.80999999999995</v>
      </c>
    </row>
    <row r="5498" spans="2:9" ht="30" x14ac:dyDescent="0.25">
      <c r="B5498" s="6">
        <v>104678</v>
      </c>
      <c r="C5498" s="9" t="s">
        <v>9217</v>
      </c>
      <c r="D5498" s="6" t="s">
        <v>42</v>
      </c>
      <c r="E5498" s="11">
        <f t="shared" si="170"/>
        <v>144.09</v>
      </c>
      <c r="F5498">
        <f t="shared" si="171"/>
        <v>104678</v>
      </c>
      <c r="H5498" s="11">
        <v>134.15</v>
      </c>
      <c r="I5498">
        <v>144.09</v>
      </c>
    </row>
    <row r="5499" spans="2:9" ht="30" x14ac:dyDescent="0.25">
      <c r="B5499" s="4">
        <v>104679</v>
      </c>
      <c r="C5499" s="8" t="s">
        <v>9218</v>
      </c>
      <c r="D5499" s="4" t="s">
        <v>42</v>
      </c>
      <c r="E5499" s="11">
        <f t="shared" si="170"/>
        <v>153.99</v>
      </c>
      <c r="F5499">
        <f t="shared" si="171"/>
        <v>104679</v>
      </c>
      <c r="H5499" s="14">
        <v>144.69</v>
      </c>
      <c r="I5499" s="811">
        <v>153.99</v>
      </c>
    </row>
    <row r="5500" spans="2:9" x14ac:dyDescent="0.25">
      <c r="B5500" s="6">
        <v>104767</v>
      </c>
      <c r="C5500" s="9" t="s">
        <v>9410</v>
      </c>
      <c r="D5500" s="6" t="s">
        <v>42</v>
      </c>
      <c r="E5500" s="11">
        <f t="shared" si="170"/>
        <v>0.56999999999999995</v>
      </c>
      <c r="F5500">
        <f t="shared" si="171"/>
        <v>104767</v>
      </c>
      <c r="H5500" s="11">
        <v>0.51</v>
      </c>
      <c r="I5500">
        <v>0.56999999999999995</v>
      </c>
    </row>
    <row r="5501" spans="2:9" ht="30" x14ac:dyDescent="0.25">
      <c r="B5501" s="4">
        <v>104769</v>
      </c>
      <c r="C5501" s="8" t="s">
        <v>9411</v>
      </c>
      <c r="D5501" s="4" t="s">
        <v>42</v>
      </c>
      <c r="E5501" s="11">
        <f t="shared" si="170"/>
        <v>1.55</v>
      </c>
      <c r="F5501">
        <f t="shared" si="171"/>
        <v>104769</v>
      </c>
      <c r="H5501" s="14">
        <v>1.38</v>
      </c>
      <c r="I5501" s="811">
        <v>1.55</v>
      </c>
    </row>
    <row r="5502" spans="2:9" ht="30" x14ac:dyDescent="0.25">
      <c r="B5502" s="6">
        <v>104771</v>
      </c>
      <c r="C5502" s="9" t="s">
        <v>9412</v>
      </c>
      <c r="D5502" s="6" t="s">
        <v>42</v>
      </c>
      <c r="E5502" s="11">
        <f t="shared" si="170"/>
        <v>2.2599999999999998</v>
      </c>
      <c r="F5502">
        <f t="shared" si="171"/>
        <v>104771</v>
      </c>
      <c r="H5502" s="11">
        <v>2.02</v>
      </c>
      <c r="I5502">
        <v>2.2599999999999998</v>
      </c>
    </row>
    <row r="5503" spans="2:9" ht="30" x14ac:dyDescent="0.25">
      <c r="B5503" s="4">
        <v>104773</v>
      </c>
      <c r="C5503" s="8" t="s">
        <v>9413</v>
      </c>
      <c r="D5503" s="4" t="s">
        <v>42</v>
      </c>
      <c r="E5503" s="11">
        <f t="shared" si="170"/>
        <v>2.0299999999999998</v>
      </c>
      <c r="F5503">
        <f t="shared" si="171"/>
        <v>104773</v>
      </c>
      <c r="H5503" s="14">
        <v>1.85</v>
      </c>
      <c r="I5503" s="811">
        <v>2.0299999999999998</v>
      </c>
    </row>
    <row r="5504" spans="2:9" ht="30" x14ac:dyDescent="0.25">
      <c r="B5504" s="6">
        <v>104775</v>
      </c>
      <c r="C5504" s="9" t="s">
        <v>9414</v>
      </c>
      <c r="D5504" s="6" t="s">
        <v>42</v>
      </c>
      <c r="E5504" s="11">
        <f t="shared" si="170"/>
        <v>5.47</v>
      </c>
      <c r="F5504">
        <f t="shared" si="171"/>
        <v>104775</v>
      </c>
      <c r="H5504" s="11">
        <v>4.95</v>
      </c>
      <c r="I5504">
        <v>5.47</v>
      </c>
    </row>
    <row r="5505" spans="2:9" ht="30" x14ac:dyDescent="0.25">
      <c r="B5505" s="4">
        <v>104777</v>
      </c>
      <c r="C5505" s="8" t="s">
        <v>9415</v>
      </c>
      <c r="D5505" s="4" t="s">
        <v>42</v>
      </c>
      <c r="E5505" s="11">
        <f t="shared" si="170"/>
        <v>8</v>
      </c>
      <c r="F5505">
        <f t="shared" si="171"/>
        <v>104777</v>
      </c>
      <c r="H5505" s="14">
        <v>7.26</v>
      </c>
      <c r="I5505" s="811">
        <v>8</v>
      </c>
    </row>
    <row r="5506" spans="2:9" ht="30" x14ac:dyDescent="0.25">
      <c r="B5506" s="6">
        <v>104779</v>
      </c>
      <c r="C5506" s="9" t="s">
        <v>9416</v>
      </c>
      <c r="D5506" s="6" t="s">
        <v>9</v>
      </c>
      <c r="E5506" s="11">
        <f t="shared" si="170"/>
        <v>4.74</v>
      </c>
      <c r="F5506">
        <f t="shared" si="171"/>
        <v>104779</v>
      </c>
      <c r="H5506" s="11">
        <v>4.26</v>
      </c>
      <c r="I5506">
        <v>4.74</v>
      </c>
    </row>
    <row r="5507" spans="2:9" ht="30" x14ac:dyDescent="0.25">
      <c r="B5507" s="4">
        <v>104781</v>
      </c>
      <c r="C5507" s="8" t="s">
        <v>9417</v>
      </c>
      <c r="D5507" s="4" t="s">
        <v>9</v>
      </c>
      <c r="E5507" s="11">
        <f t="shared" ref="E5507:E5570" si="172">IF($K$2=$H$1,H5507,I5507)</f>
        <v>5.48</v>
      </c>
      <c r="F5507">
        <f t="shared" ref="F5507:F5570" si="173">IF(LEN($B5507)=7,CONCATENATE(MID($B5507,1,6),"00",RIGHT($B5507,1)),IF(LEN($B5507)=8,CONCATENATE(MID($B5507,1,6),"0",RIGHT($B5507,2)),$B5507))</f>
        <v>104781</v>
      </c>
      <c r="H5507" s="14">
        <v>4.92</v>
      </c>
      <c r="I5507" s="811">
        <v>5.48</v>
      </c>
    </row>
    <row r="5508" spans="2:9" ht="30" x14ac:dyDescent="0.25">
      <c r="B5508" s="6">
        <v>104782</v>
      </c>
      <c r="C5508" s="9" t="s">
        <v>9418</v>
      </c>
      <c r="D5508" s="6" t="s">
        <v>42</v>
      </c>
      <c r="E5508" s="11">
        <f t="shared" si="172"/>
        <v>87.72</v>
      </c>
      <c r="F5508">
        <f t="shared" si="173"/>
        <v>104782</v>
      </c>
      <c r="H5508" s="11">
        <v>87.03</v>
      </c>
      <c r="I5508">
        <v>87.72</v>
      </c>
    </row>
    <row r="5509" spans="2:9" ht="30" x14ac:dyDescent="0.25">
      <c r="B5509" s="4">
        <v>104783</v>
      </c>
      <c r="C5509" s="8" t="s">
        <v>9419</v>
      </c>
      <c r="D5509" s="4" t="s">
        <v>42</v>
      </c>
      <c r="E5509" s="11">
        <f t="shared" si="172"/>
        <v>4.6399999999999997</v>
      </c>
      <c r="F5509">
        <f t="shared" si="173"/>
        <v>104783</v>
      </c>
      <c r="H5509" s="14">
        <v>4.3600000000000003</v>
      </c>
      <c r="I5509" s="811">
        <v>4.6399999999999997</v>
      </c>
    </row>
    <row r="5510" spans="2:9" ht="30" x14ac:dyDescent="0.25">
      <c r="B5510" s="6">
        <v>104784</v>
      </c>
      <c r="C5510" s="9" t="s">
        <v>9420</v>
      </c>
      <c r="D5510" s="6" t="s">
        <v>42</v>
      </c>
      <c r="E5510" s="11">
        <f t="shared" si="172"/>
        <v>12.6</v>
      </c>
      <c r="F5510">
        <f t="shared" si="173"/>
        <v>104784</v>
      </c>
      <c r="H5510" s="11">
        <v>11.88</v>
      </c>
      <c r="I5510">
        <v>12.6</v>
      </c>
    </row>
    <row r="5511" spans="2:9" ht="30" x14ac:dyDescent="0.25">
      <c r="B5511" s="4">
        <v>104786</v>
      </c>
      <c r="C5511" s="8" t="s">
        <v>9421</v>
      </c>
      <c r="D5511" s="4" t="s">
        <v>9</v>
      </c>
      <c r="E5511" s="11">
        <f t="shared" si="172"/>
        <v>5.19</v>
      </c>
      <c r="F5511">
        <f t="shared" si="173"/>
        <v>104786</v>
      </c>
      <c r="H5511" s="14">
        <v>4.6900000000000004</v>
      </c>
      <c r="I5511" s="811">
        <v>5.19</v>
      </c>
    </row>
    <row r="5512" spans="2:9" ht="30" x14ac:dyDescent="0.25">
      <c r="B5512" s="6">
        <v>104787</v>
      </c>
      <c r="C5512" s="9" t="s">
        <v>9422</v>
      </c>
      <c r="D5512" s="6" t="s">
        <v>9</v>
      </c>
      <c r="E5512" s="11">
        <f t="shared" si="172"/>
        <v>6.89</v>
      </c>
      <c r="F5512">
        <f t="shared" si="173"/>
        <v>104787</v>
      </c>
      <c r="H5512" s="11">
        <v>6.22</v>
      </c>
      <c r="I5512">
        <v>6.89</v>
      </c>
    </row>
    <row r="5513" spans="2:9" ht="30" x14ac:dyDescent="0.25">
      <c r="B5513" s="4">
        <v>104788</v>
      </c>
      <c r="C5513" s="8" t="s">
        <v>9423</v>
      </c>
      <c r="D5513" s="4" t="s">
        <v>9</v>
      </c>
      <c r="E5513" s="11">
        <f t="shared" si="172"/>
        <v>9.15</v>
      </c>
      <c r="F5513">
        <f t="shared" si="173"/>
        <v>104788</v>
      </c>
      <c r="H5513" s="14">
        <v>8.27</v>
      </c>
      <c r="I5513" s="811">
        <v>9.15</v>
      </c>
    </row>
    <row r="5514" spans="2:9" x14ac:dyDescent="0.25">
      <c r="B5514" s="6">
        <v>104031</v>
      </c>
      <c r="C5514" s="9" t="s">
        <v>7718</v>
      </c>
      <c r="D5514" s="6" t="s">
        <v>42</v>
      </c>
      <c r="E5514" s="11">
        <f t="shared" si="172"/>
        <v>14.46</v>
      </c>
      <c r="F5514">
        <f t="shared" si="173"/>
        <v>104031</v>
      </c>
      <c r="H5514" s="11">
        <v>13.87</v>
      </c>
      <c r="I5514">
        <v>14.46</v>
      </c>
    </row>
    <row r="5515" spans="2:9" x14ac:dyDescent="0.25">
      <c r="B5515" s="4">
        <v>104032</v>
      </c>
      <c r="C5515" s="8" t="s">
        <v>7719</v>
      </c>
      <c r="D5515" s="4" t="s">
        <v>42</v>
      </c>
      <c r="E5515" s="11">
        <f t="shared" si="172"/>
        <v>18.489999999999998</v>
      </c>
      <c r="F5515">
        <f t="shared" si="173"/>
        <v>104032</v>
      </c>
      <c r="H5515" s="14">
        <v>17.88</v>
      </c>
      <c r="I5515" s="811">
        <v>18.489999999999998</v>
      </c>
    </row>
    <row r="5516" spans="2:9" x14ac:dyDescent="0.25">
      <c r="B5516" s="6">
        <v>104033</v>
      </c>
      <c r="C5516" s="9" t="s">
        <v>7720</v>
      </c>
      <c r="D5516" s="6" t="s">
        <v>42</v>
      </c>
      <c r="E5516" s="11">
        <f t="shared" si="172"/>
        <v>16.739999999999998</v>
      </c>
      <c r="F5516">
        <f t="shared" si="173"/>
        <v>104033</v>
      </c>
      <c r="H5516" s="11">
        <v>16.11</v>
      </c>
      <c r="I5516">
        <v>16.739999999999998</v>
      </c>
    </row>
    <row r="5517" spans="2:9" x14ac:dyDescent="0.25">
      <c r="B5517" s="4">
        <v>104034</v>
      </c>
      <c r="C5517" s="8" t="s">
        <v>7721</v>
      </c>
      <c r="D5517" s="4" t="s">
        <v>42</v>
      </c>
      <c r="E5517" s="11">
        <f t="shared" si="172"/>
        <v>22.19</v>
      </c>
      <c r="F5517">
        <f t="shared" si="173"/>
        <v>104034</v>
      </c>
      <c r="H5517" s="14">
        <v>21.56</v>
      </c>
      <c r="I5517" s="811">
        <v>22.19</v>
      </c>
    </row>
    <row r="5518" spans="2:9" x14ac:dyDescent="0.25">
      <c r="B5518" s="6">
        <v>104035</v>
      </c>
      <c r="C5518" s="9" t="s">
        <v>7722</v>
      </c>
      <c r="D5518" s="6" t="s">
        <v>42</v>
      </c>
      <c r="E5518" s="11">
        <f t="shared" si="172"/>
        <v>30.62</v>
      </c>
      <c r="F5518">
        <f t="shared" si="173"/>
        <v>104035</v>
      </c>
      <c r="H5518" s="11">
        <v>29.29</v>
      </c>
      <c r="I5518">
        <v>30.62</v>
      </c>
    </row>
    <row r="5519" spans="2:9" x14ac:dyDescent="0.25">
      <c r="B5519" s="4">
        <v>104036</v>
      </c>
      <c r="C5519" s="8" t="s">
        <v>7723</v>
      </c>
      <c r="D5519" s="4" t="s">
        <v>42</v>
      </c>
      <c r="E5519" s="11">
        <f t="shared" si="172"/>
        <v>31.58</v>
      </c>
      <c r="F5519">
        <f t="shared" si="173"/>
        <v>104036</v>
      </c>
      <c r="H5519" s="14">
        <v>30.2</v>
      </c>
      <c r="I5519" s="811">
        <v>31.58</v>
      </c>
    </row>
    <row r="5520" spans="2:9" x14ac:dyDescent="0.25">
      <c r="B5520" s="6">
        <v>104039</v>
      </c>
      <c r="C5520" s="9" t="s">
        <v>7724</v>
      </c>
      <c r="D5520" s="6" t="s">
        <v>42</v>
      </c>
      <c r="E5520" s="11">
        <f t="shared" si="172"/>
        <v>65.12</v>
      </c>
      <c r="F5520">
        <f t="shared" si="173"/>
        <v>104039</v>
      </c>
      <c r="H5520" s="11">
        <v>63.79</v>
      </c>
      <c r="I5520">
        <v>65.12</v>
      </c>
    </row>
    <row r="5521" spans="2:9" x14ac:dyDescent="0.25">
      <c r="B5521" s="4">
        <v>104043</v>
      </c>
      <c r="C5521" s="8" t="s">
        <v>7725</v>
      </c>
      <c r="D5521" s="4" t="s">
        <v>42</v>
      </c>
      <c r="E5521" s="11">
        <f t="shared" si="172"/>
        <v>6.97</v>
      </c>
      <c r="F5521">
        <f t="shared" si="173"/>
        <v>104043</v>
      </c>
      <c r="H5521" s="14">
        <v>6.71</v>
      </c>
      <c r="I5521" s="811">
        <v>6.97</v>
      </c>
    </row>
    <row r="5522" spans="2:9" x14ac:dyDescent="0.25">
      <c r="B5522" s="6">
        <v>104044</v>
      </c>
      <c r="C5522" s="9" t="s">
        <v>7726</v>
      </c>
      <c r="D5522" s="6" t="s">
        <v>42</v>
      </c>
      <c r="E5522" s="11">
        <f t="shared" si="172"/>
        <v>7.25</v>
      </c>
      <c r="F5522">
        <f t="shared" si="173"/>
        <v>104044</v>
      </c>
      <c r="H5522" s="11">
        <v>6.94</v>
      </c>
      <c r="I5522">
        <v>7.25</v>
      </c>
    </row>
    <row r="5523" spans="2:9" x14ac:dyDescent="0.25">
      <c r="B5523" s="4">
        <v>104045</v>
      </c>
      <c r="C5523" s="8" t="s">
        <v>7727</v>
      </c>
      <c r="D5523" s="4" t="s">
        <v>42</v>
      </c>
      <c r="E5523" s="11">
        <f t="shared" si="172"/>
        <v>12.01</v>
      </c>
      <c r="F5523">
        <f t="shared" si="173"/>
        <v>104045</v>
      </c>
      <c r="H5523" s="14">
        <v>11.64</v>
      </c>
      <c r="I5523" s="811">
        <v>12.01</v>
      </c>
    </row>
    <row r="5524" spans="2:9" ht="30" x14ac:dyDescent="0.25">
      <c r="B5524" s="6">
        <v>104046</v>
      </c>
      <c r="C5524" s="9" t="s">
        <v>7728</v>
      </c>
      <c r="D5524" s="6" t="s">
        <v>42</v>
      </c>
      <c r="E5524" s="11">
        <f t="shared" si="172"/>
        <v>6.6</v>
      </c>
      <c r="F5524">
        <f t="shared" si="173"/>
        <v>104046</v>
      </c>
      <c r="H5524" s="11">
        <v>6.34</v>
      </c>
      <c r="I5524">
        <v>6.6</v>
      </c>
    </row>
    <row r="5525" spans="2:9" ht="30" x14ac:dyDescent="0.25">
      <c r="B5525" s="4">
        <v>104047</v>
      </c>
      <c r="C5525" s="8" t="s">
        <v>7729</v>
      </c>
      <c r="D5525" s="4" t="s">
        <v>42</v>
      </c>
      <c r="E5525" s="11">
        <f t="shared" si="172"/>
        <v>7.62</v>
      </c>
      <c r="F5525">
        <f t="shared" si="173"/>
        <v>104047</v>
      </c>
      <c r="H5525" s="14">
        <v>7.31</v>
      </c>
      <c r="I5525" s="811">
        <v>7.62</v>
      </c>
    </row>
    <row r="5526" spans="2:9" ht="30" x14ac:dyDescent="0.25">
      <c r="B5526" s="6">
        <v>104048</v>
      </c>
      <c r="C5526" s="9" t="s">
        <v>7730</v>
      </c>
      <c r="D5526" s="6" t="s">
        <v>42</v>
      </c>
      <c r="E5526" s="11">
        <f t="shared" si="172"/>
        <v>11.68</v>
      </c>
      <c r="F5526">
        <f t="shared" si="173"/>
        <v>104048</v>
      </c>
      <c r="H5526" s="11">
        <v>11.31</v>
      </c>
      <c r="I5526">
        <v>11.68</v>
      </c>
    </row>
    <row r="5527" spans="2:9" x14ac:dyDescent="0.25">
      <c r="B5527" s="4">
        <v>104049</v>
      </c>
      <c r="C5527" s="8" t="s">
        <v>7731</v>
      </c>
      <c r="D5527" s="4" t="s">
        <v>42</v>
      </c>
      <c r="E5527" s="11">
        <f t="shared" si="172"/>
        <v>4.18</v>
      </c>
      <c r="F5527">
        <f t="shared" si="173"/>
        <v>104049</v>
      </c>
      <c r="H5527" s="14">
        <v>3.88</v>
      </c>
      <c r="I5527" s="811">
        <v>4.18</v>
      </c>
    </row>
    <row r="5528" spans="2:9" x14ac:dyDescent="0.25">
      <c r="B5528" s="6">
        <v>104050</v>
      </c>
      <c r="C5528" s="9" t="s">
        <v>7732</v>
      </c>
      <c r="D5528" s="6" t="s">
        <v>42</v>
      </c>
      <c r="E5528" s="11">
        <f t="shared" si="172"/>
        <v>6.45</v>
      </c>
      <c r="F5528">
        <f t="shared" si="173"/>
        <v>104050</v>
      </c>
      <c r="H5528" s="11">
        <v>6.04</v>
      </c>
      <c r="I5528">
        <v>6.45</v>
      </c>
    </row>
    <row r="5529" spans="2:9" x14ac:dyDescent="0.25">
      <c r="B5529" s="4">
        <v>104051</v>
      </c>
      <c r="C5529" s="8" t="s">
        <v>7733</v>
      </c>
      <c r="D5529" s="4" t="s">
        <v>42</v>
      </c>
      <c r="E5529" s="11">
        <f t="shared" si="172"/>
        <v>6.15</v>
      </c>
      <c r="F5529">
        <f t="shared" si="173"/>
        <v>104051</v>
      </c>
      <c r="H5529" s="14">
        <v>5.9</v>
      </c>
      <c r="I5529" s="811">
        <v>6.15</v>
      </c>
    </row>
    <row r="5530" spans="2:9" x14ac:dyDescent="0.25">
      <c r="B5530" s="6">
        <v>104052</v>
      </c>
      <c r="C5530" s="9" t="s">
        <v>7734</v>
      </c>
      <c r="D5530" s="6" t="s">
        <v>42</v>
      </c>
      <c r="E5530" s="11">
        <f t="shared" si="172"/>
        <v>8.66</v>
      </c>
      <c r="F5530">
        <f t="shared" si="173"/>
        <v>104052</v>
      </c>
      <c r="H5530" s="11">
        <v>8.32</v>
      </c>
      <c r="I5530">
        <v>8.66</v>
      </c>
    </row>
    <row r="5531" spans="2:9" x14ac:dyDescent="0.25">
      <c r="B5531" s="4">
        <v>104053</v>
      </c>
      <c r="C5531" s="8" t="s">
        <v>7735</v>
      </c>
      <c r="D5531" s="4" t="s">
        <v>42</v>
      </c>
      <c r="E5531" s="11">
        <f t="shared" si="172"/>
        <v>7.36</v>
      </c>
      <c r="F5531">
        <f t="shared" si="173"/>
        <v>104053</v>
      </c>
      <c r="H5531" s="14">
        <v>7.11</v>
      </c>
      <c r="I5531" s="811">
        <v>7.36</v>
      </c>
    </row>
    <row r="5532" spans="2:9" x14ac:dyDescent="0.25">
      <c r="B5532" s="6">
        <v>104054</v>
      </c>
      <c r="C5532" s="9" t="s">
        <v>7736</v>
      </c>
      <c r="D5532" s="6" t="s">
        <v>42</v>
      </c>
      <c r="E5532" s="11">
        <f t="shared" si="172"/>
        <v>15.31</v>
      </c>
      <c r="F5532">
        <f t="shared" si="173"/>
        <v>104054</v>
      </c>
      <c r="H5532" s="11">
        <v>14.97</v>
      </c>
      <c r="I5532">
        <v>15.31</v>
      </c>
    </row>
    <row r="5533" spans="2:9" x14ac:dyDescent="0.25">
      <c r="B5533" s="4">
        <v>104055</v>
      </c>
      <c r="C5533" s="8" t="s">
        <v>7737</v>
      </c>
      <c r="D5533" s="4" t="s">
        <v>42</v>
      </c>
      <c r="E5533" s="11">
        <f t="shared" si="172"/>
        <v>11.92</v>
      </c>
      <c r="F5533">
        <f t="shared" si="173"/>
        <v>104055</v>
      </c>
      <c r="H5533" s="14">
        <v>11.67</v>
      </c>
      <c r="I5533" s="811">
        <v>11.92</v>
      </c>
    </row>
    <row r="5534" spans="2:9" x14ac:dyDescent="0.25">
      <c r="B5534" s="6">
        <v>104056</v>
      </c>
      <c r="C5534" s="9" t="s">
        <v>7738</v>
      </c>
      <c r="D5534" s="6" t="s">
        <v>42</v>
      </c>
      <c r="E5534" s="11">
        <f t="shared" si="172"/>
        <v>18.079999999999998</v>
      </c>
      <c r="F5534">
        <f t="shared" si="173"/>
        <v>104056</v>
      </c>
      <c r="H5534" s="11">
        <v>17.8</v>
      </c>
      <c r="I5534">
        <v>18.079999999999998</v>
      </c>
    </row>
    <row r="5535" spans="2:9" x14ac:dyDescent="0.25">
      <c r="B5535" s="4">
        <v>104058</v>
      </c>
      <c r="C5535" s="8" t="s">
        <v>7739</v>
      </c>
      <c r="D5535" s="4" t="s">
        <v>42</v>
      </c>
      <c r="E5535" s="11">
        <f t="shared" si="172"/>
        <v>6.04</v>
      </c>
      <c r="F5535">
        <f t="shared" si="173"/>
        <v>104058</v>
      </c>
      <c r="H5535" s="14">
        <v>5.56</v>
      </c>
      <c r="I5535" s="811">
        <v>6.04</v>
      </c>
    </row>
    <row r="5536" spans="2:9" x14ac:dyDescent="0.25">
      <c r="B5536" s="6">
        <v>104059</v>
      </c>
      <c r="C5536" s="9" t="s">
        <v>7740</v>
      </c>
      <c r="D5536" s="6" t="s">
        <v>42</v>
      </c>
      <c r="E5536" s="11">
        <f t="shared" si="172"/>
        <v>8.35</v>
      </c>
      <c r="F5536">
        <f t="shared" si="173"/>
        <v>104059</v>
      </c>
      <c r="H5536" s="11">
        <v>7.98</v>
      </c>
      <c r="I5536">
        <v>8.35</v>
      </c>
    </row>
    <row r="5537" spans="2:9" x14ac:dyDescent="0.25">
      <c r="B5537" s="4">
        <v>104060</v>
      </c>
      <c r="C5537" s="8" t="s">
        <v>7741</v>
      </c>
      <c r="D5537" s="4" t="s">
        <v>9</v>
      </c>
      <c r="E5537" s="11">
        <f t="shared" si="172"/>
        <v>7.56</v>
      </c>
      <c r="F5537">
        <f t="shared" si="173"/>
        <v>104060</v>
      </c>
      <c r="H5537" s="14">
        <v>7.34</v>
      </c>
      <c r="I5537" s="811">
        <v>7.56</v>
      </c>
    </row>
    <row r="5538" spans="2:9" x14ac:dyDescent="0.25">
      <c r="B5538" s="6">
        <v>104061</v>
      </c>
      <c r="C5538" s="9" t="s">
        <v>7742</v>
      </c>
      <c r="D5538" s="6" t="s">
        <v>9</v>
      </c>
      <c r="E5538" s="11">
        <f t="shared" si="172"/>
        <v>13.85</v>
      </c>
      <c r="F5538">
        <f t="shared" si="173"/>
        <v>104061</v>
      </c>
      <c r="H5538" s="11">
        <v>13.51</v>
      </c>
      <c r="I5538">
        <v>13.85</v>
      </c>
    </row>
    <row r="5539" spans="2:9" x14ac:dyDescent="0.25">
      <c r="B5539" s="4">
        <v>104062</v>
      </c>
      <c r="C5539" s="8" t="s">
        <v>7743</v>
      </c>
      <c r="D5539" s="4" t="s">
        <v>42</v>
      </c>
      <c r="E5539" s="11">
        <f t="shared" si="172"/>
        <v>62.8</v>
      </c>
      <c r="F5539">
        <f t="shared" si="173"/>
        <v>104062</v>
      </c>
      <c r="H5539" s="14">
        <v>62.3</v>
      </c>
      <c r="I5539" s="811">
        <v>62.8</v>
      </c>
    </row>
    <row r="5540" spans="2:9" x14ac:dyDescent="0.25">
      <c r="B5540" s="6">
        <v>104063</v>
      </c>
      <c r="C5540" s="9" t="s">
        <v>7744</v>
      </c>
      <c r="D5540" s="6" t="s">
        <v>42</v>
      </c>
      <c r="E5540" s="11">
        <f t="shared" si="172"/>
        <v>59.65</v>
      </c>
      <c r="F5540">
        <f t="shared" si="173"/>
        <v>104063</v>
      </c>
      <c r="H5540" s="11">
        <v>59.15</v>
      </c>
      <c r="I5540">
        <v>59.65</v>
      </c>
    </row>
    <row r="5541" spans="2:9" x14ac:dyDescent="0.25">
      <c r="B5541" s="4">
        <v>104064</v>
      </c>
      <c r="C5541" s="8" t="s">
        <v>7745</v>
      </c>
      <c r="D5541" s="4" t="s">
        <v>42</v>
      </c>
      <c r="E5541" s="11">
        <f t="shared" si="172"/>
        <v>155.11000000000001</v>
      </c>
      <c r="F5541">
        <f t="shared" si="173"/>
        <v>104064</v>
      </c>
      <c r="H5541" s="14">
        <v>154.59</v>
      </c>
      <c r="I5541" s="811">
        <v>155.11000000000001</v>
      </c>
    </row>
    <row r="5542" spans="2:9" x14ac:dyDescent="0.25">
      <c r="B5542" s="6">
        <v>104065</v>
      </c>
      <c r="C5542" s="9" t="s">
        <v>7746</v>
      </c>
      <c r="D5542" s="6" t="s">
        <v>42</v>
      </c>
      <c r="E5542" s="11">
        <f t="shared" si="172"/>
        <v>131.41</v>
      </c>
      <c r="F5542">
        <f t="shared" si="173"/>
        <v>104065</v>
      </c>
      <c r="H5542" s="11">
        <v>130.88999999999999</v>
      </c>
      <c r="I5542">
        <v>131.41</v>
      </c>
    </row>
    <row r="5543" spans="2:9" x14ac:dyDescent="0.25">
      <c r="B5543" s="4">
        <v>104072</v>
      </c>
      <c r="C5543" s="8" t="s">
        <v>7747</v>
      </c>
      <c r="D5543" s="4" t="s">
        <v>42</v>
      </c>
      <c r="E5543" s="11">
        <f t="shared" si="172"/>
        <v>246.39</v>
      </c>
      <c r="F5543">
        <f t="shared" si="173"/>
        <v>104072</v>
      </c>
      <c r="H5543" s="14">
        <v>245.58</v>
      </c>
      <c r="I5543" s="811">
        <v>246.39</v>
      </c>
    </row>
    <row r="5544" spans="2:9" x14ac:dyDescent="0.25">
      <c r="B5544" s="6">
        <v>104076</v>
      </c>
      <c r="C5544" s="9" t="s">
        <v>7748</v>
      </c>
      <c r="D5544" s="6" t="s">
        <v>42</v>
      </c>
      <c r="E5544" s="11">
        <f t="shared" si="172"/>
        <v>37.96</v>
      </c>
      <c r="F5544">
        <f t="shared" si="173"/>
        <v>104076</v>
      </c>
      <c r="H5544" s="11">
        <v>37.18</v>
      </c>
      <c r="I5544">
        <v>37.96</v>
      </c>
    </row>
    <row r="5545" spans="2:9" x14ac:dyDescent="0.25">
      <c r="B5545" s="4">
        <v>104082</v>
      </c>
      <c r="C5545" s="8" t="s">
        <v>7749</v>
      </c>
      <c r="D5545" s="4" t="s">
        <v>42</v>
      </c>
      <c r="E5545" s="11">
        <f t="shared" si="172"/>
        <v>26.03</v>
      </c>
      <c r="F5545">
        <f t="shared" si="173"/>
        <v>104082</v>
      </c>
      <c r="H5545" s="14">
        <v>25.78</v>
      </c>
      <c r="I5545" s="811">
        <v>26.03</v>
      </c>
    </row>
    <row r="5546" spans="2:9" x14ac:dyDescent="0.25">
      <c r="B5546" s="6">
        <v>104083</v>
      </c>
      <c r="C5546" s="9" t="s">
        <v>7750</v>
      </c>
      <c r="D5546" s="6" t="s">
        <v>42</v>
      </c>
      <c r="E5546" s="11">
        <f t="shared" si="172"/>
        <v>64.31</v>
      </c>
      <c r="F5546">
        <f t="shared" si="173"/>
        <v>104083</v>
      </c>
      <c r="H5546" s="11">
        <v>64.05</v>
      </c>
      <c r="I5546">
        <v>64.31</v>
      </c>
    </row>
    <row r="5547" spans="2:9" x14ac:dyDescent="0.25">
      <c r="B5547" s="4">
        <v>104084</v>
      </c>
      <c r="C5547" s="8" t="s">
        <v>7751</v>
      </c>
      <c r="D5547" s="4" t="s">
        <v>42</v>
      </c>
      <c r="E5547" s="11">
        <f t="shared" si="172"/>
        <v>73.25</v>
      </c>
      <c r="F5547">
        <f t="shared" si="173"/>
        <v>104084</v>
      </c>
      <c r="H5547" s="14">
        <v>72.989999999999995</v>
      </c>
      <c r="I5547" s="811">
        <v>73.25</v>
      </c>
    </row>
    <row r="5548" spans="2:9" x14ac:dyDescent="0.25">
      <c r="B5548" s="6">
        <v>104085</v>
      </c>
      <c r="C5548" s="9" t="s">
        <v>7752</v>
      </c>
      <c r="D5548" s="6" t="s">
        <v>9</v>
      </c>
      <c r="E5548" s="11">
        <f t="shared" si="172"/>
        <v>45.62</v>
      </c>
      <c r="F5548">
        <f t="shared" si="173"/>
        <v>104085</v>
      </c>
      <c r="H5548" s="11">
        <v>44.95</v>
      </c>
      <c r="I5548">
        <v>45.62</v>
      </c>
    </row>
    <row r="5549" spans="2:9" x14ac:dyDescent="0.25">
      <c r="B5549" s="4">
        <v>104086</v>
      </c>
      <c r="C5549" s="8" t="s">
        <v>7753</v>
      </c>
      <c r="D5549" s="4" t="s">
        <v>9</v>
      </c>
      <c r="E5549" s="11">
        <f t="shared" si="172"/>
        <v>83</v>
      </c>
      <c r="F5549">
        <f t="shared" si="173"/>
        <v>104086</v>
      </c>
      <c r="H5549" s="14">
        <v>82.25</v>
      </c>
      <c r="I5549" s="811">
        <v>83</v>
      </c>
    </row>
    <row r="5550" spans="2:9" ht="30" x14ac:dyDescent="0.25">
      <c r="B5550" s="6">
        <v>104947</v>
      </c>
      <c r="C5550" s="9" t="s">
        <v>18827</v>
      </c>
      <c r="D5550" s="6" t="s">
        <v>7</v>
      </c>
      <c r="E5550" s="11">
        <f t="shared" si="172"/>
        <v>10.54</v>
      </c>
      <c r="F5550">
        <f t="shared" si="173"/>
        <v>104947</v>
      </c>
      <c r="H5550" s="11">
        <v>10.07</v>
      </c>
      <c r="I5550">
        <v>10.54</v>
      </c>
    </row>
    <row r="5551" spans="2:9" ht="30" x14ac:dyDescent="0.25">
      <c r="B5551" s="4">
        <v>104948</v>
      </c>
      <c r="C5551" s="8" t="s">
        <v>18828</v>
      </c>
      <c r="D5551" s="4" t="s">
        <v>7</v>
      </c>
      <c r="E5551" s="11">
        <f t="shared" si="172"/>
        <v>4.8</v>
      </c>
      <c r="F5551">
        <f t="shared" si="173"/>
        <v>104948</v>
      </c>
      <c r="H5551" s="14">
        <v>4.6399999999999997</v>
      </c>
      <c r="I5551" s="811">
        <v>4.8</v>
      </c>
    </row>
    <row r="5552" spans="2:9" ht="30" x14ac:dyDescent="0.25">
      <c r="B5552" s="6">
        <v>96520</v>
      </c>
      <c r="C5552" s="9" t="s">
        <v>18136</v>
      </c>
      <c r="D5552" s="6" t="s">
        <v>7</v>
      </c>
      <c r="E5552" s="11">
        <f t="shared" si="172"/>
        <v>83.15</v>
      </c>
      <c r="F5552">
        <f t="shared" si="173"/>
        <v>96520</v>
      </c>
      <c r="H5552" s="11">
        <v>77.88</v>
      </c>
      <c r="I5552">
        <v>83.15</v>
      </c>
    </row>
    <row r="5553" spans="2:9" ht="30" x14ac:dyDescent="0.25">
      <c r="B5553" s="4">
        <v>96521</v>
      </c>
      <c r="C5553" s="8" t="s">
        <v>18137</v>
      </c>
      <c r="D5553" s="4" t="s">
        <v>7</v>
      </c>
      <c r="E5553" s="11">
        <f t="shared" si="172"/>
        <v>37.090000000000003</v>
      </c>
      <c r="F5553">
        <f t="shared" si="173"/>
        <v>96521</v>
      </c>
      <c r="H5553" s="14">
        <v>35.72</v>
      </c>
      <c r="I5553" s="811">
        <v>37.090000000000003</v>
      </c>
    </row>
    <row r="5554" spans="2:9" x14ac:dyDescent="0.25">
      <c r="B5554" s="6">
        <v>96522</v>
      </c>
      <c r="C5554" s="9" t="s">
        <v>18138</v>
      </c>
      <c r="D5554" s="6" t="s">
        <v>7</v>
      </c>
      <c r="E5554" s="11">
        <f t="shared" si="172"/>
        <v>133.35</v>
      </c>
      <c r="F5554">
        <f t="shared" si="173"/>
        <v>96522</v>
      </c>
      <c r="H5554" s="11">
        <v>120.06</v>
      </c>
      <c r="I5554">
        <v>133.35</v>
      </c>
    </row>
    <row r="5555" spans="2:9" ht="30" x14ac:dyDescent="0.25">
      <c r="B5555" s="4">
        <v>96523</v>
      </c>
      <c r="C5555" s="8" t="s">
        <v>18139</v>
      </c>
      <c r="D5555" s="4" t="s">
        <v>7</v>
      </c>
      <c r="E5555" s="11">
        <f t="shared" si="172"/>
        <v>88.26</v>
      </c>
      <c r="F5555">
        <f t="shared" si="173"/>
        <v>96523</v>
      </c>
      <c r="H5555" s="14">
        <v>79.489999999999995</v>
      </c>
      <c r="I5555" s="811">
        <v>88.26</v>
      </c>
    </row>
    <row r="5556" spans="2:9" ht="30" x14ac:dyDescent="0.25">
      <c r="B5556" s="6">
        <v>96524</v>
      </c>
      <c r="C5556" s="9" t="s">
        <v>18140</v>
      </c>
      <c r="D5556" s="6" t="s">
        <v>7</v>
      </c>
      <c r="E5556" s="11">
        <f t="shared" si="172"/>
        <v>142.16999999999999</v>
      </c>
      <c r="F5556">
        <f t="shared" si="173"/>
        <v>96524</v>
      </c>
      <c r="H5556" s="11">
        <v>132.38999999999999</v>
      </c>
      <c r="I5556">
        <v>142.16999999999999</v>
      </c>
    </row>
    <row r="5557" spans="2:9" ht="30" x14ac:dyDescent="0.25">
      <c r="B5557" s="4">
        <v>96525</v>
      </c>
      <c r="C5557" s="8" t="s">
        <v>18141</v>
      </c>
      <c r="D5557" s="4" t="s">
        <v>7</v>
      </c>
      <c r="E5557" s="11">
        <f t="shared" si="172"/>
        <v>51.74</v>
      </c>
      <c r="F5557">
        <f t="shared" si="173"/>
        <v>96525</v>
      </c>
      <c r="H5557" s="14">
        <v>49.93</v>
      </c>
      <c r="I5557" s="811">
        <v>51.74</v>
      </c>
    </row>
    <row r="5558" spans="2:9" x14ac:dyDescent="0.25">
      <c r="B5558" s="6">
        <v>96526</v>
      </c>
      <c r="C5558" s="9" t="s">
        <v>18142</v>
      </c>
      <c r="D5558" s="6" t="s">
        <v>7</v>
      </c>
      <c r="E5558" s="11">
        <f t="shared" si="172"/>
        <v>190.65</v>
      </c>
      <c r="F5558">
        <f t="shared" si="173"/>
        <v>96526</v>
      </c>
      <c r="H5558" s="11">
        <v>171.6</v>
      </c>
      <c r="I5558">
        <v>190.65</v>
      </c>
    </row>
    <row r="5559" spans="2:9" ht="30" x14ac:dyDescent="0.25">
      <c r="B5559" s="4">
        <v>96527</v>
      </c>
      <c r="C5559" s="8" t="s">
        <v>18143</v>
      </c>
      <c r="D5559" s="4" t="s">
        <v>7</v>
      </c>
      <c r="E5559" s="11">
        <f t="shared" si="172"/>
        <v>97.14</v>
      </c>
      <c r="F5559">
        <f t="shared" si="173"/>
        <v>96527</v>
      </c>
      <c r="H5559" s="14">
        <v>87.5</v>
      </c>
      <c r="I5559" s="811">
        <v>97.14</v>
      </c>
    </row>
    <row r="5560" spans="2:9" ht="30" x14ac:dyDescent="0.25">
      <c r="B5560" s="6">
        <v>96528</v>
      </c>
      <c r="C5560" s="9" t="s">
        <v>18144</v>
      </c>
      <c r="D5560" s="6" t="s">
        <v>64</v>
      </c>
      <c r="E5560" s="11">
        <f t="shared" si="172"/>
        <v>181.4</v>
      </c>
      <c r="F5560">
        <f t="shared" si="173"/>
        <v>96528</v>
      </c>
      <c r="H5560" s="11">
        <v>175.32</v>
      </c>
      <c r="I5560">
        <v>181.4</v>
      </c>
    </row>
    <row r="5561" spans="2:9" x14ac:dyDescent="0.25">
      <c r="B5561" s="4">
        <v>101114</v>
      </c>
      <c r="C5561" s="8" t="s">
        <v>4618</v>
      </c>
      <c r="D5561" s="4" t="s">
        <v>7</v>
      </c>
      <c r="E5561" s="11">
        <f t="shared" si="172"/>
        <v>4.08</v>
      </c>
      <c r="F5561">
        <f t="shared" si="173"/>
        <v>101114</v>
      </c>
      <c r="H5561" s="14">
        <v>3.96</v>
      </c>
      <c r="I5561" s="811">
        <v>4.08</v>
      </c>
    </row>
    <row r="5562" spans="2:9" x14ac:dyDescent="0.25">
      <c r="B5562" s="6">
        <v>101115</v>
      </c>
      <c r="C5562" s="9" t="s">
        <v>4619</v>
      </c>
      <c r="D5562" s="6" t="s">
        <v>7</v>
      </c>
      <c r="E5562" s="11">
        <f t="shared" si="172"/>
        <v>3.48</v>
      </c>
      <c r="F5562">
        <f t="shared" si="173"/>
        <v>101115</v>
      </c>
      <c r="H5562" s="11">
        <v>3.39</v>
      </c>
      <c r="I5562">
        <v>3.48</v>
      </c>
    </row>
    <row r="5563" spans="2:9" x14ac:dyDescent="0.25">
      <c r="B5563" s="4">
        <v>101116</v>
      </c>
      <c r="C5563" s="8" t="s">
        <v>4620</v>
      </c>
      <c r="D5563" s="4" t="s">
        <v>7</v>
      </c>
      <c r="E5563" s="11">
        <f t="shared" si="172"/>
        <v>2.17</v>
      </c>
      <c r="F5563">
        <f t="shared" si="173"/>
        <v>101116</v>
      </c>
      <c r="H5563" s="14">
        <v>2.12</v>
      </c>
      <c r="I5563" s="811">
        <v>2.17</v>
      </c>
    </row>
    <row r="5564" spans="2:9" x14ac:dyDescent="0.25">
      <c r="B5564" s="6">
        <v>101117</v>
      </c>
      <c r="C5564" s="9" t="s">
        <v>4621</v>
      </c>
      <c r="D5564" s="6" t="s">
        <v>7</v>
      </c>
      <c r="E5564" s="11">
        <f t="shared" si="172"/>
        <v>3.17</v>
      </c>
      <c r="F5564">
        <f t="shared" si="173"/>
        <v>101117</v>
      </c>
      <c r="H5564" s="11">
        <v>3.14</v>
      </c>
      <c r="I5564">
        <v>3.17</v>
      </c>
    </row>
    <row r="5565" spans="2:9" x14ac:dyDescent="0.25">
      <c r="B5565" s="4">
        <v>101118</v>
      </c>
      <c r="C5565" s="8" t="s">
        <v>4622</v>
      </c>
      <c r="D5565" s="4" t="s">
        <v>7</v>
      </c>
      <c r="E5565" s="11">
        <f t="shared" si="172"/>
        <v>3.54</v>
      </c>
      <c r="F5565">
        <f t="shared" si="173"/>
        <v>101118</v>
      </c>
      <c r="H5565" s="14">
        <v>3.43</v>
      </c>
      <c r="I5565" s="811">
        <v>3.54</v>
      </c>
    </row>
    <row r="5566" spans="2:9" ht="30" x14ac:dyDescent="0.25">
      <c r="B5566" s="6">
        <v>101119</v>
      </c>
      <c r="C5566" s="9" t="s">
        <v>4623</v>
      </c>
      <c r="D5566" s="6" t="s">
        <v>7</v>
      </c>
      <c r="E5566" s="11">
        <f t="shared" si="172"/>
        <v>7.81</v>
      </c>
      <c r="F5566">
        <f t="shared" si="173"/>
        <v>101119</v>
      </c>
      <c r="H5566" s="11">
        <v>7.56</v>
      </c>
      <c r="I5566">
        <v>7.81</v>
      </c>
    </row>
    <row r="5567" spans="2:9" ht="30" x14ac:dyDescent="0.25">
      <c r="B5567" s="4">
        <v>101120</v>
      </c>
      <c r="C5567" s="8" t="s">
        <v>4624</v>
      </c>
      <c r="D5567" s="4" t="s">
        <v>7</v>
      </c>
      <c r="E5567" s="11">
        <f t="shared" si="172"/>
        <v>6.67</v>
      </c>
      <c r="F5567">
        <f t="shared" si="173"/>
        <v>101120</v>
      </c>
      <c r="H5567" s="14">
        <v>6.49</v>
      </c>
      <c r="I5567" s="811">
        <v>6.67</v>
      </c>
    </row>
    <row r="5568" spans="2:9" ht="30" x14ac:dyDescent="0.25">
      <c r="B5568" s="6">
        <v>101121</v>
      </c>
      <c r="C5568" s="9" t="s">
        <v>4625</v>
      </c>
      <c r="D5568" s="6" t="s">
        <v>7</v>
      </c>
      <c r="E5568" s="11">
        <f t="shared" si="172"/>
        <v>4.17</v>
      </c>
      <c r="F5568">
        <f t="shared" si="173"/>
        <v>101121</v>
      </c>
      <c r="H5568" s="11">
        <v>4.0599999999999996</v>
      </c>
      <c r="I5568">
        <v>4.17</v>
      </c>
    </row>
    <row r="5569" spans="2:9" ht="30" x14ac:dyDescent="0.25">
      <c r="B5569" s="4">
        <v>101122</v>
      </c>
      <c r="C5569" s="8" t="s">
        <v>4626</v>
      </c>
      <c r="D5569" s="4" t="s">
        <v>7</v>
      </c>
      <c r="E5569" s="11">
        <f t="shared" si="172"/>
        <v>6.05</v>
      </c>
      <c r="F5569">
        <f t="shared" si="173"/>
        <v>101122</v>
      </c>
      <c r="H5569" s="14">
        <v>5.99</v>
      </c>
      <c r="I5569" s="811">
        <v>6.05</v>
      </c>
    </row>
    <row r="5570" spans="2:9" ht="30" x14ac:dyDescent="0.25">
      <c r="B5570" s="6">
        <v>101123</v>
      </c>
      <c r="C5570" s="9" t="s">
        <v>4627</v>
      </c>
      <c r="D5570" s="6" t="s">
        <v>7</v>
      </c>
      <c r="E5570" s="11">
        <f t="shared" si="172"/>
        <v>6.75</v>
      </c>
      <c r="F5570">
        <f t="shared" si="173"/>
        <v>101123</v>
      </c>
      <c r="H5570" s="11">
        <v>6.54</v>
      </c>
      <c r="I5570">
        <v>6.75</v>
      </c>
    </row>
    <row r="5571" spans="2:9" ht="30" x14ac:dyDescent="0.25">
      <c r="B5571" s="4">
        <v>101124</v>
      </c>
      <c r="C5571" s="8" t="s">
        <v>4628</v>
      </c>
      <c r="D5571" s="4" t="s">
        <v>7</v>
      </c>
      <c r="E5571" s="11">
        <f t="shared" ref="E5571:E5634" si="174">IF($K$2=$H$1,H5571,I5571)</f>
        <v>14.65</v>
      </c>
      <c r="F5571">
        <f t="shared" ref="F5571:F5634" si="175">IF(LEN($B5571)=7,CONCATENATE(MID($B5571,1,6),"00",RIGHT($B5571,1)),IF(LEN($B5571)=8,CONCATENATE(MID($B5571,1,6),"0",RIGHT($B5571,2)),$B5571))</f>
        <v>101124</v>
      </c>
      <c r="H5571" s="14">
        <v>14.33</v>
      </c>
      <c r="I5571" s="811">
        <v>14.65</v>
      </c>
    </row>
    <row r="5572" spans="2:9" ht="30" x14ac:dyDescent="0.25">
      <c r="B5572" s="6">
        <v>101125</v>
      </c>
      <c r="C5572" s="9" t="s">
        <v>4629</v>
      </c>
      <c r="D5572" s="6" t="s">
        <v>7</v>
      </c>
      <c r="E5572" s="11">
        <f t="shared" si="174"/>
        <v>14.05</v>
      </c>
      <c r="F5572">
        <f t="shared" si="175"/>
        <v>101125</v>
      </c>
      <c r="H5572" s="11">
        <v>13.76</v>
      </c>
      <c r="I5572">
        <v>14.05</v>
      </c>
    </row>
    <row r="5573" spans="2:9" ht="30" x14ac:dyDescent="0.25">
      <c r="B5573" s="4">
        <v>101126</v>
      </c>
      <c r="C5573" s="8" t="s">
        <v>4630</v>
      </c>
      <c r="D5573" s="4" t="s">
        <v>7</v>
      </c>
      <c r="E5573" s="11">
        <f t="shared" si="174"/>
        <v>12.74</v>
      </c>
      <c r="F5573">
        <f t="shared" si="175"/>
        <v>101126</v>
      </c>
      <c r="H5573" s="14">
        <v>12.48</v>
      </c>
      <c r="I5573" s="811">
        <v>12.74</v>
      </c>
    </row>
    <row r="5574" spans="2:9" ht="30" x14ac:dyDescent="0.25">
      <c r="B5574" s="6">
        <v>101127</v>
      </c>
      <c r="C5574" s="9" t="s">
        <v>4631</v>
      </c>
      <c r="D5574" s="6" t="s">
        <v>7</v>
      </c>
      <c r="E5574" s="11">
        <f t="shared" si="174"/>
        <v>13.74</v>
      </c>
      <c r="F5574">
        <f t="shared" si="175"/>
        <v>101127</v>
      </c>
      <c r="H5574" s="11">
        <v>13.51</v>
      </c>
      <c r="I5574">
        <v>13.74</v>
      </c>
    </row>
    <row r="5575" spans="2:9" ht="30" x14ac:dyDescent="0.25">
      <c r="B5575" s="4">
        <v>101128</v>
      </c>
      <c r="C5575" s="8" t="s">
        <v>4632</v>
      </c>
      <c r="D5575" s="4" t="s">
        <v>7</v>
      </c>
      <c r="E5575" s="11">
        <f t="shared" si="174"/>
        <v>14.11</v>
      </c>
      <c r="F5575">
        <f t="shared" si="175"/>
        <v>101128</v>
      </c>
      <c r="H5575" s="14">
        <v>13.8</v>
      </c>
      <c r="I5575" s="811">
        <v>14.11</v>
      </c>
    </row>
    <row r="5576" spans="2:9" ht="30" x14ac:dyDescent="0.25">
      <c r="B5576" s="6">
        <v>101129</v>
      </c>
      <c r="C5576" s="9" t="s">
        <v>4633</v>
      </c>
      <c r="D5576" s="6" t="s">
        <v>7</v>
      </c>
      <c r="E5576" s="11">
        <f t="shared" si="174"/>
        <v>18.8</v>
      </c>
      <c r="F5576">
        <f t="shared" si="175"/>
        <v>101129</v>
      </c>
      <c r="H5576" s="11">
        <v>18.350000000000001</v>
      </c>
      <c r="I5576">
        <v>18.8</v>
      </c>
    </row>
    <row r="5577" spans="2:9" ht="30" x14ac:dyDescent="0.25">
      <c r="B5577" s="4">
        <v>101130</v>
      </c>
      <c r="C5577" s="8" t="s">
        <v>4634</v>
      </c>
      <c r="D5577" s="4" t="s">
        <v>7</v>
      </c>
      <c r="E5577" s="11">
        <f t="shared" si="174"/>
        <v>17.66</v>
      </c>
      <c r="F5577">
        <f t="shared" si="175"/>
        <v>101130</v>
      </c>
      <c r="H5577" s="14">
        <v>17.28</v>
      </c>
      <c r="I5577" s="811">
        <v>17.66</v>
      </c>
    </row>
    <row r="5578" spans="2:9" ht="30" x14ac:dyDescent="0.25">
      <c r="B5578" s="6">
        <v>101131</v>
      </c>
      <c r="C5578" s="9" t="s">
        <v>4635</v>
      </c>
      <c r="D5578" s="6" t="s">
        <v>7</v>
      </c>
      <c r="E5578" s="11">
        <f t="shared" si="174"/>
        <v>15.16</v>
      </c>
      <c r="F5578">
        <f t="shared" si="175"/>
        <v>101131</v>
      </c>
      <c r="H5578" s="11">
        <v>14.85</v>
      </c>
      <c r="I5578">
        <v>15.16</v>
      </c>
    </row>
    <row r="5579" spans="2:9" ht="30" x14ac:dyDescent="0.25">
      <c r="B5579" s="4">
        <v>101132</v>
      </c>
      <c r="C5579" s="8" t="s">
        <v>4636</v>
      </c>
      <c r="D5579" s="4" t="s">
        <v>7</v>
      </c>
      <c r="E5579" s="11">
        <f t="shared" si="174"/>
        <v>17.04</v>
      </c>
      <c r="F5579">
        <f t="shared" si="175"/>
        <v>101132</v>
      </c>
      <c r="H5579" s="14">
        <v>16.78</v>
      </c>
      <c r="I5579" s="811">
        <v>17.04</v>
      </c>
    </row>
    <row r="5580" spans="2:9" ht="30" x14ac:dyDescent="0.25">
      <c r="B5580" s="6">
        <v>101133</v>
      </c>
      <c r="C5580" s="9" t="s">
        <v>4637</v>
      </c>
      <c r="D5580" s="6" t="s">
        <v>7</v>
      </c>
      <c r="E5580" s="11">
        <f t="shared" si="174"/>
        <v>17.739999999999998</v>
      </c>
      <c r="F5580">
        <f t="shared" si="175"/>
        <v>101133</v>
      </c>
      <c r="H5580" s="11">
        <v>17.329999999999998</v>
      </c>
      <c r="I5580">
        <v>17.739999999999998</v>
      </c>
    </row>
    <row r="5581" spans="2:9" ht="30" x14ac:dyDescent="0.25">
      <c r="B5581" s="4">
        <v>101134</v>
      </c>
      <c r="C5581" s="8" t="s">
        <v>4638</v>
      </c>
      <c r="D5581" s="4" t="s">
        <v>7</v>
      </c>
      <c r="E5581" s="11">
        <f t="shared" si="174"/>
        <v>15.33</v>
      </c>
      <c r="F5581">
        <f t="shared" si="175"/>
        <v>101134</v>
      </c>
      <c r="H5581" s="14">
        <v>14.99</v>
      </c>
      <c r="I5581" s="811">
        <v>15.33</v>
      </c>
    </row>
    <row r="5582" spans="2:9" ht="30" x14ac:dyDescent="0.25">
      <c r="B5582" s="6">
        <v>101135</v>
      </c>
      <c r="C5582" s="9" t="s">
        <v>4639</v>
      </c>
      <c r="D5582" s="6" t="s">
        <v>7</v>
      </c>
      <c r="E5582" s="11">
        <f t="shared" si="174"/>
        <v>14.73</v>
      </c>
      <c r="F5582">
        <f t="shared" si="175"/>
        <v>101135</v>
      </c>
      <c r="H5582" s="11">
        <v>14.42</v>
      </c>
      <c r="I5582">
        <v>14.73</v>
      </c>
    </row>
    <row r="5583" spans="2:9" ht="30" x14ac:dyDescent="0.25">
      <c r="B5583" s="4">
        <v>101136</v>
      </c>
      <c r="C5583" s="8" t="s">
        <v>4640</v>
      </c>
      <c r="D5583" s="4" t="s">
        <v>7</v>
      </c>
      <c r="E5583" s="11">
        <f t="shared" si="174"/>
        <v>13.42</v>
      </c>
      <c r="F5583">
        <f t="shared" si="175"/>
        <v>101136</v>
      </c>
      <c r="H5583" s="14">
        <v>13.15</v>
      </c>
      <c r="I5583" s="811">
        <v>13.42</v>
      </c>
    </row>
    <row r="5584" spans="2:9" ht="30" x14ac:dyDescent="0.25">
      <c r="B5584" s="6">
        <v>101137</v>
      </c>
      <c r="C5584" s="9" t="s">
        <v>4641</v>
      </c>
      <c r="D5584" s="6" t="s">
        <v>7</v>
      </c>
      <c r="E5584" s="11">
        <f t="shared" si="174"/>
        <v>14.42</v>
      </c>
      <c r="F5584">
        <f t="shared" si="175"/>
        <v>101137</v>
      </c>
      <c r="H5584" s="11">
        <v>14.17</v>
      </c>
      <c r="I5584">
        <v>14.42</v>
      </c>
    </row>
    <row r="5585" spans="2:9" ht="30" x14ac:dyDescent="0.25">
      <c r="B5585" s="4">
        <v>101138</v>
      </c>
      <c r="C5585" s="8" t="s">
        <v>4642</v>
      </c>
      <c r="D5585" s="4" t="s">
        <v>7</v>
      </c>
      <c r="E5585" s="11">
        <f t="shared" si="174"/>
        <v>14.79</v>
      </c>
      <c r="F5585">
        <f t="shared" si="175"/>
        <v>101138</v>
      </c>
      <c r="H5585" s="14">
        <v>14.46</v>
      </c>
      <c r="I5585" s="811">
        <v>14.79</v>
      </c>
    </row>
    <row r="5586" spans="2:9" ht="30" x14ac:dyDescent="0.25">
      <c r="B5586" s="6">
        <v>101139</v>
      </c>
      <c r="C5586" s="9" t="s">
        <v>4643</v>
      </c>
      <c r="D5586" s="6" t="s">
        <v>7</v>
      </c>
      <c r="E5586" s="11">
        <f t="shared" si="174"/>
        <v>19.5</v>
      </c>
      <c r="F5586">
        <f t="shared" si="175"/>
        <v>101139</v>
      </c>
      <c r="H5586" s="11">
        <v>19.04</v>
      </c>
      <c r="I5586">
        <v>19.5</v>
      </c>
    </row>
    <row r="5587" spans="2:9" ht="30" x14ac:dyDescent="0.25">
      <c r="B5587" s="4">
        <v>101140</v>
      </c>
      <c r="C5587" s="8" t="s">
        <v>4644</v>
      </c>
      <c r="D5587" s="4" t="s">
        <v>7</v>
      </c>
      <c r="E5587" s="11">
        <f t="shared" si="174"/>
        <v>18.36</v>
      </c>
      <c r="F5587">
        <f t="shared" si="175"/>
        <v>101140</v>
      </c>
      <c r="H5587" s="14">
        <v>17.97</v>
      </c>
      <c r="I5587" s="811">
        <v>18.36</v>
      </c>
    </row>
    <row r="5588" spans="2:9" ht="30" x14ac:dyDescent="0.25">
      <c r="B5588" s="6">
        <v>101141</v>
      </c>
      <c r="C5588" s="9" t="s">
        <v>4645</v>
      </c>
      <c r="D5588" s="6" t="s">
        <v>7</v>
      </c>
      <c r="E5588" s="11">
        <f t="shared" si="174"/>
        <v>15.86</v>
      </c>
      <c r="F5588">
        <f t="shared" si="175"/>
        <v>101141</v>
      </c>
      <c r="H5588" s="11">
        <v>15.54</v>
      </c>
      <c r="I5588">
        <v>15.86</v>
      </c>
    </row>
    <row r="5589" spans="2:9" ht="30" x14ac:dyDescent="0.25">
      <c r="B5589" s="4">
        <v>101142</v>
      </c>
      <c r="C5589" s="8" t="s">
        <v>4646</v>
      </c>
      <c r="D5589" s="4" t="s">
        <v>7</v>
      </c>
      <c r="E5589" s="11">
        <f t="shared" si="174"/>
        <v>17.739999999999998</v>
      </c>
      <c r="F5589">
        <f t="shared" si="175"/>
        <v>101142</v>
      </c>
      <c r="H5589" s="14">
        <v>17.47</v>
      </c>
      <c r="I5589" s="811">
        <v>17.739999999999998</v>
      </c>
    </row>
    <row r="5590" spans="2:9" ht="30" x14ac:dyDescent="0.25">
      <c r="B5590" s="6">
        <v>101143</v>
      </c>
      <c r="C5590" s="9" t="s">
        <v>4647</v>
      </c>
      <c r="D5590" s="6" t="s">
        <v>7</v>
      </c>
      <c r="E5590" s="11">
        <f t="shared" si="174"/>
        <v>18.440000000000001</v>
      </c>
      <c r="F5590">
        <f t="shared" si="175"/>
        <v>101143</v>
      </c>
      <c r="H5590" s="11">
        <v>18.02</v>
      </c>
      <c r="I5590">
        <v>18.440000000000001</v>
      </c>
    </row>
    <row r="5591" spans="2:9" ht="30" x14ac:dyDescent="0.25">
      <c r="B5591" s="4">
        <v>101144</v>
      </c>
      <c r="C5591" s="8" t="s">
        <v>4648</v>
      </c>
      <c r="D5591" s="4" t="s">
        <v>7</v>
      </c>
      <c r="E5591" s="11">
        <f t="shared" si="174"/>
        <v>15.32</v>
      </c>
      <c r="F5591">
        <f t="shared" si="175"/>
        <v>101144</v>
      </c>
      <c r="H5591" s="14">
        <v>15.01</v>
      </c>
      <c r="I5591" s="811">
        <v>15.32</v>
      </c>
    </row>
    <row r="5592" spans="2:9" ht="30" x14ac:dyDescent="0.25">
      <c r="B5592" s="6">
        <v>101145</v>
      </c>
      <c r="C5592" s="9" t="s">
        <v>4649</v>
      </c>
      <c r="D5592" s="6" t="s">
        <v>7</v>
      </c>
      <c r="E5592" s="11">
        <f t="shared" si="174"/>
        <v>14.72</v>
      </c>
      <c r="F5592">
        <f t="shared" si="175"/>
        <v>101145</v>
      </c>
      <c r="H5592" s="11">
        <v>14.44</v>
      </c>
      <c r="I5592">
        <v>14.72</v>
      </c>
    </row>
    <row r="5593" spans="2:9" ht="30" x14ac:dyDescent="0.25">
      <c r="B5593" s="4">
        <v>101146</v>
      </c>
      <c r="C5593" s="8" t="s">
        <v>4650</v>
      </c>
      <c r="D5593" s="4" t="s">
        <v>7</v>
      </c>
      <c r="E5593" s="11">
        <f t="shared" si="174"/>
        <v>13.41</v>
      </c>
      <c r="F5593">
        <f t="shared" si="175"/>
        <v>101146</v>
      </c>
      <c r="H5593" s="14">
        <v>13.17</v>
      </c>
      <c r="I5593" s="811">
        <v>13.41</v>
      </c>
    </row>
    <row r="5594" spans="2:9" ht="30" x14ac:dyDescent="0.25">
      <c r="B5594" s="6">
        <v>101147</v>
      </c>
      <c r="C5594" s="9" t="s">
        <v>4651</v>
      </c>
      <c r="D5594" s="6" t="s">
        <v>7</v>
      </c>
      <c r="E5594" s="11">
        <f t="shared" si="174"/>
        <v>14.41</v>
      </c>
      <c r="F5594">
        <f t="shared" si="175"/>
        <v>101147</v>
      </c>
      <c r="H5594" s="11">
        <v>14.19</v>
      </c>
      <c r="I5594">
        <v>14.41</v>
      </c>
    </row>
    <row r="5595" spans="2:9" ht="30" x14ac:dyDescent="0.25">
      <c r="B5595" s="4">
        <v>101148</v>
      </c>
      <c r="C5595" s="8" t="s">
        <v>4652</v>
      </c>
      <c r="D5595" s="4" t="s">
        <v>7</v>
      </c>
      <c r="E5595" s="11">
        <f t="shared" si="174"/>
        <v>14.78</v>
      </c>
      <c r="F5595">
        <f t="shared" si="175"/>
        <v>101148</v>
      </c>
      <c r="H5595" s="14">
        <v>14.48</v>
      </c>
      <c r="I5595" s="811">
        <v>14.78</v>
      </c>
    </row>
    <row r="5596" spans="2:9" ht="30" x14ac:dyDescent="0.25">
      <c r="B5596" s="6">
        <v>101149</v>
      </c>
      <c r="C5596" s="9" t="s">
        <v>4653</v>
      </c>
      <c r="D5596" s="6" t="s">
        <v>7</v>
      </c>
      <c r="E5596" s="11">
        <f t="shared" si="174"/>
        <v>19.5</v>
      </c>
      <c r="F5596">
        <f t="shared" si="175"/>
        <v>101149</v>
      </c>
      <c r="H5596" s="11">
        <v>19.059999999999999</v>
      </c>
      <c r="I5596">
        <v>19.5</v>
      </c>
    </row>
    <row r="5597" spans="2:9" ht="30" x14ac:dyDescent="0.25">
      <c r="B5597" s="4">
        <v>101150</v>
      </c>
      <c r="C5597" s="8" t="s">
        <v>4654</v>
      </c>
      <c r="D5597" s="4" t="s">
        <v>7</v>
      </c>
      <c r="E5597" s="11">
        <f t="shared" si="174"/>
        <v>18.36</v>
      </c>
      <c r="F5597">
        <f t="shared" si="175"/>
        <v>101150</v>
      </c>
      <c r="H5597" s="14">
        <v>17.989999999999998</v>
      </c>
      <c r="I5597" s="811">
        <v>18.36</v>
      </c>
    </row>
    <row r="5598" spans="2:9" ht="30" x14ac:dyDescent="0.25">
      <c r="B5598" s="6">
        <v>101151</v>
      </c>
      <c r="C5598" s="9" t="s">
        <v>4655</v>
      </c>
      <c r="D5598" s="6" t="s">
        <v>7</v>
      </c>
      <c r="E5598" s="11">
        <f t="shared" si="174"/>
        <v>15.86</v>
      </c>
      <c r="F5598">
        <f t="shared" si="175"/>
        <v>101151</v>
      </c>
      <c r="H5598" s="11">
        <v>15.56</v>
      </c>
      <c r="I5598">
        <v>15.86</v>
      </c>
    </row>
    <row r="5599" spans="2:9" ht="30" x14ac:dyDescent="0.25">
      <c r="B5599" s="4">
        <v>101152</v>
      </c>
      <c r="C5599" s="8" t="s">
        <v>4656</v>
      </c>
      <c r="D5599" s="4" t="s">
        <v>7</v>
      </c>
      <c r="E5599" s="11">
        <f t="shared" si="174"/>
        <v>17.739999999999998</v>
      </c>
      <c r="F5599">
        <f t="shared" si="175"/>
        <v>101152</v>
      </c>
      <c r="H5599" s="14">
        <v>17.489999999999998</v>
      </c>
      <c r="I5599" s="811">
        <v>17.739999999999998</v>
      </c>
    </row>
    <row r="5600" spans="2:9" ht="30" x14ac:dyDescent="0.25">
      <c r="B5600" s="6">
        <v>101153</v>
      </c>
      <c r="C5600" s="9" t="s">
        <v>4657</v>
      </c>
      <c r="D5600" s="6" t="s">
        <v>7</v>
      </c>
      <c r="E5600" s="11">
        <f t="shared" si="174"/>
        <v>18.440000000000001</v>
      </c>
      <c r="F5600">
        <f t="shared" si="175"/>
        <v>101153</v>
      </c>
      <c r="H5600" s="11">
        <v>18.04</v>
      </c>
      <c r="I5600">
        <v>18.440000000000001</v>
      </c>
    </row>
    <row r="5601" spans="2:9" ht="45" x14ac:dyDescent="0.25">
      <c r="B5601" s="4">
        <v>101206</v>
      </c>
      <c r="C5601" s="8" t="s">
        <v>8926</v>
      </c>
      <c r="D5601" s="4" t="s">
        <v>7</v>
      </c>
      <c r="E5601" s="11">
        <f t="shared" si="174"/>
        <v>12.54</v>
      </c>
      <c r="F5601">
        <f t="shared" si="175"/>
        <v>101206</v>
      </c>
      <c r="H5601" s="14">
        <v>12.33</v>
      </c>
      <c r="I5601" s="811">
        <v>12.54</v>
      </c>
    </row>
    <row r="5602" spans="2:9" ht="45" x14ac:dyDescent="0.25">
      <c r="B5602" s="6">
        <v>101207</v>
      </c>
      <c r="C5602" s="9" t="s">
        <v>8927</v>
      </c>
      <c r="D5602" s="6" t="s">
        <v>7</v>
      </c>
      <c r="E5602" s="11">
        <f t="shared" si="174"/>
        <v>10.78</v>
      </c>
      <c r="F5602">
        <f t="shared" si="175"/>
        <v>101207</v>
      </c>
      <c r="H5602" s="11">
        <v>10.64</v>
      </c>
      <c r="I5602">
        <v>10.78</v>
      </c>
    </row>
    <row r="5603" spans="2:9" ht="45" x14ac:dyDescent="0.25">
      <c r="B5603" s="4">
        <v>101208</v>
      </c>
      <c r="C5603" s="8" t="s">
        <v>8928</v>
      </c>
      <c r="D5603" s="4" t="s">
        <v>7</v>
      </c>
      <c r="E5603" s="11">
        <f t="shared" si="174"/>
        <v>10.59</v>
      </c>
      <c r="F5603">
        <f t="shared" si="175"/>
        <v>101208</v>
      </c>
      <c r="H5603" s="14">
        <v>10.42</v>
      </c>
      <c r="I5603" s="811">
        <v>10.59</v>
      </c>
    </row>
    <row r="5604" spans="2:9" ht="45" x14ac:dyDescent="0.25">
      <c r="B5604" s="6">
        <v>101209</v>
      </c>
      <c r="C5604" s="9" t="s">
        <v>8929</v>
      </c>
      <c r="D5604" s="6" t="s">
        <v>7</v>
      </c>
      <c r="E5604" s="11">
        <f t="shared" si="174"/>
        <v>9.82</v>
      </c>
      <c r="F5604">
        <f t="shared" si="175"/>
        <v>101209</v>
      </c>
      <c r="H5604" s="11">
        <v>9.67</v>
      </c>
      <c r="I5604">
        <v>9.82</v>
      </c>
    </row>
    <row r="5605" spans="2:9" ht="45" x14ac:dyDescent="0.25">
      <c r="B5605" s="4">
        <v>101210</v>
      </c>
      <c r="C5605" s="8" t="s">
        <v>8930</v>
      </c>
      <c r="D5605" s="4" t="s">
        <v>7</v>
      </c>
      <c r="E5605" s="11">
        <f t="shared" si="174"/>
        <v>17.579999999999998</v>
      </c>
      <c r="F5605">
        <f t="shared" si="175"/>
        <v>101210</v>
      </c>
      <c r="H5605" s="14">
        <v>17.32</v>
      </c>
      <c r="I5605" s="811">
        <v>17.579999999999998</v>
      </c>
    </row>
    <row r="5606" spans="2:9" ht="45" x14ac:dyDescent="0.25">
      <c r="B5606" s="6">
        <v>101211</v>
      </c>
      <c r="C5606" s="9" t="s">
        <v>8931</v>
      </c>
      <c r="D5606" s="6" t="s">
        <v>7</v>
      </c>
      <c r="E5606" s="11">
        <f t="shared" si="174"/>
        <v>18.88</v>
      </c>
      <c r="F5606">
        <f t="shared" si="175"/>
        <v>101211</v>
      </c>
      <c r="H5606" s="11">
        <v>18.61</v>
      </c>
      <c r="I5606">
        <v>18.88</v>
      </c>
    </row>
    <row r="5607" spans="2:9" ht="45" x14ac:dyDescent="0.25">
      <c r="B5607" s="4">
        <v>101212</v>
      </c>
      <c r="C5607" s="8" t="s">
        <v>8932</v>
      </c>
      <c r="D5607" s="4" t="s">
        <v>7</v>
      </c>
      <c r="E5607" s="11">
        <f t="shared" si="174"/>
        <v>22.07</v>
      </c>
      <c r="F5607">
        <f t="shared" si="175"/>
        <v>101212</v>
      </c>
      <c r="H5607" s="14">
        <v>21.74</v>
      </c>
      <c r="I5607" s="811">
        <v>22.07</v>
      </c>
    </row>
    <row r="5608" spans="2:9" ht="45" x14ac:dyDescent="0.25">
      <c r="B5608" s="6">
        <v>101213</v>
      </c>
      <c r="C5608" s="9" t="s">
        <v>8933</v>
      </c>
      <c r="D5608" s="6" t="s">
        <v>7</v>
      </c>
      <c r="E5608" s="11">
        <f t="shared" si="174"/>
        <v>24.71</v>
      </c>
      <c r="F5608">
        <f t="shared" si="175"/>
        <v>101213</v>
      </c>
      <c r="H5608" s="11">
        <v>24.34</v>
      </c>
      <c r="I5608">
        <v>24.71</v>
      </c>
    </row>
    <row r="5609" spans="2:9" ht="45" x14ac:dyDescent="0.25">
      <c r="B5609" s="4">
        <v>101214</v>
      </c>
      <c r="C5609" s="8" t="s">
        <v>8934</v>
      </c>
      <c r="D5609" s="4" t="s">
        <v>7</v>
      </c>
      <c r="E5609" s="11">
        <f t="shared" si="174"/>
        <v>29.9</v>
      </c>
      <c r="F5609">
        <f t="shared" si="175"/>
        <v>101214</v>
      </c>
      <c r="H5609" s="14">
        <v>29.47</v>
      </c>
      <c r="I5609" s="811">
        <v>29.9</v>
      </c>
    </row>
    <row r="5610" spans="2:9" ht="45" x14ac:dyDescent="0.25">
      <c r="B5610" s="6">
        <v>101215</v>
      </c>
      <c r="C5610" s="9" t="s">
        <v>8935</v>
      </c>
      <c r="D5610" s="6" t="s">
        <v>7</v>
      </c>
      <c r="E5610" s="11">
        <f t="shared" si="174"/>
        <v>16.88</v>
      </c>
      <c r="F5610">
        <f t="shared" si="175"/>
        <v>101215</v>
      </c>
      <c r="H5610" s="11">
        <v>16.64</v>
      </c>
      <c r="I5610">
        <v>16.88</v>
      </c>
    </row>
    <row r="5611" spans="2:9" ht="45" x14ac:dyDescent="0.25">
      <c r="B5611" s="4">
        <v>101216</v>
      </c>
      <c r="C5611" s="8" t="s">
        <v>8936</v>
      </c>
      <c r="D5611" s="4" t="s">
        <v>7</v>
      </c>
      <c r="E5611" s="11">
        <f t="shared" si="174"/>
        <v>17.7</v>
      </c>
      <c r="F5611">
        <f t="shared" si="175"/>
        <v>101216</v>
      </c>
      <c r="H5611" s="14">
        <v>17.47</v>
      </c>
      <c r="I5611" s="811">
        <v>17.7</v>
      </c>
    </row>
    <row r="5612" spans="2:9" ht="45" x14ac:dyDescent="0.25">
      <c r="B5612" s="6">
        <v>101217</v>
      </c>
      <c r="C5612" s="9" t="s">
        <v>8937</v>
      </c>
      <c r="D5612" s="6" t="s">
        <v>7</v>
      </c>
      <c r="E5612" s="11">
        <f t="shared" si="174"/>
        <v>20.65</v>
      </c>
      <c r="F5612">
        <f t="shared" si="175"/>
        <v>101217</v>
      </c>
      <c r="H5612" s="11">
        <v>20.37</v>
      </c>
      <c r="I5612">
        <v>20.65</v>
      </c>
    </row>
    <row r="5613" spans="2:9" ht="45" x14ac:dyDescent="0.25">
      <c r="B5613" s="4">
        <v>101218</v>
      </c>
      <c r="C5613" s="8" t="s">
        <v>8938</v>
      </c>
      <c r="D5613" s="4" t="s">
        <v>7</v>
      </c>
      <c r="E5613" s="11">
        <f t="shared" si="174"/>
        <v>21.86</v>
      </c>
      <c r="F5613">
        <f t="shared" si="175"/>
        <v>101218</v>
      </c>
      <c r="H5613" s="14">
        <v>21.57</v>
      </c>
      <c r="I5613" s="811">
        <v>21.86</v>
      </c>
    </row>
    <row r="5614" spans="2:9" ht="45" x14ac:dyDescent="0.25">
      <c r="B5614" s="6">
        <v>101219</v>
      </c>
      <c r="C5614" s="9" t="s">
        <v>8939</v>
      </c>
      <c r="D5614" s="6" t="s">
        <v>7</v>
      </c>
      <c r="E5614" s="11">
        <f t="shared" si="174"/>
        <v>26.54</v>
      </c>
      <c r="F5614">
        <f t="shared" si="175"/>
        <v>101219</v>
      </c>
      <c r="H5614" s="11">
        <v>26.2</v>
      </c>
      <c r="I5614">
        <v>26.54</v>
      </c>
    </row>
    <row r="5615" spans="2:9" ht="45" x14ac:dyDescent="0.25">
      <c r="B5615" s="4">
        <v>101220</v>
      </c>
      <c r="C5615" s="8" t="s">
        <v>8940</v>
      </c>
      <c r="D5615" s="4" t="s">
        <v>7</v>
      </c>
      <c r="E5615" s="11">
        <f t="shared" si="174"/>
        <v>16.600000000000001</v>
      </c>
      <c r="F5615">
        <f t="shared" si="175"/>
        <v>101220</v>
      </c>
      <c r="H5615" s="14">
        <v>16.36</v>
      </c>
      <c r="I5615" s="811">
        <v>16.600000000000001</v>
      </c>
    </row>
    <row r="5616" spans="2:9" ht="45" x14ac:dyDescent="0.25">
      <c r="B5616" s="6">
        <v>101221</v>
      </c>
      <c r="C5616" s="9" t="s">
        <v>8941</v>
      </c>
      <c r="D5616" s="6" t="s">
        <v>7</v>
      </c>
      <c r="E5616" s="11">
        <f t="shared" si="174"/>
        <v>17.55</v>
      </c>
      <c r="F5616">
        <f t="shared" si="175"/>
        <v>101221</v>
      </c>
      <c r="H5616" s="11">
        <v>17.309999999999999</v>
      </c>
      <c r="I5616">
        <v>17.55</v>
      </c>
    </row>
    <row r="5617" spans="2:9" ht="45" x14ac:dyDescent="0.25">
      <c r="B5617" s="4">
        <v>101222</v>
      </c>
      <c r="C5617" s="8" t="s">
        <v>8942</v>
      </c>
      <c r="D5617" s="4" t="s">
        <v>7</v>
      </c>
      <c r="E5617" s="11">
        <f t="shared" si="174"/>
        <v>20.440000000000001</v>
      </c>
      <c r="F5617">
        <f t="shared" si="175"/>
        <v>101222</v>
      </c>
      <c r="H5617" s="14">
        <v>20.16</v>
      </c>
      <c r="I5617" s="811">
        <v>20.440000000000001</v>
      </c>
    </row>
    <row r="5618" spans="2:9" ht="45" x14ac:dyDescent="0.25">
      <c r="B5618" s="6">
        <v>101223</v>
      </c>
      <c r="C5618" s="9" t="s">
        <v>8943</v>
      </c>
      <c r="D5618" s="6" t="s">
        <v>7</v>
      </c>
      <c r="E5618" s="11">
        <f t="shared" si="174"/>
        <v>22.76</v>
      </c>
      <c r="F5618">
        <f t="shared" si="175"/>
        <v>101223</v>
      </c>
      <c r="H5618" s="11">
        <v>22.45</v>
      </c>
      <c r="I5618">
        <v>22.76</v>
      </c>
    </row>
    <row r="5619" spans="2:9" ht="45" x14ac:dyDescent="0.25">
      <c r="B5619" s="4">
        <v>101224</v>
      </c>
      <c r="C5619" s="8" t="s">
        <v>8944</v>
      </c>
      <c r="D5619" s="4" t="s">
        <v>7</v>
      </c>
      <c r="E5619" s="11">
        <f t="shared" si="174"/>
        <v>28.59</v>
      </c>
      <c r="F5619">
        <f t="shared" si="175"/>
        <v>101224</v>
      </c>
      <c r="H5619" s="14">
        <v>28.19</v>
      </c>
      <c r="I5619" s="811">
        <v>28.59</v>
      </c>
    </row>
    <row r="5620" spans="2:9" ht="45" x14ac:dyDescent="0.25">
      <c r="B5620" s="6">
        <v>101225</v>
      </c>
      <c r="C5620" s="9" t="s">
        <v>8945</v>
      </c>
      <c r="D5620" s="6" t="s">
        <v>7</v>
      </c>
      <c r="E5620" s="11">
        <f t="shared" si="174"/>
        <v>15.23</v>
      </c>
      <c r="F5620">
        <f t="shared" si="175"/>
        <v>101225</v>
      </c>
      <c r="H5620" s="11">
        <v>15.02</v>
      </c>
      <c r="I5620">
        <v>15.23</v>
      </c>
    </row>
    <row r="5621" spans="2:9" ht="45" x14ac:dyDescent="0.25">
      <c r="B5621" s="4">
        <v>101226</v>
      </c>
      <c r="C5621" s="8" t="s">
        <v>8946</v>
      </c>
      <c r="D5621" s="4" t="s">
        <v>7</v>
      </c>
      <c r="E5621" s="11">
        <f t="shared" si="174"/>
        <v>16.059999999999999</v>
      </c>
      <c r="F5621">
        <f t="shared" si="175"/>
        <v>101226</v>
      </c>
      <c r="H5621" s="14">
        <v>15.84</v>
      </c>
      <c r="I5621" s="811">
        <v>16.059999999999999</v>
      </c>
    </row>
    <row r="5622" spans="2:9" ht="45" x14ac:dyDescent="0.25">
      <c r="B5622" s="6">
        <v>101227</v>
      </c>
      <c r="C5622" s="9" t="s">
        <v>8947</v>
      </c>
      <c r="D5622" s="6" t="s">
        <v>7</v>
      </c>
      <c r="E5622" s="11">
        <f t="shared" si="174"/>
        <v>18.649999999999999</v>
      </c>
      <c r="F5622">
        <f t="shared" si="175"/>
        <v>101227</v>
      </c>
      <c r="H5622" s="11">
        <v>18.39</v>
      </c>
      <c r="I5622">
        <v>18.649999999999999</v>
      </c>
    </row>
    <row r="5623" spans="2:9" ht="45" x14ac:dyDescent="0.25">
      <c r="B5623" s="4">
        <v>101228</v>
      </c>
      <c r="C5623" s="8" t="s">
        <v>8948</v>
      </c>
      <c r="D5623" s="4" t="s">
        <v>7</v>
      </c>
      <c r="E5623" s="11">
        <f t="shared" si="174"/>
        <v>19.89</v>
      </c>
      <c r="F5623">
        <f t="shared" si="175"/>
        <v>101228</v>
      </c>
      <c r="H5623" s="14">
        <v>19.63</v>
      </c>
      <c r="I5623" s="811">
        <v>19.89</v>
      </c>
    </row>
    <row r="5624" spans="2:9" ht="45" x14ac:dyDescent="0.25">
      <c r="B5624" s="6">
        <v>101229</v>
      </c>
      <c r="C5624" s="9" t="s">
        <v>8949</v>
      </c>
      <c r="D5624" s="6" t="s">
        <v>7</v>
      </c>
      <c r="E5624" s="11">
        <f t="shared" si="174"/>
        <v>25.13</v>
      </c>
      <c r="F5624">
        <f t="shared" si="175"/>
        <v>101229</v>
      </c>
      <c r="H5624" s="11">
        <v>24.8</v>
      </c>
      <c r="I5624">
        <v>25.13</v>
      </c>
    </row>
    <row r="5625" spans="2:9" ht="45" x14ac:dyDescent="0.25">
      <c r="B5625" s="4">
        <v>101230</v>
      </c>
      <c r="C5625" s="8" t="s">
        <v>8950</v>
      </c>
      <c r="D5625" s="4" t="s">
        <v>7</v>
      </c>
      <c r="E5625" s="11">
        <f t="shared" si="174"/>
        <v>11.05</v>
      </c>
      <c r="F5625">
        <f t="shared" si="175"/>
        <v>101230</v>
      </c>
      <c r="H5625" s="14">
        <v>10.88</v>
      </c>
      <c r="I5625" s="811">
        <v>11.05</v>
      </c>
    </row>
    <row r="5626" spans="2:9" ht="45" x14ac:dyDescent="0.25">
      <c r="B5626" s="6">
        <v>101231</v>
      </c>
      <c r="C5626" s="9" t="s">
        <v>8951</v>
      </c>
      <c r="D5626" s="6" t="s">
        <v>7</v>
      </c>
      <c r="E5626" s="11">
        <f t="shared" si="174"/>
        <v>10.5</v>
      </c>
      <c r="F5626">
        <f t="shared" si="175"/>
        <v>101231</v>
      </c>
      <c r="H5626" s="11">
        <v>10.34</v>
      </c>
      <c r="I5626">
        <v>10.5</v>
      </c>
    </row>
    <row r="5627" spans="2:9" ht="45" x14ac:dyDescent="0.25">
      <c r="B5627" s="4">
        <v>101232</v>
      </c>
      <c r="C5627" s="8" t="s">
        <v>8952</v>
      </c>
      <c r="D5627" s="4" t="s">
        <v>7</v>
      </c>
      <c r="E5627" s="11">
        <f t="shared" si="174"/>
        <v>9.4600000000000009</v>
      </c>
      <c r="F5627">
        <f t="shared" si="175"/>
        <v>101232</v>
      </c>
      <c r="H5627" s="14">
        <v>9.32</v>
      </c>
      <c r="I5627" s="811">
        <v>9.4600000000000009</v>
      </c>
    </row>
    <row r="5628" spans="2:9" ht="45" x14ac:dyDescent="0.25">
      <c r="B5628" s="6">
        <v>101233</v>
      </c>
      <c r="C5628" s="9" t="s">
        <v>8953</v>
      </c>
      <c r="D5628" s="6" t="s">
        <v>7</v>
      </c>
      <c r="E5628" s="11">
        <f t="shared" si="174"/>
        <v>8.7100000000000009</v>
      </c>
      <c r="F5628">
        <f t="shared" si="175"/>
        <v>101233</v>
      </c>
      <c r="H5628" s="11">
        <v>8.6</v>
      </c>
      <c r="I5628">
        <v>8.7100000000000009</v>
      </c>
    </row>
    <row r="5629" spans="2:9" ht="45" x14ac:dyDescent="0.25">
      <c r="B5629" s="4">
        <v>101234</v>
      </c>
      <c r="C5629" s="8" t="s">
        <v>8954</v>
      </c>
      <c r="D5629" s="4" t="s">
        <v>7</v>
      </c>
      <c r="E5629" s="11">
        <f t="shared" si="174"/>
        <v>17.28</v>
      </c>
      <c r="F5629">
        <f t="shared" si="175"/>
        <v>101234</v>
      </c>
      <c r="H5629" s="14">
        <v>17.02</v>
      </c>
      <c r="I5629" s="811">
        <v>17.28</v>
      </c>
    </row>
    <row r="5630" spans="2:9" ht="45" x14ac:dyDescent="0.25">
      <c r="B5630" s="6">
        <v>101235</v>
      </c>
      <c r="C5630" s="9" t="s">
        <v>8955</v>
      </c>
      <c r="D5630" s="6" t="s">
        <v>7</v>
      </c>
      <c r="E5630" s="11">
        <f t="shared" si="174"/>
        <v>18.2</v>
      </c>
      <c r="F5630">
        <f t="shared" si="175"/>
        <v>101235</v>
      </c>
      <c r="H5630" s="11">
        <v>17.940000000000001</v>
      </c>
      <c r="I5630">
        <v>18.2</v>
      </c>
    </row>
    <row r="5631" spans="2:9" ht="45" x14ac:dyDescent="0.25">
      <c r="B5631" s="4">
        <v>101236</v>
      </c>
      <c r="C5631" s="8" t="s">
        <v>8956</v>
      </c>
      <c r="D5631" s="4" t="s">
        <v>7</v>
      </c>
      <c r="E5631" s="11">
        <f t="shared" si="174"/>
        <v>21.23</v>
      </c>
      <c r="F5631">
        <f t="shared" si="175"/>
        <v>101236</v>
      </c>
      <c r="H5631" s="14">
        <v>20.92</v>
      </c>
      <c r="I5631" s="811">
        <v>21.23</v>
      </c>
    </row>
    <row r="5632" spans="2:9" ht="45" x14ac:dyDescent="0.25">
      <c r="B5632" s="6">
        <v>101237</v>
      </c>
      <c r="C5632" s="9" t="s">
        <v>8957</v>
      </c>
      <c r="D5632" s="6" t="s">
        <v>7</v>
      </c>
      <c r="E5632" s="11">
        <f t="shared" si="174"/>
        <v>22.61</v>
      </c>
      <c r="F5632">
        <f t="shared" si="175"/>
        <v>101237</v>
      </c>
      <c r="H5632" s="11">
        <v>22.31</v>
      </c>
      <c r="I5632">
        <v>22.61</v>
      </c>
    </row>
    <row r="5633" spans="2:9" ht="45" x14ac:dyDescent="0.25">
      <c r="B5633" s="4">
        <v>101238</v>
      </c>
      <c r="C5633" s="8" t="s">
        <v>8958</v>
      </c>
      <c r="D5633" s="4" t="s">
        <v>7</v>
      </c>
      <c r="E5633" s="11">
        <f t="shared" si="174"/>
        <v>28.65</v>
      </c>
      <c r="F5633">
        <f t="shared" si="175"/>
        <v>101238</v>
      </c>
      <c r="H5633" s="14">
        <v>28.26</v>
      </c>
      <c r="I5633" s="811">
        <v>28.65</v>
      </c>
    </row>
    <row r="5634" spans="2:9" ht="45" x14ac:dyDescent="0.25">
      <c r="B5634" s="6">
        <v>101239</v>
      </c>
      <c r="C5634" s="9" t="s">
        <v>8959</v>
      </c>
      <c r="D5634" s="6" t="s">
        <v>7</v>
      </c>
      <c r="E5634" s="11">
        <f t="shared" si="174"/>
        <v>15.14</v>
      </c>
      <c r="F5634">
        <f t="shared" si="175"/>
        <v>101239</v>
      </c>
      <c r="H5634" s="11">
        <v>14.94</v>
      </c>
      <c r="I5634">
        <v>15.14</v>
      </c>
    </row>
    <row r="5635" spans="2:9" ht="45" x14ac:dyDescent="0.25">
      <c r="B5635" s="4">
        <v>101240</v>
      </c>
      <c r="C5635" s="8" t="s">
        <v>8960</v>
      </c>
      <c r="D5635" s="4" t="s">
        <v>7</v>
      </c>
      <c r="E5635" s="11">
        <f t="shared" ref="E5635:E5698" si="176">IF($K$2=$H$1,H5635,I5635)</f>
        <v>15.98</v>
      </c>
      <c r="F5635">
        <f t="shared" ref="F5635:F5698" si="177">IF(LEN($B5635)=7,CONCATENATE(MID($B5635,1,6),"00",RIGHT($B5635,1)),IF(LEN($B5635)=8,CONCATENATE(MID($B5635,1,6),"0",RIGHT($B5635,2)),$B5635))</f>
        <v>101240</v>
      </c>
      <c r="H5635" s="14">
        <v>15.77</v>
      </c>
      <c r="I5635" s="811">
        <v>15.98</v>
      </c>
    </row>
    <row r="5636" spans="2:9" ht="45" x14ac:dyDescent="0.25">
      <c r="B5636" s="6">
        <v>101241</v>
      </c>
      <c r="C5636" s="9" t="s">
        <v>8961</v>
      </c>
      <c r="D5636" s="6" t="s">
        <v>7</v>
      </c>
      <c r="E5636" s="11">
        <f t="shared" si="176"/>
        <v>18.7</v>
      </c>
      <c r="F5636">
        <f t="shared" si="177"/>
        <v>101241</v>
      </c>
      <c r="H5636" s="11">
        <v>18.47</v>
      </c>
      <c r="I5636">
        <v>18.7</v>
      </c>
    </row>
    <row r="5637" spans="2:9" ht="45" x14ac:dyDescent="0.25">
      <c r="B5637" s="4">
        <v>101242</v>
      </c>
      <c r="C5637" s="8" t="s">
        <v>8962</v>
      </c>
      <c r="D5637" s="4" t="s">
        <v>7</v>
      </c>
      <c r="E5637" s="11">
        <f t="shared" si="176"/>
        <v>20.93</v>
      </c>
      <c r="F5637">
        <f t="shared" si="177"/>
        <v>101242</v>
      </c>
      <c r="H5637" s="14">
        <v>20.66</v>
      </c>
      <c r="I5637" s="811">
        <v>20.93</v>
      </c>
    </row>
    <row r="5638" spans="2:9" ht="45" x14ac:dyDescent="0.25">
      <c r="B5638" s="6">
        <v>101243</v>
      </c>
      <c r="C5638" s="9" t="s">
        <v>8963</v>
      </c>
      <c r="D5638" s="6" t="s">
        <v>7</v>
      </c>
      <c r="E5638" s="11">
        <f t="shared" si="176"/>
        <v>25.41</v>
      </c>
      <c r="F5638">
        <f t="shared" si="177"/>
        <v>101243</v>
      </c>
      <c r="H5638" s="11">
        <v>25.09</v>
      </c>
      <c r="I5638">
        <v>25.41</v>
      </c>
    </row>
    <row r="5639" spans="2:9" ht="45" x14ac:dyDescent="0.25">
      <c r="B5639" s="4">
        <v>101244</v>
      </c>
      <c r="C5639" s="8" t="s">
        <v>8964</v>
      </c>
      <c r="D5639" s="4" t="s">
        <v>7</v>
      </c>
      <c r="E5639" s="11">
        <f t="shared" si="176"/>
        <v>15.98</v>
      </c>
      <c r="F5639">
        <f t="shared" si="177"/>
        <v>101244</v>
      </c>
      <c r="H5639" s="14">
        <v>15.75</v>
      </c>
      <c r="I5639" s="811">
        <v>15.98</v>
      </c>
    </row>
    <row r="5640" spans="2:9" ht="45" x14ac:dyDescent="0.25">
      <c r="B5640" s="6">
        <v>101245</v>
      </c>
      <c r="C5640" s="9" t="s">
        <v>8965</v>
      </c>
      <c r="D5640" s="6" t="s">
        <v>7</v>
      </c>
      <c r="E5640" s="11">
        <f t="shared" si="176"/>
        <v>16.91</v>
      </c>
      <c r="F5640">
        <f t="shared" si="177"/>
        <v>101245</v>
      </c>
      <c r="H5640" s="11">
        <v>16.68</v>
      </c>
      <c r="I5640">
        <v>16.91</v>
      </c>
    </row>
    <row r="5641" spans="2:9" ht="45" x14ac:dyDescent="0.25">
      <c r="B5641" s="4">
        <v>101246</v>
      </c>
      <c r="C5641" s="8" t="s">
        <v>8966</v>
      </c>
      <c r="D5641" s="4" t="s">
        <v>7</v>
      </c>
      <c r="E5641" s="11">
        <f t="shared" si="176"/>
        <v>19.68</v>
      </c>
      <c r="F5641">
        <f t="shared" si="177"/>
        <v>101246</v>
      </c>
      <c r="H5641" s="14">
        <v>19.41</v>
      </c>
      <c r="I5641" s="811">
        <v>19.68</v>
      </c>
    </row>
    <row r="5642" spans="2:9" ht="45" x14ac:dyDescent="0.25">
      <c r="B5642" s="6">
        <v>101247</v>
      </c>
      <c r="C5642" s="9" t="s">
        <v>8967</v>
      </c>
      <c r="D5642" s="6" t="s">
        <v>7</v>
      </c>
      <c r="E5642" s="11">
        <f t="shared" si="176"/>
        <v>21.86</v>
      </c>
      <c r="F5642">
        <f t="shared" si="177"/>
        <v>101247</v>
      </c>
      <c r="H5642" s="11">
        <v>21.56</v>
      </c>
      <c r="I5642">
        <v>21.86</v>
      </c>
    </row>
    <row r="5643" spans="2:9" ht="45" x14ac:dyDescent="0.25">
      <c r="B5643" s="4">
        <v>101248</v>
      </c>
      <c r="C5643" s="8" t="s">
        <v>8968</v>
      </c>
      <c r="D5643" s="4" t="s">
        <v>7</v>
      </c>
      <c r="E5643" s="11">
        <f t="shared" si="176"/>
        <v>27.39</v>
      </c>
      <c r="F5643">
        <f t="shared" si="177"/>
        <v>101248</v>
      </c>
      <c r="H5643" s="14">
        <v>27.03</v>
      </c>
      <c r="I5643" s="811">
        <v>27.39</v>
      </c>
    </row>
    <row r="5644" spans="2:9" ht="45" x14ac:dyDescent="0.25">
      <c r="B5644" s="6">
        <v>101249</v>
      </c>
      <c r="C5644" s="9" t="s">
        <v>8969</v>
      </c>
      <c r="D5644" s="6" t="s">
        <v>7</v>
      </c>
      <c r="E5644" s="11">
        <f t="shared" si="176"/>
        <v>13.87</v>
      </c>
      <c r="F5644">
        <f t="shared" si="177"/>
        <v>101249</v>
      </c>
      <c r="H5644" s="11">
        <v>13.69</v>
      </c>
      <c r="I5644">
        <v>13.87</v>
      </c>
    </row>
    <row r="5645" spans="2:9" ht="45" x14ac:dyDescent="0.25">
      <c r="B5645" s="4">
        <v>101250</v>
      </c>
      <c r="C5645" s="8" t="s">
        <v>8970</v>
      </c>
      <c r="D5645" s="4" t="s">
        <v>7</v>
      </c>
      <c r="E5645" s="11">
        <f t="shared" si="176"/>
        <v>15.42</v>
      </c>
      <c r="F5645">
        <f t="shared" si="177"/>
        <v>101250</v>
      </c>
      <c r="H5645" s="14">
        <v>15.22</v>
      </c>
      <c r="I5645" s="811">
        <v>15.42</v>
      </c>
    </row>
    <row r="5646" spans="2:9" ht="45" x14ac:dyDescent="0.25">
      <c r="B5646" s="6">
        <v>101251</v>
      </c>
      <c r="C5646" s="9" t="s">
        <v>8971</v>
      </c>
      <c r="D5646" s="6" t="s">
        <v>7</v>
      </c>
      <c r="E5646" s="11">
        <f t="shared" si="176"/>
        <v>17.52</v>
      </c>
      <c r="F5646">
        <f t="shared" si="177"/>
        <v>101251</v>
      </c>
      <c r="H5646" s="11">
        <v>17.29</v>
      </c>
      <c r="I5646">
        <v>17.52</v>
      </c>
    </row>
    <row r="5647" spans="2:9" ht="45" x14ac:dyDescent="0.25">
      <c r="B5647" s="4">
        <v>101252</v>
      </c>
      <c r="C5647" s="8" t="s">
        <v>8972</v>
      </c>
      <c r="D5647" s="4" t="s">
        <v>7</v>
      </c>
      <c r="E5647" s="11">
        <f t="shared" si="176"/>
        <v>19.09</v>
      </c>
      <c r="F5647">
        <f t="shared" si="177"/>
        <v>101252</v>
      </c>
      <c r="H5647" s="14">
        <v>18.850000000000001</v>
      </c>
      <c r="I5647" s="811">
        <v>19.09</v>
      </c>
    </row>
    <row r="5648" spans="2:9" ht="45" x14ac:dyDescent="0.25">
      <c r="B5648" s="6">
        <v>101253</v>
      </c>
      <c r="C5648" s="9" t="s">
        <v>8973</v>
      </c>
      <c r="D5648" s="6" t="s">
        <v>7</v>
      </c>
      <c r="E5648" s="11">
        <f t="shared" si="176"/>
        <v>24.07</v>
      </c>
      <c r="F5648">
        <f t="shared" si="177"/>
        <v>101253</v>
      </c>
      <c r="H5648" s="11">
        <v>23.78</v>
      </c>
      <c r="I5648">
        <v>24.07</v>
      </c>
    </row>
    <row r="5649" spans="2:9" ht="45" x14ac:dyDescent="0.25">
      <c r="B5649" s="4">
        <v>101254</v>
      </c>
      <c r="C5649" s="8" t="s">
        <v>8974</v>
      </c>
      <c r="D5649" s="4" t="s">
        <v>7</v>
      </c>
      <c r="E5649" s="11">
        <f t="shared" si="176"/>
        <v>12.76</v>
      </c>
      <c r="F5649">
        <f t="shared" si="177"/>
        <v>101254</v>
      </c>
      <c r="H5649" s="14">
        <v>12.52</v>
      </c>
      <c r="I5649" s="811">
        <v>12.76</v>
      </c>
    </row>
    <row r="5650" spans="2:9" ht="45" x14ac:dyDescent="0.25">
      <c r="B5650" s="6">
        <v>101255</v>
      </c>
      <c r="C5650" s="9" t="s">
        <v>8975</v>
      </c>
      <c r="D5650" s="6" t="s">
        <v>7</v>
      </c>
      <c r="E5650" s="11">
        <f t="shared" si="176"/>
        <v>11.26</v>
      </c>
      <c r="F5650">
        <f t="shared" si="177"/>
        <v>101255</v>
      </c>
      <c r="H5650" s="11">
        <v>11.08</v>
      </c>
      <c r="I5650">
        <v>11.26</v>
      </c>
    </row>
    <row r="5651" spans="2:9" ht="45" x14ac:dyDescent="0.25">
      <c r="B5651" s="4">
        <v>101256</v>
      </c>
      <c r="C5651" s="8" t="s">
        <v>8976</v>
      </c>
      <c r="D5651" s="4" t="s">
        <v>7</v>
      </c>
      <c r="E5651" s="11">
        <f t="shared" si="176"/>
        <v>19.809999999999999</v>
      </c>
      <c r="F5651">
        <f t="shared" si="177"/>
        <v>101256</v>
      </c>
      <c r="H5651" s="14">
        <v>19.45</v>
      </c>
      <c r="I5651" s="811">
        <v>19.809999999999999</v>
      </c>
    </row>
    <row r="5652" spans="2:9" ht="45" x14ac:dyDescent="0.25">
      <c r="B5652" s="6">
        <v>101257</v>
      </c>
      <c r="C5652" s="9" t="s">
        <v>8977</v>
      </c>
      <c r="D5652" s="6" t="s">
        <v>7</v>
      </c>
      <c r="E5652" s="11">
        <f t="shared" si="176"/>
        <v>20.88</v>
      </c>
      <c r="F5652">
        <f t="shared" si="177"/>
        <v>101257</v>
      </c>
      <c r="H5652" s="11">
        <v>20.53</v>
      </c>
      <c r="I5652">
        <v>20.88</v>
      </c>
    </row>
    <row r="5653" spans="2:9" ht="45" x14ac:dyDescent="0.25">
      <c r="B5653" s="4">
        <v>101258</v>
      </c>
      <c r="C5653" s="8" t="s">
        <v>8978</v>
      </c>
      <c r="D5653" s="4" t="s">
        <v>7</v>
      </c>
      <c r="E5653" s="11">
        <f t="shared" si="176"/>
        <v>24.26</v>
      </c>
      <c r="F5653">
        <f t="shared" si="177"/>
        <v>101258</v>
      </c>
      <c r="H5653" s="14">
        <v>23.86</v>
      </c>
      <c r="I5653" s="811">
        <v>24.26</v>
      </c>
    </row>
    <row r="5654" spans="2:9" ht="45" x14ac:dyDescent="0.25">
      <c r="B5654" s="6">
        <v>101259</v>
      </c>
      <c r="C5654" s="9" t="s">
        <v>8979</v>
      </c>
      <c r="D5654" s="6" t="s">
        <v>7</v>
      </c>
      <c r="E5654" s="11">
        <f t="shared" si="176"/>
        <v>26.98</v>
      </c>
      <c r="F5654">
        <f t="shared" si="177"/>
        <v>101259</v>
      </c>
      <c r="H5654" s="11">
        <v>26.52</v>
      </c>
      <c r="I5654">
        <v>26.98</v>
      </c>
    </row>
    <row r="5655" spans="2:9" ht="45" x14ac:dyDescent="0.25">
      <c r="B5655" s="4">
        <v>101260</v>
      </c>
      <c r="C5655" s="8" t="s">
        <v>8980</v>
      </c>
      <c r="D5655" s="4" t="s">
        <v>7</v>
      </c>
      <c r="E5655" s="11">
        <f t="shared" si="176"/>
        <v>33.79</v>
      </c>
      <c r="F5655">
        <f t="shared" si="177"/>
        <v>101260</v>
      </c>
      <c r="H5655" s="14">
        <v>33.22</v>
      </c>
      <c r="I5655" s="811">
        <v>33.79</v>
      </c>
    </row>
    <row r="5656" spans="2:9" ht="45" x14ac:dyDescent="0.25">
      <c r="B5656" s="6">
        <v>101261</v>
      </c>
      <c r="C5656" s="9" t="s">
        <v>8981</v>
      </c>
      <c r="D5656" s="6" t="s">
        <v>7</v>
      </c>
      <c r="E5656" s="11">
        <f t="shared" si="176"/>
        <v>18.77</v>
      </c>
      <c r="F5656">
        <f t="shared" si="177"/>
        <v>101261</v>
      </c>
      <c r="H5656" s="11">
        <v>18.45</v>
      </c>
      <c r="I5656">
        <v>18.77</v>
      </c>
    </row>
    <row r="5657" spans="2:9" ht="45" x14ac:dyDescent="0.25">
      <c r="B5657" s="4">
        <v>101262</v>
      </c>
      <c r="C5657" s="8" t="s">
        <v>8982</v>
      </c>
      <c r="D5657" s="4" t="s">
        <v>7</v>
      </c>
      <c r="E5657" s="11">
        <f t="shared" si="176"/>
        <v>19.809999999999999</v>
      </c>
      <c r="F5657">
        <f t="shared" si="177"/>
        <v>101262</v>
      </c>
      <c r="H5657" s="14">
        <v>19.489999999999998</v>
      </c>
      <c r="I5657" s="811">
        <v>19.809999999999999</v>
      </c>
    </row>
    <row r="5658" spans="2:9" ht="45" x14ac:dyDescent="0.25">
      <c r="B5658" s="6">
        <v>101263</v>
      </c>
      <c r="C5658" s="9" t="s">
        <v>8983</v>
      </c>
      <c r="D5658" s="6" t="s">
        <v>7</v>
      </c>
      <c r="E5658" s="11">
        <f t="shared" si="176"/>
        <v>22.94</v>
      </c>
      <c r="F5658">
        <f t="shared" si="177"/>
        <v>101263</v>
      </c>
      <c r="H5658" s="11">
        <v>22.58</v>
      </c>
      <c r="I5658">
        <v>22.94</v>
      </c>
    </row>
    <row r="5659" spans="2:9" ht="45" x14ac:dyDescent="0.25">
      <c r="B5659" s="4">
        <v>101264</v>
      </c>
      <c r="C5659" s="8" t="s">
        <v>8984</v>
      </c>
      <c r="D5659" s="4" t="s">
        <v>7</v>
      </c>
      <c r="E5659" s="11">
        <f t="shared" si="176"/>
        <v>25.45</v>
      </c>
      <c r="F5659">
        <f t="shared" si="177"/>
        <v>101264</v>
      </c>
      <c r="H5659" s="14">
        <v>25.05</v>
      </c>
      <c r="I5659" s="811">
        <v>25.45</v>
      </c>
    </row>
    <row r="5660" spans="2:9" ht="45" x14ac:dyDescent="0.25">
      <c r="B5660" s="6">
        <v>101265</v>
      </c>
      <c r="C5660" s="9" t="s">
        <v>8985</v>
      </c>
      <c r="D5660" s="6" t="s">
        <v>7</v>
      </c>
      <c r="E5660" s="11">
        <f t="shared" si="176"/>
        <v>31.77</v>
      </c>
      <c r="F5660">
        <f t="shared" si="177"/>
        <v>101265</v>
      </c>
      <c r="H5660" s="11">
        <v>31.27</v>
      </c>
      <c r="I5660">
        <v>31.77</v>
      </c>
    </row>
    <row r="5661" spans="2:9" ht="45" x14ac:dyDescent="0.25">
      <c r="B5661" s="4">
        <v>101266</v>
      </c>
      <c r="C5661" s="8" t="s">
        <v>8986</v>
      </c>
      <c r="D5661" s="4" t="s">
        <v>7</v>
      </c>
      <c r="E5661" s="11">
        <f t="shared" si="176"/>
        <v>11.34</v>
      </c>
      <c r="F5661">
        <f t="shared" si="177"/>
        <v>101266</v>
      </c>
      <c r="H5661" s="14">
        <v>11.15</v>
      </c>
      <c r="I5661" s="811">
        <v>11.34</v>
      </c>
    </row>
    <row r="5662" spans="2:9" ht="45" x14ac:dyDescent="0.25">
      <c r="B5662" s="6">
        <v>101267</v>
      </c>
      <c r="C5662" s="9" t="s">
        <v>8987</v>
      </c>
      <c r="D5662" s="6" t="s">
        <v>7</v>
      </c>
      <c r="E5662" s="11">
        <f t="shared" si="176"/>
        <v>10.94</v>
      </c>
      <c r="F5662">
        <f t="shared" si="177"/>
        <v>101267</v>
      </c>
      <c r="H5662" s="11">
        <v>10.73</v>
      </c>
      <c r="I5662">
        <v>10.94</v>
      </c>
    </row>
    <row r="5663" spans="2:9" ht="45" x14ac:dyDescent="0.25">
      <c r="B5663" s="4">
        <v>101268</v>
      </c>
      <c r="C5663" s="8" t="s">
        <v>8988</v>
      </c>
      <c r="D5663" s="4" t="s">
        <v>7</v>
      </c>
      <c r="E5663" s="11">
        <f t="shared" si="176"/>
        <v>18</v>
      </c>
      <c r="F5663">
        <f t="shared" si="177"/>
        <v>101268</v>
      </c>
      <c r="H5663" s="14">
        <v>17.71</v>
      </c>
      <c r="I5663" s="811">
        <v>18</v>
      </c>
    </row>
    <row r="5664" spans="2:9" ht="45" x14ac:dyDescent="0.25">
      <c r="B5664" s="6">
        <v>101269</v>
      </c>
      <c r="C5664" s="9" t="s">
        <v>8989</v>
      </c>
      <c r="D5664" s="6" t="s">
        <v>7</v>
      </c>
      <c r="E5664" s="11">
        <f t="shared" si="176"/>
        <v>20.059999999999999</v>
      </c>
      <c r="F5664">
        <f t="shared" si="177"/>
        <v>101269</v>
      </c>
      <c r="H5664" s="11">
        <v>19.739999999999998</v>
      </c>
      <c r="I5664">
        <v>20.059999999999999</v>
      </c>
    </row>
    <row r="5665" spans="2:9" ht="45" x14ac:dyDescent="0.25">
      <c r="B5665" s="4">
        <v>101270</v>
      </c>
      <c r="C5665" s="8" t="s">
        <v>8990</v>
      </c>
      <c r="D5665" s="4" t="s">
        <v>7</v>
      </c>
      <c r="E5665" s="11">
        <f t="shared" si="176"/>
        <v>23.27</v>
      </c>
      <c r="F5665">
        <f t="shared" si="177"/>
        <v>101270</v>
      </c>
      <c r="H5665" s="14">
        <v>22.89</v>
      </c>
      <c r="I5665" s="811">
        <v>23.27</v>
      </c>
    </row>
    <row r="5666" spans="2:9" ht="45" x14ac:dyDescent="0.25">
      <c r="B5666" s="6">
        <v>101271</v>
      </c>
      <c r="C5666" s="9" t="s">
        <v>8991</v>
      </c>
      <c r="D5666" s="6" t="s">
        <v>7</v>
      </c>
      <c r="E5666" s="11">
        <f t="shared" si="176"/>
        <v>25.84</v>
      </c>
      <c r="F5666">
        <f t="shared" si="177"/>
        <v>101271</v>
      </c>
      <c r="H5666" s="11">
        <v>25.41</v>
      </c>
      <c r="I5666">
        <v>25.84</v>
      </c>
    </row>
    <row r="5667" spans="2:9" ht="45" x14ac:dyDescent="0.25">
      <c r="B5667" s="4">
        <v>101272</v>
      </c>
      <c r="C5667" s="8" t="s">
        <v>8992</v>
      </c>
      <c r="D5667" s="4" t="s">
        <v>7</v>
      </c>
      <c r="E5667" s="11">
        <f t="shared" si="176"/>
        <v>32.28</v>
      </c>
      <c r="F5667">
        <f t="shared" si="177"/>
        <v>101272</v>
      </c>
      <c r="H5667" s="14">
        <v>31.77</v>
      </c>
      <c r="I5667" s="811">
        <v>32.28</v>
      </c>
    </row>
    <row r="5668" spans="2:9" ht="45" x14ac:dyDescent="0.25">
      <c r="B5668" s="6">
        <v>101273</v>
      </c>
      <c r="C5668" s="9" t="s">
        <v>8993</v>
      </c>
      <c r="D5668" s="6" t="s">
        <v>7</v>
      </c>
      <c r="E5668" s="11">
        <f t="shared" si="176"/>
        <v>17.22</v>
      </c>
      <c r="F5668">
        <f t="shared" si="177"/>
        <v>101273</v>
      </c>
      <c r="H5668" s="11">
        <v>16.940000000000001</v>
      </c>
      <c r="I5668">
        <v>17.22</v>
      </c>
    </row>
    <row r="5669" spans="2:9" ht="45" x14ac:dyDescent="0.25">
      <c r="B5669" s="4">
        <v>101274</v>
      </c>
      <c r="C5669" s="8" t="s">
        <v>8994</v>
      </c>
      <c r="D5669" s="4" t="s">
        <v>7</v>
      </c>
      <c r="E5669" s="11">
        <f t="shared" si="176"/>
        <v>19.059999999999999</v>
      </c>
      <c r="F5669">
        <f t="shared" si="177"/>
        <v>101274</v>
      </c>
      <c r="H5669" s="14">
        <v>18.75</v>
      </c>
      <c r="I5669" s="811">
        <v>19.059999999999999</v>
      </c>
    </row>
    <row r="5670" spans="2:9" ht="45" x14ac:dyDescent="0.25">
      <c r="B5670" s="6">
        <v>101275</v>
      </c>
      <c r="C5670" s="9" t="s">
        <v>8995</v>
      </c>
      <c r="D5670" s="6" t="s">
        <v>7</v>
      </c>
      <c r="E5670" s="11">
        <f t="shared" si="176"/>
        <v>22.09</v>
      </c>
      <c r="F5670">
        <f t="shared" si="177"/>
        <v>101275</v>
      </c>
      <c r="H5670" s="11">
        <v>21.73</v>
      </c>
      <c r="I5670">
        <v>22.09</v>
      </c>
    </row>
    <row r="5671" spans="2:9" ht="45" x14ac:dyDescent="0.25">
      <c r="B5671" s="4">
        <v>101276</v>
      </c>
      <c r="C5671" s="8" t="s">
        <v>8996</v>
      </c>
      <c r="D5671" s="4" t="s">
        <v>7</v>
      </c>
      <c r="E5671" s="11">
        <f t="shared" si="176"/>
        <v>24.43</v>
      </c>
      <c r="F5671">
        <f t="shared" si="177"/>
        <v>101276</v>
      </c>
      <c r="H5671" s="14">
        <v>24.04</v>
      </c>
      <c r="I5671" s="811">
        <v>24.43</v>
      </c>
    </row>
    <row r="5672" spans="2:9" ht="45" x14ac:dyDescent="0.25">
      <c r="B5672" s="6">
        <v>101277</v>
      </c>
      <c r="C5672" s="9" t="s">
        <v>8997</v>
      </c>
      <c r="D5672" s="6" t="s">
        <v>7</v>
      </c>
      <c r="E5672" s="11">
        <f t="shared" si="176"/>
        <v>31.27</v>
      </c>
      <c r="F5672">
        <f t="shared" si="177"/>
        <v>101277</v>
      </c>
      <c r="H5672" s="11">
        <v>30.78</v>
      </c>
      <c r="I5672">
        <v>31.27</v>
      </c>
    </row>
    <row r="5673" spans="2:9" ht="30" x14ac:dyDescent="0.25">
      <c r="B5673" s="4">
        <v>102354</v>
      </c>
      <c r="C5673" s="8" t="s">
        <v>18829</v>
      </c>
      <c r="D5673" s="4" t="s">
        <v>7</v>
      </c>
      <c r="E5673" s="11">
        <f t="shared" si="176"/>
        <v>144.4</v>
      </c>
      <c r="F5673">
        <f t="shared" si="177"/>
        <v>102354</v>
      </c>
      <c r="H5673" s="14">
        <v>139.47</v>
      </c>
      <c r="I5673" s="811">
        <v>144.4</v>
      </c>
    </row>
    <row r="5674" spans="2:9" ht="30" x14ac:dyDescent="0.25">
      <c r="B5674" s="6">
        <v>102355</v>
      </c>
      <c r="C5674" s="9" t="s">
        <v>18830</v>
      </c>
      <c r="D5674" s="6" t="s">
        <v>7</v>
      </c>
      <c r="E5674" s="11">
        <f t="shared" si="176"/>
        <v>167.6</v>
      </c>
      <c r="F5674">
        <f t="shared" si="177"/>
        <v>102355</v>
      </c>
      <c r="H5674" s="11">
        <v>161.03</v>
      </c>
      <c r="I5674">
        <v>167.6</v>
      </c>
    </row>
    <row r="5675" spans="2:9" ht="30" x14ac:dyDescent="0.25">
      <c r="B5675" s="4">
        <v>102360</v>
      </c>
      <c r="C5675" s="8" t="s">
        <v>5794</v>
      </c>
      <c r="D5675" s="4" t="s">
        <v>7</v>
      </c>
      <c r="E5675" s="11">
        <f t="shared" si="176"/>
        <v>22.37</v>
      </c>
      <c r="F5675">
        <f t="shared" si="177"/>
        <v>102360</v>
      </c>
      <c r="H5675" s="14">
        <v>21.73</v>
      </c>
      <c r="I5675" s="811">
        <v>22.37</v>
      </c>
    </row>
    <row r="5676" spans="2:9" ht="30" x14ac:dyDescent="0.25">
      <c r="B5676" s="6">
        <v>102361</v>
      </c>
      <c r="C5676" s="9" t="s">
        <v>5795</v>
      </c>
      <c r="D5676" s="6" t="s">
        <v>7</v>
      </c>
      <c r="E5676" s="11">
        <f t="shared" si="176"/>
        <v>31.79</v>
      </c>
      <c r="F5676">
        <f t="shared" si="177"/>
        <v>102361</v>
      </c>
      <c r="H5676" s="11">
        <v>30.43</v>
      </c>
      <c r="I5676">
        <v>31.79</v>
      </c>
    </row>
    <row r="5677" spans="2:9" ht="45" x14ac:dyDescent="0.25">
      <c r="B5677" s="4">
        <v>90082</v>
      </c>
      <c r="C5677" s="8" t="s">
        <v>6542</v>
      </c>
      <c r="D5677" s="4" t="s">
        <v>7</v>
      </c>
      <c r="E5677" s="11">
        <f t="shared" si="176"/>
        <v>10.67</v>
      </c>
      <c r="F5677">
        <f t="shared" si="177"/>
        <v>90082</v>
      </c>
      <c r="H5677" s="14">
        <v>10.37</v>
      </c>
      <c r="I5677" s="811">
        <v>10.67</v>
      </c>
    </row>
    <row r="5678" spans="2:9" ht="45" x14ac:dyDescent="0.25">
      <c r="B5678" s="6">
        <v>90084</v>
      </c>
      <c r="C5678" s="9" t="s">
        <v>6543</v>
      </c>
      <c r="D5678" s="6" t="s">
        <v>7</v>
      </c>
      <c r="E5678" s="11">
        <f t="shared" si="176"/>
        <v>10.35</v>
      </c>
      <c r="F5678">
        <f t="shared" si="177"/>
        <v>90084</v>
      </c>
      <c r="H5678" s="11">
        <v>10.050000000000001</v>
      </c>
      <c r="I5678">
        <v>10.35</v>
      </c>
    </row>
    <row r="5679" spans="2:9" ht="45" x14ac:dyDescent="0.25">
      <c r="B5679" s="4">
        <v>90086</v>
      </c>
      <c r="C5679" s="8" t="s">
        <v>6544</v>
      </c>
      <c r="D5679" s="4" t="s">
        <v>7</v>
      </c>
      <c r="E5679" s="11">
        <f t="shared" si="176"/>
        <v>9.77</v>
      </c>
      <c r="F5679">
        <f t="shared" si="177"/>
        <v>90086</v>
      </c>
      <c r="H5679" s="14">
        <v>9.49</v>
      </c>
      <c r="I5679" s="811">
        <v>9.77</v>
      </c>
    </row>
    <row r="5680" spans="2:9" ht="45" x14ac:dyDescent="0.25">
      <c r="B5680" s="6">
        <v>90087</v>
      </c>
      <c r="C5680" s="9" t="s">
        <v>6545</v>
      </c>
      <c r="D5680" s="6" t="s">
        <v>7</v>
      </c>
      <c r="E5680" s="11">
        <f t="shared" si="176"/>
        <v>8.9600000000000009</v>
      </c>
      <c r="F5680">
        <f t="shared" si="177"/>
        <v>90087</v>
      </c>
      <c r="H5680" s="11">
        <v>8.75</v>
      </c>
      <c r="I5680">
        <v>8.9600000000000009</v>
      </c>
    </row>
    <row r="5681" spans="2:9" ht="45" x14ac:dyDescent="0.25">
      <c r="B5681" s="4">
        <v>90090</v>
      </c>
      <c r="C5681" s="8" t="s">
        <v>6546</v>
      </c>
      <c r="D5681" s="4" t="s">
        <v>7</v>
      </c>
      <c r="E5681" s="11">
        <f t="shared" si="176"/>
        <v>8.77</v>
      </c>
      <c r="F5681">
        <f t="shared" si="177"/>
        <v>90090</v>
      </c>
      <c r="H5681" s="14">
        <v>8.5500000000000007</v>
      </c>
      <c r="I5681" s="811">
        <v>8.77</v>
      </c>
    </row>
    <row r="5682" spans="2:9" ht="45" x14ac:dyDescent="0.25">
      <c r="B5682" s="6">
        <v>90091</v>
      </c>
      <c r="C5682" s="9" t="s">
        <v>6547</v>
      </c>
      <c r="D5682" s="6" t="s">
        <v>7</v>
      </c>
      <c r="E5682" s="11">
        <f t="shared" si="176"/>
        <v>5.78</v>
      </c>
      <c r="F5682">
        <f t="shared" si="177"/>
        <v>90091</v>
      </c>
      <c r="H5682" s="11">
        <v>5.6</v>
      </c>
      <c r="I5682">
        <v>5.78</v>
      </c>
    </row>
    <row r="5683" spans="2:9" ht="45" x14ac:dyDescent="0.25">
      <c r="B5683" s="4">
        <v>90092</v>
      </c>
      <c r="C5683" s="8" t="s">
        <v>6548</v>
      </c>
      <c r="D5683" s="4" t="s">
        <v>7</v>
      </c>
      <c r="E5683" s="11">
        <f t="shared" si="176"/>
        <v>5.7</v>
      </c>
      <c r="F5683">
        <f t="shared" si="177"/>
        <v>90092</v>
      </c>
      <c r="H5683" s="14">
        <v>5.53</v>
      </c>
      <c r="I5683" s="811">
        <v>5.7</v>
      </c>
    </row>
    <row r="5684" spans="2:9" ht="45" x14ac:dyDescent="0.25">
      <c r="B5684" s="6">
        <v>90094</v>
      </c>
      <c r="C5684" s="9" t="s">
        <v>6549</v>
      </c>
      <c r="D5684" s="6" t="s">
        <v>7</v>
      </c>
      <c r="E5684" s="11">
        <f t="shared" si="176"/>
        <v>5.4</v>
      </c>
      <c r="F5684">
        <f t="shared" si="177"/>
        <v>90094</v>
      </c>
      <c r="H5684" s="11">
        <v>5.24</v>
      </c>
      <c r="I5684">
        <v>5.4</v>
      </c>
    </row>
    <row r="5685" spans="2:9" ht="45" x14ac:dyDescent="0.25">
      <c r="B5685" s="4">
        <v>90095</v>
      </c>
      <c r="C5685" s="8" t="s">
        <v>6550</v>
      </c>
      <c r="D5685" s="4" t="s">
        <v>7</v>
      </c>
      <c r="E5685" s="11">
        <f t="shared" si="176"/>
        <v>4.93</v>
      </c>
      <c r="F5685">
        <f t="shared" si="177"/>
        <v>90095</v>
      </c>
      <c r="H5685" s="14">
        <v>4.8099999999999996</v>
      </c>
      <c r="I5685" s="811">
        <v>4.93</v>
      </c>
    </row>
    <row r="5686" spans="2:9" ht="45" x14ac:dyDescent="0.25">
      <c r="B5686" s="6">
        <v>90098</v>
      </c>
      <c r="C5686" s="9" t="s">
        <v>6551</v>
      </c>
      <c r="D5686" s="6" t="s">
        <v>7</v>
      </c>
      <c r="E5686" s="11">
        <f t="shared" si="176"/>
        <v>4.8499999999999996</v>
      </c>
      <c r="F5686">
        <f t="shared" si="177"/>
        <v>90098</v>
      </c>
      <c r="H5686" s="11">
        <v>4.7300000000000004</v>
      </c>
      <c r="I5686">
        <v>4.8499999999999996</v>
      </c>
    </row>
    <row r="5687" spans="2:9" ht="45" x14ac:dyDescent="0.25">
      <c r="B5687" s="4">
        <v>90099</v>
      </c>
      <c r="C5687" s="8" t="s">
        <v>6552</v>
      </c>
      <c r="D5687" s="4" t="s">
        <v>7</v>
      </c>
      <c r="E5687" s="11">
        <f t="shared" si="176"/>
        <v>14.37</v>
      </c>
      <c r="F5687">
        <f t="shared" si="177"/>
        <v>90099</v>
      </c>
      <c r="H5687" s="14">
        <v>13.78</v>
      </c>
      <c r="I5687" s="811">
        <v>14.37</v>
      </c>
    </row>
    <row r="5688" spans="2:9" ht="45" x14ac:dyDescent="0.25">
      <c r="B5688" s="6">
        <v>90100</v>
      </c>
      <c r="C5688" s="9" t="s">
        <v>6553</v>
      </c>
      <c r="D5688" s="6" t="s">
        <v>7</v>
      </c>
      <c r="E5688" s="11">
        <f t="shared" si="176"/>
        <v>12.21</v>
      </c>
      <c r="F5688">
        <f t="shared" si="177"/>
        <v>90100</v>
      </c>
      <c r="H5688" s="11">
        <v>11.7</v>
      </c>
      <c r="I5688">
        <v>12.21</v>
      </c>
    </row>
    <row r="5689" spans="2:9" ht="45" x14ac:dyDescent="0.25">
      <c r="B5689" s="4">
        <v>90101</v>
      </c>
      <c r="C5689" s="8" t="s">
        <v>6554</v>
      </c>
      <c r="D5689" s="4" t="s">
        <v>7</v>
      </c>
      <c r="E5689" s="11">
        <f t="shared" si="176"/>
        <v>12.06</v>
      </c>
      <c r="F5689">
        <f t="shared" si="177"/>
        <v>90101</v>
      </c>
      <c r="H5689" s="14">
        <v>11.55</v>
      </c>
      <c r="I5689" s="811">
        <v>12.06</v>
      </c>
    </row>
    <row r="5690" spans="2:9" ht="45" x14ac:dyDescent="0.25">
      <c r="B5690" s="6">
        <v>90102</v>
      </c>
      <c r="C5690" s="9" t="s">
        <v>6555</v>
      </c>
      <c r="D5690" s="6" t="s">
        <v>7</v>
      </c>
      <c r="E5690" s="11">
        <f t="shared" si="176"/>
        <v>10.97</v>
      </c>
      <c r="F5690">
        <f t="shared" si="177"/>
        <v>90102</v>
      </c>
      <c r="H5690" s="11">
        <v>10.51</v>
      </c>
      <c r="I5690">
        <v>10.97</v>
      </c>
    </row>
    <row r="5691" spans="2:9" ht="45" x14ac:dyDescent="0.25">
      <c r="B5691" s="4">
        <v>90105</v>
      </c>
      <c r="C5691" s="8" t="s">
        <v>6556</v>
      </c>
      <c r="D5691" s="4" t="s">
        <v>7</v>
      </c>
      <c r="E5691" s="11">
        <f t="shared" si="176"/>
        <v>7.92</v>
      </c>
      <c r="F5691">
        <f t="shared" si="177"/>
        <v>90105</v>
      </c>
      <c r="H5691" s="14">
        <v>7.59</v>
      </c>
      <c r="I5691" s="811">
        <v>7.92</v>
      </c>
    </row>
    <row r="5692" spans="2:9" ht="45" x14ac:dyDescent="0.25">
      <c r="B5692" s="6">
        <v>90106</v>
      </c>
      <c r="C5692" s="9" t="s">
        <v>6557</v>
      </c>
      <c r="D5692" s="6" t="s">
        <v>7</v>
      </c>
      <c r="E5692" s="11">
        <f t="shared" si="176"/>
        <v>6.73</v>
      </c>
      <c r="F5692">
        <f t="shared" si="177"/>
        <v>90106</v>
      </c>
      <c r="H5692" s="11">
        <v>6.45</v>
      </c>
      <c r="I5692">
        <v>6.73</v>
      </c>
    </row>
    <row r="5693" spans="2:9" ht="45" x14ac:dyDescent="0.25">
      <c r="B5693" s="4">
        <v>90107</v>
      </c>
      <c r="C5693" s="8" t="s">
        <v>6558</v>
      </c>
      <c r="D5693" s="4" t="s">
        <v>7</v>
      </c>
      <c r="E5693" s="11">
        <f t="shared" si="176"/>
        <v>6.65</v>
      </c>
      <c r="F5693">
        <f t="shared" si="177"/>
        <v>90107</v>
      </c>
      <c r="H5693" s="14">
        <v>6.37</v>
      </c>
      <c r="I5693" s="811">
        <v>6.65</v>
      </c>
    </row>
    <row r="5694" spans="2:9" ht="45" x14ac:dyDescent="0.25">
      <c r="B5694" s="6">
        <v>90108</v>
      </c>
      <c r="C5694" s="9" t="s">
        <v>6559</v>
      </c>
      <c r="D5694" s="6" t="s">
        <v>7</v>
      </c>
      <c r="E5694" s="11">
        <f t="shared" si="176"/>
        <v>6.06</v>
      </c>
      <c r="F5694">
        <f t="shared" si="177"/>
        <v>90108</v>
      </c>
      <c r="H5694" s="11">
        <v>5.8</v>
      </c>
      <c r="I5694">
        <v>6.06</v>
      </c>
    </row>
    <row r="5695" spans="2:9" x14ac:dyDescent="0.25">
      <c r="B5695" s="4">
        <v>93358</v>
      </c>
      <c r="C5695" s="8" t="s">
        <v>5765</v>
      </c>
      <c r="D5695" s="4" t="s">
        <v>7</v>
      </c>
      <c r="E5695" s="11">
        <f t="shared" si="176"/>
        <v>80.38</v>
      </c>
      <c r="F5695">
        <f t="shared" si="177"/>
        <v>93358</v>
      </c>
      <c r="H5695" s="14">
        <v>72.55</v>
      </c>
      <c r="I5695" s="811">
        <v>80.38</v>
      </c>
    </row>
    <row r="5696" spans="2:9" ht="45" x14ac:dyDescent="0.25">
      <c r="B5696" s="6">
        <v>102276</v>
      </c>
      <c r="C5696" s="9" t="s">
        <v>6560</v>
      </c>
      <c r="D5696" s="6" t="s">
        <v>7</v>
      </c>
      <c r="E5696" s="11">
        <f t="shared" si="176"/>
        <v>12.01</v>
      </c>
      <c r="F5696">
        <f t="shared" si="177"/>
        <v>102276</v>
      </c>
      <c r="H5696" s="11">
        <v>11.66</v>
      </c>
      <c r="I5696">
        <v>12.01</v>
      </c>
    </row>
    <row r="5697" spans="2:9" ht="45" x14ac:dyDescent="0.25">
      <c r="B5697" s="4">
        <v>102277</v>
      </c>
      <c r="C5697" s="8" t="s">
        <v>6561</v>
      </c>
      <c r="D5697" s="4" t="s">
        <v>7</v>
      </c>
      <c r="E5697" s="11">
        <f t="shared" si="176"/>
        <v>9.49</v>
      </c>
      <c r="F5697">
        <f t="shared" si="177"/>
        <v>102277</v>
      </c>
      <c r="H5697" s="14">
        <v>9.2100000000000009</v>
      </c>
      <c r="I5697" s="811">
        <v>9.49</v>
      </c>
    </row>
    <row r="5698" spans="2:9" ht="45" x14ac:dyDescent="0.25">
      <c r="B5698" s="6">
        <v>102278</v>
      </c>
      <c r="C5698" s="9" t="s">
        <v>6562</v>
      </c>
      <c r="D5698" s="6" t="s">
        <v>7</v>
      </c>
      <c r="E5698" s="11">
        <f t="shared" si="176"/>
        <v>9.35</v>
      </c>
      <c r="F5698">
        <f t="shared" si="177"/>
        <v>102278</v>
      </c>
      <c r="H5698" s="11">
        <v>9.1199999999999992</v>
      </c>
      <c r="I5698">
        <v>9.35</v>
      </c>
    </row>
    <row r="5699" spans="2:9" ht="45" x14ac:dyDescent="0.25">
      <c r="B5699" s="4">
        <v>102279</v>
      </c>
      <c r="C5699" s="8" t="s">
        <v>6563</v>
      </c>
      <c r="D5699" s="4" t="s">
        <v>7</v>
      </c>
      <c r="E5699" s="11">
        <f t="shared" ref="E5699:E5762" si="178">IF($K$2=$H$1,H5699,I5699)</f>
        <v>6.62</v>
      </c>
      <c r="F5699">
        <f t="shared" ref="F5699:F5762" si="179">IF(LEN($B5699)=7,CONCATENATE(MID($B5699,1,6),"00",RIGHT($B5699,1)),IF(LEN($B5699)=8,CONCATENATE(MID($B5699,1,6),"0",RIGHT($B5699,2)),$B5699))</f>
        <v>102279</v>
      </c>
      <c r="H5699" s="14">
        <v>6.43</v>
      </c>
      <c r="I5699" s="811">
        <v>6.62</v>
      </c>
    </row>
    <row r="5700" spans="2:9" ht="45" x14ac:dyDescent="0.25">
      <c r="B5700" s="6">
        <v>102280</v>
      </c>
      <c r="C5700" s="9" t="s">
        <v>6564</v>
      </c>
      <c r="D5700" s="6" t="s">
        <v>7</v>
      </c>
      <c r="E5700" s="11">
        <f t="shared" si="178"/>
        <v>5.24</v>
      </c>
      <c r="F5700">
        <f t="shared" si="179"/>
        <v>102280</v>
      </c>
      <c r="H5700" s="11">
        <v>5.08</v>
      </c>
      <c r="I5700">
        <v>5.24</v>
      </c>
    </row>
    <row r="5701" spans="2:9" ht="45" x14ac:dyDescent="0.25">
      <c r="B5701" s="4">
        <v>102281</v>
      </c>
      <c r="C5701" s="8" t="s">
        <v>6565</v>
      </c>
      <c r="D5701" s="4" t="s">
        <v>7</v>
      </c>
      <c r="E5701" s="11">
        <f t="shared" si="178"/>
        <v>5.16</v>
      </c>
      <c r="F5701">
        <f t="shared" si="179"/>
        <v>102281</v>
      </c>
      <c r="H5701" s="14">
        <v>5.03</v>
      </c>
      <c r="I5701" s="811">
        <v>5.16</v>
      </c>
    </row>
    <row r="5702" spans="2:9" ht="30" x14ac:dyDescent="0.25">
      <c r="B5702" s="6">
        <v>102282</v>
      </c>
      <c r="C5702" s="9" t="s">
        <v>6566</v>
      </c>
      <c r="D5702" s="6" t="s">
        <v>7</v>
      </c>
      <c r="E5702" s="11">
        <f t="shared" si="178"/>
        <v>13.34</v>
      </c>
      <c r="F5702">
        <f t="shared" si="179"/>
        <v>102282</v>
      </c>
      <c r="H5702" s="11">
        <v>12.95</v>
      </c>
      <c r="I5702">
        <v>13.34</v>
      </c>
    </row>
    <row r="5703" spans="2:9" ht="30" x14ac:dyDescent="0.25">
      <c r="B5703" s="4">
        <v>102283</v>
      </c>
      <c r="C5703" s="8" t="s">
        <v>6567</v>
      </c>
      <c r="D5703" s="4" t="s">
        <v>7</v>
      </c>
      <c r="E5703" s="11">
        <f t="shared" si="178"/>
        <v>11.85</v>
      </c>
      <c r="F5703">
        <f t="shared" si="179"/>
        <v>102283</v>
      </c>
      <c r="H5703" s="14">
        <v>11.5</v>
      </c>
      <c r="I5703" s="811">
        <v>11.85</v>
      </c>
    </row>
    <row r="5704" spans="2:9" ht="30" x14ac:dyDescent="0.25">
      <c r="B5704" s="6">
        <v>102284</v>
      </c>
      <c r="C5704" s="9" t="s">
        <v>6568</v>
      </c>
      <c r="D5704" s="6" t="s">
        <v>7</v>
      </c>
      <c r="E5704" s="11">
        <f t="shared" si="178"/>
        <v>11.47</v>
      </c>
      <c r="F5704">
        <f t="shared" si="179"/>
        <v>102284</v>
      </c>
      <c r="H5704" s="11">
        <v>11.15</v>
      </c>
      <c r="I5704">
        <v>11.47</v>
      </c>
    </row>
    <row r="5705" spans="2:9" ht="45" x14ac:dyDescent="0.25">
      <c r="B5705" s="4">
        <v>102285</v>
      </c>
      <c r="C5705" s="8" t="s">
        <v>6569</v>
      </c>
      <c r="D5705" s="4" t="s">
        <v>7</v>
      </c>
      <c r="E5705" s="11">
        <f t="shared" si="178"/>
        <v>10.84</v>
      </c>
      <c r="F5705">
        <f t="shared" si="179"/>
        <v>102285</v>
      </c>
      <c r="H5705" s="14">
        <v>10.54</v>
      </c>
      <c r="I5705" s="811">
        <v>10.84</v>
      </c>
    </row>
    <row r="5706" spans="2:9" ht="45" x14ac:dyDescent="0.25">
      <c r="B5706" s="6">
        <v>102286</v>
      </c>
      <c r="C5706" s="9" t="s">
        <v>6570</v>
      </c>
      <c r="D5706" s="6" t="s">
        <v>7</v>
      </c>
      <c r="E5706" s="11">
        <f t="shared" si="178"/>
        <v>10.54</v>
      </c>
      <c r="F5706">
        <f t="shared" si="179"/>
        <v>102286</v>
      </c>
      <c r="H5706" s="11">
        <v>10.24</v>
      </c>
      <c r="I5706">
        <v>10.54</v>
      </c>
    </row>
    <row r="5707" spans="2:9" ht="45" x14ac:dyDescent="0.25">
      <c r="B5707" s="4">
        <v>102287</v>
      </c>
      <c r="C5707" s="8" t="s">
        <v>6571</v>
      </c>
      <c r="D5707" s="4" t="s">
        <v>7</v>
      </c>
      <c r="E5707" s="11">
        <f t="shared" si="178"/>
        <v>10.4</v>
      </c>
      <c r="F5707">
        <f t="shared" si="179"/>
        <v>102287</v>
      </c>
      <c r="H5707" s="14">
        <v>10.130000000000001</v>
      </c>
      <c r="I5707" s="811">
        <v>10.4</v>
      </c>
    </row>
    <row r="5708" spans="2:9" ht="45" x14ac:dyDescent="0.25">
      <c r="B5708" s="6">
        <v>102288</v>
      </c>
      <c r="C5708" s="9" t="s">
        <v>6572</v>
      </c>
      <c r="D5708" s="6" t="s">
        <v>7</v>
      </c>
      <c r="E5708" s="11">
        <f t="shared" si="178"/>
        <v>9.99</v>
      </c>
      <c r="F5708">
        <f t="shared" si="179"/>
        <v>102288</v>
      </c>
      <c r="H5708" s="11">
        <v>9.73</v>
      </c>
      <c r="I5708">
        <v>9.99</v>
      </c>
    </row>
    <row r="5709" spans="2:9" ht="45" x14ac:dyDescent="0.25">
      <c r="B5709" s="4">
        <v>102289</v>
      </c>
      <c r="C5709" s="8" t="s">
        <v>6573</v>
      </c>
      <c r="D5709" s="4" t="s">
        <v>7</v>
      </c>
      <c r="E5709" s="11">
        <f t="shared" si="178"/>
        <v>9.75</v>
      </c>
      <c r="F5709">
        <f t="shared" si="179"/>
        <v>102289</v>
      </c>
      <c r="H5709" s="14">
        <v>9.51</v>
      </c>
      <c r="I5709" s="811">
        <v>9.75</v>
      </c>
    </row>
    <row r="5710" spans="2:9" ht="30" x14ac:dyDescent="0.25">
      <c r="B5710" s="6">
        <v>102290</v>
      </c>
      <c r="C5710" s="9" t="s">
        <v>6574</v>
      </c>
      <c r="D5710" s="6" t="s">
        <v>7</v>
      </c>
      <c r="E5710" s="11">
        <f t="shared" si="178"/>
        <v>7.35</v>
      </c>
      <c r="F5710">
        <f t="shared" si="179"/>
        <v>102290</v>
      </c>
      <c r="H5710" s="11">
        <v>7.15</v>
      </c>
      <c r="I5710">
        <v>7.35</v>
      </c>
    </row>
    <row r="5711" spans="2:9" ht="30" x14ac:dyDescent="0.25">
      <c r="B5711" s="4">
        <v>102291</v>
      </c>
      <c r="C5711" s="8" t="s">
        <v>6575</v>
      </c>
      <c r="D5711" s="4" t="s">
        <v>7</v>
      </c>
      <c r="E5711" s="11">
        <f t="shared" si="178"/>
        <v>6.53</v>
      </c>
      <c r="F5711">
        <f t="shared" si="179"/>
        <v>102291</v>
      </c>
      <c r="H5711" s="14">
        <v>6.35</v>
      </c>
      <c r="I5711" s="811">
        <v>6.53</v>
      </c>
    </row>
    <row r="5712" spans="2:9" ht="45" x14ac:dyDescent="0.25">
      <c r="B5712" s="6">
        <v>102292</v>
      </c>
      <c r="C5712" s="9" t="s">
        <v>6576</v>
      </c>
      <c r="D5712" s="6" t="s">
        <v>7</v>
      </c>
      <c r="E5712" s="11">
        <f t="shared" si="178"/>
        <v>6.34</v>
      </c>
      <c r="F5712">
        <f t="shared" si="179"/>
        <v>102292</v>
      </c>
      <c r="H5712" s="11">
        <v>6.15</v>
      </c>
      <c r="I5712">
        <v>6.34</v>
      </c>
    </row>
    <row r="5713" spans="2:9" ht="45" x14ac:dyDescent="0.25">
      <c r="B5713" s="4">
        <v>102293</v>
      </c>
      <c r="C5713" s="8" t="s">
        <v>6577</v>
      </c>
      <c r="D5713" s="4" t="s">
        <v>7</v>
      </c>
      <c r="E5713" s="11">
        <f t="shared" si="178"/>
        <v>6</v>
      </c>
      <c r="F5713">
        <f t="shared" si="179"/>
        <v>102293</v>
      </c>
      <c r="H5713" s="14">
        <v>5.83</v>
      </c>
      <c r="I5713" s="811">
        <v>6</v>
      </c>
    </row>
    <row r="5714" spans="2:9" ht="45" x14ac:dyDescent="0.25">
      <c r="B5714" s="6">
        <v>102294</v>
      </c>
      <c r="C5714" s="9" t="s">
        <v>6578</v>
      </c>
      <c r="D5714" s="6" t="s">
        <v>7</v>
      </c>
      <c r="E5714" s="11">
        <f t="shared" si="178"/>
        <v>5.83</v>
      </c>
      <c r="F5714">
        <f t="shared" si="179"/>
        <v>102294</v>
      </c>
      <c r="H5714" s="11">
        <v>5.66</v>
      </c>
      <c r="I5714">
        <v>5.83</v>
      </c>
    </row>
    <row r="5715" spans="2:9" ht="45" x14ac:dyDescent="0.25">
      <c r="B5715" s="4">
        <v>102295</v>
      </c>
      <c r="C5715" s="8" t="s">
        <v>6579</v>
      </c>
      <c r="D5715" s="4" t="s">
        <v>7</v>
      </c>
      <c r="E5715" s="11">
        <f t="shared" si="178"/>
        <v>5.73</v>
      </c>
      <c r="F5715">
        <f t="shared" si="179"/>
        <v>102295</v>
      </c>
      <c r="H5715" s="14">
        <v>5.59</v>
      </c>
      <c r="I5715" s="811">
        <v>5.73</v>
      </c>
    </row>
    <row r="5716" spans="2:9" ht="30" x14ac:dyDescent="0.25">
      <c r="B5716" s="6">
        <v>102296</v>
      </c>
      <c r="C5716" s="9" t="s">
        <v>6580</v>
      </c>
      <c r="D5716" s="6" t="s">
        <v>7</v>
      </c>
      <c r="E5716" s="11">
        <f t="shared" si="178"/>
        <v>5.49</v>
      </c>
      <c r="F5716">
        <f t="shared" si="179"/>
        <v>102296</v>
      </c>
      <c r="H5716" s="11">
        <v>5.35</v>
      </c>
      <c r="I5716">
        <v>5.49</v>
      </c>
    </row>
    <row r="5717" spans="2:9" ht="30" x14ac:dyDescent="0.25">
      <c r="B5717" s="4">
        <v>102297</v>
      </c>
      <c r="C5717" s="8" t="s">
        <v>6581</v>
      </c>
      <c r="D5717" s="4" t="s">
        <v>7</v>
      </c>
      <c r="E5717" s="11">
        <f t="shared" si="178"/>
        <v>5.38</v>
      </c>
      <c r="F5717">
        <f t="shared" si="179"/>
        <v>102297</v>
      </c>
      <c r="H5717" s="14">
        <v>5.24</v>
      </c>
      <c r="I5717" s="811">
        <v>5.38</v>
      </c>
    </row>
    <row r="5718" spans="2:9" ht="30" x14ac:dyDescent="0.25">
      <c r="B5718" s="6">
        <v>102298</v>
      </c>
      <c r="C5718" s="9" t="s">
        <v>6582</v>
      </c>
      <c r="D5718" s="6" t="s">
        <v>7</v>
      </c>
      <c r="E5718" s="11">
        <f t="shared" si="178"/>
        <v>15.97</v>
      </c>
      <c r="F5718">
        <f t="shared" si="179"/>
        <v>102298</v>
      </c>
      <c r="H5718" s="11">
        <v>15.3</v>
      </c>
      <c r="I5718">
        <v>15.97</v>
      </c>
    </row>
    <row r="5719" spans="2:9" ht="30" x14ac:dyDescent="0.25">
      <c r="B5719" s="4">
        <v>102299</v>
      </c>
      <c r="C5719" s="8" t="s">
        <v>6583</v>
      </c>
      <c r="D5719" s="4" t="s">
        <v>7</v>
      </c>
      <c r="E5719" s="11">
        <f t="shared" si="178"/>
        <v>13.56</v>
      </c>
      <c r="F5719">
        <f t="shared" si="179"/>
        <v>102299</v>
      </c>
      <c r="H5719" s="14">
        <v>13</v>
      </c>
      <c r="I5719" s="811">
        <v>13.56</v>
      </c>
    </row>
    <row r="5720" spans="2:9" ht="45" x14ac:dyDescent="0.25">
      <c r="B5720" s="6">
        <v>102300</v>
      </c>
      <c r="C5720" s="9" t="s">
        <v>6584</v>
      </c>
      <c r="D5720" s="6" t="s">
        <v>7</v>
      </c>
      <c r="E5720" s="11">
        <f t="shared" si="178"/>
        <v>13.39</v>
      </c>
      <c r="F5720">
        <f t="shared" si="179"/>
        <v>102300</v>
      </c>
      <c r="H5720" s="11">
        <v>12.83</v>
      </c>
      <c r="I5720">
        <v>13.39</v>
      </c>
    </row>
    <row r="5721" spans="2:9" ht="45" x14ac:dyDescent="0.25">
      <c r="B5721" s="4">
        <v>102301</v>
      </c>
      <c r="C5721" s="8" t="s">
        <v>6585</v>
      </c>
      <c r="D5721" s="4" t="s">
        <v>7</v>
      </c>
      <c r="E5721" s="11">
        <f t="shared" si="178"/>
        <v>12.17</v>
      </c>
      <c r="F5721">
        <f t="shared" si="179"/>
        <v>102301</v>
      </c>
      <c r="H5721" s="14">
        <v>11.66</v>
      </c>
      <c r="I5721" s="811">
        <v>12.17</v>
      </c>
    </row>
    <row r="5722" spans="2:9" ht="30" x14ac:dyDescent="0.25">
      <c r="B5722" s="6">
        <v>102302</v>
      </c>
      <c r="C5722" s="9" t="s">
        <v>6586</v>
      </c>
      <c r="D5722" s="6" t="s">
        <v>7</v>
      </c>
      <c r="E5722" s="11">
        <f t="shared" si="178"/>
        <v>8.81</v>
      </c>
      <c r="F5722">
        <f t="shared" si="179"/>
        <v>102302</v>
      </c>
      <c r="H5722" s="11">
        <v>8.43</v>
      </c>
      <c r="I5722">
        <v>8.81</v>
      </c>
    </row>
    <row r="5723" spans="2:9" ht="30" x14ac:dyDescent="0.25">
      <c r="B5723" s="4">
        <v>102303</v>
      </c>
      <c r="C5723" s="8" t="s">
        <v>6587</v>
      </c>
      <c r="D5723" s="4" t="s">
        <v>7</v>
      </c>
      <c r="E5723" s="11">
        <f t="shared" si="178"/>
        <v>7.48</v>
      </c>
      <c r="F5723">
        <f t="shared" si="179"/>
        <v>102303</v>
      </c>
      <c r="H5723" s="14">
        <v>7.16</v>
      </c>
      <c r="I5723" s="811">
        <v>7.48</v>
      </c>
    </row>
    <row r="5724" spans="2:9" ht="45" x14ac:dyDescent="0.25">
      <c r="B5724" s="6">
        <v>102304</v>
      </c>
      <c r="C5724" s="9" t="s">
        <v>6588</v>
      </c>
      <c r="D5724" s="6" t="s">
        <v>7</v>
      </c>
      <c r="E5724" s="11">
        <f t="shared" si="178"/>
        <v>7.37</v>
      </c>
      <c r="F5724">
        <f t="shared" si="179"/>
        <v>102304</v>
      </c>
      <c r="H5724" s="11">
        <v>7.07</v>
      </c>
      <c r="I5724">
        <v>7.37</v>
      </c>
    </row>
    <row r="5725" spans="2:9" ht="30" x14ac:dyDescent="0.25">
      <c r="B5725" s="4">
        <v>102305</v>
      </c>
      <c r="C5725" s="8" t="s">
        <v>6589</v>
      </c>
      <c r="D5725" s="4" t="s">
        <v>7</v>
      </c>
      <c r="E5725" s="11">
        <f t="shared" si="178"/>
        <v>6.72</v>
      </c>
      <c r="F5725">
        <f t="shared" si="179"/>
        <v>102305</v>
      </c>
      <c r="H5725" s="14">
        <v>6.44</v>
      </c>
      <c r="I5725" s="811">
        <v>6.72</v>
      </c>
    </row>
    <row r="5726" spans="2:9" ht="30" x14ac:dyDescent="0.25">
      <c r="B5726" s="6">
        <v>102306</v>
      </c>
      <c r="C5726" s="9" t="s">
        <v>6590</v>
      </c>
      <c r="D5726" s="6" t="s">
        <v>7</v>
      </c>
      <c r="E5726" s="11">
        <f t="shared" si="178"/>
        <v>15.03</v>
      </c>
      <c r="F5726">
        <f t="shared" si="179"/>
        <v>102306</v>
      </c>
      <c r="H5726" s="11">
        <v>14.59</v>
      </c>
      <c r="I5726">
        <v>15.03</v>
      </c>
    </row>
    <row r="5727" spans="2:9" ht="45" x14ac:dyDescent="0.25">
      <c r="B5727" s="4">
        <v>102307</v>
      </c>
      <c r="C5727" s="8" t="s">
        <v>6591</v>
      </c>
      <c r="D5727" s="4" t="s">
        <v>7</v>
      </c>
      <c r="E5727" s="11">
        <f t="shared" si="178"/>
        <v>13.34</v>
      </c>
      <c r="F5727">
        <f t="shared" si="179"/>
        <v>102307</v>
      </c>
      <c r="H5727" s="14">
        <v>12.94</v>
      </c>
      <c r="I5727" s="811">
        <v>13.34</v>
      </c>
    </row>
    <row r="5728" spans="2:9" ht="45" x14ac:dyDescent="0.25">
      <c r="B5728" s="6">
        <v>102308</v>
      </c>
      <c r="C5728" s="9" t="s">
        <v>6592</v>
      </c>
      <c r="D5728" s="6" t="s">
        <v>7</v>
      </c>
      <c r="E5728" s="11">
        <f t="shared" si="178"/>
        <v>12.92</v>
      </c>
      <c r="F5728">
        <f t="shared" si="179"/>
        <v>102308</v>
      </c>
      <c r="H5728" s="11">
        <v>12.55</v>
      </c>
      <c r="I5728">
        <v>12.92</v>
      </c>
    </row>
    <row r="5729" spans="2:9" ht="45" x14ac:dyDescent="0.25">
      <c r="B5729" s="4">
        <v>102309</v>
      </c>
      <c r="C5729" s="8" t="s">
        <v>6593</v>
      </c>
      <c r="D5729" s="4" t="s">
        <v>7</v>
      </c>
      <c r="E5729" s="11">
        <f t="shared" si="178"/>
        <v>12.24</v>
      </c>
      <c r="F5729">
        <f t="shared" si="179"/>
        <v>102309</v>
      </c>
      <c r="H5729" s="14">
        <v>11.88</v>
      </c>
      <c r="I5729" s="811">
        <v>12.24</v>
      </c>
    </row>
    <row r="5730" spans="2:9" ht="45" x14ac:dyDescent="0.25">
      <c r="B5730" s="6">
        <v>102310</v>
      </c>
      <c r="C5730" s="9" t="s">
        <v>6594</v>
      </c>
      <c r="D5730" s="6" t="s">
        <v>7</v>
      </c>
      <c r="E5730" s="11">
        <f t="shared" si="178"/>
        <v>11.87</v>
      </c>
      <c r="F5730">
        <f t="shared" si="179"/>
        <v>102310</v>
      </c>
      <c r="H5730" s="11">
        <v>11.52</v>
      </c>
      <c r="I5730">
        <v>11.87</v>
      </c>
    </row>
    <row r="5731" spans="2:9" ht="45" x14ac:dyDescent="0.25">
      <c r="B5731" s="4">
        <v>102311</v>
      </c>
      <c r="C5731" s="8" t="s">
        <v>6595</v>
      </c>
      <c r="D5731" s="4" t="s">
        <v>7</v>
      </c>
      <c r="E5731" s="11">
        <f t="shared" si="178"/>
        <v>11.68</v>
      </c>
      <c r="F5731">
        <f t="shared" si="179"/>
        <v>102311</v>
      </c>
      <c r="H5731" s="14">
        <v>11.39</v>
      </c>
      <c r="I5731" s="811">
        <v>11.68</v>
      </c>
    </row>
    <row r="5732" spans="2:9" ht="45" x14ac:dyDescent="0.25">
      <c r="B5732" s="6">
        <v>102312</v>
      </c>
      <c r="C5732" s="9" t="s">
        <v>6596</v>
      </c>
      <c r="D5732" s="6" t="s">
        <v>7</v>
      </c>
      <c r="E5732" s="11">
        <f t="shared" si="178"/>
        <v>11.23</v>
      </c>
      <c r="F5732">
        <f t="shared" si="179"/>
        <v>102312</v>
      </c>
      <c r="H5732" s="11">
        <v>10.94</v>
      </c>
      <c r="I5732">
        <v>11.23</v>
      </c>
    </row>
    <row r="5733" spans="2:9" ht="45" x14ac:dyDescent="0.25">
      <c r="B5733" s="4">
        <v>102313</v>
      </c>
      <c r="C5733" s="8" t="s">
        <v>6597</v>
      </c>
      <c r="D5733" s="4" t="s">
        <v>7</v>
      </c>
      <c r="E5733" s="11">
        <f t="shared" si="178"/>
        <v>10.97</v>
      </c>
      <c r="F5733">
        <f t="shared" si="179"/>
        <v>102313</v>
      </c>
      <c r="H5733" s="14">
        <v>10.7</v>
      </c>
      <c r="I5733" s="811">
        <v>10.97</v>
      </c>
    </row>
    <row r="5734" spans="2:9" ht="45" x14ac:dyDescent="0.25">
      <c r="B5734" s="6">
        <v>102314</v>
      </c>
      <c r="C5734" s="9" t="s">
        <v>6598</v>
      </c>
      <c r="D5734" s="6" t="s">
        <v>7</v>
      </c>
      <c r="E5734" s="11">
        <f t="shared" si="178"/>
        <v>8.2899999999999991</v>
      </c>
      <c r="F5734">
        <f t="shared" si="179"/>
        <v>102314</v>
      </c>
      <c r="H5734" s="11">
        <v>8.0399999999999991</v>
      </c>
      <c r="I5734">
        <v>8.2899999999999991</v>
      </c>
    </row>
    <row r="5735" spans="2:9" ht="45" x14ac:dyDescent="0.25">
      <c r="B5735" s="4">
        <v>102315</v>
      </c>
      <c r="C5735" s="8" t="s">
        <v>6599</v>
      </c>
      <c r="D5735" s="4" t="s">
        <v>7</v>
      </c>
      <c r="E5735" s="11">
        <f t="shared" si="178"/>
        <v>7.35</v>
      </c>
      <c r="F5735">
        <f t="shared" si="179"/>
        <v>102315</v>
      </c>
      <c r="H5735" s="14">
        <v>7.14</v>
      </c>
      <c r="I5735" s="811">
        <v>7.35</v>
      </c>
    </row>
    <row r="5736" spans="2:9" ht="45" x14ac:dyDescent="0.25">
      <c r="B5736" s="6">
        <v>102316</v>
      </c>
      <c r="C5736" s="9" t="s">
        <v>6600</v>
      </c>
      <c r="D5736" s="6" t="s">
        <v>7</v>
      </c>
      <c r="E5736" s="11">
        <f t="shared" si="178"/>
        <v>7.13</v>
      </c>
      <c r="F5736">
        <f t="shared" si="179"/>
        <v>102316</v>
      </c>
      <c r="H5736" s="11">
        <v>6.93</v>
      </c>
      <c r="I5736">
        <v>7.13</v>
      </c>
    </row>
    <row r="5737" spans="2:9" ht="45" x14ac:dyDescent="0.25">
      <c r="B5737" s="4">
        <v>102317</v>
      </c>
      <c r="C5737" s="8" t="s">
        <v>6601</v>
      </c>
      <c r="D5737" s="4" t="s">
        <v>7</v>
      </c>
      <c r="E5737" s="11">
        <f t="shared" si="178"/>
        <v>6.73</v>
      </c>
      <c r="F5737">
        <f t="shared" si="179"/>
        <v>102317</v>
      </c>
      <c r="H5737" s="14">
        <v>6.53</v>
      </c>
      <c r="I5737" s="811">
        <v>6.73</v>
      </c>
    </row>
    <row r="5738" spans="2:9" ht="45" x14ac:dyDescent="0.25">
      <c r="B5738" s="6">
        <v>102318</v>
      </c>
      <c r="C5738" s="9" t="s">
        <v>6602</v>
      </c>
      <c r="D5738" s="6" t="s">
        <v>7</v>
      </c>
      <c r="E5738" s="11">
        <f t="shared" si="178"/>
        <v>6.55</v>
      </c>
      <c r="F5738">
        <f t="shared" si="179"/>
        <v>102318</v>
      </c>
      <c r="H5738" s="11">
        <v>6.37</v>
      </c>
      <c r="I5738">
        <v>6.55</v>
      </c>
    </row>
    <row r="5739" spans="2:9" ht="45" x14ac:dyDescent="0.25">
      <c r="B5739" s="4">
        <v>102319</v>
      </c>
      <c r="C5739" s="8" t="s">
        <v>6603</v>
      </c>
      <c r="D5739" s="4" t="s">
        <v>7</v>
      </c>
      <c r="E5739" s="11">
        <f t="shared" si="178"/>
        <v>6.44</v>
      </c>
      <c r="F5739">
        <f t="shared" si="179"/>
        <v>102319</v>
      </c>
      <c r="H5739" s="14">
        <v>6.28</v>
      </c>
      <c r="I5739" s="811">
        <v>6.44</v>
      </c>
    </row>
    <row r="5740" spans="2:9" ht="45" x14ac:dyDescent="0.25">
      <c r="B5740" s="6">
        <v>102320</v>
      </c>
      <c r="C5740" s="9" t="s">
        <v>6604</v>
      </c>
      <c r="D5740" s="6" t="s">
        <v>7</v>
      </c>
      <c r="E5740" s="11">
        <f t="shared" si="178"/>
        <v>6.18</v>
      </c>
      <c r="F5740">
        <f t="shared" si="179"/>
        <v>102320</v>
      </c>
      <c r="H5740" s="11">
        <v>6.02</v>
      </c>
      <c r="I5740">
        <v>6.18</v>
      </c>
    </row>
    <row r="5741" spans="2:9" ht="45" x14ac:dyDescent="0.25">
      <c r="B5741" s="4">
        <v>102321</v>
      </c>
      <c r="C5741" s="8" t="s">
        <v>6605</v>
      </c>
      <c r="D5741" s="4" t="s">
        <v>7</v>
      </c>
      <c r="E5741" s="11">
        <f t="shared" si="178"/>
        <v>6.06</v>
      </c>
      <c r="F5741">
        <f t="shared" si="179"/>
        <v>102321</v>
      </c>
      <c r="H5741" s="14">
        <v>5.91</v>
      </c>
      <c r="I5741" s="811">
        <v>6.06</v>
      </c>
    </row>
    <row r="5742" spans="2:9" ht="45" x14ac:dyDescent="0.25">
      <c r="B5742" s="6">
        <v>102322</v>
      </c>
      <c r="C5742" s="9" t="s">
        <v>6606</v>
      </c>
      <c r="D5742" s="6" t="s">
        <v>7</v>
      </c>
      <c r="E5742" s="11">
        <f t="shared" si="178"/>
        <v>17.97</v>
      </c>
      <c r="F5742">
        <f t="shared" si="179"/>
        <v>102322</v>
      </c>
      <c r="H5742" s="11">
        <v>17.22</v>
      </c>
      <c r="I5742">
        <v>17.97</v>
      </c>
    </row>
    <row r="5743" spans="2:9" ht="45" x14ac:dyDescent="0.25">
      <c r="B5743" s="4">
        <v>102323</v>
      </c>
      <c r="C5743" s="8" t="s">
        <v>6607</v>
      </c>
      <c r="D5743" s="4" t="s">
        <v>7</v>
      </c>
      <c r="E5743" s="11">
        <f t="shared" si="178"/>
        <v>15.26</v>
      </c>
      <c r="F5743">
        <f t="shared" si="179"/>
        <v>102323</v>
      </c>
      <c r="H5743" s="14">
        <v>14.62</v>
      </c>
      <c r="I5743" s="811">
        <v>15.26</v>
      </c>
    </row>
    <row r="5744" spans="2:9" ht="45" x14ac:dyDescent="0.25">
      <c r="B5744" s="6">
        <v>102324</v>
      </c>
      <c r="C5744" s="9" t="s">
        <v>6608</v>
      </c>
      <c r="D5744" s="6" t="s">
        <v>7</v>
      </c>
      <c r="E5744" s="11">
        <f t="shared" si="178"/>
        <v>15.06</v>
      </c>
      <c r="F5744">
        <f t="shared" si="179"/>
        <v>102324</v>
      </c>
      <c r="H5744" s="11">
        <v>14.44</v>
      </c>
      <c r="I5744">
        <v>15.06</v>
      </c>
    </row>
    <row r="5745" spans="2:9" ht="45" x14ac:dyDescent="0.25">
      <c r="B5745" s="4">
        <v>102325</v>
      </c>
      <c r="C5745" s="8" t="s">
        <v>6609</v>
      </c>
      <c r="D5745" s="4" t="s">
        <v>7</v>
      </c>
      <c r="E5745" s="11">
        <f t="shared" si="178"/>
        <v>13.71</v>
      </c>
      <c r="F5745">
        <f t="shared" si="179"/>
        <v>102325</v>
      </c>
      <c r="H5745" s="14">
        <v>13.15</v>
      </c>
      <c r="I5745" s="811">
        <v>13.71</v>
      </c>
    </row>
    <row r="5746" spans="2:9" ht="45" x14ac:dyDescent="0.25">
      <c r="B5746" s="6">
        <v>102326</v>
      </c>
      <c r="C5746" s="9" t="s">
        <v>6610</v>
      </c>
      <c r="D5746" s="6" t="s">
        <v>7</v>
      </c>
      <c r="E5746" s="11">
        <f t="shared" si="178"/>
        <v>9.93</v>
      </c>
      <c r="F5746">
        <f t="shared" si="179"/>
        <v>102326</v>
      </c>
      <c r="H5746" s="11">
        <v>9.51</v>
      </c>
      <c r="I5746">
        <v>9.93</v>
      </c>
    </row>
    <row r="5747" spans="2:9" ht="45" x14ac:dyDescent="0.25">
      <c r="B5747" s="4">
        <v>102327</v>
      </c>
      <c r="C5747" s="8" t="s">
        <v>6611</v>
      </c>
      <c r="D5747" s="4" t="s">
        <v>7</v>
      </c>
      <c r="E5747" s="11">
        <f t="shared" si="178"/>
        <v>8.42</v>
      </c>
      <c r="F5747">
        <f t="shared" si="179"/>
        <v>102327</v>
      </c>
      <c r="H5747" s="14">
        <v>8.07</v>
      </c>
      <c r="I5747" s="811">
        <v>8.42</v>
      </c>
    </row>
    <row r="5748" spans="2:9" ht="45" x14ac:dyDescent="0.25">
      <c r="B5748" s="6">
        <v>102328</v>
      </c>
      <c r="C5748" s="9" t="s">
        <v>6612</v>
      </c>
      <c r="D5748" s="6" t="s">
        <v>7</v>
      </c>
      <c r="E5748" s="11">
        <f t="shared" si="178"/>
        <v>8.31</v>
      </c>
      <c r="F5748">
        <f t="shared" si="179"/>
        <v>102328</v>
      </c>
      <c r="H5748" s="11">
        <v>7.96</v>
      </c>
      <c r="I5748">
        <v>8.31</v>
      </c>
    </row>
    <row r="5749" spans="2:9" ht="45" x14ac:dyDescent="0.25">
      <c r="B5749" s="4">
        <v>102329</v>
      </c>
      <c r="C5749" s="8" t="s">
        <v>6613</v>
      </c>
      <c r="D5749" s="4" t="s">
        <v>7</v>
      </c>
      <c r="E5749" s="11">
        <f t="shared" si="178"/>
        <v>7.56</v>
      </c>
      <c r="F5749">
        <f t="shared" si="179"/>
        <v>102329</v>
      </c>
      <c r="H5749" s="14">
        <v>7.25</v>
      </c>
      <c r="I5749" s="811">
        <v>7.56</v>
      </c>
    </row>
    <row r="5750" spans="2:9" ht="30" x14ac:dyDescent="0.25">
      <c r="B5750" s="6">
        <v>94304</v>
      </c>
      <c r="C5750" s="9" t="s">
        <v>9275</v>
      </c>
      <c r="D5750" s="6" t="s">
        <v>7</v>
      </c>
      <c r="E5750" s="11">
        <f t="shared" si="178"/>
        <v>72.95</v>
      </c>
      <c r="F5750">
        <f t="shared" si="179"/>
        <v>94304</v>
      </c>
      <c r="H5750" s="11">
        <v>72.22</v>
      </c>
      <c r="I5750">
        <v>72.95</v>
      </c>
    </row>
    <row r="5751" spans="2:9" ht="30" x14ac:dyDescent="0.25">
      <c r="B5751" s="4">
        <v>94306</v>
      </c>
      <c r="C5751" s="8" t="s">
        <v>9276</v>
      </c>
      <c r="D5751" s="4" t="s">
        <v>7</v>
      </c>
      <c r="E5751" s="11">
        <f t="shared" si="178"/>
        <v>66.959999999999994</v>
      </c>
      <c r="F5751">
        <f t="shared" si="179"/>
        <v>94306</v>
      </c>
      <c r="H5751" s="14">
        <v>66.39</v>
      </c>
      <c r="I5751" s="811">
        <v>66.959999999999994</v>
      </c>
    </row>
    <row r="5752" spans="2:9" ht="30" x14ac:dyDescent="0.25">
      <c r="B5752" s="6">
        <v>94310</v>
      </c>
      <c r="C5752" s="9" t="s">
        <v>9277</v>
      </c>
      <c r="D5752" s="6" t="s">
        <v>7</v>
      </c>
      <c r="E5752" s="11">
        <f t="shared" si="178"/>
        <v>64.23</v>
      </c>
      <c r="F5752">
        <f t="shared" si="179"/>
        <v>94310</v>
      </c>
      <c r="H5752" s="11">
        <v>63.75</v>
      </c>
      <c r="I5752">
        <v>64.23</v>
      </c>
    </row>
    <row r="5753" spans="2:9" ht="30" x14ac:dyDescent="0.25">
      <c r="B5753" s="4">
        <v>94316</v>
      </c>
      <c r="C5753" s="8" t="s">
        <v>9278</v>
      </c>
      <c r="D5753" s="4" t="s">
        <v>7</v>
      </c>
      <c r="E5753" s="11">
        <f t="shared" si="178"/>
        <v>67.64</v>
      </c>
      <c r="F5753">
        <f t="shared" si="179"/>
        <v>94316</v>
      </c>
      <c r="H5753" s="14">
        <v>66.89</v>
      </c>
      <c r="I5753" s="811">
        <v>67.64</v>
      </c>
    </row>
    <row r="5754" spans="2:9" ht="30" x14ac:dyDescent="0.25">
      <c r="B5754" s="6">
        <v>94318</v>
      </c>
      <c r="C5754" s="9" t="s">
        <v>9279</v>
      </c>
      <c r="D5754" s="6" t="s">
        <v>7</v>
      </c>
      <c r="E5754" s="11">
        <f t="shared" si="178"/>
        <v>62.77</v>
      </c>
      <c r="F5754">
        <f t="shared" si="179"/>
        <v>94318</v>
      </c>
      <c r="H5754" s="11">
        <v>62.24</v>
      </c>
      <c r="I5754">
        <v>62.77</v>
      </c>
    </row>
    <row r="5755" spans="2:9" x14ac:dyDescent="0.25">
      <c r="B5755" s="4">
        <v>94319</v>
      </c>
      <c r="C5755" s="8" t="s">
        <v>9280</v>
      </c>
      <c r="D5755" s="4" t="s">
        <v>7</v>
      </c>
      <c r="E5755" s="11">
        <f t="shared" si="178"/>
        <v>75.430000000000007</v>
      </c>
      <c r="F5755">
        <f t="shared" si="179"/>
        <v>94319</v>
      </c>
      <c r="H5755" s="14">
        <v>73.39</v>
      </c>
      <c r="I5755" s="811">
        <v>75.430000000000007</v>
      </c>
    </row>
    <row r="5756" spans="2:9" ht="30" x14ac:dyDescent="0.25">
      <c r="B5756" s="6">
        <v>94327</v>
      </c>
      <c r="C5756" s="9" t="s">
        <v>9281</v>
      </c>
      <c r="D5756" s="6" t="s">
        <v>7</v>
      </c>
      <c r="E5756" s="11">
        <f t="shared" si="178"/>
        <v>114.83</v>
      </c>
      <c r="F5756">
        <f t="shared" si="179"/>
        <v>94327</v>
      </c>
      <c r="H5756" s="11">
        <v>114.1</v>
      </c>
      <c r="I5756">
        <v>114.83</v>
      </c>
    </row>
    <row r="5757" spans="2:9" ht="30" x14ac:dyDescent="0.25">
      <c r="B5757" s="4">
        <v>94329</v>
      </c>
      <c r="C5757" s="8" t="s">
        <v>9282</v>
      </c>
      <c r="D5757" s="4" t="s">
        <v>7</v>
      </c>
      <c r="E5757" s="11">
        <f t="shared" si="178"/>
        <v>108.84</v>
      </c>
      <c r="F5757">
        <f t="shared" si="179"/>
        <v>94329</v>
      </c>
      <c r="H5757" s="14">
        <v>108.27</v>
      </c>
      <c r="I5757" s="811">
        <v>108.84</v>
      </c>
    </row>
    <row r="5758" spans="2:9" ht="30" x14ac:dyDescent="0.25">
      <c r="B5758" s="6">
        <v>94333</v>
      </c>
      <c r="C5758" s="9" t="s">
        <v>9283</v>
      </c>
      <c r="D5758" s="6" t="s">
        <v>7</v>
      </c>
      <c r="E5758" s="11">
        <f t="shared" si="178"/>
        <v>106.11</v>
      </c>
      <c r="F5758">
        <f t="shared" si="179"/>
        <v>94333</v>
      </c>
      <c r="H5758" s="11">
        <v>105.63</v>
      </c>
      <c r="I5758">
        <v>106.11</v>
      </c>
    </row>
    <row r="5759" spans="2:9" ht="30" x14ac:dyDescent="0.25">
      <c r="B5759" s="4">
        <v>94339</v>
      </c>
      <c r="C5759" s="8" t="s">
        <v>9284</v>
      </c>
      <c r="D5759" s="4" t="s">
        <v>7</v>
      </c>
      <c r="E5759" s="11">
        <f t="shared" si="178"/>
        <v>109.52</v>
      </c>
      <c r="F5759">
        <f t="shared" si="179"/>
        <v>94339</v>
      </c>
      <c r="H5759" s="14">
        <v>108.77</v>
      </c>
      <c r="I5759" s="811">
        <v>109.52</v>
      </c>
    </row>
    <row r="5760" spans="2:9" ht="30" x14ac:dyDescent="0.25">
      <c r="B5760" s="6">
        <v>94341</v>
      </c>
      <c r="C5760" s="9" t="s">
        <v>9285</v>
      </c>
      <c r="D5760" s="6" t="s">
        <v>7</v>
      </c>
      <c r="E5760" s="11">
        <f t="shared" si="178"/>
        <v>104.65</v>
      </c>
      <c r="F5760">
        <f t="shared" si="179"/>
        <v>94341</v>
      </c>
      <c r="H5760" s="11">
        <v>104.12</v>
      </c>
      <c r="I5760">
        <v>104.65</v>
      </c>
    </row>
    <row r="5761" spans="2:9" x14ac:dyDescent="0.25">
      <c r="B5761" s="4">
        <v>94342</v>
      </c>
      <c r="C5761" s="8" t="s">
        <v>9286</v>
      </c>
      <c r="D5761" s="4" t="s">
        <v>7</v>
      </c>
      <c r="E5761" s="11">
        <f t="shared" si="178"/>
        <v>117.31</v>
      </c>
      <c r="F5761">
        <f t="shared" si="179"/>
        <v>94342</v>
      </c>
      <c r="H5761" s="14">
        <v>115.27</v>
      </c>
      <c r="I5761" s="811">
        <v>117.31</v>
      </c>
    </row>
    <row r="5762" spans="2:9" ht="30" x14ac:dyDescent="0.25">
      <c r="B5762" s="6">
        <v>96385</v>
      </c>
      <c r="C5762" s="9" t="s">
        <v>3839</v>
      </c>
      <c r="D5762" s="6" t="s">
        <v>7</v>
      </c>
      <c r="E5762" s="11">
        <f t="shared" si="178"/>
        <v>11.01</v>
      </c>
      <c r="F5762">
        <f t="shared" si="179"/>
        <v>96385</v>
      </c>
      <c r="H5762" s="11">
        <v>10.64</v>
      </c>
      <c r="I5762">
        <v>11.01</v>
      </c>
    </row>
    <row r="5763" spans="2:9" ht="30" x14ac:dyDescent="0.25">
      <c r="B5763" s="4">
        <v>96386</v>
      </c>
      <c r="C5763" s="8" t="s">
        <v>3840</v>
      </c>
      <c r="D5763" s="4" t="s">
        <v>7</v>
      </c>
      <c r="E5763" s="11">
        <f t="shared" ref="E5763:E5826" si="180">IF($K$2=$H$1,H5763,I5763)</f>
        <v>8.26</v>
      </c>
      <c r="F5763">
        <f t="shared" ref="F5763:F5826" si="181">IF(LEN($B5763)=7,CONCATENATE(MID($B5763,1,6),"00",RIGHT($B5763,1)),IF(LEN($B5763)=8,CONCATENATE(MID($B5763,1,6),"0",RIGHT($B5763,2)),$B5763))</f>
        <v>96386</v>
      </c>
      <c r="H5763" s="14">
        <v>8.02</v>
      </c>
      <c r="I5763" s="811">
        <v>8.26</v>
      </c>
    </row>
    <row r="5764" spans="2:9" ht="45" x14ac:dyDescent="0.25">
      <c r="B5764" s="6">
        <v>93367</v>
      </c>
      <c r="C5764" s="9" t="s">
        <v>9287</v>
      </c>
      <c r="D5764" s="6" t="s">
        <v>7</v>
      </c>
      <c r="E5764" s="11">
        <f t="shared" si="180"/>
        <v>21.08</v>
      </c>
      <c r="F5764">
        <f t="shared" si="181"/>
        <v>93367</v>
      </c>
      <c r="H5764" s="11">
        <v>20.350000000000001</v>
      </c>
      <c r="I5764">
        <v>21.08</v>
      </c>
    </row>
    <row r="5765" spans="2:9" ht="45" x14ac:dyDescent="0.25">
      <c r="B5765" s="4">
        <v>93368</v>
      </c>
      <c r="C5765" s="8" t="s">
        <v>9288</v>
      </c>
      <c r="D5765" s="4" t="s">
        <v>7</v>
      </c>
      <c r="E5765" s="11">
        <f t="shared" si="180"/>
        <v>18.440000000000001</v>
      </c>
      <c r="F5765">
        <f t="shared" si="181"/>
        <v>93368</v>
      </c>
      <c r="H5765" s="14">
        <v>17.760000000000002</v>
      </c>
      <c r="I5765" s="811">
        <v>18.440000000000001</v>
      </c>
    </row>
    <row r="5766" spans="2:9" ht="45" x14ac:dyDescent="0.25">
      <c r="B5766" s="6">
        <v>93369</v>
      </c>
      <c r="C5766" s="9" t="s">
        <v>18145</v>
      </c>
      <c r="D5766" s="6" t="s">
        <v>7</v>
      </c>
      <c r="E5766" s="11">
        <f t="shared" si="180"/>
        <v>15.09</v>
      </c>
      <c r="F5766">
        <f t="shared" si="181"/>
        <v>93369</v>
      </c>
      <c r="H5766" s="11">
        <v>14.52</v>
      </c>
      <c r="I5766">
        <v>15.09</v>
      </c>
    </row>
    <row r="5767" spans="2:9" ht="45" x14ac:dyDescent="0.25">
      <c r="B5767" s="4">
        <v>93372</v>
      </c>
      <c r="C5767" s="8" t="s">
        <v>9289</v>
      </c>
      <c r="D5767" s="4" t="s">
        <v>7</v>
      </c>
      <c r="E5767" s="11">
        <f t="shared" si="180"/>
        <v>14.48</v>
      </c>
      <c r="F5767">
        <f t="shared" si="181"/>
        <v>93372</v>
      </c>
      <c r="H5767" s="14">
        <v>13.93</v>
      </c>
      <c r="I5767" s="811">
        <v>14.48</v>
      </c>
    </row>
    <row r="5768" spans="2:9" ht="45" x14ac:dyDescent="0.25">
      <c r="B5768" s="6">
        <v>93373</v>
      </c>
      <c r="C5768" s="9" t="s">
        <v>18146</v>
      </c>
      <c r="D5768" s="6" t="s">
        <v>7</v>
      </c>
      <c r="E5768" s="11">
        <f t="shared" si="180"/>
        <v>12.36</v>
      </c>
      <c r="F5768">
        <f t="shared" si="181"/>
        <v>93373</v>
      </c>
      <c r="H5768" s="11">
        <v>11.88</v>
      </c>
      <c r="I5768">
        <v>12.36</v>
      </c>
    </row>
    <row r="5769" spans="2:9" ht="45" x14ac:dyDescent="0.25">
      <c r="B5769" s="4">
        <v>93378</v>
      </c>
      <c r="C5769" s="8" t="s">
        <v>18147</v>
      </c>
      <c r="D5769" s="4" t="s">
        <v>7</v>
      </c>
      <c r="E5769" s="11">
        <f t="shared" si="180"/>
        <v>20.49</v>
      </c>
      <c r="F5769">
        <f t="shared" si="181"/>
        <v>93378</v>
      </c>
      <c r="H5769" s="14">
        <v>19.52</v>
      </c>
      <c r="I5769" s="811">
        <v>20.49</v>
      </c>
    </row>
    <row r="5770" spans="2:9" ht="45" x14ac:dyDescent="0.25">
      <c r="B5770" s="6">
        <v>93379</v>
      </c>
      <c r="C5770" s="9" t="s">
        <v>18148</v>
      </c>
      <c r="D5770" s="6" t="s">
        <v>7</v>
      </c>
      <c r="E5770" s="11">
        <f t="shared" si="180"/>
        <v>15.77</v>
      </c>
      <c r="F5770">
        <f t="shared" si="181"/>
        <v>93379</v>
      </c>
      <c r="H5770" s="11">
        <v>15.02</v>
      </c>
      <c r="I5770">
        <v>15.77</v>
      </c>
    </row>
    <row r="5771" spans="2:9" ht="45" x14ac:dyDescent="0.25">
      <c r="B5771" s="4">
        <v>93380</v>
      </c>
      <c r="C5771" s="8" t="s">
        <v>18149</v>
      </c>
      <c r="D5771" s="4" t="s">
        <v>7</v>
      </c>
      <c r="E5771" s="11">
        <f t="shared" si="180"/>
        <v>13.45</v>
      </c>
      <c r="F5771">
        <f t="shared" si="181"/>
        <v>93380</v>
      </c>
      <c r="H5771" s="14">
        <v>12.82</v>
      </c>
      <c r="I5771" s="811">
        <v>13.45</v>
      </c>
    </row>
    <row r="5772" spans="2:9" ht="45" x14ac:dyDescent="0.25">
      <c r="B5772" s="6">
        <v>93381</v>
      </c>
      <c r="C5772" s="9" t="s">
        <v>18831</v>
      </c>
      <c r="D5772" s="6" t="s">
        <v>7</v>
      </c>
      <c r="E5772" s="11">
        <f t="shared" si="180"/>
        <v>10.9</v>
      </c>
      <c r="F5772">
        <f t="shared" si="181"/>
        <v>93381</v>
      </c>
      <c r="H5772" s="11">
        <v>10.37</v>
      </c>
      <c r="I5772">
        <v>10.9</v>
      </c>
    </row>
    <row r="5773" spans="2:9" x14ac:dyDescent="0.25">
      <c r="B5773" s="4">
        <v>93382</v>
      </c>
      <c r="C5773" s="8" t="s">
        <v>9290</v>
      </c>
      <c r="D5773" s="4" t="s">
        <v>7</v>
      </c>
      <c r="E5773" s="11">
        <f t="shared" si="180"/>
        <v>23.56</v>
      </c>
      <c r="F5773">
        <f t="shared" si="181"/>
        <v>93382</v>
      </c>
      <c r="H5773" s="14">
        <v>21.52</v>
      </c>
      <c r="I5773" s="811">
        <v>23.56</v>
      </c>
    </row>
    <row r="5774" spans="2:9" ht="45" x14ac:dyDescent="0.25">
      <c r="B5774" s="6">
        <v>104728</v>
      </c>
      <c r="C5774" s="9" t="s">
        <v>9291</v>
      </c>
      <c r="D5774" s="6" t="s">
        <v>7</v>
      </c>
      <c r="E5774" s="11">
        <f t="shared" si="180"/>
        <v>18.07</v>
      </c>
      <c r="F5774">
        <f t="shared" si="181"/>
        <v>104728</v>
      </c>
      <c r="H5774" s="11">
        <v>17.59</v>
      </c>
      <c r="I5774">
        <v>18.07</v>
      </c>
    </row>
    <row r="5775" spans="2:9" ht="45" x14ac:dyDescent="0.25">
      <c r="B5775" s="4">
        <v>104729</v>
      </c>
      <c r="C5775" s="8" t="s">
        <v>9292</v>
      </c>
      <c r="D5775" s="4" t="s">
        <v>7</v>
      </c>
      <c r="E5775" s="11">
        <f t="shared" si="180"/>
        <v>15.41</v>
      </c>
      <c r="F5775">
        <f t="shared" si="181"/>
        <v>104729</v>
      </c>
      <c r="H5775" s="14">
        <v>14.99</v>
      </c>
      <c r="I5775" s="811">
        <v>15.41</v>
      </c>
    </row>
    <row r="5776" spans="2:9" ht="45" x14ac:dyDescent="0.25">
      <c r="B5776" s="6">
        <v>104730</v>
      </c>
      <c r="C5776" s="9" t="s">
        <v>9293</v>
      </c>
      <c r="D5776" s="6" t="s">
        <v>7</v>
      </c>
      <c r="E5776" s="11">
        <f t="shared" si="180"/>
        <v>12.07</v>
      </c>
      <c r="F5776">
        <f t="shared" si="181"/>
        <v>104730</v>
      </c>
      <c r="H5776" s="11">
        <v>11.75</v>
      </c>
      <c r="I5776">
        <v>12.07</v>
      </c>
    </row>
    <row r="5777" spans="2:9" ht="45" x14ac:dyDescent="0.25">
      <c r="B5777" s="4">
        <v>104731</v>
      </c>
      <c r="C5777" s="8" t="s">
        <v>9294</v>
      </c>
      <c r="D5777" s="4" t="s">
        <v>7</v>
      </c>
      <c r="E5777" s="11">
        <f t="shared" si="180"/>
        <v>11.46</v>
      </c>
      <c r="F5777">
        <f t="shared" si="181"/>
        <v>104731</v>
      </c>
      <c r="H5777" s="14">
        <v>11.16</v>
      </c>
      <c r="I5777" s="811">
        <v>11.46</v>
      </c>
    </row>
    <row r="5778" spans="2:9" ht="45" x14ac:dyDescent="0.25">
      <c r="B5778" s="6">
        <v>104732</v>
      </c>
      <c r="C5778" s="9" t="s">
        <v>9295</v>
      </c>
      <c r="D5778" s="6" t="s">
        <v>7</v>
      </c>
      <c r="E5778" s="11">
        <f t="shared" si="180"/>
        <v>9.33</v>
      </c>
      <c r="F5778">
        <f t="shared" si="181"/>
        <v>104732</v>
      </c>
      <c r="H5778" s="11">
        <v>9.09</v>
      </c>
      <c r="I5778">
        <v>9.33</v>
      </c>
    </row>
    <row r="5779" spans="2:9" ht="45" x14ac:dyDescent="0.25">
      <c r="B5779" s="4">
        <v>104733</v>
      </c>
      <c r="C5779" s="8" t="s">
        <v>9296</v>
      </c>
      <c r="D5779" s="4" t="s">
        <v>7</v>
      </c>
      <c r="E5779" s="11">
        <f t="shared" si="180"/>
        <v>17.5</v>
      </c>
      <c r="F5779">
        <f t="shared" si="181"/>
        <v>104733</v>
      </c>
      <c r="H5779" s="14">
        <v>16.809999999999999</v>
      </c>
      <c r="I5779" s="811">
        <v>17.5</v>
      </c>
    </row>
    <row r="5780" spans="2:9" ht="45" x14ac:dyDescent="0.25">
      <c r="B5780" s="6">
        <v>104734</v>
      </c>
      <c r="C5780" s="9" t="s">
        <v>9297</v>
      </c>
      <c r="D5780" s="6" t="s">
        <v>7</v>
      </c>
      <c r="E5780" s="11">
        <f t="shared" si="180"/>
        <v>12.77</v>
      </c>
      <c r="F5780">
        <f t="shared" si="181"/>
        <v>104734</v>
      </c>
      <c r="H5780" s="11">
        <v>12.28</v>
      </c>
      <c r="I5780">
        <v>12.77</v>
      </c>
    </row>
    <row r="5781" spans="2:9" ht="45" x14ac:dyDescent="0.25">
      <c r="B5781" s="4">
        <v>104735</v>
      </c>
      <c r="C5781" s="8" t="s">
        <v>9298</v>
      </c>
      <c r="D5781" s="4" t="s">
        <v>7</v>
      </c>
      <c r="E5781" s="11">
        <f t="shared" si="180"/>
        <v>10.44</v>
      </c>
      <c r="F5781">
        <f t="shared" si="181"/>
        <v>104735</v>
      </c>
      <c r="H5781" s="14">
        <v>10.050000000000001</v>
      </c>
      <c r="I5781" s="811">
        <v>10.44</v>
      </c>
    </row>
    <row r="5782" spans="2:9" ht="45" x14ac:dyDescent="0.25">
      <c r="B5782" s="6">
        <v>104736</v>
      </c>
      <c r="C5782" s="9" t="s">
        <v>9299</v>
      </c>
      <c r="D5782" s="6" t="s">
        <v>7</v>
      </c>
      <c r="E5782" s="11">
        <f t="shared" si="180"/>
        <v>7.88</v>
      </c>
      <c r="F5782">
        <f t="shared" si="181"/>
        <v>104736</v>
      </c>
      <c r="H5782" s="11">
        <v>7.6</v>
      </c>
      <c r="I5782">
        <v>7.88</v>
      </c>
    </row>
    <row r="5783" spans="2:9" x14ac:dyDescent="0.25">
      <c r="B5783" s="4">
        <v>104737</v>
      </c>
      <c r="C5783" s="8" t="s">
        <v>9300</v>
      </c>
      <c r="D5783" s="4" t="s">
        <v>7</v>
      </c>
      <c r="E5783" s="11">
        <f t="shared" si="180"/>
        <v>20.57</v>
      </c>
      <c r="F5783">
        <f t="shared" si="181"/>
        <v>104737</v>
      </c>
      <c r="H5783" s="14">
        <v>18.809999999999999</v>
      </c>
      <c r="I5783" s="811">
        <v>20.57</v>
      </c>
    </row>
    <row r="5784" spans="2:9" x14ac:dyDescent="0.25">
      <c r="B5784" s="6">
        <v>104738</v>
      </c>
      <c r="C5784" s="9" t="s">
        <v>9301</v>
      </c>
      <c r="D5784" s="6" t="s">
        <v>7</v>
      </c>
      <c r="E5784" s="11">
        <f t="shared" si="180"/>
        <v>76.58</v>
      </c>
      <c r="F5784">
        <f t="shared" si="181"/>
        <v>104738</v>
      </c>
      <c r="H5784" s="11">
        <v>75.489999999999995</v>
      </c>
      <c r="I5784">
        <v>76.58</v>
      </c>
    </row>
    <row r="5785" spans="2:9" x14ac:dyDescent="0.25">
      <c r="B5785" s="4">
        <v>104739</v>
      </c>
      <c r="C5785" s="8" t="s">
        <v>9302</v>
      </c>
      <c r="D5785" s="4" t="s">
        <v>7</v>
      </c>
      <c r="E5785" s="11">
        <f t="shared" si="180"/>
        <v>118.46</v>
      </c>
      <c r="F5785">
        <f t="shared" si="181"/>
        <v>104739</v>
      </c>
      <c r="H5785" s="14">
        <v>117.37</v>
      </c>
      <c r="I5785" s="811">
        <v>118.46</v>
      </c>
    </row>
    <row r="5786" spans="2:9" x14ac:dyDescent="0.25">
      <c r="B5786" s="6">
        <v>104740</v>
      </c>
      <c r="C5786" s="9" t="s">
        <v>9303</v>
      </c>
      <c r="D5786" s="6" t="s">
        <v>7</v>
      </c>
      <c r="E5786" s="11">
        <f t="shared" si="180"/>
        <v>24.71</v>
      </c>
      <c r="F5786">
        <f t="shared" si="181"/>
        <v>104740</v>
      </c>
      <c r="H5786" s="11">
        <v>23.62</v>
      </c>
      <c r="I5786">
        <v>24.71</v>
      </c>
    </row>
    <row r="5787" spans="2:9" x14ac:dyDescent="0.25">
      <c r="B5787" s="4">
        <v>104741</v>
      </c>
      <c r="C5787" s="8" t="s">
        <v>9304</v>
      </c>
      <c r="D5787" s="4" t="s">
        <v>7</v>
      </c>
      <c r="E5787" s="11">
        <f t="shared" si="180"/>
        <v>21.73</v>
      </c>
      <c r="F5787">
        <f t="shared" si="181"/>
        <v>104741</v>
      </c>
      <c r="H5787" s="14">
        <v>20.91</v>
      </c>
      <c r="I5787" s="811">
        <v>21.73</v>
      </c>
    </row>
    <row r="5788" spans="2:9" x14ac:dyDescent="0.25">
      <c r="B5788" s="6">
        <v>104742</v>
      </c>
      <c r="C5788" s="9" t="s">
        <v>9305</v>
      </c>
      <c r="D5788" s="6" t="s">
        <v>64</v>
      </c>
      <c r="E5788" s="11">
        <f t="shared" si="180"/>
        <v>7.87</v>
      </c>
      <c r="F5788">
        <f t="shared" si="181"/>
        <v>104742</v>
      </c>
      <c r="H5788" s="11">
        <v>7.74</v>
      </c>
      <c r="I5788">
        <v>7.87</v>
      </c>
    </row>
    <row r="5789" spans="2:9" x14ac:dyDescent="0.25">
      <c r="B5789" s="4">
        <v>97916</v>
      </c>
      <c r="C5789" s="8" t="s">
        <v>4480</v>
      </c>
      <c r="D5789" s="4" t="s">
        <v>1012</v>
      </c>
      <c r="E5789" s="11">
        <f t="shared" si="180"/>
        <v>2.52</v>
      </c>
      <c r="F5789">
        <f t="shared" si="181"/>
        <v>97916</v>
      </c>
      <c r="H5789" s="14">
        <v>2.4700000000000002</v>
      </c>
      <c r="I5789" s="811">
        <v>2.52</v>
      </c>
    </row>
    <row r="5790" spans="2:9" x14ac:dyDescent="0.25">
      <c r="B5790" s="6">
        <v>97917</v>
      </c>
      <c r="C5790" s="9" t="s">
        <v>4481</v>
      </c>
      <c r="D5790" s="6" t="s">
        <v>1012</v>
      </c>
      <c r="E5790" s="11">
        <f t="shared" si="180"/>
        <v>2.1800000000000002</v>
      </c>
      <c r="F5790">
        <f t="shared" si="181"/>
        <v>97917</v>
      </c>
      <c r="H5790" s="11">
        <v>2.13</v>
      </c>
      <c r="I5790">
        <v>2.1800000000000002</v>
      </c>
    </row>
    <row r="5791" spans="2:9" ht="30" x14ac:dyDescent="0.25">
      <c r="B5791" s="4">
        <v>97918</v>
      </c>
      <c r="C5791" s="8" t="s">
        <v>4482</v>
      </c>
      <c r="D5791" s="4" t="s">
        <v>1012</v>
      </c>
      <c r="E5791" s="11">
        <f t="shared" si="180"/>
        <v>2.0099999999999998</v>
      </c>
      <c r="F5791">
        <f t="shared" si="181"/>
        <v>97918</v>
      </c>
      <c r="H5791" s="14">
        <v>1.96</v>
      </c>
      <c r="I5791" s="811">
        <v>2.0099999999999998</v>
      </c>
    </row>
    <row r="5792" spans="2:9" ht="30" x14ac:dyDescent="0.25">
      <c r="B5792" s="6">
        <v>97919</v>
      </c>
      <c r="C5792" s="9" t="s">
        <v>4483</v>
      </c>
      <c r="D5792" s="6" t="s">
        <v>1012</v>
      </c>
      <c r="E5792" s="11">
        <f t="shared" si="180"/>
        <v>0.79</v>
      </c>
      <c r="F5792">
        <f t="shared" si="181"/>
        <v>97919</v>
      </c>
      <c r="H5792" s="11">
        <v>0.77</v>
      </c>
      <c r="I5792">
        <v>0.79</v>
      </c>
    </row>
    <row r="5793" spans="2:9" x14ac:dyDescent="0.25">
      <c r="B5793" s="4">
        <v>101616</v>
      </c>
      <c r="C5793" s="8" t="s">
        <v>4807</v>
      </c>
      <c r="D5793" s="4" t="s">
        <v>64</v>
      </c>
      <c r="E5793" s="11">
        <f t="shared" si="180"/>
        <v>5.9</v>
      </c>
      <c r="F5793">
        <f t="shared" si="181"/>
        <v>101616</v>
      </c>
      <c r="H5793" s="14">
        <v>5.3</v>
      </c>
      <c r="I5793" s="811">
        <v>5.9</v>
      </c>
    </row>
    <row r="5794" spans="2:9" ht="30" x14ac:dyDescent="0.25">
      <c r="B5794" s="6">
        <v>101617</v>
      </c>
      <c r="C5794" s="9" t="s">
        <v>4808</v>
      </c>
      <c r="D5794" s="6" t="s">
        <v>64</v>
      </c>
      <c r="E5794" s="11">
        <f t="shared" si="180"/>
        <v>2.9</v>
      </c>
      <c r="F5794">
        <f t="shared" si="181"/>
        <v>101617</v>
      </c>
      <c r="H5794" s="11">
        <v>2.62</v>
      </c>
      <c r="I5794">
        <v>2.9</v>
      </c>
    </row>
    <row r="5795" spans="2:9" x14ac:dyDescent="0.25">
      <c r="B5795" s="4">
        <v>101618</v>
      </c>
      <c r="C5795" s="8" t="s">
        <v>4809</v>
      </c>
      <c r="D5795" s="4" t="s">
        <v>7</v>
      </c>
      <c r="E5795" s="11">
        <f t="shared" si="180"/>
        <v>265.55</v>
      </c>
      <c r="F5795">
        <f t="shared" si="181"/>
        <v>101618</v>
      </c>
      <c r="H5795" s="14">
        <v>253.83</v>
      </c>
      <c r="I5795" s="811">
        <v>265.55</v>
      </c>
    </row>
    <row r="5796" spans="2:9" x14ac:dyDescent="0.25">
      <c r="B5796" s="6">
        <v>101619</v>
      </c>
      <c r="C5796" s="9" t="s">
        <v>4810</v>
      </c>
      <c r="D5796" s="6" t="s">
        <v>7</v>
      </c>
      <c r="E5796" s="11">
        <f t="shared" si="180"/>
        <v>323.55</v>
      </c>
      <c r="F5796">
        <f t="shared" si="181"/>
        <v>101619</v>
      </c>
      <c r="H5796" s="11">
        <v>309.16000000000003</v>
      </c>
      <c r="I5796">
        <v>323.55</v>
      </c>
    </row>
    <row r="5797" spans="2:9" ht="30" x14ac:dyDescent="0.25">
      <c r="B5797" s="4">
        <v>101620</v>
      </c>
      <c r="C5797" s="8" t="s">
        <v>4811</v>
      </c>
      <c r="D5797" s="4" t="s">
        <v>7</v>
      </c>
      <c r="E5797" s="11">
        <f t="shared" si="180"/>
        <v>241.98</v>
      </c>
      <c r="F5797">
        <f t="shared" si="181"/>
        <v>101620</v>
      </c>
      <c r="H5797" s="14">
        <v>232.6</v>
      </c>
      <c r="I5797" s="811">
        <v>241.98</v>
      </c>
    </row>
    <row r="5798" spans="2:9" ht="30" x14ac:dyDescent="0.25">
      <c r="B5798" s="6">
        <v>101621</v>
      </c>
      <c r="C5798" s="9" t="s">
        <v>4812</v>
      </c>
      <c r="D5798" s="6" t="s">
        <v>7</v>
      </c>
      <c r="E5798" s="11">
        <f t="shared" si="180"/>
        <v>299.97000000000003</v>
      </c>
      <c r="F5798">
        <f t="shared" si="181"/>
        <v>101621</v>
      </c>
      <c r="H5798" s="11">
        <v>287.93</v>
      </c>
      <c r="I5798">
        <v>299.97000000000003</v>
      </c>
    </row>
    <row r="5799" spans="2:9" x14ac:dyDescent="0.25">
      <c r="B5799" s="4">
        <v>101622</v>
      </c>
      <c r="C5799" s="8" t="s">
        <v>4813</v>
      </c>
      <c r="D5799" s="4" t="s">
        <v>7</v>
      </c>
      <c r="E5799" s="11">
        <f t="shared" si="180"/>
        <v>235.95</v>
      </c>
      <c r="F5799">
        <f t="shared" si="181"/>
        <v>101622</v>
      </c>
      <c r="H5799" s="14">
        <v>229.77</v>
      </c>
      <c r="I5799" s="811">
        <v>235.95</v>
      </c>
    </row>
    <row r="5800" spans="2:9" x14ac:dyDescent="0.25">
      <c r="B5800" s="6">
        <v>101623</v>
      </c>
      <c r="C5800" s="9" t="s">
        <v>4814</v>
      </c>
      <c r="D5800" s="6" t="s">
        <v>7</v>
      </c>
      <c r="E5800" s="11">
        <f t="shared" si="180"/>
        <v>287.06</v>
      </c>
      <c r="F5800">
        <f t="shared" si="181"/>
        <v>101623</v>
      </c>
      <c r="H5800" s="11">
        <v>279.51</v>
      </c>
      <c r="I5800">
        <v>287.06</v>
      </c>
    </row>
    <row r="5801" spans="2:9" ht="30" x14ac:dyDescent="0.25">
      <c r="B5801" s="4">
        <v>101624</v>
      </c>
      <c r="C5801" s="8" t="s">
        <v>4815</v>
      </c>
      <c r="D5801" s="4" t="s">
        <v>7</v>
      </c>
      <c r="E5801" s="11">
        <f t="shared" si="180"/>
        <v>245.84</v>
      </c>
      <c r="F5801">
        <f t="shared" si="181"/>
        <v>101624</v>
      </c>
      <c r="H5801" s="14">
        <v>241.2</v>
      </c>
      <c r="I5801" s="807">
        <v>245.84</v>
      </c>
    </row>
    <row r="5802" spans="2:9" ht="30" x14ac:dyDescent="0.25">
      <c r="B5802" s="6">
        <v>101625</v>
      </c>
      <c r="C5802" s="9" t="s">
        <v>4816</v>
      </c>
      <c r="D5802" s="6" t="s">
        <v>7</v>
      </c>
      <c r="E5802" s="11">
        <f t="shared" si="180"/>
        <v>199.97</v>
      </c>
      <c r="F5802">
        <f t="shared" si="181"/>
        <v>101625</v>
      </c>
      <c r="H5802" s="11">
        <v>196.32</v>
      </c>
      <c r="I5802">
        <v>199.97</v>
      </c>
    </row>
    <row r="5803" spans="2:9" ht="30" x14ac:dyDescent="0.25">
      <c r="B5803" s="4">
        <v>101159</v>
      </c>
      <c r="C5803" s="8" t="s">
        <v>4270</v>
      </c>
      <c r="D5803" s="4" t="s">
        <v>64</v>
      </c>
      <c r="E5803" s="11">
        <f t="shared" si="180"/>
        <v>150.47999999999999</v>
      </c>
      <c r="F5803">
        <f t="shared" si="181"/>
        <v>101159</v>
      </c>
      <c r="H5803" s="14">
        <v>143.12</v>
      </c>
      <c r="I5803" s="807">
        <v>150.47999999999999</v>
      </c>
    </row>
    <row r="5804" spans="2:9" ht="30" x14ac:dyDescent="0.25">
      <c r="B5804" s="6">
        <v>103322</v>
      </c>
      <c r="C5804" s="9" t="s">
        <v>6823</v>
      </c>
      <c r="D5804" s="6" t="s">
        <v>64</v>
      </c>
      <c r="E5804" s="11">
        <f t="shared" si="180"/>
        <v>64.78</v>
      </c>
      <c r="F5804">
        <f t="shared" si="181"/>
        <v>103322</v>
      </c>
      <c r="H5804" s="11">
        <v>62.53</v>
      </c>
      <c r="I5804">
        <v>64.78</v>
      </c>
    </row>
    <row r="5805" spans="2:9" ht="30" x14ac:dyDescent="0.25">
      <c r="B5805" s="4">
        <v>103323</v>
      </c>
      <c r="C5805" s="8" t="s">
        <v>6824</v>
      </c>
      <c r="D5805" s="4" t="s">
        <v>64</v>
      </c>
      <c r="E5805" s="11">
        <f t="shared" si="180"/>
        <v>66.08</v>
      </c>
      <c r="F5805">
        <f t="shared" si="181"/>
        <v>103323</v>
      </c>
      <c r="H5805" s="14">
        <v>63.7</v>
      </c>
      <c r="I5805" s="811">
        <v>66.08</v>
      </c>
    </row>
    <row r="5806" spans="2:9" ht="30" x14ac:dyDescent="0.25">
      <c r="B5806" s="6">
        <v>103324</v>
      </c>
      <c r="C5806" s="9" t="s">
        <v>6825</v>
      </c>
      <c r="D5806" s="6" t="s">
        <v>64</v>
      </c>
      <c r="E5806" s="11">
        <f t="shared" si="180"/>
        <v>85.97</v>
      </c>
      <c r="F5806">
        <f t="shared" si="181"/>
        <v>103324</v>
      </c>
      <c r="H5806" s="11">
        <v>82.71</v>
      </c>
      <c r="I5806">
        <v>85.97</v>
      </c>
    </row>
    <row r="5807" spans="2:9" ht="30" x14ac:dyDescent="0.25">
      <c r="B5807" s="4">
        <v>103325</v>
      </c>
      <c r="C5807" s="8" t="s">
        <v>6826</v>
      </c>
      <c r="D5807" s="4" t="s">
        <v>64</v>
      </c>
      <c r="E5807" s="11">
        <f t="shared" si="180"/>
        <v>87.45</v>
      </c>
      <c r="F5807">
        <f t="shared" si="181"/>
        <v>103325</v>
      </c>
      <c r="H5807" s="14">
        <v>84.04</v>
      </c>
      <c r="I5807" s="811">
        <v>87.45</v>
      </c>
    </row>
    <row r="5808" spans="2:9" ht="30" x14ac:dyDescent="0.25">
      <c r="B5808" s="6">
        <v>103326</v>
      </c>
      <c r="C5808" s="9" t="s">
        <v>6827</v>
      </c>
      <c r="D5808" s="6" t="s">
        <v>64</v>
      </c>
      <c r="E5808" s="11">
        <f t="shared" si="180"/>
        <v>104.3</v>
      </c>
      <c r="F5808">
        <f t="shared" si="181"/>
        <v>103326</v>
      </c>
      <c r="H5808" s="11">
        <v>100.56</v>
      </c>
      <c r="I5808">
        <v>104.3</v>
      </c>
    </row>
    <row r="5809" spans="2:9" ht="30" x14ac:dyDescent="0.25">
      <c r="B5809" s="4">
        <v>103327</v>
      </c>
      <c r="C5809" s="8" t="s">
        <v>6828</v>
      </c>
      <c r="D5809" s="4" t="s">
        <v>64</v>
      </c>
      <c r="E5809" s="11">
        <f t="shared" si="180"/>
        <v>106.03</v>
      </c>
      <c r="F5809">
        <f t="shared" si="181"/>
        <v>103327</v>
      </c>
      <c r="H5809" s="14">
        <v>102.11</v>
      </c>
      <c r="I5809" s="811">
        <v>106.03</v>
      </c>
    </row>
    <row r="5810" spans="2:9" ht="30" x14ac:dyDescent="0.25">
      <c r="B5810" s="6">
        <v>103328</v>
      </c>
      <c r="C5810" s="9" t="s">
        <v>6829</v>
      </c>
      <c r="D5810" s="6" t="s">
        <v>64</v>
      </c>
      <c r="E5810" s="11">
        <f t="shared" si="180"/>
        <v>93.49</v>
      </c>
      <c r="F5810">
        <f t="shared" si="181"/>
        <v>103328</v>
      </c>
      <c r="H5810" s="11">
        <v>87.51</v>
      </c>
      <c r="I5810">
        <v>93.49</v>
      </c>
    </row>
    <row r="5811" spans="2:9" ht="30" x14ac:dyDescent="0.25">
      <c r="B5811" s="4">
        <v>103329</v>
      </c>
      <c r="C5811" s="8" t="s">
        <v>6830</v>
      </c>
      <c r="D5811" s="4" t="s">
        <v>64</v>
      </c>
      <c r="E5811" s="11">
        <f t="shared" si="180"/>
        <v>94.63</v>
      </c>
      <c r="F5811">
        <f t="shared" si="181"/>
        <v>103329</v>
      </c>
      <c r="H5811" s="14">
        <v>88.54</v>
      </c>
      <c r="I5811" s="811">
        <v>94.63</v>
      </c>
    </row>
    <row r="5812" spans="2:9" ht="30" x14ac:dyDescent="0.25">
      <c r="B5812" s="6">
        <v>103330</v>
      </c>
      <c r="C5812" s="9" t="s">
        <v>6831</v>
      </c>
      <c r="D5812" s="6" t="s">
        <v>64</v>
      </c>
      <c r="E5812" s="11">
        <f t="shared" si="180"/>
        <v>89.71</v>
      </c>
      <c r="F5812">
        <f t="shared" si="181"/>
        <v>103330</v>
      </c>
      <c r="H5812" s="11">
        <v>85.23</v>
      </c>
      <c r="I5812">
        <v>89.71</v>
      </c>
    </row>
    <row r="5813" spans="2:9" ht="30" x14ac:dyDescent="0.25">
      <c r="B5813" s="4">
        <v>103331</v>
      </c>
      <c r="C5813" s="8" t="s">
        <v>6832</v>
      </c>
      <c r="D5813" s="4" t="s">
        <v>64</v>
      </c>
      <c r="E5813" s="11">
        <f t="shared" si="180"/>
        <v>90.94</v>
      </c>
      <c r="F5813">
        <f t="shared" si="181"/>
        <v>103331</v>
      </c>
      <c r="H5813" s="14">
        <v>86.33</v>
      </c>
      <c r="I5813" s="811">
        <v>90.94</v>
      </c>
    </row>
    <row r="5814" spans="2:9" ht="30" x14ac:dyDescent="0.25">
      <c r="B5814" s="6">
        <v>103332</v>
      </c>
      <c r="C5814" s="9" t="s">
        <v>6833</v>
      </c>
      <c r="D5814" s="6" t="s">
        <v>64</v>
      </c>
      <c r="E5814" s="11">
        <f t="shared" si="180"/>
        <v>121.91</v>
      </c>
      <c r="F5814">
        <f t="shared" si="181"/>
        <v>103332</v>
      </c>
      <c r="H5814" s="11">
        <v>113.76</v>
      </c>
      <c r="I5814">
        <v>121.91</v>
      </c>
    </row>
    <row r="5815" spans="2:9" ht="30" x14ac:dyDescent="0.25">
      <c r="B5815" s="4">
        <v>103333</v>
      </c>
      <c r="C5815" s="8" t="s">
        <v>6834</v>
      </c>
      <c r="D5815" s="4" t="s">
        <v>64</v>
      </c>
      <c r="E5815" s="11">
        <f t="shared" si="180"/>
        <v>123.22</v>
      </c>
      <c r="F5815">
        <f t="shared" si="181"/>
        <v>103333</v>
      </c>
      <c r="H5815" s="14">
        <v>114.94</v>
      </c>
      <c r="I5815" s="811">
        <v>123.22</v>
      </c>
    </row>
    <row r="5816" spans="2:9" ht="30" x14ac:dyDescent="0.25">
      <c r="B5816" s="6">
        <v>103334</v>
      </c>
      <c r="C5816" s="9" t="s">
        <v>6835</v>
      </c>
      <c r="D5816" s="6" t="s">
        <v>64</v>
      </c>
      <c r="E5816" s="11">
        <f t="shared" si="180"/>
        <v>150.86000000000001</v>
      </c>
      <c r="F5816">
        <f t="shared" si="181"/>
        <v>103334</v>
      </c>
      <c r="H5816" s="11">
        <v>142.19999999999999</v>
      </c>
      <c r="I5816">
        <v>150.86000000000001</v>
      </c>
    </row>
    <row r="5817" spans="2:9" ht="30" x14ac:dyDescent="0.25">
      <c r="B5817" s="4">
        <v>103335</v>
      </c>
      <c r="C5817" s="8" t="s">
        <v>6836</v>
      </c>
      <c r="D5817" s="4" t="s">
        <v>64</v>
      </c>
      <c r="E5817" s="11">
        <f t="shared" si="180"/>
        <v>153.15</v>
      </c>
      <c r="F5817">
        <f t="shared" si="181"/>
        <v>103335</v>
      </c>
      <c r="H5817" s="14">
        <v>144.26</v>
      </c>
      <c r="I5817" s="811">
        <v>153.15</v>
      </c>
    </row>
    <row r="5818" spans="2:9" ht="30" x14ac:dyDescent="0.25">
      <c r="B5818" s="6">
        <v>103350</v>
      </c>
      <c r="C5818" s="9" t="s">
        <v>6837</v>
      </c>
      <c r="D5818" s="6" t="s">
        <v>64</v>
      </c>
      <c r="E5818" s="11">
        <f t="shared" si="180"/>
        <v>186.36</v>
      </c>
      <c r="F5818">
        <f t="shared" si="181"/>
        <v>103350</v>
      </c>
      <c r="H5818" s="11">
        <v>175.15</v>
      </c>
      <c r="I5818">
        <v>186.36</v>
      </c>
    </row>
    <row r="5819" spans="2:9" ht="30" x14ac:dyDescent="0.25">
      <c r="B5819" s="4">
        <v>103351</v>
      </c>
      <c r="C5819" s="8" t="s">
        <v>6838</v>
      </c>
      <c r="D5819" s="4" t="s">
        <v>64</v>
      </c>
      <c r="E5819" s="11">
        <f t="shared" si="180"/>
        <v>188.04</v>
      </c>
      <c r="F5819">
        <f t="shared" si="181"/>
        <v>103351</v>
      </c>
      <c r="H5819" s="14">
        <v>176.66</v>
      </c>
      <c r="I5819" s="811">
        <v>188.04</v>
      </c>
    </row>
    <row r="5820" spans="2:9" ht="30" x14ac:dyDescent="0.25">
      <c r="B5820" s="6">
        <v>103356</v>
      </c>
      <c r="C5820" s="9" t="s">
        <v>6839</v>
      </c>
      <c r="D5820" s="6" t="s">
        <v>64</v>
      </c>
      <c r="E5820" s="11">
        <f t="shared" si="180"/>
        <v>60.44</v>
      </c>
      <c r="F5820">
        <f t="shared" si="181"/>
        <v>103356</v>
      </c>
      <c r="H5820" s="11">
        <v>57.56</v>
      </c>
      <c r="I5820">
        <v>60.44</v>
      </c>
    </row>
    <row r="5821" spans="2:9" ht="30" x14ac:dyDescent="0.25">
      <c r="B5821" s="4">
        <v>103357</v>
      </c>
      <c r="C5821" s="8" t="s">
        <v>6840</v>
      </c>
      <c r="D5821" s="4" t="s">
        <v>64</v>
      </c>
      <c r="E5821" s="11">
        <f t="shared" si="180"/>
        <v>61.41</v>
      </c>
      <c r="F5821">
        <f t="shared" si="181"/>
        <v>103357</v>
      </c>
      <c r="H5821" s="14">
        <v>58.43</v>
      </c>
      <c r="I5821" s="811">
        <v>61.41</v>
      </c>
    </row>
    <row r="5822" spans="2:9" ht="30" x14ac:dyDescent="0.25">
      <c r="B5822" s="6">
        <v>89282</v>
      </c>
      <c r="C5822" s="9" t="s">
        <v>8868</v>
      </c>
      <c r="D5822" s="6" t="s">
        <v>64</v>
      </c>
      <c r="E5822" s="11">
        <f t="shared" si="180"/>
        <v>81.599999999999994</v>
      </c>
      <c r="F5822">
        <f t="shared" si="181"/>
        <v>89282</v>
      </c>
      <c r="H5822" s="11">
        <v>79.069999999999993</v>
      </c>
      <c r="I5822">
        <v>81.599999999999994</v>
      </c>
    </row>
    <row r="5823" spans="2:9" ht="30" x14ac:dyDescent="0.25">
      <c r="B5823" s="4">
        <v>89283</v>
      </c>
      <c r="C5823" s="8" t="s">
        <v>8869</v>
      </c>
      <c r="D5823" s="4" t="s">
        <v>64</v>
      </c>
      <c r="E5823" s="11">
        <f t="shared" si="180"/>
        <v>83.14</v>
      </c>
      <c r="F5823">
        <f t="shared" si="181"/>
        <v>89283</v>
      </c>
      <c r="H5823" s="14">
        <v>80.459999999999994</v>
      </c>
      <c r="I5823" s="811">
        <v>83.14</v>
      </c>
    </row>
    <row r="5824" spans="2:9" ht="30" x14ac:dyDescent="0.25">
      <c r="B5824" s="6">
        <v>89290</v>
      </c>
      <c r="C5824" s="9" t="s">
        <v>8870</v>
      </c>
      <c r="D5824" s="6" t="s">
        <v>64</v>
      </c>
      <c r="E5824" s="11">
        <f t="shared" si="180"/>
        <v>90.74</v>
      </c>
      <c r="F5824">
        <f t="shared" si="181"/>
        <v>89290</v>
      </c>
      <c r="H5824" s="11">
        <v>87.44</v>
      </c>
      <c r="I5824">
        <v>90.74</v>
      </c>
    </row>
    <row r="5825" spans="2:9" ht="30" x14ac:dyDescent="0.25">
      <c r="B5825" s="4">
        <v>89291</v>
      </c>
      <c r="C5825" s="8" t="s">
        <v>8871</v>
      </c>
      <c r="D5825" s="4" t="s">
        <v>64</v>
      </c>
      <c r="E5825" s="11">
        <f t="shared" si="180"/>
        <v>92.45</v>
      </c>
      <c r="F5825">
        <f t="shared" si="181"/>
        <v>89291</v>
      </c>
      <c r="H5825" s="14">
        <v>88.98</v>
      </c>
      <c r="I5825" s="811">
        <v>92.45</v>
      </c>
    </row>
    <row r="5826" spans="2:9" ht="30" x14ac:dyDescent="0.25">
      <c r="B5826" s="6">
        <v>89298</v>
      </c>
      <c r="C5826" s="9" t="s">
        <v>8872</v>
      </c>
      <c r="D5826" s="6" t="s">
        <v>64</v>
      </c>
      <c r="E5826" s="11">
        <f t="shared" si="180"/>
        <v>92.32</v>
      </c>
      <c r="F5826">
        <f t="shared" si="181"/>
        <v>89298</v>
      </c>
      <c r="H5826" s="11">
        <v>88.91</v>
      </c>
      <c r="I5826">
        <v>92.32</v>
      </c>
    </row>
    <row r="5827" spans="2:9" ht="30" x14ac:dyDescent="0.25">
      <c r="B5827" s="4">
        <v>89299</v>
      </c>
      <c r="C5827" s="8" t="s">
        <v>8873</v>
      </c>
      <c r="D5827" s="4" t="s">
        <v>64</v>
      </c>
      <c r="E5827" s="11">
        <f t="shared" ref="E5827:E5890" si="182">IF($K$2=$H$1,H5827,I5827)</f>
        <v>94.37</v>
      </c>
      <c r="F5827">
        <f t="shared" ref="F5827:F5890" si="183">IF(LEN($B5827)=7,CONCATENATE(MID($B5827,1,6),"00",RIGHT($B5827,1)),IF(LEN($B5827)=8,CONCATENATE(MID($B5827,1,6),"0",RIGHT($B5827,2)),$B5827))</f>
        <v>89299</v>
      </c>
      <c r="H5827" s="14">
        <v>90.76</v>
      </c>
      <c r="I5827" s="811">
        <v>94.37</v>
      </c>
    </row>
    <row r="5828" spans="2:9" ht="30" x14ac:dyDescent="0.25">
      <c r="B5828" s="6">
        <v>89306</v>
      </c>
      <c r="C5828" s="9" t="s">
        <v>8874</v>
      </c>
      <c r="D5828" s="6" t="s">
        <v>64</v>
      </c>
      <c r="E5828" s="11">
        <f t="shared" si="182"/>
        <v>105.86</v>
      </c>
      <c r="F5828">
        <f t="shared" si="183"/>
        <v>89306</v>
      </c>
      <c r="H5828" s="11">
        <v>101.27</v>
      </c>
      <c r="I5828">
        <v>105.86</v>
      </c>
    </row>
    <row r="5829" spans="2:9" ht="30" x14ac:dyDescent="0.25">
      <c r="B5829" s="4">
        <v>89307</v>
      </c>
      <c r="C5829" s="8" t="s">
        <v>8875</v>
      </c>
      <c r="D5829" s="4" t="s">
        <v>64</v>
      </c>
      <c r="E5829" s="11">
        <f t="shared" si="182"/>
        <v>108.15</v>
      </c>
      <c r="F5829">
        <f t="shared" si="183"/>
        <v>89307</v>
      </c>
      <c r="H5829" s="14">
        <v>103.33</v>
      </c>
      <c r="I5829" s="811">
        <v>108.15</v>
      </c>
    </row>
    <row r="5830" spans="2:9" x14ac:dyDescent="0.25">
      <c r="B5830" s="6">
        <v>101157</v>
      </c>
      <c r="C5830" s="9" t="s">
        <v>6614</v>
      </c>
      <c r="D5830" s="6" t="s">
        <v>64</v>
      </c>
      <c r="E5830" s="11">
        <f t="shared" si="182"/>
        <v>72.180000000000007</v>
      </c>
      <c r="F5830">
        <f t="shared" si="183"/>
        <v>101157</v>
      </c>
      <c r="H5830" s="11">
        <v>70.400000000000006</v>
      </c>
      <c r="I5830">
        <v>72.180000000000007</v>
      </c>
    </row>
    <row r="5831" spans="2:9" x14ac:dyDescent="0.25">
      <c r="B5831" s="4">
        <v>101158</v>
      </c>
      <c r="C5831" s="8" t="s">
        <v>6615</v>
      </c>
      <c r="D5831" s="4" t="s">
        <v>64</v>
      </c>
      <c r="E5831" s="11">
        <f t="shared" si="182"/>
        <v>95.1</v>
      </c>
      <c r="F5831">
        <f t="shared" si="183"/>
        <v>101158</v>
      </c>
      <c r="H5831" s="14">
        <v>93.02</v>
      </c>
      <c r="I5831" s="811">
        <v>95.1</v>
      </c>
    </row>
    <row r="5832" spans="2:9" ht="30" x14ac:dyDescent="0.25">
      <c r="B5832" s="6">
        <v>101162</v>
      </c>
      <c r="C5832" s="9" t="s">
        <v>4271</v>
      </c>
      <c r="D5832" s="6" t="s">
        <v>64</v>
      </c>
      <c r="E5832" s="11">
        <f t="shared" si="182"/>
        <v>169.13</v>
      </c>
      <c r="F5832">
        <f t="shared" si="183"/>
        <v>101162</v>
      </c>
      <c r="H5832" s="11">
        <v>160.85</v>
      </c>
      <c r="I5832">
        <v>169.13</v>
      </c>
    </row>
    <row r="5833" spans="2:9" ht="30" x14ac:dyDescent="0.25">
      <c r="B5833" s="4">
        <v>103316</v>
      </c>
      <c r="C5833" s="8" t="s">
        <v>6841</v>
      </c>
      <c r="D5833" s="4" t="s">
        <v>64</v>
      </c>
      <c r="E5833" s="11">
        <f t="shared" si="182"/>
        <v>77.900000000000006</v>
      </c>
      <c r="F5833">
        <f t="shared" si="183"/>
        <v>103316</v>
      </c>
      <c r="H5833" s="14">
        <v>75.150000000000006</v>
      </c>
      <c r="I5833" s="811">
        <v>77.900000000000006</v>
      </c>
    </row>
    <row r="5834" spans="2:9" ht="30" x14ac:dyDescent="0.25">
      <c r="B5834" s="6">
        <v>103317</v>
      </c>
      <c r="C5834" s="9" t="s">
        <v>6842</v>
      </c>
      <c r="D5834" s="6" t="s">
        <v>64</v>
      </c>
      <c r="E5834" s="11">
        <f t="shared" si="182"/>
        <v>78.989999999999995</v>
      </c>
      <c r="F5834">
        <f t="shared" si="183"/>
        <v>103317</v>
      </c>
      <c r="H5834" s="11">
        <v>76.13</v>
      </c>
      <c r="I5834">
        <v>78.989999999999995</v>
      </c>
    </row>
    <row r="5835" spans="2:9" ht="30" x14ac:dyDescent="0.25">
      <c r="B5835" s="4">
        <v>103318</v>
      </c>
      <c r="C5835" s="8" t="s">
        <v>6843</v>
      </c>
      <c r="D5835" s="4" t="s">
        <v>64</v>
      </c>
      <c r="E5835" s="11">
        <f t="shared" si="182"/>
        <v>100.66</v>
      </c>
      <c r="F5835">
        <f t="shared" si="183"/>
        <v>103318</v>
      </c>
      <c r="H5835" s="14">
        <v>96.91</v>
      </c>
      <c r="I5835" s="811">
        <v>100.66</v>
      </c>
    </row>
    <row r="5836" spans="2:9" ht="30" x14ac:dyDescent="0.25">
      <c r="B5836" s="6">
        <v>103319</v>
      </c>
      <c r="C5836" s="9" t="s">
        <v>6844</v>
      </c>
      <c r="D5836" s="6" t="s">
        <v>64</v>
      </c>
      <c r="E5836" s="11">
        <f t="shared" si="182"/>
        <v>101.94</v>
      </c>
      <c r="F5836">
        <f t="shared" si="183"/>
        <v>103319</v>
      </c>
      <c r="H5836" s="11">
        <v>98.06</v>
      </c>
      <c r="I5836">
        <v>101.94</v>
      </c>
    </row>
    <row r="5837" spans="2:9" ht="30" x14ac:dyDescent="0.25">
      <c r="B5837" s="4">
        <v>103320</v>
      </c>
      <c r="C5837" s="8" t="s">
        <v>6845</v>
      </c>
      <c r="D5837" s="4" t="s">
        <v>64</v>
      </c>
      <c r="E5837" s="11">
        <f t="shared" si="182"/>
        <v>121.66</v>
      </c>
      <c r="F5837">
        <f t="shared" si="183"/>
        <v>103320</v>
      </c>
      <c r="H5837" s="14">
        <v>117.4</v>
      </c>
      <c r="I5837" s="811">
        <v>121.66</v>
      </c>
    </row>
    <row r="5838" spans="2:9" ht="30" x14ac:dyDescent="0.25">
      <c r="B5838" s="6">
        <v>103321</v>
      </c>
      <c r="C5838" s="9" t="s">
        <v>6846</v>
      </c>
      <c r="D5838" s="6" t="s">
        <v>64</v>
      </c>
      <c r="E5838" s="11">
        <f t="shared" si="182"/>
        <v>123.26</v>
      </c>
      <c r="F5838">
        <f t="shared" si="183"/>
        <v>103321</v>
      </c>
      <c r="H5838" s="11">
        <v>118.84</v>
      </c>
      <c r="I5838">
        <v>123.26</v>
      </c>
    </row>
    <row r="5839" spans="2:9" ht="30" x14ac:dyDescent="0.25">
      <c r="B5839" s="4">
        <v>103336</v>
      </c>
      <c r="C5839" s="8" t="s">
        <v>6847</v>
      </c>
      <c r="D5839" s="4" t="s">
        <v>64</v>
      </c>
      <c r="E5839" s="11">
        <f t="shared" si="182"/>
        <v>86.59</v>
      </c>
      <c r="F5839">
        <f t="shared" si="183"/>
        <v>103336</v>
      </c>
      <c r="H5839" s="14">
        <v>83.04</v>
      </c>
      <c r="I5839" s="811">
        <v>86.59</v>
      </c>
    </row>
    <row r="5840" spans="2:9" ht="30" x14ac:dyDescent="0.25">
      <c r="B5840" s="6">
        <v>103337</v>
      </c>
      <c r="C5840" s="9" t="s">
        <v>6848</v>
      </c>
      <c r="D5840" s="6" t="s">
        <v>64</v>
      </c>
      <c r="E5840" s="11">
        <f t="shared" si="182"/>
        <v>87.68</v>
      </c>
      <c r="F5840">
        <f t="shared" si="183"/>
        <v>103337</v>
      </c>
      <c r="H5840" s="11">
        <v>84.02</v>
      </c>
      <c r="I5840">
        <v>87.68</v>
      </c>
    </row>
    <row r="5841" spans="2:9" ht="30" x14ac:dyDescent="0.25">
      <c r="B5841" s="4">
        <v>103338</v>
      </c>
      <c r="C5841" s="8" t="s">
        <v>6849</v>
      </c>
      <c r="D5841" s="4" t="s">
        <v>64</v>
      </c>
      <c r="E5841" s="11">
        <f t="shared" si="182"/>
        <v>113.56</v>
      </c>
      <c r="F5841">
        <f t="shared" si="183"/>
        <v>103338</v>
      </c>
      <c r="H5841" s="14">
        <v>108.72</v>
      </c>
      <c r="I5841" s="811">
        <v>113.56</v>
      </c>
    </row>
    <row r="5842" spans="2:9" ht="30" x14ac:dyDescent="0.25">
      <c r="B5842" s="6">
        <v>103339</v>
      </c>
      <c r="C5842" s="9" t="s">
        <v>6850</v>
      </c>
      <c r="D5842" s="6" t="s">
        <v>64</v>
      </c>
      <c r="E5842" s="11">
        <f t="shared" si="182"/>
        <v>114.84</v>
      </c>
      <c r="F5842">
        <f t="shared" si="183"/>
        <v>103339</v>
      </c>
      <c r="H5842" s="11">
        <v>109.87</v>
      </c>
      <c r="I5842">
        <v>114.84</v>
      </c>
    </row>
    <row r="5843" spans="2:9" ht="30" x14ac:dyDescent="0.25">
      <c r="B5843" s="4">
        <v>103340</v>
      </c>
      <c r="C5843" s="8" t="s">
        <v>6851</v>
      </c>
      <c r="D5843" s="4" t="s">
        <v>64</v>
      </c>
      <c r="E5843" s="11">
        <f t="shared" si="182"/>
        <v>138.31</v>
      </c>
      <c r="F5843">
        <f t="shared" si="183"/>
        <v>103340</v>
      </c>
      <c r="H5843" s="14">
        <v>132.80000000000001</v>
      </c>
      <c r="I5843" s="811">
        <v>138.31</v>
      </c>
    </row>
    <row r="5844" spans="2:9" ht="30" x14ac:dyDescent="0.25">
      <c r="B5844" s="6">
        <v>103341</v>
      </c>
      <c r="C5844" s="9" t="s">
        <v>6852</v>
      </c>
      <c r="D5844" s="6" t="s">
        <v>64</v>
      </c>
      <c r="E5844" s="11">
        <f t="shared" si="182"/>
        <v>139.91</v>
      </c>
      <c r="F5844">
        <f t="shared" si="183"/>
        <v>103341</v>
      </c>
      <c r="H5844" s="11">
        <v>134.24</v>
      </c>
      <c r="I5844">
        <v>139.91</v>
      </c>
    </row>
    <row r="5845" spans="2:9" ht="30" x14ac:dyDescent="0.25">
      <c r="B5845" s="4">
        <v>103342</v>
      </c>
      <c r="C5845" s="8" t="s">
        <v>6853</v>
      </c>
      <c r="D5845" s="4" t="s">
        <v>64</v>
      </c>
      <c r="E5845" s="11">
        <f t="shared" si="182"/>
        <v>117.95</v>
      </c>
      <c r="F5845">
        <f t="shared" si="183"/>
        <v>103342</v>
      </c>
      <c r="H5845" s="14">
        <v>113.7</v>
      </c>
      <c r="I5845" s="811">
        <v>117.95</v>
      </c>
    </row>
    <row r="5846" spans="2:9" ht="30" x14ac:dyDescent="0.25">
      <c r="B5846" s="6">
        <v>103343</v>
      </c>
      <c r="C5846" s="9" t="s">
        <v>6854</v>
      </c>
      <c r="D5846" s="6" t="s">
        <v>64</v>
      </c>
      <c r="E5846" s="11">
        <f t="shared" si="182"/>
        <v>119.36</v>
      </c>
      <c r="F5846">
        <f t="shared" si="183"/>
        <v>103343</v>
      </c>
      <c r="H5846" s="11">
        <v>114.98</v>
      </c>
      <c r="I5846">
        <v>119.36</v>
      </c>
    </row>
    <row r="5847" spans="2:9" ht="30" x14ac:dyDescent="0.25">
      <c r="B5847" s="4">
        <v>89453</v>
      </c>
      <c r="C5847" s="8" t="s">
        <v>8419</v>
      </c>
      <c r="D5847" s="4" t="s">
        <v>64</v>
      </c>
      <c r="E5847" s="11">
        <f t="shared" si="182"/>
        <v>90.86</v>
      </c>
      <c r="F5847">
        <f t="shared" si="183"/>
        <v>89453</v>
      </c>
      <c r="H5847" s="14">
        <v>88.68</v>
      </c>
      <c r="I5847" s="811">
        <v>90.86</v>
      </c>
    </row>
    <row r="5848" spans="2:9" ht="30" x14ac:dyDescent="0.25">
      <c r="B5848" s="6">
        <v>89455</v>
      </c>
      <c r="C5848" s="9" t="s">
        <v>8420</v>
      </c>
      <c r="D5848" s="6" t="s">
        <v>64</v>
      </c>
      <c r="E5848" s="11">
        <f t="shared" si="182"/>
        <v>111.47</v>
      </c>
      <c r="F5848">
        <f t="shared" si="183"/>
        <v>89455</v>
      </c>
      <c r="H5848" s="11">
        <v>109.15</v>
      </c>
      <c r="I5848">
        <v>111.47</v>
      </c>
    </row>
    <row r="5849" spans="2:9" ht="30" x14ac:dyDescent="0.25">
      <c r="B5849" s="4">
        <v>89462</v>
      </c>
      <c r="C5849" s="8" t="s">
        <v>8421</v>
      </c>
      <c r="D5849" s="4" t="s">
        <v>64</v>
      </c>
      <c r="E5849" s="11">
        <f t="shared" si="182"/>
        <v>118.49</v>
      </c>
      <c r="F5849">
        <f t="shared" si="183"/>
        <v>89462</v>
      </c>
      <c r="H5849" s="14">
        <v>114.95</v>
      </c>
      <c r="I5849" s="811">
        <v>118.49</v>
      </c>
    </row>
    <row r="5850" spans="2:9" ht="30" x14ac:dyDescent="0.25">
      <c r="B5850" s="6">
        <v>89464</v>
      </c>
      <c r="C5850" s="9" t="s">
        <v>9219</v>
      </c>
      <c r="D5850" s="6" t="s">
        <v>64</v>
      </c>
      <c r="E5850" s="11">
        <f t="shared" si="182"/>
        <v>140.72</v>
      </c>
      <c r="F5850">
        <f t="shared" si="183"/>
        <v>89464</v>
      </c>
      <c r="H5850" s="11">
        <v>136.91</v>
      </c>
      <c r="I5850">
        <v>140.72</v>
      </c>
    </row>
    <row r="5851" spans="2:9" ht="30" x14ac:dyDescent="0.25">
      <c r="B5851" s="4">
        <v>89470</v>
      </c>
      <c r="C5851" s="8" t="s">
        <v>8422</v>
      </c>
      <c r="D5851" s="4" t="s">
        <v>64</v>
      </c>
      <c r="E5851" s="11">
        <f t="shared" si="182"/>
        <v>101.74</v>
      </c>
      <c r="F5851">
        <f t="shared" si="183"/>
        <v>89470</v>
      </c>
      <c r="H5851" s="14">
        <v>98.71</v>
      </c>
      <c r="I5851" s="811">
        <v>101.74</v>
      </c>
    </row>
    <row r="5852" spans="2:9" ht="30" x14ac:dyDescent="0.25">
      <c r="B5852" s="6">
        <v>89472</v>
      </c>
      <c r="C5852" s="9" t="s">
        <v>8423</v>
      </c>
      <c r="D5852" s="6" t="s">
        <v>64</v>
      </c>
      <c r="E5852" s="11">
        <f t="shared" si="182"/>
        <v>123.46</v>
      </c>
      <c r="F5852">
        <f t="shared" si="183"/>
        <v>89472</v>
      </c>
      <c r="H5852" s="11">
        <v>120.2</v>
      </c>
      <c r="I5852">
        <v>123.46</v>
      </c>
    </row>
    <row r="5853" spans="2:9" ht="30" x14ac:dyDescent="0.25">
      <c r="B5853" s="4">
        <v>89478</v>
      </c>
      <c r="C5853" s="8" t="s">
        <v>8424</v>
      </c>
      <c r="D5853" s="4" t="s">
        <v>64</v>
      </c>
      <c r="E5853" s="11">
        <f t="shared" si="182"/>
        <v>136.19</v>
      </c>
      <c r="F5853">
        <f t="shared" si="183"/>
        <v>89478</v>
      </c>
      <c r="H5853" s="14">
        <v>131.13999999999999</v>
      </c>
      <c r="I5853" s="811">
        <v>136.19</v>
      </c>
    </row>
    <row r="5854" spans="2:9" ht="30" x14ac:dyDescent="0.25">
      <c r="B5854" s="6">
        <v>89480</v>
      </c>
      <c r="C5854" s="9" t="s">
        <v>8425</v>
      </c>
      <c r="D5854" s="6" t="s">
        <v>64</v>
      </c>
      <c r="E5854" s="11">
        <f t="shared" si="182"/>
        <v>159.56</v>
      </c>
      <c r="F5854">
        <f t="shared" si="183"/>
        <v>89480</v>
      </c>
      <c r="H5854" s="11">
        <v>154.15</v>
      </c>
      <c r="I5854">
        <v>159.56</v>
      </c>
    </row>
    <row r="5855" spans="2:9" ht="30" x14ac:dyDescent="0.25">
      <c r="B5855" s="4">
        <v>101161</v>
      </c>
      <c r="C5855" s="8" t="s">
        <v>4272</v>
      </c>
      <c r="D5855" s="4" t="s">
        <v>64</v>
      </c>
      <c r="E5855" s="11">
        <f t="shared" si="182"/>
        <v>234.04</v>
      </c>
      <c r="F5855">
        <f t="shared" si="183"/>
        <v>101161</v>
      </c>
      <c r="H5855" s="14">
        <v>226.46</v>
      </c>
      <c r="I5855" s="811">
        <v>234.04</v>
      </c>
    </row>
    <row r="5856" spans="2:9" ht="30" x14ac:dyDescent="0.25">
      <c r="B5856" s="6">
        <v>101163</v>
      </c>
      <c r="C5856" s="9" t="s">
        <v>4273</v>
      </c>
      <c r="D5856" s="6" t="s">
        <v>64</v>
      </c>
      <c r="E5856" s="11">
        <f t="shared" si="182"/>
        <v>935.37</v>
      </c>
      <c r="F5856">
        <f t="shared" si="183"/>
        <v>101163</v>
      </c>
      <c r="H5856" s="11">
        <v>919.91</v>
      </c>
      <c r="I5856">
        <v>935.37</v>
      </c>
    </row>
    <row r="5857" spans="2:9" ht="30" x14ac:dyDescent="0.25">
      <c r="B5857" s="4">
        <v>101164</v>
      </c>
      <c r="C5857" s="8" t="s">
        <v>4274</v>
      </c>
      <c r="D5857" s="4" t="s">
        <v>64</v>
      </c>
      <c r="E5857" s="11">
        <f t="shared" si="182"/>
        <v>948.73</v>
      </c>
      <c r="F5857">
        <f t="shared" si="183"/>
        <v>101164</v>
      </c>
      <c r="H5857" s="14">
        <v>933.21</v>
      </c>
      <c r="I5857" s="811">
        <v>948.73</v>
      </c>
    </row>
    <row r="5858" spans="2:9" ht="30" x14ac:dyDescent="0.25">
      <c r="B5858" s="6">
        <v>96358</v>
      </c>
      <c r="C5858" s="9" t="s">
        <v>9229</v>
      </c>
      <c r="D5858" s="6" t="s">
        <v>64</v>
      </c>
      <c r="E5858" s="11">
        <f t="shared" si="182"/>
        <v>100.42</v>
      </c>
      <c r="F5858">
        <f t="shared" si="183"/>
        <v>96358</v>
      </c>
      <c r="H5858" s="11">
        <v>98.83</v>
      </c>
      <c r="I5858">
        <v>100.42</v>
      </c>
    </row>
    <row r="5859" spans="2:9" ht="30" x14ac:dyDescent="0.25">
      <c r="B5859" s="4">
        <v>96359</v>
      </c>
      <c r="C5859" s="8" t="s">
        <v>9230</v>
      </c>
      <c r="D5859" s="4" t="s">
        <v>64</v>
      </c>
      <c r="E5859" s="11">
        <f t="shared" si="182"/>
        <v>110.63</v>
      </c>
      <c r="F5859">
        <f t="shared" si="183"/>
        <v>96359</v>
      </c>
      <c r="H5859" s="14">
        <v>108.81</v>
      </c>
      <c r="I5859" s="811">
        <v>110.63</v>
      </c>
    </row>
    <row r="5860" spans="2:9" ht="30" x14ac:dyDescent="0.25">
      <c r="B5860" s="6">
        <v>96360</v>
      </c>
      <c r="C5860" s="9" t="s">
        <v>9231</v>
      </c>
      <c r="D5860" s="6" t="s">
        <v>64</v>
      </c>
      <c r="E5860" s="11">
        <f t="shared" si="182"/>
        <v>126.5</v>
      </c>
      <c r="F5860">
        <f t="shared" si="183"/>
        <v>96360</v>
      </c>
      <c r="H5860" s="11">
        <v>124.62</v>
      </c>
      <c r="I5860">
        <v>126.5</v>
      </c>
    </row>
    <row r="5861" spans="2:9" ht="30" x14ac:dyDescent="0.25">
      <c r="B5861" s="4">
        <v>96361</v>
      </c>
      <c r="C5861" s="8" t="s">
        <v>9232</v>
      </c>
      <c r="D5861" s="4" t="s">
        <v>64</v>
      </c>
      <c r="E5861" s="11">
        <f t="shared" si="182"/>
        <v>145.88</v>
      </c>
      <c r="F5861">
        <f t="shared" si="183"/>
        <v>96361</v>
      </c>
      <c r="H5861" s="14">
        <v>143.66</v>
      </c>
      <c r="I5861" s="811">
        <v>145.88</v>
      </c>
    </row>
    <row r="5862" spans="2:9" ht="30" x14ac:dyDescent="0.25">
      <c r="B5862" s="6">
        <v>96362</v>
      </c>
      <c r="C5862" s="9" t="s">
        <v>9233</v>
      </c>
      <c r="D5862" s="6" t="s">
        <v>64</v>
      </c>
      <c r="E5862" s="11">
        <f t="shared" si="182"/>
        <v>132.38</v>
      </c>
      <c r="F5862">
        <f t="shared" si="183"/>
        <v>96362</v>
      </c>
      <c r="H5862" s="11">
        <v>130.5</v>
      </c>
      <c r="I5862" s="76">
        <v>132.38</v>
      </c>
    </row>
    <row r="5863" spans="2:9" ht="30" x14ac:dyDescent="0.25">
      <c r="B5863" s="4">
        <v>96363</v>
      </c>
      <c r="C5863" s="8" t="s">
        <v>9234</v>
      </c>
      <c r="D5863" s="4" t="s">
        <v>64</v>
      </c>
      <c r="E5863" s="11">
        <f t="shared" si="182"/>
        <v>143.11000000000001</v>
      </c>
      <c r="F5863">
        <f t="shared" si="183"/>
        <v>96363</v>
      </c>
      <c r="H5863" s="14">
        <v>140.94999999999999</v>
      </c>
      <c r="I5863" s="811">
        <v>143.11000000000001</v>
      </c>
    </row>
    <row r="5864" spans="2:9" ht="30" x14ac:dyDescent="0.25">
      <c r="B5864" s="6">
        <v>96364</v>
      </c>
      <c r="C5864" s="9" t="s">
        <v>9235</v>
      </c>
      <c r="D5864" s="6" t="s">
        <v>64</v>
      </c>
      <c r="E5864" s="11">
        <f t="shared" si="182"/>
        <v>158.44999999999999</v>
      </c>
      <c r="F5864">
        <f t="shared" si="183"/>
        <v>96364</v>
      </c>
      <c r="H5864" s="11">
        <v>156.29</v>
      </c>
      <c r="I5864">
        <v>158.44999999999999</v>
      </c>
    </row>
    <row r="5865" spans="2:9" ht="30" x14ac:dyDescent="0.25">
      <c r="B5865" s="4">
        <v>96365</v>
      </c>
      <c r="C5865" s="8" t="s">
        <v>9236</v>
      </c>
      <c r="D5865" s="4" t="s">
        <v>64</v>
      </c>
      <c r="E5865" s="11">
        <f t="shared" si="182"/>
        <v>178.38</v>
      </c>
      <c r="F5865">
        <f t="shared" si="183"/>
        <v>96365</v>
      </c>
      <c r="H5865" s="14">
        <v>175.83</v>
      </c>
      <c r="I5865" s="811">
        <v>178.38</v>
      </c>
    </row>
    <row r="5866" spans="2:9" ht="30" x14ac:dyDescent="0.25">
      <c r="B5866" s="6">
        <v>96366</v>
      </c>
      <c r="C5866" s="9" t="s">
        <v>9237</v>
      </c>
      <c r="D5866" s="6" t="s">
        <v>64</v>
      </c>
      <c r="E5866" s="11">
        <f t="shared" si="182"/>
        <v>164.33</v>
      </c>
      <c r="F5866">
        <f t="shared" si="183"/>
        <v>96366</v>
      </c>
      <c r="H5866" s="11">
        <v>162.16999999999999</v>
      </c>
      <c r="I5866">
        <v>164.33</v>
      </c>
    </row>
    <row r="5867" spans="2:9" ht="30" x14ac:dyDescent="0.25">
      <c r="B5867" s="4">
        <v>96367</v>
      </c>
      <c r="C5867" s="8" t="s">
        <v>9238</v>
      </c>
      <c r="D5867" s="4" t="s">
        <v>64</v>
      </c>
      <c r="E5867" s="11">
        <f t="shared" si="182"/>
        <v>175.59</v>
      </c>
      <c r="F5867">
        <f t="shared" si="183"/>
        <v>96367</v>
      </c>
      <c r="H5867" s="14">
        <v>173.1</v>
      </c>
      <c r="I5867" s="811">
        <v>175.59</v>
      </c>
    </row>
    <row r="5868" spans="2:9" ht="30" x14ac:dyDescent="0.25">
      <c r="B5868" s="6">
        <v>96368</v>
      </c>
      <c r="C5868" s="9" t="s">
        <v>9239</v>
      </c>
      <c r="D5868" s="6" t="s">
        <v>64</v>
      </c>
      <c r="E5868" s="11">
        <f t="shared" si="182"/>
        <v>190.43</v>
      </c>
      <c r="F5868">
        <f t="shared" si="183"/>
        <v>96368</v>
      </c>
      <c r="H5868" s="11">
        <v>187.99</v>
      </c>
      <c r="I5868">
        <v>190.43</v>
      </c>
    </row>
    <row r="5869" spans="2:9" ht="30" x14ac:dyDescent="0.25">
      <c r="B5869" s="4">
        <v>96369</v>
      </c>
      <c r="C5869" s="8" t="s">
        <v>9240</v>
      </c>
      <c r="D5869" s="4" t="s">
        <v>64</v>
      </c>
      <c r="E5869" s="11">
        <f t="shared" si="182"/>
        <v>210.86</v>
      </c>
      <c r="F5869">
        <f t="shared" si="183"/>
        <v>96369</v>
      </c>
      <c r="H5869" s="14">
        <v>207.97</v>
      </c>
      <c r="I5869" s="811">
        <v>210.86</v>
      </c>
    </row>
    <row r="5870" spans="2:9" ht="30" x14ac:dyDescent="0.25">
      <c r="B5870" s="6">
        <v>96370</v>
      </c>
      <c r="C5870" s="9" t="s">
        <v>9241</v>
      </c>
      <c r="D5870" s="6" t="s">
        <v>64</v>
      </c>
      <c r="E5870" s="11">
        <f t="shared" si="182"/>
        <v>64.349999999999994</v>
      </c>
      <c r="F5870">
        <f t="shared" si="183"/>
        <v>96370</v>
      </c>
      <c r="H5870" s="11">
        <v>63.31</v>
      </c>
      <c r="I5870">
        <v>64.349999999999994</v>
      </c>
    </row>
    <row r="5871" spans="2:9" ht="30" x14ac:dyDescent="0.25">
      <c r="B5871" s="4">
        <v>96371</v>
      </c>
      <c r="C5871" s="8" t="s">
        <v>9242</v>
      </c>
      <c r="D5871" s="4" t="s">
        <v>64</v>
      </c>
      <c r="E5871" s="11">
        <f t="shared" si="182"/>
        <v>74.02</v>
      </c>
      <c r="F5871">
        <f t="shared" si="183"/>
        <v>96371</v>
      </c>
      <c r="H5871" s="14">
        <v>72.8</v>
      </c>
      <c r="I5871" s="811">
        <v>74.02</v>
      </c>
    </row>
    <row r="5872" spans="2:9" x14ac:dyDescent="0.25">
      <c r="B5872" s="6">
        <v>96373</v>
      </c>
      <c r="C5872" s="9" t="s">
        <v>9243</v>
      </c>
      <c r="D5872" s="6" t="s">
        <v>9</v>
      </c>
      <c r="E5872" s="11">
        <f t="shared" si="182"/>
        <v>10.44</v>
      </c>
      <c r="F5872">
        <f t="shared" si="183"/>
        <v>96373</v>
      </c>
      <c r="H5872" s="11">
        <v>10.24</v>
      </c>
      <c r="I5872">
        <v>10.44</v>
      </c>
    </row>
    <row r="5873" spans="2:9" x14ac:dyDescent="0.25">
      <c r="B5873" s="4">
        <v>96374</v>
      </c>
      <c r="C5873" s="8" t="s">
        <v>9244</v>
      </c>
      <c r="D5873" s="4" t="s">
        <v>9</v>
      </c>
      <c r="E5873" s="11">
        <f t="shared" si="182"/>
        <v>26.48</v>
      </c>
      <c r="F5873">
        <f t="shared" si="183"/>
        <v>96374</v>
      </c>
      <c r="H5873" s="14">
        <v>26.23</v>
      </c>
      <c r="I5873" s="811">
        <v>26.48</v>
      </c>
    </row>
    <row r="5874" spans="2:9" x14ac:dyDescent="0.25">
      <c r="B5874" s="6">
        <v>102235</v>
      </c>
      <c r="C5874" s="9" t="s">
        <v>8998</v>
      </c>
      <c r="D5874" s="6" t="s">
        <v>64</v>
      </c>
      <c r="E5874" s="11">
        <f t="shared" si="182"/>
        <v>537.32000000000005</v>
      </c>
      <c r="F5874">
        <f t="shared" si="183"/>
        <v>102235</v>
      </c>
      <c r="H5874" s="11">
        <v>531.24</v>
      </c>
      <c r="I5874">
        <v>537.32000000000005</v>
      </c>
    </row>
    <row r="5875" spans="2:9" ht="30" x14ac:dyDescent="0.25">
      <c r="B5875" s="4">
        <v>102253</v>
      </c>
      <c r="C5875" s="8" t="s">
        <v>5731</v>
      </c>
      <c r="D5875" s="4" t="s">
        <v>64</v>
      </c>
      <c r="E5875" s="11">
        <f t="shared" si="182"/>
        <v>843.29</v>
      </c>
      <c r="F5875">
        <f t="shared" si="183"/>
        <v>102253</v>
      </c>
      <c r="H5875" s="14">
        <v>834.94</v>
      </c>
      <c r="I5875" s="811">
        <v>843.29</v>
      </c>
    </row>
    <row r="5876" spans="2:9" ht="30" x14ac:dyDescent="0.25">
      <c r="B5876" s="6">
        <v>102254</v>
      </c>
      <c r="C5876" s="9" t="s">
        <v>5732</v>
      </c>
      <c r="D5876" s="6" t="s">
        <v>64</v>
      </c>
      <c r="E5876" s="11">
        <f t="shared" si="182"/>
        <v>841.23</v>
      </c>
      <c r="F5876">
        <f t="shared" si="183"/>
        <v>102254</v>
      </c>
      <c r="H5876" s="11">
        <v>832.88</v>
      </c>
      <c r="I5876">
        <v>841.23</v>
      </c>
    </row>
    <row r="5877" spans="2:9" x14ac:dyDescent="0.25">
      <c r="B5877" s="4">
        <v>102255</v>
      </c>
      <c r="C5877" s="8" t="s">
        <v>5733</v>
      </c>
      <c r="D5877" s="4" t="s">
        <v>64</v>
      </c>
      <c r="E5877" s="11">
        <f t="shared" si="182"/>
        <v>859.25</v>
      </c>
      <c r="F5877">
        <f t="shared" si="183"/>
        <v>102255</v>
      </c>
      <c r="H5877" s="14">
        <v>843.11</v>
      </c>
      <c r="I5877" s="811">
        <v>859.25</v>
      </c>
    </row>
    <row r="5878" spans="2:9" x14ac:dyDescent="0.25">
      <c r="B5878" s="6">
        <v>102256</v>
      </c>
      <c r="C5878" s="9" t="s">
        <v>5734</v>
      </c>
      <c r="D5878" s="6" t="s">
        <v>64</v>
      </c>
      <c r="E5878" s="11">
        <f t="shared" si="182"/>
        <v>857.29</v>
      </c>
      <c r="F5878">
        <f t="shared" si="183"/>
        <v>102256</v>
      </c>
      <c r="H5878" s="11">
        <v>841.15</v>
      </c>
      <c r="I5878">
        <v>857.29</v>
      </c>
    </row>
    <row r="5879" spans="2:9" ht="30" x14ac:dyDescent="0.25">
      <c r="B5879" s="4">
        <v>102257</v>
      </c>
      <c r="C5879" s="8" t="s">
        <v>5735</v>
      </c>
      <c r="D5879" s="4" t="s">
        <v>64</v>
      </c>
      <c r="E5879" s="11">
        <f t="shared" si="182"/>
        <v>359.06</v>
      </c>
      <c r="F5879">
        <f t="shared" si="183"/>
        <v>102257</v>
      </c>
      <c r="H5879" s="14">
        <v>351.52</v>
      </c>
      <c r="I5879" s="811">
        <v>359.06</v>
      </c>
    </row>
    <row r="5880" spans="2:9" x14ac:dyDescent="0.25">
      <c r="B5880" s="6">
        <v>102258</v>
      </c>
      <c r="C5880" s="9" t="s">
        <v>5736</v>
      </c>
      <c r="D5880" s="6" t="s">
        <v>64</v>
      </c>
      <c r="E5880" s="11">
        <f t="shared" si="182"/>
        <v>391.37</v>
      </c>
      <c r="F5880">
        <f t="shared" si="183"/>
        <v>102258</v>
      </c>
      <c r="H5880" s="11">
        <v>376.71</v>
      </c>
      <c r="I5880">
        <v>391.37</v>
      </c>
    </row>
    <row r="5881" spans="2:9" ht="30" x14ac:dyDescent="0.25">
      <c r="B5881" s="4">
        <v>104718</v>
      </c>
      <c r="C5881" s="8" t="s">
        <v>9245</v>
      </c>
      <c r="D5881" s="4" t="s">
        <v>64</v>
      </c>
      <c r="E5881" s="11">
        <f t="shared" si="182"/>
        <v>128.86000000000001</v>
      </c>
      <c r="F5881">
        <f t="shared" si="183"/>
        <v>104718</v>
      </c>
      <c r="H5881" s="14">
        <v>126.57</v>
      </c>
      <c r="I5881" s="811">
        <v>128.86000000000001</v>
      </c>
    </row>
    <row r="5882" spans="2:9" ht="30" x14ac:dyDescent="0.25">
      <c r="B5882" s="6">
        <v>104719</v>
      </c>
      <c r="C5882" s="9" t="s">
        <v>9246</v>
      </c>
      <c r="D5882" s="6" t="s">
        <v>64</v>
      </c>
      <c r="E5882" s="11">
        <f t="shared" si="182"/>
        <v>179.7</v>
      </c>
      <c r="F5882">
        <f t="shared" si="183"/>
        <v>104719</v>
      </c>
      <c r="H5882" s="11">
        <v>176.78</v>
      </c>
      <c r="I5882">
        <v>179.7</v>
      </c>
    </row>
    <row r="5883" spans="2:9" ht="30" x14ac:dyDescent="0.25">
      <c r="B5883" s="4">
        <v>104720</v>
      </c>
      <c r="C5883" s="8" t="s">
        <v>9247</v>
      </c>
      <c r="D5883" s="4" t="s">
        <v>64</v>
      </c>
      <c r="E5883" s="11">
        <f t="shared" si="182"/>
        <v>162.4</v>
      </c>
      <c r="F5883">
        <f t="shared" si="183"/>
        <v>104720</v>
      </c>
      <c r="H5883" s="14">
        <v>159.66</v>
      </c>
      <c r="I5883" s="811">
        <v>162.4</v>
      </c>
    </row>
    <row r="5884" spans="2:9" ht="30" x14ac:dyDescent="0.25">
      <c r="B5884" s="6">
        <v>104721</v>
      </c>
      <c r="C5884" s="9" t="s">
        <v>9248</v>
      </c>
      <c r="D5884" s="6" t="s">
        <v>64</v>
      </c>
      <c r="E5884" s="11">
        <f t="shared" si="182"/>
        <v>213.23</v>
      </c>
      <c r="F5884">
        <f t="shared" si="183"/>
        <v>104721</v>
      </c>
      <c r="H5884" s="11">
        <v>209.87</v>
      </c>
      <c r="I5884">
        <v>213.23</v>
      </c>
    </row>
    <row r="5885" spans="2:9" ht="30" x14ac:dyDescent="0.25">
      <c r="B5885" s="4">
        <v>104722</v>
      </c>
      <c r="C5885" s="8" t="s">
        <v>9249</v>
      </c>
      <c r="D5885" s="4" t="s">
        <v>64</v>
      </c>
      <c r="E5885" s="11">
        <f t="shared" si="182"/>
        <v>195.93</v>
      </c>
      <c r="F5885">
        <f t="shared" si="183"/>
        <v>104722</v>
      </c>
      <c r="H5885" s="14">
        <v>192.75</v>
      </c>
      <c r="I5885" s="811">
        <v>195.93</v>
      </c>
    </row>
    <row r="5886" spans="2:9" ht="30" x14ac:dyDescent="0.25">
      <c r="B5886" s="6">
        <v>104723</v>
      </c>
      <c r="C5886" s="9" t="s">
        <v>9250</v>
      </c>
      <c r="D5886" s="6" t="s">
        <v>64</v>
      </c>
      <c r="E5886" s="11">
        <f t="shared" si="182"/>
        <v>246.77</v>
      </c>
      <c r="F5886">
        <f t="shared" si="183"/>
        <v>104723</v>
      </c>
      <c r="H5886" s="11">
        <v>242.96</v>
      </c>
      <c r="I5886">
        <v>246.77</v>
      </c>
    </row>
    <row r="5887" spans="2:9" ht="30" x14ac:dyDescent="0.25">
      <c r="B5887" s="4">
        <v>104724</v>
      </c>
      <c r="C5887" s="8" t="s">
        <v>9251</v>
      </c>
      <c r="D5887" s="4" t="s">
        <v>64</v>
      </c>
      <c r="E5887" s="11">
        <f t="shared" si="182"/>
        <v>91.21</v>
      </c>
      <c r="F5887">
        <f t="shared" si="183"/>
        <v>104724</v>
      </c>
      <c r="H5887" s="14">
        <v>89.62</v>
      </c>
      <c r="I5887" s="811">
        <v>91.21</v>
      </c>
    </row>
    <row r="5888" spans="2:9" ht="30" x14ac:dyDescent="0.25">
      <c r="B5888" s="6">
        <v>101154</v>
      </c>
      <c r="C5888" s="9" t="s">
        <v>4275</v>
      </c>
      <c r="D5888" s="6" t="s">
        <v>64</v>
      </c>
      <c r="E5888" s="11">
        <f t="shared" si="182"/>
        <v>129</v>
      </c>
      <c r="F5888">
        <f t="shared" si="183"/>
        <v>101154</v>
      </c>
      <c r="H5888" s="11">
        <v>125.91</v>
      </c>
      <c r="I5888">
        <v>129</v>
      </c>
    </row>
    <row r="5889" spans="2:9" ht="30" x14ac:dyDescent="0.25">
      <c r="B5889" s="4">
        <v>101155</v>
      </c>
      <c r="C5889" s="8" t="s">
        <v>4276</v>
      </c>
      <c r="D5889" s="4" t="s">
        <v>64</v>
      </c>
      <c r="E5889" s="11">
        <f t="shared" si="182"/>
        <v>181.49</v>
      </c>
      <c r="F5889">
        <f t="shared" si="183"/>
        <v>101155</v>
      </c>
      <c r="H5889" s="14">
        <v>177.4</v>
      </c>
      <c r="I5889" s="811">
        <v>181.49</v>
      </c>
    </row>
    <row r="5890" spans="2:9" ht="30" x14ac:dyDescent="0.25">
      <c r="B5890" s="6">
        <v>101156</v>
      </c>
      <c r="C5890" s="9" t="s">
        <v>4277</v>
      </c>
      <c r="D5890" s="6" t="s">
        <v>64</v>
      </c>
      <c r="E5890" s="11">
        <f t="shared" si="182"/>
        <v>266.94</v>
      </c>
      <c r="F5890">
        <f t="shared" si="183"/>
        <v>101156</v>
      </c>
      <c r="H5890" s="11">
        <v>261.37</v>
      </c>
      <c r="I5890">
        <v>266.94</v>
      </c>
    </row>
    <row r="5891" spans="2:9" ht="30" x14ac:dyDescent="0.25">
      <c r="B5891" s="4">
        <v>101814</v>
      </c>
      <c r="C5891" s="8" t="s">
        <v>5947</v>
      </c>
      <c r="D5891" s="4" t="s">
        <v>64</v>
      </c>
      <c r="E5891" s="11">
        <f t="shared" ref="E5891:E5954" si="184">IF($K$2=$H$1,H5891,I5891)</f>
        <v>50.14</v>
      </c>
      <c r="F5891">
        <f t="shared" ref="F5891:F5954" si="185">IF(LEN($B5891)=7,CONCATENATE(MID($B5891,1,6),"00",RIGHT($B5891,1)),IF(LEN($B5891)=8,CONCATENATE(MID($B5891,1,6),"0",RIGHT($B5891,2)),$B5891))</f>
        <v>101814</v>
      </c>
      <c r="H5891" s="14">
        <v>47.38</v>
      </c>
      <c r="I5891" s="811">
        <v>50.14</v>
      </c>
    </row>
    <row r="5892" spans="2:9" ht="30" x14ac:dyDescent="0.25">
      <c r="B5892" s="6">
        <v>101816</v>
      </c>
      <c r="C5892" s="9" t="s">
        <v>5948</v>
      </c>
      <c r="D5892" s="6" t="s">
        <v>64</v>
      </c>
      <c r="E5892" s="11">
        <f t="shared" si="184"/>
        <v>75.709999999999994</v>
      </c>
      <c r="F5892">
        <f t="shared" si="185"/>
        <v>101816</v>
      </c>
      <c r="H5892" s="11">
        <v>72.239999999999995</v>
      </c>
      <c r="I5892">
        <v>75.709999999999994</v>
      </c>
    </row>
    <row r="5893" spans="2:9" ht="30" x14ac:dyDescent="0.25">
      <c r="B5893" s="4">
        <v>101817</v>
      </c>
      <c r="C5893" s="8" t="s">
        <v>5949</v>
      </c>
      <c r="D5893" s="4" t="s">
        <v>64</v>
      </c>
      <c r="E5893" s="11">
        <f t="shared" si="184"/>
        <v>53.18</v>
      </c>
      <c r="F5893">
        <f t="shared" si="185"/>
        <v>101817</v>
      </c>
      <c r="H5893" s="14">
        <v>49.82</v>
      </c>
      <c r="I5893" s="811">
        <v>53.18</v>
      </c>
    </row>
    <row r="5894" spans="2:9" ht="30" x14ac:dyDescent="0.25">
      <c r="B5894" s="6">
        <v>101819</v>
      </c>
      <c r="C5894" s="9" t="s">
        <v>5950</v>
      </c>
      <c r="D5894" s="6" t="s">
        <v>64</v>
      </c>
      <c r="E5894" s="11">
        <f t="shared" si="184"/>
        <v>67.27</v>
      </c>
      <c r="F5894">
        <f t="shared" si="185"/>
        <v>101819</v>
      </c>
      <c r="H5894" s="11">
        <v>63.36</v>
      </c>
      <c r="I5894">
        <v>67.27</v>
      </c>
    </row>
    <row r="5895" spans="2:9" ht="30" x14ac:dyDescent="0.25">
      <c r="B5895" s="4">
        <v>101820</v>
      </c>
      <c r="C5895" s="8" t="s">
        <v>5951</v>
      </c>
      <c r="D5895" s="4" t="s">
        <v>64</v>
      </c>
      <c r="E5895" s="11">
        <f t="shared" si="184"/>
        <v>42.72</v>
      </c>
      <c r="F5895">
        <f t="shared" si="185"/>
        <v>101820</v>
      </c>
      <c r="H5895" s="14">
        <v>39.35</v>
      </c>
      <c r="I5895" s="811">
        <v>42.72</v>
      </c>
    </row>
    <row r="5896" spans="2:9" ht="30" x14ac:dyDescent="0.25">
      <c r="B5896" s="6">
        <v>101822</v>
      </c>
      <c r="C5896" s="9" t="s">
        <v>5952</v>
      </c>
      <c r="D5896" s="6" t="s">
        <v>7</v>
      </c>
      <c r="E5896" s="11">
        <f t="shared" si="184"/>
        <v>110.55</v>
      </c>
      <c r="F5896">
        <f t="shared" si="185"/>
        <v>101822</v>
      </c>
      <c r="H5896" s="11">
        <v>99.8</v>
      </c>
      <c r="I5896">
        <v>110.55</v>
      </c>
    </row>
    <row r="5897" spans="2:9" ht="30" x14ac:dyDescent="0.25">
      <c r="B5897" s="4">
        <v>101823</v>
      </c>
      <c r="C5897" s="8" t="s">
        <v>5953</v>
      </c>
      <c r="D5897" s="4" t="s">
        <v>7</v>
      </c>
      <c r="E5897" s="11">
        <f t="shared" si="184"/>
        <v>151.01</v>
      </c>
      <c r="F5897">
        <f t="shared" si="185"/>
        <v>101823</v>
      </c>
      <c r="H5897" s="14">
        <v>140.26</v>
      </c>
      <c r="I5897" s="811">
        <v>151.01</v>
      </c>
    </row>
    <row r="5898" spans="2:9" ht="30" x14ac:dyDescent="0.25">
      <c r="B5898" s="6">
        <v>101824</v>
      </c>
      <c r="C5898" s="9" t="s">
        <v>5954</v>
      </c>
      <c r="D5898" s="6" t="s">
        <v>7</v>
      </c>
      <c r="E5898" s="11">
        <f t="shared" si="184"/>
        <v>188.68</v>
      </c>
      <c r="F5898">
        <f t="shared" si="185"/>
        <v>101824</v>
      </c>
      <c r="H5898" s="11">
        <v>177.93</v>
      </c>
      <c r="I5898">
        <v>188.68</v>
      </c>
    </row>
    <row r="5899" spans="2:9" ht="30" x14ac:dyDescent="0.25">
      <c r="B5899" s="4">
        <v>101825</v>
      </c>
      <c r="C5899" s="8" t="s">
        <v>5955</v>
      </c>
      <c r="D5899" s="4" t="s">
        <v>7</v>
      </c>
      <c r="E5899" s="11">
        <f t="shared" si="184"/>
        <v>225.34</v>
      </c>
      <c r="F5899">
        <f t="shared" si="185"/>
        <v>101825</v>
      </c>
      <c r="H5899" s="14">
        <v>214.59</v>
      </c>
      <c r="I5899" s="811">
        <v>225.34</v>
      </c>
    </row>
    <row r="5900" spans="2:9" ht="30" x14ac:dyDescent="0.25">
      <c r="B5900" s="6">
        <v>101826</v>
      </c>
      <c r="C5900" s="9" t="s">
        <v>5956</v>
      </c>
      <c r="D5900" s="6" t="s">
        <v>7</v>
      </c>
      <c r="E5900" s="11">
        <f t="shared" si="184"/>
        <v>261.52</v>
      </c>
      <c r="F5900">
        <f t="shared" si="185"/>
        <v>101826</v>
      </c>
      <c r="H5900" s="11">
        <v>250.77</v>
      </c>
      <c r="I5900">
        <v>261.52</v>
      </c>
    </row>
    <row r="5901" spans="2:9" ht="30" x14ac:dyDescent="0.25">
      <c r="B5901" s="4">
        <v>101827</v>
      </c>
      <c r="C5901" s="8" t="s">
        <v>5957</v>
      </c>
      <c r="D5901" s="4" t="s">
        <v>7</v>
      </c>
      <c r="E5901" s="11">
        <f t="shared" si="184"/>
        <v>227.52</v>
      </c>
      <c r="F5901">
        <f t="shared" si="185"/>
        <v>101827</v>
      </c>
      <c r="H5901" s="14">
        <v>216.77</v>
      </c>
      <c r="I5901" s="811">
        <v>227.52</v>
      </c>
    </row>
    <row r="5902" spans="2:9" ht="30" x14ac:dyDescent="0.25">
      <c r="B5902" s="6">
        <v>101828</v>
      </c>
      <c r="C5902" s="9" t="s">
        <v>5958</v>
      </c>
      <c r="D5902" s="6" t="s">
        <v>7</v>
      </c>
      <c r="E5902" s="11">
        <f t="shared" si="184"/>
        <v>208.03</v>
      </c>
      <c r="F5902">
        <f t="shared" si="185"/>
        <v>101828</v>
      </c>
      <c r="H5902" s="11">
        <v>197.28</v>
      </c>
      <c r="I5902" s="76">
        <v>208.03</v>
      </c>
    </row>
    <row r="5903" spans="2:9" ht="30" x14ac:dyDescent="0.25">
      <c r="B5903" s="4">
        <v>101829</v>
      </c>
      <c r="C5903" s="8" t="s">
        <v>6682</v>
      </c>
      <c r="D5903" s="4" t="s">
        <v>7</v>
      </c>
      <c r="E5903" s="11">
        <f t="shared" si="184"/>
        <v>300.97000000000003</v>
      </c>
      <c r="F5903">
        <f t="shared" si="185"/>
        <v>101829</v>
      </c>
      <c r="H5903" s="14">
        <v>290.22000000000003</v>
      </c>
      <c r="I5903" s="811">
        <v>300.97000000000003</v>
      </c>
    </row>
    <row r="5904" spans="2:9" ht="30" x14ac:dyDescent="0.25">
      <c r="B5904" s="6">
        <v>101830</v>
      </c>
      <c r="C5904" s="9" t="s">
        <v>6683</v>
      </c>
      <c r="D5904" s="6" t="s">
        <v>7</v>
      </c>
      <c r="E5904" s="11">
        <f t="shared" si="184"/>
        <v>335.29</v>
      </c>
      <c r="F5904">
        <f t="shared" si="185"/>
        <v>101830</v>
      </c>
      <c r="H5904" s="11">
        <v>324.54000000000002</v>
      </c>
      <c r="I5904">
        <v>335.29</v>
      </c>
    </row>
    <row r="5905" spans="2:9" ht="30" x14ac:dyDescent="0.25">
      <c r="B5905" s="4">
        <v>101831</v>
      </c>
      <c r="C5905" s="8" t="s">
        <v>6684</v>
      </c>
      <c r="D5905" s="4" t="s">
        <v>7</v>
      </c>
      <c r="E5905" s="11">
        <f t="shared" si="184"/>
        <v>369.13</v>
      </c>
      <c r="F5905">
        <f t="shared" si="185"/>
        <v>101831</v>
      </c>
      <c r="H5905" s="14">
        <v>358.38</v>
      </c>
      <c r="I5905" s="811">
        <v>369.13</v>
      </c>
    </row>
    <row r="5906" spans="2:9" ht="30" x14ac:dyDescent="0.25">
      <c r="B5906" s="6">
        <v>101832</v>
      </c>
      <c r="C5906" s="9" t="s">
        <v>5959</v>
      </c>
      <c r="D5906" s="6" t="s">
        <v>7</v>
      </c>
      <c r="E5906" s="11">
        <f t="shared" si="184"/>
        <v>282.26</v>
      </c>
      <c r="F5906">
        <f t="shared" si="185"/>
        <v>101832</v>
      </c>
      <c r="H5906" s="11">
        <v>271.51</v>
      </c>
      <c r="I5906">
        <v>282.26</v>
      </c>
    </row>
    <row r="5907" spans="2:9" ht="30" x14ac:dyDescent="0.25">
      <c r="B5907" s="4">
        <v>101833</v>
      </c>
      <c r="C5907" s="8" t="s">
        <v>5960</v>
      </c>
      <c r="D5907" s="4" t="s">
        <v>7</v>
      </c>
      <c r="E5907" s="11">
        <f t="shared" si="184"/>
        <v>316.95999999999998</v>
      </c>
      <c r="F5907">
        <f t="shared" si="185"/>
        <v>101833</v>
      </c>
      <c r="H5907" s="14">
        <v>306.20999999999998</v>
      </c>
      <c r="I5907" s="811">
        <v>316.95999999999998</v>
      </c>
    </row>
    <row r="5908" spans="2:9" ht="30" x14ac:dyDescent="0.25">
      <c r="B5908" s="6">
        <v>101834</v>
      </c>
      <c r="C5908" s="9" t="s">
        <v>5961</v>
      </c>
      <c r="D5908" s="6" t="s">
        <v>7</v>
      </c>
      <c r="E5908" s="11">
        <f t="shared" si="184"/>
        <v>351.2</v>
      </c>
      <c r="F5908">
        <f t="shared" si="185"/>
        <v>101834</v>
      </c>
      <c r="H5908" s="11">
        <v>340.45</v>
      </c>
      <c r="I5908">
        <v>351.2</v>
      </c>
    </row>
    <row r="5909" spans="2:9" ht="30" x14ac:dyDescent="0.25">
      <c r="B5909" s="4">
        <v>101835</v>
      </c>
      <c r="C5909" s="8" t="s">
        <v>5962</v>
      </c>
      <c r="D5909" s="4" t="s">
        <v>7</v>
      </c>
      <c r="E5909" s="11">
        <f t="shared" si="184"/>
        <v>332.81</v>
      </c>
      <c r="F5909">
        <f t="shared" si="185"/>
        <v>101835</v>
      </c>
      <c r="H5909" s="14">
        <v>321.87</v>
      </c>
      <c r="I5909" s="811">
        <v>332.81</v>
      </c>
    </row>
    <row r="5910" spans="2:9" ht="30" x14ac:dyDescent="0.25">
      <c r="B5910" s="6">
        <v>101836</v>
      </c>
      <c r="C5910" s="9" t="s">
        <v>5963</v>
      </c>
      <c r="D5910" s="6" t="s">
        <v>7</v>
      </c>
      <c r="E5910" s="11">
        <f t="shared" si="184"/>
        <v>24.28</v>
      </c>
      <c r="F5910">
        <f t="shared" si="185"/>
        <v>101836</v>
      </c>
      <c r="H5910" s="11">
        <v>23.38</v>
      </c>
      <c r="I5910">
        <v>24.28</v>
      </c>
    </row>
    <row r="5911" spans="2:9" ht="30" x14ac:dyDescent="0.25">
      <c r="B5911" s="4">
        <v>101837</v>
      </c>
      <c r="C5911" s="8" t="s">
        <v>5964</v>
      </c>
      <c r="D5911" s="4" t="s">
        <v>7</v>
      </c>
      <c r="E5911" s="11">
        <f t="shared" si="184"/>
        <v>64.739999999999995</v>
      </c>
      <c r="F5911">
        <f t="shared" si="185"/>
        <v>101837</v>
      </c>
      <c r="H5911" s="14">
        <v>63.84</v>
      </c>
      <c r="I5911" s="811">
        <v>64.739999999999995</v>
      </c>
    </row>
    <row r="5912" spans="2:9" ht="30" x14ac:dyDescent="0.25">
      <c r="B5912" s="6">
        <v>101838</v>
      </c>
      <c r="C5912" s="9" t="s">
        <v>5965</v>
      </c>
      <c r="D5912" s="6" t="s">
        <v>7</v>
      </c>
      <c r="E5912" s="11">
        <f t="shared" si="184"/>
        <v>102.41</v>
      </c>
      <c r="F5912">
        <f t="shared" si="185"/>
        <v>101838</v>
      </c>
      <c r="H5912" s="11">
        <v>101.51</v>
      </c>
      <c r="I5912">
        <v>102.41</v>
      </c>
    </row>
    <row r="5913" spans="2:9" ht="30" x14ac:dyDescent="0.25">
      <c r="B5913" s="4">
        <v>101839</v>
      </c>
      <c r="C5913" s="8" t="s">
        <v>5966</v>
      </c>
      <c r="D5913" s="4" t="s">
        <v>7</v>
      </c>
      <c r="E5913" s="11">
        <f t="shared" si="184"/>
        <v>139.07</v>
      </c>
      <c r="F5913">
        <f t="shared" si="185"/>
        <v>101839</v>
      </c>
      <c r="H5913" s="14">
        <v>138.16</v>
      </c>
      <c r="I5913" s="811">
        <v>139.07</v>
      </c>
    </row>
    <row r="5914" spans="2:9" ht="30" x14ac:dyDescent="0.25">
      <c r="B5914" s="6">
        <v>101840</v>
      </c>
      <c r="C5914" s="9" t="s">
        <v>5967</v>
      </c>
      <c r="D5914" s="6" t="s">
        <v>7</v>
      </c>
      <c r="E5914" s="11">
        <f t="shared" si="184"/>
        <v>216.65</v>
      </c>
      <c r="F5914">
        <f t="shared" si="185"/>
        <v>101840</v>
      </c>
      <c r="H5914" s="11">
        <v>213.72</v>
      </c>
      <c r="I5914">
        <v>216.65</v>
      </c>
    </row>
    <row r="5915" spans="2:9" ht="30" x14ac:dyDescent="0.25">
      <c r="B5915" s="4">
        <v>101841</v>
      </c>
      <c r="C5915" s="8" t="s">
        <v>5968</v>
      </c>
      <c r="D5915" s="4" t="s">
        <v>7</v>
      </c>
      <c r="E5915" s="11">
        <f t="shared" si="184"/>
        <v>141.25</v>
      </c>
      <c r="F5915">
        <f t="shared" si="185"/>
        <v>101841</v>
      </c>
      <c r="H5915" s="14">
        <v>140.35</v>
      </c>
      <c r="I5915" s="811">
        <v>141.25</v>
      </c>
    </row>
    <row r="5916" spans="2:9" ht="30" x14ac:dyDescent="0.25">
      <c r="B5916" s="6">
        <v>101842</v>
      </c>
      <c r="C5916" s="9" t="s">
        <v>5969</v>
      </c>
      <c r="D5916" s="6" t="s">
        <v>7</v>
      </c>
      <c r="E5916" s="11">
        <f t="shared" si="184"/>
        <v>121.76</v>
      </c>
      <c r="F5916">
        <f t="shared" si="185"/>
        <v>101842</v>
      </c>
      <c r="H5916" s="11">
        <v>120.86</v>
      </c>
      <c r="I5916">
        <v>121.76</v>
      </c>
    </row>
    <row r="5917" spans="2:9" ht="30" x14ac:dyDescent="0.25">
      <c r="B5917" s="4">
        <v>101843</v>
      </c>
      <c r="C5917" s="8" t="s">
        <v>6685</v>
      </c>
      <c r="D5917" s="4" t="s">
        <v>7</v>
      </c>
      <c r="E5917" s="11">
        <f t="shared" si="184"/>
        <v>214.7</v>
      </c>
      <c r="F5917">
        <f t="shared" si="185"/>
        <v>101843</v>
      </c>
      <c r="H5917" s="14">
        <v>213.8</v>
      </c>
      <c r="I5917" s="811">
        <v>214.7</v>
      </c>
    </row>
    <row r="5918" spans="2:9" ht="30" x14ac:dyDescent="0.25">
      <c r="B5918" s="6">
        <v>101844</v>
      </c>
      <c r="C5918" s="9" t="s">
        <v>6686</v>
      </c>
      <c r="D5918" s="6" t="s">
        <v>7</v>
      </c>
      <c r="E5918" s="11">
        <f t="shared" si="184"/>
        <v>249.02</v>
      </c>
      <c r="F5918">
        <f t="shared" si="185"/>
        <v>101844</v>
      </c>
      <c r="H5918" s="11">
        <v>248.12</v>
      </c>
      <c r="I5918">
        <v>249.02</v>
      </c>
    </row>
    <row r="5919" spans="2:9" ht="30" x14ac:dyDescent="0.25">
      <c r="B5919" s="4">
        <v>101845</v>
      </c>
      <c r="C5919" s="8" t="s">
        <v>6687</v>
      </c>
      <c r="D5919" s="4" t="s">
        <v>7</v>
      </c>
      <c r="E5919" s="11">
        <f t="shared" si="184"/>
        <v>282.86</v>
      </c>
      <c r="F5919">
        <f t="shared" si="185"/>
        <v>101845</v>
      </c>
      <c r="H5919" s="14">
        <v>281.95999999999998</v>
      </c>
      <c r="I5919" s="811">
        <v>282.86</v>
      </c>
    </row>
    <row r="5920" spans="2:9" ht="30" x14ac:dyDescent="0.25">
      <c r="B5920" s="6">
        <v>101846</v>
      </c>
      <c r="C5920" s="9" t="s">
        <v>5970</v>
      </c>
      <c r="D5920" s="6" t="s">
        <v>7</v>
      </c>
      <c r="E5920" s="11">
        <f t="shared" si="184"/>
        <v>195.99</v>
      </c>
      <c r="F5920">
        <f t="shared" si="185"/>
        <v>101846</v>
      </c>
      <c r="H5920" s="11">
        <v>195.09</v>
      </c>
      <c r="I5920">
        <v>195.99</v>
      </c>
    </row>
    <row r="5921" spans="2:9" ht="30" x14ac:dyDescent="0.25">
      <c r="B5921" s="4">
        <v>101847</v>
      </c>
      <c r="C5921" s="8" t="s">
        <v>5971</v>
      </c>
      <c r="D5921" s="4" t="s">
        <v>7</v>
      </c>
      <c r="E5921" s="11">
        <f t="shared" si="184"/>
        <v>230.69</v>
      </c>
      <c r="F5921">
        <f t="shared" si="185"/>
        <v>101847</v>
      </c>
      <c r="H5921" s="14">
        <v>229.79</v>
      </c>
      <c r="I5921" s="811">
        <v>230.69</v>
      </c>
    </row>
    <row r="5922" spans="2:9" ht="30" x14ac:dyDescent="0.25">
      <c r="B5922" s="6">
        <v>101848</v>
      </c>
      <c r="C5922" s="9" t="s">
        <v>5972</v>
      </c>
      <c r="D5922" s="6" t="s">
        <v>7</v>
      </c>
      <c r="E5922" s="11">
        <f t="shared" si="184"/>
        <v>264.93</v>
      </c>
      <c r="F5922">
        <f t="shared" si="185"/>
        <v>101848</v>
      </c>
      <c r="H5922" s="11">
        <v>264.02999999999997</v>
      </c>
      <c r="I5922">
        <v>264.93</v>
      </c>
    </row>
    <row r="5923" spans="2:9" ht="30" x14ac:dyDescent="0.25">
      <c r="B5923" s="4">
        <v>101849</v>
      </c>
      <c r="C5923" s="8" t="s">
        <v>5973</v>
      </c>
      <c r="D5923" s="4" t="s">
        <v>7</v>
      </c>
      <c r="E5923" s="11">
        <f t="shared" si="184"/>
        <v>246.54</v>
      </c>
      <c r="F5923">
        <f t="shared" si="185"/>
        <v>101849</v>
      </c>
      <c r="H5923" s="14">
        <v>245.45</v>
      </c>
      <c r="I5923" s="811">
        <v>246.54</v>
      </c>
    </row>
    <row r="5924" spans="2:9" ht="30" x14ac:dyDescent="0.25">
      <c r="B5924" s="6">
        <v>101850</v>
      </c>
      <c r="C5924" s="9" t="s">
        <v>5974</v>
      </c>
      <c r="D5924" s="6" t="s">
        <v>64</v>
      </c>
      <c r="E5924" s="11">
        <f t="shared" si="184"/>
        <v>61.6</v>
      </c>
      <c r="F5924">
        <f t="shared" si="185"/>
        <v>101850</v>
      </c>
      <c r="H5924" s="11">
        <v>58.15</v>
      </c>
      <c r="I5924">
        <v>61.6</v>
      </c>
    </row>
    <row r="5925" spans="2:9" ht="30" x14ac:dyDescent="0.25">
      <c r="B5925" s="4">
        <v>101852</v>
      </c>
      <c r="C5925" s="8" t="s">
        <v>5975</v>
      </c>
      <c r="D5925" s="4" t="s">
        <v>64</v>
      </c>
      <c r="E5925" s="11">
        <f t="shared" si="184"/>
        <v>76.05</v>
      </c>
      <c r="F5925">
        <f t="shared" si="185"/>
        <v>101852</v>
      </c>
      <c r="H5925" s="14">
        <v>72.09</v>
      </c>
      <c r="I5925" s="807">
        <v>76.05</v>
      </c>
    </row>
    <row r="5926" spans="2:9" ht="30" x14ac:dyDescent="0.25">
      <c r="B5926" s="6">
        <v>101853</v>
      </c>
      <c r="C5926" s="9" t="s">
        <v>5976</v>
      </c>
      <c r="D5926" s="6" t="s">
        <v>64</v>
      </c>
      <c r="E5926" s="11">
        <f t="shared" si="184"/>
        <v>56.83</v>
      </c>
      <c r="F5926">
        <f t="shared" si="185"/>
        <v>101853</v>
      </c>
      <c r="H5926" s="11">
        <v>54.01</v>
      </c>
      <c r="I5926">
        <v>56.83</v>
      </c>
    </row>
    <row r="5927" spans="2:9" ht="30" x14ac:dyDescent="0.25">
      <c r="B5927" s="4">
        <v>101855</v>
      </c>
      <c r="C5927" s="8" t="s">
        <v>5977</v>
      </c>
      <c r="D5927" s="4" t="s">
        <v>64</v>
      </c>
      <c r="E5927" s="11">
        <f t="shared" si="184"/>
        <v>82.66</v>
      </c>
      <c r="F5927">
        <f t="shared" si="185"/>
        <v>101855</v>
      </c>
      <c r="H5927" s="14">
        <v>79.16</v>
      </c>
      <c r="I5927" s="811">
        <v>82.66</v>
      </c>
    </row>
    <row r="5928" spans="2:9" ht="30" x14ac:dyDescent="0.25">
      <c r="B5928" s="6">
        <v>101856</v>
      </c>
      <c r="C5928" s="9" t="s">
        <v>5978</v>
      </c>
      <c r="D5928" s="6" t="s">
        <v>64</v>
      </c>
      <c r="E5928" s="11">
        <f t="shared" si="184"/>
        <v>28.12</v>
      </c>
      <c r="F5928">
        <f t="shared" si="185"/>
        <v>101856</v>
      </c>
      <c r="H5928" s="11">
        <v>26.14</v>
      </c>
      <c r="I5928">
        <v>28.12</v>
      </c>
    </row>
    <row r="5929" spans="2:9" ht="30" x14ac:dyDescent="0.25">
      <c r="B5929" s="4">
        <v>101857</v>
      </c>
      <c r="C5929" s="8" t="s">
        <v>5979</v>
      </c>
      <c r="D5929" s="4" t="s">
        <v>64</v>
      </c>
      <c r="E5929" s="11">
        <f t="shared" si="184"/>
        <v>34.25</v>
      </c>
      <c r="F5929">
        <f t="shared" si="185"/>
        <v>101857</v>
      </c>
      <c r="H5929" s="14">
        <v>31.67</v>
      </c>
      <c r="I5929" s="811">
        <v>34.25</v>
      </c>
    </row>
    <row r="5930" spans="2:9" ht="30" x14ac:dyDescent="0.25">
      <c r="B5930" s="6">
        <v>101858</v>
      </c>
      <c r="C5930" s="9" t="s">
        <v>5980</v>
      </c>
      <c r="D5930" s="6" t="s">
        <v>64</v>
      </c>
      <c r="E5930" s="11">
        <f t="shared" si="184"/>
        <v>28.64</v>
      </c>
      <c r="F5930">
        <f t="shared" si="185"/>
        <v>101858</v>
      </c>
      <c r="H5930" s="11">
        <v>26.61</v>
      </c>
      <c r="I5930">
        <v>28.64</v>
      </c>
    </row>
    <row r="5931" spans="2:9" ht="30" x14ac:dyDescent="0.25">
      <c r="B5931" s="4">
        <v>101859</v>
      </c>
      <c r="C5931" s="8" t="s">
        <v>5981</v>
      </c>
      <c r="D5931" s="4" t="s">
        <v>64</v>
      </c>
      <c r="E5931" s="11">
        <f t="shared" si="184"/>
        <v>31.27</v>
      </c>
      <c r="F5931">
        <f t="shared" si="185"/>
        <v>101859</v>
      </c>
      <c r="H5931" s="14">
        <v>28.98</v>
      </c>
      <c r="I5931" s="811">
        <v>31.27</v>
      </c>
    </row>
    <row r="5932" spans="2:9" ht="30" x14ac:dyDescent="0.25">
      <c r="B5932" s="6">
        <v>101860</v>
      </c>
      <c r="C5932" s="9" t="s">
        <v>5982</v>
      </c>
      <c r="D5932" s="6" t="s">
        <v>64</v>
      </c>
      <c r="E5932" s="11">
        <f t="shared" si="184"/>
        <v>35.409999999999997</v>
      </c>
      <c r="F5932">
        <f t="shared" si="185"/>
        <v>101860</v>
      </c>
      <c r="H5932" s="11">
        <v>32.72</v>
      </c>
      <c r="I5932">
        <v>35.409999999999997</v>
      </c>
    </row>
    <row r="5933" spans="2:9" ht="30" x14ac:dyDescent="0.25">
      <c r="B5933" s="4">
        <v>101861</v>
      </c>
      <c r="C5933" s="8" t="s">
        <v>5983</v>
      </c>
      <c r="D5933" s="4" t="s">
        <v>64</v>
      </c>
      <c r="E5933" s="11">
        <f t="shared" si="184"/>
        <v>33.35</v>
      </c>
      <c r="F5933">
        <f t="shared" si="185"/>
        <v>101861</v>
      </c>
      <c r="H5933" s="14">
        <v>30.86</v>
      </c>
      <c r="I5933" s="811">
        <v>33.35</v>
      </c>
    </row>
    <row r="5934" spans="2:9" ht="30" x14ac:dyDescent="0.25">
      <c r="B5934" s="6">
        <v>101862</v>
      </c>
      <c r="C5934" s="9" t="s">
        <v>5984</v>
      </c>
      <c r="D5934" s="6" t="s">
        <v>64</v>
      </c>
      <c r="E5934" s="11">
        <f t="shared" si="184"/>
        <v>36.04</v>
      </c>
      <c r="F5934">
        <f t="shared" si="185"/>
        <v>101862</v>
      </c>
      <c r="H5934" s="11">
        <v>33.28</v>
      </c>
      <c r="I5934">
        <v>36.04</v>
      </c>
    </row>
    <row r="5935" spans="2:9" ht="30" x14ac:dyDescent="0.25">
      <c r="B5935" s="4">
        <v>101863</v>
      </c>
      <c r="C5935" s="8" t="s">
        <v>5985</v>
      </c>
      <c r="D5935" s="4" t="s">
        <v>64</v>
      </c>
      <c r="E5935" s="11">
        <f t="shared" si="184"/>
        <v>29.01</v>
      </c>
      <c r="F5935">
        <f t="shared" si="185"/>
        <v>101863</v>
      </c>
      <c r="H5935" s="14">
        <v>26.95</v>
      </c>
      <c r="I5935" s="811">
        <v>29.01</v>
      </c>
    </row>
    <row r="5936" spans="2:9" ht="30" x14ac:dyDescent="0.25">
      <c r="B5936" s="6">
        <v>101864</v>
      </c>
      <c r="C5936" s="9" t="s">
        <v>5986</v>
      </c>
      <c r="D5936" s="6" t="s">
        <v>64</v>
      </c>
      <c r="E5936" s="11">
        <f t="shared" si="184"/>
        <v>33.15</v>
      </c>
      <c r="F5936">
        <f t="shared" si="185"/>
        <v>101864</v>
      </c>
      <c r="H5936" s="11">
        <v>30.68</v>
      </c>
      <c r="I5936">
        <v>33.15</v>
      </c>
    </row>
    <row r="5937" spans="2:9" ht="30" x14ac:dyDescent="0.25">
      <c r="B5937" s="4">
        <v>101865</v>
      </c>
      <c r="C5937" s="8" t="s">
        <v>5987</v>
      </c>
      <c r="D5937" s="4" t="s">
        <v>64</v>
      </c>
      <c r="E5937" s="11">
        <f t="shared" si="184"/>
        <v>37.28</v>
      </c>
      <c r="F5937">
        <f t="shared" si="185"/>
        <v>101865</v>
      </c>
      <c r="H5937" s="14">
        <v>34.39</v>
      </c>
      <c r="I5937" s="811">
        <v>37.28</v>
      </c>
    </row>
    <row r="5938" spans="2:9" ht="30" x14ac:dyDescent="0.25">
      <c r="B5938" s="6">
        <v>101866</v>
      </c>
      <c r="C5938" s="9" t="s">
        <v>5988</v>
      </c>
      <c r="D5938" s="6" t="s">
        <v>64</v>
      </c>
      <c r="E5938" s="11">
        <f t="shared" si="184"/>
        <v>33.549999999999997</v>
      </c>
      <c r="F5938">
        <f t="shared" si="185"/>
        <v>101866</v>
      </c>
      <c r="H5938" s="11">
        <v>31.04</v>
      </c>
      <c r="I5938">
        <v>33.549999999999997</v>
      </c>
    </row>
    <row r="5939" spans="2:9" ht="30" x14ac:dyDescent="0.25">
      <c r="B5939" s="4">
        <v>101867</v>
      </c>
      <c r="C5939" s="8" t="s">
        <v>5989</v>
      </c>
      <c r="D5939" s="4" t="s">
        <v>64</v>
      </c>
      <c r="E5939" s="11">
        <f t="shared" si="184"/>
        <v>37.71</v>
      </c>
      <c r="F5939">
        <f t="shared" si="185"/>
        <v>101867</v>
      </c>
      <c r="H5939" s="14">
        <v>34.79</v>
      </c>
      <c r="I5939" s="811">
        <v>37.71</v>
      </c>
    </row>
    <row r="5940" spans="2:9" ht="30" x14ac:dyDescent="0.25">
      <c r="B5940" s="6">
        <v>101868</v>
      </c>
      <c r="C5940" s="9" t="s">
        <v>5990</v>
      </c>
      <c r="D5940" s="6" t="s">
        <v>64</v>
      </c>
      <c r="E5940" s="11">
        <f t="shared" si="184"/>
        <v>30.68</v>
      </c>
      <c r="F5940">
        <f t="shared" si="185"/>
        <v>101868</v>
      </c>
      <c r="H5940" s="11">
        <v>28.44</v>
      </c>
      <c r="I5940">
        <v>30.68</v>
      </c>
    </row>
    <row r="5941" spans="2:9" ht="30" x14ac:dyDescent="0.25">
      <c r="B5941" s="4">
        <v>101869</v>
      </c>
      <c r="C5941" s="8" t="s">
        <v>5991</v>
      </c>
      <c r="D5941" s="4" t="s">
        <v>64</v>
      </c>
      <c r="E5941" s="11">
        <f t="shared" si="184"/>
        <v>34.81</v>
      </c>
      <c r="F5941">
        <f t="shared" si="185"/>
        <v>101869</v>
      </c>
      <c r="H5941" s="14">
        <v>32.18</v>
      </c>
      <c r="I5941" s="811">
        <v>34.81</v>
      </c>
    </row>
    <row r="5942" spans="2:9" ht="30" x14ac:dyDescent="0.25">
      <c r="B5942" s="6">
        <v>101870</v>
      </c>
      <c r="C5942" s="9" t="s">
        <v>5992</v>
      </c>
      <c r="D5942" s="6" t="s">
        <v>64</v>
      </c>
      <c r="E5942" s="11">
        <f t="shared" si="184"/>
        <v>38.950000000000003</v>
      </c>
      <c r="F5942">
        <f t="shared" si="185"/>
        <v>101870</v>
      </c>
      <c r="H5942" s="11">
        <v>35.9</v>
      </c>
      <c r="I5942">
        <v>38.950000000000003</v>
      </c>
    </row>
    <row r="5943" spans="2:9" ht="30" x14ac:dyDescent="0.25">
      <c r="B5943" s="4">
        <v>102098</v>
      </c>
      <c r="C5943" s="8" t="s">
        <v>5993</v>
      </c>
      <c r="D5943" s="4" t="s">
        <v>7</v>
      </c>
      <c r="E5943" s="11">
        <f t="shared" si="184"/>
        <v>1855.48</v>
      </c>
      <c r="F5943">
        <f t="shared" si="185"/>
        <v>102098</v>
      </c>
      <c r="H5943" s="14">
        <v>1828.06</v>
      </c>
      <c r="I5943" s="807">
        <v>1855.48</v>
      </c>
    </row>
    <row r="5944" spans="2:9" ht="30" x14ac:dyDescent="0.25">
      <c r="B5944" s="6">
        <v>102988</v>
      </c>
      <c r="C5944" s="9" t="s">
        <v>6394</v>
      </c>
      <c r="D5944" s="6" t="s">
        <v>64</v>
      </c>
      <c r="E5944" s="11">
        <f t="shared" si="184"/>
        <v>55.81</v>
      </c>
      <c r="F5944">
        <f t="shared" si="185"/>
        <v>102988</v>
      </c>
      <c r="H5944" s="11">
        <v>51.18</v>
      </c>
      <c r="I5944">
        <v>55.81</v>
      </c>
    </row>
    <row r="5945" spans="2:9" x14ac:dyDescent="0.25">
      <c r="B5945" s="4">
        <v>100576</v>
      </c>
      <c r="C5945" s="8" t="s">
        <v>3841</v>
      </c>
      <c r="D5945" s="4" t="s">
        <v>64</v>
      </c>
      <c r="E5945" s="11">
        <f t="shared" si="184"/>
        <v>2.38</v>
      </c>
      <c r="F5945">
        <f t="shared" si="185"/>
        <v>100576</v>
      </c>
      <c r="H5945" s="14">
        <v>2.2999999999999998</v>
      </c>
      <c r="I5945" s="811">
        <v>2.38</v>
      </c>
    </row>
    <row r="5946" spans="2:9" x14ac:dyDescent="0.25">
      <c r="B5946" s="6">
        <v>100577</v>
      </c>
      <c r="C5946" s="9" t="s">
        <v>3842</v>
      </c>
      <c r="D5946" s="6" t="s">
        <v>64</v>
      </c>
      <c r="E5946" s="11">
        <f t="shared" si="184"/>
        <v>1.17</v>
      </c>
      <c r="F5946">
        <f t="shared" si="185"/>
        <v>100577</v>
      </c>
      <c r="H5946" s="11">
        <v>1.1399999999999999</v>
      </c>
      <c r="I5946" s="76">
        <v>1.17</v>
      </c>
    </row>
    <row r="5947" spans="2:9" ht="30" x14ac:dyDescent="0.25">
      <c r="B5947" s="4">
        <v>96388</v>
      </c>
      <c r="C5947" s="8" t="s">
        <v>3843</v>
      </c>
      <c r="D5947" s="4" t="s">
        <v>7</v>
      </c>
      <c r="E5947" s="11">
        <f t="shared" si="184"/>
        <v>11.6</v>
      </c>
      <c r="F5947">
        <f t="shared" si="185"/>
        <v>96388</v>
      </c>
      <c r="H5947" s="14">
        <v>11.27</v>
      </c>
      <c r="I5947" s="807">
        <v>11.6</v>
      </c>
    </row>
    <row r="5948" spans="2:9" ht="30" x14ac:dyDescent="0.25">
      <c r="B5948" s="6">
        <v>96389</v>
      </c>
      <c r="C5948" s="9" t="s">
        <v>4233</v>
      </c>
      <c r="D5948" s="6" t="s">
        <v>7</v>
      </c>
      <c r="E5948" s="11">
        <f t="shared" si="184"/>
        <v>56.66</v>
      </c>
      <c r="F5948">
        <f t="shared" si="185"/>
        <v>96389</v>
      </c>
      <c r="H5948" s="11">
        <v>56.15</v>
      </c>
      <c r="I5948">
        <v>56.66</v>
      </c>
    </row>
    <row r="5949" spans="2:9" ht="30" x14ac:dyDescent="0.25">
      <c r="B5949" s="4">
        <v>96390</v>
      </c>
      <c r="C5949" s="8" t="s">
        <v>4234</v>
      </c>
      <c r="D5949" s="4" t="s">
        <v>7</v>
      </c>
      <c r="E5949" s="11">
        <f t="shared" si="184"/>
        <v>92.62</v>
      </c>
      <c r="F5949">
        <f t="shared" si="185"/>
        <v>96390</v>
      </c>
      <c r="H5949" s="14">
        <v>92.12</v>
      </c>
      <c r="I5949" s="811">
        <v>92.62</v>
      </c>
    </row>
    <row r="5950" spans="2:9" ht="30" x14ac:dyDescent="0.25">
      <c r="B5950" s="6">
        <v>96391</v>
      </c>
      <c r="C5950" s="9" t="s">
        <v>3844</v>
      </c>
      <c r="D5950" s="6" t="s">
        <v>7</v>
      </c>
      <c r="E5950" s="11">
        <f t="shared" si="184"/>
        <v>129.97</v>
      </c>
      <c r="F5950">
        <f t="shared" si="185"/>
        <v>96391</v>
      </c>
      <c r="H5950" s="11">
        <v>129.44</v>
      </c>
      <c r="I5950">
        <v>129.97</v>
      </c>
    </row>
    <row r="5951" spans="2:9" ht="30" x14ac:dyDescent="0.25">
      <c r="B5951" s="4">
        <v>96392</v>
      </c>
      <c r="C5951" s="8" t="s">
        <v>3845</v>
      </c>
      <c r="D5951" s="4" t="s">
        <v>7</v>
      </c>
      <c r="E5951" s="11">
        <f t="shared" si="184"/>
        <v>166.15</v>
      </c>
      <c r="F5951">
        <f t="shared" si="185"/>
        <v>96392</v>
      </c>
      <c r="H5951" s="14">
        <v>165.62</v>
      </c>
      <c r="I5951" s="811">
        <v>166.15</v>
      </c>
    </row>
    <row r="5952" spans="2:9" ht="30" x14ac:dyDescent="0.25">
      <c r="B5952" s="6">
        <v>96396</v>
      </c>
      <c r="C5952" s="9" t="s">
        <v>3846</v>
      </c>
      <c r="D5952" s="6" t="s">
        <v>7</v>
      </c>
      <c r="E5952" s="11">
        <f t="shared" si="184"/>
        <v>235.18</v>
      </c>
      <c r="F5952">
        <f t="shared" si="185"/>
        <v>96396</v>
      </c>
      <c r="H5952" s="11">
        <v>234.62</v>
      </c>
      <c r="I5952">
        <v>235.18</v>
      </c>
    </row>
    <row r="5953" spans="2:9" ht="30" x14ac:dyDescent="0.25">
      <c r="B5953" s="4">
        <v>96397</v>
      </c>
      <c r="C5953" s="8" t="s">
        <v>3847</v>
      </c>
      <c r="D5953" s="4" t="s">
        <v>7</v>
      </c>
      <c r="E5953" s="11">
        <f t="shared" si="184"/>
        <v>306.25</v>
      </c>
      <c r="F5953">
        <f t="shared" si="185"/>
        <v>96397</v>
      </c>
      <c r="H5953" s="14">
        <v>305.62</v>
      </c>
      <c r="I5953" s="811">
        <v>306.25</v>
      </c>
    </row>
    <row r="5954" spans="2:9" ht="30" x14ac:dyDescent="0.25">
      <c r="B5954" s="6">
        <v>96398</v>
      </c>
      <c r="C5954" s="9" t="s">
        <v>3848</v>
      </c>
      <c r="D5954" s="6" t="s">
        <v>7</v>
      </c>
      <c r="E5954" s="11">
        <f t="shared" si="184"/>
        <v>401.01</v>
      </c>
      <c r="F5954">
        <f t="shared" si="185"/>
        <v>96398</v>
      </c>
      <c r="H5954" s="11">
        <v>400.32</v>
      </c>
      <c r="I5954">
        <v>401.01</v>
      </c>
    </row>
    <row r="5955" spans="2:9" ht="30" x14ac:dyDescent="0.25">
      <c r="B5955" s="4">
        <v>96399</v>
      </c>
      <c r="C5955" s="8" t="s">
        <v>4235</v>
      </c>
      <c r="D5955" s="4" t="s">
        <v>7</v>
      </c>
      <c r="E5955" s="11">
        <f t="shared" ref="E5955:E6018" si="186">IF($K$2=$H$1,H5955,I5955)</f>
        <v>160.38</v>
      </c>
      <c r="F5955">
        <f t="shared" ref="F5955:F6018" si="187">IF(LEN($B5955)=7,CONCATENATE(MID($B5955,1,6),"00",RIGHT($B5955,1)),IF(LEN($B5955)=8,CONCATENATE(MID($B5955,1,6),"0",RIGHT($B5955,2)),$B5955))</f>
        <v>96399</v>
      </c>
      <c r="H5955" s="14">
        <v>159.91999999999999</v>
      </c>
      <c r="I5955" s="811">
        <v>160.38</v>
      </c>
    </row>
    <row r="5956" spans="2:9" ht="30" x14ac:dyDescent="0.25">
      <c r="B5956" s="6">
        <v>96400</v>
      </c>
      <c r="C5956" s="9" t="s">
        <v>3849</v>
      </c>
      <c r="D5956" s="6" t="s">
        <v>7</v>
      </c>
      <c r="E5956" s="11">
        <f t="shared" si="186"/>
        <v>207.53</v>
      </c>
      <c r="F5956">
        <f t="shared" si="187"/>
        <v>96400</v>
      </c>
      <c r="H5956" s="11">
        <v>206.88</v>
      </c>
      <c r="I5956">
        <v>207.53</v>
      </c>
    </row>
    <row r="5957" spans="2:9" ht="30" x14ac:dyDescent="0.25">
      <c r="B5957" s="4">
        <v>100564</v>
      </c>
      <c r="C5957" s="8" t="s">
        <v>3850</v>
      </c>
      <c r="D5957" s="4" t="s">
        <v>7</v>
      </c>
      <c r="E5957" s="11">
        <f t="shared" si="186"/>
        <v>138.82</v>
      </c>
      <c r="F5957">
        <f t="shared" si="187"/>
        <v>100564</v>
      </c>
      <c r="H5957" s="14">
        <v>137.96</v>
      </c>
      <c r="I5957" s="811">
        <v>138.82</v>
      </c>
    </row>
    <row r="5958" spans="2:9" ht="30" x14ac:dyDescent="0.25">
      <c r="B5958" s="6">
        <v>100565</v>
      </c>
      <c r="C5958" s="9" t="s">
        <v>3851</v>
      </c>
      <c r="D5958" s="6" t="s">
        <v>7</v>
      </c>
      <c r="E5958" s="11">
        <f t="shared" si="186"/>
        <v>119.4</v>
      </c>
      <c r="F5958">
        <f t="shared" si="187"/>
        <v>100565</v>
      </c>
      <c r="H5958" s="11">
        <v>118.54</v>
      </c>
      <c r="I5958">
        <v>119.4</v>
      </c>
    </row>
    <row r="5959" spans="2:9" ht="30" x14ac:dyDescent="0.25">
      <c r="B5959" s="4">
        <v>100566</v>
      </c>
      <c r="C5959" s="8" t="s">
        <v>3852</v>
      </c>
      <c r="D5959" s="4" t="s">
        <v>7</v>
      </c>
      <c r="E5959" s="11">
        <f t="shared" si="186"/>
        <v>212.27</v>
      </c>
      <c r="F5959">
        <f t="shared" si="187"/>
        <v>100566</v>
      </c>
      <c r="H5959" s="14">
        <v>211.41</v>
      </c>
      <c r="I5959" s="811">
        <v>212.27</v>
      </c>
    </row>
    <row r="5960" spans="2:9" ht="30" x14ac:dyDescent="0.25">
      <c r="B5960" s="6">
        <v>100567</v>
      </c>
      <c r="C5960" s="9" t="s">
        <v>3853</v>
      </c>
      <c r="D5960" s="6" t="s">
        <v>7</v>
      </c>
      <c r="E5960" s="11">
        <f t="shared" si="186"/>
        <v>246.66</v>
      </c>
      <c r="F5960">
        <f t="shared" si="187"/>
        <v>100567</v>
      </c>
      <c r="H5960" s="11">
        <v>245.8</v>
      </c>
      <c r="I5960">
        <v>246.66</v>
      </c>
    </row>
    <row r="5961" spans="2:9" ht="30" x14ac:dyDescent="0.25">
      <c r="B5961" s="4">
        <v>100568</v>
      </c>
      <c r="C5961" s="8" t="s">
        <v>3854</v>
      </c>
      <c r="D5961" s="4" t="s">
        <v>7</v>
      </c>
      <c r="E5961" s="11">
        <f t="shared" si="186"/>
        <v>280.43</v>
      </c>
      <c r="F5961">
        <f t="shared" si="187"/>
        <v>100568</v>
      </c>
      <c r="H5961" s="14">
        <v>279.57</v>
      </c>
      <c r="I5961" s="811">
        <v>280.43</v>
      </c>
    </row>
    <row r="5962" spans="2:9" ht="30" x14ac:dyDescent="0.25">
      <c r="B5962" s="6">
        <v>100569</v>
      </c>
      <c r="C5962" s="9" t="s">
        <v>3855</v>
      </c>
      <c r="D5962" s="6" t="s">
        <v>7</v>
      </c>
      <c r="E5962" s="11">
        <f t="shared" si="186"/>
        <v>193.56</v>
      </c>
      <c r="F5962">
        <f t="shared" si="187"/>
        <v>100569</v>
      </c>
      <c r="H5962" s="11">
        <v>192.7</v>
      </c>
      <c r="I5962">
        <v>193.56</v>
      </c>
    </row>
    <row r="5963" spans="2:9" ht="30" x14ac:dyDescent="0.25">
      <c r="B5963" s="4">
        <v>100570</v>
      </c>
      <c r="C5963" s="8" t="s">
        <v>3856</v>
      </c>
      <c r="D5963" s="4" t="s">
        <v>7</v>
      </c>
      <c r="E5963" s="11">
        <f t="shared" si="186"/>
        <v>230.43</v>
      </c>
      <c r="F5963">
        <f t="shared" si="187"/>
        <v>100570</v>
      </c>
      <c r="H5963" s="14">
        <v>229.55</v>
      </c>
      <c r="I5963" s="811">
        <v>230.43</v>
      </c>
    </row>
    <row r="5964" spans="2:9" ht="30" x14ac:dyDescent="0.25">
      <c r="B5964" s="6">
        <v>100571</v>
      </c>
      <c r="C5964" s="9" t="s">
        <v>3857</v>
      </c>
      <c r="D5964" s="6" t="s">
        <v>7</v>
      </c>
      <c r="E5964" s="11">
        <f t="shared" si="186"/>
        <v>262.57</v>
      </c>
      <c r="F5964">
        <f t="shared" si="187"/>
        <v>100571</v>
      </c>
      <c r="H5964" s="11">
        <v>261.70999999999998</v>
      </c>
      <c r="I5964">
        <v>262.57</v>
      </c>
    </row>
    <row r="5965" spans="2:9" ht="30" x14ac:dyDescent="0.25">
      <c r="B5965" s="4">
        <v>100572</v>
      </c>
      <c r="C5965" s="8" t="s">
        <v>3858</v>
      </c>
      <c r="D5965" s="4" t="s">
        <v>7</v>
      </c>
      <c r="E5965" s="11">
        <f t="shared" si="186"/>
        <v>143.37</v>
      </c>
      <c r="F5965">
        <f t="shared" si="187"/>
        <v>100572</v>
      </c>
      <c r="H5965" s="14">
        <v>142.32</v>
      </c>
      <c r="I5965" s="811">
        <v>143.37</v>
      </c>
    </row>
    <row r="5966" spans="2:9" ht="30" x14ac:dyDescent="0.25">
      <c r="B5966" s="6">
        <v>100573</v>
      </c>
      <c r="C5966" s="9" t="s">
        <v>3859</v>
      </c>
      <c r="D5966" s="6" t="s">
        <v>7</v>
      </c>
      <c r="E5966" s="11">
        <f t="shared" si="186"/>
        <v>123.95</v>
      </c>
      <c r="F5966">
        <f t="shared" si="187"/>
        <v>100573</v>
      </c>
      <c r="H5966" s="11">
        <v>122.9</v>
      </c>
      <c r="I5966">
        <v>123.95</v>
      </c>
    </row>
    <row r="5967" spans="2:9" x14ac:dyDescent="0.25">
      <c r="B5967" s="4">
        <v>100574</v>
      </c>
      <c r="C5967" s="8" t="s">
        <v>3860</v>
      </c>
      <c r="D5967" s="4" t="s">
        <v>7</v>
      </c>
      <c r="E5967" s="11">
        <f t="shared" si="186"/>
        <v>1.4</v>
      </c>
      <c r="F5967">
        <f t="shared" si="187"/>
        <v>100574</v>
      </c>
      <c r="H5967" s="14">
        <v>1.37</v>
      </c>
      <c r="I5967" s="811">
        <v>1.4</v>
      </c>
    </row>
    <row r="5968" spans="2:9" x14ac:dyDescent="0.25">
      <c r="B5968" s="6">
        <v>100575</v>
      </c>
      <c r="C5968" s="9" t="s">
        <v>3861</v>
      </c>
      <c r="D5968" s="6" t="s">
        <v>64</v>
      </c>
      <c r="E5968" s="11">
        <f t="shared" si="186"/>
        <v>0.12</v>
      </c>
      <c r="F5968">
        <f t="shared" si="187"/>
        <v>100575</v>
      </c>
      <c r="H5968" s="11">
        <v>0.11</v>
      </c>
      <c r="I5968">
        <v>0.12</v>
      </c>
    </row>
    <row r="5969" spans="2:9" ht="30" x14ac:dyDescent="0.25">
      <c r="B5969" s="4">
        <v>101767</v>
      </c>
      <c r="C5969" s="8" t="s">
        <v>4817</v>
      </c>
      <c r="D5969" s="4" t="s">
        <v>7</v>
      </c>
      <c r="E5969" s="11">
        <f t="shared" si="186"/>
        <v>26.45</v>
      </c>
      <c r="F5969">
        <f t="shared" si="187"/>
        <v>101767</v>
      </c>
      <c r="H5969" s="14">
        <v>25.35</v>
      </c>
      <c r="I5969" s="811">
        <v>26.45</v>
      </c>
    </row>
    <row r="5970" spans="2:9" ht="30" x14ac:dyDescent="0.25">
      <c r="B5970" s="6">
        <v>101768</v>
      </c>
      <c r="C5970" s="9" t="s">
        <v>9521</v>
      </c>
      <c r="D5970" s="6" t="s">
        <v>7</v>
      </c>
      <c r="E5970" s="11">
        <f t="shared" si="186"/>
        <v>22.74</v>
      </c>
      <c r="F5970">
        <f t="shared" si="187"/>
        <v>101768</v>
      </c>
      <c r="H5970" s="11">
        <v>21.97</v>
      </c>
      <c r="I5970">
        <v>22.74</v>
      </c>
    </row>
    <row r="5971" spans="2:9" x14ac:dyDescent="0.25">
      <c r="B5971" s="4">
        <v>92391</v>
      </c>
      <c r="C5971" s="8" t="s">
        <v>8426</v>
      </c>
      <c r="D5971" s="4" t="s">
        <v>64</v>
      </c>
      <c r="E5971" s="11">
        <f t="shared" si="186"/>
        <v>83.79</v>
      </c>
      <c r="F5971">
        <f t="shared" si="187"/>
        <v>92391</v>
      </c>
      <c r="H5971" s="14">
        <v>83.37</v>
      </c>
      <c r="I5971" s="811">
        <v>83.79</v>
      </c>
    </row>
    <row r="5972" spans="2:9" x14ac:dyDescent="0.25">
      <c r="B5972" s="6">
        <v>92392</v>
      </c>
      <c r="C5972" s="9" t="s">
        <v>8427</v>
      </c>
      <c r="D5972" s="6" t="s">
        <v>64</v>
      </c>
      <c r="E5972" s="11">
        <f t="shared" si="186"/>
        <v>173.86</v>
      </c>
      <c r="F5972">
        <f t="shared" si="187"/>
        <v>92392</v>
      </c>
      <c r="H5972" s="11">
        <v>173.4</v>
      </c>
      <c r="I5972">
        <v>173.86</v>
      </c>
    </row>
    <row r="5973" spans="2:9" x14ac:dyDescent="0.25">
      <c r="B5973" s="4">
        <v>92393</v>
      </c>
      <c r="C5973" s="8" t="s">
        <v>8428</v>
      </c>
      <c r="D5973" s="4" t="s">
        <v>64</v>
      </c>
      <c r="E5973" s="11">
        <f t="shared" si="186"/>
        <v>82.19</v>
      </c>
      <c r="F5973">
        <f t="shared" si="187"/>
        <v>92393</v>
      </c>
      <c r="H5973" s="14">
        <v>81.650000000000006</v>
      </c>
      <c r="I5973" s="811">
        <v>82.19</v>
      </c>
    </row>
    <row r="5974" spans="2:9" x14ac:dyDescent="0.25">
      <c r="B5974" s="6">
        <v>92394</v>
      </c>
      <c r="C5974" s="9" t="s">
        <v>8429</v>
      </c>
      <c r="D5974" s="6" t="s">
        <v>64</v>
      </c>
      <c r="E5974" s="11">
        <f t="shared" si="186"/>
        <v>101.85</v>
      </c>
      <c r="F5974">
        <f t="shared" si="187"/>
        <v>92394</v>
      </c>
      <c r="H5974" s="11">
        <v>101.12</v>
      </c>
      <c r="I5974">
        <v>101.85</v>
      </c>
    </row>
    <row r="5975" spans="2:9" x14ac:dyDescent="0.25">
      <c r="B5975" s="4">
        <v>92395</v>
      </c>
      <c r="C5975" s="8" t="s">
        <v>8430</v>
      </c>
      <c r="D5975" s="4" t="s">
        <v>64</v>
      </c>
      <c r="E5975" s="11">
        <f t="shared" si="186"/>
        <v>121.79</v>
      </c>
      <c r="F5975">
        <f t="shared" si="187"/>
        <v>92395</v>
      </c>
      <c r="H5975" s="14">
        <v>120.78</v>
      </c>
      <c r="I5975" s="811">
        <v>121.79</v>
      </c>
    </row>
    <row r="5976" spans="2:9" ht="30" x14ac:dyDescent="0.25">
      <c r="B5976" s="6">
        <v>92396</v>
      </c>
      <c r="C5976" s="9" t="s">
        <v>8431</v>
      </c>
      <c r="D5976" s="6" t="s">
        <v>64</v>
      </c>
      <c r="E5976" s="11">
        <f t="shared" si="186"/>
        <v>95.47</v>
      </c>
      <c r="F5976">
        <f t="shared" si="187"/>
        <v>92396</v>
      </c>
      <c r="H5976" s="11">
        <v>93.84</v>
      </c>
      <c r="I5976">
        <v>95.47</v>
      </c>
    </row>
    <row r="5977" spans="2:9" ht="30" x14ac:dyDescent="0.25">
      <c r="B5977" s="4">
        <v>92397</v>
      </c>
      <c r="C5977" s="8" t="s">
        <v>8432</v>
      </c>
      <c r="D5977" s="4" t="s">
        <v>64</v>
      </c>
      <c r="E5977" s="11">
        <f t="shared" si="186"/>
        <v>85.64</v>
      </c>
      <c r="F5977">
        <f t="shared" si="187"/>
        <v>92397</v>
      </c>
      <c r="H5977" s="14">
        <v>84.76</v>
      </c>
      <c r="I5977" s="811">
        <v>85.64</v>
      </c>
    </row>
    <row r="5978" spans="2:9" ht="30" x14ac:dyDescent="0.25">
      <c r="B5978" s="6">
        <v>92398</v>
      </c>
      <c r="C5978" s="9" t="s">
        <v>8433</v>
      </c>
      <c r="D5978" s="6" t="s">
        <v>64</v>
      </c>
      <c r="E5978" s="11">
        <f t="shared" si="186"/>
        <v>106.19</v>
      </c>
      <c r="F5978">
        <f t="shared" si="187"/>
        <v>92398</v>
      </c>
      <c r="H5978" s="11">
        <v>105.04</v>
      </c>
      <c r="I5978">
        <v>106.19</v>
      </c>
    </row>
    <row r="5979" spans="2:9" x14ac:dyDescent="0.25">
      <c r="B5979" s="4">
        <v>92400</v>
      </c>
      <c r="C5979" s="8" t="s">
        <v>8434</v>
      </c>
      <c r="D5979" s="4" t="s">
        <v>64</v>
      </c>
      <c r="E5979" s="11">
        <f t="shared" si="186"/>
        <v>124.26</v>
      </c>
      <c r="F5979">
        <f t="shared" si="187"/>
        <v>92400</v>
      </c>
      <c r="H5979" s="14">
        <v>122.83</v>
      </c>
      <c r="I5979" s="811">
        <v>124.26</v>
      </c>
    </row>
    <row r="5980" spans="2:9" x14ac:dyDescent="0.25">
      <c r="B5980" s="6">
        <v>92402</v>
      </c>
      <c r="C5980" s="9" t="s">
        <v>8435</v>
      </c>
      <c r="D5980" s="6" t="s">
        <v>64</v>
      </c>
      <c r="E5980" s="11">
        <f t="shared" si="186"/>
        <v>93.61</v>
      </c>
      <c r="F5980">
        <f t="shared" si="187"/>
        <v>92402</v>
      </c>
      <c r="H5980" s="11">
        <v>92.2</v>
      </c>
      <c r="I5980">
        <v>93.61</v>
      </c>
    </row>
    <row r="5981" spans="2:9" x14ac:dyDescent="0.25">
      <c r="B5981" s="4">
        <v>92403</v>
      </c>
      <c r="C5981" s="8" t="s">
        <v>8436</v>
      </c>
      <c r="D5981" s="4" t="s">
        <v>64</v>
      </c>
      <c r="E5981" s="11">
        <f t="shared" si="186"/>
        <v>83.38</v>
      </c>
      <c r="F5981">
        <f t="shared" si="187"/>
        <v>92403</v>
      </c>
      <c r="H5981" s="14">
        <v>82.72</v>
      </c>
      <c r="I5981" s="811">
        <v>83.38</v>
      </c>
    </row>
    <row r="5982" spans="2:9" x14ac:dyDescent="0.25">
      <c r="B5982" s="6">
        <v>92404</v>
      </c>
      <c r="C5982" s="9" t="s">
        <v>8437</v>
      </c>
      <c r="D5982" s="6" t="s">
        <v>64</v>
      </c>
      <c r="E5982" s="11">
        <f t="shared" si="186"/>
        <v>103.95</v>
      </c>
      <c r="F5982">
        <f t="shared" si="187"/>
        <v>92404</v>
      </c>
      <c r="H5982" s="11">
        <v>103.02</v>
      </c>
      <c r="I5982">
        <v>103.95</v>
      </c>
    </row>
    <row r="5983" spans="2:9" x14ac:dyDescent="0.25">
      <c r="B5983" s="4">
        <v>92406</v>
      </c>
      <c r="C5983" s="8" t="s">
        <v>8438</v>
      </c>
      <c r="D5983" s="4" t="s">
        <v>64</v>
      </c>
      <c r="E5983" s="11">
        <f t="shared" si="186"/>
        <v>124.24</v>
      </c>
      <c r="F5983">
        <f t="shared" si="187"/>
        <v>92406</v>
      </c>
      <c r="H5983" s="14">
        <v>123.04</v>
      </c>
      <c r="I5983" s="811">
        <v>124.24</v>
      </c>
    </row>
    <row r="5984" spans="2:9" x14ac:dyDescent="0.25">
      <c r="B5984" s="6">
        <v>93679</v>
      </c>
      <c r="C5984" s="9" t="s">
        <v>8439</v>
      </c>
      <c r="D5984" s="6" t="s">
        <v>64</v>
      </c>
      <c r="E5984" s="11">
        <f t="shared" si="186"/>
        <v>106.45</v>
      </c>
      <c r="F5984">
        <f t="shared" si="187"/>
        <v>93679</v>
      </c>
      <c r="H5984" s="11">
        <v>104.82</v>
      </c>
      <c r="I5984">
        <v>106.45</v>
      </c>
    </row>
    <row r="5985" spans="2:9" ht="30" x14ac:dyDescent="0.25">
      <c r="B5985" s="4">
        <v>93680</v>
      </c>
      <c r="C5985" s="8" t="s">
        <v>8440</v>
      </c>
      <c r="D5985" s="4" t="s">
        <v>64</v>
      </c>
      <c r="E5985" s="11">
        <f t="shared" si="186"/>
        <v>96.34</v>
      </c>
      <c r="F5985">
        <f t="shared" si="187"/>
        <v>93680</v>
      </c>
      <c r="H5985" s="14">
        <v>95.46</v>
      </c>
      <c r="I5985" s="811">
        <v>96.34</v>
      </c>
    </row>
    <row r="5986" spans="2:9" ht="30" x14ac:dyDescent="0.25">
      <c r="B5986" s="6">
        <v>93681</v>
      </c>
      <c r="C5986" s="9" t="s">
        <v>8441</v>
      </c>
      <c r="D5986" s="6" t="s">
        <v>64</v>
      </c>
      <c r="E5986" s="11">
        <f t="shared" si="186"/>
        <v>114.77</v>
      </c>
      <c r="F5986">
        <f t="shared" si="187"/>
        <v>93681</v>
      </c>
      <c r="H5986" s="11">
        <v>113.62</v>
      </c>
      <c r="I5986">
        <v>114.77</v>
      </c>
    </row>
    <row r="5987" spans="2:9" x14ac:dyDescent="0.25">
      <c r="B5987" s="4">
        <v>97104</v>
      </c>
      <c r="C5987" s="8" t="s">
        <v>7176</v>
      </c>
      <c r="D5987" s="4" t="s">
        <v>64</v>
      </c>
      <c r="E5987" s="11">
        <f t="shared" si="186"/>
        <v>168.15</v>
      </c>
      <c r="F5987">
        <f t="shared" si="187"/>
        <v>97104</v>
      </c>
      <c r="H5987" s="14">
        <v>166.6</v>
      </c>
      <c r="I5987" s="807">
        <v>168.15</v>
      </c>
    </row>
    <row r="5988" spans="2:9" x14ac:dyDescent="0.25">
      <c r="B5988" s="6">
        <v>97105</v>
      </c>
      <c r="C5988" s="9" t="s">
        <v>7177</v>
      </c>
      <c r="D5988" s="6" t="s">
        <v>64</v>
      </c>
      <c r="E5988" s="11">
        <f t="shared" si="186"/>
        <v>191.07</v>
      </c>
      <c r="F5988">
        <f t="shared" si="187"/>
        <v>97105</v>
      </c>
      <c r="H5988" s="11">
        <v>189.4</v>
      </c>
      <c r="I5988" s="76">
        <v>191.07</v>
      </c>
    </row>
    <row r="5989" spans="2:9" x14ac:dyDescent="0.25">
      <c r="B5989" s="4">
        <v>97106</v>
      </c>
      <c r="C5989" s="8" t="s">
        <v>7178</v>
      </c>
      <c r="D5989" s="4" t="s">
        <v>64</v>
      </c>
      <c r="E5989" s="11">
        <f t="shared" si="186"/>
        <v>213.26</v>
      </c>
      <c r="F5989">
        <f t="shared" si="187"/>
        <v>97106</v>
      </c>
      <c r="H5989" s="14">
        <v>211.49</v>
      </c>
      <c r="I5989" s="811">
        <v>213.26</v>
      </c>
    </row>
    <row r="5990" spans="2:9" x14ac:dyDescent="0.25">
      <c r="B5990" s="6">
        <v>97107</v>
      </c>
      <c r="C5990" s="9" t="s">
        <v>7179</v>
      </c>
      <c r="D5990" s="6" t="s">
        <v>64</v>
      </c>
      <c r="E5990" s="11">
        <f t="shared" si="186"/>
        <v>242.97</v>
      </c>
      <c r="F5990">
        <f t="shared" si="187"/>
        <v>97107</v>
      </c>
      <c r="H5990" s="11">
        <v>241.09</v>
      </c>
      <c r="I5990">
        <v>242.97</v>
      </c>
    </row>
    <row r="5991" spans="2:9" x14ac:dyDescent="0.25">
      <c r="B5991" s="4">
        <v>97108</v>
      </c>
      <c r="C5991" s="8" t="s">
        <v>7180</v>
      </c>
      <c r="D5991" s="4" t="s">
        <v>64</v>
      </c>
      <c r="E5991" s="11">
        <f t="shared" si="186"/>
        <v>277.58999999999997</v>
      </c>
      <c r="F5991">
        <f t="shared" si="187"/>
        <v>97108</v>
      </c>
      <c r="H5991" s="14">
        <v>275.60000000000002</v>
      </c>
      <c r="I5991" s="811">
        <v>277.58999999999997</v>
      </c>
    </row>
    <row r="5992" spans="2:9" x14ac:dyDescent="0.25">
      <c r="B5992" s="6">
        <v>97109</v>
      </c>
      <c r="C5992" s="9" t="s">
        <v>7181</v>
      </c>
      <c r="D5992" s="6" t="s">
        <v>64</v>
      </c>
      <c r="E5992" s="11">
        <f t="shared" si="186"/>
        <v>307.07</v>
      </c>
      <c r="F5992">
        <f t="shared" si="187"/>
        <v>97109</v>
      </c>
      <c r="H5992" s="11">
        <v>304.89</v>
      </c>
      <c r="I5992">
        <v>307.07</v>
      </c>
    </row>
    <row r="5993" spans="2:9" x14ac:dyDescent="0.25">
      <c r="B5993" s="4">
        <v>97111</v>
      </c>
      <c r="C5993" s="8" t="s">
        <v>7182</v>
      </c>
      <c r="D5993" s="4" t="s">
        <v>64</v>
      </c>
      <c r="E5993" s="11">
        <f t="shared" si="186"/>
        <v>303.48</v>
      </c>
      <c r="F5993">
        <f t="shared" si="187"/>
        <v>97111</v>
      </c>
      <c r="H5993" s="14">
        <v>301.33999999999997</v>
      </c>
      <c r="I5993" s="811">
        <v>303.48</v>
      </c>
    </row>
    <row r="5994" spans="2:9" x14ac:dyDescent="0.25">
      <c r="B5994" s="6">
        <v>97112</v>
      </c>
      <c r="C5994" s="9" t="s">
        <v>7183</v>
      </c>
      <c r="D5994" s="6" t="s">
        <v>64</v>
      </c>
      <c r="E5994" s="11">
        <f t="shared" si="186"/>
        <v>271.70999999999998</v>
      </c>
      <c r="F5994">
        <f t="shared" si="187"/>
        <v>97112</v>
      </c>
      <c r="H5994" s="11">
        <v>269.74</v>
      </c>
      <c r="I5994">
        <v>271.70999999999998</v>
      </c>
    </row>
    <row r="5995" spans="2:9" x14ac:dyDescent="0.25">
      <c r="B5995" s="4">
        <v>97113</v>
      </c>
      <c r="C5995" s="8" t="s">
        <v>7184</v>
      </c>
      <c r="D5995" s="4" t="s">
        <v>64</v>
      </c>
      <c r="E5995" s="11">
        <f t="shared" si="186"/>
        <v>2.83</v>
      </c>
      <c r="F5995">
        <f t="shared" si="187"/>
        <v>97113</v>
      </c>
      <c r="H5995" s="14">
        <v>2.81</v>
      </c>
      <c r="I5995" s="811">
        <v>2.83</v>
      </c>
    </row>
    <row r="5996" spans="2:9" x14ac:dyDescent="0.25">
      <c r="B5996" s="6">
        <v>97114</v>
      </c>
      <c r="C5996" s="9" t="s">
        <v>7185</v>
      </c>
      <c r="D5996" s="6" t="s">
        <v>9</v>
      </c>
      <c r="E5996" s="11">
        <f t="shared" si="186"/>
        <v>0.35</v>
      </c>
      <c r="F5996">
        <f t="shared" si="187"/>
        <v>97114</v>
      </c>
      <c r="H5996" s="11">
        <v>0.32</v>
      </c>
      <c r="I5996">
        <v>0.35</v>
      </c>
    </row>
    <row r="5997" spans="2:9" x14ac:dyDescent="0.25">
      <c r="B5997" s="4">
        <v>97115</v>
      </c>
      <c r="C5997" s="8" t="s">
        <v>7186</v>
      </c>
      <c r="D5997" s="4" t="s">
        <v>49</v>
      </c>
      <c r="E5997" s="11">
        <f t="shared" si="186"/>
        <v>58.03</v>
      </c>
      <c r="F5997">
        <f t="shared" si="187"/>
        <v>97115</v>
      </c>
      <c r="H5997" s="14">
        <v>56.75</v>
      </c>
      <c r="I5997" s="811">
        <v>58.03</v>
      </c>
    </row>
    <row r="5998" spans="2:9" ht="30" x14ac:dyDescent="0.25">
      <c r="B5998" s="6">
        <v>97116</v>
      </c>
      <c r="C5998" s="9" t="s">
        <v>18832</v>
      </c>
      <c r="D5998" s="6" t="s">
        <v>49</v>
      </c>
      <c r="E5998" s="11">
        <f t="shared" si="186"/>
        <v>25.02</v>
      </c>
      <c r="F5998">
        <f t="shared" si="187"/>
        <v>97116</v>
      </c>
      <c r="H5998" s="11">
        <v>24.1</v>
      </c>
      <c r="I5998">
        <v>25.02</v>
      </c>
    </row>
    <row r="5999" spans="2:9" ht="30" x14ac:dyDescent="0.25">
      <c r="B5999" s="4">
        <v>97117</v>
      </c>
      <c r="C5999" s="8" t="s">
        <v>18833</v>
      </c>
      <c r="D5999" s="4" t="s">
        <v>49</v>
      </c>
      <c r="E5999" s="11">
        <f t="shared" si="186"/>
        <v>22.77</v>
      </c>
      <c r="F5999">
        <f t="shared" si="187"/>
        <v>97117</v>
      </c>
      <c r="H5999" s="14">
        <v>22.18</v>
      </c>
      <c r="I5999" s="811">
        <v>22.77</v>
      </c>
    </row>
    <row r="6000" spans="2:9" ht="30" x14ac:dyDescent="0.25">
      <c r="B6000" s="6">
        <v>97118</v>
      </c>
      <c r="C6000" s="9" t="s">
        <v>18834</v>
      </c>
      <c r="D6000" s="6" t="s">
        <v>49</v>
      </c>
      <c r="E6000" s="11">
        <f t="shared" si="186"/>
        <v>19.350000000000001</v>
      </c>
      <c r="F6000">
        <f t="shared" si="187"/>
        <v>97118</v>
      </c>
      <c r="H6000" s="11">
        <v>18.97</v>
      </c>
      <c r="I6000">
        <v>19.350000000000001</v>
      </c>
    </row>
    <row r="6001" spans="2:9" ht="30" x14ac:dyDescent="0.25">
      <c r="B6001" s="4">
        <v>97119</v>
      </c>
      <c r="C6001" s="8" t="s">
        <v>18835</v>
      </c>
      <c r="D6001" s="4" t="s">
        <v>49</v>
      </c>
      <c r="E6001" s="11">
        <f t="shared" si="186"/>
        <v>17.91</v>
      </c>
      <c r="F6001">
        <f t="shared" si="187"/>
        <v>97119</v>
      </c>
      <c r="H6001" s="14">
        <v>17.68</v>
      </c>
      <c r="I6001" s="811">
        <v>17.91</v>
      </c>
    </row>
    <row r="6002" spans="2:9" ht="30" x14ac:dyDescent="0.25">
      <c r="B6002" s="6">
        <v>97120</v>
      </c>
      <c r="C6002" s="9" t="s">
        <v>18836</v>
      </c>
      <c r="D6002" s="6" t="s">
        <v>49</v>
      </c>
      <c r="E6002" s="11">
        <f t="shared" si="186"/>
        <v>11.74</v>
      </c>
      <c r="F6002">
        <f t="shared" si="187"/>
        <v>97120</v>
      </c>
      <c r="H6002" s="11">
        <v>11.59</v>
      </c>
      <c r="I6002">
        <v>11.74</v>
      </c>
    </row>
    <row r="6003" spans="2:9" x14ac:dyDescent="0.25">
      <c r="B6003" s="4">
        <v>101167</v>
      </c>
      <c r="C6003" s="8" t="s">
        <v>4278</v>
      </c>
      <c r="D6003" s="4" t="s">
        <v>64</v>
      </c>
      <c r="E6003" s="11">
        <f t="shared" si="186"/>
        <v>268.93</v>
      </c>
      <c r="F6003">
        <f t="shared" si="187"/>
        <v>101167</v>
      </c>
      <c r="H6003" s="14">
        <v>267.24</v>
      </c>
      <c r="I6003" s="811">
        <v>268.93</v>
      </c>
    </row>
    <row r="6004" spans="2:9" x14ac:dyDescent="0.25">
      <c r="B6004" s="6">
        <v>101169</v>
      </c>
      <c r="C6004" s="9" t="s">
        <v>4279</v>
      </c>
      <c r="D6004" s="6" t="s">
        <v>64</v>
      </c>
      <c r="E6004" s="11">
        <f t="shared" si="186"/>
        <v>283.42</v>
      </c>
      <c r="F6004">
        <f t="shared" si="187"/>
        <v>101169</v>
      </c>
      <c r="H6004" s="11">
        <v>281.22000000000003</v>
      </c>
      <c r="I6004">
        <v>283.42</v>
      </c>
    </row>
    <row r="6005" spans="2:9" x14ac:dyDescent="0.25">
      <c r="B6005" s="4">
        <v>101170</v>
      </c>
      <c r="C6005" s="8" t="s">
        <v>4280</v>
      </c>
      <c r="D6005" s="4" t="s">
        <v>64</v>
      </c>
      <c r="E6005" s="11">
        <f t="shared" si="186"/>
        <v>56.7</v>
      </c>
      <c r="F6005">
        <f t="shared" si="187"/>
        <v>101170</v>
      </c>
      <c r="H6005" s="14">
        <v>55.36</v>
      </c>
      <c r="I6005" s="811">
        <v>56.7</v>
      </c>
    </row>
    <row r="6006" spans="2:9" x14ac:dyDescent="0.25">
      <c r="B6006" s="6">
        <v>101172</v>
      </c>
      <c r="C6006" s="9" t="s">
        <v>4281</v>
      </c>
      <c r="D6006" s="6" t="s">
        <v>64</v>
      </c>
      <c r="E6006" s="11">
        <f t="shared" si="186"/>
        <v>82.67</v>
      </c>
      <c r="F6006">
        <f t="shared" si="187"/>
        <v>101172</v>
      </c>
      <c r="H6006" s="11">
        <v>80.66</v>
      </c>
      <c r="I6006">
        <v>82.67</v>
      </c>
    </row>
    <row r="6007" spans="2:9" x14ac:dyDescent="0.25">
      <c r="B6007" s="4">
        <v>103904</v>
      </c>
      <c r="C6007" s="8" t="s">
        <v>7187</v>
      </c>
      <c r="D6007" s="4" t="s">
        <v>64</v>
      </c>
      <c r="E6007" s="11">
        <f t="shared" si="186"/>
        <v>163.03</v>
      </c>
      <c r="F6007">
        <f t="shared" si="187"/>
        <v>103904</v>
      </c>
      <c r="H6007" s="14">
        <v>161.47999999999999</v>
      </c>
      <c r="I6007" s="811">
        <v>163.03</v>
      </c>
    </row>
    <row r="6008" spans="2:9" x14ac:dyDescent="0.25">
      <c r="B6008" s="6">
        <v>103905</v>
      </c>
      <c r="C6008" s="9" t="s">
        <v>7188</v>
      </c>
      <c r="D6008" s="6" t="s">
        <v>64</v>
      </c>
      <c r="E6008" s="11">
        <f t="shared" si="186"/>
        <v>172.25</v>
      </c>
      <c r="F6008">
        <f t="shared" si="187"/>
        <v>103905</v>
      </c>
      <c r="H6008" s="11">
        <v>170.64</v>
      </c>
      <c r="I6008">
        <v>172.25</v>
      </c>
    </row>
    <row r="6009" spans="2:9" x14ac:dyDescent="0.25">
      <c r="B6009" s="4">
        <v>103906</v>
      </c>
      <c r="C6009" s="8" t="s">
        <v>7189</v>
      </c>
      <c r="D6009" s="4" t="s">
        <v>64</v>
      </c>
      <c r="E6009" s="11">
        <f t="shared" si="186"/>
        <v>202.56</v>
      </c>
      <c r="F6009">
        <f t="shared" si="187"/>
        <v>103906</v>
      </c>
      <c r="H6009" s="14">
        <v>200.4</v>
      </c>
      <c r="I6009" s="811">
        <v>202.56</v>
      </c>
    </row>
    <row r="6010" spans="2:9" x14ac:dyDescent="0.25">
      <c r="B6010" s="6">
        <v>103907</v>
      </c>
      <c r="C6010" s="9" t="s">
        <v>7190</v>
      </c>
      <c r="D6010" s="6" t="s">
        <v>64</v>
      </c>
      <c r="E6010" s="11">
        <f t="shared" si="186"/>
        <v>182.4</v>
      </c>
      <c r="F6010">
        <f t="shared" si="187"/>
        <v>103907</v>
      </c>
      <c r="H6010" s="11">
        <v>180.75</v>
      </c>
      <c r="I6010" s="76">
        <v>182.4</v>
      </c>
    </row>
    <row r="6011" spans="2:9" x14ac:dyDescent="0.25">
      <c r="B6011" s="4">
        <v>103908</v>
      </c>
      <c r="C6011" s="8" t="s">
        <v>7191</v>
      </c>
      <c r="D6011" s="4" t="s">
        <v>64</v>
      </c>
      <c r="E6011" s="11">
        <f t="shared" si="186"/>
        <v>206.43</v>
      </c>
      <c r="F6011">
        <f t="shared" si="187"/>
        <v>103908</v>
      </c>
      <c r="H6011" s="14">
        <v>204.66</v>
      </c>
      <c r="I6011" s="807">
        <v>206.43</v>
      </c>
    </row>
    <row r="6012" spans="2:9" x14ac:dyDescent="0.25">
      <c r="B6012" s="6">
        <v>103909</v>
      </c>
      <c r="C6012" s="9" t="s">
        <v>7192</v>
      </c>
      <c r="D6012" s="6" t="s">
        <v>64</v>
      </c>
      <c r="E6012" s="11">
        <f t="shared" si="186"/>
        <v>235.29</v>
      </c>
      <c r="F6012">
        <f t="shared" si="187"/>
        <v>103909</v>
      </c>
      <c r="H6012" s="11">
        <v>233.41</v>
      </c>
      <c r="I6012">
        <v>235.29</v>
      </c>
    </row>
    <row r="6013" spans="2:9" x14ac:dyDescent="0.25">
      <c r="B6013" s="4">
        <v>103911</v>
      </c>
      <c r="C6013" s="8" t="s">
        <v>7193</v>
      </c>
      <c r="D6013" s="4" t="s">
        <v>64</v>
      </c>
      <c r="E6013" s="11">
        <f t="shared" si="186"/>
        <v>269.06</v>
      </c>
      <c r="F6013">
        <f t="shared" si="187"/>
        <v>103911</v>
      </c>
      <c r="H6013" s="14">
        <v>267.07</v>
      </c>
      <c r="I6013" s="811">
        <v>269.06</v>
      </c>
    </row>
    <row r="6014" spans="2:9" x14ac:dyDescent="0.25">
      <c r="B6014" s="6">
        <v>103912</v>
      </c>
      <c r="C6014" s="9" t="s">
        <v>7194</v>
      </c>
      <c r="D6014" s="6" t="s">
        <v>64</v>
      </c>
      <c r="E6014" s="11">
        <f t="shared" si="186"/>
        <v>297.68</v>
      </c>
      <c r="F6014">
        <f t="shared" si="187"/>
        <v>103912</v>
      </c>
      <c r="H6014" s="11">
        <v>295.5</v>
      </c>
      <c r="I6014">
        <v>297.68</v>
      </c>
    </row>
    <row r="6015" spans="2:9" x14ac:dyDescent="0.25">
      <c r="B6015" s="4">
        <v>103913</v>
      </c>
      <c r="C6015" s="8" t="s">
        <v>7195</v>
      </c>
      <c r="D6015" s="4" t="s">
        <v>64</v>
      </c>
      <c r="E6015" s="11">
        <f t="shared" si="186"/>
        <v>151.84</v>
      </c>
      <c r="F6015">
        <f t="shared" si="187"/>
        <v>103913</v>
      </c>
      <c r="H6015" s="14">
        <v>150.63</v>
      </c>
      <c r="I6015" s="811">
        <v>151.84</v>
      </c>
    </row>
    <row r="6016" spans="2:9" x14ac:dyDescent="0.25">
      <c r="B6016" s="6">
        <v>103914</v>
      </c>
      <c r="C6016" s="9" t="s">
        <v>7196</v>
      </c>
      <c r="D6016" s="6" t="s">
        <v>64</v>
      </c>
      <c r="E6016" s="11">
        <f t="shared" si="186"/>
        <v>177.62</v>
      </c>
      <c r="F6016">
        <f t="shared" si="187"/>
        <v>103914</v>
      </c>
      <c r="H6016" s="11">
        <v>176.25</v>
      </c>
      <c r="I6016">
        <v>177.62</v>
      </c>
    </row>
    <row r="6017" spans="2:9" x14ac:dyDescent="0.25">
      <c r="B6017" s="4">
        <v>103915</v>
      </c>
      <c r="C6017" s="8" t="s">
        <v>7197</v>
      </c>
      <c r="D6017" s="4" t="s">
        <v>64</v>
      </c>
      <c r="E6017" s="11">
        <f t="shared" si="186"/>
        <v>193.57</v>
      </c>
      <c r="F6017">
        <f t="shared" si="187"/>
        <v>103915</v>
      </c>
      <c r="H6017" s="14">
        <v>192.15</v>
      </c>
      <c r="I6017" s="811">
        <v>193.57</v>
      </c>
    </row>
    <row r="6018" spans="2:9" x14ac:dyDescent="0.25">
      <c r="B6018" s="6">
        <v>103916</v>
      </c>
      <c r="C6018" s="9" t="s">
        <v>7198</v>
      </c>
      <c r="D6018" s="6" t="s">
        <v>64</v>
      </c>
      <c r="E6018" s="11">
        <f t="shared" si="186"/>
        <v>223.49</v>
      </c>
      <c r="F6018">
        <f t="shared" si="187"/>
        <v>103916</v>
      </c>
      <c r="H6018" s="11">
        <v>221.9</v>
      </c>
      <c r="I6018">
        <v>223.49</v>
      </c>
    </row>
    <row r="6019" spans="2:9" x14ac:dyDescent="0.25">
      <c r="B6019" s="4">
        <v>103917</v>
      </c>
      <c r="C6019" s="8" t="s">
        <v>7199</v>
      </c>
      <c r="D6019" s="4" t="s">
        <v>64</v>
      </c>
      <c r="E6019" s="11">
        <f t="shared" ref="E6019:E6082" si="188">IF($K$2=$H$1,H6019,I6019)</f>
        <v>256.43</v>
      </c>
      <c r="F6019">
        <f t="shared" ref="F6019:F6082" si="189">IF(LEN($B6019)=7,CONCATENATE(MID($B6019,1,6),"00",RIGHT($B6019,1)),IF(LEN($B6019)=8,CONCATENATE(MID($B6019,1,6),"0",RIGHT($B6019,2)),$B6019))</f>
        <v>103917</v>
      </c>
      <c r="H6019" s="14">
        <v>254.7</v>
      </c>
      <c r="I6019" s="811">
        <v>256.43</v>
      </c>
    </row>
    <row r="6020" spans="2:9" x14ac:dyDescent="0.25">
      <c r="B6020" s="6">
        <v>103918</v>
      </c>
      <c r="C6020" s="9" t="s">
        <v>7200</v>
      </c>
      <c r="D6020" s="6" t="s">
        <v>64</v>
      </c>
      <c r="E6020" s="11">
        <f t="shared" si="188"/>
        <v>272.14999999999998</v>
      </c>
      <c r="F6020">
        <f t="shared" si="189"/>
        <v>103918</v>
      </c>
      <c r="H6020" s="11">
        <v>270.33</v>
      </c>
      <c r="I6020">
        <v>272.14999999999998</v>
      </c>
    </row>
    <row r="6021" spans="2:9" x14ac:dyDescent="0.25">
      <c r="B6021" s="4">
        <v>104432</v>
      </c>
      <c r="C6021" s="8" t="s">
        <v>8442</v>
      </c>
      <c r="D6021" s="4" t="s">
        <v>64</v>
      </c>
      <c r="E6021" s="11">
        <f t="shared" si="188"/>
        <v>99.91</v>
      </c>
      <c r="F6021">
        <f t="shared" si="189"/>
        <v>104432</v>
      </c>
      <c r="H6021" s="14">
        <v>98</v>
      </c>
      <c r="I6021" s="811">
        <v>99.91</v>
      </c>
    </row>
    <row r="6022" spans="2:9" x14ac:dyDescent="0.25">
      <c r="B6022" s="6">
        <v>104433</v>
      </c>
      <c r="C6022" s="9" t="s">
        <v>8443</v>
      </c>
      <c r="D6022" s="6" t="s">
        <v>64</v>
      </c>
      <c r="E6022" s="11">
        <f t="shared" si="188"/>
        <v>88.9</v>
      </c>
      <c r="F6022">
        <f t="shared" si="189"/>
        <v>104433</v>
      </c>
      <c r="H6022" s="11">
        <v>87.83</v>
      </c>
      <c r="I6022">
        <v>88.9</v>
      </c>
    </row>
    <row r="6023" spans="2:9" x14ac:dyDescent="0.25">
      <c r="B6023" s="4">
        <v>103689</v>
      </c>
      <c r="C6023" s="8" t="s">
        <v>8999</v>
      </c>
      <c r="D6023" s="4" t="s">
        <v>64</v>
      </c>
      <c r="E6023" s="11">
        <f t="shared" si="188"/>
        <v>312.11</v>
      </c>
      <c r="F6023">
        <f t="shared" si="189"/>
        <v>103689</v>
      </c>
      <c r="H6023" s="14">
        <v>308.33</v>
      </c>
      <c r="I6023" s="811">
        <v>312.11</v>
      </c>
    </row>
    <row r="6024" spans="2:9" ht="30" x14ac:dyDescent="0.25">
      <c r="B6024" s="6">
        <v>103694</v>
      </c>
      <c r="C6024" s="9" t="s">
        <v>6939</v>
      </c>
      <c r="D6024" s="6" t="s">
        <v>42</v>
      </c>
      <c r="E6024" s="11">
        <f t="shared" si="188"/>
        <v>112.02</v>
      </c>
      <c r="F6024">
        <f t="shared" si="189"/>
        <v>103694</v>
      </c>
      <c r="H6024" s="11">
        <v>108.18</v>
      </c>
      <c r="I6024">
        <v>112.02</v>
      </c>
    </row>
    <row r="6025" spans="2:9" ht="30" x14ac:dyDescent="0.25">
      <c r="B6025" s="4">
        <v>103695</v>
      </c>
      <c r="C6025" s="8" t="s">
        <v>7201</v>
      </c>
      <c r="D6025" s="4" t="s">
        <v>42</v>
      </c>
      <c r="E6025" s="11">
        <f t="shared" si="188"/>
        <v>100.4</v>
      </c>
      <c r="F6025">
        <f t="shared" si="189"/>
        <v>103695</v>
      </c>
      <c r="H6025" s="14">
        <v>96.82</v>
      </c>
      <c r="I6025" s="811">
        <v>100.4</v>
      </c>
    </row>
    <row r="6026" spans="2:9" ht="30" x14ac:dyDescent="0.25">
      <c r="B6026" s="6">
        <v>103696</v>
      </c>
      <c r="C6026" s="9" t="s">
        <v>6940</v>
      </c>
      <c r="D6026" s="6" t="s">
        <v>42</v>
      </c>
      <c r="E6026" s="11">
        <f t="shared" si="188"/>
        <v>138</v>
      </c>
      <c r="F6026">
        <f t="shared" si="189"/>
        <v>103696</v>
      </c>
      <c r="H6026" s="11">
        <v>131.58000000000001</v>
      </c>
      <c r="I6026">
        <v>138</v>
      </c>
    </row>
    <row r="6027" spans="2:9" ht="30" x14ac:dyDescent="0.25">
      <c r="B6027" s="4">
        <v>103697</v>
      </c>
      <c r="C6027" s="8" t="s">
        <v>7202</v>
      </c>
      <c r="D6027" s="4" t="s">
        <v>42</v>
      </c>
      <c r="E6027" s="11">
        <f t="shared" si="188"/>
        <v>126.38</v>
      </c>
      <c r="F6027">
        <f t="shared" si="189"/>
        <v>103697</v>
      </c>
      <c r="H6027" s="14">
        <v>120.22</v>
      </c>
      <c r="I6027" s="811">
        <v>126.38</v>
      </c>
    </row>
    <row r="6028" spans="2:9" ht="30" x14ac:dyDescent="0.25">
      <c r="B6028" s="6">
        <v>95995</v>
      </c>
      <c r="C6028" s="9" t="s">
        <v>3862</v>
      </c>
      <c r="D6028" s="6" t="s">
        <v>7</v>
      </c>
      <c r="E6028" s="11">
        <f t="shared" si="188"/>
        <v>1428.12</v>
      </c>
      <c r="F6028">
        <f t="shared" si="189"/>
        <v>95995</v>
      </c>
      <c r="H6028" s="11">
        <v>1424.01</v>
      </c>
      <c r="I6028" s="76">
        <v>1428.12</v>
      </c>
    </row>
    <row r="6029" spans="2:9" ht="30" x14ac:dyDescent="0.25">
      <c r="B6029" s="4">
        <v>95996</v>
      </c>
      <c r="C6029" s="8" t="s">
        <v>3863</v>
      </c>
      <c r="D6029" s="4" t="s">
        <v>7</v>
      </c>
      <c r="E6029" s="11">
        <f t="shared" si="188"/>
        <v>1234.3599999999999</v>
      </c>
      <c r="F6029">
        <f t="shared" si="189"/>
        <v>95996</v>
      </c>
      <c r="H6029" s="14">
        <v>1231.43</v>
      </c>
      <c r="I6029" s="807">
        <v>1234.3599999999999</v>
      </c>
    </row>
    <row r="6030" spans="2:9" x14ac:dyDescent="0.25">
      <c r="B6030" s="6">
        <v>96001</v>
      </c>
      <c r="C6030" s="9" t="s">
        <v>3864</v>
      </c>
      <c r="D6030" s="6" t="s">
        <v>64</v>
      </c>
      <c r="E6030" s="11">
        <f t="shared" si="188"/>
        <v>6.88</v>
      </c>
      <c r="F6030">
        <f t="shared" si="189"/>
        <v>96001</v>
      </c>
      <c r="H6030" s="11">
        <v>6.76</v>
      </c>
      <c r="I6030">
        <v>6.88</v>
      </c>
    </row>
    <row r="6031" spans="2:9" x14ac:dyDescent="0.25">
      <c r="B6031" s="4">
        <v>96393</v>
      </c>
      <c r="C6031" s="8" t="s">
        <v>4236</v>
      </c>
      <c r="D6031" s="4" t="s">
        <v>7</v>
      </c>
      <c r="E6031" s="11">
        <f t="shared" si="188"/>
        <v>222.26</v>
      </c>
      <c r="F6031">
        <f t="shared" si="189"/>
        <v>96393</v>
      </c>
      <c r="H6031" s="14">
        <v>222.07</v>
      </c>
      <c r="I6031" s="811">
        <v>222.26</v>
      </c>
    </row>
    <row r="6032" spans="2:9" x14ac:dyDescent="0.25">
      <c r="B6032" s="6">
        <v>96394</v>
      </c>
      <c r="C6032" s="9" t="s">
        <v>4237</v>
      </c>
      <c r="D6032" s="6" t="s">
        <v>7</v>
      </c>
      <c r="E6032" s="11">
        <f t="shared" si="188"/>
        <v>291.58999999999997</v>
      </c>
      <c r="F6032">
        <f t="shared" si="189"/>
        <v>96394</v>
      </c>
      <c r="H6032" s="11">
        <v>291.41000000000003</v>
      </c>
      <c r="I6032">
        <v>291.58999999999997</v>
      </c>
    </row>
    <row r="6033" spans="2:9" x14ac:dyDescent="0.25">
      <c r="B6033" s="4">
        <v>96395</v>
      </c>
      <c r="C6033" s="8" t="s">
        <v>4238</v>
      </c>
      <c r="D6033" s="4" t="s">
        <v>7</v>
      </c>
      <c r="E6033" s="11">
        <f t="shared" si="188"/>
        <v>388.09</v>
      </c>
      <c r="F6033">
        <f t="shared" si="189"/>
        <v>96395</v>
      </c>
      <c r="H6033" s="14">
        <v>387.77</v>
      </c>
      <c r="I6033" s="811">
        <v>388.09</v>
      </c>
    </row>
    <row r="6034" spans="2:9" ht="30" x14ac:dyDescent="0.25">
      <c r="B6034" s="6">
        <v>88411</v>
      </c>
      <c r="C6034" s="9" t="s">
        <v>18837</v>
      </c>
      <c r="D6034" s="6" t="s">
        <v>64</v>
      </c>
      <c r="E6034" s="11">
        <f t="shared" si="188"/>
        <v>3.34</v>
      </c>
      <c r="F6034">
        <f t="shared" si="189"/>
        <v>88411</v>
      </c>
      <c r="H6034" s="11">
        <v>3.18</v>
      </c>
      <c r="I6034">
        <v>3.34</v>
      </c>
    </row>
    <row r="6035" spans="2:9" ht="30" x14ac:dyDescent="0.25">
      <c r="B6035" s="4">
        <v>88412</v>
      </c>
      <c r="C6035" s="8" t="s">
        <v>18838</v>
      </c>
      <c r="D6035" s="4" t="s">
        <v>64</v>
      </c>
      <c r="E6035" s="11">
        <f t="shared" si="188"/>
        <v>2.61</v>
      </c>
      <c r="F6035">
        <f t="shared" si="189"/>
        <v>88412</v>
      </c>
      <c r="H6035" s="14">
        <v>2.52</v>
      </c>
      <c r="I6035" s="811">
        <v>2.61</v>
      </c>
    </row>
    <row r="6036" spans="2:9" ht="30" x14ac:dyDescent="0.25">
      <c r="B6036" s="6">
        <v>88413</v>
      </c>
      <c r="C6036" s="9" t="s">
        <v>18839</v>
      </c>
      <c r="D6036" s="6" t="s">
        <v>64</v>
      </c>
      <c r="E6036" s="11">
        <f t="shared" si="188"/>
        <v>4.41</v>
      </c>
      <c r="F6036">
        <f t="shared" si="189"/>
        <v>88413</v>
      </c>
      <c r="H6036" s="11">
        <v>4.1399999999999997</v>
      </c>
      <c r="I6036">
        <v>4.41</v>
      </c>
    </row>
    <row r="6037" spans="2:9" ht="30" x14ac:dyDescent="0.25">
      <c r="B6037" s="4">
        <v>88414</v>
      </c>
      <c r="C6037" s="8" t="s">
        <v>18840</v>
      </c>
      <c r="D6037" s="4" t="s">
        <v>64</v>
      </c>
      <c r="E6037" s="11">
        <f t="shared" si="188"/>
        <v>5.2</v>
      </c>
      <c r="F6037">
        <f t="shared" si="189"/>
        <v>88414</v>
      </c>
      <c r="H6037" s="14">
        <v>4.8899999999999997</v>
      </c>
      <c r="I6037" s="811">
        <v>5.2</v>
      </c>
    </row>
    <row r="6038" spans="2:9" x14ac:dyDescent="0.25">
      <c r="B6038" s="6">
        <v>88415</v>
      </c>
      <c r="C6038" s="9" t="s">
        <v>18841</v>
      </c>
      <c r="D6038" s="6" t="s">
        <v>64</v>
      </c>
      <c r="E6038" s="11">
        <f t="shared" si="188"/>
        <v>3.43</v>
      </c>
      <c r="F6038">
        <f t="shared" si="189"/>
        <v>88415</v>
      </c>
      <c r="H6038" s="11">
        <v>3.26</v>
      </c>
      <c r="I6038">
        <v>3.43</v>
      </c>
    </row>
    <row r="6039" spans="2:9" ht="30" x14ac:dyDescent="0.25">
      <c r="B6039" s="4">
        <v>88416</v>
      </c>
      <c r="C6039" s="8" t="s">
        <v>18842</v>
      </c>
      <c r="D6039" s="4" t="s">
        <v>64</v>
      </c>
      <c r="E6039" s="11">
        <f t="shared" si="188"/>
        <v>20.05</v>
      </c>
      <c r="F6039">
        <f t="shared" si="189"/>
        <v>88416</v>
      </c>
      <c r="H6039" s="14">
        <v>19.649999999999999</v>
      </c>
      <c r="I6039" s="811">
        <v>20.05</v>
      </c>
    </row>
    <row r="6040" spans="2:9" ht="30" x14ac:dyDescent="0.25">
      <c r="B6040" s="6">
        <v>88417</v>
      </c>
      <c r="C6040" s="9" t="s">
        <v>18843</v>
      </c>
      <c r="D6040" s="6" t="s">
        <v>64</v>
      </c>
      <c r="E6040" s="11">
        <f t="shared" si="188"/>
        <v>17.079999999999998</v>
      </c>
      <c r="F6040">
        <f t="shared" si="189"/>
        <v>88417</v>
      </c>
      <c r="H6040" s="11">
        <v>16.850000000000001</v>
      </c>
      <c r="I6040">
        <v>17.079999999999998</v>
      </c>
    </row>
    <row r="6041" spans="2:9" ht="30" x14ac:dyDescent="0.25">
      <c r="B6041" s="4">
        <v>88420</v>
      </c>
      <c r="C6041" s="8" t="s">
        <v>18844</v>
      </c>
      <c r="D6041" s="4" t="s">
        <v>64</v>
      </c>
      <c r="E6041" s="11">
        <f t="shared" si="188"/>
        <v>22.77</v>
      </c>
      <c r="F6041">
        <f t="shared" si="189"/>
        <v>88420</v>
      </c>
      <c r="H6041" s="14">
        <v>21.99</v>
      </c>
      <c r="I6041" s="811">
        <v>22.77</v>
      </c>
    </row>
    <row r="6042" spans="2:9" ht="30" x14ac:dyDescent="0.25">
      <c r="B6042" s="6">
        <v>88421</v>
      </c>
      <c r="C6042" s="9" t="s">
        <v>18845</v>
      </c>
      <c r="D6042" s="6" t="s">
        <v>64</v>
      </c>
      <c r="E6042" s="11">
        <f t="shared" si="188"/>
        <v>27.5</v>
      </c>
      <c r="F6042">
        <f t="shared" si="189"/>
        <v>88421</v>
      </c>
      <c r="H6042" s="11">
        <v>26.6</v>
      </c>
      <c r="I6042">
        <v>27.5</v>
      </c>
    </row>
    <row r="6043" spans="2:9" x14ac:dyDescent="0.25">
      <c r="B6043" s="4">
        <v>88423</v>
      </c>
      <c r="C6043" s="8" t="s">
        <v>18846</v>
      </c>
      <c r="D6043" s="4" t="s">
        <v>64</v>
      </c>
      <c r="E6043" s="11">
        <f t="shared" si="188"/>
        <v>20.02</v>
      </c>
      <c r="F6043">
        <f t="shared" si="189"/>
        <v>88423</v>
      </c>
      <c r="H6043" s="14">
        <v>19.57</v>
      </c>
      <c r="I6043" s="811">
        <v>20.02</v>
      </c>
    </row>
    <row r="6044" spans="2:9" ht="30" x14ac:dyDescent="0.25">
      <c r="B6044" s="6">
        <v>88424</v>
      </c>
      <c r="C6044" s="9" t="s">
        <v>18847</v>
      </c>
      <c r="D6044" s="6" t="s">
        <v>64</v>
      </c>
      <c r="E6044" s="11">
        <f t="shared" si="188"/>
        <v>23.28</v>
      </c>
      <c r="F6044">
        <f t="shared" si="189"/>
        <v>88424</v>
      </c>
      <c r="H6044" s="11">
        <v>22.56</v>
      </c>
      <c r="I6044">
        <v>23.28</v>
      </c>
    </row>
    <row r="6045" spans="2:9" ht="30" x14ac:dyDescent="0.25">
      <c r="B6045" s="4">
        <v>88426</v>
      </c>
      <c r="C6045" s="8" t="s">
        <v>18848</v>
      </c>
      <c r="D6045" s="4" t="s">
        <v>64</v>
      </c>
      <c r="E6045" s="11">
        <f t="shared" si="188"/>
        <v>18.809999999999999</v>
      </c>
      <c r="F6045">
        <f t="shared" si="189"/>
        <v>88426</v>
      </c>
      <c r="H6045" s="14">
        <v>18.43</v>
      </c>
      <c r="I6045" s="811">
        <v>18.809999999999999</v>
      </c>
    </row>
    <row r="6046" spans="2:9" ht="30" x14ac:dyDescent="0.25">
      <c r="B6046" s="6">
        <v>88428</v>
      </c>
      <c r="C6046" s="9" t="s">
        <v>18849</v>
      </c>
      <c r="D6046" s="6" t="s">
        <v>64</v>
      </c>
      <c r="E6046" s="11">
        <f t="shared" si="188"/>
        <v>28.96</v>
      </c>
      <c r="F6046">
        <f t="shared" si="189"/>
        <v>88428</v>
      </c>
      <c r="H6046" s="11">
        <v>27.58</v>
      </c>
      <c r="I6046">
        <v>28.96</v>
      </c>
    </row>
    <row r="6047" spans="2:9" ht="30" x14ac:dyDescent="0.25">
      <c r="B6047" s="4">
        <v>88429</v>
      </c>
      <c r="C6047" s="8" t="s">
        <v>18850</v>
      </c>
      <c r="D6047" s="4" t="s">
        <v>64</v>
      </c>
      <c r="E6047" s="11">
        <f t="shared" si="188"/>
        <v>34.71</v>
      </c>
      <c r="F6047">
        <f t="shared" si="189"/>
        <v>88429</v>
      </c>
      <c r="H6047" s="14">
        <v>33.1</v>
      </c>
      <c r="I6047" s="811">
        <v>34.71</v>
      </c>
    </row>
    <row r="6048" spans="2:9" x14ac:dyDescent="0.25">
      <c r="B6048" s="6">
        <v>88431</v>
      </c>
      <c r="C6048" s="9" t="s">
        <v>18851</v>
      </c>
      <c r="D6048" s="6" t="s">
        <v>64</v>
      </c>
      <c r="E6048" s="11">
        <f t="shared" si="188"/>
        <v>23.65</v>
      </c>
      <c r="F6048">
        <f t="shared" si="189"/>
        <v>88431</v>
      </c>
      <c r="H6048" s="11">
        <v>22.84</v>
      </c>
      <c r="I6048">
        <v>23.65</v>
      </c>
    </row>
    <row r="6049" spans="2:9" x14ac:dyDescent="0.25">
      <c r="B6049" s="4">
        <v>88432</v>
      </c>
      <c r="C6049" s="8" t="s">
        <v>18852</v>
      </c>
      <c r="D6049" s="4" t="s">
        <v>64</v>
      </c>
      <c r="E6049" s="11">
        <f t="shared" si="188"/>
        <v>29.48</v>
      </c>
      <c r="F6049">
        <f t="shared" si="189"/>
        <v>88432</v>
      </c>
      <c r="H6049" s="14">
        <v>28.05</v>
      </c>
      <c r="I6049" s="811">
        <v>29.48</v>
      </c>
    </row>
    <row r="6050" spans="2:9" x14ac:dyDescent="0.25">
      <c r="B6050" s="6">
        <v>88484</v>
      </c>
      <c r="C6050" s="9" t="s">
        <v>9000</v>
      </c>
      <c r="D6050" s="6" t="s">
        <v>64</v>
      </c>
      <c r="E6050" s="11">
        <f t="shared" si="188"/>
        <v>4.0999999999999996</v>
      </c>
      <c r="F6050">
        <f t="shared" si="189"/>
        <v>88484</v>
      </c>
      <c r="H6050" s="11">
        <v>3.79</v>
      </c>
      <c r="I6050">
        <v>4.0999999999999996</v>
      </c>
    </row>
    <row r="6051" spans="2:9" x14ac:dyDescent="0.25">
      <c r="B6051" s="4">
        <v>88485</v>
      </c>
      <c r="C6051" s="8" t="s">
        <v>9001</v>
      </c>
      <c r="D6051" s="4" t="s">
        <v>64</v>
      </c>
      <c r="E6051" s="11">
        <f t="shared" si="188"/>
        <v>3.22</v>
      </c>
      <c r="F6051">
        <f t="shared" si="189"/>
        <v>88485</v>
      </c>
      <c r="H6051" s="14">
        <v>2.99</v>
      </c>
      <c r="I6051" s="811">
        <v>3.22</v>
      </c>
    </row>
    <row r="6052" spans="2:9" x14ac:dyDescent="0.25">
      <c r="B6052" s="6">
        <v>88488</v>
      </c>
      <c r="C6052" s="9" t="s">
        <v>9002</v>
      </c>
      <c r="D6052" s="6" t="s">
        <v>64</v>
      </c>
      <c r="E6052" s="11">
        <f t="shared" si="188"/>
        <v>14.2</v>
      </c>
      <c r="F6052">
        <f t="shared" si="189"/>
        <v>88488</v>
      </c>
      <c r="H6052" s="11">
        <v>13.45</v>
      </c>
      <c r="I6052">
        <v>14.2</v>
      </c>
    </row>
    <row r="6053" spans="2:9" x14ac:dyDescent="0.25">
      <c r="B6053" s="4">
        <v>88489</v>
      </c>
      <c r="C6053" s="8" t="s">
        <v>9003</v>
      </c>
      <c r="D6053" s="4" t="s">
        <v>64</v>
      </c>
      <c r="E6053" s="11">
        <f t="shared" si="188"/>
        <v>12.04</v>
      </c>
      <c r="F6053">
        <f t="shared" si="189"/>
        <v>88489</v>
      </c>
      <c r="H6053" s="14">
        <v>11.5</v>
      </c>
      <c r="I6053" s="811">
        <v>12.04</v>
      </c>
    </row>
    <row r="6054" spans="2:9" x14ac:dyDescent="0.25">
      <c r="B6054" s="6">
        <v>88494</v>
      </c>
      <c r="C6054" s="9" t="s">
        <v>9004</v>
      </c>
      <c r="D6054" s="6" t="s">
        <v>64</v>
      </c>
      <c r="E6054" s="11">
        <f t="shared" si="188"/>
        <v>19.07</v>
      </c>
      <c r="F6054">
        <f t="shared" si="189"/>
        <v>88494</v>
      </c>
      <c r="H6054" s="11">
        <v>17.399999999999999</v>
      </c>
      <c r="I6054">
        <v>19.07</v>
      </c>
    </row>
    <row r="6055" spans="2:9" x14ac:dyDescent="0.25">
      <c r="B6055" s="4">
        <v>88495</v>
      </c>
      <c r="C6055" s="8" t="s">
        <v>9005</v>
      </c>
      <c r="D6055" s="4" t="s">
        <v>64</v>
      </c>
      <c r="E6055" s="11">
        <f t="shared" si="188"/>
        <v>10.27</v>
      </c>
      <c r="F6055">
        <f t="shared" si="189"/>
        <v>88495</v>
      </c>
      <c r="H6055" s="14">
        <v>9.4600000000000009</v>
      </c>
      <c r="I6055" s="811">
        <v>10.27</v>
      </c>
    </row>
    <row r="6056" spans="2:9" x14ac:dyDescent="0.25">
      <c r="B6056" s="6">
        <v>88496</v>
      </c>
      <c r="C6056" s="9" t="s">
        <v>9006</v>
      </c>
      <c r="D6056" s="6" t="s">
        <v>64</v>
      </c>
      <c r="E6056" s="11">
        <f t="shared" si="188"/>
        <v>28.73</v>
      </c>
      <c r="F6056">
        <f t="shared" si="189"/>
        <v>88496</v>
      </c>
      <c r="H6056" s="11">
        <v>26.28</v>
      </c>
      <c r="I6056">
        <v>28.73</v>
      </c>
    </row>
    <row r="6057" spans="2:9" x14ac:dyDescent="0.25">
      <c r="B6057" s="4">
        <v>88497</v>
      </c>
      <c r="C6057" s="8" t="s">
        <v>9007</v>
      </c>
      <c r="D6057" s="4" t="s">
        <v>64</v>
      </c>
      <c r="E6057" s="11">
        <f t="shared" si="188"/>
        <v>15.82</v>
      </c>
      <c r="F6057">
        <f t="shared" si="189"/>
        <v>88497</v>
      </c>
      <c r="H6057" s="14">
        <v>14.63</v>
      </c>
      <c r="I6057" s="811">
        <v>15.82</v>
      </c>
    </row>
    <row r="6058" spans="2:9" x14ac:dyDescent="0.25">
      <c r="B6058" s="6">
        <v>95305</v>
      </c>
      <c r="C6058" s="9" t="s">
        <v>9008</v>
      </c>
      <c r="D6058" s="6" t="s">
        <v>64</v>
      </c>
      <c r="E6058" s="11">
        <f t="shared" si="188"/>
        <v>12.75</v>
      </c>
      <c r="F6058">
        <f t="shared" si="189"/>
        <v>95305</v>
      </c>
      <c r="H6058" s="11">
        <v>12.25</v>
      </c>
      <c r="I6058">
        <v>12.75</v>
      </c>
    </row>
    <row r="6059" spans="2:9" x14ac:dyDescent="0.25">
      <c r="B6059" s="4">
        <v>95306</v>
      </c>
      <c r="C6059" s="8" t="s">
        <v>9009</v>
      </c>
      <c r="D6059" s="4" t="s">
        <v>64</v>
      </c>
      <c r="E6059" s="11">
        <f t="shared" si="188"/>
        <v>14.8</v>
      </c>
      <c r="F6059">
        <f t="shared" si="189"/>
        <v>95306</v>
      </c>
      <c r="H6059" s="14">
        <v>14.09</v>
      </c>
      <c r="I6059" s="811">
        <v>14.8</v>
      </c>
    </row>
    <row r="6060" spans="2:9" ht="30" x14ac:dyDescent="0.25">
      <c r="B6060" s="6">
        <v>95622</v>
      </c>
      <c r="C6060" s="9" t="s">
        <v>18853</v>
      </c>
      <c r="D6060" s="6" t="s">
        <v>64</v>
      </c>
      <c r="E6060" s="11">
        <f t="shared" si="188"/>
        <v>13.81</v>
      </c>
      <c r="F6060">
        <f t="shared" si="189"/>
        <v>95622</v>
      </c>
      <c r="H6060" s="11">
        <v>13.06</v>
      </c>
      <c r="I6060">
        <v>13.81</v>
      </c>
    </row>
    <row r="6061" spans="2:9" ht="30" x14ac:dyDescent="0.25">
      <c r="B6061" s="4">
        <v>95623</v>
      </c>
      <c r="C6061" s="8" t="s">
        <v>18854</v>
      </c>
      <c r="D6061" s="4" t="s">
        <v>64</v>
      </c>
      <c r="E6061" s="11">
        <f t="shared" si="188"/>
        <v>9.77</v>
      </c>
      <c r="F6061">
        <f t="shared" si="189"/>
        <v>95623</v>
      </c>
      <c r="H6061" s="14">
        <v>9.3800000000000008</v>
      </c>
      <c r="I6061" s="811">
        <v>9.77</v>
      </c>
    </row>
    <row r="6062" spans="2:9" ht="30" x14ac:dyDescent="0.25">
      <c r="B6062" s="6">
        <v>95624</v>
      </c>
      <c r="C6062" s="9" t="s">
        <v>18855</v>
      </c>
      <c r="D6062" s="6" t="s">
        <v>64</v>
      </c>
      <c r="E6062" s="11">
        <f t="shared" si="188"/>
        <v>20.66</v>
      </c>
      <c r="F6062">
        <f t="shared" si="189"/>
        <v>95624</v>
      </c>
      <c r="H6062" s="11">
        <v>19.2</v>
      </c>
      <c r="I6062">
        <v>20.66</v>
      </c>
    </row>
    <row r="6063" spans="2:9" ht="30" x14ac:dyDescent="0.25">
      <c r="B6063" s="4">
        <v>95625</v>
      </c>
      <c r="C6063" s="8" t="s">
        <v>18856</v>
      </c>
      <c r="D6063" s="4" t="s">
        <v>64</v>
      </c>
      <c r="E6063" s="11">
        <f t="shared" si="188"/>
        <v>24.44</v>
      </c>
      <c r="F6063">
        <f t="shared" si="189"/>
        <v>95625</v>
      </c>
      <c r="H6063" s="14">
        <v>22.74</v>
      </c>
      <c r="I6063" s="811">
        <v>24.44</v>
      </c>
    </row>
    <row r="6064" spans="2:9" x14ac:dyDescent="0.25">
      <c r="B6064" s="6">
        <v>95626</v>
      </c>
      <c r="C6064" s="9" t="s">
        <v>18857</v>
      </c>
      <c r="D6064" s="6" t="s">
        <v>64</v>
      </c>
      <c r="E6064" s="11">
        <f t="shared" si="188"/>
        <v>14.59</v>
      </c>
      <c r="F6064">
        <f t="shared" si="189"/>
        <v>95626</v>
      </c>
      <c r="H6064" s="11">
        <v>13.74</v>
      </c>
      <c r="I6064">
        <v>14.59</v>
      </c>
    </row>
    <row r="6065" spans="2:9" ht="30" x14ac:dyDescent="0.25">
      <c r="B6065" s="4">
        <v>96126</v>
      </c>
      <c r="C6065" s="8" t="s">
        <v>18858</v>
      </c>
      <c r="D6065" s="4" t="s">
        <v>64</v>
      </c>
      <c r="E6065" s="11">
        <f t="shared" si="188"/>
        <v>15.4</v>
      </c>
      <c r="F6065">
        <f t="shared" si="189"/>
        <v>96126</v>
      </c>
      <c r="H6065" s="14">
        <v>14.26</v>
      </c>
      <c r="I6065" s="811">
        <v>15.4</v>
      </c>
    </row>
    <row r="6066" spans="2:9" ht="30" x14ac:dyDescent="0.25">
      <c r="B6066" s="6">
        <v>96127</v>
      </c>
      <c r="C6066" s="9" t="s">
        <v>18859</v>
      </c>
      <c r="D6066" s="6" t="s">
        <v>64</v>
      </c>
      <c r="E6066" s="11">
        <f t="shared" si="188"/>
        <v>9.67</v>
      </c>
      <c r="F6066">
        <f t="shared" si="189"/>
        <v>96127</v>
      </c>
      <c r="H6066" s="11">
        <v>9.06</v>
      </c>
      <c r="I6066">
        <v>9.67</v>
      </c>
    </row>
    <row r="6067" spans="2:9" ht="30" x14ac:dyDescent="0.25">
      <c r="B6067" s="4">
        <v>96128</v>
      </c>
      <c r="C6067" s="8" t="s">
        <v>18860</v>
      </c>
      <c r="D6067" s="4" t="s">
        <v>64</v>
      </c>
      <c r="E6067" s="11">
        <f t="shared" si="188"/>
        <v>26.08</v>
      </c>
      <c r="F6067">
        <f t="shared" si="189"/>
        <v>96128</v>
      </c>
      <c r="H6067" s="14">
        <v>23.88</v>
      </c>
      <c r="I6067" s="811">
        <v>26.08</v>
      </c>
    </row>
    <row r="6068" spans="2:9" ht="30" x14ac:dyDescent="0.25">
      <c r="B6068" s="6">
        <v>96129</v>
      </c>
      <c r="C6068" s="9" t="s">
        <v>18861</v>
      </c>
      <c r="D6068" s="6" t="s">
        <v>64</v>
      </c>
      <c r="E6068" s="11">
        <f t="shared" si="188"/>
        <v>30.62</v>
      </c>
      <c r="F6068">
        <f t="shared" si="189"/>
        <v>96129</v>
      </c>
      <c r="H6068" s="11">
        <v>28.06</v>
      </c>
      <c r="I6068">
        <v>30.62</v>
      </c>
    </row>
    <row r="6069" spans="2:9" x14ac:dyDescent="0.25">
      <c r="B6069" s="4">
        <v>96130</v>
      </c>
      <c r="C6069" s="8" t="s">
        <v>18862</v>
      </c>
      <c r="D6069" s="4" t="s">
        <v>64</v>
      </c>
      <c r="E6069" s="11">
        <f t="shared" si="188"/>
        <v>16.75</v>
      </c>
      <c r="F6069">
        <f t="shared" si="189"/>
        <v>96130</v>
      </c>
      <c r="H6069" s="14">
        <v>15.47</v>
      </c>
      <c r="I6069" s="811">
        <v>16.75</v>
      </c>
    </row>
    <row r="6070" spans="2:9" ht="30" x14ac:dyDescent="0.25">
      <c r="B6070" s="6">
        <v>96131</v>
      </c>
      <c r="C6070" s="9" t="s">
        <v>18863</v>
      </c>
      <c r="D6070" s="6" t="s">
        <v>64</v>
      </c>
      <c r="E6070" s="11">
        <f t="shared" si="188"/>
        <v>24</v>
      </c>
      <c r="F6070">
        <f t="shared" si="189"/>
        <v>96131</v>
      </c>
      <c r="H6070" s="11">
        <v>22.34</v>
      </c>
      <c r="I6070">
        <v>24</v>
      </c>
    </row>
    <row r="6071" spans="2:9" ht="30" x14ac:dyDescent="0.25">
      <c r="B6071" s="4">
        <v>96132</v>
      </c>
      <c r="C6071" s="8" t="s">
        <v>18864</v>
      </c>
      <c r="D6071" s="4" t="s">
        <v>64</v>
      </c>
      <c r="E6071" s="11">
        <f t="shared" si="188"/>
        <v>15.5</v>
      </c>
      <c r="F6071">
        <f t="shared" si="189"/>
        <v>96132</v>
      </c>
      <c r="H6071" s="14">
        <v>14.62</v>
      </c>
      <c r="I6071" s="811">
        <v>15.5</v>
      </c>
    </row>
    <row r="6072" spans="2:9" ht="30" x14ac:dyDescent="0.25">
      <c r="B6072" s="6">
        <v>96133</v>
      </c>
      <c r="C6072" s="9" t="s">
        <v>18865</v>
      </c>
      <c r="D6072" s="6" t="s">
        <v>64</v>
      </c>
      <c r="E6072" s="11">
        <f t="shared" si="188"/>
        <v>39.6</v>
      </c>
      <c r="F6072">
        <f t="shared" si="189"/>
        <v>96133</v>
      </c>
      <c r="H6072" s="11">
        <v>36.369999999999997</v>
      </c>
      <c r="I6072">
        <v>39.6</v>
      </c>
    </row>
    <row r="6073" spans="2:9" ht="30" x14ac:dyDescent="0.25">
      <c r="B6073" s="4">
        <v>96134</v>
      </c>
      <c r="C6073" s="8" t="s">
        <v>18866</v>
      </c>
      <c r="D6073" s="4" t="s">
        <v>64</v>
      </c>
      <c r="E6073" s="11">
        <f t="shared" si="188"/>
        <v>46.55</v>
      </c>
      <c r="F6073">
        <f t="shared" si="189"/>
        <v>96134</v>
      </c>
      <c r="H6073" s="14">
        <v>42.78</v>
      </c>
      <c r="I6073" s="811">
        <v>46.55</v>
      </c>
    </row>
    <row r="6074" spans="2:9" x14ac:dyDescent="0.25">
      <c r="B6074" s="6">
        <v>96135</v>
      </c>
      <c r="C6074" s="9" t="s">
        <v>18867</v>
      </c>
      <c r="D6074" s="6" t="s">
        <v>64</v>
      </c>
      <c r="E6074" s="11">
        <f t="shared" si="188"/>
        <v>25.94</v>
      </c>
      <c r="F6074">
        <f t="shared" si="189"/>
        <v>96135</v>
      </c>
      <c r="H6074" s="11">
        <v>24.07</v>
      </c>
      <c r="I6074">
        <v>25.94</v>
      </c>
    </row>
    <row r="6075" spans="2:9" x14ac:dyDescent="0.25">
      <c r="B6075" s="4">
        <v>104639</v>
      </c>
      <c r="C6075" s="8" t="s">
        <v>9010</v>
      </c>
      <c r="D6075" s="4" t="s">
        <v>64</v>
      </c>
      <c r="E6075" s="11">
        <f t="shared" si="188"/>
        <v>10.86</v>
      </c>
      <c r="F6075">
        <f t="shared" si="189"/>
        <v>104639</v>
      </c>
      <c r="H6075" s="14">
        <v>10.11</v>
      </c>
      <c r="I6075" s="811">
        <v>10.86</v>
      </c>
    </row>
    <row r="6076" spans="2:9" x14ac:dyDescent="0.25">
      <c r="B6076" s="6">
        <v>104640</v>
      </c>
      <c r="C6076" s="9" t="s">
        <v>9011</v>
      </c>
      <c r="D6076" s="6" t="s">
        <v>64</v>
      </c>
      <c r="E6076" s="11">
        <f t="shared" si="188"/>
        <v>12.1</v>
      </c>
      <c r="F6076">
        <f t="shared" si="189"/>
        <v>104640</v>
      </c>
      <c r="H6076" s="11">
        <v>11.35</v>
      </c>
      <c r="I6076">
        <v>12.1</v>
      </c>
    </row>
    <row r="6077" spans="2:9" x14ac:dyDescent="0.25">
      <c r="B6077" s="4">
        <v>104641</v>
      </c>
      <c r="C6077" s="8" t="s">
        <v>9012</v>
      </c>
      <c r="D6077" s="4" t="s">
        <v>64</v>
      </c>
      <c r="E6077" s="11">
        <f t="shared" si="188"/>
        <v>8.6999999999999993</v>
      </c>
      <c r="F6077">
        <f t="shared" si="189"/>
        <v>104641</v>
      </c>
      <c r="H6077" s="14">
        <v>8.16</v>
      </c>
      <c r="I6077" s="811">
        <v>8.6999999999999993</v>
      </c>
    </row>
    <row r="6078" spans="2:9" x14ac:dyDescent="0.25">
      <c r="B6078" s="6">
        <v>104642</v>
      </c>
      <c r="C6078" s="9" t="s">
        <v>9013</v>
      </c>
      <c r="D6078" s="6" t="s">
        <v>64</v>
      </c>
      <c r="E6078" s="11">
        <f t="shared" si="188"/>
        <v>9.94</v>
      </c>
      <c r="F6078">
        <f t="shared" si="189"/>
        <v>104642</v>
      </c>
      <c r="H6078" s="11">
        <v>9.4</v>
      </c>
      <c r="I6078">
        <v>9.94</v>
      </c>
    </row>
    <row r="6079" spans="2:9" x14ac:dyDescent="0.25">
      <c r="B6079" s="4">
        <v>102193</v>
      </c>
      <c r="C6079" s="8" t="s">
        <v>5737</v>
      </c>
      <c r="D6079" s="4" t="s">
        <v>64</v>
      </c>
      <c r="E6079" s="11">
        <f t="shared" si="188"/>
        <v>1.81</v>
      </c>
      <c r="F6079">
        <f t="shared" si="189"/>
        <v>102193</v>
      </c>
      <c r="H6079" s="14">
        <v>1.67</v>
      </c>
      <c r="I6079" s="811">
        <v>1.81</v>
      </c>
    </row>
    <row r="6080" spans="2:9" x14ac:dyDescent="0.25">
      <c r="B6080" s="6">
        <v>102194</v>
      </c>
      <c r="C6080" s="9" t="s">
        <v>5738</v>
      </c>
      <c r="D6080" s="6" t="s">
        <v>64</v>
      </c>
      <c r="E6080" s="11">
        <f t="shared" si="188"/>
        <v>7.5</v>
      </c>
      <c r="F6080">
        <f t="shared" si="189"/>
        <v>102194</v>
      </c>
      <c r="H6080" s="11">
        <v>6.81</v>
      </c>
      <c r="I6080">
        <v>7.5</v>
      </c>
    </row>
    <row r="6081" spans="2:9" x14ac:dyDescent="0.25">
      <c r="B6081" s="4">
        <v>102197</v>
      </c>
      <c r="C6081" s="8" t="s">
        <v>5739</v>
      </c>
      <c r="D6081" s="4" t="s">
        <v>64</v>
      </c>
      <c r="E6081" s="11">
        <f t="shared" si="188"/>
        <v>21.41</v>
      </c>
      <c r="F6081">
        <f t="shared" si="189"/>
        <v>102197</v>
      </c>
      <c r="H6081" s="14">
        <v>20.67</v>
      </c>
      <c r="I6081" s="811">
        <v>21.41</v>
      </c>
    </row>
    <row r="6082" spans="2:9" x14ac:dyDescent="0.25">
      <c r="B6082" s="6">
        <v>102200</v>
      </c>
      <c r="C6082" s="9" t="s">
        <v>5740</v>
      </c>
      <c r="D6082" s="6" t="s">
        <v>64</v>
      </c>
      <c r="E6082" s="11">
        <f t="shared" si="188"/>
        <v>17.46</v>
      </c>
      <c r="F6082">
        <f t="shared" si="189"/>
        <v>102200</v>
      </c>
      <c r="H6082" s="11">
        <v>16.489999999999998</v>
      </c>
      <c r="I6082">
        <v>17.46</v>
      </c>
    </row>
    <row r="6083" spans="2:9" x14ac:dyDescent="0.25">
      <c r="B6083" s="4">
        <v>102201</v>
      </c>
      <c r="C6083" s="8" t="s">
        <v>6863</v>
      </c>
      <c r="D6083" s="4" t="s">
        <v>64</v>
      </c>
      <c r="E6083" s="11">
        <f t="shared" ref="E6083:E6146" si="190">IF($K$2=$H$1,H6083,I6083)</f>
        <v>16.68</v>
      </c>
      <c r="F6083">
        <f t="shared" ref="F6083:F6146" si="191">IF(LEN($B6083)=7,CONCATENATE(MID($B6083,1,6),"00",RIGHT($B6083,1)),IF(LEN($B6083)=8,CONCATENATE(MID($B6083,1,6),"0",RIGHT($B6083,2)),$B6083))</f>
        <v>102201</v>
      </c>
      <c r="H6083" s="14">
        <v>15.48</v>
      </c>
      <c r="I6083" s="811">
        <v>16.68</v>
      </c>
    </row>
    <row r="6084" spans="2:9" x14ac:dyDescent="0.25">
      <c r="B6084" s="6">
        <v>102202</v>
      </c>
      <c r="C6084" s="9" t="s">
        <v>5741</v>
      </c>
      <c r="D6084" s="6" t="s">
        <v>64</v>
      </c>
      <c r="E6084" s="11">
        <f t="shared" si="190"/>
        <v>39.6</v>
      </c>
      <c r="F6084">
        <f t="shared" si="191"/>
        <v>102202</v>
      </c>
      <c r="H6084" s="11">
        <v>38.630000000000003</v>
      </c>
      <c r="I6084">
        <v>39.6</v>
      </c>
    </row>
    <row r="6085" spans="2:9" x14ac:dyDescent="0.25">
      <c r="B6085" s="4">
        <v>102203</v>
      </c>
      <c r="C6085" s="8" t="s">
        <v>5742</v>
      </c>
      <c r="D6085" s="4" t="s">
        <v>64</v>
      </c>
      <c r="E6085" s="11">
        <f t="shared" si="190"/>
        <v>9.56</v>
      </c>
      <c r="F6085">
        <f t="shared" si="191"/>
        <v>102203</v>
      </c>
      <c r="H6085" s="14">
        <v>8.94</v>
      </c>
      <c r="I6085" s="811">
        <v>9.56</v>
      </c>
    </row>
    <row r="6086" spans="2:9" x14ac:dyDescent="0.25">
      <c r="B6086" s="6">
        <v>102204</v>
      </c>
      <c r="C6086" s="9" t="s">
        <v>5743</v>
      </c>
      <c r="D6086" s="6" t="s">
        <v>64</v>
      </c>
      <c r="E6086" s="11">
        <f t="shared" si="190"/>
        <v>9.86</v>
      </c>
      <c r="F6086">
        <f t="shared" si="191"/>
        <v>102204</v>
      </c>
      <c r="H6086" s="11">
        <v>9.24</v>
      </c>
      <c r="I6086">
        <v>9.86</v>
      </c>
    </row>
    <row r="6087" spans="2:9" x14ac:dyDescent="0.25">
      <c r="B6087" s="4">
        <v>102205</v>
      </c>
      <c r="C6087" s="8" t="s">
        <v>5744</v>
      </c>
      <c r="D6087" s="4" t="s">
        <v>64</v>
      </c>
      <c r="E6087" s="11">
        <f t="shared" si="190"/>
        <v>8.91</v>
      </c>
      <c r="F6087">
        <f t="shared" si="191"/>
        <v>102205</v>
      </c>
      <c r="H6087" s="14">
        <v>8.2899999999999991</v>
      </c>
      <c r="I6087" s="811">
        <v>8.91</v>
      </c>
    </row>
    <row r="6088" spans="2:9" x14ac:dyDescent="0.25">
      <c r="B6088" s="6">
        <v>102207</v>
      </c>
      <c r="C6088" s="9" t="s">
        <v>5745</v>
      </c>
      <c r="D6088" s="6" t="s">
        <v>64</v>
      </c>
      <c r="E6088" s="11">
        <f t="shared" si="190"/>
        <v>7.86</v>
      </c>
      <c r="F6088">
        <f t="shared" si="191"/>
        <v>102207</v>
      </c>
      <c r="H6088" s="11">
        <v>7.36</v>
      </c>
      <c r="I6088">
        <v>7.86</v>
      </c>
    </row>
    <row r="6089" spans="2:9" x14ac:dyDescent="0.25">
      <c r="B6089" s="4">
        <v>102208</v>
      </c>
      <c r="C6089" s="8" t="s">
        <v>5746</v>
      </c>
      <c r="D6089" s="4" t="s">
        <v>64</v>
      </c>
      <c r="E6089" s="11">
        <f t="shared" si="190"/>
        <v>7.49</v>
      </c>
      <c r="F6089">
        <f t="shared" si="191"/>
        <v>102208</v>
      </c>
      <c r="H6089" s="14">
        <v>6.99</v>
      </c>
      <c r="I6089" s="811">
        <v>7.49</v>
      </c>
    </row>
    <row r="6090" spans="2:9" x14ac:dyDescent="0.25">
      <c r="B6090" s="6">
        <v>102209</v>
      </c>
      <c r="C6090" s="9" t="s">
        <v>5747</v>
      </c>
      <c r="D6090" s="6" t="s">
        <v>64</v>
      </c>
      <c r="E6090" s="11">
        <f t="shared" si="190"/>
        <v>7.72</v>
      </c>
      <c r="F6090">
        <f t="shared" si="191"/>
        <v>102209</v>
      </c>
      <c r="H6090" s="11">
        <v>7.22</v>
      </c>
      <c r="I6090">
        <v>7.72</v>
      </c>
    </row>
    <row r="6091" spans="2:9" x14ac:dyDescent="0.25">
      <c r="B6091" s="4">
        <v>102210</v>
      </c>
      <c r="C6091" s="8" t="s">
        <v>5748</v>
      </c>
      <c r="D6091" s="4" t="s">
        <v>64</v>
      </c>
      <c r="E6091" s="11">
        <f t="shared" si="190"/>
        <v>7.38</v>
      </c>
      <c r="F6091">
        <f t="shared" si="191"/>
        <v>102210</v>
      </c>
      <c r="H6091" s="14">
        <v>6.88</v>
      </c>
      <c r="I6091" s="811">
        <v>7.38</v>
      </c>
    </row>
    <row r="6092" spans="2:9" x14ac:dyDescent="0.25">
      <c r="B6092" s="6">
        <v>102213</v>
      </c>
      <c r="C6092" s="9" t="s">
        <v>5749</v>
      </c>
      <c r="D6092" s="6" t="s">
        <v>64</v>
      </c>
      <c r="E6092" s="11">
        <f t="shared" si="190"/>
        <v>19.149999999999999</v>
      </c>
      <c r="F6092">
        <f t="shared" si="191"/>
        <v>102213</v>
      </c>
      <c r="H6092" s="11">
        <v>17.899999999999999</v>
      </c>
      <c r="I6092">
        <v>19.149999999999999</v>
      </c>
    </row>
    <row r="6093" spans="2:9" x14ac:dyDescent="0.25">
      <c r="B6093" s="4">
        <v>102214</v>
      </c>
      <c r="C6093" s="8" t="s">
        <v>5750</v>
      </c>
      <c r="D6093" s="4" t="s">
        <v>64</v>
      </c>
      <c r="E6093" s="11">
        <f t="shared" si="190"/>
        <v>19.73</v>
      </c>
      <c r="F6093">
        <f t="shared" si="191"/>
        <v>102214</v>
      </c>
      <c r="H6093" s="14">
        <v>18.48</v>
      </c>
      <c r="I6093" s="811">
        <v>19.73</v>
      </c>
    </row>
    <row r="6094" spans="2:9" x14ac:dyDescent="0.25">
      <c r="B6094" s="6">
        <v>102215</v>
      </c>
      <c r="C6094" s="9" t="s">
        <v>5751</v>
      </c>
      <c r="D6094" s="6" t="s">
        <v>64</v>
      </c>
      <c r="E6094" s="11">
        <f t="shared" si="190"/>
        <v>17.86</v>
      </c>
      <c r="F6094">
        <f t="shared" si="191"/>
        <v>102215</v>
      </c>
      <c r="H6094" s="11">
        <v>16.61</v>
      </c>
      <c r="I6094">
        <v>17.86</v>
      </c>
    </row>
    <row r="6095" spans="2:9" x14ac:dyDescent="0.25">
      <c r="B6095" s="4">
        <v>102217</v>
      </c>
      <c r="C6095" s="8" t="s">
        <v>5752</v>
      </c>
      <c r="D6095" s="4" t="s">
        <v>64</v>
      </c>
      <c r="E6095" s="11">
        <f t="shared" si="190"/>
        <v>15.74</v>
      </c>
      <c r="F6095">
        <f t="shared" si="191"/>
        <v>102217</v>
      </c>
      <c r="H6095" s="14">
        <v>14.74</v>
      </c>
      <c r="I6095" s="811">
        <v>15.74</v>
      </c>
    </row>
    <row r="6096" spans="2:9" x14ac:dyDescent="0.25">
      <c r="B6096" s="6">
        <v>102218</v>
      </c>
      <c r="C6096" s="9" t="s">
        <v>5753</v>
      </c>
      <c r="D6096" s="6" t="s">
        <v>64</v>
      </c>
      <c r="E6096" s="11">
        <f t="shared" si="190"/>
        <v>15</v>
      </c>
      <c r="F6096">
        <f t="shared" si="191"/>
        <v>102218</v>
      </c>
      <c r="H6096" s="11">
        <v>14</v>
      </c>
      <c r="I6096">
        <v>15</v>
      </c>
    </row>
    <row r="6097" spans="2:9" x14ac:dyDescent="0.25">
      <c r="B6097" s="4">
        <v>102219</v>
      </c>
      <c r="C6097" s="8" t="s">
        <v>5754</v>
      </c>
      <c r="D6097" s="4" t="s">
        <v>64</v>
      </c>
      <c r="E6097" s="11">
        <f t="shared" si="190"/>
        <v>15.46</v>
      </c>
      <c r="F6097">
        <f t="shared" si="191"/>
        <v>102219</v>
      </c>
      <c r="H6097" s="14">
        <v>14.46</v>
      </c>
      <c r="I6097" s="811">
        <v>15.46</v>
      </c>
    </row>
    <row r="6098" spans="2:9" x14ac:dyDescent="0.25">
      <c r="B6098" s="6">
        <v>102220</v>
      </c>
      <c r="C6098" s="9" t="s">
        <v>5755</v>
      </c>
      <c r="D6098" s="6" t="s">
        <v>64</v>
      </c>
      <c r="E6098" s="11">
        <f t="shared" si="190"/>
        <v>14.78</v>
      </c>
      <c r="F6098">
        <f t="shared" si="191"/>
        <v>102220</v>
      </c>
      <c r="H6098" s="11">
        <v>13.78</v>
      </c>
      <c r="I6098">
        <v>14.78</v>
      </c>
    </row>
    <row r="6099" spans="2:9" x14ac:dyDescent="0.25">
      <c r="B6099" s="4">
        <v>102223</v>
      </c>
      <c r="C6099" s="8" t="s">
        <v>5756</v>
      </c>
      <c r="D6099" s="4" t="s">
        <v>64</v>
      </c>
      <c r="E6099" s="11">
        <f t="shared" si="190"/>
        <v>28.72</v>
      </c>
      <c r="F6099">
        <f t="shared" si="191"/>
        <v>102223</v>
      </c>
      <c r="H6099" s="14">
        <v>26.85</v>
      </c>
      <c r="I6099" s="811">
        <v>28.72</v>
      </c>
    </row>
    <row r="6100" spans="2:9" x14ac:dyDescent="0.25">
      <c r="B6100" s="6">
        <v>102224</v>
      </c>
      <c r="C6100" s="9" t="s">
        <v>5757</v>
      </c>
      <c r="D6100" s="6" t="s">
        <v>64</v>
      </c>
      <c r="E6100" s="11">
        <f t="shared" si="190"/>
        <v>29.6</v>
      </c>
      <c r="F6100">
        <f t="shared" si="191"/>
        <v>102224</v>
      </c>
      <c r="H6100" s="11">
        <v>27.73</v>
      </c>
      <c r="I6100">
        <v>29.6</v>
      </c>
    </row>
    <row r="6101" spans="2:9" x14ac:dyDescent="0.25">
      <c r="B6101" s="4">
        <v>102225</v>
      </c>
      <c r="C6101" s="8" t="s">
        <v>5758</v>
      </c>
      <c r="D6101" s="4" t="s">
        <v>64</v>
      </c>
      <c r="E6101" s="11">
        <f t="shared" si="190"/>
        <v>26.79</v>
      </c>
      <c r="F6101">
        <f t="shared" si="191"/>
        <v>102225</v>
      </c>
      <c r="H6101" s="14">
        <v>24.92</v>
      </c>
      <c r="I6101" s="811">
        <v>26.79</v>
      </c>
    </row>
    <row r="6102" spans="2:9" x14ac:dyDescent="0.25">
      <c r="B6102" s="6">
        <v>102227</v>
      </c>
      <c r="C6102" s="9" t="s">
        <v>5759</v>
      </c>
      <c r="D6102" s="6" t="s">
        <v>64</v>
      </c>
      <c r="E6102" s="11">
        <f t="shared" si="190"/>
        <v>23.61</v>
      </c>
      <c r="F6102">
        <f t="shared" si="191"/>
        <v>102227</v>
      </c>
      <c r="H6102" s="11">
        <v>22.1</v>
      </c>
      <c r="I6102">
        <v>23.61</v>
      </c>
    </row>
    <row r="6103" spans="2:9" x14ac:dyDescent="0.25">
      <c r="B6103" s="4">
        <v>102228</v>
      </c>
      <c r="C6103" s="8" t="s">
        <v>5760</v>
      </c>
      <c r="D6103" s="4" t="s">
        <v>64</v>
      </c>
      <c r="E6103" s="11">
        <f t="shared" si="190"/>
        <v>22.53</v>
      </c>
      <c r="F6103">
        <f t="shared" si="191"/>
        <v>102228</v>
      </c>
      <c r="H6103" s="14">
        <v>21.02</v>
      </c>
      <c r="I6103" s="811">
        <v>22.53</v>
      </c>
    </row>
    <row r="6104" spans="2:9" x14ac:dyDescent="0.25">
      <c r="B6104" s="6">
        <v>102229</v>
      </c>
      <c r="C6104" s="9" t="s">
        <v>5761</v>
      </c>
      <c r="D6104" s="6" t="s">
        <v>64</v>
      </c>
      <c r="E6104" s="11">
        <f t="shared" si="190"/>
        <v>23.21</v>
      </c>
      <c r="F6104">
        <f t="shared" si="191"/>
        <v>102229</v>
      </c>
      <c r="H6104" s="11">
        <v>21.7</v>
      </c>
      <c r="I6104">
        <v>23.21</v>
      </c>
    </row>
    <row r="6105" spans="2:9" x14ac:dyDescent="0.25">
      <c r="B6105" s="4">
        <v>102230</v>
      </c>
      <c r="C6105" s="8" t="s">
        <v>5762</v>
      </c>
      <c r="D6105" s="4" t="s">
        <v>64</v>
      </c>
      <c r="E6105" s="11">
        <f t="shared" si="190"/>
        <v>22.17</v>
      </c>
      <c r="F6105">
        <f t="shared" si="191"/>
        <v>102230</v>
      </c>
      <c r="H6105" s="14">
        <v>20.66</v>
      </c>
      <c r="I6105" s="811">
        <v>22.17</v>
      </c>
    </row>
    <row r="6106" spans="2:9" x14ac:dyDescent="0.25">
      <c r="B6106" s="6">
        <v>102233</v>
      </c>
      <c r="C6106" s="9" t="s">
        <v>5763</v>
      </c>
      <c r="D6106" s="6" t="s">
        <v>64</v>
      </c>
      <c r="E6106" s="11">
        <f t="shared" si="190"/>
        <v>11.18</v>
      </c>
      <c r="F6106">
        <f t="shared" si="191"/>
        <v>102233</v>
      </c>
      <c r="H6106" s="11">
        <v>10.58</v>
      </c>
      <c r="I6106">
        <v>11.18</v>
      </c>
    </row>
    <row r="6107" spans="2:9" x14ac:dyDescent="0.25">
      <c r="B6107" s="4">
        <v>102234</v>
      </c>
      <c r="C6107" s="8" t="s">
        <v>5764</v>
      </c>
      <c r="D6107" s="4" t="s">
        <v>64</v>
      </c>
      <c r="E6107" s="11">
        <f t="shared" si="190"/>
        <v>22.35</v>
      </c>
      <c r="F6107">
        <f t="shared" si="191"/>
        <v>102234</v>
      </c>
      <c r="H6107" s="14">
        <v>21.16</v>
      </c>
      <c r="I6107" s="811">
        <v>22.35</v>
      </c>
    </row>
    <row r="6108" spans="2:9" x14ac:dyDescent="0.25">
      <c r="B6108" s="6">
        <v>100716</v>
      </c>
      <c r="C6108" s="9" t="s">
        <v>4205</v>
      </c>
      <c r="D6108" s="6" t="s">
        <v>64</v>
      </c>
      <c r="E6108" s="11">
        <f t="shared" si="190"/>
        <v>25.98</v>
      </c>
      <c r="F6108">
        <f t="shared" si="191"/>
        <v>100716</v>
      </c>
      <c r="H6108" s="11">
        <v>25.65</v>
      </c>
      <c r="I6108">
        <v>25.98</v>
      </c>
    </row>
    <row r="6109" spans="2:9" x14ac:dyDescent="0.25">
      <c r="B6109" s="4">
        <v>100717</v>
      </c>
      <c r="C6109" s="8" t="s">
        <v>4206</v>
      </c>
      <c r="D6109" s="4" t="s">
        <v>64</v>
      </c>
      <c r="E6109" s="11">
        <f t="shared" si="190"/>
        <v>8.8800000000000008</v>
      </c>
      <c r="F6109">
        <f t="shared" si="191"/>
        <v>100717</v>
      </c>
      <c r="H6109" s="14">
        <v>8.09</v>
      </c>
      <c r="I6109" s="811">
        <v>8.8800000000000008</v>
      </c>
    </row>
    <row r="6110" spans="2:9" x14ac:dyDescent="0.25">
      <c r="B6110" s="6">
        <v>100718</v>
      </c>
      <c r="C6110" s="9" t="s">
        <v>4207</v>
      </c>
      <c r="D6110" s="6" t="s">
        <v>9</v>
      </c>
      <c r="E6110" s="11">
        <f t="shared" si="190"/>
        <v>1.33</v>
      </c>
      <c r="F6110">
        <f t="shared" si="191"/>
        <v>100718</v>
      </c>
      <c r="H6110" s="11">
        <v>1.22</v>
      </c>
      <c r="I6110">
        <v>1.33</v>
      </c>
    </row>
    <row r="6111" spans="2:9" ht="30" x14ac:dyDescent="0.25">
      <c r="B6111" s="4">
        <v>100719</v>
      </c>
      <c r="C6111" s="8" t="s">
        <v>8444</v>
      </c>
      <c r="D6111" s="4" t="s">
        <v>64</v>
      </c>
      <c r="E6111" s="11">
        <f t="shared" si="190"/>
        <v>9.84</v>
      </c>
      <c r="F6111">
        <f t="shared" si="191"/>
        <v>100719</v>
      </c>
      <c r="H6111" s="14">
        <v>9.67</v>
      </c>
      <c r="I6111" s="811">
        <v>9.84</v>
      </c>
    </row>
    <row r="6112" spans="2:9" ht="30" x14ac:dyDescent="0.25">
      <c r="B6112" s="6">
        <v>100720</v>
      </c>
      <c r="C6112" s="9" t="s">
        <v>4208</v>
      </c>
      <c r="D6112" s="6" t="s">
        <v>64</v>
      </c>
      <c r="E6112" s="11">
        <f t="shared" si="190"/>
        <v>9.8800000000000008</v>
      </c>
      <c r="F6112">
        <f t="shared" si="191"/>
        <v>100720</v>
      </c>
      <c r="H6112" s="11">
        <v>9.31</v>
      </c>
      <c r="I6112">
        <v>9.8800000000000008</v>
      </c>
    </row>
    <row r="6113" spans="2:9" ht="30" x14ac:dyDescent="0.25">
      <c r="B6113" s="4">
        <v>100721</v>
      </c>
      <c r="C6113" s="8" t="s">
        <v>8445</v>
      </c>
      <c r="D6113" s="4" t="s">
        <v>64</v>
      </c>
      <c r="E6113" s="11">
        <f t="shared" si="190"/>
        <v>23.07</v>
      </c>
      <c r="F6113">
        <f t="shared" si="191"/>
        <v>100721</v>
      </c>
      <c r="H6113" s="14">
        <v>21.68</v>
      </c>
      <c r="I6113" s="811">
        <v>23.07</v>
      </c>
    </row>
    <row r="6114" spans="2:9" ht="30" x14ac:dyDescent="0.25">
      <c r="B6114" s="6">
        <v>100722</v>
      </c>
      <c r="C6114" s="9" t="s">
        <v>4209</v>
      </c>
      <c r="D6114" s="6" t="s">
        <v>64</v>
      </c>
      <c r="E6114" s="11">
        <f t="shared" si="190"/>
        <v>22.58</v>
      </c>
      <c r="F6114">
        <f t="shared" si="191"/>
        <v>100722</v>
      </c>
      <c r="H6114" s="11">
        <v>20.79</v>
      </c>
      <c r="I6114">
        <v>22.58</v>
      </c>
    </row>
    <row r="6115" spans="2:9" ht="30" x14ac:dyDescent="0.25">
      <c r="B6115" s="4">
        <v>100723</v>
      </c>
      <c r="C6115" s="8" t="s">
        <v>8446</v>
      </c>
      <c r="D6115" s="4" t="s">
        <v>64</v>
      </c>
      <c r="E6115" s="11">
        <f t="shared" si="190"/>
        <v>10.55</v>
      </c>
      <c r="F6115">
        <f t="shared" si="191"/>
        <v>100723</v>
      </c>
      <c r="H6115" s="14">
        <v>10.38</v>
      </c>
      <c r="I6115" s="811">
        <v>10.55</v>
      </c>
    </row>
    <row r="6116" spans="2:9" ht="30" x14ac:dyDescent="0.25">
      <c r="B6116" s="6">
        <v>100724</v>
      </c>
      <c r="C6116" s="9" t="s">
        <v>4210</v>
      </c>
      <c r="D6116" s="6" t="s">
        <v>64</v>
      </c>
      <c r="E6116" s="11">
        <f t="shared" si="190"/>
        <v>12.74</v>
      </c>
      <c r="F6116">
        <f t="shared" si="191"/>
        <v>100724</v>
      </c>
      <c r="H6116" s="11">
        <v>12.17</v>
      </c>
      <c r="I6116">
        <v>12.74</v>
      </c>
    </row>
    <row r="6117" spans="2:9" ht="30" x14ac:dyDescent="0.25">
      <c r="B6117" s="4">
        <v>100725</v>
      </c>
      <c r="C6117" s="8" t="s">
        <v>8447</v>
      </c>
      <c r="D6117" s="4" t="s">
        <v>64</v>
      </c>
      <c r="E6117" s="11">
        <f t="shared" si="190"/>
        <v>23.3</v>
      </c>
      <c r="F6117">
        <f t="shared" si="191"/>
        <v>100725</v>
      </c>
      <c r="H6117" s="14">
        <v>21.91</v>
      </c>
      <c r="I6117" s="811">
        <v>23.3</v>
      </c>
    </row>
    <row r="6118" spans="2:9" ht="30" x14ac:dyDescent="0.25">
      <c r="B6118" s="6">
        <v>100726</v>
      </c>
      <c r="C6118" s="9" t="s">
        <v>4211</v>
      </c>
      <c r="D6118" s="6" t="s">
        <v>64</v>
      </c>
      <c r="E6118" s="11">
        <f t="shared" si="190"/>
        <v>25.34</v>
      </c>
      <c r="F6118">
        <f t="shared" si="191"/>
        <v>100726</v>
      </c>
      <c r="H6118" s="11">
        <v>23.55</v>
      </c>
      <c r="I6118">
        <v>25.34</v>
      </c>
    </row>
    <row r="6119" spans="2:9" ht="30" x14ac:dyDescent="0.25">
      <c r="B6119" s="4">
        <v>100727</v>
      </c>
      <c r="C6119" s="8" t="s">
        <v>8448</v>
      </c>
      <c r="D6119" s="4" t="s">
        <v>64</v>
      </c>
      <c r="E6119" s="11">
        <f t="shared" si="190"/>
        <v>23.73</v>
      </c>
      <c r="F6119">
        <f t="shared" si="191"/>
        <v>100727</v>
      </c>
      <c r="H6119" s="14">
        <v>23.56</v>
      </c>
      <c r="I6119" s="811">
        <v>23.73</v>
      </c>
    </row>
    <row r="6120" spans="2:9" ht="30" x14ac:dyDescent="0.25">
      <c r="B6120" s="6">
        <v>100728</v>
      </c>
      <c r="C6120" s="9" t="s">
        <v>4212</v>
      </c>
      <c r="D6120" s="6" t="s">
        <v>64</v>
      </c>
      <c r="E6120" s="11">
        <f t="shared" si="190"/>
        <v>21.57</v>
      </c>
      <c r="F6120">
        <f t="shared" si="191"/>
        <v>100728</v>
      </c>
      <c r="H6120" s="11">
        <v>21</v>
      </c>
      <c r="I6120">
        <v>21.57</v>
      </c>
    </row>
    <row r="6121" spans="2:9" ht="30" x14ac:dyDescent="0.25">
      <c r="B6121" s="4">
        <v>100729</v>
      </c>
      <c r="C6121" s="8" t="s">
        <v>8449</v>
      </c>
      <c r="D6121" s="4" t="s">
        <v>64</v>
      </c>
      <c r="E6121" s="11">
        <f t="shared" si="190"/>
        <v>18.09</v>
      </c>
      <c r="F6121">
        <f t="shared" si="191"/>
        <v>100729</v>
      </c>
      <c r="H6121" s="14">
        <v>17.920000000000002</v>
      </c>
      <c r="I6121" s="811">
        <v>18.09</v>
      </c>
    </row>
    <row r="6122" spans="2:9" ht="30" x14ac:dyDescent="0.25">
      <c r="B6122" s="6">
        <v>100730</v>
      </c>
      <c r="C6122" s="9" t="s">
        <v>4213</v>
      </c>
      <c r="D6122" s="6" t="s">
        <v>64</v>
      </c>
      <c r="E6122" s="11">
        <f t="shared" si="190"/>
        <v>21.27</v>
      </c>
      <c r="F6122">
        <f t="shared" si="191"/>
        <v>100730</v>
      </c>
      <c r="H6122" s="11">
        <v>20.7</v>
      </c>
      <c r="I6122">
        <v>21.27</v>
      </c>
    </row>
    <row r="6123" spans="2:9" ht="30" x14ac:dyDescent="0.25">
      <c r="B6123" s="4">
        <v>100733</v>
      </c>
      <c r="C6123" s="8" t="s">
        <v>8450</v>
      </c>
      <c r="D6123" s="4" t="s">
        <v>64</v>
      </c>
      <c r="E6123" s="11">
        <f t="shared" si="190"/>
        <v>10.38</v>
      </c>
      <c r="F6123">
        <f t="shared" si="191"/>
        <v>100733</v>
      </c>
      <c r="H6123" s="14">
        <v>9.58</v>
      </c>
      <c r="I6123" s="811">
        <v>10.38</v>
      </c>
    </row>
    <row r="6124" spans="2:9" ht="30" x14ac:dyDescent="0.25">
      <c r="B6124" s="6">
        <v>100734</v>
      </c>
      <c r="C6124" s="9" t="s">
        <v>4214</v>
      </c>
      <c r="D6124" s="6" t="s">
        <v>64</v>
      </c>
      <c r="E6124" s="11">
        <f t="shared" si="190"/>
        <v>13.93</v>
      </c>
      <c r="F6124">
        <f t="shared" si="191"/>
        <v>100734</v>
      </c>
      <c r="H6124" s="11">
        <v>12.73</v>
      </c>
      <c r="I6124">
        <v>13.93</v>
      </c>
    </row>
    <row r="6125" spans="2:9" ht="30" x14ac:dyDescent="0.25">
      <c r="B6125" s="4">
        <v>100735</v>
      </c>
      <c r="C6125" s="8" t="s">
        <v>8451</v>
      </c>
      <c r="D6125" s="4" t="s">
        <v>64</v>
      </c>
      <c r="E6125" s="11">
        <f t="shared" si="190"/>
        <v>10.28</v>
      </c>
      <c r="F6125">
        <f t="shared" si="191"/>
        <v>100735</v>
      </c>
      <c r="H6125" s="14">
        <v>9.48</v>
      </c>
      <c r="I6125" s="811">
        <v>10.28</v>
      </c>
    </row>
    <row r="6126" spans="2:9" ht="30" x14ac:dyDescent="0.25">
      <c r="B6126" s="6">
        <v>100736</v>
      </c>
      <c r="C6126" s="9" t="s">
        <v>4215</v>
      </c>
      <c r="D6126" s="6" t="s">
        <v>64</v>
      </c>
      <c r="E6126" s="11">
        <f t="shared" si="190"/>
        <v>13.74</v>
      </c>
      <c r="F6126">
        <f t="shared" si="191"/>
        <v>100736</v>
      </c>
      <c r="H6126" s="11">
        <v>12.54</v>
      </c>
      <c r="I6126">
        <v>13.74</v>
      </c>
    </row>
    <row r="6127" spans="2:9" ht="30" x14ac:dyDescent="0.25">
      <c r="B6127" s="4">
        <v>100739</v>
      </c>
      <c r="C6127" s="8" t="s">
        <v>8452</v>
      </c>
      <c r="D6127" s="4" t="s">
        <v>64</v>
      </c>
      <c r="E6127" s="11">
        <f t="shared" si="190"/>
        <v>9.6999999999999993</v>
      </c>
      <c r="F6127">
        <f t="shared" si="191"/>
        <v>100739</v>
      </c>
      <c r="H6127" s="14">
        <v>9.5299999999999994</v>
      </c>
      <c r="I6127" s="811">
        <v>9.6999999999999993</v>
      </c>
    </row>
    <row r="6128" spans="2:9" ht="30" x14ac:dyDescent="0.25">
      <c r="B6128" s="6">
        <v>100740</v>
      </c>
      <c r="C6128" s="9" t="s">
        <v>4216</v>
      </c>
      <c r="D6128" s="6" t="s">
        <v>64</v>
      </c>
      <c r="E6128" s="11">
        <f t="shared" si="190"/>
        <v>10.39</v>
      </c>
      <c r="F6128">
        <f t="shared" si="191"/>
        <v>100740</v>
      </c>
      <c r="H6128" s="11">
        <v>9.82</v>
      </c>
      <c r="I6128">
        <v>10.39</v>
      </c>
    </row>
    <row r="6129" spans="2:9" ht="30" x14ac:dyDescent="0.25">
      <c r="B6129" s="4">
        <v>100741</v>
      </c>
      <c r="C6129" s="8" t="s">
        <v>8453</v>
      </c>
      <c r="D6129" s="4" t="s">
        <v>64</v>
      </c>
      <c r="E6129" s="11">
        <f t="shared" si="190"/>
        <v>22.75</v>
      </c>
      <c r="F6129">
        <f t="shared" si="191"/>
        <v>100741</v>
      </c>
      <c r="H6129" s="14">
        <v>21.36</v>
      </c>
      <c r="I6129" s="811">
        <v>22.75</v>
      </c>
    </row>
    <row r="6130" spans="2:9" ht="30" x14ac:dyDescent="0.25">
      <c r="B6130" s="6">
        <v>100742</v>
      </c>
      <c r="C6130" s="9" t="s">
        <v>4217</v>
      </c>
      <c r="D6130" s="6" t="s">
        <v>64</v>
      </c>
      <c r="E6130" s="11">
        <f t="shared" si="190"/>
        <v>23.05</v>
      </c>
      <c r="F6130">
        <f t="shared" si="191"/>
        <v>100742</v>
      </c>
      <c r="H6130" s="11">
        <v>21.26</v>
      </c>
      <c r="I6130">
        <v>23.05</v>
      </c>
    </row>
    <row r="6131" spans="2:9" ht="30" x14ac:dyDescent="0.25">
      <c r="B6131" s="4">
        <v>100743</v>
      </c>
      <c r="C6131" s="8" t="s">
        <v>8454</v>
      </c>
      <c r="D6131" s="4" t="s">
        <v>64</v>
      </c>
      <c r="E6131" s="11">
        <f t="shared" si="190"/>
        <v>9.48</v>
      </c>
      <c r="F6131">
        <f t="shared" si="191"/>
        <v>100743</v>
      </c>
      <c r="H6131" s="14">
        <v>9.31</v>
      </c>
      <c r="I6131" s="811">
        <v>9.48</v>
      </c>
    </row>
    <row r="6132" spans="2:9" ht="30" x14ac:dyDescent="0.25">
      <c r="B6132" s="6">
        <v>100744</v>
      </c>
      <c r="C6132" s="9" t="s">
        <v>4218</v>
      </c>
      <c r="D6132" s="6" t="s">
        <v>64</v>
      </c>
      <c r="E6132" s="11">
        <f t="shared" si="190"/>
        <v>10.25</v>
      </c>
      <c r="F6132">
        <f t="shared" si="191"/>
        <v>100744</v>
      </c>
      <c r="H6132" s="11">
        <v>9.68</v>
      </c>
      <c r="I6132">
        <v>10.25</v>
      </c>
    </row>
    <row r="6133" spans="2:9" ht="30" x14ac:dyDescent="0.25">
      <c r="B6133" s="4">
        <v>100745</v>
      </c>
      <c r="C6133" s="8" t="s">
        <v>8455</v>
      </c>
      <c r="D6133" s="4" t="s">
        <v>64</v>
      </c>
      <c r="E6133" s="11">
        <f t="shared" si="190"/>
        <v>22.52</v>
      </c>
      <c r="F6133">
        <f t="shared" si="191"/>
        <v>100745</v>
      </c>
      <c r="H6133" s="14">
        <v>21.13</v>
      </c>
      <c r="I6133" s="811">
        <v>22.52</v>
      </c>
    </row>
    <row r="6134" spans="2:9" ht="30" x14ac:dyDescent="0.25">
      <c r="B6134" s="6">
        <v>100746</v>
      </c>
      <c r="C6134" s="9" t="s">
        <v>4219</v>
      </c>
      <c r="D6134" s="6" t="s">
        <v>64</v>
      </c>
      <c r="E6134" s="11">
        <f t="shared" si="190"/>
        <v>22.91</v>
      </c>
      <c r="F6134">
        <f t="shared" si="191"/>
        <v>100746</v>
      </c>
      <c r="H6134" s="11">
        <v>21.12</v>
      </c>
      <c r="I6134">
        <v>22.91</v>
      </c>
    </row>
    <row r="6135" spans="2:9" ht="30" x14ac:dyDescent="0.25">
      <c r="B6135" s="4">
        <v>100747</v>
      </c>
      <c r="C6135" s="8" t="s">
        <v>8456</v>
      </c>
      <c r="D6135" s="4" t="s">
        <v>64</v>
      </c>
      <c r="E6135" s="11">
        <f t="shared" si="190"/>
        <v>9.57</v>
      </c>
      <c r="F6135">
        <f t="shared" si="191"/>
        <v>100747</v>
      </c>
      <c r="H6135" s="14">
        <v>9.4</v>
      </c>
      <c r="I6135" s="811">
        <v>9.57</v>
      </c>
    </row>
    <row r="6136" spans="2:9" ht="30" x14ac:dyDescent="0.25">
      <c r="B6136" s="6">
        <v>100748</v>
      </c>
      <c r="C6136" s="9" t="s">
        <v>4220</v>
      </c>
      <c r="D6136" s="6" t="s">
        <v>64</v>
      </c>
      <c r="E6136" s="11">
        <f t="shared" si="190"/>
        <v>10.31</v>
      </c>
      <c r="F6136">
        <f t="shared" si="191"/>
        <v>100748</v>
      </c>
      <c r="H6136" s="11">
        <v>9.74</v>
      </c>
      <c r="I6136">
        <v>10.31</v>
      </c>
    </row>
    <row r="6137" spans="2:9" ht="30" x14ac:dyDescent="0.25">
      <c r="B6137" s="4">
        <v>100749</v>
      </c>
      <c r="C6137" s="8" t="s">
        <v>8457</v>
      </c>
      <c r="D6137" s="4" t="s">
        <v>64</v>
      </c>
      <c r="E6137" s="11">
        <f t="shared" si="190"/>
        <v>22.62</v>
      </c>
      <c r="F6137">
        <f t="shared" si="191"/>
        <v>100749</v>
      </c>
      <c r="H6137" s="14">
        <v>21.23</v>
      </c>
      <c r="I6137" s="811">
        <v>22.62</v>
      </c>
    </row>
    <row r="6138" spans="2:9" ht="30" x14ac:dyDescent="0.25">
      <c r="B6138" s="6">
        <v>100750</v>
      </c>
      <c r="C6138" s="9" t="s">
        <v>4221</v>
      </c>
      <c r="D6138" s="6" t="s">
        <v>64</v>
      </c>
      <c r="E6138" s="11">
        <f t="shared" si="190"/>
        <v>22.97</v>
      </c>
      <c r="F6138">
        <f t="shared" si="191"/>
        <v>100750</v>
      </c>
      <c r="H6138" s="11">
        <v>21.18</v>
      </c>
      <c r="I6138">
        <v>22.97</v>
      </c>
    </row>
    <row r="6139" spans="2:9" ht="30" x14ac:dyDescent="0.25">
      <c r="B6139" s="4">
        <v>100751</v>
      </c>
      <c r="C6139" s="8" t="s">
        <v>8458</v>
      </c>
      <c r="D6139" s="4" t="s">
        <v>64</v>
      </c>
      <c r="E6139" s="11">
        <f t="shared" si="190"/>
        <v>36.19</v>
      </c>
      <c r="F6139">
        <f t="shared" si="191"/>
        <v>100751</v>
      </c>
      <c r="H6139" s="14">
        <v>35.85</v>
      </c>
      <c r="I6139" s="811">
        <v>36.19</v>
      </c>
    </row>
    <row r="6140" spans="2:9" ht="30" x14ac:dyDescent="0.25">
      <c r="B6140" s="6">
        <v>100752</v>
      </c>
      <c r="C6140" s="9" t="s">
        <v>4222</v>
      </c>
      <c r="D6140" s="6" t="s">
        <v>64</v>
      </c>
      <c r="E6140" s="11">
        <f t="shared" si="190"/>
        <v>42.56</v>
      </c>
      <c r="F6140">
        <f t="shared" si="191"/>
        <v>100752</v>
      </c>
      <c r="H6140" s="11">
        <v>41.42</v>
      </c>
      <c r="I6140">
        <v>42.56</v>
      </c>
    </row>
    <row r="6141" spans="2:9" ht="30" x14ac:dyDescent="0.25">
      <c r="B6141" s="4">
        <v>100753</v>
      </c>
      <c r="C6141" s="8" t="s">
        <v>8459</v>
      </c>
      <c r="D6141" s="4" t="s">
        <v>64</v>
      </c>
      <c r="E6141" s="11">
        <f t="shared" si="190"/>
        <v>20.57</v>
      </c>
      <c r="F6141">
        <f t="shared" si="191"/>
        <v>100753</v>
      </c>
      <c r="H6141" s="14">
        <v>18.97</v>
      </c>
      <c r="I6141" s="811">
        <v>20.57</v>
      </c>
    </row>
    <row r="6142" spans="2:9" ht="30" x14ac:dyDescent="0.25">
      <c r="B6142" s="6">
        <v>100754</v>
      </c>
      <c r="C6142" s="9" t="s">
        <v>4223</v>
      </c>
      <c r="D6142" s="6" t="s">
        <v>64</v>
      </c>
      <c r="E6142" s="11">
        <f t="shared" si="190"/>
        <v>27.5</v>
      </c>
      <c r="F6142">
        <f t="shared" si="191"/>
        <v>100754</v>
      </c>
      <c r="H6142" s="11">
        <v>25.1</v>
      </c>
      <c r="I6142">
        <v>27.5</v>
      </c>
    </row>
    <row r="6143" spans="2:9" ht="30" x14ac:dyDescent="0.25">
      <c r="B6143" s="4">
        <v>100757</v>
      </c>
      <c r="C6143" s="8" t="s">
        <v>8460</v>
      </c>
      <c r="D6143" s="4" t="s">
        <v>64</v>
      </c>
      <c r="E6143" s="11">
        <f t="shared" si="190"/>
        <v>45.5</v>
      </c>
      <c r="F6143">
        <f t="shared" si="191"/>
        <v>100757</v>
      </c>
      <c r="H6143" s="14">
        <v>42.72</v>
      </c>
      <c r="I6143" s="811">
        <v>45.5</v>
      </c>
    </row>
    <row r="6144" spans="2:9" ht="30" x14ac:dyDescent="0.25">
      <c r="B6144" s="6">
        <v>100758</v>
      </c>
      <c r="C6144" s="9" t="s">
        <v>4224</v>
      </c>
      <c r="D6144" s="6" t="s">
        <v>64</v>
      </c>
      <c r="E6144" s="11">
        <f t="shared" si="190"/>
        <v>46.12</v>
      </c>
      <c r="F6144">
        <f t="shared" si="191"/>
        <v>100758</v>
      </c>
      <c r="H6144" s="11">
        <v>42.54</v>
      </c>
      <c r="I6144">
        <v>46.12</v>
      </c>
    </row>
    <row r="6145" spans="2:9" ht="30" x14ac:dyDescent="0.25">
      <c r="B6145" s="4">
        <v>100759</v>
      </c>
      <c r="C6145" s="8" t="s">
        <v>8461</v>
      </c>
      <c r="D6145" s="4" t="s">
        <v>64</v>
      </c>
      <c r="E6145" s="11">
        <f t="shared" si="190"/>
        <v>45.05</v>
      </c>
      <c r="F6145">
        <f t="shared" si="191"/>
        <v>100759</v>
      </c>
      <c r="H6145" s="14">
        <v>42.27</v>
      </c>
      <c r="I6145" s="811">
        <v>45.05</v>
      </c>
    </row>
    <row r="6146" spans="2:9" ht="30" x14ac:dyDescent="0.25">
      <c r="B6146" s="6">
        <v>100760</v>
      </c>
      <c r="C6146" s="9" t="s">
        <v>4225</v>
      </c>
      <c r="D6146" s="6" t="s">
        <v>64</v>
      </c>
      <c r="E6146" s="11">
        <f t="shared" si="190"/>
        <v>45.84</v>
      </c>
      <c r="F6146">
        <f t="shared" si="191"/>
        <v>100760</v>
      </c>
      <c r="H6146" s="11">
        <v>42.26</v>
      </c>
      <c r="I6146">
        <v>45.84</v>
      </c>
    </row>
    <row r="6147" spans="2:9" ht="30" x14ac:dyDescent="0.25">
      <c r="B6147" s="4">
        <v>100761</v>
      </c>
      <c r="C6147" s="8" t="s">
        <v>8462</v>
      </c>
      <c r="D6147" s="4" t="s">
        <v>64</v>
      </c>
      <c r="E6147" s="11">
        <f t="shared" ref="E6147:E6210" si="192">IF($K$2=$H$1,H6147,I6147)</f>
        <v>45.24</v>
      </c>
      <c r="F6147">
        <f t="shared" ref="F6147:F6210" si="193">IF(LEN($B6147)=7,CONCATENATE(MID($B6147,1,6),"00",RIGHT($B6147,1)),IF(LEN($B6147)=8,CONCATENATE(MID($B6147,1,6),"0",RIGHT($B6147,2)),$B6147))</f>
        <v>100761</v>
      </c>
      <c r="H6147" s="14">
        <v>42.46</v>
      </c>
      <c r="I6147" s="811">
        <v>45.24</v>
      </c>
    </row>
    <row r="6148" spans="2:9" ht="30" x14ac:dyDescent="0.25">
      <c r="B6148" s="6">
        <v>100762</v>
      </c>
      <c r="C6148" s="9" t="s">
        <v>4226</v>
      </c>
      <c r="D6148" s="6" t="s">
        <v>64</v>
      </c>
      <c r="E6148" s="11">
        <f t="shared" si="192"/>
        <v>45.96</v>
      </c>
      <c r="F6148">
        <f t="shared" si="193"/>
        <v>100762</v>
      </c>
      <c r="H6148" s="11">
        <v>42.38</v>
      </c>
      <c r="I6148">
        <v>45.96</v>
      </c>
    </row>
    <row r="6149" spans="2:9" x14ac:dyDescent="0.25">
      <c r="B6149" s="4">
        <v>102488</v>
      </c>
      <c r="C6149" s="8" t="s">
        <v>5994</v>
      </c>
      <c r="D6149" s="4" t="s">
        <v>64</v>
      </c>
      <c r="E6149" s="11">
        <f t="shared" si="192"/>
        <v>3.34</v>
      </c>
      <c r="F6149">
        <f t="shared" si="193"/>
        <v>102488</v>
      </c>
      <c r="H6149" s="14">
        <v>3.01</v>
      </c>
      <c r="I6149" s="811">
        <v>3.34</v>
      </c>
    </row>
    <row r="6150" spans="2:9" x14ac:dyDescent="0.25">
      <c r="B6150" s="6">
        <v>102489</v>
      </c>
      <c r="C6150" s="9" t="s">
        <v>5995</v>
      </c>
      <c r="D6150" s="6" t="s">
        <v>64</v>
      </c>
      <c r="E6150" s="11">
        <f t="shared" si="192"/>
        <v>27.04</v>
      </c>
      <c r="F6150">
        <f t="shared" si="193"/>
        <v>102489</v>
      </c>
      <c r="H6150" s="11">
        <v>25.8</v>
      </c>
      <c r="I6150">
        <v>27.04</v>
      </c>
    </row>
    <row r="6151" spans="2:9" x14ac:dyDescent="0.25">
      <c r="B6151" s="4">
        <v>102491</v>
      </c>
      <c r="C6151" s="8" t="s">
        <v>5996</v>
      </c>
      <c r="D6151" s="4" t="s">
        <v>64</v>
      </c>
      <c r="E6151" s="11">
        <f t="shared" si="192"/>
        <v>18.989999999999998</v>
      </c>
      <c r="F6151">
        <f t="shared" si="193"/>
        <v>102491</v>
      </c>
      <c r="H6151" s="14">
        <v>18.03</v>
      </c>
      <c r="I6151" s="811">
        <v>18.989999999999998</v>
      </c>
    </row>
    <row r="6152" spans="2:9" x14ac:dyDescent="0.25">
      <c r="B6152" s="6">
        <v>102492</v>
      </c>
      <c r="C6152" s="9" t="s">
        <v>5997</v>
      </c>
      <c r="D6152" s="6" t="s">
        <v>64</v>
      </c>
      <c r="E6152" s="11">
        <f t="shared" si="192"/>
        <v>24.23</v>
      </c>
      <c r="F6152">
        <f t="shared" si="193"/>
        <v>102492</v>
      </c>
      <c r="H6152" s="11">
        <v>22.97</v>
      </c>
      <c r="I6152">
        <v>24.23</v>
      </c>
    </row>
    <row r="6153" spans="2:9" x14ac:dyDescent="0.25">
      <c r="B6153" s="4">
        <v>102494</v>
      </c>
      <c r="C6153" s="8" t="s">
        <v>5998</v>
      </c>
      <c r="D6153" s="4" t="s">
        <v>64</v>
      </c>
      <c r="E6153" s="11">
        <f t="shared" si="192"/>
        <v>56.33</v>
      </c>
      <c r="F6153">
        <f t="shared" si="193"/>
        <v>102494</v>
      </c>
      <c r="H6153" s="14">
        <v>55.37</v>
      </c>
      <c r="I6153" s="811">
        <v>56.33</v>
      </c>
    </row>
    <row r="6154" spans="2:9" x14ac:dyDescent="0.25">
      <c r="B6154" s="6">
        <v>102496</v>
      </c>
      <c r="C6154" s="9" t="s">
        <v>5999</v>
      </c>
      <c r="D6154" s="6" t="s">
        <v>9</v>
      </c>
      <c r="E6154" s="11">
        <f t="shared" si="192"/>
        <v>12.02</v>
      </c>
      <c r="F6154">
        <f t="shared" si="193"/>
        <v>102496</v>
      </c>
      <c r="H6154" s="11">
        <v>11.58</v>
      </c>
      <c r="I6154">
        <v>12.02</v>
      </c>
    </row>
    <row r="6155" spans="2:9" x14ac:dyDescent="0.25">
      <c r="B6155" s="4">
        <v>102497</v>
      </c>
      <c r="C6155" s="8" t="s">
        <v>6000</v>
      </c>
      <c r="D6155" s="4" t="s">
        <v>9</v>
      </c>
      <c r="E6155" s="11">
        <f t="shared" si="192"/>
        <v>4.6500000000000004</v>
      </c>
      <c r="F6155">
        <f t="shared" si="193"/>
        <v>102497</v>
      </c>
      <c r="H6155" s="14">
        <v>4.3499999999999996</v>
      </c>
      <c r="I6155" s="811">
        <v>4.6500000000000004</v>
      </c>
    </row>
    <row r="6156" spans="2:9" x14ac:dyDescent="0.25">
      <c r="B6156" s="6">
        <v>102498</v>
      </c>
      <c r="C6156" s="9" t="s">
        <v>6001</v>
      </c>
      <c r="D6156" s="6" t="s">
        <v>9</v>
      </c>
      <c r="E6156" s="11">
        <f t="shared" si="192"/>
        <v>1.49</v>
      </c>
      <c r="F6156">
        <f t="shared" si="193"/>
        <v>102498</v>
      </c>
      <c r="H6156" s="11">
        <v>1.36</v>
      </c>
      <c r="I6156">
        <v>1.49</v>
      </c>
    </row>
    <row r="6157" spans="2:9" x14ac:dyDescent="0.25">
      <c r="B6157" s="4">
        <v>102499</v>
      </c>
      <c r="C6157" s="8" t="s">
        <v>6002</v>
      </c>
      <c r="D6157" s="4" t="s">
        <v>64</v>
      </c>
      <c r="E6157" s="11">
        <f t="shared" si="192"/>
        <v>3.18</v>
      </c>
      <c r="F6157">
        <f t="shared" si="193"/>
        <v>102499</v>
      </c>
      <c r="H6157" s="14">
        <v>3.04</v>
      </c>
      <c r="I6157" s="811">
        <v>3.18</v>
      </c>
    </row>
    <row r="6158" spans="2:9" x14ac:dyDescent="0.25">
      <c r="B6158" s="6">
        <v>102500</v>
      </c>
      <c r="C6158" s="9" t="s">
        <v>6003</v>
      </c>
      <c r="D6158" s="6" t="s">
        <v>9</v>
      </c>
      <c r="E6158" s="11">
        <f t="shared" si="192"/>
        <v>4.2300000000000004</v>
      </c>
      <c r="F6158">
        <f t="shared" si="193"/>
        <v>102500</v>
      </c>
      <c r="H6158" s="11">
        <v>3.94</v>
      </c>
      <c r="I6158">
        <v>4.2300000000000004</v>
      </c>
    </row>
    <row r="6159" spans="2:9" x14ac:dyDescent="0.25">
      <c r="B6159" s="4">
        <v>102501</v>
      </c>
      <c r="C6159" s="8" t="s">
        <v>6004</v>
      </c>
      <c r="D6159" s="4" t="s">
        <v>64</v>
      </c>
      <c r="E6159" s="11">
        <f t="shared" si="192"/>
        <v>23.66</v>
      </c>
      <c r="F6159">
        <f t="shared" si="193"/>
        <v>102501</v>
      </c>
      <c r="H6159" s="14">
        <v>22.17</v>
      </c>
      <c r="I6159" s="811">
        <v>23.66</v>
      </c>
    </row>
    <row r="6160" spans="2:9" x14ac:dyDescent="0.25">
      <c r="B6160" s="6">
        <v>102504</v>
      </c>
      <c r="C6160" s="9" t="s">
        <v>6005</v>
      </c>
      <c r="D6160" s="6" t="s">
        <v>9</v>
      </c>
      <c r="E6160" s="11">
        <f t="shared" si="192"/>
        <v>9.35</v>
      </c>
      <c r="F6160">
        <f t="shared" si="193"/>
        <v>102504</v>
      </c>
      <c r="H6160" s="11">
        <v>8.52</v>
      </c>
      <c r="I6160">
        <v>9.35</v>
      </c>
    </row>
    <row r="6161" spans="2:9" x14ac:dyDescent="0.25">
      <c r="B6161" s="4">
        <v>102505</v>
      </c>
      <c r="C6161" s="8" t="s">
        <v>6006</v>
      </c>
      <c r="D6161" s="4" t="s">
        <v>9</v>
      </c>
      <c r="E6161" s="11">
        <f t="shared" si="192"/>
        <v>9.4600000000000009</v>
      </c>
      <c r="F6161">
        <f t="shared" si="193"/>
        <v>102505</v>
      </c>
      <c r="H6161" s="14">
        <v>8.6300000000000008</v>
      </c>
      <c r="I6161" s="811">
        <v>9.4600000000000009</v>
      </c>
    </row>
    <row r="6162" spans="2:9" x14ac:dyDescent="0.25">
      <c r="B6162" s="6">
        <v>102506</v>
      </c>
      <c r="C6162" s="9" t="s">
        <v>6007</v>
      </c>
      <c r="D6162" s="6" t="s">
        <v>9</v>
      </c>
      <c r="E6162" s="11">
        <f t="shared" si="192"/>
        <v>10.19</v>
      </c>
      <c r="F6162">
        <f t="shared" si="193"/>
        <v>102506</v>
      </c>
      <c r="H6162" s="11">
        <v>9.36</v>
      </c>
      <c r="I6162">
        <v>10.19</v>
      </c>
    </row>
    <row r="6163" spans="2:9" x14ac:dyDescent="0.25">
      <c r="B6163" s="4">
        <v>102507</v>
      </c>
      <c r="C6163" s="8" t="s">
        <v>6008</v>
      </c>
      <c r="D6163" s="4" t="s">
        <v>9</v>
      </c>
      <c r="E6163" s="11">
        <f t="shared" si="192"/>
        <v>5.9</v>
      </c>
      <c r="F6163">
        <f t="shared" si="193"/>
        <v>102507</v>
      </c>
      <c r="H6163" s="14">
        <v>5.61</v>
      </c>
      <c r="I6163" s="811">
        <v>5.9</v>
      </c>
    </row>
    <row r="6164" spans="2:9" x14ac:dyDescent="0.25">
      <c r="B6164" s="6">
        <v>102508</v>
      </c>
      <c r="C6164" s="9" t="s">
        <v>6009</v>
      </c>
      <c r="D6164" s="6" t="s">
        <v>64</v>
      </c>
      <c r="E6164" s="11">
        <f t="shared" si="192"/>
        <v>40.89</v>
      </c>
      <c r="F6164">
        <f t="shared" si="193"/>
        <v>102508</v>
      </c>
      <c r="H6164" s="11">
        <v>39.4</v>
      </c>
      <c r="I6164">
        <v>40.89</v>
      </c>
    </row>
    <row r="6165" spans="2:9" ht="30" x14ac:dyDescent="0.25">
      <c r="B6165" s="4">
        <v>102509</v>
      </c>
      <c r="C6165" s="8" t="s">
        <v>6010</v>
      </c>
      <c r="D6165" s="4" t="s">
        <v>64</v>
      </c>
      <c r="E6165" s="11">
        <f t="shared" si="192"/>
        <v>22.5</v>
      </c>
      <c r="F6165">
        <f t="shared" si="193"/>
        <v>102509</v>
      </c>
      <c r="H6165" s="14">
        <v>21.24</v>
      </c>
      <c r="I6165" s="811">
        <v>22.5</v>
      </c>
    </row>
    <row r="6166" spans="2:9" ht="30" x14ac:dyDescent="0.25">
      <c r="B6166" s="6">
        <v>102512</v>
      </c>
      <c r="C6166" s="9" t="s">
        <v>6011</v>
      </c>
      <c r="D6166" s="6" t="s">
        <v>9</v>
      </c>
      <c r="E6166" s="11">
        <f t="shared" si="192"/>
        <v>5.08</v>
      </c>
      <c r="F6166">
        <f t="shared" si="193"/>
        <v>102512</v>
      </c>
      <c r="H6166" s="11">
        <v>4.88</v>
      </c>
      <c r="I6166">
        <v>5.08</v>
      </c>
    </row>
    <row r="6167" spans="2:9" x14ac:dyDescent="0.25">
      <c r="B6167" s="4">
        <v>102513</v>
      </c>
      <c r="C6167" s="8" t="s">
        <v>6012</v>
      </c>
      <c r="D6167" s="4" t="s">
        <v>64</v>
      </c>
      <c r="E6167" s="11">
        <f t="shared" si="192"/>
        <v>44.9</v>
      </c>
      <c r="F6167">
        <f t="shared" si="193"/>
        <v>102513</v>
      </c>
      <c r="H6167" s="14">
        <v>41.58</v>
      </c>
      <c r="I6167" s="811">
        <v>44.9</v>
      </c>
    </row>
    <row r="6168" spans="2:9" x14ac:dyDescent="0.25">
      <c r="B6168" s="6">
        <v>102520</v>
      </c>
      <c r="C6168" s="9" t="s">
        <v>6013</v>
      </c>
      <c r="D6168" s="6" t="s">
        <v>64</v>
      </c>
      <c r="E6168" s="11">
        <f t="shared" si="192"/>
        <v>76.62</v>
      </c>
      <c r="F6168">
        <f t="shared" si="193"/>
        <v>102520</v>
      </c>
      <c r="H6168" s="11">
        <v>70.650000000000006</v>
      </c>
      <c r="I6168">
        <v>76.62</v>
      </c>
    </row>
    <row r="6169" spans="2:9" ht="30" x14ac:dyDescent="0.25">
      <c r="B6169" s="4">
        <v>101749</v>
      </c>
      <c r="C6169" s="8" t="s">
        <v>4818</v>
      </c>
      <c r="D6169" s="4" t="s">
        <v>64</v>
      </c>
      <c r="E6169" s="11">
        <f t="shared" si="192"/>
        <v>56.9</v>
      </c>
      <c r="F6169">
        <f t="shared" si="193"/>
        <v>101749</v>
      </c>
      <c r="H6169" s="14">
        <v>54.91</v>
      </c>
      <c r="I6169" s="811">
        <v>56.9</v>
      </c>
    </row>
    <row r="6170" spans="2:9" ht="30" x14ac:dyDescent="0.25">
      <c r="B6170" s="6">
        <v>101750</v>
      </c>
      <c r="C6170" s="9" t="s">
        <v>4819</v>
      </c>
      <c r="D6170" s="6" t="s">
        <v>64</v>
      </c>
      <c r="E6170" s="11">
        <f t="shared" si="192"/>
        <v>54.48</v>
      </c>
      <c r="F6170">
        <f t="shared" si="193"/>
        <v>101750</v>
      </c>
      <c r="H6170" s="11">
        <v>52.68</v>
      </c>
      <c r="I6170">
        <v>54.48</v>
      </c>
    </row>
    <row r="6171" spans="2:9" x14ac:dyDescent="0.25">
      <c r="B6171" s="4">
        <v>101729</v>
      </c>
      <c r="C6171" s="8" t="s">
        <v>4820</v>
      </c>
      <c r="D6171" s="4" t="s">
        <v>64</v>
      </c>
      <c r="E6171" s="11">
        <f t="shared" si="192"/>
        <v>224.5</v>
      </c>
      <c r="F6171">
        <f t="shared" si="193"/>
        <v>101729</v>
      </c>
      <c r="H6171" s="14">
        <v>223.13</v>
      </c>
      <c r="I6171" s="811">
        <v>224.5</v>
      </c>
    </row>
    <row r="6172" spans="2:9" x14ac:dyDescent="0.25">
      <c r="B6172" s="6">
        <v>101746</v>
      </c>
      <c r="C6172" s="9" t="s">
        <v>4821</v>
      </c>
      <c r="D6172" s="6" t="s">
        <v>64</v>
      </c>
      <c r="E6172" s="11">
        <f t="shared" si="192"/>
        <v>352.64</v>
      </c>
      <c r="F6172">
        <f t="shared" si="193"/>
        <v>101746</v>
      </c>
      <c r="H6172" s="11">
        <v>351.03</v>
      </c>
      <c r="I6172">
        <v>352.64</v>
      </c>
    </row>
    <row r="6173" spans="2:9" x14ac:dyDescent="0.25">
      <c r="B6173" s="4">
        <v>101751</v>
      </c>
      <c r="C6173" s="8" t="s">
        <v>4822</v>
      </c>
      <c r="D6173" s="4" t="s">
        <v>64</v>
      </c>
      <c r="E6173" s="11">
        <f t="shared" si="192"/>
        <v>230.54</v>
      </c>
      <c r="F6173">
        <f t="shared" si="193"/>
        <v>101751</v>
      </c>
      <c r="H6173" s="14">
        <v>228.54</v>
      </c>
      <c r="I6173" s="811">
        <v>230.54</v>
      </c>
    </row>
    <row r="6174" spans="2:9" ht="30" x14ac:dyDescent="0.25">
      <c r="B6174" s="6">
        <v>87246</v>
      </c>
      <c r="C6174" s="9" t="s">
        <v>8602</v>
      </c>
      <c r="D6174" s="6" t="s">
        <v>64</v>
      </c>
      <c r="E6174" s="11">
        <f t="shared" si="192"/>
        <v>68.3</v>
      </c>
      <c r="F6174">
        <f t="shared" si="193"/>
        <v>87246</v>
      </c>
      <c r="H6174" s="11">
        <v>66.13</v>
      </c>
      <c r="I6174">
        <v>68.3</v>
      </c>
    </row>
    <row r="6175" spans="2:9" ht="30" x14ac:dyDescent="0.25">
      <c r="B6175" s="4">
        <v>87247</v>
      </c>
      <c r="C6175" s="8" t="s">
        <v>8603</v>
      </c>
      <c r="D6175" s="4" t="s">
        <v>64</v>
      </c>
      <c r="E6175" s="11">
        <f t="shared" si="192"/>
        <v>61.85</v>
      </c>
      <c r="F6175">
        <f t="shared" si="193"/>
        <v>87247</v>
      </c>
      <c r="H6175" s="14">
        <v>60.27</v>
      </c>
      <c r="I6175" s="811">
        <v>61.85</v>
      </c>
    </row>
    <row r="6176" spans="2:9" ht="30" x14ac:dyDescent="0.25">
      <c r="B6176" s="6">
        <v>87248</v>
      </c>
      <c r="C6176" s="9" t="s">
        <v>8604</v>
      </c>
      <c r="D6176" s="6" t="s">
        <v>64</v>
      </c>
      <c r="E6176" s="11">
        <f t="shared" si="192"/>
        <v>55.12</v>
      </c>
      <c r="F6176">
        <f t="shared" si="193"/>
        <v>87248</v>
      </c>
      <c r="H6176" s="11">
        <v>54.22</v>
      </c>
      <c r="I6176">
        <v>55.12</v>
      </c>
    </row>
    <row r="6177" spans="2:9" ht="30" x14ac:dyDescent="0.25">
      <c r="B6177" s="4">
        <v>87249</v>
      </c>
      <c r="C6177" s="8" t="s">
        <v>8605</v>
      </c>
      <c r="D6177" s="4" t="s">
        <v>64</v>
      </c>
      <c r="E6177" s="11">
        <f t="shared" si="192"/>
        <v>72.61</v>
      </c>
      <c r="F6177">
        <f t="shared" si="193"/>
        <v>87249</v>
      </c>
      <c r="H6177" s="14">
        <v>70.08</v>
      </c>
      <c r="I6177" s="811">
        <v>72.61</v>
      </c>
    </row>
    <row r="6178" spans="2:9" ht="30" x14ac:dyDescent="0.25">
      <c r="B6178" s="6">
        <v>87250</v>
      </c>
      <c r="C6178" s="9" t="s">
        <v>8606</v>
      </c>
      <c r="D6178" s="6" t="s">
        <v>64</v>
      </c>
      <c r="E6178" s="11">
        <f t="shared" si="192"/>
        <v>62.95</v>
      </c>
      <c r="F6178">
        <f t="shared" si="193"/>
        <v>87250</v>
      </c>
      <c r="H6178" s="11">
        <v>61.27</v>
      </c>
      <c r="I6178">
        <v>62.95</v>
      </c>
    </row>
    <row r="6179" spans="2:9" ht="30" x14ac:dyDescent="0.25">
      <c r="B6179" s="4">
        <v>87251</v>
      </c>
      <c r="C6179" s="8" t="s">
        <v>8607</v>
      </c>
      <c r="D6179" s="4" t="s">
        <v>64</v>
      </c>
      <c r="E6179" s="11">
        <f t="shared" si="192"/>
        <v>55.23</v>
      </c>
      <c r="F6179">
        <f t="shared" si="193"/>
        <v>87251</v>
      </c>
      <c r="H6179" s="14">
        <v>54.3</v>
      </c>
      <c r="I6179" s="811">
        <v>55.23</v>
      </c>
    </row>
    <row r="6180" spans="2:9" ht="30" x14ac:dyDescent="0.25">
      <c r="B6180" s="6">
        <v>87255</v>
      </c>
      <c r="C6180" s="9" t="s">
        <v>8608</v>
      </c>
      <c r="D6180" s="6" t="s">
        <v>64</v>
      </c>
      <c r="E6180" s="11">
        <f t="shared" si="192"/>
        <v>113.77</v>
      </c>
      <c r="F6180">
        <f t="shared" si="193"/>
        <v>87255</v>
      </c>
      <c r="H6180" s="11">
        <v>111.01</v>
      </c>
      <c r="I6180">
        <v>113.77</v>
      </c>
    </row>
    <row r="6181" spans="2:9" ht="30" x14ac:dyDescent="0.25">
      <c r="B6181" s="4">
        <v>87256</v>
      </c>
      <c r="C6181" s="8" t="s">
        <v>8609</v>
      </c>
      <c r="D6181" s="4" t="s">
        <v>64</v>
      </c>
      <c r="E6181" s="11">
        <f t="shared" si="192"/>
        <v>101.91</v>
      </c>
      <c r="F6181">
        <f t="shared" si="193"/>
        <v>87256</v>
      </c>
      <c r="H6181" s="14">
        <v>100.06</v>
      </c>
      <c r="I6181" s="811">
        <v>101.91</v>
      </c>
    </row>
    <row r="6182" spans="2:9" ht="30" x14ac:dyDescent="0.25">
      <c r="B6182" s="6">
        <v>87257</v>
      </c>
      <c r="C6182" s="9" t="s">
        <v>8610</v>
      </c>
      <c r="D6182" s="6" t="s">
        <v>64</v>
      </c>
      <c r="E6182" s="11">
        <f t="shared" si="192"/>
        <v>92.74</v>
      </c>
      <c r="F6182">
        <f t="shared" si="193"/>
        <v>87257</v>
      </c>
      <c r="H6182" s="11">
        <v>91.71</v>
      </c>
      <c r="I6182">
        <v>92.74</v>
      </c>
    </row>
    <row r="6183" spans="2:9" ht="30" x14ac:dyDescent="0.25">
      <c r="B6183" s="4">
        <v>87258</v>
      </c>
      <c r="C6183" s="8" t="s">
        <v>8611</v>
      </c>
      <c r="D6183" s="4" t="s">
        <v>64</v>
      </c>
      <c r="E6183" s="11">
        <f t="shared" si="192"/>
        <v>162.86000000000001</v>
      </c>
      <c r="F6183">
        <f t="shared" si="193"/>
        <v>87258</v>
      </c>
      <c r="H6183" s="14">
        <v>159.65</v>
      </c>
      <c r="I6183" s="811">
        <v>162.86000000000001</v>
      </c>
    </row>
    <row r="6184" spans="2:9" ht="30" x14ac:dyDescent="0.25">
      <c r="B6184" s="6">
        <v>87259</v>
      </c>
      <c r="C6184" s="9" t="s">
        <v>8612</v>
      </c>
      <c r="D6184" s="6" t="s">
        <v>64</v>
      </c>
      <c r="E6184" s="11">
        <f t="shared" si="192"/>
        <v>150.86000000000001</v>
      </c>
      <c r="F6184">
        <f t="shared" si="193"/>
        <v>87259</v>
      </c>
      <c r="H6184" s="11">
        <v>148.49</v>
      </c>
      <c r="I6184">
        <v>150.86000000000001</v>
      </c>
    </row>
    <row r="6185" spans="2:9" ht="30" x14ac:dyDescent="0.25">
      <c r="B6185" s="4">
        <v>87260</v>
      </c>
      <c r="C6185" s="8" t="s">
        <v>8613</v>
      </c>
      <c r="D6185" s="4" t="s">
        <v>64</v>
      </c>
      <c r="E6185" s="11">
        <f t="shared" si="192"/>
        <v>142.47</v>
      </c>
      <c r="F6185">
        <f t="shared" si="193"/>
        <v>87260</v>
      </c>
      <c r="H6185" s="14">
        <v>140.87</v>
      </c>
      <c r="I6185" s="811">
        <v>142.47</v>
      </c>
    </row>
    <row r="6186" spans="2:9" ht="30" x14ac:dyDescent="0.25">
      <c r="B6186" s="6">
        <v>87261</v>
      </c>
      <c r="C6186" s="9" t="s">
        <v>8614</v>
      </c>
      <c r="D6186" s="6" t="s">
        <v>64</v>
      </c>
      <c r="E6186" s="11">
        <f t="shared" si="192"/>
        <v>184.73</v>
      </c>
      <c r="F6186">
        <f t="shared" si="193"/>
        <v>87261</v>
      </c>
      <c r="H6186" s="11">
        <v>181.3</v>
      </c>
      <c r="I6186">
        <v>184.73</v>
      </c>
    </row>
    <row r="6187" spans="2:9" ht="30" x14ac:dyDescent="0.25">
      <c r="B6187" s="4">
        <v>87262</v>
      </c>
      <c r="C6187" s="8" t="s">
        <v>8615</v>
      </c>
      <c r="D6187" s="4" t="s">
        <v>64</v>
      </c>
      <c r="E6187" s="11">
        <f t="shared" si="192"/>
        <v>171.1</v>
      </c>
      <c r="F6187">
        <f t="shared" si="193"/>
        <v>87262</v>
      </c>
      <c r="H6187" s="14">
        <v>168.57</v>
      </c>
      <c r="I6187" s="811">
        <v>171.1</v>
      </c>
    </row>
    <row r="6188" spans="2:9" ht="30" x14ac:dyDescent="0.25">
      <c r="B6188" s="6">
        <v>87263</v>
      </c>
      <c r="C6188" s="9" t="s">
        <v>8616</v>
      </c>
      <c r="D6188" s="6" t="s">
        <v>64</v>
      </c>
      <c r="E6188" s="11">
        <f t="shared" si="192"/>
        <v>161.25</v>
      </c>
      <c r="F6188">
        <f t="shared" si="193"/>
        <v>87263</v>
      </c>
      <c r="H6188" s="11">
        <v>159.54</v>
      </c>
      <c r="I6188">
        <v>161.25</v>
      </c>
    </row>
    <row r="6189" spans="2:9" ht="30" x14ac:dyDescent="0.25">
      <c r="B6189" s="4">
        <v>93389</v>
      </c>
      <c r="C6189" s="8" t="s">
        <v>8617</v>
      </c>
      <c r="D6189" s="4" t="s">
        <v>64</v>
      </c>
      <c r="E6189" s="11">
        <f t="shared" si="192"/>
        <v>62.26</v>
      </c>
      <c r="F6189">
        <f t="shared" si="193"/>
        <v>93389</v>
      </c>
      <c r="H6189" s="14">
        <v>60.09</v>
      </c>
      <c r="I6189" s="811">
        <v>62.26</v>
      </c>
    </row>
    <row r="6190" spans="2:9" ht="30" x14ac:dyDescent="0.25">
      <c r="B6190" s="6">
        <v>93390</v>
      </c>
      <c r="C6190" s="9" t="s">
        <v>8618</v>
      </c>
      <c r="D6190" s="6" t="s">
        <v>64</v>
      </c>
      <c r="E6190" s="11">
        <f t="shared" si="192"/>
        <v>55.9</v>
      </c>
      <c r="F6190">
        <f t="shared" si="193"/>
        <v>93390</v>
      </c>
      <c r="H6190" s="11">
        <v>54.32</v>
      </c>
      <c r="I6190">
        <v>55.9</v>
      </c>
    </row>
    <row r="6191" spans="2:9" ht="30" x14ac:dyDescent="0.25">
      <c r="B6191" s="4">
        <v>93391</v>
      </c>
      <c r="C6191" s="8" t="s">
        <v>8619</v>
      </c>
      <c r="D6191" s="4" t="s">
        <v>64</v>
      </c>
      <c r="E6191" s="11">
        <f t="shared" si="192"/>
        <v>49.19</v>
      </c>
      <c r="F6191">
        <f t="shared" si="193"/>
        <v>93391</v>
      </c>
      <c r="H6191" s="14">
        <v>48.29</v>
      </c>
      <c r="I6191" s="811">
        <v>49.19</v>
      </c>
    </row>
    <row r="6192" spans="2:9" ht="30" x14ac:dyDescent="0.25">
      <c r="B6192" s="6">
        <v>104593</v>
      </c>
      <c r="C6192" s="9" t="s">
        <v>8620</v>
      </c>
      <c r="D6192" s="6" t="s">
        <v>64</v>
      </c>
      <c r="E6192" s="11">
        <f t="shared" si="192"/>
        <v>117.47</v>
      </c>
      <c r="F6192">
        <f t="shared" si="193"/>
        <v>104593</v>
      </c>
      <c r="H6192" s="11">
        <v>114.46</v>
      </c>
      <c r="I6192">
        <v>117.47</v>
      </c>
    </row>
    <row r="6193" spans="2:9" ht="30" x14ac:dyDescent="0.25">
      <c r="B6193" s="4">
        <v>104594</v>
      </c>
      <c r="C6193" s="8" t="s">
        <v>8621</v>
      </c>
      <c r="D6193" s="4" t="s">
        <v>64</v>
      </c>
      <c r="E6193" s="11">
        <f t="shared" si="192"/>
        <v>104.14</v>
      </c>
      <c r="F6193">
        <f t="shared" si="193"/>
        <v>104594</v>
      </c>
      <c r="H6193" s="14">
        <v>102.12</v>
      </c>
      <c r="I6193" s="811">
        <v>104.14</v>
      </c>
    </row>
    <row r="6194" spans="2:9" ht="30" x14ac:dyDescent="0.25">
      <c r="B6194" s="6">
        <v>104595</v>
      </c>
      <c r="C6194" s="9" t="s">
        <v>8622</v>
      </c>
      <c r="D6194" s="6" t="s">
        <v>64</v>
      </c>
      <c r="E6194" s="11">
        <f t="shared" si="192"/>
        <v>93.18</v>
      </c>
      <c r="F6194">
        <f t="shared" si="193"/>
        <v>104595</v>
      </c>
      <c r="H6194" s="11">
        <v>92.11</v>
      </c>
      <c r="I6194">
        <v>93.18</v>
      </c>
    </row>
    <row r="6195" spans="2:9" ht="30" x14ac:dyDescent="0.25">
      <c r="B6195" s="4">
        <v>104596</v>
      </c>
      <c r="C6195" s="8" t="s">
        <v>8623</v>
      </c>
      <c r="D6195" s="4" t="s">
        <v>64</v>
      </c>
      <c r="E6195" s="11">
        <f t="shared" si="192"/>
        <v>189.27</v>
      </c>
      <c r="F6195">
        <f t="shared" si="193"/>
        <v>104596</v>
      </c>
      <c r="H6195" s="14">
        <v>185.58</v>
      </c>
      <c r="I6195" s="811">
        <v>189.27</v>
      </c>
    </row>
    <row r="6196" spans="2:9" ht="30" x14ac:dyDescent="0.25">
      <c r="B6196" s="6">
        <v>104597</v>
      </c>
      <c r="C6196" s="9" t="s">
        <v>8624</v>
      </c>
      <c r="D6196" s="6" t="s">
        <v>64</v>
      </c>
      <c r="E6196" s="11">
        <f t="shared" si="192"/>
        <v>173.84</v>
      </c>
      <c r="F6196">
        <f t="shared" si="193"/>
        <v>104597</v>
      </c>
      <c r="H6196" s="11">
        <v>171.16</v>
      </c>
      <c r="I6196">
        <v>173.84</v>
      </c>
    </row>
    <row r="6197" spans="2:9" ht="30" x14ac:dyDescent="0.25">
      <c r="B6197" s="4">
        <v>104598</v>
      </c>
      <c r="C6197" s="8" t="s">
        <v>8625</v>
      </c>
      <c r="D6197" s="4" t="s">
        <v>64</v>
      </c>
      <c r="E6197" s="11">
        <f t="shared" si="192"/>
        <v>161.84</v>
      </c>
      <c r="F6197">
        <f t="shared" si="193"/>
        <v>104598</v>
      </c>
      <c r="H6197" s="14">
        <v>160.08000000000001</v>
      </c>
      <c r="I6197" s="811">
        <v>161.84</v>
      </c>
    </row>
    <row r="6198" spans="2:9" ht="30" x14ac:dyDescent="0.25">
      <c r="B6198" s="6">
        <v>104599</v>
      </c>
      <c r="C6198" s="9" t="s">
        <v>8626</v>
      </c>
      <c r="D6198" s="6" t="s">
        <v>64</v>
      </c>
      <c r="E6198" s="11">
        <f t="shared" si="192"/>
        <v>80.48</v>
      </c>
      <c r="F6198">
        <f t="shared" si="193"/>
        <v>104599</v>
      </c>
      <c r="H6198" s="11">
        <v>77.349999999999994</v>
      </c>
      <c r="I6198">
        <v>80.48</v>
      </c>
    </row>
    <row r="6199" spans="2:9" ht="30" x14ac:dyDescent="0.25">
      <c r="B6199" s="4">
        <v>104600</v>
      </c>
      <c r="C6199" s="8" t="s">
        <v>8627</v>
      </c>
      <c r="D6199" s="4" t="s">
        <v>64</v>
      </c>
      <c r="E6199" s="11">
        <f t="shared" si="192"/>
        <v>73.94</v>
      </c>
      <c r="F6199">
        <f t="shared" si="193"/>
        <v>104600</v>
      </c>
      <c r="H6199" s="14">
        <v>70.81</v>
      </c>
      <c r="I6199" s="811">
        <v>73.94</v>
      </c>
    </row>
    <row r="6200" spans="2:9" ht="30" x14ac:dyDescent="0.25">
      <c r="B6200" s="6">
        <v>104601</v>
      </c>
      <c r="C6200" s="9" t="s">
        <v>8628</v>
      </c>
      <c r="D6200" s="6" t="s">
        <v>64</v>
      </c>
      <c r="E6200" s="11">
        <f t="shared" si="192"/>
        <v>66.44</v>
      </c>
      <c r="F6200">
        <f t="shared" si="193"/>
        <v>104601</v>
      </c>
      <c r="H6200" s="11">
        <v>64.510000000000005</v>
      </c>
      <c r="I6200">
        <v>66.44</v>
      </c>
    </row>
    <row r="6201" spans="2:9" ht="30" x14ac:dyDescent="0.25">
      <c r="B6201" s="4">
        <v>104602</v>
      </c>
      <c r="C6201" s="8" t="s">
        <v>8629</v>
      </c>
      <c r="D6201" s="4" t="s">
        <v>64</v>
      </c>
      <c r="E6201" s="11">
        <f t="shared" si="192"/>
        <v>60.31</v>
      </c>
      <c r="F6201">
        <f t="shared" si="193"/>
        <v>104602</v>
      </c>
      <c r="H6201" s="14">
        <v>58.38</v>
      </c>
      <c r="I6201" s="811">
        <v>60.31</v>
      </c>
    </row>
    <row r="6202" spans="2:9" ht="30" x14ac:dyDescent="0.25">
      <c r="B6202" s="6">
        <v>104603</v>
      </c>
      <c r="C6202" s="9" t="s">
        <v>8630</v>
      </c>
      <c r="D6202" s="6" t="s">
        <v>64</v>
      </c>
      <c r="E6202" s="11">
        <f t="shared" si="192"/>
        <v>57.4</v>
      </c>
      <c r="F6202">
        <f t="shared" si="193"/>
        <v>104603</v>
      </c>
      <c r="H6202" s="11">
        <v>56.33</v>
      </c>
      <c r="I6202">
        <v>57.4</v>
      </c>
    </row>
    <row r="6203" spans="2:9" ht="30" x14ac:dyDescent="0.25">
      <c r="B6203" s="4">
        <v>104604</v>
      </c>
      <c r="C6203" s="8" t="s">
        <v>8631</v>
      </c>
      <c r="D6203" s="4" t="s">
        <v>64</v>
      </c>
      <c r="E6203" s="11">
        <f t="shared" si="192"/>
        <v>51.38</v>
      </c>
      <c r="F6203">
        <f t="shared" si="193"/>
        <v>104604</v>
      </c>
      <c r="H6203" s="14">
        <v>50.31</v>
      </c>
      <c r="I6203" s="811">
        <v>51.38</v>
      </c>
    </row>
    <row r="6204" spans="2:9" ht="30" x14ac:dyDescent="0.25">
      <c r="B6204" s="6">
        <v>104605</v>
      </c>
      <c r="C6204" s="9" t="s">
        <v>8632</v>
      </c>
      <c r="D6204" s="6" t="s">
        <v>64</v>
      </c>
      <c r="E6204" s="11">
        <f t="shared" si="192"/>
        <v>98.39</v>
      </c>
      <c r="F6204">
        <f t="shared" si="193"/>
        <v>104605</v>
      </c>
      <c r="H6204" s="11">
        <v>93.8</v>
      </c>
      <c r="I6204">
        <v>98.39</v>
      </c>
    </row>
    <row r="6205" spans="2:9" ht="30" x14ac:dyDescent="0.25">
      <c r="B6205" s="4">
        <v>104606</v>
      </c>
      <c r="C6205" s="8" t="s">
        <v>8633</v>
      </c>
      <c r="D6205" s="4" t="s">
        <v>64</v>
      </c>
      <c r="E6205" s="11">
        <f t="shared" si="192"/>
        <v>70.27</v>
      </c>
      <c r="F6205">
        <f t="shared" si="193"/>
        <v>104606</v>
      </c>
      <c r="H6205" s="14">
        <v>67.989999999999995</v>
      </c>
      <c r="I6205" s="811">
        <v>70.27</v>
      </c>
    </row>
    <row r="6206" spans="2:9" ht="30" x14ac:dyDescent="0.25">
      <c r="B6206" s="6">
        <v>104607</v>
      </c>
      <c r="C6206" s="9" t="s">
        <v>8634</v>
      </c>
      <c r="D6206" s="6" t="s">
        <v>64</v>
      </c>
      <c r="E6206" s="11">
        <f t="shared" si="192"/>
        <v>58.49</v>
      </c>
      <c r="F6206">
        <f t="shared" si="193"/>
        <v>104607</v>
      </c>
      <c r="H6206" s="11">
        <v>57.3</v>
      </c>
      <c r="I6206">
        <v>58.49</v>
      </c>
    </row>
    <row r="6207" spans="2:9" ht="30" x14ac:dyDescent="0.25">
      <c r="B6207" s="4">
        <v>104608</v>
      </c>
      <c r="C6207" s="8" t="s">
        <v>8635</v>
      </c>
      <c r="D6207" s="4" t="s">
        <v>64</v>
      </c>
      <c r="E6207" s="11">
        <f t="shared" si="192"/>
        <v>198.62</v>
      </c>
      <c r="F6207">
        <f t="shared" si="193"/>
        <v>104608</v>
      </c>
      <c r="H6207" s="14">
        <v>193.35</v>
      </c>
      <c r="I6207" s="811">
        <v>198.62</v>
      </c>
    </row>
    <row r="6208" spans="2:9" ht="30" x14ac:dyDescent="0.25">
      <c r="B6208" s="6">
        <v>104609</v>
      </c>
      <c r="C6208" s="9" t="s">
        <v>8636</v>
      </c>
      <c r="D6208" s="6" t="s">
        <v>64</v>
      </c>
      <c r="E6208" s="11">
        <f t="shared" si="192"/>
        <v>160.97</v>
      </c>
      <c r="F6208">
        <f t="shared" si="193"/>
        <v>104609</v>
      </c>
      <c r="H6208" s="11">
        <v>158.04</v>
      </c>
      <c r="I6208">
        <v>160.97</v>
      </c>
    </row>
    <row r="6209" spans="2:9" ht="30" x14ac:dyDescent="0.25">
      <c r="B6209" s="4">
        <v>104610</v>
      </c>
      <c r="C6209" s="8" t="s">
        <v>8637</v>
      </c>
      <c r="D6209" s="4" t="s">
        <v>64</v>
      </c>
      <c r="E6209" s="11">
        <f t="shared" si="192"/>
        <v>146.97999999999999</v>
      </c>
      <c r="F6209">
        <f t="shared" si="193"/>
        <v>104610</v>
      </c>
      <c r="H6209" s="14">
        <v>145.12</v>
      </c>
      <c r="I6209" s="811">
        <v>146.97999999999999</v>
      </c>
    </row>
    <row r="6210" spans="2:9" x14ac:dyDescent="0.25">
      <c r="B6210" s="6">
        <v>98671</v>
      </c>
      <c r="C6210" s="9" t="s">
        <v>4823</v>
      </c>
      <c r="D6210" s="6" t="s">
        <v>64</v>
      </c>
      <c r="E6210" s="11">
        <f t="shared" si="192"/>
        <v>438.29</v>
      </c>
      <c r="F6210">
        <f t="shared" si="193"/>
        <v>98671</v>
      </c>
      <c r="H6210" s="11">
        <v>433.98</v>
      </c>
      <c r="I6210">
        <v>438.29</v>
      </c>
    </row>
    <row r="6211" spans="2:9" x14ac:dyDescent="0.25">
      <c r="B6211" s="4">
        <v>98672</v>
      </c>
      <c r="C6211" s="8" t="s">
        <v>4824</v>
      </c>
      <c r="D6211" s="4" t="s">
        <v>64</v>
      </c>
      <c r="E6211" s="11">
        <f t="shared" ref="E6211:E6274" si="194">IF($K$2=$H$1,H6211,I6211)</f>
        <v>603.02</v>
      </c>
      <c r="F6211">
        <f t="shared" ref="F6211:F6274" si="195">IF(LEN($B6211)=7,CONCATENATE(MID($B6211,1,6),"00",RIGHT($B6211,1)),IF(LEN($B6211)=8,CONCATENATE(MID($B6211,1,6),"0",RIGHT($B6211,2)),$B6211))</f>
        <v>98672</v>
      </c>
      <c r="H6211" s="14">
        <v>598.71</v>
      </c>
      <c r="I6211" s="811">
        <v>603.02</v>
      </c>
    </row>
    <row r="6212" spans="2:9" x14ac:dyDescent="0.25">
      <c r="B6212" s="6">
        <v>98678</v>
      </c>
      <c r="C6212" s="9" t="s">
        <v>4825</v>
      </c>
      <c r="D6212" s="6" t="s">
        <v>64</v>
      </c>
      <c r="E6212" s="11">
        <f t="shared" si="194"/>
        <v>438.69</v>
      </c>
      <c r="F6212">
        <f t="shared" si="195"/>
        <v>98678</v>
      </c>
      <c r="H6212" s="11">
        <v>437.2</v>
      </c>
      <c r="I6212">
        <v>438.69</v>
      </c>
    </row>
    <row r="6213" spans="2:9" ht="30" x14ac:dyDescent="0.25">
      <c r="B6213" s="4">
        <v>98679</v>
      </c>
      <c r="C6213" s="8" t="s">
        <v>4826</v>
      </c>
      <c r="D6213" s="4" t="s">
        <v>64</v>
      </c>
      <c r="E6213" s="11">
        <f t="shared" si="194"/>
        <v>38.26</v>
      </c>
      <c r="F6213">
        <f t="shared" si="195"/>
        <v>98679</v>
      </c>
      <c r="H6213" s="14">
        <v>36.69</v>
      </c>
      <c r="I6213" s="811">
        <v>38.26</v>
      </c>
    </row>
    <row r="6214" spans="2:9" ht="30" x14ac:dyDescent="0.25">
      <c r="B6214" s="6">
        <v>98680</v>
      </c>
      <c r="C6214" s="9" t="s">
        <v>4827</v>
      </c>
      <c r="D6214" s="6" t="s">
        <v>64</v>
      </c>
      <c r="E6214" s="11">
        <f t="shared" si="194"/>
        <v>48.52</v>
      </c>
      <c r="F6214">
        <f t="shared" si="195"/>
        <v>98680</v>
      </c>
      <c r="H6214" s="11">
        <v>46.71</v>
      </c>
      <c r="I6214">
        <v>48.52</v>
      </c>
    </row>
    <row r="6215" spans="2:9" ht="30" x14ac:dyDescent="0.25">
      <c r="B6215" s="4">
        <v>98681</v>
      </c>
      <c r="C6215" s="8" t="s">
        <v>4828</v>
      </c>
      <c r="D6215" s="4" t="s">
        <v>64</v>
      </c>
      <c r="E6215" s="11">
        <f t="shared" si="194"/>
        <v>35.840000000000003</v>
      </c>
      <c r="F6215">
        <f t="shared" si="195"/>
        <v>98681</v>
      </c>
      <c r="H6215" s="14">
        <v>34.47</v>
      </c>
      <c r="I6215" s="811">
        <v>35.840000000000003</v>
      </c>
    </row>
    <row r="6216" spans="2:9" ht="30" x14ac:dyDescent="0.25">
      <c r="B6216" s="6">
        <v>98682</v>
      </c>
      <c r="C6216" s="9" t="s">
        <v>4829</v>
      </c>
      <c r="D6216" s="6" t="s">
        <v>64</v>
      </c>
      <c r="E6216" s="11">
        <f t="shared" si="194"/>
        <v>46.1</v>
      </c>
      <c r="F6216">
        <f t="shared" si="195"/>
        <v>98682</v>
      </c>
      <c r="H6216" s="11">
        <v>44.5</v>
      </c>
      <c r="I6216">
        <v>46.1</v>
      </c>
    </row>
    <row r="6217" spans="2:9" x14ac:dyDescent="0.25">
      <c r="B6217" s="4">
        <v>98685</v>
      </c>
      <c r="C6217" s="8" t="s">
        <v>4830</v>
      </c>
      <c r="D6217" s="4" t="s">
        <v>9</v>
      </c>
      <c r="E6217" s="11">
        <f t="shared" si="194"/>
        <v>79.02</v>
      </c>
      <c r="F6217">
        <f t="shared" si="195"/>
        <v>98685</v>
      </c>
      <c r="H6217" s="14">
        <v>77.94</v>
      </c>
      <c r="I6217" s="811">
        <v>79.02</v>
      </c>
    </row>
    <row r="6218" spans="2:9" x14ac:dyDescent="0.25">
      <c r="B6218" s="6">
        <v>98686</v>
      </c>
      <c r="C6218" s="9" t="s">
        <v>4831</v>
      </c>
      <c r="D6218" s="6" t="s">
        <v>9</v>
      </c>
      <c r="E6218" s="11">
        <f t="shared" si="194"/>
        <v>42</v>
      </c>
      <c r="F6218">
        <f t="shared" si="195"/>
        <v>98686</v>
      </c>
      <c r="H6218" s="11">
        <v>39.01</v>
      </c>
      <c r="I6218">
        <v>42</v>
      </c>
    </row>
    <row r="6219" spans="2:9" x14ac:dyDescent="0.25">
      <c r="B6219" s="4">
        <v>98688</v>
      </c>
      <c r="C6219" s="8" t="s">
        <v>4832</v>
      </c>
      <c r="D6219" s="4" t="s">
        <v>9</v>
      </c>
      <c r="E6219" s="11">
        <f t="shared" si="194"/>
        <v>82.26</v>
      </c>
      <c r="F6219">
        <f t="shared" si="195"/>
        <v>98688</v>
      </c>
      <c r="H6219" s="14">
        <v>81.89</v>
      </c>
      <c r="I6219" s="811">
        <v>82.26</v>
      </c>
    </row>
    <row r="6220" spans="2:9" x14ac:dyDescent="0.25">
      <c r="B6220" s="6">
        <v>98689</v>
      </c>
      <c r="C6220" s="9" t="s">
        <v>4833</v>
      </c>
      <c r="D6220" s="6" t="s">
        <v>9</v>
      </c>
      <c r="E6220" s="11">
        <f t="shared" si="194"/>
        <v>111.89</v>
      </c>
      <c r="F6220">
        <f t="shared" si="195"/>
        <v>98689</v>
      </c>
      <c r="H6220" s="11">
        <v>109.9</v>
      </c>
      <c r="I6220">
        <v>111.89</v>
      </c>
    </row>
    <row r="6221" spans="2:9" ht="30" x14ac:dyDescent="0.25">
      <c r="B6221" s="4">
        <v>101090</v>
      </c>
      <c r="C6221" s="8" t="s">
        <v>4282</v>
      </c>
      <c r="D6221" s="4" t="s">
        <v>64</v>
      </c>
      <c r="E6221" s="11">
        <f t="shared" si="194"/>
        <v>224.04</v>
      </c>
      <c r="F6221">
        <f t="shared" si="195"/>
        <v>101090</v>
      </c>
      <c r="H6221" s="14">
        <v>221.2</v>
      </c>
      <c r="I6221" s="811">
        <v>224.04</v>
      </c>
    </row>
    <row r="6222" spans="2:9" x14ac:dyDescent="0.25">
      <c r="B6222" s="6">
        <v>101091</v>
      </c>
      <c r="C6222" s="9" t="s">
        <v>4283</v>
      </c>
      <c r="D6222" s="6" t="s">
        <v>64</v>
      </c>
      <c r="E6222" s="11">
        <f t="shared" si="194"/>
        <v>156.58000000000001</v>
      </c>
      <c r="F6222">
        <f t="shared" si="195"/>
        <v>101091</v>
      </c>
      <c r="H6222" s="11">
        <v>152.09</v>
      </c>
      <c r="I6222">
        <v>156.58000000000001</v>
      </c>
    </row>
    <row r="6223" spans="2:9" ht="30" x14ac:dyDescent="0.25">
      <c r="B6223" s="4">
        <v>101725</v>
      </c>
      <c r="C6223" s="8" t="s">
        <v>4834</v>
      </c>
      <c r="D6223" s="4" t="s">
        <v>64</v>
      </c>
      <c r="E6223" s="11">
        <f t="shared" si="194"/>
        <v>281.35000000000002</v>
      </c>
      <c r="F6223">
        <f t="shared" si="195"/>
        <v>101725</v>
      </c>
      <c r="H6223" s="14">
        <v>264.68</v>
      </c>
      <c r="I6223" s="811">
        <v>281.35000000000002</v>
      </c>
    </row>
    <row r="6224" spans="2:9" ht="30" x14ac:dyDescent="0.25">
      <c r="B6224" s="6">
        <v>101726</v>
      </c>
      <c r="C6224" s="9" t="s">
        <v>4835</v>
      </c>
      <c r="D6224" s="6" t="s">
        <v>64</v>
      </c>
      <c r="E6224" s="11">
        <f t="shared" si="194"/>
        <v>196.03</v>
      </c>
      <c r="F6224">
        <f t="shared" si="195"/>
        <v>101726</v>
      </c>
      <c r="H6224" s="11">
        <v>188.05</v>
      </c>
      <c r="I6224">
        <v>196.03</v>
      </c>
    </row>
    <row r="6225" spans="2:9" x14ac:dyDescent="0.25">
      <c r="B6225" s="4">
        <v>101731</v>
      </c>
      <c r="C6225" s="8" t="s">
        <v>4836</v>
      </c>
      <c r="D6225" s="4" t="s">
        <v>64</v>
      </c>
      <c r="E6225" s="11">
        <f t="shared" si="194"/>
        <v>325.41000000000003</v>
      </c>
      <c r="F6225">
        <f t="shared" si="195"/>
        <v>101731</v>
      </c>
      <c r="H6225" s="14">
        <v>320.49</v>
      </c>
      <c r="I6225" s="811">
        <v>325.41000000000003</v>
      </c>
    </row>
    <row r="6226" spans="2:9" x14ac:dyDescent="0.25">
      <c r="B6226" s="6">
        <v>101732</v>
      </c>
      <c r="C6226" s="9" t="s">
        <v>4837</v>
      </c>
      <c r="D6226" s="6" t="s">
        <v>64</v>
      </c>
      <c r="E6226" s="11">
        <f t="shared" si="194"/>
        <v>98.9</v>
      </c>
      <c r="F6226">
        <f t="shared" si="195"/>
        <v>101732</v>
      </c>
      <c r="H6226" s="11">
        <v>95.56</v>
      </c>
      <c r="I6226">
        <v>98.9</v>
      </c>
    </row>
    <row r="6227" spans="2:9" x14ac:dyDescent="0.25">
      <c r="B6227" s="4">
        <v>101094</v>
      </c>
      <c r="C6227" s="8" t="s">
        <v>8204</v>
      </c>
      <c r="D6227" s="4" t="s">
        <v>9</v>
      </c>
      <c r="E6227" s="11">
        <f t="shared" si="194"/>
        <v>177.05</v>
      </c>
      <c r="F6227">
        <f t="shared" si="195"/>
        <v>101094</v>
      </c>
      <c r="H6227" s="14">
        <v>175.45</v>
      </c>
      <c r="I6227" s="811">
        <v>177.05</v>
      </c>
    </row>
    <row r="6228" spans="2:9" x14ac:dyDescent="0.25">
      <c r="B6228" s="6">
        <v>101727</v>
      </c>
      <c r="C6228" s="9" t="s">
        <v>4838</v>
      </c>
      <c r="D6228" s="6" t="s">
        <v>64</v>
      </c>
      <c r="E6228" s="11">
        <f t="shared" si="194"/>
        <v>206.63</v>
      </c>
      <c r="F6228">
        <f t="shared" si="195"/>
        <v>101727</v>
      </c>
      <c r="H6228" s="11">
        <v>206</v>
      </c>
      <c r="I6228">
        <v>206.63</v>
      </c>
    </row>
    <row r="6229" spans="2:9" x14ac:dyDescent="0.25">
      <c r="B6229" s="4">
        <v>101733</v>
      </c>
      <c r="C6229" s="8" t="s">
        <v>4839</v>
      </c>
      <c r="D6229" s="4" t="s">
        <v>64</v>
      </c>
      <c r="E6229" s="11">
        <f t="shared" si="194"/>
        <v>279.66000000000003</v>
      </c>
      <c r="F6229">
        <f t="shared" si="195"/>
        <v>101733</v>
      </c>
      <c r="H6229" s="14">
        <v>277.02</v>
      </c>
      <c r="I6229" s="811">
        <v>279.66000000000003</v>
      </c>
    </row>
    <row r="6230" spans="2:9" x14ac:dyDescent="0.25">
      <c r="B6230" s="6">
        <v>101734</v>
      </c>
      <c r="C6230" s="9" t="s">
        <v>4840</v>
      </c>
      <c r="D6230" s="6" t="s">
        <v>64</v>
      </c>
      <c r="E6230" s="11">
        <f t="shared" si="194"/>
        <v>427.22</v>
      </c>
      <c r="F6230">
        <f t="shared" si="195"/>
        <v>101734</v>
      </c>
      <c r="H6230" s="11">
        <v>424.58</v>
      </c>
      <c r="I6230">
        <v>427.22</v>
      </c>
    </row>
    <row r="6231" spans="2:9" x14ac:dyDescent="0.25">
      <c r="B6231" s="4">
        <v>101735</v>
      </c>
      <c r="C6231" s="8" t="s">
        <v>4841</v>
      </c>
      <c r="D6231" s="4" t="s">
        <v>64</v>
      </c>
      <c r="E6231" s="11">
        <f t="shared" si="194"/>
        <v>437.92</v>
      </c>
      <c r="F6231">
        <f t="shared" si="195"/>
        <v>101735</v>
      </c>
      <c r="H6231" s="14">
        <v>435.28</v>
      </c>
      <c r="I6231" s="811">
        <v>437.92</v>
      </c>
    </row>
    <row r="6232" spans="2:9" x14ac:dyDescent="0.25">
      <c r="B6232" s="6">
        <v>101736</v>
      </c>
      <c r="C6232" s="9" t="s">
        <v>4842</v>
      </c>
      <c r="D6232" s="6" t="s">
        <v>64</v>
      </c>
      <c r="E6232" s="11">
        <f t="shared" si="194"/>
        <v>97.98</v>
      </c>
      <c r="F6232">
        <f t="shared" si="195"/>
        <v>101736</v>
      </c>
      <c r="H6232" s="11">
        <v>96.29</v>
      </c>
      <c r="I6232">
        <v>97.98</v>
      </c>
    </row>
    <row r="6233" spans="2:9" x14ac:dyDescent="0.25">
      <c r="B6233" s="4">
        <v>101737</v>
      </c>
      <c r="C6233" s="8" t="s">
        <v>4843</v>
      </c>
      <c r="D6233" s="4" t="s">
        <v>64</v>
      </c>
      <c r="E6233" s="11">
        <f t="shared" si="194"/>
        <v>119.14</v>
      </c>
      <c r="F6233">
        <f t="shared" si="195"/>
        <v>101737</v>
      </c>
      <c r="H6233" s="14">
        <v>117.45</v>
      </c>
      <c r="I6233" s="811">
        <v>119.14</v>
      </c>
    </row>
    <row r="6234" spans="2:9" x14ac:dyDescent="0.25">
      <c r="B6234" s="6">
        <v>101748</v>
      </c>
      <c r="C6234" s="9" t="s">
        <v>4844</v>
      </c>
      <c r="D6234" s="6" t="s">
        <v>64</v>
      </c>
      <c r="E6234" s="11">
        <f t="shared" si="194"/>
        <v>3.37</v>
      </c>
      <c r="F6234">
        <f t="shared" si="195"/>
        <v>101748</v>
      </c>
      <c r="H6234" s="11">
        <v>3.04</v>
      </c>
      <c r="I6234">
        <v>3.37</v>
      </c>
    </row>
    <row r="6235" spans="2:9" ht="45" x14ac:dyDescent="0.25">
      <c r="B6235" s="4">
        <v>104162</v>
      </c>
      <c r="C6235" s="8" t="s">
        <v>7754</v>
      </c>
      <c r="D6235" s="4" t="s">
        <v>64</v>
      </c>
      <c r="E6235" s="11">
        <f t="shared" si="194"/>
        <v>99.02</v>
      </c>
      <c r="F6235">
        <f t="shared" si="195"/>
        <v>104162</v>
      </c>
      <c r="H6235" s="14">
        <v>95.14</v>
      </c>
      <c r="I6235" s="811">
        <v>99.02</v>
      </c>
    </row>
    <row r="6236" spans="2:9" x14ac:dyDescent="0.25">
      <c r="B6236" s="6">
        <v>101092</v>
      </c>
      <c r="C6236" s="9" t="s">
        <v>4284</v>
      </c>
      <c r="D6236" s="6" t="s">
        <v>64</v>
      </c>
      <c r="E6236" s="11">
        <f t="shared" si="194"/>
        <v>448.52</v>
      </c>
      <c r="F6236">
        <f t="shared" si="195"/>
        <v>101092</v>
      </c>
      <c r="H6236" s="11">
        <v>443.17</v>
      </c>
      <c r="I6236">
        <v>448.52</v>
      </c>
    </row>
    <row r="6237" spans="2:9" x14ac:dyDescent="0.25">
      <c r="B6237" s="4">
        <v>101093</v>
      </c>
      <c r="C6237" s="8" t="s">
        <v>4285</v>
      </c>
      <c r="D6237" s="4" t="s">
        <v>64</v>
      </c>
      <c r="E6237" s="11">
        <f t="shared" si="194"/>
        <v>613.25</v>
      </c>
      <c r="F6237">
        <f t="shared" si="195"/>
        <v>101093</v>
      </c>
      <c r="H6237" s="14">
        <v>607.9</v>
      </c>
      <c r="I6237" s="811">
        <v>613.25</v>
      </c>
    </row>
    <row r="6238" spans="2:9" x14ac:dyDescent="0.25">
      <c r="B6238" s="6">
        <v>98695</v>
      </c>
      <c r="C6238" s="9" t="s">
        <v>4845</v>
      </c>
      <c r="D6238" s="6" t="s">
        <v>9</v>
      </c>
      <c r="E6238" s="11">
        <f t="shared" si="194"/>
        <v>105.12</v>
      </c>
      <c r="F6238">
        <f t="shared" si="195"/>
        <v>98695</v>
      </c>
      <c r="H6238" s="11">
        <v>103.13</v>
      </c>
      <c r="I6238">
        <v>105.12</v>
      </c>
    </row>
    <row r="6239" spans="2:9" x14ac:dyDescent="0.25">
      <c r="B6239" s="4">
        <v>98697</v>
      </c>
      <c r="C6239" s="8" t="s">
        <v>4846</v>
      </c>
      <c r="D6239" s="4" t="s">
        <v>9</v>
      </c>
      <c r="E6239" s="11">
        <f t="shared" si="194"/>
        <v>69.849999999999994</v>
      </c>
      <c r="F6239">
        <f t="shared" si="195"/>
        <v>98697</v>
      </c>
      <c r="H6239" s="14">
        <v>68.77</v>
      </c>
      <c r="I6239" s="811">
        <v>69.849999999999994</v>
      </c>
    </row>
    <row r="6240" spans="2:9" x14ac:dyDescent="0.25">
      <c r="B6240" s="6">
        <v>101738</v>
      </c>
      <c r="C6240" s="9" t="s">
        <v>4847</v>
      </c>
      <c r="D6240" s="6" t="s">
        <v>9</v>
      </c>
      <c r="E6240" s="11">
        <f t="shared" si="194"/>
        <v>31.84</v>
      </c>
      <c r="F6240">
        <f t="shared" si="195"/>
        <v>101738</v>
      </c>
      <c r="H6240" s="11">
        <v>30.58</v>
      </c>
      <c r="I6240">
        <v>31.84</v>
      </c>
    </row>
    <row r="6241" spans="2:9" x14ac:dyDescent="0.25">
      <c r="B6241" s="4">
        <v>101739</v>
      </c>
      <c r="C6241" s="8" t="s">
        <v>4848</v>
      </c>
      <c r="D6241" s="4" t="s">
        <v>9</v>
      </c>
      <c r="E6241" s="11">
        <f t="shared" si="194"/>
        <v>34.56</v>
      </c>
      <c r="F6241">
        <f t="shared" si="195"/>
        <v>101739</v>
      </c>
      <c r="H6241" s="14">
        <v>33.090000000000003</v>
      </c>
      <c r="I6241" s="811">
        <v>34.56</v>
      </c>
    </row>
    <row r="6242" spans="2:9" x14ac:dyDescent="0.25">
      <c r="B6242" s="6">
        <v>88648</v>
      </c>
      <c r="C6242" s="9" t="s">
        <v>8638</v>
      </c>
      <c r="D6242" s="6" t="s">
        <v>9</v>
      </c>
      <c r="E6242" s="11">
        <f t="shared" si="194"/>
        <v>7.74</v>
      </c>
      <c r="F6242">
        <f t="shared" si="195"/>
        <v>88648</v>
      </c>
      <c r="H6242" s="11">
        <v>7.49</v>
      </c>
      <c r="I6242">
        <v>7.74</v>
      </c>
    </row>
    <row r="6243" spans="2:9" x14ac:dyDescent="0.25">
      <c r="B6243" s="4">
        <v>88649</v>
      </c>
      <c r="C6243" s="8" t="s">
        <v>8639</v>
      </c>
      <c r="D6243" s="4" t="s">
        <v>9</v>
      </c>
      <c r="E6243" s="11">
        <f t="shared" si="194"/>
        <v>8.75</v>
      </c>
      <c r="F6243">
        <f t="shared" si="195"/>
        <v>88649</v>
      </c>
      <c r="H6243" s="14">
        <v>8.49</v>
      </c>
      <c r="I6243" s="811">
        <v>8.75</v>
      </c>
    </row>
    <row r="6244" spans="2:9" x14ac:dyDescent="0.25">
      <c r="B6244" s="6">
        <v>88650</v>
      </c>
      <c r="C6244" s="9" t="s">
        <v>8640</v>
      </c>
      <c r="D6244" s="6" t="s">
        <v>9</v>
      </c>
      <c r="E6244" s="11">
        <f t="shared" si="194"/>
        <v>16.71</v>
      </c>
      <c r="F6244">
        <f t="shared" si="195"/>
        <v>88650</v>
      </c>
      <c r="H6244" s="11">
        <v>16.41</v>
      </c>
      <c r="I6244">
        <v>16.71</v>
      </c>
    </row>
    <row r="6245" spans="2:9" ht="30" x14ac:dyDescent="0.25">
      <c r="B6245" s="4">
        <v>96467</v>
      </c>
      <c r="C6245" s="8" t="s">
        <v>8641</v>
      </c>
      <c r="D6245" s="4" t="s">
        <v>9</v>
      </c>
      <c r="E6245" s="11">
        <f t="shared" si="194"/>
        <v>7.05</v>
      </c>
      <c r="F6245">
        <f t="shared" si="195"/>
        <v>96467</v>
      </c>
      <c r="H6245" s="14">
        <v>6.8</v>
      </c>
      <c r="I6245" s="811">
        <v>7.05</v>
      </c>
    </row>
    <row r="6246" spans="2:9" x14ac:dyDescent="0.25">
      <c r="B6246" s="6">
        <v>101740</v>
      </c>
      <c r="C6246" s="9" t="s">
        <v>4849</v>
      </c>
      <c r="D6246" s="6" t="s">
        <v>9</v>
      </c>
      <c r="E6246" s="11">
        <f t="shared" si="194"/>
        <v>48.11</v>
      </c>
      <c r="F6246">
        <f t="shared" si="195"/>
        <v>101740</v>
      </c>
      <c r="H6246" s="11">
        <v>45.14</v>
      </c>
      <c r="I6246">
        <v>48.11</v>
      </c>
    </row>
    <row r="6247" spans="2:9" x14ac:dyDescent="0.25">
      <c r="B6247" s="4">
        <v>101741</v>
      </c>
      <c r="C6247" s="8" t="s">
        <v>4850</v>
      </c>
      <c r="D6247" s="4" t="s">
        <v>9</v>
      </c>
      <c r="E6247" s="11">
        <f t="shared" si="194"/>
        <v>22.64</v>
      </c>
      <c r="F6247">
        <f t="shared" si="195"/>
        <v>101741</v>
      </c>
      <c r="H6247" s="14">
        <v>20.58</v>
      </c>
      <c r="I6247" s="811">
        <v>22.64</v>
      </c>
    </row>
    <row r="6248" spans="2:9" ht="30" x14ac:dyDescent="0.25">
      <c r="B6248" s="6">
        <v>94990</v>
      </c>
      <c r="C6248" s="9" t="s">
        <v>8013</v>
      </c>
      <c r="D6248" s="6" t="s">
        <v>7</v>
      </c>
      <c r="E6248" s="11">
        <f t="shared" si="194"/>
        <v>838.78</v>
      </c>
      <c r="F6248">
        <f t="shared" si="195"/>
        <v>94990</v>
      </c>
      <c r="H6248" s="11">
        <v>814.5</v>
      </c>
      <c r="I6248">
        <v>838.78</v>
      </c>
    </row>
    <row r="6249" spans="2:9" ht="30" x14ac:dyDescent="0.25">
      <c r="B6249" s="4">
        <v>94991</v>
      </c>
      <c r="C6249" s="8" t="s">
        <v>8876</v>
      </c>
      <c r="D6249" s="4" t="s">
        <v>7</v>
      </c>
      <c r="E6249" s="11">
        <f t="shared" si="194"/>
        <v>951.55</v>
      </c>
      <c r="F6249">
        <f t="shared" si="195"/>
        <v>94991</v>
      </c>
      <c r="H6249" s="14">
        <v>943.31</v>
      </c>
      <c r="I6249" s="811">
        <v>951.55</v>
      </c>
    </row>
    <row r="6250" spans="2:9" ht="30" x14ac:dyDescent="0.25">
      <c r="B6250" s="6">
        <v>94992</v>
      </c>
      <c r="C6250" s="9" t="s">
        <v>8014</v>
      </c>
      <c r="D6250" s="6" t="s">
        <v>64</v>
      </c>
      <c r="E6250" s="11">
        <f t="shared" si="194"/>
        <v>88.47</v>
      </c>
      <c r="F6250">
        <f t="shared" si="195"/>
        <v>94992</v>
      </c>
      <c r="H6250" s="11">
        <v>86.72</v>
      </c>
      <c r="I6250">
        <v>88.47</v>
      </c>
    </row>
    <row r="6251" spans="2:9" ht="30" x14ac:dyDescent="0.25">
      <c r="B6251" s="4">
        <v>94993</v>
      </c>
      <c r="C6251" s="8" t="s">
        <v>8015</v>
      </c>
      <c r="D6251" s="4" t="s">
        <v>64</v>
      </c>
      <c r="E6251" s="11">
        <f t="shared" si="194"/>
        <v>95.25</v>
      </c>
      <c r="F6251">
        <f t="shared" si="195"/>
        <v>94993</v>
      </c>
      <c r="H6251" s="14">
        <v>94.45</v>
      </c>
      <c r="I6251" s="811">
        <v>95.25</v>
      </c>
    </row>
    <row r="6252" spans="2:9" ht="30" x14ac:dyDescent="0.25">
      <c r="B6252" s="6">
        <v>94994</v>
      </c>
      <c r="C6252" s="9" t="s">
        <v>8016</v>
      </c>
      <c r="D6252" s="6" t="s">
        <v>64</v>
      </c>
      <c r="E6252" s="11">
        <f t="shared" si="194"/>
        <v>105.56</v>
      </c>
      <c r="F6252">
        <f t="shared" si="195"/>
        <v>94994</v>
      </c>
      <c r="H6252" s="11">
        <v>103.27</v>
      </c>
      <c r="I6252">
        <v>105.56</v>
      </c>
    </row>
    <row r="6253" spans="2:9" ht="30" x14ac:dyDescent="0.25">
      <c r="B6253" s="4">
        <v>94995</v>
      </c>
      <c r="C6253" s="8" t="s">
        <v>8017</v>
      </c>
      <c r="D6253" s="4" t="s">
        <v>64</v>
      </c>
      <c r="E6253" s="11">
        <f t="shared" si="194"/>
        <v>114.58</v>
      </c>
      <c r="F6253">
        <f t="shared" si="195"/>
        <v>94995</v>
      </c>
      <c r="H6253" s="14">
        <v>113.58</v>
      </c>
      <c r="I6253" s="811">
        <v>114.58</v>
      </c>
    </row>
    <row r="6254" spans="2:9" x14ac:dyDescent="0.25">
      <c r="B6254" s="6">
        <v>101747</v>
      </c>
      <c r="C6254" s="9" t="s">
        <v>4851</v>
      </c>
      <c r="D6254" s="6" t="s">
        <v>64</v>
      </c>
      <c r="E6254" s="11">
        <f t="shared" si="194"/>
        <v>95.01</v>
      </c>
      <c r="F6254">
        <f t="shared" si="195"/>
        <v>101747</v>
      </c>
      <c r="H6254" s="11">
        <v>94.62</v>
      </c>
      <c r="I6254">
        <v>95.01</v>
      </c>
    </row>
    <row r="6255" spans="2:9" ht="30" x14ac:dyDescent="0.25">
      <c r="B6255" s="4">
        <v>104626</v>
      </c>
      <c r="C6255" s="8" t="s">
        <v>8877</v>
      </c>
      <c r="D6255" s="4" t="s">
        <v>7</v>
      </c>
      <c r="E6255" s="11">
        <f t="shared" si="194"/>
        <v>975.14</v>
      </c>
      <c r="F6255">
        <f t="shared" si="195"/>
        <v>104626</v>
      </c>
      <c r="H6255" s="14">
        <v>966.9</v>
      </c>
      <c r="I6255" s="811">
        <v>975.14</v>
      </c>
    </row>
    <row r="6256" spans="2:9" x14ac:dyDescent="0.25">
      <c r="B6256" s="6">
        <v>104658</v>
      </c>
      <c r="C6256" s="9" t="s">
        <v>18868</v>
      </c>
      <c r="D6256" s="6" t="s">
        <v>64</v>
      </c>
      <c r="E6256" s="11">
        <f t="shared" si="194"/>
        <v>216.48</v>
      </c>
      <c r="F6256">
        <f t="shared" si="195"/>
        <v>104658</v>
      </c>
      <c r="H6256" s="11">
        <v>208.01</v>
      </c>
      <c r="I6256">
        <v>216.48</v>
      </c>
    </row>
    <row r="6257" spans="2:9" ht="30" x14ac:dyDescent="0.25">
      <c r="B6257" s="4">
        <v>87620</v>
      </c>
      <c r="C6257" s="8" t="s">
        <v>6234</v>
      </c>
      <c r="D6257" s="4" t="s">
        <v>64</v>
      </c>
      <c r="E6257" s="11">
        <f t="shared" si="194"/>
        <v>32.270000000000003</v>
      </c>
      <c r="F6257">
        <f t="shared" si="195"/>
        <v>87620</v>
      </c>
      <c r="H6257" s="14">
        <v>31.19</v>
      </c>
      <c r="I6257" s="811">
        <v>32.270000000000003</v>
      </c>
    </row>
    <row r="6258" spans="2:9" ht="30" x14ac:dyDescent="0.25">
      <c r="B6258" s="6">
        <v>87622</v>
      </c>
      <c r="C6258" s="9" t="s">
        <v>6235</v>
      </c>
      <c r="D6258" s="6" t="s">
        <v>64</v>
      </c>
      <c r="E6258" s="11">
        <f t="shared" si="194"/>
        <v>35.97</v>
      </c>
      <c r="F6258">
        <f t="shared" si="195"/>
        <v>87622</v>
      </c>
      <c r="H6258" s="11">
        <v>34.520000000000003</v>
      </c>
      <c r="I6258">
        <v>35.97</v>
      </c>
    </row>
    <row r="6259" spans="2:9" ht="30" x14ac:dyDescent="0.25">
      <c r="B6259" s="4">
        <v>87623</v>
      </c>
      <c r="C6259" s="8" t="s">
        <v>6236</v>
      </c>
      <c r="D6259" s="4" t="s">
        <v>64</v>
      </c>
      <c r="E6259" s="11">
        <f t="shared" si="194"/>
        <v>94.67</v>
      </c>
      <c r="F6259">
        <f t="shared" si="195"/>
        <v>87623</v>
      </c>
      <c r="H6259" s="14">
        <v>93.64</v>
      </c>
      <c r="I6259" s="811">
        <v>94.67</v>
      </c>
    </row>
    <row r="6260" spans="2:9" ht="30" x14ac:dyDescent="0.25">
      <c r="B6260" s="6">
        <v>87624</v>
      </c>
      <c r="C6260" s="9" t="s">
        <v>9523</v>
      </c>
      <c r="D6260" s="6" t="s">
        <v>64</v>
      </c>
      <c r="E6260" s="11">
        <f t="shared" si="194"/>
        <v>101.7</v>
      </c>
      <c r="F6260">
        <f t="shared" si="195"/>
        <v>87624</v>
      </c>
      <c r="H6260" s="11">
        <v>100.09</v>
      </c>
      <c r="I6260">
        <v>101.7</v>
      </c>
    </row>
    <row r="6261" spans="2:9" ht="30" x14ac:dyDescent="0.25">
      <c r="B6261" s="4">
        <v>87630</v>
      </c>
      <c r="C6261" s="8" t="s">
        <v>6237</v>
      </c>
      <c r="D6261" s="4" t="s">
        <v>64</v>
      </c>
      <c r="E6261" s="11">
        <f t="shared" si="194"/>
        <v>41.47</v>
      </c>
      <c r="F6261">
        <f t="shared" si="195"/>
        <v>87630</v>
      </c>
      <c r="H6261" s="14">
        <v>40.159999999999997</v>
      </c>
      <c r="I6261" s="811">
        <v>41.47</v>
      </c>
    </row>
    <row r="6262" spans="2:9" ht="30" x14ac:dyDescent="0.25">
      <c r="B6262" s="6">
        <v>87632</v>
      </c>
      <c r="C6262" s="9" t="s">
        <v>6238</v>
      </c>
      <c r="D6262" s="6" t="s">
        <v>64</v>
      </c>
      <c r="E6262" s="11">
        <f t="shared" si="194"/>
        <v>46.62</v>
      </c>
      <c r="F6262">
        <f t="shared" si="195"/>
        <v>87632</v>
      </c>
      <c r="H6262" s="11">
        <v>44.79</v>
      </c>
      <c r="I6262">
        <v>46.62</v>
      </c>
    </row>
    <row r="6263" spans="2:9" ht="30" x14ac:dyDescent="0.25">
      <c r="B6263" s="4">
        <v>87633</v>
      </c>
      <c r="C6263" s="8" t="s">
        <v>6239</v>
      </c>
      <c r="D6263" s="4" t="s">
        <v>64</v>
      </c>
      <c r="E6263" s="11">
        <f t="shared" si="194"/>
        <v>128.22999999999999</v>
      </c>
      <c r="F6263">
        <f t="shared" si="195"/>
        <v>87633</v>
      </c>
      <c r="H6263" s="14">
        <v>126.99</v>
      </c>
      <c r="I6263" s="811">
        <v>128.22999999999999</v>
      </c>
    </row>
    <row r="6264" spans="2:9" ht="30" x14ac:dyDescent="0.25">
      <c r="B6264" s="6">
        <v>87634</v>
      </c>
      <c r="C6264" s="9" t="s">
        <v>6240</v>
      </c>
      <c r="D6264" s="6" t="s">
        <v>64</v>
      </c>
      <c r="E6264" s="11">
        <f t="shared" si="194"/>
        <v>138</v>
      </c>
      <c r="F6264">
        <f t="shared" si="195"/>
        <v>87634</v>
      </c>
      <c r="H6264" s="11">
        <v>135.96</v>
      </c>
      <c r="I6264">
        <v>138</v>
      </c>
    </row>
    <row r="6265" spans="2:9" ht="30" x14ac:dyDescent="0.25">
      <c r="B6265" s="4">
        <v>87640</v>
      </c>
      <c r="C6265" s="8" t="s">
        <v>6241</v>
      </c>
      <c r="D6265" s="4" t="s">
        <v>64</v>
      </c>
      <c r="E6265" s="11">
        <f t="shared" si="194"/>
        <v>49.03</v>
      </c>
      <c r="F6265">
        <f t="shared" si="195"/>
        <v>87640</v>
      </c>
      <c r="H6265" s="14">
        <v>47.51</v>
      </c>
      <c r="I6265" s="811">
        <v>49.03</v>
      </c>
    </row>
    <row r="6266" spans="2:9" ht="30" x14ac:dyDescent="0.25">
      <c r="B6266" s="6">
        <v>87642</v>
      </c>
      <c r="C6266" s="9" t="s">
        <v>6242</v>
      </c>
      <c r="D6266" s="6" t="s">
        <v>64</v>
      </c>
      <c r="E6266" s="11">
        <f t="shared" si="194"/>
        <v>55.36</v>
      </c>
      <c r="F6266">
        <f t="shared" si="195"/>
        <v>87642</v>
      </c>
      <c r="H6266" s="11">
        <v>53.2</v>
      </c>
      <c r="I6266">
        <v>55.36</v>
      </c>
    </row>
    <row r="6267" spans="2:9" ht="30" x14ac:dyDescent="0.25">
      <c r="B6267" s="4">
        <v>87643</v>
      </c>
      <c r="C6267" s="8" t="s">
        <v>6243</v>
      </c>
      <c r="D6267" s="4" t="s">
        <v>64</v>
      </c>
      <c r="E6267" s="11">
        <f t="shared" si="194"/>
        <v>155.72</v>
      </c>
      <c r="F6267">
        <f t="shared" si="195"/>
        <v>87643</v>
      </c>
      <c r="H6267" s="14">
        <v>154.29</v>
      </c>
      <c r="I6267" s="811">
        <v>155.72</v>
      </c>
    </row>
    <row r="6268" spans="2:9" ht="30" x14ac:dyDescent="0.25">
      <c r="B6268" s="6">
        <v>87644</v>
      </c>
      <c r="C6268" s="9" t="s">
        <v>6244</v>
      </c>
      <c r="D6268" s="6" t="s">
        <v>64</v>
      </c>
      <c r="E6268" s="11">
        <f t="shared" si="194"/>
        <v>167.74</v>
      </c>
      <c r="F6268">
        <f t="shared" si="195"/>
        <v>87644</v>
      </c>
      <c r="H6268" s="11">
        <v>165.32</v>
      </c>
      <c r="I6268">
        <v>167.74</v>
      </c>
    </row>
    <row r="6269" spans="2:9" ht="30" x14ac:dyDescent="0.25">
      <c r="B6269" s="4">
        <v>87680</v>
      </c>
      <c r="C6269" s="8" t="s">
        <v>6245</v>
      </c>
      <c r="D6269" s="4" t="s">
        <v>64</v>
      </c>
      <c r="E6269" s="11">
        <f t="shared" si="194"/>
        <v>44.29</v>
      </c>
      <c r="F6269">
        <f t="shared" si="195"/>
        <v>87680</v>
      </c>
      <c r="H6269" s="14">
        <v>42.87</v>
      </c>
      <c r="I6269" s="811">
        <v>44.29</v>
      </c>
    </row>
    <row r="6270" spans="2:9" ht="30" x14ac:dyDescent="0.25">
      <c r="B6270" s="6">
        <v>87682</v>
      </c>
      <c r="C6270" s="9" t="s">
        <v>6246</v>
      </c>
      <c r="D6270" s="6" t="s">
        <v>64</v>
      </c>
      <c r="E6270" s="11">
        <f t="shared" si="194"/>
        <v>50.62</v>
      </c>
      <c r="F6270">
        <f t="shared" si="195"/>
        <v>87682</v>
      </c>
      <c r="H6270" s="11">
        <v>48.56</v>
      </c>
      <c r="I6270">
        <v>50.62</v>
      </c>
    </row>
    <row r="6271" spans="2:9" ht="30" x14ac:dyDescent="0.25">
      <c r="B6271" s="4">
        <v>87683</v>
      </c>
      <c r="C6271" s="8" t="s">
        <v>6247</v>
      </c>
      <c r="D6271" s="4" t="s">
        <v>64</v>
      </c>
      <c r="E6271" s="11">
        <f t="shared" si="194"/>
        <v>150.97999999999999</v>
      </c>
      <c r="F6271">
        <f t="shared" si="195"/>
        <v>87683</v>
      </c>
      <c r="H6271" s="14">
        <v>149.65</v>
      </c>
      <c r="I6271" s="811">
        <v>150.97999999999999</v>
      </c>
    </row>
    <row r="6272" spans="2:9" ht="30" x14ac:dyDescent="0.25">
      <c r="B6272" s="6">
        <v>87684</v>
      </c>
      <c r="C6272" s="9" t="s">
        <v>6248</v>
      </c>
      <c r="D6272" s="6" t="s">
        <v>64</v>
      </c>
      <c r="E6272" s="11">
        <f t="shared" si="194"/>
        <v>163</v>
      </c>
      <c r="F6272">
        <f t="shared" si="195"/>
        <v>87684</v>
      </c>
      <c r="H6272" s="11">
        <v>160.68</v>
      </c>
      <c r="I6272">
        <v>163</v>
      </c>
    </row>
    <row r="6273" spans="2:9" ht="30" x14ac:dyDescent="0.25">
      <c r="B6273" s="4">
        <v>87690</v>
      </c>
      <c r="C6273" s="8" t="s">
        <v>6249</v>
      </c>
      <c r="D6273" s="4" t="s">
        <v>64</v>
      </c>
      <c r="E6273" s="11">
        <f t="shared" si="194"/>
        <v>50.76</v>
      </c>
      <c r="F6273">
        <f t="shared" si="195"/>
        <v>87690</v>
      </c>
      <c r="H6273" s="14">
        <v>49.13</v>
      </c>
      <c r="I6273" s="811">
        <v>50.76</v>
      </c>
    </row>
    <row r="6274" spans="2:9" ht="30" x14ac:dyDescent="0.25">
      <c r="B6274" s="6">
        <v>87692</v>
      </c>
      <c r="C6274" s="9" t="s">
        <v>6250</v>
      </c>
      <c r="D6274" s="6" t="s">
        <v>64</v>
      </c>
      <c r="E6274" s="11">
        <f t="shared" si="194"/>
        <v>58.01</v>
      </c>
      <c r="F6274">
        <f t="shared" si="195"/>
        <v>87692</v>
      </c>
      <c r="H6274" s="11">
        <v>55.64</v>
      </c>
      <c r="I6274">
        <v>58.01</v>
      </c>
    </row>
    <row r="6275" spans="2:9" ht="30" x14ac:dyDescent="0.25">
      <c r="B6275" s="4">
        <v>87693</v>
      </c>
      <c r="C6275" s="8" t="s">
        <v>6251</v>
      </c>
      <c r="D6275" s="4" t="s">
        <v>64</v>
      </c>
      <c r="E6275" s="11">
        <f t="shared" ref="E6275:E6338" si="196">IF($K$2=$H$1,H6275,I6275)</f>
        <v>172.95</v>
      </c>
      <c r="F6275">
        <f t="shared" ref="F6275:F6338" si="197">IF(LEN($B6275)=7,CONCATENATE(MID($B6275,1,6),"00",RIGHT($B6275,1)),IF(LEN($B6275)=8,CONCATENATE(MID($B6275,1,6),"0",RIGHT($B6275,2)),$B6275))</f>
        <v>87693</v>
      </c>
      <c r="H6275" s="14">
        <v>171.41</v>
      </c>
      <c r="I6275" s="811">
        <v>172.95</v>
      </c>
    </row>
    <row r="6276" spans="2:9" ht="30" x14ac:dyDescent="0.25">
      <c r="B6276" s="6">
        <v>87694</v>
      </c>
      <c r="C6276" s="9" t="s">
        <v>6252</v>
      </c>
      <c r="D6276" s="6" t="s">
        <v>64</v>
      </c>
      <c r="E6276" s="11">
        <f t="shared" si="196"/>
        <v>186.71</v>
      </c>
      <c r="F6276">
        <f t="shared" si="197"/>
        <v>87694</v>
      </c>
      <c r="H6276" s="11">
        <v>184.04</v>
      </c>
      <c r="I6276">
        <v>186.71</v>
      </c>
    </row>
    <row r="6277" spans="2:9" ht="30" x14ac:dyDescent="0.25">
      <c r="B6277" s="4">
        <v>87700</v>
      </c>
      <c r="C6277" s="8" t="s">
        <v>6253</v>
      </c>
      <c r="D6277" s="4" t="s">
        <v>64</v>
      </c>
      <c r="E6277" s="11">
        <f t="shared" si="196"/>
        <v>54.87</v>
      </c>
      <c r="F6277">
        <f t="shared" si="197"/>
        <v>87700</v>
      </c>
      <c r="H6277" s="14">
        <v>53.13</v>
      </c>
      <c r="I6277" s="811">
        <v>54.87</v>
      </c>
    </row>
    <row r="6278" spans="2:9" ht="30" x14ac:dyDescent="0.25">
      <c r="B6278" s="6">
        <v>87702</v>
      </c>
      <c r="C6278" s="9" t="s">
        <v>6254</v>
      </c>
      <c r="D6278" s="6" t="s">
        <v>64</v>
      </c>
      <c r="E6278" s="11">
        <f t="shared" si="196"/>
        <v>62.76</v>
      </c>
      <c r="F6278">
        <f t="shared" si="197"/>
        <v>87702</v>
      </c>
      <c r="H6278" s="11">
        <v>60.23</v>
      </c>
      <c r="I6278">
        <v>62.76</v>
      </c>
    </row>
    <row r="6279" spans="2:9" ht="30" x14ac:dyDescent="0.25">
      <c r="B6279" s="4">
        <v>87703</v>
      </c>
      <c r="C6279" s="8" t="s">
        <v>6255</v>
      </c>
      <c r="D6279" s="4" t="s">
        <v>64</v>
      </c>
      <c r="E6279" s="11">
        <f t="shared" si="196"/>
        <v>187.93</v>
      </c>
      <c r="F6279">
        <f t="shared" si="197"/>
        <v>87703</v>
      </c>
      <c r="H6279" s="14">
        <v>186.3</v>
      </c>
      <c r="I6279" s="811">
        <v>187.93</v>
      </c>
    </row>
    <row r="6280" spans="2:9" ht="30" x14ac:dyDescent="0.25">
      <c r="B6280" s="6">
        <v>87704</v>
      </c>
      <c r="C6280" s="9" t="s">
        <v>6256</v>
      </c>
      <c r="D6280" s="6" t="s">
        <v>64</v>
      </c>
      <c r="E6280" s="11">
        <f t="shared" si="196"/>
        <v>202.91</v>
      </c>
      <c r="F6280">
        <f t="shared" si="197"/>
        <v>87704</v>
      </c>
      <c r="H6280" s="11">
        <v>200.05</v>
      </c>
      <c r="I6280">
        <v>202.91</v>
      </c>
    </row>
    <row r="6281" spans="2:9" ht="30" x14ac:dyDescent="0.25">
      <c r="B6281" s="4">
        <v>87735</v>
      </c>
      <c r="C6281" s="8" t="s">
        <v>6257</v>
      </c>
      <c r="D6281" s="4" t="s">
        <v>64</v>
      </c>
      <c r="E6281" s="11">
        <f t="shared" si="196"/>
        <v>43.55</v>
      </c>
      <c r="F6281">
        <f t="shared" si="197"/>
        <v>87735</v>
      </c>
      <c r="H6281" s="14">
        <v>41.32</v>
      </c>
      <c r="I6281" s="811">
        <v>43.55</v>
      </c>
    </row>
    <row r="6282" spans="2:9" ht="30" x14ac:dyDescent="0.25">
      <c r="B6282" s="6">
        <v>87737</v>
      </c>
      <c r="C6282" s="9" t="s">
        <v>6258</v>
      </c>
      <c r="D6282" s="6" t="s">
        <v>64</v>
      </c>
      <c r="E6282" s="11">
        <f t="shared" si="196"/>
        <v>47.25</v>
      </c>
      <c r="F6282">
        <f t="shared" si="197"/>
        <v>87737</v>
      </c>
      <c r="H6282" s="11">
        <v>44.65</v>
      </c>
      <c r="I6282">
        <v>47.25</v>
      </c>
    </row>
    <row r="6283" spans="2:9" ht="30" x14ac:dyDescent="0.25">
      <c r="B6283" s="4">
        <v>87738</v>
      </c>
      <c r="C6283" s="8" t="s">
        <v>6259</v>
      </c>
      <c r="D6283" s="4" t="s">
        <v>64</v>
      </c>
      <c r="E6283" s="11">
        <f t="shared" si="196"/>
        <v>105.95</v>
      </c>
      <c r="F6283">
        <f t="shared" si="197"/>
        <v>87738</v>
      </c>
      <c r="H6283" s="14">
        <v>103.77</v>
      </c>
      <c r="I6283" s="811">
        <v>105.95</v>
      </c>
    </row>
    <row r="6284" spans="2:9" ht="30" x14ac:dyDescent="0.25">
      <c r="B6284" s="6">
        <v>87739</v>
      </c>
      <c r="C6284" s="9" t="s">
        <v>6260</v>
      </c>
      <c r="D6284" s="6" t="s">
        <v>64</v>
      </c>
      <c r="E6284" s="11">
        <f t="shared" si="196"/>
        <v>112.98</v>
      </c>
      <c r="F6284">
        <f t="shared" si="197"/>
        <v>87739</v>
      </c>
      <c r="H6284" s="11">
        <v>110.22</v>
      </c>
      <c r="I6284">
        <v>112.98</v>
      </c>
    </row>
    <row r="6285" spans="2:9" ht="30" x14ac:dyDescent="0.25">
      <c r="B6285" s="4">
        <v>87745</v>
      </c>
      <c r="C6285" s="8" t="s">
        <v>6261</v>
      </c>
      <c r="D6285" s="4" t="s">
        <v>64</v>
      </c>
      <c r="E6285" s="11">
        <f t="shared" si="196"/>
        <v>52.76</v>
      </c>
      <c r="F6285">
        <f t="shared" si="197"/>
        <v>87745</v>
      </c>
      <c r="H6285" s="14">
        <v>50.29</v>
      </c>
      <c r="I6285" s="811">
        <v>52.76</v>
      </c>
    </row>
    <row r="6286" spans="2:9" ht="30" x14ac:dyDescent="0.25">
      <c r="B6286" s="6">
        <v>87747</v>
      </c>
      <c r="C6286" s="9" t="s">
        <v>6262</v>
      </c>
      <c r="D6286" s="6" t="s">
        <v>64</v>
      </c>
      <c r="E6286" s="11">
        <f t="shared" si="196"/>
        <v>57.91</v>
      </c>
      <c r="F6286">
        <f t="shared" si="197"/>
        <v>87747</v>
      </c>
      <c r="H6286" s="11">
        <v>54.92</v>
      </c>
      <c r="I6286">
        <v>57.91</v>
      </c>
    </row>
    <row r="6287" spans="2:9" ht="30" x14ac:dyDescent="0.25">
      <c r="B6287" s="4">
        <v>87748</v>
      </c>
      <c r="C6287" s="8" t="s">
        <v>6263</v>
      </c>
      <c r="D6287" s="4" t="s">
        <v>64</v>
      </c>
      <c r="E6287" s="11">
        <f t="shared" si="196"/>
        <v>139.52000000000001</v>
      </c>
      <c r="F6287">
        <f t="shared" si="197"/>
        <v>87748</v>
      </c>
      <c r="H6287" s="14">
        <v>137.12</v>
      </c>
      <c r="I6287" s="811">
        <v>139.52000000000001</v>
      </c>
    </row>
    <row r="6288" spans="2:9" ht="30" x14ac:dyDescent="0.25">
      <c r="B6288" s="6">
        <v>87749</v>
      </c>
      <c r="C6288" s="9" t="s">
        <v>6264</v>
      </c>
      <c r="D6288" s="6" t="s">
        <v>64</v>
      </c>
      <c r="E6288" s="11">
        <f t="shared" si="196"/>
        <v>149.29</v>
      </c>
      <c r="F6288">
        <f t="shared" si="197"/>
        <v>87749</v>
      </c>
      <c r="H6288" s="11">
        <v>146.09</v>
      </c>
      <c r="I6288">
        <v>149.29</v>
      </c>
    </row>
    <row r="6289" spans="2:9" ht="30" x14ac:dyDescent="0.25">
      <c r="B6289" s="4">
        <v>87755</v>
      </c>
      <c r="C6289" s="8" t="s">
        <v>6265</v>
      </c>
      <c r="D6289" s="4" t="s">
        <v>64</v>
      </c>
      <c r="E6289" s="11">
        <f t="shared" si="196"/>
        <v>50.29</v>
      </c>
      <c r="F6289">
        <f t="shared" si="197"/>
        <v>87755</v>
      </c>
      <c r="H6289" s="14">
        <v>47.71</v>
      </c>
      <c r="I6289" s="811">
        <v>50.29</v>
      </c>
    </row>
    <row r="6290" spans="2:9" ht="30" x14ac:dyDescent="0.25">
      <c r="B6290" s="6">
        <v>87757</v>
      </c>
      <c r="C6290" s="9" t="s">
        <v>6266</v>
      </c>
      <c r="D6290" s="6" t="s">
        <v>64</v>
      </c>
      <c r="E6290" s="11">
        <f t="shared" si="196"/>
        <v>55.44</v>
      </c>
      <c r="F6290">
        <f t="shared" si="197"/>
        <v>87757</v>
      </c>
      <c r="H6290" s="11">
        <v>52.34</v>
      </c>
      <c r="I6290">
        <v>55.44</v>
      </c>
    </row>
    <row r="6291" spans="2:9" ht="30" x14ac:dyDescent="0.25">
      <c r="B6291" s="4">
        <v>87758</v>
      </c>
      <c r="C6291" s="8" t="s">
        <v>6267</v>
      </c>
      <c r="D6291" s="4" t="s">
        <v>64</v>
      </c>
      <c r="E6291" s="11">
        <f t="shared" si="196"/>
        <v>137.05000000000001</v>
      </c>
      <c r="F6291">
        <f t="shared" si="197"/>
        <v>87758</v>
      </c>
      <c r="H6291" s="14">
        <v>134.54</v>
      </c>
      <c r="I6291" s="811">
        <v>137.05000000000001</v>
      </c>
    </row>
    <row r="6292" spans="2:9" ht="30" x14ac:dyDescent="0.25">
      <c r="B6292" s="6">
        <v>87759</v>
      </c>
      <c r="C6292" s="9" t="s">
        <v>6268</v>
      </c>
      <c r="D6292" s="6" t="s">
        <v>64</v>
      </c>
      <c r="E6292" s="11">
        <f t="shared" si="196"/>
        <v>146.82</v>
      </c>
      <c r="F6292">
        <f t="shared" si="197"/>
        <v>87759</v>
      </c>
      <c r="H6292" s="11">
        <v>143.51</v>
      </c>
      <c r="I6292">
        <v>146.82</v>
      </c>
    </row>
    <row r="6293" spans="2:9" ht="30" x14ac:dyDescent="0.25">
      <c r="B6293" s="4">
        <v>87765</v>
      </c>
      <c r="C6293" s="8" t="s">
        <v>6269</v>
      </c>
      <c r="D6293" s="4" t="s">
        <v>64</v>
      </c>
      <c r="E6293" s="11">
        <f t="shared" si="196"/>
        <v>57.88</v>
      </c>
      <c r="F6293">
        <f t="shared" si="197"/>
        <v>87765</v>
      </c>
      <c r="H6293" s="14">
        <v>55.1</v>
      </c>
      <c r="I6293" s="811">
        <v>57.88</v>
      </c>
    </row>
    <row r="6294" spans="2:9" ht="30" x14ac:dyDescent="0.25">
      <c r="B6294" s="6">
        <v>87767</v>
      </c>
      <c r="C6294" s="9" t="s">
        <v>6270</v>
      </c>
      <c r="D6294" s="6" t="s">
        <v>64</v>
      </c>
      <c r="E6294" s="11">
        <f t="shared" si="196"/>
        <v>64.209999999999994</v>
      </c>
      <c r="F6294">
        <f t="shared" si="197"/>
        <v>87767</v>
      </c>
      <c r="H6294" s="11">
        <v>60.79</v>
      </c>
      <c r="I6294">
        <v>64.209999999999994</v>
      </c>
    </row>
    <row r="6295" spans="2:9" ht="30" x14ac:dyDescent="0.25">
      <c r="B6295" s="4">
        <v>87768</v>
      </c>
      <c r="C6295" s="8" t="s">
        <v>6271</v>
      </c>
      <c r="D6295" s="4" t="s">
        <v>64</v>
      </c>
      <c r="E6295" s="11">
        <f t="shared" si="196"/>
        <v>164.57</v>
      </c>
      <c r="F6295">
        <f t="shared" si="197"/>
        <v>87768</v>
      </c>
      <c r="H6295" s="14">
        <v>161.88</v>
      </c>
      <c r="I6295" s="811">
        <v>164.57</v>
      </c>
    </row>
    <row r="6296" spans="2:9" ht="30" x14ac:dyDescent="0.25">
      <c r="B6296" s="6">
        <v>87769</v>
      </c>
      <c r="C6296" s="9" t="s">
        <v>6272</v>
      </c>
      <c r="D6296" s="6" t="s">
        <v>64</v>
      </c>
      <c r="E6296" s="11">
        <f t="shared" si="196"/>
        <v>176.59</v>
      </c>
      <c r="F6296">
        <f t="shared" si="197"/>
        <v>87769</v>
      </c>
      <c r="H6296" s="11">
        <v>172.91</v>
      </c>
      <c r="I6296">
        <v>176.59</v>
      </c>
    </row>
    <row r="6297" spans="2:9" x14ac:dyDescent="0.25">
      <c r="B6297" s="4">
        <v>88470</v>
      </c>
      <c r="C6297" s="8" t="s">
        <v>6273</v>
      </c>
      <c r="D6297" s="4" t="s">
        <v>64</v>
      </c>
      <c r="E6297" s="11">
        <f t="shared" si="196"/>
        <v>34.869999999999997</v>
      </c>
      <c r="F6297">
        <f t="shared" si="197"/>
        <v>88470</v>
      </c>
      <c r="H6297" s="14">
        <v>34.57</v>
      </c>
      <c r="I6297" s="811">
        <v>34.869999999999997</v>
      </c>
    </row>
    <row r="6298" spans="2:9" x14ac:dyDescent="0.25">
      <c r="B6298" s="6">
        <v>88471</v>
      </c>
      <c r="C6298" s="9" t="s">
        <v>6274</v>
      </c>
      <c r="D6298" s="6" t="s">
        <v>64</v>
      </c>
      <c r="E6298" s="11">
        <f t="shared" si="196"/>
        <v>43.43</v>
      </c>
      <c r="F6298">
        <f t="shared" si="197"/>
        <v>88471</v>
      </c>
      <c r="H6298" s="11">
        <v>43.01</v>
      </c>
      <c r="I6298">
        <v>43.43</v>
      </c>
    </row>
    <row r="6299" spans="2:9" x14ac:dyDescent="0.25">
      <c r="B6299" s="4">
        <v>88472</v>
      </c>
      <c r="C6299" s="8" t="s">
        <v>6275</v>
      </c>
      <c r="D6299" s="4" t="s">
        <v>64</v>
      </c>
      <c r="E6299" s="11">
        <f t="shared" si="196"/>
        <v>50.26</v>
      </c>
      <c r="F6299">
        <f t="shared" si="197"/>
        <v>88472</v>
      </c>
      <c r="H6299" s="14">
        <v>49.75</v>
      </c>
      <c r="I6299" s="811">
        <v>50.26</v>
      </c>
    </row>
    <row r="6300" spans="2:9" x14ac:dyDescent="0.25">
      <c r="B6300" s="6">
        <v>88476</v>
      </c>
      <c r="C6300" s="9" t="s">
        <v>6276</v>
      </c>
      <c r="D6300" s="6" t="s">
        <v>64</v>
      </c>
      <c r="E6300" s="11">
        <f t="shared" si="196"/>
        <v>28.35</v>
      </c>
      <c r="F6300">
        <f t="shared" si="197"/>
        <v>88476</v>
      </c>
      <c r="H6300" s="11">
        <v>28.16</v>
      </c>
      <c r="I6300">
        <v>28.35</v>
      </c>
    </row>
    <row r="6301" spans="2:9" x14ac:dyDescent="0.25">
      <c r="B6301" s="4">
        <v>88477</v>
      </c>
      <c r="C6301" s="8" t="s">
        <v>6277</v>
      </c>
      <c r="D6301" s="4" t="s">
        <v>64</v>
      </c>
      <c r="E6301" s="11">
        <f t="shared" si="196"/>
        <v>38.950000000000003</v>
      </c>
      <c r="F6301">
        <f t="shared" si="197"/>
        <v>88477</v>
      </c>
      <c r="H6301" s="14">
        <v>38.58</v>
      </c>
      <c r="I6301" s="811">
        <v>38.950000000000003</v>
      </c>
    </row>
    <row r="6302" spans="2:9" x14ac:dyDescent="0.25">
      <c r="B6302" s="6">
        <v>88478</v>
      </c>
      <c r="C6302" s="9" t="s">
        <v>6278</v>
      </c>
      <c r="D6302" s="6" t="s">
        <v>64</v>
      </c>
      <c r="E6302" s="11">
        <f t="shared" si="196"/>
        <v>47.73</v>
      </c>
      <c r="F6302">
        <f t="shared" si="197"/>
        <v>88478</v>
      </c>
      <c r="H6302" s="11">
        <v>47.22</v>
      </c>
      <c r="I6302">
        <v>47.73</v>
      </c>
    </row>
    <row r="6303" spans="2:9" ht="30" x14ac:dyDescent="0.25">
      <c r="B6303" s="4">
        <v>90930</v>
      </c>
      <c r="C6303" s="8" t="s">
        <v>6279</v>
      </c>
      <c r="D6303" s="4" t="s">
        <v>64</v>
      </c>
      <c r="E6303" s="11">
        <f t="shared" si="196"/>
        <v>81.349999999999994</v>
      </c>
      <c r="F6303">
        <f t="shared" si="197"/>
        <v>90930</v>
      </c>
      <c r="H6303" s="14">
        <v>79.09</v>
      </c>
      <c r="I6303" s="811">
        <v>81.349999999999994</v>
      </c>
    </row>
    <row r="6304" spans="2:9" ht="30" x14ac:dyDescent="0.25">
      <c r="B6304" s="6">
        <v>90932</v>
      </c>
      <c r="C6304" s="9" t="s">
        <v>6280</v>
      </c>
      <c r="D6304" s="6" t="s">
        <v>64</v>
      </c>
      <c r="E6304" s="11">
        <f t="shared" si="196"/>
        <v>88.6</v>
      </c>
      <c r="F6304">
        <f t="shared" si="197"/>
        <v>90932</v>
      </c>
      <c r="H6304" s="11">
        <v>85.6</v>
      </c>
      <c r="I6304">
        <v>88.6</v>
      </c>
    </row>
    <row r="6305" spans="2:9" ht="30" x14ac:dyDescent="0.25">
      <c r="B6305" s="4">
        <v>90933</v>
      </c>
      <c r="C6305" s="8" t="s">
        <v>6281</v>
      </c>
      <c r="D6305" s="4" t="s">
        <v>64</v>
      </c>
      <c r="E6305" s="11">
        <f t="shared" si="196"/>
        <v>203.54</v>
      </c>
      <c r="F6305">
        <f t="shared" si="197"/>
        <v>90933</v>
      </c>
      <c r="H6305" s="14">
        <v>201.37</v>
      </c>
      <c r="I6305" s="811">
        <v>203.54</v>
      </c>
    </row>
    <row r="6306" spans="2:9" ht="30" x14ac:dyDescent="0.25">
      <c r="B6306" s="6">
        <v>90934</v>
      </c>
      <c r="C6306" s="9" t="s">
        <v>6282</v>
      </c>
      <c r="D6306" s="6" t="s">
        <v>64</v>
      </c>
      <c r="E6306" s="11">
        <f t="shared" si="196"/>
        <v>217.3</v>
      </c>
      <c r="F6306">
        <f t="shared" si="197"/>
        <v>90934</v>
      </c>
      <c r="H6306" s="11">
        <v>214</v>
      </c>
      <c r="I6306">
        <v>217.3</v>
      </c>
    </row>
    <row r="6307" spans="2:9" ht="30" x14ac:dyDescent="0.25">
      <c r="B6307" s="4">
        <v>90940</v>
      </c>
      <c r="C6307" s="8" t="s">
        <v>6283</v>
      </c>
      <c r="D6307" s="4" t="s">
        <v>64</v>
      </c>
      <c r="E6307" s="11">
        <f t="shared" si="196"/>
        <v>86.68</v>
      </c>
      <c r="F6307">
        <f t="shared" si="197"/>
        <v>90940</v>
      </c>
      <c r="H6307" s="14">
        <v>84.19</v>
      </c>
      <c r="I6307" s="811">
        <v>86.68</v>
      </c>
    </row>
    <row r="6308" spans="2:9" ht="30" x14ac:dyDescent="0.25">
      <c r="B6308" s="6">
        <v>90942</v>
      </c>
      <c r="C6308" s="9" t="s">
        <v>6284</v>
      </c>
      <c r="D6308" s="6" t="s">
        <v>64</v>
      </c>
      <c r="E6308" s="11">
        <f t="shared" si="196"/>
        <v>94.57</v>
      </c>
      <c r="F6308">
        <f t="shared" si="197"/>
        <v>90942</v>
      </c>
      <c r="H6308" s="11">
        <v>91.29</v>
      </c>
      <c r="I6308">
        <v>94.57</v>
      </c>
    </row>
    <row r="6309" spans="2:9" ht="30" x14ac:dyDescent="0.25">
      <c r="B6309" s="4">
        <v>90943</v>
      </c>
      <c r="C6309" s="8" t="s">
        <v>6285</v>
      </c>
      <c r="D6309" s="4" t="s">
        <v>64</v>
      </c>
      <c r="E6309" s="11">
        <f t="shared" si="196"/>
        <v>219.74</v>
      </c>
      <c r="F6309">
        <f t="shared" si="197"/>
        <v>90943</v>
      </c>
      <c r="H6309" s="14">
        <v>217.36</v>
      </c>
      <c r="I6309" s="811">
        <v>219.74</v>
      </c>
    </row>
    <row r="6310" spans="2:9" ht="30" x14ac:dyDescent="0.25">
      <c r="B6310" s="6">
        <v>90944</v>
      </c>
      <c r="C6310" s="9" t="s">
        <v>6286</v>
      </c>
      <c r="D6310" s="6" t="s">
        <v>64</v>
      </c>
      <c r="E6310" s="11">
        <f t="shared" si="196"/>
        <v>234.72</v>
      </c>
      <c r="F6310">
        <f t="shared" si="197"/>
        <v>90944</v>
      </c>
      <c r="H6310" s="11">
        <v>231.11</v>
      </c>
      <c r="I6310">
        <v>234.72</v>
      </c>
    </row>
    <row r="6311" spans="2:9" ht="30" x14ac:dyDescent="0.25">
      <c r="B6311" s="4">
        <v>90950</v>
      </c>
      <c r="C6311" s="8" t="s">
        <v>6287</v>
      </c>
      <c r="D6311" s="4" t="s">
        <v>64</v>
      </c>
      <c r="E6311" s="11">
        <f t="shared" si="196"/>
        <v>96.42</v>
      </c>
      <c r="F6311">
        <f t="shared" si="197"/>
        <v>90950</v>
      </c>
      <c r="H6311" s="14">
        <v>93.52</v>
      </c>
      <c r="I6311" s="811">
        <v>96.42</v>
      </c>
    </row>
    <row r="6312" spans="2:9" ht="30" x14ac:dyDescent="0.25">
      <c r="B6312" s="6">
        <v>90952</v>
      </c>
      <c r="C6312" s="9" t="s">
        <v>6288</v>
      </c>
      <c r="D6312" s="6" t="s">
        <v>64</v>
      </c>
      <c r="E6312" s="11">
        <f t="shared" si="196"/>
        <v>105.49</v>
      </c>
      <c r="F6312">
        <f t="shared" si="197"/>
        <v>90952</v>
      </c>
      <c r="H6312" s="11">
        <v>101.68</v>
      </c>
      <c r="I6312">
        <v>105.49</v>
      </c>
    </row>
    <row r="6313" spans="2:9" ht="30" x14ac:dyDescent="0.25">
      <c r="B6313" s="4">
        <v>90953</v>
      </c>
      <c r="C6313" s="8" t="s">
        <v>6289</v>
      </c>
      <c r="D6313" s="4" t="s">
        <v>64</v>
      </c>
      <c r="E6313" s="11">
        <f t="shared" si="196"/>
        <v>249.41</v>
      </c>
      <c r="F6313">
        <f t="shared" si="197"/>
        <v>90953</v>
      </c>
      <c r="H6313" s="14">
        <v>246.63</v>
      </c>
      <c r="I6313" s="811">
        <v>249.41</v>
      </c>
    </row>
    <row r="6314" spans="2:9" ht="30" x14ac:dyDescent="0.25">
      <c r="B6314" s="6">
        <v>90954</v>
      </c>
      <c r="C6314" s="9" t="s">
        <v>6290</v>
      </c>
      <c r="D6314" s="6" t="s">
        <v>64</v>
      </c>
      <c r="E6314" s="11">
        <f t="shared" si="196"/>
        <v>266.64</v>
      </c>
      <c r="F6314">
        <f t="shared" si="197"/>
        <v>90954</v>
      </c>
      <c r="H6314" s="11">
        <v>262.44</v>
      </c>
      <c r="I6314">
        <v>266.64</v>
      </c>
    </row>
    <row r="6315" spans="2:9" x14ac:dyDescent="0.25">
      <c r="B6315" s="4">
        <v>102803</v>
      </c>
      <c r="C6315" s="8" t="s">
        <v>6291</v>
      </c>
      <c r="D6315" s="4" t="s">
        <v>64</v>
      </c>
      <c r="E6315" s="11">
        <f t="shared" si="196"/>
        <v>2.27</v>
      </c>
      <c r="F6315">
        <f t="shared" si="197"/>
        <v>102803</v>
      </c>
      <c r="H6315" s="14">
        <v>2.08</v>
      </c>
      <c r="I6315" s="811">
        <v>2.27</v>
      </c>
    </row>
    <row r="6316" spans="2:9" x14ac:dyDescent="0.25">
      <c r="B6316" s="6">
        <v>101742</v>
      </c>
      <c r="C6316" s="9" t="s">
        <v>4852</v>
      </c>
      <c r="D6316" s="6" t="s">
        <v>9</v>
      </c>
      <c r="E6316" s="11">
        <f t="shared" si="196"/>
        <v>60.67</v>
      </c>
      <c r="F6316">
        <f t="shared" si="197"/>
        <v>101742</v>
      </c>
      <c r="H6316" s="11">
        <v>58.26</v>
      </c>
      <c r="I6316">
        <v>60.67</v>
      </c>
    </row>
    <row r="6317" spans="2:9" ht="30" x14ac:dyDescent="0.25">
      <c r="B6317" s="4">
        <v>87878</v>
      </c>
      <c r="C6317" s="8" t="s">
        <v>8463</v>
      </c>
      <c r="D6317" s="4" t="s">
        <v>64</v>
      </c>
      <c r="E6317" s="11">
        <f t="shared" si="196"/>
        <v>4.8600000000000003</v>
      </c>
      <c r="F6317">
        <f t="shared" si="197"/>
        <v>87878</v>
      </c>
      <c r="H6317" s="14">
        <v>4.55</v>
      </c>
      <c r="I6317" s="811">
        <v>4.8600000000000003</v>
      </c>
    </row>
    <row r="6318" spans="2:9" ht="30" x14ac:dyDescent="0.25">
      <c r="B6318" s="6">
        <v>87879</v>
      </c>
      <c r="C6318" s="9" t="s">
        <v>8464</v>
      </c>
      <c r="D6318" s="6" t="s">
        <v>64</v>
      </c>
      <c r="E6318" s="11">
        <f t="shared" si="196"/>
        <v>4.38</v>
      </c>
      <c r="F6318">
        <f t="shared" si="197"/>
        <v>87879</v>
      </c>
      <c r="H6318" s="11">
        <v>4.1100000000000003</v>
      </c>
      <c r="I6318">
        <v>4.38</v>
      </c>
    </row>
    <row r="6319" spans="2:9" ht="30" x14ac:dyDescent="0.25">
      <c r="B6319" s="4">
        <v>87881</v>
      </c>
      <c r="C6319" s="8" t="s">
        <v>8465</v>
      </c>
      <c r="D6319" s="4" t="s">
        <v>64</v>
      </c>
      <c r="E6319" s="11">
        <f t="shared" si="196"/>
        <v>6.79</v>
      </c>
      <c r="F6319">
        <f t="shared" si="197"/>
        <v>87881</v>
      </c>
      <c r="H6319" s="14">
        <v>6.63</v>
      </c>
      <c r="I6319" s="811">
        <v>6.79</v>
      </c>
    </row>
    <row r="6320" spans="2:9" ht="30" x14ac:dyDescent="0.25">
      <c r="B6320" s="6">
        <v>87882</v>
      </c>
      <c r="C6320" s="9" t="s">
        <v>8466</v>
      </c>
      <c r="D6320" s="6" t="s">
        <v>64</v>
      </c>
      <c r="E6320" s="11">
        <f t="shared" si="196"/>
        <v>6.62</v>
      </c>
      <c r="F6320">
        <f t="shared" si="197"/>
        <v>87882</v>
      </c>
      <c r="H6320" s="11">
        <v>6.48</v>
      </c>
      <c r="I6320">
        <v>6.62</v>
      </c>
    </row>
    <row r="6321" spans="2:9" ht="30" x14ac:dyDescent="0.25">
      <c r="B6321" s="4">
        <v>87884</v>
      </c>
      <c r="C6321" s="8" t="s">
        <v>8467</v>
      </c>
      <c r="D6321" s="4" t="s">
        <v>64</v>
      </c>
      <c r="E6321" s="11">
        <f t="shared" si="196"/>
        <v>12.56</v>
      </c>
      <c r="F6321">
        <f t="shared" si="197"/>
        <v>87884</v>
      </c>
      <c r="H6321" s="14">
        <v>12.38</v>
      </c>
      <c r="I6321" s="811">
        <v>12.56</v>
      </c>
    </row>
    <row r="6322" spans="2:9" ht="30" x14ac:dyDescent="0.25">
      <c r="B6322" s="6">
        <v>87885</v>
      </c>
      <c r="C6322" s="9" t="s">
        <v>8468</v>
      </c>
      <c r="D6322" s="6" t="s">
        <v>64</v>
      </c>
      <c r="E6322" s="11">
        <f t="shared" si="196"/>
        <v>12.16</v>
      </c>
      <c r="F6322">
        <f t="shared" si="197"/>
        <v>87885</v>
      </c>
      <c r="H6322" s="11">
        <v>12.01</v>
      </c>
      <c r="I6322">
        <v>12.16</v>
      </c>
    </row>
    <row r="6323" spans="2:9" ht="30" x14ac:dyDescent="0.25">
      <c r="B6323" s="4">
        <v>87886</v>
      </c>
      <c r="C6323" s="8" t="s">
        <v>8469</v>
      </c>
      <c r="D6323" s="4" t="s">
        <v>64</v>
      </c>
      <c r="E6323" s="11">
        <f t="shared" si="196"/>
        <v>20.57</v>
      </c>
      <c r="F6323">
        <f t="shared" si="197"/>
        <v>87886</v>
      </c>
      <c r="H6323" s="14">
        <v>20.03</v>
      </c>
      <c r="I6323" s="811">
        <v>20.57</v>
      </c>
    </row>
    <row r="6324" spans="2:9" ht="30" x14ac:dyDescent="0.25">
      <c r="B6324" s="6">
        <v>87887</v>
      </c>
      <c r="C6324" s="9" t="s">
        <v>8470</v>
      </c>
      <c r="D6324" s="6" t="s">
        <v>64</v>
      </c>
      <c r="E6324" s="11">
        <f t="shared" si="196"/>
        <v>19.72</v>
      </c>
      <c r="F6324">
        <f t="shared" si="197"/>
        <v>87887</v>
      </c>
      <c r="H6324" s="11">
        <v>19.260000000000002</v>
      </c>
      <c r="I6324">
        <v>19.72</v>
      </c>
    </row>
    <row r="6325" spans="2:9" ht="30" x14ac:dyDescent="0.25">
      <c r="B6325" s="4">
        <v>87888</v>
      </c>
      <c r="C6325" s="8" t="s">
        <v>8471</v>
      </c>
      <c r="D6325" s="4" t="s">
        <v>64</v>
      </c>
      <c r="E6325" s="11">
        <f t="shared" si="196"/>
        <v>8.31</v>
      </c>
      <c r="F6325">
        <f t="shared" si="197"/>
        <v>87888</v>
      </c>
      <c r="H6325" s="14">
        <v>8</v>
      </c>
      <c r="I6325" s="811">
        <v>8.31</v>
      </c>
    </row>
    <row r="6326" spans="2:9" ht="30" x14ac:dyDescent="0.25">
      <c r="B6326" s="6">
        <v>87889</v>
      </c>
      <c r="C6326" s="9" t="s">
        <v>8472</v>
      </c>
      <c r="D6326" s="6" t="s">
        <v>64</v>
      </c>
      <c r="E6326" s="11">
        <f t="shared" si="196"/>
        <v>8.14</v>
      </c>
      <c r="F6326">
        <f t="shared" si="197"/>
        <v>87889</v>
      </c>
      <c r="H6326" s="11">
        <v>7.85</v>
      </c>
      <c r="I6326">
        <v>8.14</v>
      </c>
    </row>
    <row r="6327" spans="2:9" ht="30" x14ac:dyDescent="0.25">
      <c r="B6327" s="4">
        <v>87891</v>
      </c>
      <c r="C6327" s="8" t="s">
        <v>8473</v>
      </c>
      <c r="D6327" s="4" t="s">
        <v>64</v>
      </c>
      <c r="E6327" s="11">
        <f t="shared" si="196"/>
        <v>14.08</v>
      </c>
      <c r="F6327">
        <f t="shared" si="197"/>
        <v>87891</v>
      </c>
      <c r="H6327" s="14">
        <v>13.75</v>
      </c>
      <c r="I6327" s="811">
        <v>14.08</v>
      </c>
    </row>
    <row r="6328" spans="2:9" ht="30" x14ac:dyDescent="0.25">
      <c r="B6328" s="6">
        <v>87892</v>
      </c>
      <c r="C6328" s="9" t="s">
        <v>8474</v>
      </c>
      <c r="D6328" s="6" t="s">
        <v>64</v>
      </c>
      <c r="E6328" s="11">
        <f t="shared" si="196"/>
        <v>13.68</v>
      </c>
      <c r="F6328">
        <f t="shared" si="197"/>
        <v>87892</v>
      </c>
      <c r="H6328" s="11">
        <v>13.38</v>
      </c>
      <c r="I6328">
        <v>13.68</v>
      </c>
    </row>
    <row r="6329" spans="2:9" ht="30" x14ac:dyDescent="0.25">
      <c r="B6329" s="4">
        <v>87893</v>
      </c>
      <c r="C6329" s="8" t="s">
        <v>8475</v>
      </c>
      <c r="D6329" s="4" t="s">
        <v>64</v>
      </c>
      <c r="E6329" s="11">
        <f t="shared" si="196"/>
        <v>7.12</v>
      </c>
      <c r="F6329">
        <f t="shared" si="197"/>
        <v>87893</v>
      </c>
      <c r="H6329" s="14">
        <v>6.57</v>
      </c>
      <c r="I6329" s="811">
        <v>7.12</v>
      </c>
    </row>
    <row r="6330" spans="2:9" ht="30" x14ac:dyDescent="0.25">
      <c r="B6330" s="6">
        <v>87894</v>
      </c>
      <c r="C6330" s="9" t="s">
        <v>8476</v>
      </c>
      <c r="D6330" s="6" t="s">
        <v>64</v>
      </c>
      <c r="E6330" s="11">
        <f t="shared" si="196"/>
        <v>6.64</v>
      </c>
      <c r="F6330">
        <f t="shared" si="197"/>
        <v>87894</v>
      </c>
      <c r="H6330" s="11">
        <v>6.13</v>
      </c>
      <c r="I6330">
        <v>6.64</v>
      </c>
    </row>
    <row r="6331" spans="2:9" ht="30" x14ac:dyDescent="0.25">
      <c r="B6331" s="4">
        <v>87896</v>
      </c>
      <c r="C6331" s="8" t="s">
        <v>8477</v>
      </c>
      <c r="D6331" s="4" t="s">
        <v>64</v>
      </c>
      <c r="E6331" s="11">
        <f t="shared" si="196"/>
        <v>5.53</v>
      </c>
      <c r="F6331">
        <f t="shared" si="197"/>
        <v>87896</v>
      </c>
      <c r="H6331" s="14">
        <v>5.23</v>
      </c>
      <c r="I6331" s="811">
        <v>5.53</v>
      </c>
    </row>
    <row r="6332" spans="2:9" ht="30" x14ac:dyDescent="0.25">
      <c r="B6332" s="6">
        <v>87897</v>
      </c>
      <c r="C6332" s="9" t="s">
        <v>8478</v>
      </c>
      <c r="D6332" s="6" t="s">
        <v>64</v>
      </c>
      <c r="E6332" s="11">
        <f t="shared" si="196"/>
        <v>5.05</v>
      </c>
      <c r="F6332">
        <f t="shared" si="197"/>
        <v>87897</v>
      </c>
      <c r="H6332" s="11">
        <v>4.79</v>
      </c>
      <c r="I6332">
        <v>5.05</v>
      </c>
    </row>
    <row r="6333" spans="2:9" ht="30" x14ac:dyDescent="0.25">
      <c r="B6333" s="4">
        <v>87899</v>
      </c>
      <c r="C6333" s="8" t="s">
        <v>8479</v>
      </c>
      <c r="D6333" s="4" t="s">
        <v>64</v>
      </c>
      <c r="E6333" s="11">
        <f t="shared" si="196"/>
        <v>8.98</v>
      </c>
      <c r="F6333">
        <f t="shared" si="197"/>
        <v>87899</v>
      </c>
      <c r="H6333" s="14">
        <v>8.59</v>
      </c>
      <c r="I6333" s="811">
        <v>8.98</v>
      </c>
    </row>
    <row r="6334" spans="2:9" ht="30" x14ac:dyDescent="0.25">
      <c r="B6334" s="6">
        <v>87900</v>
      </c>
      <c r="C6334" s="9" t="s">
        <v>8480</v>
      </c>
      <c r="D6334" s="6" t="s">
        <v>64</v>
      </c>
      <c r="E6334" s="11">
        <f t="shared" si="196"/>
        <v>8.81</v>
      </c>
      <c r="F6334">
        <f t="shared" si="197"/>
        <v>87900</v>
      </c>
      <c r="H6334" s="11">
        <v>8.44</v>
      </c>
      <c r="I6334">
        <v>8.81</v>
      </c>
    </row>
    <row r="6335" spans="2:9" ht="30" x14ac:dyDescent="0.25">
      <c r="B6335" s="4">
        <v>87902</v>
      </c>
      <c r="C6335" s="8" t="s">
        <v>8481</v>
      </c>
      <c r="D6335" s="4" t="s">
        <v>64</v>
      </c>
      <c r="E6335" s="11">
        <f t="shared" si="196"/>
        <v>14.75</v>
      </c>
      <c r="F6335">
        <f t="shared" si="197"/>
        <v>87902</v>
      </c>
      <c r="H6335" s="14">
        <v>14.34</v>
      </c>
      <c r="I6335" s="811">
        <v>14.75</v>
      </c>
    </row>
    <row r="6336" spans="2:9" ht="30" x14ac:dyDescent="0.25">
      <c r="B6336" s="6">
        <v>87903</v>
      </c>
      <c r="C6336" s="9" t="s">
        <v>8482</v>
      </c>
      <c r="D6336" s="6" t="s">
        <v>64</v>
      </c>
      <c r="E6336" s="11">
        <f t="shared" si="196"/>
        <v>14.35</v>
      </c>
      <c r="F6336">
        <f t="shared" si="197"/>
        <v>87903</v>
      </c>
      <c r="H6336" s="11">
        <v>13.97</v>
      </c>
      <c r="I6336">
        <v>14.35</v>
      </c>
    </row>
    <row r="6337" spans="2:9" ht="30" x14ac:dyDescent="0.25">
      <c r="B6337" s="4">
        <v>87904</v>
      </c>
      <c r="C6337" s="8" t="s">
        <v>8483</v>
      </c>
      <c r="D6337" s="4" t="s">
        <v>64</v>
      </c>
      <c r="E6337" s="11">
        <f t="shared" si="196"/>
        <v>8.18</v>
      </c>
      <c r="F6337">
        <f t="shared" si="197"/>
        <v>87904</v>
      </c>
      <c r="H6337" s="14">
        <v>7.53</v>
      </c>
      <c r="I6337" s="811">
        <v>8.18</v>
      </c>
    </row>
    <row r="6338" spans="2:9" ht="30" x14ac:dyDescent="0.25">
      <c r="B6338" s="6">
        <v>87905</v>
      </c>
      <c r="C6338" s="9" t="s">
        <v>8484</v>
      </c>
      <c r="D6338" s="6" t="s">
        <v>64</v>
      </c>
      <c r="E6338" s="11">
        <f t="shared" si="196"/>
        <v>7.7</v>
      </c>
      <c r="F6338">
        <f t="shared" si="197"/>
        <v>87905</v>
      </c>
      <c r="H6338" s="11">
        <v>7.09</v>
      </c>
      <c r="I6338">
        <v>7.7</v>
      </c>
    </row>
    <row r="6339" spans="2:9" ht="30" x14ac:dyDescent="0.25">
      <c r="B6339" s="4">
        <v>87907</v>
      </c>
      <c r="C6339" s="8" t="s">
        <v>8485</v>
      </c>
      <c r="D6339" s="4" t="s">
        <v>64</v>
      </c>
      <c r="E6339" s="11">
        <f t="shared" ref="E6339:E6402" si="198">IF($K$2=$H$1,H6339,I6339)</f>
        <v>6.57</v>
      </c>
      <c r="F6339">
        <f t="shared" ref="F6339:F6402" si="199">IF(LEN($B6339)=7,CONCATENATE(MID($B6339,1,6),"00",RIGHT($B6339,1)),IF(LEN($B6339)=8,CONCATENATE(MID($B6339,1,6),"0",RIGHT($B6339,2)),$B6339))</f>
        <v>87907</v>
      </c>
      <c r="H6339" s="14">
        <v>6.18</v>
      </c>
      <c r="I6339" s="811">
        <v>6.57</v>
      </c>
    </row>
    <row r="6340" spans="2:9" ht="30" x14ac:dyDescent="0.25">
      <c r="B6340" s="6">
        <v>87908</v>
      </c>
      <c r="C6340" s="9" t="s">
        <v>8486</v>
      </c>
      <c r="D6340" s="6" t="s">
        <v>64</v>
      </c>
      <c r="E6340" s="11">
        <f t="shared" si="198"/>
        <v>6.09</v>
      </c>
      <c r="F6340">
        <f t="shared" si="199"/>
        <v>87908</v>
      </c>
      <c r="H6340" s="11">
        <v>5.74</v>
      </c>
      <c r="I6340">
        <v>6.09</v>
      </c>
    </row>
    <row r="6341" spans="2:9" ht="30" x14ac:dyDescent="0.25">
      <c r="B6341" s="4">
        <v>87910</v>
      </c>
      <c r="C6341" s="8" t="s">
        <v>8487</v>
      </c>
      <c r="D6341" s="4" t="s">
        <v>64</v>
      </c>
      <c r="E6341" s="11">
        <f t="shared" si="198"/>
        <v>25.63</v>
      </c>
      <c r="F6341">
        <f t="shared" si="199"/>
        <v>87910</v>
      </c>
      <c r="H6341" s="14">
        <v>24.56</v>
      </c>
      <c r="I6341" s="811">
        <v>25.63</v>
      </c>
    </row>
    <row r="6342" spans="2:9" ht="30" x14ac:dyDescent="0.25">
      <c r="B6342" s="6">
        <v>87911</v>
      </c>
      <c r="C6342" s="9" t="s">
        <v>8488</v>
      </c>
      <c r="D6342" s="6" t="s">
        <v>64</v>
      </c>
      <c r="E6342" s="11">
        <f t="shared" si="198"/>
        <v>24.78</v>
      </c>
      <c r="F6342">
        <f t="shared" si="199"/>
        <v>87911</v>
      </c>
      <c r="H6342" s="11">
        <v>23.79</v>
      </c>
      <c r="I6342">
        <v>24.78</v>
      </c>
    </row>
    <row r="6343" spans="2:9" ht="30" x14ac:dyDescent="0.25">
      <c r="B6343" s="4">
        <v>104410</v>
      </c>
      <c r="C6343" s="8" t="s">
        <v>8489</v>
      </c>
      <c r="D6343" s="4" t="s">
        <v>64</v>
      </c>
      <c r="E6343" s="11">
        <f t="shared" si="198"/>
        <v>5.15</v>
      </c>
      <c r="F6343">
        <f t="shared" si="199"/>
        <v>104410</v>
      </c>
      <c r="H6343" s="14">
        <v>4.87</v>
      </c>
      <c r="I6343" s="811">
        <v>5.15</v>
      </c>
    </row>
    <row r="6344" spans="2:9" ht="30" x14ac:dyDescent="0.25">
      <c r="B6344" s="6">
        <v>104411</v>
      </c>
      <c r="C6344" s="9" t="s">
        <v>8490</v>
      </c>
      <c r="D6344" s="6" t="s">
        <v>64</v>
      </c>
      <c r="E6344" s="11">
        <f t="shared" si="198"/>
        <v>5.15</v>
      </c>
      <c r="F6344">
        <f t="shared" si="199"/>
        <v>104411</v>
      </c>
      <c r="H6344" s="11">
        <v>4.87</v>
      </c>
      <c r="I6344">
        <v>5.15</v>
      </c>
    </row>
    <row r="6345" spans="2:9" ht="30" x14ac:dyDescent="0.25">
      <c r="B6345" s="4">
        <v>87411</v>
      </c>
      <c r="C6345" s="8" t="s">
        <v>8878</v>
      </c>
      <c r="D6345" s="4" t="s">
        <v>64</v>
      </c>
      <c r="E6345" s="11">
        <f t="shared" si="198"/>
        <v>17.59</v>
      </c>
      <c r="F6345">
        <f t="shared" si="199"/>
        <v>87411</v>
      </c>
      <c r="H6345" s="14">
        <v>16.79</v>
      </c>
      <c r="I6345" s="811">
        <v>17.59</v>
      </c>
    </row>
    <row r="6346" spans="2:9" ht="30" x14ac:dyDescent="0.25">
      <c r="B6346" s="6">
        <v>87412</v>
      </c>
      <c r="C6346" s="9" t="s">
        <v>8879</v>
      </c>
      <c r="D6346" s="6" t="s">
        <v>64</v>
      </c>
      <c r="E6346" s="11">
        <f t="shared" si="198"/>
        <v>25.01</v>
      </c>
      <c r="F6346">
        <f t="shared" si="199"/>
        <v>87412</v>
      </c>
      <c r="H6346" s="11">
        <v>23.45</v>
      </c>
      <c r="I6346">
        <v>25.01</v>
      </c>
    </row>
    <row r="6347" spans="2:9" ht="30" x14ac:dyDescent="0.25">
      <c r="B6347" s="4">
        <v>87413</v>
      </c>
      <c r="C6347" s="8" t="s">
        <v>8880</v>
      </c>
      <c r="D6347" s="4" t="s">
        <v>64</v>
      </c>
      <c r="E6347" s="11">
        <f t="shared" si="198"/>
        <v>29.27</v>
      </c>
      <c r="F6347">
        <f t="shared" si="199"/>
        <v>87413</v>
      </c>
      <c r="H6347" s="14">
        <v>27.28</v>
      </c>
      <c r="I6347" s="811">
        <v>29.27</v>
      </c>
    </row>
    <row r="6348" spans="2:9" ht="30" x14ac:dyDescent="0.25">
      <c r="B6348" s="6">
        <v>87414</v>
      </c>
      <c r="C6348" s="9" t="s">
        <v>8881</v>
      </c>
      <c r="D6348" s="6" t="s">
        <v>64</v>
      </c>
      <c r="E6348" s="11">
        <f t="shared" si="198"/>
        <v>28.49</v>
      </c>
      <c r="F6348">
        <f t="shared" si="199"/>
        <v>87414</v>
      </c>
      <c r="H6348" s="11">
        <v>27.35</v>
      </c>
      <c r="I6348">
        <v>28.49</v>
      </c>
    </row>
    <row r="6349" spans="2:9" ht="30" x14ac:dyDescent="0.25">
      <c r="B6349" s="4">
        <v>87415</v>
      </c>
      <c r="C6349" s="8" t="s">
        <v>8882</v>
      </c>
      <c r="D6349" s="4" t="s">
        <v>64</v>
      </c>
      <c r="E6349" s="11">
        <f t="shared" si="198"/>
        <v>35.909999999999997</v>
      </c>
      <c r="F6349">
        <f t="shared" si="199"/>
        <v>87415</v>
      </c>
      <c r="H6349" s="14">
        <v>34</v>
      </c>
      <c r="I6349" s="811">
        <v>35.909999999999997</v>
      </c>
    </row>
    <row r="6350" spans="2:9" ht="30" x14ac:dyDescent="0.25">
      <c r="B6350" s="6">
        <v>87416</v>
      </c>
      <c r="C6350" s="9" t="s">
        <v>8883</v>
      </c>
      <c r="D6350" s="6" t="s">
        <v>64</v>
      </c>
      <c r="E6350" s="11">
        <f t="shared" si="198"/>
        <v>40.17</v>
      </c>
      <c r="F6350">
        <f t="shared" si="199"/>
        <v>87416</v>
      </c>
      <c r="H6350" s="11">
        <v>37.83</v>
      </c>
      <c r="I6350">
        <v>40.17</v>
      </c>
    </row>
    <row r="6351" spans="2:9" x14ac:dyDescent="0.25">
      <c r="B6351" s="4">
        <v>87418</v>
      </c>
      <c r="C6351" s="8" t="s">
        <v>8884</v>
      </c>
      <c r="D6351" s="4" t="s">
        <v>64</v>
      </c>
      <c r="E6351" s="11">
        <f t="shared" si="198"/>
        <v>19.940000000000001</v>
      </c>
      <c r="F6351">
        <f t="shared" si="199"/>
        <v>87418</v>
      </c>
      <c r="H6351" s="14">
        <v>18.899999999999999</v>
      </c>
      <c r="I6351" s="811">
        <v>19.940000000000001</v>
      </c>
    </row>
    <row r="6352" spans="2:9" x14ac:dyDescent="0.25">
      <c r="B6352" s="6">
        <v>87421</v>
      </c>
      <c r="C6352" s="9" t="s">
        <v>8885</v>
      </c>
      <c r="D6352" s="6" t="s">
        <v>64</v>
      </c>
      <c r="E6352" s="11">
        <f t="shared" si="198"/>
        <v>31.18</v>
      </c>
      <c r="F6352">
        <f t="shared" si="199"/>
        <v>87421</v>
      </c>
      <c r="H6352" s="11">
        <v>29.76</v>
      </c>
      <c r="I6352">
        <v>31.18</v>
      </c>
    </row>
    <row r="6353" spans="2:9" x14ac:dyDescent="0.25">
      <c r="B6353" s="4">
        <v>87424</v>
      </c>
      <c r="C6353" s="8" t="s">
        <v>8886</v>
      </c>
      <c r="D6353" s="4" t="s">
        <v>64</v>
      </c>
      <c r="E6353" s="11">
        <f t="shared" si="198"/>
        <v>39.46</v>
      </c>
      <c r="F6353">
        <f t="shared" si="199"/>
        <v>87424</v>
      </c>
      <c r="H6353" s="14">
        <v>37.200000000000003</v>
      </c>
      <c r="I6353" s="811">
        <v>39.46</v>
      </c>
    </row>
    <row r="6354" spans="2:9" x14ac:dyDescent="0.25">
      <c r="B6354" s="6">
        <v>87427</v>
      </c>
      <c r="C6354" s="9" t="s">
        <v>8887</v>
      </c>
      <c r="D6354" s="6" t="s">
        <v>64</v>
      </c>
      <c r="E6354" s="11">
        <f t="shared" si="198"/>
        <v>47.28</v>
      </c>
      <c r="F6354">
        <f t="shared" si="199"/>
        <v>87427</v>
      </c>
      <c r="H6354" s="11">
        <v>44.76</v>
      </c>
      <c r="I6354">
        <v>47.28</v>
      </c>
    </row>
    <row r="6355" spans="2:9" ht="30" x14ac:dyDescent="0.25">
      <c r="B6355" s="4">
        <v>87430</v>
      </c>
      <c r="C6355" s="8" t="s">
        <v>8888</v>
      </c>
      <c r="D6355" s="4" t="s">
        <v>64</v>
      </c>
      <c r="E6355" s="11">
        <f t="shared" si="198"/>
        <v>19.39</v>
      </c>
      <c r="F6355">
        <f t="shared" si="199"/>
        <v>87430</v>
      </c>
      <c r="H6355" s="14">
        <v>18.29</v>
      </c>
      <c r="I6355" s="811">
        <v>19.39</v>
      </c>
    </row>
    <row r="6356" spans="2:9" ht="30" x14ac:dyDescent="0.25">
      <c r="B6356" s="6">
        <v>87433</v>
      </c>
      <c r="C6356" s="9" t="s">
        <v>8889</v>
      </c>
      <c r="D6356" s="6" t="s">
        <v>64</v>
      </c>
      <c r="E6356" s="11">
        <f t="shared" si="198"/>
        <v>28.82</v>
      </c>
      <c r="F6356">
        <f t="shared" si="199"/>
        <v>87433</v>
      </c>
      <c r="H6356" s="11">
        <v>27.46</v>
      </c>
      <c r="I6356">
        <v>28.82</v>
      </c>
    </row>
    <row r="6357" spans="2:9" ht="30" x14ac:dyDescent="0.25">
      <c r="B6357" s="4">
        <v>87436</v>
      </c>
      <c r="C6357" s="8" t="s">
        <v>8890</v>
      </c>
      <c r="D6357" s="4" t="s">
        <v>64</v>
      </c>
      <c r="E6357" s="11">
        <f t="shared" si="198"/>
        <v>32.18</v>
      </c>
      <c r="F6357">
        <f t="shared" si="199"/>
        <v>87436</v>
      </c>
      <c r="H6357" s="14">
        <v>30.47</v>
      </c>
      <c r="I6357" s="811">
        <v>32.18</v>
      </c>
    </row>
    <row r="6358" spans="2:9" ht="30" x14ac:dyDescent="0.25">
      <c r="B6358" s="6">
        <v>87439</v>
      </c>
      <c r="C6358" s="9" t="s">
        <v>8891</v>
      </c>
      <c r="D6358" s="6" t="s">
        <v>64</v>
      </c>
      <c r="E6358" s="11">
        <f t="shared" si="198"/>
        <v>39.75</v>
      </c>
      <c r="F6358">
        <f t="shared" si="199"/>
        <v>87439</v>
      </c>
      <c r="H6358" s="11">
        <v>37.74</v>
      </c>
      <c r="I6358">
        <v>39.75</v>
      </c>
    </row>
    <row r="6359" spans="2:9" ht="30" x14ac:dyDescent="0.25">
      <c r="B6359" s="4">
        <v>87527</v>
      </c>
      <c r="C6359" s="8" t="s">
        <v>18869</v>
      </c>
      <c r="D6359" s="4" t="s">
        <v>64</v>
      </c>
      <c r="E6359" s="11">
        <f t="shared" si="198"/>
        <v>37.56</v>
      </c>
      <c r="F6359">
        <f t="shared" si="199"/>
        <v>87527</v>
      </c>
      <c r="H6359" s="14">
        <v>35.26</v>
      </c>
      <c r="I6359" s="811">
        <v>37.56</v>
      </c>
    </row>
    <row r="6360" spans="2:9" ht="30" x14ac:dyDescent="0.25">
      <c r="B6360" s="6">
        <v>87528</v>
      </c>
      <c r="C6360" s="9" t="s">
        <v>18870</v>
      </c>
      <c r="D6360" s="6" t="s">
        <v>64</v>
      </c>
      <c r="E6360" s="11">
        <f t="shared" si="198"/>
        <v>41.37</v>
      </c>
      <c r="F6360">
        <f t="shared" si="199"/>
        <v>87528</v>
      </c>
      <c r="H6360" s="11">
        <v>38.68</v>
      </c>
      <c r="I6360">
        <v>41.37</v>
      </c>
    </row>
    <row r="6361" spans="2:9" ht="30" x14ac:dyDescent="0.25">
      <c r="B6361" s="4">
        <v>87529</v>
      </c>
      <c r="C6361" s="8" t="s">
        <v>18871</v>
      </c>
      <c r="D6361" s="4" t="s">
        <v>64</v>
      </c>
      <c r="E6361" s="11">
        <f t="shared" si="198"/>
        <v>34.729999999999997</v>
      </c>
      <c r="F6361">
        <f t="shared" si="199"/>
        <v>87529</v>
      </c>
      <c r="H6361" s="14">
        <v>32.729999999999997</v>
      </c>
      <c r="I6361" s="811">
        <v>34.729999999999997</v>
      </c>
    </row>
    <row r="6362" spans="2:9" ht="30" x14ac:dyDescent="0.25">
      <c r="B6362" s="6">
        <v>87530</v>
      </c>
      <c r="C6362" s="9" t="s">
        <v>18872</v>
      </c>
      <c r="D6362" s="6" t="s">
        <v>64</v>
      </c>
      <c r="E6362" s="11">
        <f t="shared" si="198"/>
        <v>38.54</v>
      </c>
      <c r="F6362">
        <f t="shared" si="199"/>
        <v>87530</v>
      </c>
      <c r="H6362" s="11">
        <v>36.15</v>
      </c>
      <c r="I6362">
        <v>38.54</v>
      </c>
    </row>
    <row r="6363" spans="2:9" ht="30" x14ac:dyDescent="0.25">
      <c r="B6363" s="4">
        <v>87531</v>
      </c>
      <c r="C6363" s="8" t="s">
        <v>18873</v>
      </c>
      <c r="D6363" s="4" t="s">
        <v>64</v>
      </c>
      <c r="E6363" s="11">
        <f t="shared" si="198"/>
        <v>33.58</v>
      </c>
      <c r="F6363">
        <f t="shared" si="199"/>
        <v>87531</v>
      </c>
      <c r="H6363" s="14">
        <v>31.69</v>
      </c>
      <c r="I6363" s="811">
        <v>33.58</v>
      </c>
    </row>
    <row r="6364" spans="2:9" ht="30" x14ac:dyDescent="0.25">
      <c r="B6364" s="6">
        <v>87532</v>
      </c>
      <c r="C6364" s="9" t="s">
        <v>18874</v>
      </c>
      <c r="D6364" s="6" t="s">
        <v>64</v>
      </c>
      <c r="E6364" s="11">
        <f t="shared" si="198"/>
        <v>37.39</v>
      </c>
      <c r="F6364">
        <f t="shared" si="199"/>
        <v>87532</v>
      </c>
      <c r="H6364" s="11">
        <v>35.11</v>
      </c>
      <c r="I6364">
        <v>37.39</v>
      </c>
    </row>
    <row r="6365" spans="2:9" ht="30" x14ac:dyDescent="0.25">
      <c r="B6365" s="4">
        <v>87535</v>
      </c>
      <c r="C6365" s="8" t="s">
        <v>18875</v>
      </c>
      <c r="D6365" s="4" t="s">
        <v>64</v>
      </c>
      <c r="E6365" s="11">
        <f t="shared" si="198"/>
        <v>31.21</v>
      </c>
      <c r="F6365">
        <f t="shared" si="199"/>
        <v>87535</v>
      </c>
      <c r="H6365" s="14">
        <v>29.56</v>
      </c>
      <c r="I6365" s="811">
        <v>31.21</v>
      </c>
    </row>
    <row r="6366" spans="2:9" ht="30" x14ac:dyDescent="0.25">
      <c r="B6366" s="6">
        <v>87536</v>
      </c>
      <c r="C6366" s="9" t="s">
        <v>18876</v>
      </c>
      <c r="D6366" s="6" t="s">
        <v>64</v>
      </c>
      <c r="E6366" s="11">
        <f t="shared" si="198"/>
        <v>35.020000000000003</v>
      </c>
      <c r="F6366">
        <f t="shared" si="199"/>
        <v>87536</v>
      </c>
      <c r="H6366" s="11">
        <v>32.979999999999997</v>
      </c>
      <c r="I6366">
        <v>35.020000000000003</v>
      </c>
    </row>
    <row r="6367" spans="2:9" ht="30" x14ac:dyDescent="0.25">
      <c r="B6367" s="4">
        <v>87539</v>
      </c>
      <c r="C6367" s="8" t="s">
        <v>18877</v>
      </c>
      <c r="D6367" s="4" t="s">
        <v>64</v>
      </c>
      <c r="E6367" s="11">
        <f t="shared" si="198"/>
        <v>82.3</v>
      </c>
      <c r="F6367">
        <f t="shared" si="199"/>
        <v>87539</v>
      </c>
      <c r="H6367" s="14">
        <v>80.900000000000006</v>
      </c>
      <c r="I6367" s="811">
        <v>82.3</v>
      </c>
    </row>
    <row r="6368" spans="2:9" ht="30" x14ac:dyDescent="0.25">
      <c r="B6368" s="6">
        <v>87543</v>
      </c>
      <c r="C6368" s="9" t="s">
        <v>18878</v>
      </c>
      <c r="D6368" s="6" t="s">
        <v>64</v>
      </c>
      <c r="E6368" s="11">
        <f t="shared" si="198"/>
        <v>30.51</v>
      </c>
      <c r="F6368">
        <f t="shared" si="199"/>
        <v>87543</v>
      </c>
      <c r="H6368" s="11">
        <v>29.78</v>
      </c>
      <c r="I6368">
        <v>30.51</v>
      </c>
    </row>
    <row r="6369" spans="2:9" ht="30" x14ac:dyDescent="0.25">
      <c r="B6369" s="4">
        <v>87545</v>
      </c>
      <c r="C6369" s="8" t="s">
        <v>18879</v>
      </c>
      <c r="D6369" s="4" t="s">
        <v>64</v>
      </c>
      <c r="E6369" s="11">
        <f t="shared" si="198"/>
        <v>27.76</v>
      </c>
      <c r="F6369">
        <f t="shared" si="199"/>
        <v>87545</v>
      </c>
      <c r="H6369" s="14">
        <v>25.9</v>
      </c>
      <c r="I6369" s="811">
        <v>27.76</v>
      </c>
    </row>
    <row r="6370" spans="2:9" ht="30" x14ac:dyDescent="0.25">
      <c r="B6370" s="6">
        <v>87546</v>
      </c>
      <c r="C6370" s="9" t="s">
        <v>18880</v>
      </c>
      <c r="D6370" s="6" t="s">
        <v>64</v>
      </c>
      <c r="E6370" s="11">
        <f t="shared" si="198"/>
        <v>30.19</v>
      </c>
      <c r="F6370">
        <f t="shared" si="199"/>
        <v>87546</v>
      </c>
      <c r="H6370" s="11">
        <v>28.09</v>
      </c>
      <c r="I6370">
        <v>30.19</v>
      </c>
    </row>
    <row r="6371" spans="2:9" ht="30" x14ac:dyDescent="0.25">
      <c r="B6371" s="4">
        <v>87547</v>
      </c>
      <c r="C6371" s="8" t="s">
        <v>18881</v>
      </c>
      <c r="D6371" s="4" t="s">
        <v>64</v>
      </c>
      <c r="E6371" s="11">
        <f t="shared" si="198"/>
        <v>24.92</v>
      </c>
      <c r="F6371">
        <f t="shared" si="199"/>
        <v>87547</v>
      </c>
      <c r="H6371" s="14">
        <v>23.36</v>
      </c>
      <c r="I6371" s="811">
        <v>24.92</v>
      </c>
    </row>
    <row r="6372" spans="2:9" ht="30" x14ac:dyDescent="0.25">
      <c r="B6372" s="6">
        <v>87548</v>
      </c>
      <c r="C6372" s="9" t="s">
        <v>18882</v>
      </c>
      <c r="D6372" s="6" t="s">
        <v>64</v>
      </c>
      <c r="E6372" s="11">
        <f t="shared" si="198"/>
        <v>27.35</v>
      </c>
      <c r="F6372">
        <f t="shared" si="199"/>
        <v>87548</v>
      </c>
      <c r="H6372" s="11">
        <v>25.55</v>
      </c>
      <c r="I6372">
        <v>27.35</v>
      </c>
    </row>
    <row r="6373" spans="2:9" ht="30" x14ac:dyDescent="0.25">
      <c r="B6373" s="4">
        <v>87549</v>
      </c>
      <c r="C6373" s="8" t="s">
        <v>18883</v>
      </c>
      <c r="D6373" s="4" t="s">
        <v>64</v>
      </c>
      <c r="E6373" s="11">
        <f t="shared" si="198"/>
        <v>23.78</v>
      </c>
      <c r="F6373">
        <f t="shared" si="199"/>
        <v>87549</v>
      </c>
      <c r="H6373" s="14">
        <v>22.33</v>
      </c>
      <c r="I6373" s="811">
        <v>23.78</v>
      </c>
    </row>
    <row r="6374" spans="2:9" ht="30" x14ac:dyDescent="0.25">
      <c r="B6374" s="6">
        <v>87550</v>
      </c>
      <c r="C6374" s="9" t="s">
        <v>18884</v>
      </c>
      <c r="D6374" s="6" t="s">
        <v>64</v>
      </c>
      <c r="E6374" s="11">
        <f t="shared" si="198"/>
        <v>26.21</v>
      </c>
      <c r="F6374">
        <f t="shared" si="199"/>
        <v>87550</v>
      </c>
      <c r="H6374" s="11">
        <v>24.52</v>
      </c>
      <c r="I6374">
        <v>26.21</v>
      </c>
    </row>
    <row r="6375" spans="2:9" ht="30" x14ac:dyDescent="0.25">
      <c r="B6375" s="4">
        <v>87553</v>
      </c>
      <c r="C6375" s="8" t="s">
        <v>18885</v>
      </c>
      <c r="D6375" s="4" t="s">
        <v>64</v>
      </c>
      <c r="E6375" s="11">
        <f t="shared" si="198"/>
        <v>21.4</v>
      </c>
      <c r="F6375">
        <f t="shared" si="199"/>
        <v>87553</v>
      </c>
      <c r="H6375" s="14">
        <v>20.2</v>
      </c>
      <c r="I6375" s="811">
        <v>21.4</v>
      </c>
    </row>
    <row r="6376" spans="2:9" ht="30" x14ac:dyDescent="0.25">
      <c r="B6376" s="6">
        <v>87554</v>
      </c>
      <c r="C6376" s="9" t="s">
        <v>18886</v>
      </c>
      <c r="D6376" s="6" t="s">
        <v>64</v>
      </c>
      <c r="E6376" s="11">
        <f t="shared" si="198"/>
        <v>23.83</v>
      </c>
      <c r="F6376">
        <f t="shared" si="199"/>
        <v>87554</v>
      </c>
      <c r="H6376" s="11">
        <v>22.39</v>
      </c>
      <c r="I6376">
        <v>23.83</v>
      </c>
    </row>
    <row r="6377" spans="2:9" ht="30" x14ac:dyDescent="0.25">
      <c r="B6377" s="4">
        <v>87557</v>
      </c>
      <c r="C6377" s="8" t="s">
        <v>18887</v>
      </c>
      <c r="D6377" s="4" t="s">
        <v>64</v>
      </c>
      <c r="E6377" s="11">
        <f t="shared" si="198"/>
        <v>53.87</v>
      </c>
      <c r="F6377">
        <f t="shared" si="199"/>
        <v>87557</v>
      </c>
      <c r="H6377" s="14">
        <v>52.83</v>
      </c>
      <c r="I6377" s="811">
        <v>53.87</v>
      </c>
    </row>
    <row r="6378" spans="2:9" ht="30" x14ac:dyDescent="0.25">
      <c r="B6378" s="6">
        <v>87561</v>
      </c>
      <c r="C6378" s="9" t="s">
        <v>18888</v>
      </c>
      <c r="D6378" s="6" t="s">
        <v>64</v>
      </c>
      <c r="E6378" s="11">
        <f t="shared" si="198"/>
        <v>53.35</v>
      </c>
      <c r="F6378">
        <f t="shared" si="199"/>
        <v>87561</v>
      </c>
      <c r="H6378" s="11">
        <v>52.37</v>
      </c>
      <c r="I6378">
        <v>53.35</v>
      </c>
    </row>
    <row r="6379" spans="2:9" ht="30" x14ac:dyDescent="0.25">
      <c r="B6379" s="4">
        <v>87775</v>
      </c>
      <c r="C6379" s="8" t="s">
        <v>8018</v>
      </c>
      <c r="D6379" s="4" t="s">
        <v>64</v>
      </c>
      <c r="E6379" s="11">
        <f t="shared" si="198"/>
        <v>52.51</v>
      </c>
      <c r="F6379">
        <f t="shared" si="199"/>
        <v>87775</v>
      </c>
      <c r="H6379" s="14">
        <v>49.08</v>
      </c>
      <c r="I6379" s="811">
        <v>52.51</v>
      </c>
    </row>
    <row r="6380" spans="2:9" ht="30" x14ac:dyDescent="0.25">
      <c r="B6380" s="6">
        <v>87777</v>
      </c>
      <c r="C6380" s="9" t="s">
        <v>8019</v>
      </c>
      <c r="D6380" s="6" t="s">
        <v>64</v>
      </c>
      <c r="E6380" s="11">
        <f t="shared" si="198"/>
        <v>56.45</v>
      </c>
      <c r="F6380">
        <f t="shared" si="199"/>
        <v>87777</v>
      </c>
      <c r="H6380" s="11">
        <v>52.61</v>
      </c>
      <c r="I6380">
        <v>56.45</v>
      </c>
    </row>
    <row r="6381" spans="2:9" ht="30" x14ac:dyDescent="0.25">
      <c r="B6381" s="4">
        <v>87778</v>
      </c>
      <c r="C6381" s="8" t="s">
        <v>8020</v>
      </c>
      <c r="D6381" s="4" t="s">
        <v>64</v>
      </c>
      <c r="E6381" s="11">
        <f t="shared" si="198"/>
        <v>104.89</v>
      </c>
      <c r="F6381">
        <f t="shared" si="199"/>
        <v>87778</v>
      </c>
      <c r="H6381" s="14">
        <v>101.76</v>
      </c>
      <c r="I6381" s="811">
        <v>104.89</v>
      </c>
    </row>
    <row r="6382" spans="2:9" ht="30" x14ac:dyDescent="0.25">
      <c r="B6382" s="6">
        <v>87779</v>
      </c>
      <c r="C6382" s="9" t="s">
        <v>8021</v>
      </c>
      <c r="D6382" s="6" t="s">
        <v>64</v>
      </c>
      <c r="E6382" s="11">
        <f t="shared" si="198"/>
        <v>67.52</v>
      </c>
      <c r="F6382">
        <f t="shared" si="199"/>
        <v>87779</v>
      </c>
      <c r="H6382" s="11">
        <v>63.1</v>
      </c>
      <c r="I6382">
        <v>67.52</v>
      </c>
    </row>
    <row r="6383" spans="2:9" ht="30" x14ac:dyDescent="0.25">
      <c r="B6383" s="4">
        <v>87781</v>
      </c>
      <c r="C6383" s="8" t="s">
        <v>8022</v>
      </c>
      <c r="D6383" s="4" t="s">
        <v>64</v>
      </c>
      <c r="E6383" s="11">
        <f t="shared" si="198"/>
        <v>72.8</v>
      </c>
      <c r="F6383">
        <f t="shared" si="199"/>
        <v>87781</v>
      </c>
      <c r="H6383" s="14">
        <v>67.84</v>
      </c>
      <c r="I6383" s="811">
        <v>72.8</v>
      </c>
    </row>
    <row r="6384" spans="2:9" ht="30" x14ac:dyDescent="0.25">
      <c r="B6384" s="6">
        <v>87783</v>
      </c>
      <c r="C6384" s="9" t="s">
        <v>8023</v>
      </c>
      <c r="D6384" s="6" t="s">
        <v>64</v>
      </c>
      <c r="E6384" s="11">
        <f t="shared" si="198"/>
        <v>137.99</v>
      </c>
      <c r="F6384">
        <f t="shared" si="199"/>
        <v>87783</v>
      </c>
      <c r="H6384" s="11">
        <v>133.94</v>
      </c>
      <c r="I6384">
        <v>137.99</v>
      </c>
    </row>
    <row r="6385" spans="2:9" ht="30" x14ac:dyDescent="0.25">
      <c r="B6385" s="4">
        <v>87784</v>
      </c>
      <c r="C6385" s="8" t="s">
        <v>8024</v>
      </c>
      <c r="D6385" s="4" t="s">
        <v>64</v>
      </c>
      <c r="E6385" s="11">
        <f t="shared" si="198"/>
        <v>73.8</v>
      </c>
      <c r="F6385">
        <f t="shared" si="199"/>
        <v>87784</v>
      </c>
      <c r="H6385" s="14">
        <v>69.28</v>
      </c>
      <c r="I6385" s="811">
        <v>73.8</v>
      </c>
    </row>
    <row r="6386" spans="2:9" ht="30" x14ac:dyDescent="0.25">
      <c r="B6386" s="6">
        <v>87786</v>
      </c>
      <c r="C6386" s="9" t="s">
        <v>8025</v>
      </c>
      <c r="D6386" s="6" t="s">
        <v>64</v>
      </c>
      <c r="E6386" s="11">
        <f t="shared" si="198"/>
        <v>80.42</v>
      </c>
      <c r="F6386">
        <f t="shared" si="199"/>
        <v>87786</v>
      </c>
      <c r="H6386" s="11">
        <v>75.22</v>
      </c>
      <c r="I6386">
        <v>80.42</v>
      </c>
    </row>
    <row r="6387" spans="2:9" ht="30" x14ac:dyDescent="0.25">
      <c r="B6387" s="4">
        <v>87787</v>
      </c>
      <c r="C6387" s="8" t="s">
        <v>8026</v>
      </c>
      <c r="D6387" s="4" t="s">
        <v>64</v>
      </c>
      <c r="E6387" s="11">
        <f t="shared" si="198"/>
        <v>163.08000000000001</v>
      </c>
      <c r="F6387">
        <f t="shared" si="199"/>
        <v>87787</v>
      </c>
      <c r="H6387" s="14">
        <v>158.94999999999999</v>
      </c>
      <c r="I6387" s="811">
        <v>163.08000000000001</v>
      </c>
    </row>
    <row r="6388" spans="2:9" ht="30" x14ac:dyDescent="0.25">
      <c r="B6388" s="6">
        <v>87788</v>
      </c>
      <c r="C6388" s="9" t="s">
        <v>8027</v>
      </c>
      <c r="D6388" s="6" t="s">
        <v>64</v>
      </c>
      <c r="E6388" s="11">
        <f t="shared" si="198"/>
        <v>86.83</v>
      </c>
      <c r="F6388">
        <f t="shared" si="199"/>
        <v>87788</v>
      </c>
      <c r="H6388" s="11">
        <v>81.260000000000005</v>
      </c>
      <c r="I6388">
        <v>86.83</v>
      </c>
    </row>
    <row r="6389" spans="2:9" ht="30" x14ac:dyDescent="0.25">
      <c r="B6389" s="4">
        <v>87790</v>
      </c>
      <c r="C6389" s="8" t="s">
        <v>1015</v>
      </c>
      <c r="D6389" s="4" t="s">
        <v>64</v>
      </c>
      <c r="E6389" s="11">
        <f t="shared" si="198"/>
        <v>94.12</v>
      </c>
      <c r="F6389">
        <f t="shared" si="199"/>
        <v>87790</v>
      </c>
      <c r="H6389" s="14">
        <v>87.8</v>
      </c>
      <c r="I6389" s="811">
        <v>94.12</v>
      </c>
    </row>
    <row r="6390" spans="2:9" ht="45" x14ac:dyDescent="0.25">
      <c r="B6390" s="6">
        <v>87791</v>
      </c>
      <c r="C6390" s="9" t="s">
        <v>8028</v>
      </c>
      <c r="D6390" s="6" t="s">
        <v>64</v>
      </c>
      <c r="E6390" s="11">
        <f t="shared" si="198"/>
        <v>179.61</v>
      </c>
      <c r="F6390">
        <f t="shared" si="199"/>
        <v>87791</v>
      </c>
      <c r="H6390" s="11">
        <v>175.01</v>
      </c>
      <c r="I6390">
        <v>179.61</v>
      </c>
    </row>
    <row r="6391" spans="2:9" ht="30" x14ac:dyDescent="0.25">
      <c r="B6391" s="4">
        <v>87792</v>
      </c>
      <c r="C6391" s="8" t="s">
        <v>8029</v>
      </c>
      <c r="D6391" s="4" t="s">
        <v>64</v>
      </c>
      <c r="E6391" s="11">
        <f t="shared" si="198"/>
        <v>39.29</v>
      </c>
      <c r="F6391">
        <f t="shared" si="199"/>
        <v>87792</v>
      </c>
      <c r="H6391" s="14">
        <v>37.119999999999997</v>
      </c>
      <c r="I6391" s="811">
        <v>39.29</v>
      </c>
    </row>
    <row r="6392" spans="2:9" ht="30" x14ac:dyDescent="0.25">
      <c r="B6392" s="6">
        <v>87794</v>
      </c>
      <c r="C6392" s="9" t="s">
        <v>8030</v>
      </c>
      <c r="D6392" s="6" t="s">
        <v>64</v>
      </c>
      <c r="E6392" s="11">
        <f t="shared" si="198"/>
        <v>42.97</v>
      </c>
      <c r="F6392">
        <f t="shared" si="199"/>
        <v>87794</v>
      </c>
      <c r="H6392" s="11">
        <v>40.42</v>
      </c>
      <c r="I6392">
        <v>42.97</v>
      </c>
    </row>
    <row r="6393" spans="2:9" ht="45" x14ac:dyDescent="0.25">
      <c r="B6393" s="4">
        <v>87795</v>
      </c>
      <c r="C6393" s="8" t="s">
        <v>8031</v>
      </c>
      <c r="D6393" s="4" t="s">
        <v>64</v>
      </c>
      <c r="E6393" s="11">
        <f t="shared" si="198"/>
        <v>89.12</v>
      </c>
      <c r="F6393">
        <f t="shared" si="199"/>
        <v>87795</v>
      </c>
      <c r="H6393" s="14">
        <v>87.14</v>
      </c>
      <c r="I6393" s="811">
        <v>89.12</v>
      </c>
    </row>
    <row r="6394" spans="2:9" ht="30" x14ac:dyDescent="0.25">
      <c r="B6394" s="6">
        <v>87797</v>
      </c>
      <c r="C6394" s="9" t="s">
        <v>8032</v>
      </c>
      <c r="D6394" s="6" t="s">
        <v>64</v>
      </c>
      <c r="E6394" s="11">
        <f t="shared" si="198"/>
        <v>53.94</v>
      </c>
      <c r="F6394">
        <f t="shared" si="199"/>
        <v>87797</v>
      </c>
      <c r="H6394" s="11">
        <v>50.79</v>
      </c>
      <c r="I6394">
        <v>53.94</v>
      </c>
    </row>
    <row r="6395" spans="2:9" ht="30" x14ac:dyDescent="0.25">
      <c r="B6395" s="4">
        <v>87799</v>
      </c>
      <c r="C6395" s="8" t="s">
        <v>8033</v>
      </c>
      <c r="D6395" s="4" t="s">
        <v>64</v>
      </c>
      <c r="E6395" s="11">
        <f t="shared" si="198"/>
        <v>58.87</v>
      </c>
      <c r="F6395">
        <f t="shared" si="199"/>
        <v>87799</v>
      </c>
      <c r="H6395" s="14">
        <v>55.21</v>
      </c>
      <c r="I6395" s="811">
        <v>58.87</v>
      </c>
    </row>
    <row r="6396" spans="2:9" ht="45" x14ac:dyDescent="0.25">
      <c r="B6396" s="6">
        <v>87800</v>
      </c>
      <c r="C6396" s="9" t="s">
        <v>8034</v>
      </c>
      <c r="D6396" s="6" t="s">
        <v>64</v>
      </c>
      <c r="E6396" s="11">
        <f t="shared" si="198"/>
        <v>120.53</v>
      </c>
      <c r="F6396">
        <f t="shared" si="199"/>
        <v>87800</v>
      </c>
      <c r="H6396" s="11">
        <v>117.65</v>
      </c>
      <c r="I6396">
        <v>120.53</v>
      </c>
    </row>
    <row r="6397" spans="2:9" ht="30" x14ac:dyDescent="0.25">
      <c r="B6397" s="4">
        <v>87801</v>
      </c>
      <c r="C6397" s="8" t="s">
        <v>8035</v>
      </c>
      <c r="D6397" s="4" t="s">
        <v>64</v>
      </c>
      <c r="E6397" s="11">
        <f t="shared" si="198"/>
        <v>59.81</v>
      </c>
      <c r="F6397">
        <f t="shared" si="199"/>
        <v>87801</v>
      </c>
      <c r="H6397" s="14">
        <v>56.57</v>
      </c>
      <c r="I6397" s="811">
        <v>59.81</v>
      </c>
    </row>
    <row r="6398" spans="2:9" ht="30" x14ac:dyDescent="0.25">
      <c r="B6398" s="6">
        <v>87803</v>
      </c>
      <c r="C6398" s="9" t="s">
        <v>8036</v>
      </c>
      <c r="D6398" s="6" t="s">
        <v>64</v>
      </c>
      <c r="E6398" s="11">
        <f t="shared" si="198"/>
        <v>65.989999999999995</v>
      </c>
      <c r="F6398">
        <f t="shared" si="199"/>
        <v>87803</v>
      </c>
      <c r="H6398" s="11">
        <v>62.12</v>
      </c>
      <c r="I6398">
        <v>65.989999999999995</v>
      </c>
    </row>
    <row r="6399" spans="2:9" ht="45" x14ac:dyDescent="0.25">
      <c r="B6399" s="4">
        <v>87804</v>
      </c>
      <c r="C6399" s="8" t="s">
        <v>8037</v>
      </c>
      <c r="D6399" s="4" t="s">
        <v>64</v>
      </c>
      <c r="E6399" s="11">
        <f t="shared" si="198"/>
        <v>143.97999999999999</v>
      </c>
      <c r="F6399">
        <f t="shared" si="199"/>
        <v>87804</v>
      </c>
      <c r="H6399" s="14">
        <v>141.02000000000001</v>
      </c>
      <c r="I6399" s="811">
        <v>143.97999999999999</v>
      </c>
    </row>
    <row r="6400" spans="2:9" ht="30" x14ac:dyDescent="0.25">
      <c r="B6400" s="6">
        <v>87805</v>
      </c>
      <c r="C6400" s="9" t="s">
        <v>8038</v>
      </c>
      <c r="D6400" s="6" t="s">
        <v>64</v>
      </c>
      <c r="E6400" s="11">
        <f t="shared" si="198"/>
        <v>65.260000000000005</v>
      </c>
      <c r="F6400">
        <f t="shared" si="199"/>
        <v>87805</v>
      </c>
      <c r="H6400" s="11">
        <v>61.73</v>
      </c>
      <c r="I6400">
        <v>65.260000000000005</v>
      </c>
    </row>
    <row r="6401" spans="2:9" ht="30" x14ac:dyDescent="0.25">
      <c r="B6401" s="4">
        <v>87807</v>
      </c>
      <c r="C6401" s="8" t="s">
        <v>8039</v>
      </c>
      <c r="D6401" s="4" t="s">
        <v>64</v>
      </c>
      <c r="E6401" s="11">
        <f t="shared" si="198"/>
        <v>72.069999999999993</v>
      </c>
      <c r="F6401">
        <f t="shared" si="199"/>
        <v>87807</v>
      </c>
      <c r="H6401" s="14">
        <v>67.84</v>
      </c>
      <c r="I6401" s="811">
        <v>72.069999999999993</v>
      </c>
    </row>
    <row r="6402" spans="2:9" ht="45" x14ac:dyDescent="0.25">
      <c r="B6402" s="6">
        <v>87808</v>
      </c>
      <c r="C6402" s="9" t="s">
        <v>8040</v>
      </c>
      <c r="D6402" s="6" t="s">
        <v>64</v>
      </c>
      <c r="E6402" s="11">
        <f t="shared" si="198"/>
        <v>155.06</v>
      </c>
      <c r="F6402">
        <f t="shared" si="199"/>
        <v>87808</v>
      </c>
      <c r="H6402" s="11">
        <v>152.13</v>
      </c>
      <c r="I6402">
        <v>155.06</v>
      </c>
    </row>
    <row r="6403" spans="2:9" ht="45" x14ac:dyDescent="0.25">
      <c r="B6403" s="4">
        <v>87809</v>
      </c>
      <c r="C6403" s="8" t="s">
        <v>8041</v>
      </c>
      <c r="D6403" s="4" t="s">
        <v>64</v>
      </c>
      <c r="E6403" s="11">
        <f t="shared" ref="E6403:E6466" si="200">IF($K$2=$H$1,H6403,I6403)</f>
        <v>73.040000000000006</v>
      </c>
      <c r="F6403">
        <f t="shared" ref="F6403:F6466" si="201">IF(LEN($B6403)=7,CONCATENATE(MID($B6403,1,6),"00",RIGHT($B6403,1)),IF(LEN($B6403)=8,CONCATENATE(MID($B6403,1,6),"0",RIGHT($B6403,2)),$B6403))</f>
        <v>87809</v>
      </c>
      <c r="H6403" s="14">
        <v>67.12</v>
      </c>
      <c r="I6403" s="811">
        <v>73.040000000000006</v>
      </c>
    </row>
    <row r="6404" spans="2:9" ht="30" x14ac:dyDescent="0.25">
      <c r="B6404" s="6">
        <v>87811</v>
      </c>
      <c r="C6404" s="9" t="s">
        <v>8042</v>
      </c>
      <c r="D6404" s="6" t="s">
        <v>64</v>
      </c>
      <c r="E6404" s="11">
        <f t="shared" si="200"/>
        <v>76.72</v>
      </c>
      <c r="F6404">
        <f t="shared" si="201"/>
        <v>87811</v>
      </c>
      <c r="H6404" s="11">
        <v>70.42</v>
      </c>
      <c r="I6404">
        <v>76.72</v>
      </c>
    </row>
    <row r="6405" spans="2:9" ht="30" x14ac:dyDescent="0.25">
      <c r="B6405" s="4">
        <v>87812</v>
      </c>
      <c r="C6405" s="8" t="s">
        <v>8043</v>
      </c>
      <c r="D6405" s="4" t="s">
        <v>64</v>
      </c>
      <c r="E6405" s="11">
        <f t="shared" si="200"/>
        <v>119.48</v>
      </c>
      <c r="F6405">
        <f t="shared" si="201"/>
        <v>87812</v>
      </c>
      <c r="H6405" s="14">
        <v>114.08</v>
      </c>
      <c r="I6405" s="811">
        <v>119.48</v>
      </c>
    </row>
    <row r="6406" spans="2:9" ht="45" x14ac:dyDescent="0.25">
      <c r="B6406" s="6">
        <v>87813</v>
      </c>
      <c r="C6406" s="9" t="s">
        <v>8044</v>
      </c>
      <c r="D6406" s="6" t="s">
        <v>64</v>
      </c>
      <c r="E6406" s="11">
        <f t="shared" si="200"/>
        <v>87.69</v>
      </c>
      <c r="F6406">
        <f t="shared" si="201"/>
        <v>87813</v>
      </c>
      <c r="H6406" s="11">
        <v>80.790000000000006</v>
      </c>
      <c r="I6406">
        <v>87.69</v>
      </c>
    </row>
    <row r="6407" spans="2:9" ht="30" x14ac:dyDescent="0.25">
      <c r="B6407" s="4">
        <v>87815</v>
      </c>
      <c r="C6407" s="8" t="s">
        <v>8045</v>
      </c>
      <c r="D6407" s="4" t="s">
        <v>64</v>
      </c>
      <c r="E6407" s="11">
        <f t="shared" si="200"/>
        <v>92.62</v>
      </c>
      <c r="F6407">
        <f t="shared" si="201"/>
        <v>87815</v>
      </c>
      <c r="H6407" s="14">
        <v>85.21</v>
      </c>
      <c r="I6407" s="811">
        <v>92.62</v>
      </c>
    </row>
    <row r="6408" spans="2:9" ht="30" x14ac:dyDescent="0.25">
      <c r="B6408" s="6">
        <v>87816</v>
      </c>
      <c r="C6408" s="9" t="s">
        <v>8046</v>
      </c>
      <c r="D6408" s="6" t="s">
        <v>64</v>
      </c>
      <c r="E6408" s="11">
        <f t="shared" si="200"/>
        <v>150.91999999999999</v>
      </c>
      <c r="F6408">
        <f t="shared" si="201"/>
        <v>87816</v>
      </c>
      <c r="H6408" s="11">
        <v>144.63999999999999</v>
      </c>
      <c r="I6408">
        <v>150.91999999999999</v>
      </c>
    </row>
    <row r="6409" spans="2:9" ht="45" x14ac:dyDescent="0.25">
      <c r="B6409" s="4">
        <v>87817</v>
      </c>
      <c r="C6409" s="8" t="s">
        <v>8047</v>
      </c>
      <c r="D6409" s="4" t="s">
        <v>64</v>
      </c>
      <c r="E6409" s="11">
        <f t="shared" si="200"/>
        <v>93.56</v>
      </c>
      <c r="F6409">
        <f t="shared" si="201"/>
        <v>87817</v>
      </c>
      <c r="H6409" s="14">
        <v>86.57</v>
      </c>
      <c r="I6409" s="811">
        <v>93.56</v>
      </c>
    </row>
    <row r="6410" spans="2:9" ht="30" x14ac:dyDescent="0.25">
      <c r="B6410" s="6">
        <v>87819</v>
      </c>
      <c r="C6410" s="9" t="s">
        <v>8048</v>
      </c>
      <c r="D6410" s="6" t="s">
        <v>64</v>
      </c>
      <c r="E6410" s="11">
        <f t="shared" si="200"/>
        <v>99.74</v>
      </c>
      <c r="F6410">
        <f t="shared" si="201"/>
        <v>87819</v>
      </c>
      <c r="H6410" s="11">
        <v>92.12</v>
      </c>
      <c r="I6410">
        <v>99.74</v>
      </c>
    </row>
    <row r="6411" spans="2:9" ht="30" x14ac:dyDescent="0.25">
      <c r="B6411" s="4">
        <v>87820</v>
      </c>
      <c r="C6411" s="8" t="s">
        <v>8049</v>
      </c>
      <c r="D6411" s="4" t="s">
        <v>64</v>
      </c>
      <c r="E6411" s="11">
        <f t="shared" si="200"/>
        <v>174.37</v>
      </c>
      <c r="F6411">
        <f t="shared" si="201"/>
        <v>87820</v>
      </c>
      <c r="H6411" s="14">
        <v>168.01</v>
      </c>
      <c r="I6411" s="811">
        <v>174.37</v>
      </c>
    </row>
    <row r="6412" spans="2:9" ht="45" x14ac:dyDescent="0.25">
      <c r="B6412" s="6">
        <v>87821</v>
      </c>
      <c r="C6412" s="9" t="s">
        <v>8050</v>
      </c>
      <c r="D6412" s="6" t="s">
        <v>64</v>
      </c>
      <c r="E6412" s="11">
        <f t="shared" si="200"/>
        <v>121.16</v>
      </c>
      <c r="F6412">
        <f t="shared" si="201"/>
        <v>87821</v>
      </c>
      <c r="H6412" s="11">
        <v>111.63</v>
      </c>
      <c r="I6412">
        <v>121.16</v>
      </c>
    </row>
    <row r="6413" spans="2:9" ht="30" x14ac:dyDescent="0.25">
      <c r="B6413" s="4">
        <v>87823</v>
      </c>
      <c r="C6413" s="8" t="s">
        <v>9252</v>
      </c>
      <c r="D6413" s="4" t="s">
        <v>64</v>
      </c>
      <c r="E6413" s="11">
        <f t="shared" si="200"/>
        <v>127.97</v>
      </c>
      <c r="F6413">
        <f t="shared" si="201"/>
        <v>87823</v>
      </c>
      <c r="H6413" s="14">
        <v>117.74</v>
      </c>
      <c r="I6413" s="811">
        <v>127.97</v>
      </c>
    </row>
    <row r="6414" spans="2:9" ht="45" x14ac:dyDescent="0.25">
      <c r="B6414" s="6">
        <v>87824</v>
      </c>
      <c r="C6414" s="9" t="s">
        <v>8051</v>
      </c>
      <c r="D6414" s="6" t="s">
        <v>64</v>
      </c>
      <c r="E6414" s="11">
        <f t="shared" si="200"/>
        <v>199.8</v>
      </c>
      <c r="F6414">
        <f t="shared" si="201"/>
        <v>87824</v>
      </c>
      <c r="H6414" s="11">
        <v>192.01</v>
      </c>
      <c r="I6414">
        <v>199.8</v>
      </c>
    </row>
    <row r="6415" spans="2:9" ht="45" x14ac:dyDescent="0.25">
      <c r="B6415" s="4">
        <v>87825</v>
      </c>
      <c r="C6415" s="8" t="s">
        <v>8052</v>
      </c>
      <c r="D6415" s="4" t="s">
        <v>64</v>
      </c>
      <c r="E6415" s="11">
        <f t="shared" si="200"/>
        <v>68.69</v>
      </c>
      <c r="F6415">
        <f t="shared" si="201"/>
        <v>87825</v>
      </c>
      <c r="H6415" s="14">
        <v>63.54</v>
      </c>
      <c r="I6415" s="811">
        <v>68.69</v>
      </c>
    </row>
    <row r="6416" spans="2:9" ht="30" x14ac:dyDescent="0.25">
      <c r="B6416" s="6">
        <v>87827</v>
      </c>
      <c r="C6416" s="9" t="s">
        <v>8053</v>
      </c>
      <c r="D6416" s="6" t="s">
        <v>64</v>
      </c>
      <c r="E6416" s="11">
        <f t="shared" si="200"/>
        <v>73.2</v>
      </c>
      <c r="F6416">
        <f t="shared" si="201"/>
        <v>87827</v>
      </c>
      <c r="H6416" s="11">
        <v>67.58</v>
      </c>
      <c r="I6416">
        <v>73.2</v>
      </c>
    </row>
    <row r="6417" spans="2:9" ht="30" x14ac:dyDescent="0.25">
      <c r="B6417" s="4">
        <v>87828</v>
      </c>
      <c r="C6417" s="8" t="s">
        <v>8054</v>
      </c>
      <c r="D6417" s="4" t="s">
        <v>64</v>
      </c>
      <c r="E6417" s="11">
        <f t="shared" si="200"/>
        <v>127.56</v>
      </c>
      <c r="F6417">
        <f t="shared" si="201"/>
        <v>87828</v>
      </c>
      <c r="H6417" s="14">
        <v>122.86</v>
      </c>
      <c r="I6417" s="811">
        <v>127.56</v>
      </c>
    </row>
    <row r="6418" spans="2:9" ht="45" x14ac:dyDescent="0.25">
      <c r="B6418" s="6">
        <v>87829</v>
      </c>
      <c r="C6418" s="9" t="s">
        <v>8055</v>
      </c>
      <c r="D6418" s="6" t="s">
        <v>64</v>
      </c>
      <c r="E6418" s="11">
        <f t="shared" si="200"/>
        <v>83.34</v>
      </c>
      <c r="F6418">
        <f t="shared" si="201"/>
        <v>87829</v>
      </c>
      <c r="H6418" s="11">
        <v>77.33</v>
      </c>
      <c r="I6418">
        <v>83.34</v>
      </c>
    </row>
    <row r="6419" spans="2:9" ht="30" x14ac:dyDescent="0.25">
      <c r="B6419" s="4">
        <v>87831</v>
      </c>
      <c r="C6419" s="8" t="s">
        <v>8056</v>
      </c>
      <c r="D6419" s="4" t="s">
        <v>64</v>
      </c>
      <c r="E6419" s="11">
        <f t="shared" si="200"/>
        <v>89.38</v>
      </c>
      <c r="F6419">
        <f t="shared" si="201"/>
        <v>87831</v>
      </c>
      <c r="H6419" s="14">
        <v>82.74</v>
      </c>
      <c r="I6419" s="811">
        <v>89.38</v>
      </c>
    </row>
    <row r="6420" spans="2:9" ht="45" x14ac:dyDescent="0.25">
      <c r="B6420" s="6">
        <v>87832</v>
      </c>
      <c r="C6420" s="9" t="s">
        <v>8057</v>
      </c>
      <c r="D6420" s="6" t="s">
        <v>64</v>
      </c>
      <c r="E6420" s="11">
        <f t="shared" si="200"/>
        <v>162.97</v>
      </c>
      <c r="F6420">
        <f t="shared" si="201"/>
        <v>87832</v>
      </c>
      <c r="H6420" s="11">
        <v>157.49</v>
      </c>
      <c r="I6420">
        <v>162.97</v>
      </c>
    </row>
    <row r="6421" spans="2:9" ht="30" x14ac:dyDescent="0.25">
      <c r="B6421" s="4">
        <v>87838</v>
      </c>
      <c r="C6421" s="8" t="s">
        <v>18889</v>
      </c>
      <c r="D6421" s="4" t="s">
        <v>64</v>
      </c>
      <c r="E6421" s="11">
        <f t="shared" si="200"/>
        <v>254</v>
      </c>
      <c r="F6421">
        <f t="shared" si="201"/>
        <v>87838</v>
      </c>
      <c r="H6421" s="14">
        <v>251.54</v>
      </c>
      <c r="I6421" s="811">
        <v>254</v>
      </c>
    </row>
    <row r="6422" spans="2:9" ht="30" x14ac:dyDescent="0.25">
      <c r="B6422" s="6">
        <v>87839</v>
      </c>
      <c r="C6422" s="9" t="s">
        <v>18890</v>
      </c>
      <c r="D6422" s="6" t="s">
        <v>64</v>
      </c>
      <c r="E6422" s="11">
        <f t="shared" si="200"/>
        <v>181.18</v>
      </c>
      <c r="F6422">
        <f t="shared" si="201"/>
        <v>87839</v>
      </c>
      <c r="H6422" s="11">
        <v>179.05</v>
      </c>
      <c r="I6422">
        <v>181.18</v>
      </c>
    </row>
    <row r="6423" spans="2:9" ht="30" x14ac:dyDescent="0.25">
      <c r="B6423" s="4">
        <v>87840</v>
      </c>
      <c r="C6423" s="8" t="s">
        <v>18891</v>
      </c>
      <c r="D6423" s="4" t="s">
        <v>64</v>
      </c>
      <c r="E6423" s="11">
        <f t="shared" si="200"/>
        <v>247.23</v>
      </c>
      <c r="F6423">
        <f t="shared" si="201"/>
        <v>87840</v>
      </c>
      <c r="H6423" s="14">
        <v>245.35</v>
      </c>
      <c r="I6423" s="811">
        <v>247.23</v>
      </c>
    </row>
    <row r="6424" spans="2:9" ht="30" x14ac:dyDescent="0.25">
      <c r="B6424" s="6">
        <v>87841</v>
      </c>
      <c r="C6424" s="9" t="s">
        <v>18892</v>
      </c>
      <c r="D6424" s="6" t="s">
        <v>64</v>
      </c>
      <c r="E6424" s="11">
        <f t="shared" si="200"/>
        <v>175.1</v>
      </c>
      <c r="F6424">
        <f t="shared" si="201"/>
        <v>87841</v>
      </c>
      <c r="H6424" s="11">
        <v>173.53</v>
      </c>
      <c r="I6424">
        <v>175.1</v>
      </c>
    </row>
    <row r="6425" spans="2:9" ht="30" x14ac:dyDescent="0.25">
      <c r="B6425" s="4">
        <v>87850</v>
      </c>
      <c r="C6425" s="8" t="s">
        <v>18893</v>
      </c>
      <c r="D6425" s="4" t="s">
        <v>64</v>
      </c>
      <c r="E6425" s="11">
        <f t="shared" si="200"/>
        <v>274.14</v>
      </c>
      <c r="F6425">
        <f t="shared" si="201"/>
        <v>87850</v>
      </c>
      <c r="H6425" s="14">
        <v>271.35000000000002</v>
      </c>
      <c r="I6425" s="811">
        <v>274.14</v>
      </c>
    </row>
    <row r="6426" spans="2:9" ht="30" x14ac:dyDescent="0.25">
      <c r="B6426" s="6">
        <v>87851</v>
      </c>
      <c r="C6426" s="9" t="s">
        <v>18894</v>
      </c>
      <c r="D6426" s="6" t="s">
        <v>64</v>
      </c>
      <c r="E6426" s="11">
        <f t="shared" si="200"/>
        <v>201.32</v>
      </c>
      <c r="F6426">
        <f t="shared" si="201"/>
        <v>87851</v>
      </c>
      <c r="H6426" s="11">
        <v>198.89</v>
      </c>
      <c r="I6426">
        <v>201.32</v>
      </c>
    </row>
    <row r="6427" spans="2:9" ht="30" x14ac:dyDescent="0.25">
      <c r="B6427" s="4">
        <v>87852</v>
      </c>
      <c r="C6427" s="8" t="s">
        <v>18895</v>
      </c>
      <c r="D6427" s="4" t="s">
        <v>64</v>
      </c>
      <c r="E6427" s="11">
        <f t="shared" si="200"/>
        <v>267.04000000000002</v>
      </c>
      <c r="F6427">
        <f t="shared" si="201"/>
        <v>87852</v>
      </c>
      <c r="H6427" s="14">
        <v>264.89</v>
      </c>
      <c r="I6427" s="811">
        <v>267.04000000000002</v>
      </c>
    </row>
    <row r="6428" spans="2:9" ht="30" x14ac:dyDescent="0.25">
      <c r="B6428" s="6">
        <v>87853</v>
      </c>
      <c r="C6428" s="9" t="s">
        <v>18896</v>
      </c>
      <c r="D6428" s="6" t="s">
        <v>64</v>
      </c>
      <c r="E6428" s="11">
        <f t="shared" si="200"/>
        <v>194.9</v>
      </c>
      <c r="F6428">
        <f t="shared" si="201"/>
        <v>87853</v>
      </c>
      <c r="H6428" s="11">
        <v>193.09</v>
      </c>
      <c r="I6428">
        <v>194.9</v>
      </c>
    </row>
    <row r="6429" spans="2:9" ht="30" x14ac:dyDescent="0.25">
      <c r="B6429" s="4">
        <v>90406</v>
      </c>
      <c r="C6429" s="8" t="s">
        <v>18897</v>
      </c>
      <c r="D6429" s="4" t="s">
        <v>64</v>
      </c>
      <c r="E6429" s="11">
        <f t="shared" si="200"/>
        <v>40.99</v>
      </c>
      <c r="F6429">
        <f t="shared" si="201"/>
        <v>90406</v>
      </c>
      <c r="H6429" s="14">
        <v>38.35</v>
      </c>
      <c r="I6429" s="811">
        <v>40.99</v>
      </c>
    </row>
    <row r="6430" spans="2:9" ht="30" x14ac:dyDescent="0.25">
      <c r="B6430" s="6">
        <v>90408</v>
      </c>
      <c r="C6430" s="9" t="s">
        <v>18898</v>
      </c>
      <c r="D6430" s="6" t="s">
        <v>64</v>
      </c>
      <c r="E6430" s="11">
        <f t="shared" si="200"/>
        <v>30.42</v>
      </c>
      <c r="F6430">
        <f t="shared" si="201"/>
        <v>90408</v>
      </c>
      <c r="H6430" s="11">
        <v>28.3</v>
      </c>
      <c r="I6430">
        <v>30.42</v>
      </c>
    </row>
    <row r="6431" spans="2:9" ht="45" x14ac:dyDescent="0.25">
      <c r="B6431" s="4">
        <v>104203</v>
      </c>
      <c r="C6431" s="8" t="s">
        <v>8058</v>
      </c>
      <c r="D6431" s="4" t="s">
        <v>64</v>
      </c>
      <c r="E6431" s="11">
        <f t="shared" si="200"/>
        <v>56.77</v>
      </c>
      <c r="F6431">
        <f t="shared" si="201"/>
        <v>104203</v>
      </c>
      <c r="H6431" s="14">
        <v>53.63</v>
      </c>
      <c r="I6431" s="811">
        <v>56.77</v>
      </c>
    </row>
    <row r="6432" spans="2:9" ht="45" x14ac:dyDescent="0.25">
      <c r="B6432" s="6">
        <v>104204</v>
      </c>
      <c r="C6432" s="9" t="s">
        <v>8059</v>
      </c>
      <c r="D6432" s="6" t="s">
        <v>64</v>
      </c>
      <c r="E6432" s="11">
        <f t="shared" si="200"/>
        <v>73.260000000000005</v>
      </c>
      <c r="F6432">
        <f t="shared" si="201"/>
        <v>104204</v>
      </c>
      <c r="H6432" s="11">
        <v>69.2</v>
      </c>
      <c r="I6432">
        <v>73.260000000000005</v>
      </c>
    </row>
    <row r="6433" spans="2:9" ht="45" x14ac:dyDescent="0.25">
      <c r="B6433" s="4">
        <v>104205</v>
      </c>
      <c r="C6433" s="8" t="s">
        <v>8060</v>
      </c>
      <c r="D6433" s="4" t="s">
        <v>64</v>
      </c>
      <c r="E6433" s="11">
        <f t="shared" si="200"/>
        <v>80.239999999999995</v>
      </c>
      <c r="F6433">
        <f t="shared" si="201"/>
        <v>104205</v>
      </c>
      <c r="H6433" s="14">
        <v>76.08</v>
      </c>
      <c r="I6433" s="811">
        <v>80.239999999999995</v>
      </c>
    </row>
    <row r="6434" spans="2:9" ht="45" x14ac:dyDescent="0.25">
      <c r="B6434" s="6">
        <v>104206</v>
      </c>
      <c r="C6434" s="9" t="s">
        <v>8061</v>
      </c>
      <c r="D6434" s="6" t="s">
        <v>64</v>
      </c>
      <c r="E6434" s="11">
        <f t="shared" si="200"/>
        <v>88.56</v>
      </c>
      <c r="F6434">
        <f t="shared" si="201"/>
        <v>104206</v>
      </c>
      <c r="H6434" s="11">
        <v>83.93</v>
      </c>
      <c r="I6434">
        <v>88.56</v>
      </c>
    </row>
    <row r="6435" spans="2:9" ht="45" x14ac:dyDescent="0.25">
      <c r="B6435" s="4">
        <v>104207</v>
      </c>
      <c r="C6435" s="8" t="s">
        <v>8062</v>
      </c>
      <c r="D6435" s="4" t="s">
        <v>64</v>
      </c>
      <c r="E6435" s="11">
        <f t="shared" si="200"/>
        <v>42.56</v>
      </c>
      <c r="F6435">
        <f t="shared" si="201"/>
        <v>104207</v>
      </c>
      <c r="H6435" s="14">
        <v>40.56</v>
      </c>
      <c r="I6435" s="811">
        <v>42.56</v>
      </c>
    </row>
    <row r="6436" spans="2:9" ht="45" x14ac:dyDescent="0.25">
      <c r="B6436" s="6">
        <v>104208</v>
      </c>
      <c r="C6436" s="9" t="s">
        <v>8063</v>
      </c>
      <c r="D6436" s="6" t="s">
        <v>64</v>
      </c>
      <c r="E6436" s="11">
        <f t="shared" si="200"/>
        <v>58.59</v>
      </c>
      <c r="F6436">
        <f t="shared" si="201"/>
        <v>104208</v>
      </c>
      <c r="H6436" s="11">
        <v>55.69</v>
      </c>
      <c r="I6436">
        <v>58.59</v>
      </c>
    </row>
    <row r="6437" spans="2:9" ht="45" x14ac:dyDescent="0.25">
      <c r="B6437" s="4">
        <v>104209</v>
      </c>
      <c r="C6437" s="8" t="s">
        <v>8064</v>
      </c>
      <c r="D6437" s="4" t="s">
        <v>64</v>
      </c>
      <c r="E6437" s="11">
        <f t="shared" si="200"/>
        <v>65.16</v>
      </c>
      <c r="F6437">
        <f t="shared" si="201"/>
        <v>104209</v>
      </c>
      <c r="H6437" s="14">
        <v>62.17</v>
      </c>
      <c r="I6437" s="811">
        <v>65.16</v>
      </c>
    </row>
    <row r="6438" spans="2:9" ht="45" x14ac:dyDescent="0.25">
      <c r="B6438" s="6">
        <v>104210</v>
      </c>
      <c r="C6438" s="9" t="s">
        <v>8065</v>
      </c>
      <c r="D6438" s="6" t="s">
        <v>64</v>
      </c>
      <c r="E6438" s="11">
        <f t="shared" si="200"/>
        <v>67.66</v>
      </c>
      <c r="F6438">
        <f t="shared" si="201"/>
        <v>104210</v>
      </c>
      <c r="H6438" s="11">
        <v>64.7</v>
      </c>
      <c r="I6438">
        <v>67.66</v>
      </c>
    </row>
    <row r="6439" spans="2:9" ht="45" x14ac:dyDescent="0.25">
      <c r="B6439" s="4">
        <v>104211</v>
      </c>
      <c r="C6439" s="8" t="s">
        <v>8066</v>
      </c>
      <c r="D6439" s="4" t="s">
        <v>64</v>
      </c>
      <c r="E6439" s="11">
        <f t="shared" si="200"/>
        <v>79.31</v>
      </c>
      <c r="F6439">
        <f t="shared" si="201"/>
        <v>104211</v>
      </c>
      <c r="H6439" s="14">
        <v>73.89</v>
      </c>
      <c r="I6439" s="811">
        <v>79.31</v>
      </c>
    </row>
    <row r="6440" spans="2:9" ht="45" x14ac:dyDescent="0.25">
      <c r="B6440" s="6">
        <v>104212</v>
      </c>
      <c r="C6440" s="9" t="s">
        <v>8067</v>
      </c>
      <c r="D6440" s="6" t="s">
        <v>64</v>
      </c>
      <c r="E6440" s="11">
        <f t="shared" si="200"/>
        <v>95.38</v>
      </c>
      <c r="F6440">
        <f t="shared" si="201"/>
        <v>104212</v>
      </c>
      <c r="H6440" s="11">
        <v>89.08</v>
      </c>
      <c r="I6440">
        <v>95.38</v>
      </c>
    </row>
    <row r="6441" spans="2:9" ht="45" x14ac:dyDescent="0.25">
      <c r="B6441" s="4">
        <v>104213</v>
      </c>
      <c r="C6441" s="8" t="s">
        <v>8068</v>
      </c>
      <c r="D6441" s="4" t="s">
        <v>64</v>
      </c>
      <c r="E6441" s="11">
        <f t="shared" si="200"/>
        <v>101.95</v>
      </c>
      <c r="F6441">
        <f t="shared" si="201"/>
        <v>104213</v>
      </c>
      <c r="H6441" s="14">
        <v>95.56</v>
      </c>
      <c r="I6441" s="811">
        <v>101.95</v>
      </c>
    </row>
    <row r="6442" spans="2:9" ht="45" x14ac:dyDescent="0.25">
      <c r="B6442" s="6">
        <v>104214</v>
      </c>
      <c r="C6442" s="9" t="s">
        <v>8069</v>
      </c>
      <c r="D6442" s="6" t="s">
        <v>64</v>
      </c>
      <c r="E6442" s="11">
        <f t="shared" si="200"/>
        <v>121.52</v>
      </c>
      <c r="F6442">
        <f t="shared" si="201"/>
        <v>104214</v>
      </c>
      <c r="H6442" s="11">
        <v>113.7</v>
      </c>
      <c r="I6442">
        <v>121.52</v>
      </c>
    </row>
    <row r="6443" spans="2:9" ht="30" x14ac:dyDescent="0.25">
      <c r="B6443" s="4">
        <v>104215</v>
      </c>
      <c r="C6443" s="8" t="s">
        <v>8070</v>
      </c>
      <c r="D6443" s="4" t="s">
        <v>64</v>
      </c>
      <c r="E6443" s="11">
        <f t="shared" si="200"/>
        <v>74.38</v>
      </c>
      <c r="F6443">
        <f t="shared" si="201"/>
        <v>104215</v>
      </c>
      <c r="H6443" s="14">
        <v>69.67</v>
      </c>
      <c r="I6443" s="811">
        <v>74.38</v>
      </c>
    </row>
    <row r="6444" spans="2:9" ht="30" x14ac:dyDescent="0.25">
      <c r="B6444" s="6">
        <v>104216</v>
      </c>
      <c r="C6444" s="9" t="s">
        <v>8071</v>
      </c>
      <c r="D6444" s="6" t="s">
        <v>64</v>
      </c>
      <c r="E6444" s="11">
        <f t="shared" si="200"/>
        <v>90.32</v>
      </c>
      <c r="F6444">
        <f t="shared" si="201"/>
        <v>104216</v>
      </c>
      <c r="H6444" s="11">
        <v>84.82</v>
      </c>
      <c r="I6444">
        <v>90.32</v>
      </c>
    </row>
    <row r="6445" spans="2:9" ht="30" x14ac:dyDescent="0.25">
      <c r="B6445" s="4">
        <v>104217</v>
      </c>
      <c r="C6445" s="8" t="s">
        <v>8072</v>
      </c>
      <c r="D6445" s="4" t="s">
        <v>64</v>
      </c>
      <c r="E6445" s="11">
        <f t="shared" si="200"/>
        <v>48.93</v>
      </c>
      <c r="F6445">
        <f t="shared" si="201"/>
        <v>104217</v>
      </c>
      <c r="H6445" s="14">
        <v>45.86</v>
      </c>
      <c r="I6445" s="811">
        <v>48.93</v>
      </c>
    </row>
    <row r="6446" spans="2:9" ht="30" x14ac:dyDescent="0.25">
      <c r="B6446" s="6">
        <v>104218</v>
      </c>
      <c r="C6446" s="9" t="s">
        <v>8073</v>
      </c>
      <c r="D6446" s="6" t="s">
        <v>64</v>
      </c>
      <c r="E6446" s="11">
        <f t="shared" si="200"/>
        <v>52.87</v>
      </c>
      <c r="F6446">
        <f t="shared" si="201"/>
        <v>104218</v>
      </c>
      <c r="H6446" s="11">
        <v>49.39</v>
      </c>
      <c r="I6446">
        <v>52.87</v>
      </c>
    </row>
    <row r="6447" spans="2:9" ht="45" x14ac:dyDescent="0.25">
      <c r="B6447" s="4">
        <v>104219</v>
      </c>
      <c r="C6447" s="8" t="s">
        <v>8074</v>
      </c>
      <c r="D6447" s="4" t="s">
        <v>64</v>
      </c>
      <c r="E6447" s="11">
        <f t="shared" si="200"/>
        <v>101.68</v>
      </c>
      <c r="F6447">
        <f t="shared" si="201"/>
        <v>104219</v>
      </c>
      <c r="H6447" s="14">
        <v>98.87</v>
      </c>
      <c r="I6447" s="811">
        <v>101.68</v>
      </c>
    </row>
    <row r="6448" spans="2:9" ht="30" x14ac:dyDescent="0.25">
      <c r="B6448" s="6">
        <v>104220</v>
      </c>
      <c r="C6448" s="9" t="s">
        <v>8075</v>
      </c>
      <c r="D6448" s="6" t="s">
        <v>64</v>
      </c>
      <c r="E6448" s="11">
        <f t="shared" si="200"/>
        <v>52.95</v>
      </c>
      <c r="F6448">
        <f t="shared" si="201"/>
        <v>104220</v>
      </c>
      <c r="H6448" s="11">
        <v>50.13</v>
      </c>
      <c r="I6448">
        <v>52.95</v>
      </c>
    </row>
    <row r="6449" spans="2:9" ht="30" x14ac:dyDescent="0.25">
      <c r="B6449" s="4">
        <v>104221</v>
      </c>
      <c r="C6449" s="8" t="s">
        <v>8076</v>
      </c>
      <c r="D6449" s="4" t="s">
        <v>64</v>
      </c>
      <c r="E6449" s="11">
        <f t="shared" si="200"/>
        <v>62.93</v>
      </c>
      <c r="F6449">
        <f t="shared" si="201"/>
        <v>104221</v>
      </c>
      <c r="H6449" s="14">
        <v>58.97</v>
      </c>
      <c r="I6449" s="811">
        <v>62.93</v>
      </c>
    </row>
    <row r="6450" spans="2:9" ht="30" x14ac:dyDescent="0.25">
      <c r="B6450" s="6">
        <v>104222</v>
      </c>
      <c r="C6450" s="9" t="s">
        <v>8077</v>
      </c>
      <c r="D6450" s="6" t="s">
        <v>64</v>
      </c>
      <c r="E6450" s="11">
        <f t="shared" si="200"/>
        <v>68.209999999999994</v>
      </c>
      <c r="F6450">
        <f t="shared" si="201"/>
        <v>104222</v>
      </c>
      <c r="H6450" s="11">
        <v>63.71</v>
      </c>
      <c r="I6450">
        <v>68.209999999999994</v>
      </c>
    </row>
    <row r="6451" spans="2:9" ht="45" x14ac:dyDescent="0.25">
      <c r="B6451" s="4">
        <v>104223</v>
      </c>
      <c r="C6451" s="8" t="s">
        <v>8078</v>
      </c>
      <c r="D6451" s="4" t="s">
        <v>64</v>
      </c>
      <c r="E6451" s="11">
        <f t="shared" si="200"/>
        <v>133.81</v>
      </c>
      <c r="F6451">
        <f t="shared" si="201"/>
        <v>104223</v>
      </c>
      <c r="H6451" s="14">
        <v>130.18</v>
      </c>
      <c r="I6451" s="811">
        <v>133.81</v>
      </c>
    </row>
    <row r="6452" spans="2:9" ht="30" x14ac:dyDescent="0.25">
      <c r="B6452" s="6">
        <v>104224</v>
      </c>
      <c r="C6452" s="9" t="s">
        <v>8079</v>
      </c>
      <c r="D6452" s="6" t="s">
        <v>64</v>
      </c>
      <c r="E6452" s="11">
        <f t="shared" si="200"/>
        <v>68.290000000000006</v>
      </c>
      <c r="F6452">
        <f t="shared" si="201"/>
        <v>104224</v>
      </c>
      <c r="H6452" s="11">
        <v>64.650000000000006</v>
      </c>
      <c r="I6452">
        <v>68.290000000000006</v>
      </c>
    </row>
    <row r="6453" spans="2:9" ht="30" x14ac:dyDescent="0.25">
      <c r="B6453" s="4">
        <v>104225</v>
      </c>
      <c r="C6453" s="8" t="s">
        <v>8080</v>
      </c>
      <c r="D6453" s="4" t="s">
        <v>64</v>
      </c>
      <c r="E6453" s="11">
        <f t="shared" si="200"/>
        <v>69.209999999999994</v>
      </c>
      <c r="F6453">
        <f t="shared" si="201"/>
        <v>104225</v>
      </c>
      <c r="H6453" s="14">
        <v>65.150000000000006</v>
      </c>
      <c r="I6453" s="811">
        <v>69.209999999999994</v>
      </c>
    </row>
    <row r="6454" spans="2:9" ht="30" x14ac:dyDescent="0.25">
      <c r="B6454" s="6">
        <v>104226</v>
      </c>
      <c r="C6454" s="9" t="s">
        <v>8081</v>
      </c>
      <c r="D6454" s="6" t="s">
        <v>64</v>
      </c>
      <c r="E6454" s="11">
        <f t="shared" si="200"/>
        <v>75.83</v>
      </c>
      <c r="F6454">
        <f t="shared" si="201"/>
        <v>104226</v>
      </c>
      <c r="H6454" s="11">
        <v>71.09</v>
      </c>
      <c r="I6454">
        <v>75.83</v>
      </c>
    </row>
    <row r="6455" spans="2:9" ht="45" x14ac:dyDescent="0.25">
      <c r="B6455" s="4">
        <v>104227</v>
      </c>
      <c r="C6455" s="8" t="s">
        <v>8082</v>
      </c>
      <c r="D6455" s="4" t="s">
        <v>64</v>
      </c>
      <c r="E6455" s="11">
        <f t="shared" si="200"/>
        <v>158.9</v>
      </c>
      <c r="F6455">
        <f t="shared" si="201"/>
        <v>104227</v>
      </c>
      <c r="H6455" s="14">
        <v>155.19</v>
      </c>
      <c r="I6455" s="811">
        <v>158.9</v>
      </c>
    </row>
    <row r="6456" spans="2:9" ht="30" x14ac:dyDescent="0.25">
      <c r="B6456" s="6">
        <v>104228</v>
      </c>
      <c r="C6456" s="9" t="s">
        <v>8083</v>
      </c>
      <c r="D6456" s="6" t="s">
        <v>64</v>
      </c>
      <c r="E6456" s="11">
        <f t="shared" si="200"/>
        <v>75.27</v>
      </c>
      <c r="F6456">
        <f t="shared" si="201"/>
        <v>104228</v>
      </c>
      <c r="H6456" s="11">
        <v>71.53</v>
      </c>
      <c r="I6456">
        <v>75.27</v>
      </c>
    </row>
    <row r="6457" spans="2:9" ht="30" x14ac:dyDescent="0.25">
      <c r="B6457" s="4">
        <v>104229</v>
      </c>
      <c r="C6457" s="8" t="s">
        <v>8084</v>
      </c>
      <c r="D6457" s="4" t="s">
        <v>64</v>
      </c>
      <c r="E6457" s="11">
        <f t="shared" si="200"/>
        <v>81.14</v>
      </c>
      <c r="F6457">
        <f t="shared" si="201"/>
        <v>104229</v>
      </c>
      <c r="H6457" s="14">
        <v>76.14</v>
      </c>
      <c r="I6457" s="811">
        <v>81.14</v>
      </c>
    </row>
    <row r="6458" spans="2:9" ht="30" x14ac:dyDescent="0.25">
      <c r="B6458" s="6">
        <v>104230</v>
      </c>
      <c r="C6458" s="9" t="s">
        <v>8085</v>
      </c>
      <c r="D6458" s="6" t="s">
        <v>64</v>
      </c>
      <c r="E6458" s="11">
        <f t="shared" si="200"/>
        <v>88.43</v>
      </c>
      <c r="F6458">
        <f t="shared" si="201"/>
        <v>104230</v>
      </c>
      <c r="H6458" s="11">
        <v>82.68</v>
      </c>
      <c r="I6458">
        <v>88.43</v>
      </c>
    </row>
    <row r="6459" spans="2:9" ht="45" x14ac:dyDescent="0.25">
      <c r="B6459" s="4">
        <v>104231</v>
      </c>
      <c r="C6459" s="8" t="s">
        <v>8086</v>
      </c>
      <c r="D6459" s="4" t="s">
        <v>64</v>
      </c>
      <c r="E6459" s="11">
        <f t="shared" si="200"/>
        <v>175.01</v>
      </c>
      <c r="F6459">
        <f t="shared" si="201"/>
        <v>104231</v>
      </c>
      <c r="H6459" s="14">
        <v>170.89</v>
      </c>
      <c r="I6459" s="811">
        <v>175.01</v>
      </c>
    </row>
    <row r="6460" spans="2:9" ht="30" x14ac:dyDescent="0.25">
      <c r="B6460" s="6">
        <v>104232</v>
      </c>
      <c r="C6460" s="9" t="s">
        <v>8087</v>
      </c>
      <c r="D6460" s="6" t="s">
        <v>64</v>
      </c>
      <c r="E6460" s="11">
        <f t="shared" si="200"/>
        <v>83.09</v>
      </c>
      <c r="F6460">
        <f t="shared" si="201"/>
        <v>104232</v>
      </c>
      <c r="H6460" s="11">
        <v>78.94</v>
      </c>
      <c r="I6460">
        <v>83.09</v>
      </c>
    </row>
    <row r="6461" spans="2:9" ht="30" x14ac:dyDescent="0.25">
      <c r="B6461" s="4">
        <v>104233</v>
      </c>
      <c r="C6461" s="8" t="s">
        <v>8088</v>
      </c>
      <c r="D6461" s="4" t="s">
        <v>64</v>
      </c>
      <c r="E6461" s="11">
        <f t="shared" si="200"/>
        <v>37.18</v>
      </c>
      <c r="F6461">
        <f t="shared" si="201"/>
        <v>104233</v>
      </c>
      <c r="H6461" s="14">
        <v>35.22</v>
      </c>
      <c r="I6461" s="811">
        <v>37.18</v>
      </c>
    </row>
    <row r="6462" spans="2:9" ht="30" x14ac:dyDescent="0.25">
      <c r="B6462" s="6">
        <v>104234</v>
      </c>
      <c r="C6462" s="9" t="s">
        <v>8089</v>
      </c>
      <c r="D6462" s="6" t="s">
        <v>64</v>
      </c>
      <c r="E6462" s="11">
        <f t="shared" si="200"/>
        <v>40.86</v>
      </c>
      <c r="F6462">
        <f t="shared" si="201"/>
        <v>104234</v>
      </c>
      <c r="H6462" s="11">
        <v>38.520000000000003</v>
      </c>
      <c r="I6462">
        <v>40.86</v>
      </c>
    </row>
    <row r="6463" spans="2:9" ht="45" x14ac:dyDescent="0.25">
      <c r="B6463" s="4">
        <v>104235</v>
      </c>
      <c r="C6463" s="8" t="s">
        <v>8090</v>
      </c>
      <c r="D6463" s="4" t="s">
        <v>64</v>
      </c>
      <c r="E6463" s="11">
        <f t="shared" si="200"/>
        <v>87.14</v>
      </c>
      <c r="F6463">
        <f t="shared" si="201"/>
        <v>104235</v>
      </c>
      <c r="H6463" s="14">
        <v>85.37</v>
      </c>
      <c r="I6463" s="811">
        <v>87.14</v>
      </c>
    </row>
    <row r="6464" spans="2:9" ht="30" x14ac:dyDescent="0.25">
      <c r="B6464" s="6">
        <v>104236</v>
      </c>
      <c r="C6464" s="9" t="s">
        <v>8091</v>
      </c>
      <c r="D6464" s="6" t="s">
        <v>64</v>
      </c>
      <c r="E6464" s="11">
        <f t="shared" si="200"/>
        <v>40.21</v>
      </c>
      <c r="F6464">
        <f t="shared" si="201"/>
        <v>104236</v>
      </c>
      <c r="H6464" s="11">
        <v>38.42</v>
      </c>
      <c r="I6464">
        <v>40.21</v>
      </c>
    </row>
    <row r="6465" spans="2:9" ht="30" x14ac:dyDescent="0.25">
      <c r="B6465" s="4">
        <v>104237</v>
      </c>
      <c r="C6465" s="8" t="s">
        <v>8092</v>
      </c>
      <c r="D6465" s="4" t="s">
        <v>64</v>
      </c>
      <c r="E6465" s="11">
        <f t="shared" si="200"/>
        <v>50.81</v>
      </c>
      <c r="F6465">
        <f t="shared" si="201"/>
        <v>104237</v>
      </c>
      <c r="H6465" s="14">
        <v>47.97</v>
      </c>
      <c r="I6465" s="811">
        <v>50.81</v>
      </c>
    </row>
    <row r="6466" spans="2:9" ht="30" x14ac:dyDescent="0.25">
      <c r="B6466" s="6">
        <v>104238</v>
      </c>
      <c r="C6466" s="9" t="s">
        <v>8093</v>
      </c>
      <c r="D6466" s="6" t="s">
        <v>64</v>
      </c>
      <c r="E6466" s="11">
        <f t="shared" si="200"/>
        <v>55.74</v>
      </c>
      <c r="F6466">
        <f t="shared" si="201"/>
        <v>104238</v>
      </c>
      <c r="H6466" s="11">
        <v>52.39</v>
      </c>
      <c r="I6466">
        <v>55.74</v>
      </c>
    </row>
    <row r="6467" spans="2:9" ht="45" x14ac:dyDescent="0.25">
      <c r="B6467" s="4">
        <v>104239</v>
      </c>
      <c r="C6467" s="8" t="s">
        <v>8094</v>
      </c>
      <c r="D6467" s="4" t="s">
        <v>64</v>
      </c>
      <c r="E6467" s="11">
        <f t="shared" ref="E6467:E6530" si="202">IF($K$2=$H$1,H6467,I6467)</f>
        <v>117.68</v>
      </c>
      <c r="F6467">
        <f t="shared" ref="F6467:F6530" si="203">IF(LEN($B6467)=7,CONCATENATE(MID($B6467,1,6),"00",RIGHT($B6467,1)),IF(LEN($B6467)=8,CONCATENATE(MID($B6467,1,6),"0",RIGHT($B6467,2)),$B6467))</f>
        <v>104239</v>
      </c>
      <c r="H6467" s="14">
        <v>115.09</v>
      </c>
      <c r="I6467" s="811">
        <v>117.68</v>
      </c>
    </row>
    <row r="6468" spans="2:9" ht="30" x14ac:dyDescent="0.25">
      <c r="B6468" s="6">
        <v>104240</v>
      </c>
      <c r="C6468" s="9" t="s">
        <v>8095</v>
      </c>
      <c r="D6468" s="6" t="s">
        <v>64</v>
      </c>
      <c r="E6468" s="11">
        <f t="shared" si="202"/>
        <v>55.2</v>
      </c>
      <c r="F6468">
        <f t="shared" si="203"/>
        <v>104240</v>
      </c>
      <c r="H6468" s="11">
        <v>52.59</v>
      </c>
      <c r="I6468">
        <v>55.2</v>
      </c>
    </row>
    <row r="6469" spans="2:9" ht="30" x14ac:dyDescent="0.25">
      <c r="B6469" s="4">
        <v>104241</v>
      </c>
      <c r="C6469" s="8" t="s">
        <v>8096</v>
      </c>
      <c r="D6469" s="4" t="s">
        <v>64</v>
      </c>
      <c r="E6469" s="11">
        <f t="shared" si="202"/>
        <v>56.68</v>
      </c>
      <c r="F6469">
        <f t="shared" si="203"/>
        <v>104241</v>
      </c>
      <c r="H6469" s="14">
        <v>53.75</v>
      </c>
      <c r="I6469" s="811">
        <v>56.68</v>
      </c>
    </row>
    <row r="6470" spans="2:9" ht="30" x14ac:dyDescent="0.25">
      <c r="B6470" s="6">
        <v>104242</v>
      </c>
      <c r="C6470" s="9" t="s">
        <v>8097</v>
      </c>
      <c r="D6470" s="6" t="s">
        <v>64</v>
      </c>
      <c r="E6470" s="11">
        <f t="shared" si="202"/>
        <v>62.86</v>
      </c>
      <c r="F6470">
        <f t="shared" si="203"/>
        <v>104242</v>
      </c>
      <c r="H6470" s="11">
        <v>59.3</v>
      </c>
      <c r="I6470">
        <v>62.86</v>
      </c>
    </row>
    <row r="6471" spans="2:9" ht="45" x14ac:dyDescent="0.25">
      <c r="B6471" s="4">
        <v>104243</v>
      </c>
      <c r="C6471" s="8" t="s">
        <v>8098</v>
      </c>
      <c r="D6471" s="4" t="s">
        <v>64</v>
      </c>
      <c r="E6471" s="11">
        <f t="shared" si="202"/>
        <v>141.13</v>
      </c>
      <c r="F6471">
        <f t="shared" si="203"/>
        <v>104243</v>
      </c>
      <c r="H6471" s="14">
        <v>138.46</v>
      </c>
      <c r="I6471" s="811">
        <v>141.13</v>
      </c>
    </row>
    <row r="6472" spans="2:9" ht="30" x14ac:dyDescent="0.25">
      <c r="B6472" s="6">
        <v>104244</v>
      </c>
      <c r="C6472" s="9" t="s">
        <v>8099</v>
      </c>
      <c r="D6472" s="6" t="s">
        <v>64</v>
      </c>
      <c r="E6472" s="11">
        <f t="shared" si="202"/>
        <v>61.77</v>
      </c>
      <c r="F6472">
        <f t="shared" si="203"/>
        <v>104244</v>
      </c>
      <c r="H6472" s="11">
        <v>59.07</v>
      </c>
      <c r="I6472">
        <v>61.77</v>
      </c>
    </row>
    <row r="6473" spans="2:9" ht="30" x14ac:dyDescent="0.25">
      <c r="B6473" s="4">
        <v>104245</v>
      </c>
      <c r="C6473" s="8" t="s">
        <v>8100</v>
      </c>
      <c r="D6473" s="4" t="s">
        <v>64</v>
      </c>
      <c r="E6473" s="11">
        <f t="shared" si="202"/>
        <v>61.81</v>
      </c>
      <c r="F6473">
        <f t="shared" si="203"/>
        <v>104245</v>
      </c>
      <c r="H6473" s="14">
        <v>58.63</v>
      </c>
      <c r="I6473" s="811">
        <v>61.81</v>
      </c>
    </row>
    <row r="6474" spans="2:9" ht="30" x14ac:dyDescent="0.25">
      <c r="B6474" s="6">
        <v>104246</v>
      </c>
      <c r="C6474" s="9" t="s">
        <v>8101</v>
      </c>
      <c r="D6474" s="6" t="s">
        <v>64</v>
      </c>
      <c r="E6474" s="11">
        <f t="shared" si="202"/>
        <v>68.62</v>
      </c>
      <c r="F6474">
        <f t="shared" si="203"/>
        <v>104246</v>
      </c>
      <c r="H6474" s="11">
        <v>64.739999999999995</v>
      </c>
      <c r="I6474">
        <v>68.62</v>
      </c>
    </row>
    <row r="6475" spans="2:9" ht="45" x14ac:dyDescent="0.25">
      <c r="B6475" s="4">
        <v>104247</v>
      </c>
      <c r="C6475" s="8" t="s">
        <v>8102</v>
      </c>
      <c r="D6475" s="4" t="s">
        <v>64</v>
      </c>
      <c r="E6475" s="11">
        <f t="shared" si="202"/>
        <v>152.31</v>
      </c>
      <c r="F6475">
        <f t="shared" si="203"/>
        <v>104247</v>
      </c>
      <c r="H6475" s="14">
        <v>149.65</v>
      </c>
      <c r="I6475" s="811">
        <v>152.31</v>
      </c>
    </row>
    <row r="6476" spans="2:9" ht="30" x14ac:dyDescent="0.25">
      <c r="B6476" s="6">
        <v>104248</v>
      </c>
      <c r="C6476" s="9" t="s">
        <v>8103</v>
      </c>
      <c r="D6476" s="6" t="s">
        <v>64</v>
      </c>
      <c r="E6476" s="11">
        <f t="shared" si="202"/>
        <v>64.39</v>
      </c>
      <c r="F6476">
        <f t="shared" si="203"/>
        <v>104248</v>
      </c>
      <c r="H6476" s="11">
        <v>61.7</v>
      </c>
      <c r="I6476">
        <v>64.39</v>
      </c>
    </row>
    <row r="6477" spans="2:9" ht="30" x14ac:dyDescent="0.25">
      <c r="B6477" s="4">
        <v>104249</v>
      </c>
      <c r="C6477" s="8" t="s">
        <v>8104</v>
      </c>
      <c r="D6477" s="4" t="s">
        <v>64</v>
      </c>
      <c r="E6477" s="11">
        <f t="shared" si="202"/>
        <v>66.61</v>
      </c>
      <c r="F6477">
        <f t="shared" si="203"/>
        <v>104249</v>
      </c>
      <c r="H6477" s="14">
        <v>61.34</v>
      </c>
      <c r="I6477" s="811">
        <v>66.61</v>
      </c>
    </row>
    <row r="6478" spans="2:9" ht="30" x14ac:dyDescent="0.25">
      <c r="B6478" s="6">
        <v>104250</v>
      </c>
      <c r="C6478" s="9" t="s">
        <v>8105</v>
      </c>
      <c r="D6478" s="6" t="s">
        <v>64</v>
      </c>
      <c r="E6478" s="11">
        <f t="shared" si="202"/>
        <v>70.290000000000006</v>
      </c>
      <c r="F6478">
        <f t="shared" si="203"/>
        <v>104250</v>
      </c>
      <c r="H6478" s="11">
        <v>64.64</v>
      </c>
      <c r="I6478">
        <v>70.290000000000006</v>
      </c>
    </row>
    <row r="6479" spans="2:9" ht="45" x14ac:dyDescent="0.25">
      <c r="B6479" s="4">
        <v>104251</v>
      </c>
      <c r="C6479" s="8" t="s">
        <v>18899</v>
      </c>
      <c r="D6479" s="4" t="s">
        <v>64</v>
      </c>
      <c r="E6479" s="11">
        <f t="shared" si="202"/>
        <v>113.69</v>
      </c>
      <c r="F6479">
        <f t="shared" si="203"/>
        <v>104251</v>
      </c>
      <c r="H6479" s="14">
        <v>108.88</v>
      </c>
      <c r="I6479" s="811">
        <v>113.69</v>
      </c>
    </row>
    <row r="6480" spans="2:9" ht="45" x14ac:dyDescent="0.25">
      <c r="B6480" s="6">
        <v>104252</v>
      </c>
      <c r="C6480" s="9" t="s">
        <v>8106</v>
      </c>
      <c r="D6480" s="6" t="s">
        <v>64</v>
      </c>
      <c r="E6480" s="11">
        <f t="shared" si="202"/>
        <v>72.42</v>
      </c>
      <c r="F6480">
        <f t="shared" si="203"/>
        <v>104252</v>
      </c>
      <c r="H6480" s="11">
        <v>67.59</v>
      </c>
      <c r="I6480">
        <v>72.42</v>
      </c>
    </row>
    <row r="6481" spans="2:9" ht="30" x14ac:dyDescent="0.25">
      <c r="B6481" s="4">
        <v>104253</v>
      </c>
      <c r="C6481" s="8" t="s">
        <v>8107</v>
      </c>
      <c r="D6481" s="4" t="s">
        <v>64</v>
      </c>
      <c r="E6481" s="11">
        <f t="shared" si="202"/>
        <v>80.239999999999995</v>
      </c>
      <c r="F6481">
        <f t="shared" si="203"/>
        <v>104253</v>
      </c>
      <c r="H6481" s="14">
        <v>74.099999999999994</v>
      </c>
      <c r="I6481" s="811">
        <v>80.239999999999995</v>
      </c>
    </row>
    <row r="6482" spans="2:9" ht="30" x14ac:dyDescent="0.25">
      <c r="B6482" s="6">
        <v>104254</v>
      </c>
      <c r="C6482" s="9" t="s">
        <v>8108</v>
      </c>
      <c r="D6482" s="6" t="s">
        <v>64</v>
      </c>
      <c r="E6482" s="11">
        <f t="shared" si="202"/>
        <v>85.17</v>
      </c>
      <c r="F6482">
        <f t="shared" si="203"/>
        <v>104254</v>
      </c>
      <c r="H6482" s="11">
        <v>78.52</v>
      </c>
      <c r="I6482">
        <v>85.17</v>
      </c>
    </row>
    <row r="6483" spans="2:9" ht="45" x14ac:dyDescent="0.25">
      <c r="B6483" s="4">
        <v>104255</v>
      </c>
      <c r="C6483" s="8" t="s">
        <v>18900</v>
      </c>
      <c r="D6483" s="4" t="s">
        <v>64</v>
      </c>
      <c r="E6483" s="11">
        <f t="shared" si="202"/>
        <v>144.22</v>
      </c>
      <c r="F6483">
        <f t="shared" si="203"/>
        <v>104255</v>
      </c>
      <c r="H6483" s="14">
        <v>138.61000000000001</v>
      </c>
      <c r="I6483" s="811">
        <v>144.22</v>
      </c>
    </row>
    <row r="6484" spans="2:9" ht="45" x14ac:dyDescent="0.25">
      <c r="B6484" s="6">
        <v>104256</v>
      </c>
      <c r="C6484" s="9" t="s">
        <v>8109</v>
      </c>
      <c r="D6484" s="6" t="s">
        <v>64</v>
      </c>
      <c r="E6484" s="11">
        <f t="shared" si="202"/>
        <v>87.4</v>
      </c>
      <c r="F6484">
        <f t="shared" si="203"/>
        <v>104256</v>
      </c>
      <c r="H6484" s="11">
        <v>81.77</v>
      </c>
      <c r="I6484">
        <v>87.4</v>
      </c>
    </row>
    <row r="6485" spans="2:9" ht="30" x14ac:dyDescent="0.25">
      <c r="B6485" s="4">
        <v>104257</v>
      </c>
      <c r="C6485" s="8" t="s">
        <v>8110</v>
      </c>
      <c r="D6485" s="4" t="s">
        <v>64</v>
      </c>
      <c r="E6485" s="11">
        <f t="shared" si="202"/>
        <v>86.11</v>
      </c>
      <c r="F6485">
        <f t="shared" si="203"/>
        <v>104257</v>
      </c>
      <c r="H6485" s="14">
        <v>79.88</v>
      </c>
      <c r="I6485" s="811">
        <v>86.11</v>
      </c>
    </row>
    <row r="6486" spans="2:9" ht="30" x14ac:dyDescent="0.25">
      <c r="B6486" s="6">
        <v>104258</v>
      </c>
      <c r="C6486" s="9" t="s">
        <v>8111</v>
      </c>
      <c r="D6486" s="6" t="s">
        <v>64</v>
      </c>
      <c r="E6486" s="11">
        <f t="shared" si="202"/>
        <v>92.29</v>
      </c>
      <c r="F6486">
        <f t="shared" si="203"/>
        <v>104258</v>
      </c>
      <c r="H6486" s="11">
        <v>85.43</v>
      </c>
      <c r="I6486">
        <v>92.29</v>
      </c>
    </row>
    <row r="6487" spans="2:9" ht="45" x14ac:dyDescent="0.25">
      <c r="B6487" s="4">
        <v>104259</v>
      </c>
      <c r="C6487" s="8" t="s">
        <v>18901</v>
      </c>
      <c r="D6487" s="4" t="s">
        <v>64</v>
      </c>
      <c r="E6487" s="11">
        <f t="shared" si="202"/>
        <v>167.67</v>
      </c>
      <c r="F6487">
        <f t="shared" si="203"/>
        <v>104259</v>
      </c>
      <c r="H6487" s="14">
        <v>161.97999999999999</v>
      </c>
      <c r="I6487" s="811">
        <v>167.67</v>
      </c>
    </row>
    <row r="6488" spans="2:9" ht="45" x14ac:dyDescent="0.25">
      <c r="B6488" s="6">
        <v>104260</v>
      </c>
      <c r="C6488" s="9" t="s">
        <v>8112</v>
      </c>
      <c r="D6488" s="6" t="s">
        <v>64</v>
      </c>
      <c r="E6488" s="11">
        <f t="shared" si="202"/>
        <v>93.97</v>
      </c>
      <c r="F6488">
        <f t="shared" si="203"/>
        <v>104260</v>
      </c>
      <c r="H6488" s="11">
        <v>88.25</v>
      </c>
      <c r="I6488">
        <v>93.97</v>
      </c>
    </row>
    <row r="6489" spans="2:9" ht="30" x14ac:dyDescent="0.25">
      <c r="B6489" s="4">
        <v>104261</v>
      </c>
      <c r="C6489" s="8" t="s">
        <v>8113</v>
      </c>
      <c r="D6489" s="4" t="s">
        <v>64</v>
      </c>
      <c r="E6489" s="11">
        <f t="shared" si="202"/>
        <v>111.01</v>
      </c>
      <c r="F6489">
        <f t="shared" si="203"/>
        <v>104261</v>
      </c>
      <c r="H6489" s="14">
        <v>102.5</v>
      </c>
      <c r="I6489" s="811">
        <v>111.01</v>
      </c>
    </row>
    <row r="6490" spans="2:9" ht="30" x14ac:dyDescent="0.25">
      <c r="B6490" s="6">
        <v>104262</v>
      </c>
      <c r="C6490" s="9" t="s">
        <v>8114</v>
      </c>
      <c r="D6490" s="6" t="s">
        <v>64</v>
      </c>
      <c r="E6490" s="11">
        <f t="shared" si="202"/>
        <v>117.82</v>
      </c>
      <c r="F6490">
        <f t="shared" si="203"/>
        <v>104262</v>
      </c>
      <c r="H6490" s="11">
        <v>108.61</v>
      </c>
      <c r="I6490">
        <v>117.82</v>
      </c>
    </row>
    <row r="6491" spans="2:9" ht="45" x14ac:dyDescent="0.25">
      <c r="B6491" s="4">
        <v>104263</v>
      </c>
      <c r="C6491" s="8" t="s">
        <v>18902</v>
      </c>
      <c r="D6491" s="4" t="s">
        <v>64</v>
      </c>
      <c r="E6491" s="11">
        <f t="shared" si="202"/>
        <v>191.53</v>
      </c>
      <c r="F6491">
        <f t="shared" si="203"/>
        <v>104263</v>
      </c>
      <c r="H6491" s="14">
        <v>184.58</v>
      </c>
      <c r="I6491" s="811">
        <v>191.53</v>
      </c>
    </row>
    <row r="6492" spans="2:9" ht="45" x14ac:dyDescent="0.25">
      <c r="B6492" s="6">
        <v>104264</v>
      </c>
      <c r="C6492" s="9" t="s">
        <v>8115</v>
      </c>
      <c r="D6492" s="6" t="s">
        <v>64</v>
      </c>
      <c r="E6492" s="11">
        <f t="shared" si="202"/>
        <v>111.68</v>
      </c>
      <c r="F6492">
        <f t="shared" si="203"/>
        <v>104264</v>
      </c>
      <c r="H6492" s="11">
        <v>104.7</v>
      </c>
      <c r="I6492">
        <v>111.68</v>
      </c>
    </row>
    <row r="6493" spans="2:9" ht="30" x14ac:dyDescent="0.25">
      <c r="B6493" s="4">
        <v>104627</v>
      </c>
      <c r="C6493" s="8" t="s">
        <v>8892</v>
      </c>
      <c r="D6493" s="4" t="s">
        <v>64</v>
      </c>
      <c r="E6493" s="11">
        <f t="shared" si="202"/>
        <v>19.93</v>
      </c>
      <c r="F6493">
        <f t="shared" si="203"/>
        <v>104627</v>
      </c>
      <c r="H6493" s="14">
        <v>18.89</v>
      </c>
      <c r="I6493" s="811">
        <v>19.93</v>
      </c>
    </row>
    <row r="6494" spans="2:9" ht="30" x14ac:dyDescent="0.25">
      <c r="B6494" s="6">
        <v>104628</v>
      </c>
      <c r="C6494" s="9" t="s">
        <v>8893</v>
      </c>
      <c r="D6494" s="6" t="s">
        <v>64</v>
      </c>
      <c r="E6494" s="11">
        <f t="shared" si="202"/>
        <v>29.55</v>
      </c>
      <c r="F6494">
        <f t="shared" si="203"/>
        <v>104628</v>
      </c>
      <c r="H6494" s="11">
        <v>27.53</v>
      </c>
      <c r="I6494">
        <v>29.55</v>
      </c>
    </row>
    <row r="6495" spans="2:9" ht="30" x14ac:dyDescent="0.25">
      <c r="B6495" s="4">
        <v>104629</v>
      </c>
      <c r="C6495" s="8" t="s">
        <v>8894</v>
      </c>
      <c r="D6495" s="4" t="s">
        <v>64</v>
      </c>
      <c r="E6495" s="11">
        <f t="shared" si="202"/>
        <v>35.07</v>
      </c>
      <c r="F6495">
        <f t="shared" si="203"/>
        <v>104629</v>
      </c>
      <c r="H6495" s="14">
        <v>32.5</v>
      </c>
      <c r="I6495" s="811">
        <v>35.07</v>
      </c>
    </row>
    <row r="6496" spans="2:9" ht="30" x14ac:dyDescent="0.25">
      <c r="B6496" s="6">
        <v>104630</v>
      </c>
      <c r="C6496" s="9" t="s">
        <v>8895</v>
      </c>
      <c r="D6496" s="6" t="s">
        <v>64</v>
      </c>
      <c r="E6496" s="11">
        <f t="shared" si="202"/>
        <v>31.84</v>
      </c>
      <c r="F6496">
        <f t="shared" si="203"/>
        <v>104630</v>
      </c>
      <c r="H6496" s="11">
        <v>30.36</v>
      </c>
      <c r="I6496">
        <v>31.84</v>
      </c>
    </row>
    <row r="6497" spans="2:9" ht="30" x14ac:dyDescent="0.25">
      <c r="B6497" s="4">
        <v>104631</v>
      </c>
      <c r="C6497" s="8" t="s">
        <v>8896</v>
      </c>
      <c r="D6497" s="4" t="s">
        <v>64</v>
      </c>
      <c r="E6497" s="11">
        <f t="shared" si="202"/>
        <v>41.47</v>
      </c>
      <c r="F6497">
        <f t="shared" si="203"/>
        <v>104631</v>
      </c>
      <c r="H6497" s="14">
        <v>38.99</v>
      </c>
      <c r="I6497" s="811">
        <v>41.47</v>
      </c>
    </row>
    <row r="6498" spans="2:9" ht="30" x14ac:dyDescent="0.25">
      <c r="B6498" s="6">
        <v>104632</v>
      </c>
      <c r="C6498" s="9" t="s">
        <v>8897</v>
      </c>
      <c r="D6498" s="6" t="s">
        <v>64</v>
      </c>
      <c r="E6498" s="11">
        <f t="shared" si="202"/>
        <v>46.99</v>
      </c>
      <c r="F6498">
        <f t="shared" si="203"/>
        <v>104632</v>
      </c>
      <c r="H6498" s="11">
        <v>43.96</v>
      </c>
      <c r="I6498">
        <v>46.99</v>
      </c>
    </row>
    <row r="6499" spans="2:9" ht="30" x14ac:dyDescent="0.25">
      <c r="B6499" s="4">
        <v>104633</v>
      </c>
      <c r="C6499" s="8" t="s">
        <v>8898</v>
      </c>
      <c r="D6499" s="4" t="s">
        <v>64</v>
      </c>
      <c r="E6499" s="11">
        <f t="shared" si="202"/>
        <v>26.39</v>
      </c>
      <c r="F6499">
        <f t="shared" si="203"/>
        <v>104633</v>
      </c>
      <c r="H6499" s="14">
        <v>24.7</v>
      </c>
      <c r="I6499" s="811">
        <v>26.39</v>
      </c>
    </row>
    <row r="6500" spans="2:9" ht="30" x14ac:dyDescent="0.25">
      <c r="B6500" s="6">
        <v>104634</v>
      </c>
      <c r="C6500" s="9" t="s">
        <v>8899</v>
      </c>
      <c r="D6500" s="6" t="s">
        <v>64</v>
      </c>
      <c r="E6500" s="11">
        <f t="shared" si="202"/>
        <v>39.76</v>
      </c>
      <c r="F6500">
        <f t="shared" si="203"/>
        <v>104634</v>
      </c>
      <c r="H6500" s="11">
        <v>37.479999999999997</v>
      </c>
      <c r="I6500">
        <v>39.76</v>
      </c>
    </row>
    <row r="6501" spans="2:9" ht="30" x14ac:dyDescent="0.25">
      <c r="B6501" s="4">
        <v>104635</v>
      </c>
      <c r="C6501" s="8" t="s">
        <v>8900</v>
      </c>
      <c r="D6501" s="4" t="s">
        <v>64</v>
      </c>
      <c r="E6501" s="11">
        <f t="shared" si="202"/>
        <v>53.16</v>
      </c>
      <c r="F6501">
        <f t="shared" si="203"/>
        <v>104635</v>
      </c>
      <c r="H6501" s="14">
        <v>49.5</v>
      </c>
      <c r="I6501" s="811">
        <v>53.16</v>
      </c>
    </row>
    <row r="6502" spans="2:9" ht="30" x14ac:dyDescent="0.25">
      <c r="B6502" s="6">
        <v>104636</v>
      </c>
      <c r="C6502" s="9" t="s">
        <v>8901</v>
      </c>
      <c r="D6502" s="6" t="s">
        <v>64</v>
      </c>
      <c r="E6502" s="11">
        <f t="shared" si="202"/>
        <v>62.46</v>
      </c>
      <c r="F6502">
        <f t="shared" si="203"/>
        <v>104636</v>
      </c>
      <c r="H6502" s="11">
        <v>58.39</v>
      </c>
      <c r="I6502">
        <v>62.46</v>
      </c>
    </row>
    <row r="6503" spans="2:9" ht="30" x14ac:dyDescent="0.25">
      <c r="B6503" s="4">
        <v>104951</v>
      </c>
      <c r="C6503" s="8" t="s">
        <v>18903</v>
      </c>
      <c r="D6503" s="4" t="s">
        <v>64</v>
      </c>
      <c r="E6503" s="11">
        <f t="shared" si="202"/>
        <v>31.8</v>
      </c>
      <c r="F6503">
        <f t="shared" si="203"/>
        <v>104951</v>
      </c>
      <c r="H6503" s="14">
        <v>30.1</v>
      </c>
      <c r="I6503" s="811">
        <v>31.8</v>
      </c>
    </row>
    <row r="6504" spans="2:9" ht="30" x14ac:dyDescent="0.25">
      <c r="B6504" s="6">
        <v>104952</v>
      </c>
      <c r="C6504" s="9" t="s">
        <v>18904</v>
      </c>
      <c r="D6504" s="6" t="s">
        <v>64</v>
      </c>
      <c r="E6504" s="11">
        <f t="shared" si="202"/>
        <v>35.61</v>
      </c>
      <c r="F6504">
        <f t="shared" si="203"/>
        <v>104952</v>
      </c>
      <c r="H6504" s="11">
        <v>33.520000000000003</v>
      </c>
      <c r="I6504">
        <v>35.61</v>
      </c>
    </row>
    <row r="6505" spans="2:9" ht="30" x14ac:dyDescent="0.25">
      <c r="B6505" s="4">
        <v>104953</v>
      </c>
      <c r="C6505" s="8" t="s">
        <v>18905</v>
      </c>
      <c r="D6505" s="4" t="s">
        <v>64</v>
      </c>
      <c r="E6505" s="11">
        <f t="shared" si="202"/>
        <v>80.900000000000006</v>
      </c>
      <c r="F6505">
        <f t="shared" si="203"/>
        <v>104953</v>
      </c>
      <c r="H6505" s="14">
        <v>79.650000000000006</v>
      </c>
      <c r="I6505" s="811">
        <v>80.900000000000006</v>
      </c>
    </row>
    <row r="6506" spans="2:9" ht="30" x14ac:dyDescent="0.25">
      <c r="B6506" s="6">
        <v>104954</v>
      </c>
      <c r="C6506" s="9" t="s">
        <v>18906</v>
      </c>
      <c r="D6506" s="6" t="s">
        <v>64</v>
      </c>
      <c r="E6506" s="11">
        <f t="shared" si="202"/>
        <v>46.04</v>
      </c>
      <c r="F6506">
        <f t="shared" si="203"/>
        <v>104954</v>
      </c>
      <c r="H6506" s="11">
        <v>42.88</v>
      </c>
      <c r="I6506">
        <v>46.04</v>
      </c>
    </row>
    <row r="6507" spans="2:9" ht="30" x14ac:dyDescent="0.25">
      <c r="B6507" s="4">
        <v>104955</v>
      </c>
      <c r="C6507" s="8" t="s">
        <v>18907</v>
      </c>
      <c r="D6507" s="4" t="s">
        <v>64</v>
      </c>
      <c r="E6507" s="11">
        <f t="shared" si="202"/>
        <v>39.479999999999997</v>
      </c>
      <c r="F6507">
        <f t="shared" si="203"/>
        <v>104955</v>
      </c>
      <c r="H6507" s="14">
        <v>36.979999999999997</v>
      </c>
      <c r="I6507" s="811">
        <v>39.479999999999997</v>
      </c>
    </row>
    <row r="6508" spans="2:9" ht="30" x14ac:dyDescent="0.25">
      <c r="B6508" s="6">
        <v>104956</v>
      </c>
      <c r="C6508" s="9" t="s">
        <v>18908</v>
      </c>
      <c r="D6508" s="6" t="s">
        <v>64</v>
      </c>
      <c r="E6508" s="11">
        <f t="shared" si="202"/>
        <v>43.29</v>
      </c>
      <c r="F6508">
        <f t="shared" si="203"/>
        <v>104956</v>
      </c>
      <c r="H6508" s="11">
        <v>40.4</v>
      </c>
      <c r="I6508">
        <v>43.29</v>
      </c>
    </row>
    <row r="6509" spans="2:9" ht="30" x14ac:dyDescent="0.25">
      <c r="B6509" s="4">
        <v>104957</v>
      </c>
      <c r="C6509" s="8" t="s">
        <v>18909</v>
      </c>
      <c r="D6509" s="4" t="s">
        <v>64</v>
      </c>
      <c r="E6509" s="11">
        <f t="shared" si="202"/>
        <v>38.56</v>
      </c>
      <c r="F6509">
        <f t="shared" si="203"/>
        <v>104957</v>
      </c>
      <c r="H6509" s="14">
        <v>36.159999999999997</v>
      </c>
      <c r="I6509" s="811">
        <v>38.56</v>
      </c>
    </row>
    <row r="6510" spans="2:9" ht="30" x14ac:dyDescent="0.25">
      <c r="B6510" s="6">
        <v>104958</v>
      </c>
      <c r="C6510" s="9" t="s">
        <v>18910</v>
      </c>
      <c r="D6510" s="6" t="s">
        <v>64</v>
      </c>
      <c r="E6510" s="11">
        <f t="shared" si="202"/>
        <v>22</v>
      </c>
      <c r="F6510">
        <f t="shared" si="203"/>
        <v>104958</v>
      </c>
      <c r="H6510" s="11">
        <v>20.73</v>
      </c>
      <c r="I6510">
        <v>22</v>
      </c>
    </row>
    <row r="6511" spans="2:9" ht="30" x14ac:dyDescent="0.25">
      <c r="B6511" s="4">
        <v>104959</v>
      </c>
      <c r="C6511" s="8" t="s">
        <v>18911</v>
      </c>
      <c r="D6511" s="4" t="s">
        <v>64</v>
      </c>
      <c r="E6511" s="11">
        <f t="shared" si="202"/>
        <v>24.43</v>
      </c>
      <c r="F6511">
        <f t="shared" si="203"/>
        <v>104959</v>
      </c>
      <c r="H6511" s="14">
        <v>22.92</v>
      </c>
      <c r="I6511" s="811">
        <v>24.43</v>
      </c>
    </row>
    <row r="6512" spans="2:9" ht="30" x14ac:dyDescent="0.25">
      <c r="B6512" s="6">
        <v>104960</v>
      </c>
      <c r="C6512" s="9" t="s">
        <v>18912</v>
      </c>
      <c r="D6512" s="6" t="s">
        <v>64</v>
      </c>
      <c r="E6512" s="11">
        <f t="shared" si="202"/>
        <v>52.46</v>
      </c>
      <c r="F6512">
        <f t="shared" si="203"/>
        <v>104960</v>
      </c>
      <c r="H6512" s="11">
        <v>51.57</v>
      </c>
      <c r="I6512">
        <v>52.46</v>
      </c>
    </row>
    <row r="6513" spans="2:9" ht="30" x14ac:dyDescent="0.25">
      <c r="B6513" s="4">
        <v>104961</v>
      </c>
      <c r="C6513" s="8" t="s">
        <v>18913</v>
      </c>
      <c r="D6513" s="4" t="s">
        <v>64</v>
      </c>
      <c r="E6513" s="11">
        <f t="shared" si="202"/>
        <v>48.4</v>
      </c>
      <c r="F6513">
        <f t="shared" si="203"/>
        <v>104961</v>
      </c>
      <c r="H6513" s="14">
        <v>44.99</v>
      </c>
      <c r="I6513" s="811">
        <v>48.4</v>
      </c>
    </row>
    <row r="6514" spans="2:9" ht="30" x14ac:dyDescent="0.25">
      <c r="B6514" s="6">
        <v>104962</v>
      </c>
      <c r="C6514" s="9" t="s">
        <v>18914</v>
      </c>
      <c r="D6514" s="6" t="s">
        <v>64</v>
      </c>
      <c r="E6514" s="11">
        <f t="shared" si="202"/>
        <v>52.21</v>
      </c>
      <c r="F6514">
        <f t="shared" si="203"/>
        <v>104962</v>
      </c>
      <c r="H6514" s="11">
        <v>48.41</v>
      </c>
      <c r="I6514">
        <v>52.21</v>
      </c>
    </row>
    <row r="6515" spans="2:9" ht="30" x14ac:dyDescent="0.25">
      <c r="B6515" s="4">
        <v>104963</v>
      </c>
      <c r="C6515" s="8" t="s">
        <v>18915</v>
      </c>
      <c r="D6515" s="4" t="s">
        <v>64</v>
      </c>
      <c r="E6515" s="11">
        <f t="shared" si="202"/>
        <v>44.02</v>
      </c>
      <c r="F6515">
        <f t="shared" si="203"/>
        <v>104963</v>
      </c>
      <c r="H6515" s="14">
        <v>41.06</v>
      </c>
      <c r="I6515" s="811">
        <v>44.02</v>
      </c>
    </row>
    <row r="6516" spans="2:9" ht="30" x14ac:dyDescent="0.25">
      <c r="B6516" s="6">
        <v>104964</v>
      </c>
      <c r="C6516" s="9" t="s">
        <v>18916</v>
      </c>
      <c r="D6516" s="6" t="s">
        <v>64</v>
      </c>
      <c r="E6516" s="11">
        <f t="shared" si="202"/>
        <v>47.83</v>
      </c>
      <c r="F6516">
        <f t="shared" si="203"/>
        <v>104964</v>
      </c>
      <c r="H6516" s="11">
        <v>44.48</v>
      </c>
      <c r="I6516">
        <v>47.83</v>
      </c>
    </row>
    <row r="6517" spans="2:9" ht="30" x14ac:dyDescent="0.25">
      <c r="B6517" s="4">
        <v>104965</v>
      </c>
      <c r="C6517" s="8" t="s">
        <v>18917</v>
      </c>
      <c r="D6517" s="4" t="s">
        <v>64</v>
      </c>
      <c r="E6517" s="11">
        <f t="shared" si="202"/>
        <v>42.23</v>
      </c>
      <c r="F6517">
        <f t="shared" si="203"/>
        <v>104965</v>
      </c>
      <c r="H6517" s="14">
        <v>39.46</v>
      </c>
      <c r="I6517" s="811">
        <v>42.23</v>
      </c>
    </row>
    <row r="6518" spans="2:9" ht="30" x14ac:dyDescent="0.25">
      <c r="B6518" s="6">
        <v>104966</v>
      </c>
      <c r="C6518" s="9" t="s">
        <v>18918</v>
      </c>
      <c r="D6518" s="6" t="s">
        <v>64</v>
      </c>
      <c r="E6518" s="11">
        <f t="shared" si="202"/>
        <v>42.37</v>
      </c>
      <c r="F6518">
        <f t="shared" si="203"/>
        <v>104966</v>
      </c>
      <c r="H6518" s="11">
        <v>39.58</v>
      </c>
      <c r="I6518">
        <v>42.37</v>
      </c>
    </row>
    <row r="6519" spans="2:9" ht="30" x14ac:dyDescent="0.25">
      <c r="B6519" s="4">
        <v>104967</v>
      </c>
      <c r="C6519" s="8" t="s">
        <v>18919</v>
      </c>
      <c r="D6519" s="4" t="s">
        <v>64</v>
      </c>
      <c r="E6519" s="11">
        <f t="shared" si="202"/>
        <v>36.75</v>
      </c>
      <c r="F6519">
        <f t="shared" si="203"/>
        <v>104967</v>
      </c>
      <c r="H6519" s="14">
        <v>33.979999999999997</v>
      </c>
      <c r="I6519" s="811">
        <v>36.75</v>
      </c>
    </row>
    <row r="6520" spans="2:9" ht="30" x14ac:dyDescent="0.25">
      <c r="B6520" s="6">
        <v>104968</v>
      </c>
      <c r="C6520" s="9" t="s">
        <v>18920</v>
      </c>
      <c r="D6520" s="6" t="s">
        <v>64</v>
      </c>
      <c r="E6520" s="11">
        <f t="shared" si="202"/>
        <v>39.18</v>
      </c>
      <c r="F6520">
        <f t="shared" si="203"/>
        <v>104968</v>
      </c>
      <c r="H6520" s="11">
        <v>36.17</v>
      </c>
      <c r="I6520">
        <v>39.18</v>
      </c>
    </row>
    <row r="6521" spans="2:9" ht="30" x14ac:dyDescent="0.25">
      <c r="B6521" s="4">
        <v>104969</v>
      </c>
      <c r="C6521" s="8" t="s">
        <v>18921</v>
      </c>
      <c r="D6521" s="4" t="s">
        <v>64</v>
      </c>
      <c r="E6521" s="11">
        <f t="shared" si="202"/>
        <v>32.380000000000003</v>
      </c>
      <c r="F6521">
        <f t="shared" si="203"/>
        <v>104969</v>
      </c>
      <c r="H6521" s="14">
        <v>30.05</v>
      </c>
      <c r="I6521" s="811">
        <v>32.380000000000003</v>
      </c>
    </row>
    <row r="6522" spans="2:9" ht="30" x14ac:dyDescent="0.25">
      <c r="B6522" s="6">
        <v>104970</v>
      </c>
      <c r="C6522" s="9" t="s">
        <v>18922</v>
      </c>
      <c r="D6522" s="6" t="s">
        <v>64</v>
      </c>
      <c r="E6522" s="11">
        <f t="shared" si="202"/>
        <v>34.81</v>
      </c>
      <c r="F6522">
        <f t="shared" si="203"/>
        <v>104970</v>
      </c>
      <c r="H6522" s="11">
        <v>32.24</v>
      </c>
      <c r="I6522">
        <v>34.81</v>
      </c>
    </row>
    <row r="6523" spans="2:9" ht="30" x14ac:dyDescent="0.25">
      <c r="B6523" s="4">
        <v>104971</v>
      </c>
      <c r="C6523" s="8" t="s">
        <v>18923</v>
      </c>
      <c r="D6523" s="4" t="s">
        <v>64</v>
      </c>
      <c r="E6523" s="11">
        <f t="shared" si="202"/>
        <v>30.59</v>
      </c>
      <c r="F6523">
        <f t="shared" si="203"/>
        <v>104971</v>
      </c>
      <c r="H6523" s="14">
        <v>28.45</v>
      </c>
      <c r="I6523" s="811">
        <v>30.59</v>
      </c>
    </row>
    <row r="6524" spans="2:9" ht="30" x14ac:dyDescent="0.25">
      <c r="B6524" s="6">
        <v>104972</v>
      </c>
      <c r="C6524" s="9" t="s">
        <v>18924</v>
      </c>
      <c r="D6524" s="6" t="s">
        <v>64</v>
      </c>
      <c r="E6524" s="11">
        <f t="shared" si="202"/>
        <v>33.020000000000003</v>
      </c>
      <c r="F6524">
        <f t="shared" si="203"/>
        <v>104972</v>
      </c>
      <c r="H6524" s="11">
        <v>30.64</v>
      </c>
      <c r="I6524">
        <v>33.020000000000003</v>
      </c>
    </row>
    <row r="6525" spans="2:9" ht="30" x14ac:dyDescent="0.25">
      <c r="B6525" s="4">
        <v>104973</v>
      </c>
      <c r="C6525" s="8" t="s">
        <v>18925</v>
      </c>
      <c r="D6525" s="4" t="s">
        <v>64</v>
      </c>
      <c r="E6525" s="11">
        <f t="shared" si="202"/>
        <v>27.84</v>
      </c>
      <c r="F6525">
        <f t="shared" si="203"/>
        <v>104973</v>
      </c>
      <c r="H6525" s="14">
        <v>25.98</v>
      </c>
      <c r="I6525" s="811">
        <v>27.84</v>
      </c>
    </row>
    <row r="6526" spans="2:9" ht="30" x14ac:dyDescent="0.25">
      <c r="B6526" s="6">
        <v>104974</v>
      </c>
      <c r="C6526" s="9" t="s">
        <v>18926</v>
      </c>
      <c r="D6526" s="6" t="s">
        <v>64</v>
      </c>
      <c r="E6526" s="11">
        <f t="shared" si="202"/>
        <v>30.27</v>
      </c>
      <c r="F6526">
        <f t="shared" si="203"/>
        <v>104974</v>
      </c>
      <c r="H6526" s="11">
        <v>28.17</v>
      </c>
      <c r="I6526">
        <v>30.27</v>
      </c>
    </row>
    <row r="6527" spans="2:9" ht="30" x14ac:dyDescent="0.25">
      <c r="B6527" s="4">
        <v>104975</v>
      </c>
      <c r="C6527" s="8" t="s">
        <v>18927</v>
      </c>
      <c r="D6527" s="4" t="s">
        <v>64</v>
      </c>
      <c r="E6527" s="11">
        <f t="shared" si="202"/>
        <v>26.92</v>
      </c>
      <c r="F6527">
        <f t="shared" si="203"/>
        <v>104975</v>
      </c>
      <c r="H6527" s="14">
        <v>25.15</v>
      </c>
      <c r="I6527" s="811">
        <v>26.92</v>
      </c>
    </row>
    <row r="6528" spans="2:9" ht="30" x14ac:dyDescent="0.25">
      <c r="B6528" s="6">
        <v>104976</v>
      </c>
      <c r="C6528" s="9" t="s">
        <v>18928</v>
      </c>
      <c r="D6528" s="6" t="s">
        <v>64</v>
      </c>
      <c r="E6528" s="11">
        <f t="shared" si="202"/>
        <v>29.35</v>
      </c>
      <c r="F6528">
        <f t="shared" si="203"/>
        <v>104976</v>
      </c>
      <c r="H6528" s="11">
        <v>27.34</v>
      </c>
      <c r="I6528">
        <v>29.35</v>
      </c>
    </row>
    <row r="6529" spans="2:9" ht="30" x14ac:dyDescent="0.25">
      <c r="B6529" s="4">
        <v>104977</v>
      </c>
      <c r="C6529" s="8" t="s">
        <v>18929</v>
      </c>
      <c r="D6529" s="4" t="s">
        <v>64</v>
      </c>
      <c r="E6529" s="11">
        <f t="shared" si="202"/>
        <v>46.1</v>
      </c>
      <c r="F6529">
        <f t="shared" si="203"/>
        <v>104977</v>
      </c>
      <c r="H6529" s="14">
        <v>42.93</v>
      </c>
      <c r="I6529" s="811">
        <v>46.1</v>
      </c>
    </row>
    <row r="6530" spans="2:9" ht="30" x14ac:dyDescent="0.25">
      <c r="B6530" s="6">
        <v>104978</v>
      </c>
      <c r="C6530" s="9" t="s">
        <v>18930</v>
      </c>
      <c r="D6530" s="6" t="s">
        <v>64</v>
      </c>
      <c r="E6530" s="11">
        <f t="shared" si="202"/>
        <v>34.619999999999997</v>
      </c>
      <c r="F6530">
        <f t="shared" si="203"/>
        <v>104978</v>
      </c>
      <c r="H6530" s="11">
        <v>32.06</v>
      </c>
      <c r="I6530">
        <v>34.619999999999997</v>
      </c>
    </row>
    <row r="6531" spans="2:9" ht="30" x14ac:dyDescent="0.25">
      <c r="B6531" s="4">
        <v>105185</v>
      </c>
      <c r="C6531" s="8" t="s">
        <v>18931</v>
      </c>
      <c r="D6531" s="4" t="s">
        <v>64</v>
      </c>
      <c r="E6531" s="11">
        <f t="shared" ref="E6531:E6594" si="204">IF($K$2=$H$1,H6531,I6531)</f>
        <v>271.42</v>
      </c>
      <c r="F6531">
        <f t="shared" ref="F6531:F6594" si="205">IF(LEN($B6531)=7,CONCATENATE(MID($B6531,1,6),"00",RIGHT($B6531,1)),IF(LEN($B6531)=8,CONCATENATE(MID($B6531,1,6),"0",RIGHT($B6531,2)),$B6531))</f>
        <v>105185</v>
      </c>
      <c r="H6531" s="14">
        <v>268.89</v>
      </c>
      <c r="I6531" s="811">
        <v>271.42</v>
      </c>
    </row>
    <row r="6532" spans="2:9" ht="30" x14ac:dyDescent="0.25">
      <c r="B6532" s="6">
        <v>105186</v>
      </c>
      <c r="C6532" s="9" t="s">
        <v>18932</v>
      </c>
      <c r="D6532" s="6" t="s">
        <v>64</v>
      </c>
      <c r="E6532" s="11">
        <f t="shared" si="204"/>
        <v>198.66</v>
      </c>
      <c r="F6532">
        <f t="shared" si="205"/>
        <v>105186</v>
      </c>
      <c r="H6532" s="11">
        <v>196.45</v>
      </c>
      <c r="I6532">
        <v>198.66</v>
      </c>
    </row>
    <row r="6533" spans="2:9" ht="30" x14ac:dyDescent="0.25">
      <c r="B6533" s="4">
        <v>105187</v>
      </c>
      <c r="C6533" s="8" t="s">
        <v>18933</v>
      </c>
      <c r="D6533" s="4" t="s">
        <v>64</v>
      </c>
      <c r="E6533" s="11">
        <f t="shared" si="204"/>
        <v>264.99</v>
      </c>
      <c r="F6533">
        <f t="shared" si="205"/>
        <v>105187</v>
      </c>
      <c r="H6533" s="14">
        <v>263</v>
      </c>
      <c r="I6533" s="811">
        <v>264.99</v>
      </c>
    </row>
    <row r="6534" spans="2:9" ht="30" x14ac:dyDescent="0.25">
      <c r="B6534" s="6">
        <v>105188</v>
      </c>
      <c r="C6534" s="9" t="s">
        <v>18934</v>
      </c>
      <c r="D6534" s="6" t="s">
        <v>64</v>
      </c>
      <c r="E6534" s="11">
        <f t="shared" si="204"/>
        <v>192.85</v>
      </c>
      <c r="F6534">
        <f t="shared" si="205"/>
        <v>105188</v>
      </c>
      <c r="H6534" s="11">
        <v>191.2</v>
      </c>
      <c r="I6534">
        <v>192.85</v>
      </c>
    </row>
    <row r="6535" spans="2:9" ht="30" x14ac:dyDescent="0.25">
      <c r="B6535" s="4">
        <v>87244</v>
      </c>
      <c r="C6535" s="8" t="s">
        <v>8642</v>
      </c>
      <c r="D6535" s="4" t="s">
        <v>64</v>
      </c>
      <c r="E6535" s="11">
        <f t="shared" si="204"/>
        <v>209.27</v>
      </c>
      <c r="F6535">
        <f t="shared" si="205"/>
        <v>87244</v>
      </c>
      <c r="H6535" s="14">
        <v>205.08</v>
      </c>
      <c r="I6535" s="811">
        <v>209.27</v>
      </c>
    </row>
    <row r="6536" spans="2:9" ht="30" x14ac:dyDescent="0.25">
      <c r="B6536" s="6">
        <v>87245</v>
      </c>
      <c r="C6536" s="9" t="s">
        <v>8643</v>
      </c>
      <c r="D6536" s="6" t="s">
        <v>64</v>
      </c>
      <c r="E6536" s="11">
        <f t="shared" si="204"/>
        <v>247.51</v>
      </c>
      <c r="F6536">
        <f t="shared" si="205"/>
        <v>87245</v>
      </c>
      <c r="H6536" s="11">
        <v>242.64</v>
      </c>
      <c r="I6536">
        <v>247.51</v>
      </c>
    </row>
    <row r="6537" spans="2:9" ht="30" x14ac:dyDescent="0.25">
      <c r="B6537" s="4">
        <v>87265</v>
      </c>
      <c r="C6537" s="8" t="s">
        <v>8644</v>
      </c>
      <c r="D6537" s="4" t="s">
        <v>64</v>
      </c>
      <c r="E6537" s="11">
        <f t="shared" si="204"/>
        <v>62.24</v>
      </c>
      <c r="F6537">
        <f t="shared" si="205"/>
        <v>87265</v>
      </c>
      <c r="H6537" s="14">
        <v>60.3</v>
      </c>
      <c r="I6537" s="811">
        <v>62.24</v>
      </c>
    </row>
    <row r="6538" spans="2:9" ht="30" x14ac:dyDescent="0.25">
      <c r="B6538" s="6">
        <v>87267</v>
      </c>
      <c r="C6538" s="9" t="s">
        <v>8645</v>
      </c>
      <c r="D6538" s="6" t="s">
        <v>64</v>
      </c>
      <c r="E6538" s="11">
        <f t="shared" si="204"/>
        <v>66.98</v>
      </c>
      <c r="F6538">
        <f t="shared" si="205"/>
        <v>87267</v>
      </c>
      <c r="H6538" s="11">
        <v>64.58</v>
      </c>
      <c r="I6538">
        <v>66.98</v>
      </c>
    </row>
    <row r="6539" spans="2:9" ht="30" x14ac:dyDescent="0.25">
      <c r="B6539" s="4">
        <v>87269</v>
      </c>
      <c r="C6539" s="8" t="s">
        <v>8646</v>
      </c>
      <c r="D6539" s="4" t="s">
        <v>64</v>
      </c>
      <c r="E6539" s="11">
        <f t="shared" si="204"/>
        <v>65.53</v>
      </c>
      <c r="F6539">
        <f t="shared" si="205"/>
        <v>87269</v>
      </c>
      <c r="H6539" s="14">
        <v>63.22</v>
      </c>
      <c r="I6539" s="807">
        <v>65.53</v>
      </c>
    </row>
    <row r="6540" spans="2:9" ht="30" x14ac:dyDescent="0.25">
      <c r="B6540" s="6">
        <v>87271</v>
      </c>
      <c r="C6540" s="9" t="s">
        <v>8647</v>
      </c>
      <c r="D6540" s="6" t="s">
        <v>64</v>
      </c>
      <c r="E6540" s="11">
        <f t="shared" si="204"/>
        <v>70.33</v>
      </c>
      <c r="F6540">
        <f t="shared" si="205"/>
        <v>87271</v>
      </c>
      <c r="H6540" s="11">
        <v>67.55</v>
      </c>
      <c r="I6540" s="76">
        <v>70.33</v>
      </c>
    </row>
    <row r="6541" spans="2:9" ht="30" x14ac:dyDescent="0.25">
      <c r="B6541" s="4">
        <v>87273</v>
      </c>
      <c r="C6541" s="8" t="s">
        <v>8648</v>
      </c>
      <c r="D6541" s="4" t="s">
        <v>64</v>
      </c>
      <c r="E6541" s="11">
        <f t="shared" si="204"/>
        <v>68.97</v>
      </c>
      <c r="F6541">
        <f t="shared" si="205"/>
        <v>87273</v>
      </c>
      <c r="H6541" s="14">
        <v>66.510000000000005</v>
      </c>
      <c r="I6541" s="807">
        <v>68.97</v>
      </c>
    </row>
    <row r="6542" spans="2:9" ht="30" x14ac:dyDescent="0.25">
      <c r="B6542" s="6">
        <v>87275</v>
      </c>
      <c r="C6542" s="9" t="s">
        <v>8649</v>
      </c>
      <c r="D6542" s="6" t="s">
        <v>64</v>
      </c>
      <c r="E6542" s="11">
        <f t="shared" si="204"/>
        <v>75.36</v>
      </c>
      <c r="F6542">
        <f t="shared" si="205"/>
        <v>87275</v>
      </c>
      <c r="H6542" s="11">
        <v>72.28</v>
      </c>
      <c r="I6542" s="76">
        <v>75.36</v>
      </c>
    </row>
    <row r="6543" spans="2:9" ht="30" x14ac:dyDescent="0.25">
      <c r="B6543" s="4">
        <v>88788</v>
      </c>
      <c r="C6543" s="8" t="s">
        <v>8650</v>
      </c>
      <c r="D6543" s="4" t="s">
        <v>64</v>
      </c>
      <c r="E6543" s="11">
        <f t="shared" si="204"/>
        <v>295.07</v>
      </c>
      <c r="F6543">
        <f t="shared" si="205"/>
        <v>88788</v>
      </c>
      <c r="H6543" s="14">
        <v>290.72000000000003</v>
      </c>
      <c r="I6543" s="807">
        <v>295.07</v>
      </c>
    </row>
    <row r="6544" spans="2:9" ht="30" x14ac:dyDescent="0.25">
      <c r="B6544" s="6">
        <v>88789</v>
      </c>
      <c r="C6544" s="9" t="s">
        <v>8651</v>
      </c>
      <c r="D6544" s="6" t="s">
        <v>64</v>
      </c>
      <c r="E6544" s="11">
        <f t="shared" si="204"/>
        <v>350.7</v>
      </c>
      <c r="F6544">
        <f t="shared" si="205"/>
        <v>88789</v>
      </c>
      <c r="H6544" s="11">
        <v>345.69</v>
      </c>
      <c r="I6544" s="76">
        <v>350.7</v>
      </c>
    </row>
    <row r="6545" spans="2:9" ht="30" x14ac:dyDescent="0.25">
      <c r="B6545" s="4">
        <v>93393</v>
      </c>
      <c r="C6545" s="8" t="s">
        <v>8652</v>
      </c>
      <c r="D6545" s="4" t="s">
        <v>64</v>
      </c>
      <c r="E6545" s="11">
        <f t="shared" si="204"/>
        <v>52.86</v>
      </c>
      <c r="F6545">
        <f t="shared" si="205"/>
        <v>93393</v>
      </c>
      <c r="H6545" s="14">
        <v>50.92</v>
      </c>
      <c r="I6545" s="811">
        <v>52.86</v>
      </c>
    </row>
    <row r="6546" spans="2:9" ht="30" x14ac:dyDescent="0.25">
      <c r="B6546" s="6">
        <v>93395</v>
      </c>
      <c r="C6546" s="9" t="s">
        <v>8653</v>
      </c>
      <c r="D6546" s="6" t="s">
        <v>64</v>
      </c>
      <c r="E6546" s="11">
        <f t="shared" si="204"/>
        <v>57.54</v>
      </c>
      <c r="F6546">
        <f t="shared" si="205"/>
        <v>93395</v>
      </c>
      <c r="H6546" s="11">
        <v>55.14</v>
      </c>
      <c r="I6546">
        <v>57.54</v>
      </c>
    </row>
    <row r="6547" spans="2:9" ht="30" x14ac:dyDescent="0.25">
      <c r="B6547" s="4">
        <v>99195</v>
      </c>
      <c r="C6547" s="8" t="s">
        <v>8654</v>
      </c>
      <c r="D6547" s="4" t="s">
        <v>64</v>
      </c>
      <c r="E6547" s="11">
        <f t="shared" si="204"/>
        <v>64.05</v>
      </c>
      <c r="F6547">
        <f t="shared" si="205"/>
        <v>99195</v>
      </c>
      <c r="H6547" s="14">
        <v>62.11</v>
      </c>
      <c r="I6547" s="811">
        <v>64.05</v>
      </c>
    </row>
    <row r="6548" spans="2:9" ht="30" x14ac:dyDescent="0.25">
      <c r="B6548" s="6">
        <v>99198</v>
      </c>
      <c r="C6548" s="9" t="s">
        <v>8655</v>
      </c>
      <c r="D6548" s="6" t="s">
        <v>64</v>
      </c>
      <c r="E6548" s="11">
        <f t="shared" si="204"/>
        <v>68.73</v>
      </c>
      <c r="F6548">
        <f t="shared" si="205"/>
        <v>99198</v>
      </c>
      <c r="H6548" s="11">
        <v>66.33</v>
      </c>
      <c r="I6548">
        <v>68.73</v>
      </c>
    </row>
    <row r="6549" spans="2:9" ht="30" x14ac:dyDescent="0.25">
      <c r="B6549" s="4">
        <v>104611</v>
      </c>
      <c r="C6549" s="8" t="s">
        <v>8656</v>
      </c>
      <c r="D6549" s="4" t="s">
        <v>64</v>
      </c>
      <c r="E6549" s="11">
        <f t="shared" si="204"/>
        <v>83.83</v>
      </c>
      <c r="F6549">
        <f t="shared" si="205"/>
        <v>104611</v>
      </c>
      <c r="H6549" s="14">
        <v>81.23</v>
      </c>
      <c r="I6549" s="811">
        <v>83.83</v>
      </c>
    </row>
    <row r="6550" spans="2:9" ht="30" x14ac:dyDescent="0.25">
      <c r="B6550" s="6">
        <v>104612</v>
      </c>
      <c r="C6550" s="9" t="s">
        <v>8657</v>
      </c>
      <c r="D6550" s="6" t="s">
        <v>64</v>
      </c>
      <c r="E6550" s="11">
        <f t="shared" si="204"/>
        <v>84.47</v>
      </c>
      <c r="F6550">
        <f t="shared" si="205"/>
        <v>104612</v>
      </c>
      <c r="H6550" s="11">
        <v>81.760000000000005</v>
      </c>
      <c r="I6550">
        <v>84.47</v>
      </c>
    </row>
    <row r="6551" spans="2:9" ht="30" x14ac:dyDescent="0.25">
      <c r="B6551" s="4">
        <v>104613</v>
      </c>
      <c r="C6551" s="8" t="s">
        <v>8658</v>
      </c>
      <c r="D6551" s="4" t="s">
        <v>64</v>
      </c>
      <c r="E6551" s="11">
        <f t="shared" si="204"/>
        <v>65.459999999999994</v>
      </c>
      <c r="F6551">
        <f t="shared" si="205"/>
        <v>104613</v>
      </c>
      <c r="H6551" s="14">
        <v>63.23</v>
      </c>
      <c r="I6551" s="811">
        <v>65.459999999999994</v>
      </c>
    </row>
    <row r="6552" spans="2:9" ht="30" x14ac:dyDescent="0.25">
      <c r="B6552" s="6">
        <v>104614</v>
      </c>
      <c r="C6552" s="9" t="s">
        <v>8659</v>
      </c>
      <c r="D6552" s="6" t="s">
        <v>64</v>
      </c>
      <c r="E6552" s="11">
        <f t="shared" si="204"/>
        <v>71.66</v>
      </c>
      <c r="F6552">
        <f t="shared" si="205"/>
        <v>104614</v>
      </c>
      <c r="H6552" s="11">
        <v>68.84</v>
      </c>
      <c r="I6552">
        <v>71.66</v>
      </c>
    </row>
    <row r="6553" spans="2:9" ht="30" x14ac:dyDescent="0.25">
      <c r="B6553" s="4">
        <v>104615</v>
      </c>
      <c r="C6553" s="8" t="s">
        <v>8660</v>
      </c>
      <c r="D6553" s="4" t="s">
        <v>64</v>
      </c>
      <c r="E6553" s="11">
        <f t="shared" si="204"/>
        <v>205.69</v>
      </c>
      <c r="F6553">
        <f t="shared" si="205"/>
        <v>104615</v>
      </c>
      <c r="H6553" s="14">
        <v>202.11</v>
      </c>
      <c r="I6553" s="811">
        <v>205.69</v>
      </c>
    </row>
    <row r="6554" spans="2:9" ht="30" x14ac:dyDescent="0.25">
      <c r="B6554" s="6">
        <v>104616</v>
      </c>
      <c r="C6554" s="9" t="s">
        <v>8661</v>
      </c>
      <c r="D6554" s="6" t="s">
        <v>64</v>
      </c>
      <c r="E6554" s="11">
        <f t="shared" si="204"/>
        <v>295.83999999999997</v>
      </c>
      <c r="F6554">
        <f t="shared" si="205"/>
        <v>104616</v>
      </c>
      <c r="H6554" s="11">
        <v>292.26</v>
      </c>
      <c r="I6554">
        <v>295.83999999999997</v>
      </c>
    </row>
    <row r="6555" spans="2:9" ht="30" x14ac:dyDescent="0.25">
      <c r="B6555" s="4">
        <v>104617</v>
      </c>
      <c r="C6555" s="8" t="s">
        <v>8662</v>
      </c>
      <c r="D6555" s="4" t="s">
        <v>64</v>
      </c>
      <c r="E6555" s="11">
        <f t="shared" si="204"/>
        <v>215.17</v>
      </c>
      <c r="F6555">
        <f t="shared" si="205"/>
        <v>104617</v>
      </c>
      <c r="H6555" s="14">
        <v>210.62</v>
      </c>
      <c r="I6555" s="811">
        <v>215.17</v>
      </c>
    </row>
    <row r="6556" spans="2:9" ht="30" x14ac:dyDescent="0.25">
      <c r="B6556" s="6">
        <v>104618</v>
      </c>
      <c r="C6556" s="9" t="s">
        <v>8663</v>
      </c>
      <c r="D6556" s="6" t="s">
        <v>64</v>
      </c>
      <c r="E6556" s="11">
        <f t="shared" si="204"/>
        <v>305.32</v>
      </c>
      <c r="F6556">
        <f t="shared" si="205"/>
        <v>104618</v>
      </c>
      <c r="H6556" s="11">
        <v>300.77</v>
      </c>
      <c r="I6556">
        <v>305.32</v>
      </c>
    </row>
    <row r="6557" spans="2:9" x14ac:dyDescent="0.25">
      <c r="B6557" s="4">
        <v>104619</v>
      </c>
      <c r="C6557" s="8" t="s">
        <v>8664</v>
      </c>
      <c r="D6557" s="4" t="s">
        <v>9</v>
      </c>
      <c r="E6557" s="11">
        <f t="shared" si="204"/>
        <v>20.16</v>
      </c>
      <c r="F6557">
        <f t="shared" si="205"/>
        <v>104619</v>
      </c>
      <c r="H6557" s="14">
        <v>19.850000000000001</v>
      </c>
      <c r="I6557" s="811">
        <v>20.16</v>
      </c>
    </row>
    <row r="6558" spans="2:9" ht="30" x14ac:dyDescent="0.25">
      <c r="B6558" s="6">
        <v>101965</v>
      </c>
      <c r="C6558" s="9" t="s">
        <v>5645</v>
      </c>
      <c r="D6558" s="6" t="s">
        <v>9</v>
      </c>
      <c r="E6558" s="11">
        <f t="shared" si="204"/>
        <v>139.44</v>
      </c>
      <c r="F6558">
        <f t="shared" si="205"/>
        <v>101965</v>
      </c>
      <c r="H6558" s="11">
        <v>136.9</v>
      </c>
      <c r="I6558">
        <v>139.44</v>
      </c>
    </row>
    <row r="6559" spans="2:9" ht="30" x14ac:dyDescent="0.25">
      <c r="B6559" s="4">
        <v>101966</v>
      </c>
      <c r="C6559" s="8" t="s">
        <v>5646</v>
      </c>
      <c r="D6559" s="4" t="s">
        <v>9</v>
      </c>
      <c r="E6559" s="11">
        <f t="shared" si="204"/>
        <v>181.06</v>
      </c>
      <c r="F6559">
        <f t="shared" si="205"/>
        <v>101966</v>
      </c>
      <c r="H6559" s="14">
        <v>179.87</v>
      </c>
      <c r="I6559" s="811">
        <v>181.06</v>
      </c>
    </row>
    <row r="6560" spans="2:9" x14ac:dyDescent="0.25">
      <c r="B6560" s="6">
        <v>101979</v>
      </c>
      <c r="C6560" s="9" t="s">
        <v>5647</v>
      </c>
      <c r="D6560" s="6" t="s">
        <v>9</v>
      </c>
      <c r="E6560" s="11">
        <f t="shared" si="204"/>
        <v>51</v>
      </c>
      <c r="F6560">
        <f t="shared" si="205"/>
        <v>101979</v>
      </c>
      <c r="H6560" s="11">
        <v>50.35</v>
      </c>
      <c r="I6560">
        <v>51</v>
      </c>
    </row>
    <row r="6561" spans="2:9" x14ac:dyDescent="0.25">
      <c r="B6561" s="4">
        <v>96112</v>
      </c>
      <c r="C6561" s="8" t="s">
        <v>9424</v>
      </c>
      <c r="D6561" s="4" t="s">
        <v>64</v>
      </c>
      <c r="E6561" s="11">
        <f t="shared" si="204"/>
        <v>127</v>
      </c>
      <c r="F6561">
        <f t="shared" si="205"/>
        <v>96112</v>
      </c>
      <c r="H6561" s="14">
        <v>121.42</v>
      </c>
      <c r="I6561" s="811">
        <v>127</v>
      </c>
    </row>
    <row r="6562" spans="2:9" x14ac:dyDescent="0.25">
      <c r="B6562" s="6">
        <v>96122</v>
      </c>
      <c r="C6562" s="9" t="s">
        <v>9306</v>
      </c>
      <c r="D6562" s="6" t="s">
        <v>9</v>
      </c>
      <c r="E6562" s="11">
        <f t="shared" si="204"/>
        <v>39.31</v>
      </c>
      <c r="F6562">
        <f t="shared" si="205"/>
        <v>96122</v>
      </c>
      <c r="H6562" s="11">
        <v>38.08</v>
      </c>
      <c r="I6562">
        <v>39.31</v>
      </c>
    </row>
    <row r="6563" spans="2:9" ht="30" x14ac:dyDescent="0.25">
      <c r="B6563" s="4">
        <v>104756</v>
      </c>
      <c r="C6563" s="8" t="s">
        <v>9307</v>
      </c>
      <c r="D6563" s="4" t="s">
        <v>64</v>
      </c>
      <c r="E6563" s="11">
        <f t="shared" si="204"/>
        <v>168.68</v>
      </c>
      <c r="F6563">
        <f t="shared" si="205"/>
        <v>104756</v>
      </c>
      <c r="H6563" s="14">
        <v>163.51</v>
      </c>
      <c r="I6563" s="811">
        <v>168.68</v>
      </c>
    </row>
    <row r="6564" spans="2:9" x14ac:dyDescent="0.25">
      <c r="B6564" s="6">
        <v>96109</v>
      </c>
      <c r="C6564" s="9" t="s">
        <v>9308</v>
      </c>
      <c r="D6564" s="6" t="s">
        <v>64</v>
      </c>
      <c r="E6564" s="11">
        <f t="shared" si="204"/>
        <v>51.29</v>
      </c>
      <c r="F6564">
        <f t="shared" si="205"/>
        <v>96109</v>
      </c>
      <c r="H6564" s="11">
        <v>47.95</v>
      </c>
      <c r="I6564">
        <v>51.29</v>
      </c>
    </row>
    <row r="6565" spans="2:9" x14ac:dyDescent="0.25">
      <c r="B6565" s="4">
        <v>96110</v>
      </c>
      <c r="C6565" s="8" t="s">
        <v>9309</v>
      </c>
      <c r="D6565" s="4" t="s">
        <v>64</v>
      </c>
      <c r="E6565" s="11">
        <f t="shared" si="204"/>
        <v>77.099999999999994</v>
      </c>
      <c r="F6565">
        <f t="shared" si="205"/>
        <v>96110</v>
      </c>
      <c r="H6565" s="14">
        <v>74.709999999999994</v>
      </c>
      <c r="I6565" s="811">
        <v>77.099999999999994</v>
      </c>
    </row>
    <row r="6566" spans="2:9" x14ac:dyDescent="0.25">
      <c r="B6566" s="6">
        <v>96113</v>
      </c>
      <c r="C6566" s="9" t="s">
        <v>9310</v>
      </c>
      <c r="D6566" s="6" t="s">
        <v>64</v>
      </c>
      <c r="E6566" s="11">
        <f t="shared" si="204"/>
        <v>46.74</v>
      </c>
      <c r="F6566">
        <f t="shared" si="205"/>
        <v>96113</v>
      </c>
      <c r="H6566" s="11">
        <v>43.87</v>
      </c>
      <c r="I6566">
        <v>46.74</v>
      </c>
    </row>
    <row r="6567" spans="2:9" x14ac:dyDescent="0.25">
      <c r="B6567" s="4">
        <v>96114</v>
      </c>
      <c r="C6567" s="8" t="s">
        <v>9311</v>
      </c>
      <c r="D6567" s="4" t="s">
        <v>64</v>
      </c>
      <c r="E6567" s="11">
        <f t="shared" si="204"/>
        <v>77.92</v>
      </c>
      <c r="F6567">
        <f t="shared" si="205"/>
        <v>96114</v>
      </c>
      <c r="H6567" s="14">
        <v>75.83</v>
      </c>
      <c r="I6567" s="811">
        <v>77.92</v>
      </c>
    </row>
    <row r="6568" spans="2:9" x14ac:dyDescent="0.25">
      <c r="B6568" s="6">
        <v>96120</v>
      </c>
      <c r="C6568" s="9" t="s">
        <v>9312</v>
      </c>
      <c r="D6568" s="6" t="s">
        <v>9</v>
      </c>
      <c r="E6568" s="11">
        <f t="shared" si="204"/>
        <v>3.11</v>
      </c>
      <c r="F6568">
        <f t="shared" si="205"/>
        <v>96120</v>
      </c>
      <c r="H6568" s="11">
        <v>2.93</v>
      </c>
      <c r="I6568">
        <v>3.11</v>
      </c>
    </row>
    <row r="6569" spans="2:9" x14ac:dyDescent="0.25">
      <c r="B6569" s="4">
        <v>96123</v>
      </c>
      <c r="C6569" s="8" t="s">
        <v>9313</v>
      </c>
      <c r="D6569" s="4" t="s">
        <v>9</v>
      </c>
      <c r="E6569" s="11">
        <f t="shared" si="204"/>
        <v>27.84</v>
      </c>
      <c r="F6569">
        <f t="shared" si="205"/>
        <v>96123</v>
      </c>
      <c r="H6569" s="14">
        <v>26.88</v>
      </c>
      <c r="I6569" s="811">
        <v>27.84</v>
      </c>
    </row>
    <row r="6570" spans="2:9" x14ac:dyDescent="0.25">
      <c r="B6570" s="6">
        <v>99054</v>
      </c>
      <c r="C6570" s="9" t="s">
        <v>9314</v>
      </c>
      <c r="D6570" s="6" t="s">
        <v>64</v>
      </c>
      <c r="E6570" s="11">
        <f t="shared" si="204"/>
        <v>57.99</v>
      </c>
      <c r="F6570">
        <f t="shared" si="205"/>
        <v>99054</v>
      </c>
      <c r="H6570" s="11">
        <v>53.98</v>
      </c>
      <c r="I6570">
        <v>57.99</v>
      </c>
    </row>
    <row r="6571" spans="2:9" ht="30" x14ac:dyDescent="0.25">
      <c r="B6571" s="4">
        <v>96111</v>
      </c>
      <c r="C6571" s="8" t="s">
        <v>9315</v>
      </c>
      <c r="D6571" s="4" t="s">
        <v>64</v>
      </c>
      <c r="E6571" s="11">
        <f t="shared" si="204"/>
        <v>61.13</v>
      </c>
      <c r="F6571">
        <f t="shared" si="205"/>
        <v>96111</v>
      </c>
      <c r="H6571" s="14">
        <v>59.46</v>
      </c>
      <c r="I6571" s="811">
        <v>61.13</v>
      </c>
    </row>
    <row r="6572" spans="2:9" ht="30" x14ac:dyDescent="0.25">
      <c r="B6572" s="6">
        <v>96116</v>
      </c>
      <c r="C6572" s="9" t="s">
        <v>9425</v>
      </c>
      <c r="D6572" s="6" t="s">
        <v>64</v>
      </c>
      <c r="E6572" s="11">
        <f t="shared" si="204"/>
        <v>63.41</v>
      </c>
      <c r="F6572">
        <f t="shared" si="205"/>
        <v>96116</v>
      </c>
      <c r="H6572" s="11">
        <v>61.97</v>
      </c>
      <c r="I6572">
        <v>63.41</v>
      </c>
    </row>
    <row r="6573" spans="2:9" x14ac:dyDescent="0.25">
      <c r="B6573" s="4">
        <v>96121</v>
      </c>
      <c r="C6573" s="8" t="s">
        <v>9316</v>
      </c>
      <c r="D6573" s="4" t="s">
        <v>9</v>
      </c>
      <c r="E6573" s="11">
        <f t="shared" si="204"/>
        <v>11.56</v>
      </c>
      <c r="F6573">
        <f t="shared" si="205"/>
        <v>96121</v>
      </c>
      <c r="H6573" s="14">
        <v>11.05</v>
      </c>
      <c r="I6573" s="811">
        <v>11.56</v>
      </c>
    </row>
    <row r="6574" spans="2:9" ht="30" x14ac:dyDescent="0.25">
      <c r="B6574" s="6">
        <v>96485</v>
      </c>
      <c r="C6574" s="9" t="s">
        <v>9317</v>
      </c>
      <c r="D6574" s="6" t="s">
        <v>64</v>
      </c>
      <c r="E6574" s="11">
        <f t="shared" si="204"/>
        <v>71.88</v>
      </c>
      <c r="F6574">
        <f t="shared" si="205"/>
        <v>96485</v>
      </c>
      <c r="H6574" s="11">
        <v>70.209999999999994</v>
      </c>
      <c r="I6574">
        <v>71.88</v>
      </c>
    </row>
    <row r="6575" spans="2:9" x14ac:dyDescent="0.25">
      <c r="B6575" s="4">
        <v>96486</v>
      </c>
      <c r="C6575" s="8" t="s">
        <v>9318</v>
      </c>
      <c r="D6575" s="4" t="s">
        <v>64</v>
      </c>
      <c r="E6575" s="11">
        <f t="shared" si="204"/>
        <v>74.16</v>
      </c>
      <c r="F6575">
        <f t="shared" si="205"/>
        <v>96486</v>
      </c>
      <c r="H6575" s="14">
        <v>72.72</v>
      </c>
      <c r="I6575" s="811">
        <v>74.16</v>
      </c>
    </row>
    <row r="6576" spans="2:9" ht="30" x14ac:dyDescent="0.25">
      <c r="B6576" s="6">
        <v>91515</v>
      </c>
      <c r="C6576" s="9" t="s">
        <v>8491</v>
      </c>
      <c r="D6576" s="6" t="s">
        <v>64</v>
      </c>
      <c r="E6576" s="11">
        <f t="shared" si="204"/>
        <v>5.94</v>
      </c>
      <c r="F6576">
        <f t="shared" si="205"/>
        <v>91515</v>
      </c>
      <c r="H6576" s="11">
        <v>5.35</v>
      </c>
      <c r="I6576" s="76">
        <v>5.94</v>
      </c>
    </row>
    <row r="6577" spans="2:9" ht="30" x14ac:dyDescent="0.25">
      <c r="B6577" s="4">
        <v>91519</v>
      </c>
      <c r="C6577" s="8" t="s">
        <v>8492</v>
      </c>
      <c r="D6577" s="4" t="s">
        <v>64</v>
      </c>
      <c r="E6577" s="11">
        <f t="shared" si="204"/>
        <v>7.95</v>
      </c>
      <c r="F6577">
        <f t="shared" si="205"/>
        <v>91519</v>
      </c>
      <c r="H6577" s="14">
        <v>7.16</v>
      </c>
      <c r="I6577" s="807">
        <v>7.95</v>
      </c>
    </row>
    <row r="6578" spans="2:9" ht="30" x14ac:dyDescent="0.25">
      <c r="B6578" s="6">
        <v>91520</v>
      </c>
      <c r="C6578" s="9" t="s">
        <v>8493</v>
      </c>
      <c r="D6578" s="6" t="s">
        <v>64</v>
      </c>
      <c r="E6578" s="11">
        <f t="shared" si="204"/>
        <v>2.2400000000000002</v>
      </c>
      <c r="F6578">
        <f t="shared" si="205"/>
        <v>91520</v>
      </c>
      <c r="H6578" s="11">
        <v>2.0299999999999998</v>
      </c>
      <c r="I6578" s="76">
        <v>2.2400000000000002</v>
      </c>
    </row>
    <row r="6579" spans="2:9" ht="30" x14ac:dyDescent="0.25">
      <c r="B6579" s="4">
        <v>91522</v>
      </c>
      <c r="C6579" s="8" t="s">
        <v>8494</v>
      </c>
      <c r="D6579" s="4" t="s">
        <v>64</v>
      </c>
      <c r="E6579" s="11">
        <f t="shared" si="204"/>
        <v>3.07</v>
      </c>
      <c r="F6579">
        <f t="shared" si="205"/>
        <v>91522</v>
      </c>
      <c r="H6579" s="14">
        <v>2.77</v>
      </c>
      <c r="I6579" s="807">
        <v>3.07</v>
      </c>
    </row>
    <row r="6580" spans="2:9" ht="30" x14ac:dyDescent="0.25">
      <c r="B6580" s="6">
        <v>91525</v>
      </c>
      <c r="C6580" s="9" t="s">
        <v>8495</v>
      </c>
      <c r="D6580" s="6" t="s">
        <v>64</v>
      </c>
      <c r="E6580" s="11">
        <f t="shared" si="204"/>
        <v>8.2100000000000009</v>
      </c>
      <c r="F6580">
        <f t="shared" si="205"/>
        <v>91525</v>
      </c>
      <c r="H6580" s="11">
        <v>7.73</v>
      </c>
      <c r="I6580" s="76">
        <v>8.2100000000000009</v>
      </c>
    </row>
    <row r="6581" spans="2:9" ht="30" x14ac:dyDescent="0.25">
      <c r="B6581" s="4">
        <v>104412</v>
      </c>
      <c r="C6581" s="8" t="s">
        <v>8496</v>
      </c>
      <c r="D6581" s="4" t="s">
        <v>64</v>
      </c>
      <c r="E6581" s="11">
        <f t="shared" si="204"/>
        <v>2.76</v>
      </c>
      <c r="F6581">
        <f t="shared" si="205"/>
        <v>104412</v>
      </c>
      <c r="H6581" s="14">
        <v>2.4900000000000002</v>
      </c>
      <c r="I6581" s="807">
        <v>2.76</v>
      </c>
    </row>
    <row r="6582" spans="2:9" ht="30" x14ac:dyDescent="0.25">
      <c r="B6582" s="6">
        <v>104413</v>
      </c>
      <c r="C6582" s="9" t="s">
        <v>8497</v>
      </c>
      <c r="D6582" s="6" t="s">
        <v>64</v>
      </c>
      <c r="E6582" s="11">
        <f t="shared" si="204"/>
        <v>4.82</v>
      </c>
      <c r="F6582">
        <f t="shared" si="205"/>
        <v>104413</v>
      </c>
      <c r="H6582" s="11">
        <v>4.34</v>
      </c>
      <c r="I6582" s="76">
        <v>4.82</v>
      </c>
    </row>
    <row r="6583" spans="2:9" ht="30" x14ac:dyDescent="0.25">
      <c r="B6583" s="4">
        <v>104414</v>
      </c>
      <c r="C6583" s="8" t="s">
        <v>8498</v>
      </c>
      <c r="D6583" s="4" t="s">
        <v>64</v>
      </c>
      <c r="E6583" s="11">
        <f t="shared" si="204"/>
        <v>7.5</v>
      </c>
      <c r="F6583">
        <f t="shared" si="205"/>
        <v>104414</v>
      </c>
      <c r="H6583" s="14">
        <v>7.09</v>
      </c>
      <c r="I6583" s="811">
        <v>7.5</v>
      </c>
    </row>
    <row r="6584" spans="2:9" ht="30" x14ac:dyDescent="0.25">
      <c r="B6584" s="6">
        <v>104415</v>
      </c>
      <c r="C6584" s="9" t="s">
        <v>8499</v>
      </c>
      <c r="D6584" s="6" t="s">
        <v>64</v>
      </c>
      <c r="E6584" s="11">
        <f t="shared" si="204"/>
        <v>12.11</v>
      </c>
      <c r="F6584">
        <f t="shared" si="205"/>
        <v>104415</v>
      </c>
      <c r="H6584" s="11">
        <v>11.22</v>
      </c>
      <c r="I6584">
        <v>12.11</v>
      </c>
    </row>
    <row r="6585" spans="2:9" ht="30" x14ac:dyDescent="0.25">
      <c r="B6585" s="4">
        <v>104416</v>
      </c>
      <c r="C6585" s="8" t="s">
        <v>8500</v>
      </c>
      <c r="D6585" s="4" t="s">
        <v>64</v>
      </c>
      <c r="E6585" s="11">
        <f t="shared" si="204"/>
        <v>1.93</v>
      </c>
      <c r="F6585">
        <f t="shared" si="205"/>
        <v>104416</v>
      </c>
      <c r="H6585" s="14">
        <v>1.74</v>
      </c>
      <c r="I6585" s="807">
        <v>1.93</v>
      </c>
    </row>
    <row r="6586" spans="2:9" ht="30" x14ac:dyDescent="0.25">
      <c r="B6586" s="6">
        <v>104417</v>
      </c>
      <c r="C6586" s="9" t="s">
        <v>8501</v>
      </c>
      <c r="D6586" s="6" t="s">
        <v>64</v>
      </c>
      <c r="E6586" s="11">
        <f t="shared" si="204"/>
        <v>3.99</v>
      </c>
      <c r="F6586">
        <f t="shared" si="205"/>
        <v>104417</v>
      </c>
      <c r="H6586" s="11">
        <v>3.59</v>
      </c>
      <c r="I6586" s="76">
        <v>3.99</v>
      </c>
    </row>
    <row r="6587" spans="2:9" ht="30" x14ac:dyDescent="0.25">
      <c r="B6587" s="4">
        <v>104418</v>
      </c>
      <c r="C6587" s="8" t="s">
        <v>8502</v>
      </c>
      <c r="D6587" s="4" t="s">
        <v>64</v>
      </c>
      <c r="E6587" s="11">
        <f t="shared" si="204"/>
        <v>2.63</v>
      </c>
      <c r="F6587">
        <f t="shared" si="205"/>
        <v>104418</v>
      </c>
      <c r="H6587" s="14">
        <v>2.39</v>
      </c>
      <c r="I6587" s="807">
        <v>2.63</v>
      </c>
    </row>
    <row r="6588" spans="2:9" ht="30" x14ac:dyDescent="0.25">
      <c r="B6588" s="6">
        <v>104419</v>
      </c>
      <c r="C6588" s="9" t="s">
        <v>8503</v>
      </c>
      <c r="D6588" s="6" t="s">
        <v>64</v>
      </c>
      <c r="E6588" s="11">
        <f t="shared" si="204"/>
        <v>10.59</v>
      </c>
      <c r="F6588">
        <f t="shared" si="205"/>
        <v>104419</v>
      </c>
      <c r="H6588" s="11">
        <v>9.5299999999999994</v>
      </c>
      <c r="I6588" s="76">
        <v>10.59</v>
      </c>
    </row>
    <row r="6589" spans="2:9" ht="30" x14ac:dyDescent="0.25">
      <c r="B6589" s="4">
        <v>104420</v>
      </c>
      <c r="C6589" s="8" t="s">
        <v>8504</v>
      </c>
      <c r="D6589" s="4" t="s">
        <v>64</v>
      </c>
      <c r="E6589" s="11">
        <f t="shared" si="204"/>
        <v>9.57</v>
      </c>
      <c r="F6589">
        <f t="shared" si="205"/>
        <v>104420</v>
      </c>
      <c r="H6589" s="14">
        <v>8.61</v>
      </c>
      <c r="I6589" s="807">
        <v>9.57</v>
      </c>
    </row>
    <row r="6590" spans="2:9" ht="30" x14ac:dyDescent="0.25">
      <c r="B6590" s="6">
        <v>104421</v>
      </c>
      <c r="C6590" s="9" t="s">
        <v>8505</v>
      </c>
      <c r="D6590" s="6" t="s">
        <v>64</v>
      </c>
      <c r="E6590" s="11">
        <f t="shared" si="204"/>
        <v>15.38</v>
      </c>
      <c r="F6590">
        <f t="shared" si="205"/>
        <v>104421</v>
      </c>
      <c r="H6590" s="11">
        <v>14.4</v>
      </c>
      <c r="I6590" s="76">
        <v>15.38</v>
      </c>
    </row>
    <row r="6591" spans="2:9" ht="30" x14ac:dyDescent="0.25">
      <c r="B6591" s="4">
        <v>104422</v>
      </c>
      <c r="C6591" s="8" t="s">
        <v>8506</v>
      </c>
      <c r="D6591" s="4" t="s">
        <v>64</v>
      </c>
      <c r="E6591" s="11">
        <f t="shared" si="204"/>
        <v>9.85</v>
      </c>
      <c r="F6591">
        <f t="shared" si="205"/>
        <v>104422</v>
      </c>
      <c r="H6591" s="14">
        <v>9.44</v>
      </c>
      <c r="I6591" s="811">
        <v>9.85</v>
      </c>
    </row>
    <row r="6592" spans="2:9" ht="30" x14ac:dyDescent="0.25">
      <c r="B6592" s="6">
        <v>104423</v>
      </c>
      <c r="C6592" s="9" t="s">
        <v>8507</v>
      </c>
      <c r="D6592" s="6" t="s">
        <v>64</v>
      </c>
      <c r="E6592" s="11">
        <f t="shared" si="204"/>
        <v>23.22</v>
      </c>
      <c r="F6592">
        <f t="shared" si="205"/>
        <v>104423</v>
      </c>
      <c r="H6592" s="11">
        <v>21.44</v>
      </c>
      <c r="I6592">
        <v>23.22</v>
      </c>
    </row>
    <row r="6593" spans="2:9" ht="30" x14ac:dyDescent="0.25">
      <c r="B6593" s="4">
        <v>104424</v>
      </c>
      <c r="C6593" s="8" t="s">
        <v>8508</v>
      </c>
      <c r="D6593" s="4" t="s">
        <v>64</v>
      </c>
      <c r="E6593" s="11">
        <f t="shared" si="204"/>
        <v>21.56</v>
      </c>
      <c r="F6593">
        <f t="shared" si="205"/>
        <v>104424</v>
      </c>
      <c r="H6593" s="14">
        <v>19.940000000000001</v>
      </c>
      <c r="I6593" s="811">
        <v>21.56</v>
      </c>
    </row>
    <row r="6594" spans="2:9" ht="30" x14ac:dyDescent="0.25">
      <c r="B6594" s="6">
        <v>104425</v>
      </c>
      <c r="C6594" s="9" t="s">
        <v>8509</v>
      </c>
      <c r="D6594" s="6" t="s">
        <v>64</v>
      </c>
      <c r="E6594" s="11">
        <f t="shared" si="204"/>
        <v>18.79</v>
      </c>
      <c r="F6594">
        <f t="shared" si="205"/>
        <v>104425</v>
      </c>
      <c r="H6594" s="11">
        <v>17.46</v>
      </c>
      <c r="I6594">
        <v>18.79</v>
      </c>
    </row>
    <row r="6595" spans="2:9" ht="30" x14ac:dyDescent="0.25">
      <c r="B6595" s="4">
        <v>87280</v>
      </c>
      <c r="C6595" s="8" t="s">
        <v>3495</v>
      </c>
      <c r="D6595" s="4" t="s">
        <v>7</v>
      </c>
      <c r="E6595" s="11">
        <f t="shared" ref="E6595:E6658" si="206">IF($K$2=$H$1,H6595,I6595)</f>
        <v>481.21</v>
      </c>
      <c r="F6595">
        <f t="shared" ref="F6595:F6658" si="207">IF(LEN($B6595)=7,CONCATENATE(MID($B6595,1,6),"00",RIGHT($B6595,1)),IF(LEN($B6595)=8,CONCATENATE(MID($B6595,1,6),"0",RIGHT($B6595,2)),$B6595))</f>
        <v>87280</v>
      </c>
      <c r="H6595" s="14">
        <v>471.42</v>
      </c>
      <c r="I6595" s="811">
        <v>481.21</v>
      </c>
    </row>
    <row r="6596" spans="2:9" ht="30" x14ac:dyDescent="0.25">
      <c r="B6596" s="6">
        <v>87281</v>
      </c>
      <c r="C6596" s="9" t="s">
        <v>3496</v>
      </c>
      <c r="D6596" s="6" t="s">
        <v>7</v>
      </c>
      <c r="E6596" s="11">
        <f t="shared" si="206"/>
        <v>476.95</v>
      </c>
      <c r="F6596">
        <f t="shared" si="207"/>
        <v>87281</v>
      </c>
      <c r="H6596" s="11">
        <v>468.34</v>
      </c>
      <c r="I6596">
        <v>476.95</v>
      </c>
    </row>
    <row r="6597" spans="2:9" ht="30" x14ac:dyDescent="0.25">
      <c r="B6597" s="4">
        <v>87283</v>
      </c>
      <c r="C6597" s="8" t="s">
        <v>3497</v>
      </c>
      <c r="D6597" s="4" t="s">
        <v>7</v>
      </c>
      <c r="E6597" s="11">
        <f t="shared" si="206"/>
        <v>500.56</v>
      </c>
      <c r="F6597">
        <f t="shared" si="207"/>
        <v>87283</v>
      </c>
      <c r="H6597" s="14">
        <v>491.77</v>
      </c>
      <c r="I6597" s="807">
        <v>500.56</v>
      </c>
    </row>
    <row r="6598" spans="2:9" ht="30" x14ac:dyDescent="0.25">
      <c r="B6598" s="6">
        <v>87284</v>
      </c>
      <c r="C6598" s="9" t="s">
        <v>3498</v>
      </c>
      <c r="D6598" s="6" t="s">
        <v>7</v>
      </c>
      <c r="E6598" s="11">
        <f t="shared" si="206"/>
        <v>494.53</v>
      </c>
      <c r="F6598">
        <f t="shared" si="207"/>
        <v>87284</v>
      </c>
      <c r="H6598" s="11">
        <v>486.82</v>
      </c>
      <c r="I6598" s="76">
        <v>494.53</v>
      </c>
    </row>
    <row r="6599" spans="2:9" ht="30" x14ac:dyDescent="0.25">
      <c r="B6599" s="4">
        <v>87286</v>
      </c>
      <c r="C6599" s="8" t="s">
        <v>3499</v>
      </c>
      <c r="D6599" s="4" t="s">
        <v>7</v>
      </c>
      <c r="E6599" s="11">
        <f t="shared" si="206"/>
        <v>601.82000000000005</v>
      </c>
      <c r="F6599">
        <f t="shared" si="207"/>
        <v>87286</v>
      </c>
      <c r="H6599" s="14">
        <v>591.35</v>
      </c>
      <c r="I6599" s="807">
        <v>601.82000000000005</v>
      </c>
    </row>
    <row r="6600" spans="2:9" ht="30" x14ac:dyDescent="0.25">
      <c r="B6600" s="6">
        <v>87287</v>
      </c>
      <c r="C6600" s="9" t="s">
        <v>3500</v>
      </c>
      <c r="D6600" s="6" t="s">
        <v>7</v>
      </c>
      <c r="E6600" s="11">
        <f t="shared" si="206"/>
        <v>588.41</v>
      </c>
      <c r="F6600">
        <f t="shared" si="207"/>
        <v>87287</v>
      </c>
      <c r="H6600" s="11">
        <v>580.52</v>
      </c>
      <c r="I6600" s="76">
        <v>588.41</v>
      </c>
    </row>
    <row r="6601" spans="2:9" ht="30" x14ac:dyDescent="0.25">
      <c r="B6601" s="4">
        <v>87289</v>
      </c>
      <c r="C6601" s="8" t="s">
        <v>3501</v>
      </c>
      <c r="D6601" s="4" t="s">
        <v>7</v>
      </c>
      <c r="E6601" s="11">
        <f t="shared" si="206"/>
        <v>577.32000000000005</v>
      </c>
      <c r="F6601">
        <f t="shared" si="207"/>
        <v>87289</v>
      </c>
      <c r="H6601" s="14">
        <v>567.42999999999995</v>
      </c>
      <c r="I6601" s="807">
        <v>577.32000000000005</v>
      </c>
    </row>
    <row r="6602" spans="2:9" ht="30" x14ac:dyDescent="0.25">
      <c r="B6602" s="6">
        <v>87290</v>
      </c>
      <c r="C6602" s="9" t="s">
        <v>3502</v>
      </c>
      <c r="D6602" s="6" t="s">
        <v>7</v>
      </c>
      <c r="E6602" s="11">
        <f t="shared" si="206"/>
        <v>570.29999999999995</v>
      </c>
      <c r="F6602">
        <f t="shared" si="207"/>
        <v>87290</v>
      </c>
      <c r="H6602" s="11">
        <v>561.88</v>
      </c>
      <c r="I6602" s="76">
        <v>570.29999999999995</v>
      </c>
    </row>
    <row r="6603" spans="2:9" ht="30" x14ac:dyDescent="0.25">
      <c r="B6603" s="4">
        <v>87292</v>
      </c>
      <c r="C6603" s="8" t="s">
        <v>3503</v>
      </c>
      <c r="D6603" s="4" t="s">
        <v>7</v>
      </c>
      <c r="E6603" s="11">
        <f t="shared" si="206"/>
        <v>586.9</v>
      </c>
      <c r="F6603">
        <f t="shared" si="207"/>
        <v>87292</v>
      </c>
      <c r="H6603" s="14">
        <v>577.76</v>
      </c>
      <c r="I6603" s="807">
        <v>586.9</v>
      </c>
    </row>
    <row r="6604" spans="2:9" ht="30" x14ac:dyDescent="0.25">
      <c r="B6604" s="6">
        <v>87294</v>
      </c>
      <c r="C6604" s="9" t="s">
        <v>3504</v>
      </c>
      <c r="D6604" s="6" t="s">
        <v>7</v>
      </c>
      <c r="E6604" s="11">
        <f t="shared" si="206"/>
        <v>562.45000000000005</v>
      </c>
      <c r="F6604">
        <f t="shared" si="207"/>
        <v>87294</v>
      </c>
      <c r="H6604" s="11">
        <v>553.47</v>
      </c>
      <c r="I6604" s="76">
        <v>562.45000000000005</v>
      </c>
    </row>
    <row r="6605" spans="2:9" ht="30" x14ac:dyDescent="0.25">
      <c r="B6605" s="4">
        <v>87295</v>
      </c>
      <c r="C6605" s="8" t="s">
        <v>3505</v>
      </c>
      <c r="D6605" s="4" t="s">
        <v>7</v>
      </c>
      <c r="E6605" s="11">
        <f t="shared" si="206"/>
        <v>567.54999999999995</v>
      </c>
      <c r="F6605">
        <f t="shared" si="207"/>
        <v>87295</v>
      </c>
      <c r="H6605" s="14">
        <v>556.33000000000004</v>
      </c>
      <c r="I6605" s="807">
        <v>567.54999999999995</v>
      </c>
    </row>
    <row r="6606" spans="2:9" ht="30" x14ac:dyDescent="0.25">
      <c r="B6606" s="6">
        <v>87296</v>
      </c>
      <c r="C6606" s="9" t="s">
        <v>3506</v>
      </c>
      <c r="D6606" s="6" t="s">
        <v>7</v>
      </c>
      <c r="E6606" s="11">
        <f t="shared" si="206"/>
        <v>544.37</v>
      </c>
      <c r="F6606">
        <f t="shared" si="207"/>
        <v>87296</v>
      </c>
      <c r="H6606" s="11">
        <v>536.41999999999996</v>
      </c>
      <c r="I6606" s="76">
        <v>544.37</v>
      </c>
    </row>
    <row r="6607" spans="2:9" ht="30" x14ac:dyDescent="0.25">
      <c r="B6607" s="4">
        <v>87298</v>
      </c>
      <c r="C6607" s="8" t="s">
        <v>3507</v>
      </c>
      <c r="D6607" s="4" t="s">
        <v>7</v>
      </c>
      <c r="E6607" s="11">
        <f t="shared" si="206"/>
        <v>743.32</v>
      </c>
      <c r="F6607">
        <f t="shared" si="207"/>
        <v>87298</v>
      </c>
      <c r="H6607" s="14">
        <v>734.34</v>
      </c>
      <c r="I6607" s="807">
        <v>743.32</v>
      </c>
    </row>
    <row r="6608" spans="2:9" ht="30" x14ac:dyDescent="0.25">
      <c r="B6608" s="6">
        <v>87299</v>
      </c>
      <c r="C6608" s="9" t="s">
        <v>3508</v>
      </c>
      <c r="D6608" s="6" t="s">
        <v>7</v>
      </c>
      <c r="E6608" s="11">
        <f t="shared" si="206"/>
        <v>490.31</v>
      </c>
      <c r="F6608">
        <f t="shared" si="207"/>
        <v>87299</v>
      </c>
      <c r="H6608" s="11">
        <v>482.04</v>
      </c>
      <c r="I6608" s="76">
        <v>490.31</v>
      </c>
    </row>
    <row r="6609" spans="2:9" ht="30" x14ac:dyDescent="0.25">
      <c r="B6609" s="4">
        <v>87301</v>
      </c>
      <c r="C6609" s="8" t="s">
        <v>3509</v>
      </c>
      <c r="D6609" s="4" t="s">
        <v>7</v>
      </c>
      <c r="E6609" s="11">
        <f t="shared" si="206"/>
        <v>668.67</v>
      </c>
      <c r="F6609">
        <f t="shared" si="207"/>
        <v>87301</v>
      </c>
      <c r="H6609" s="14">
        <v>658.82</v>
      </c>
      <c r="I6609" s="807">
        <v>668.67</v>
      </c>
    </row>
    <row r="6610" spans="2:9" ht="30" x14ac:dyDescent="0.25">
      <c r="B6610" s="6">
        <v>87302</v>
      </c>
      <c r="C6610" s="9" t="s">
        <v>3510</v>
      </c>
      <c r="D6610" s="6" t="s">
        <v>7</v>
      </c>
      <c r="E6610" s="11">
        <f t="shared" si="206"/>
        <v>662.2</v>
      </c>
      <c r="F6610">
        <f t="shared" si="207"/>
        <v>87302</v>
      </c>
      <c r="H6610" s="11">
        <v>653.86</v>
      </c>
      <c r="I6610" s="76">
        <v>662.2</v>
      </c>
    </row>
    <row r="6611" spans="2:9" ht="30" x14ac:dyDescent="0.25">
      <c r="B6611" s="4">
        <v>87304</v>
      </c>
      <c r="C6611" s="8" t="s">
        <v>3511</v>
      </c>
      <c r="D6611" s="4" t="s">
        <v>7</v>
      </c>
      <c r="E6611" s="11">
        <f t="shared" si="206"/>
        <v>607.94000000000005</v>
      </c>
      <c r="F6611">
        <f t="shared" si="207"/>
        <v>87304</v>
      </c>
      <c r="H6611" s="14">
        <v>599</v>
      </c>
      <c r="I6611" s="807">
        <v>607.94000000000005</v>
      </c>
    </row>
    <row r="6612" spans="2:9" ht="30" x14ac:dyDescent="0.25">
      <c r="B6612" s="6">
        <v>87305</v>
      </c>
      <c r="C6612" s="9" t="s">
        <v>3512</v>
      </c>
      <c r="D6612" s="6" t="s">
        <v>7</v>
      </c>
      <c r="E6612" s="11">
        <f t="shared" si="206"/>
        <v>611.37</v>
      </c>
      <c r="F6612">
        <f t="shared" si="207"/>
        <v>87305</v>
      </c>
      <c r="H6612" s="11">
        <v>602.72</v>
      </c>
      <c r="I6612" s="76">
        <v>611.37</v>
      </c>
    </row>
    <row r="6613" spans="2:9" ht="30" x14ac:dyDescent="0.25">
      <c r="B6613" s="4">
        <v>87307</v>
      </c>
      <c r="C6613" s="8" t="s">
        <v>3513</v>
      </c>
      <c r="D6613" s="4" t="s">
        <v>7</v>
      </c>
      <c r="E6613" s="11">
        <f t="shared" si="206"/>
        <v>577.79999999999995</v>
      </c>
      <c r="F6613">
        <f t="shared" si="207"/>
        <v>87307</v>
      </c>
      <c r="H6613" s="14">
        <v>567.95000000000005</v>
      </c>
      <c r="I6613" s="807">
        <v>577.79999999999995</v>
      </c>
    </row>
    <row r="6614" spans="2:9" ht="30" x14ac:dyDescent="0.25">
      <c r="B6614" s="6">
        <v>87308</v>
      </c>
      <c r="C6614" s="9" t="s">
        <v>3514</v>
      </c>
      <c r="D6614" s="6" t="s">
        <v>7</v>
      </c>
      <c r="E6614" s="11">
        <f t="shared" si="206"/>
        <v>569.64</v>
      </c>
      <c r="F6614">
        <f t="shared" si="207"/>
        <v>87308</v>
      </c>
      <c r="H6614" s="11">
        <v>561.05999999999995</v>
      </c>
      <c r="I6614" s="76">
        <v>569.64</v>
      </c>
    </row>
    <row r="6615" spans="2:9" ht="30" x14ac:dyDescent="0.25">
      <c r="B6615" s="4">
        <v>87310</v>
      </c>
      <c r="C6615" s="8" t="s">
        <v>3515</v>
      </c>
      <c r="D6615" s="4" t="s">
        <v>7</v>
      </c>
      <c r="E6615" s="11">
        <f t="shared" si="206"/>
        <v>476.96</v>
      </c>
      <c r="F6615">
        <f t="shared" si="207"/>
        <v>87310</v>
      </c>
      <c r="H6615" s="14">
        <v>468.23</v>
      </c>
      <c r="I6615" s="807">
        <v>476.96</v>
      </c>
    </row>
    <row r="6616" spans="2:9" ht="30" x14ac:dyDescent="0.25">
      <c r="B6616" s="6">
        <v>87311</v>
      </c>
      <c r="C6616" s="9" t="s">
        <v>3516</v>
      </c>
      <c r="D6616" s="6" t="s">
        <v>7</v>
      </c>
      <c r="E6616" s="11">
        <f t="shared" si="206"/>
        <v>468.95</v>
      </c>
      <c r="F6616">
        <f t="shared" si="207"/>
        <v>87311</v>
      </c>
      <c r="H6616" s="11">
        <v>461.49</v>
      </c>
      <c r="I6616" s="76">
        <v>468.95</v>
      </c>
    </row>
    <row r="6617" spans="2:9" ht="30" x14ac:dyDescent="0.25">
      <c r="B6617" s="4">
        <v>87313</v>
      </c>
      <c r="C6617" s="8" t="s">
        <v>3517</v>
      </c>
      <c r="D6617" s="4" t="s">
        <v>7</v>
      </c>
      <c r="E6617" s="11">
        <f t="shared" si="206"/>
        <v>576.17999999999995</v>
      </c>
      <c r="F6617">
        <f t="shared" si="207"/>
        <v>87313</v>
      </c>
      <c r="H6617" s="14">
        <v>567.41</v>
      </c>
      <c r="I6617" s="807">
        <v>576.17999999999995</v>
      </c>
    </row>
    <row r="6618" spans="2:9" ht="30" x14ac:dyDescent="0.25">
      <c r="B6618" s="6">
        <v>87314</v>
      </c>
      <c r="C6618" s="9" t="s">
        <v>3518</v>
      </c>
      <c r="D6618" s="6" t="s">
        <v>7</v>
      </c>
      <c r="E6618" s="11">
        <f t="shared" si="206"/>
        <v>570.20000000000005</v>
      </c>
      <c r="F6618">
        <f t="shared" si="207"/>
        <v>87314</v>
      </c>
      <c r="H6618" s="11">
        <v>562.71</v>
      </c>
      <c r="I6618" s="76">
        <v>570.20000000000005</v>
      </c>
    </row>
    <row r="6619" spans="2:9" ht="30" x14ac:dyDescent="0.25">
      <c r="B6619" s="4">
        <v>87316</v>
      </c>
      <c r="C6619" s="8" t="s">
        <v>3519</v>
      </c>
      <c r="D6619" s="4" t="s">
        <v>7</v>
      </c>
      <c r="E6619" s="11">
        <f t="shared" si="206"/>
        <v>522.55999999999995</v>
      </c>
      <c r="F6619">
        <f t="shared" si="207"/>
        <v>87316</v>
      </c>
      <c r="H6619" s="14">
        <v>513.14</v>
      </c>
      <c r="I6619" s="807">
        <v>522.55999999999995</v>
      </c>
    </row>
    <row r="6620" spans="2:9" ht="30" x14ac:dyDescent="0.25">
      <c r="B6620" s="6">
        <v>87317</v>
      </c>
      <c r="C6620" s="9" t="s">
        <v>3520</v>
      </c>
      <c r="D6620" s="6" t="s">
        <v>7</v>
      </c>
      <c r="E6620" s="11">
        <f t="shared" si="206"/>
        <v>510.34</v>
      </c>
      <c r="F6620">
        <f t="shared" si="207"/>
        <v>87317</v>
      </c>
      <c r="H6620" s="11">
        <v>502.84</v>
      </c>
      <c r="I6620" s="76">
        <v>510.34</v>
      </c>
    </row>
    <row r="6621" spans="2:9" ht="30" x14ac:dyDescent="0.25">
      <c r="B6621" s="4">
        <v>87319</v>
      </c>
      <c r="C6621" s="8" t="s">
        <v>3521</v>
      </c>
      <c r="D6621" s="4" t="s">
        <v>7</v>
      </c>
      <c r="E6621" s="11">
        <f t="shared" si="206"/>
        <v>3537.44</v>
      </c>
      <c r="F6621">
        <f t="shared" si="207"/>
        <v>87319</v>
      </c>
      <c r="H6621" s="14">
        <v>3528.67</v>
      </c>
      <c r="I6621" s="807">
        <v>3537.44</v>
      </c>
    </row>
    <row r="6622" spans="2:9" ht="30" x14ac:dyDescent="0.25">
      <c r="B6622" s="6">
        <v>87320</v>
      </c>
      <c r="C6622" s="9" t="s">
        <v>3522</v>
      </c>
      <c r="D6622" s="6" t="s">
        <v>7</v>
      </c>
      <c r="E6622" s="11">
        <f t="shared" si="206"/>
        <v>3545.16</v>
      </c>
      <c r="F6622">
        <f t="shared" si="207"/>
        <v>87320</v>
      </c>
      <c r="H6622" s="11">
        <v>3537.58</v>
      </c>
      <c r="I6622" s="76">
        <v>3545.16</v>
      </c>
    </row>
    <row r="6623" spans="2:9" ht="30" x14ac:dyDescent="0.25">
      <c r="B6623" s="4">
        <v>87322</v>
      </c>
      <c r="C6623" s="8" t="s">
        <v>3523</v>
      </c>
      <c r="D6623" s="4" t="s">
        <v>7</v>
      </c>
      <c r="E6623" s="11">
        <f t="shared" si="206"/>
        <v>3652.2</v>
      </c>
      <c r="F6623">
        <f t="shared" si="207"/>
        <v>87322</v>
      </c>
      <c r="H6623" s="14">
        <v>3642.94</v>
      </c>
      <c r="I6623" s="807">
        <v>3652.2</v>
      </c>
    </row>
    <row r="6624" spans="2:9" ht="30" x14ac:dyDescent="0.25">
      <c r="B6624" s="6">
        <v>87323</v>
      </c>
      <c r="C6624" s="9" t="s">
        <v>3524</v>
      </c>
      <c r="D6624" s="6" t="s">
        <v>7</v>
      </c>
      <c r="E6624" s="11">
        <f t="shared" si="206"/>
        <v>3653.83</v>
      </c>
      <c r="F6624">
        <f t="shared" si="207"/>
        <v>87323</v>
      </c>
      <c r="H6624" s="11">
        <v>3646.5</v>
      </c>
      <c r="I6624" s="76">
        <v>3653.83</v>
      </c>
    </row>
    <row r="6625" spans="2:9" ht="30" x14ac:dyDescent="0.25">
      <c r="B6625" s="4">
        <v>87325</v>
      </c>
      <c r="C6625" s="8" t="s">
        <v>3525</v>
      </c>
      <c r="D6625" s="4" t="s">
        <v>7</v>
      </c>
      <c r="E6625" s="11">
        <f t="shared" si="206"/>
        <v>3566.45</v>
      </c>
      <c r="F6625">
        <f t="shared" si="207"/>
        <v>87325</v>
      </c>
      <c r="H6625" s="14">
        <v>3556.93</v>
      </c>
      <c r="I6625" s="807">
        <v>3566.45</v>
      </c>
    </row>
    <row r="6626" spans="2:9" ht="30" x14ac:dyDescent="0.25">
      <c r="B6626" s="6">
        <v>87326</v>
      </c>
      <c r="C6626" s="9" t="s">
        <v>3526</v>
      </c>
      <c r="D6626" s="6" t="s">
        <v>7</v>
      </c>
      <c r="E6626" s="11">
        <f t="shared" si="206"/>
        <v>3579.06</v>
      </c>
      <c r="F6626">
        <f t="shared" si="207"/>
        <v>87326</v>
      </c>
      <c r="H6626" s="11">
        <v>3572.15</v>
      </c>
      <c r="I6626" s="76">
        <v>3579.06</v>
      </c>
    </row>
    <row r="6627" spans="2:9" ht="45" x14ac:dyDescent="0.25">
      <c r="B6627" s="4">
        <v>87327</v>
      </c>
      <c r="C6627" s="8" t="s">
        <v>3527</v>
      </c>
      <c r="D6627" s="4" t="s">
        <v>7</v>
      </c>
      <c r="E6627" s="11">
        <f t="shared" si="206"/>
        <v>500.87</v>
      </c>
      <c r="F6627">
        <f t="shared" si="207"/>
        <v>87327</v>
      </c>
      <c r="H6627" s="14">
        <v>489.01</v>
      </c>
      <c r="I6627" s="807">
        <v>500.87</v>
      </c>
    </row>
    <row r="6628" spans="2:9" ht="45" x14ac:dyDescent="0.25">
      <c r="B6628" s="6">
        <v>87328</v>
      </c>
      <c r="C6628" s="9" t="s">
        <v>3528</v>
      </c>
      <c r="D6628" s="6" t="s">
        <v>7</v>
      </c>
      <c r="E6628" s="11">
        <f t="shared" si="206"/>
        <v>449.35</v>
      </c>
      <c r="F6628">
        <f t="shared" si="207"/>
        <v>87328</v>
      </c>
      <c r="H6628" s="11">
        <v>442.81</v>
      </c>
      <c r="I6628" s="76">
        <v>449.35</v>
      </c>
    </row>
    <row r="6629" spans="2:9" ht="45" x14ac:dyDescent="0.25">
      <c r="B6629" s="4">
        <v>87329</v>
      </c>
      <c r="C6629" s="8" t="s">
        <v>3529</v>
      </c>
      <c r="D6629" s="4" t="s">
        <v>7</v>
      </c>
      <c r="E6629" s="11">
        <f t="shared" si="206"/>
        <v>535.32000000000005</v>
      </c>
      <c r="F6629">
        <f t="shared" si="207"/>
        <v>87329</v>
      </c>
      <c r="H6629" s="14">
        <v>522.49</v>
      </c>
      <c r="I6629" s="807">
        <v>535.32000000000005</v>
      </c>
    </row>
    <row r="6630" spans="2:9" ht="45" x14ac:dyDescent="0.25">
      <c r="B6630" s="6">
        <v>87330</v>
      </c>
      <c r="C6630" s="9" t="s">
        <v>3530</v>
      </c>
      <c r="D6630" s="6" t="s">
        <v>7</v>
      </c>
      <c r="E6630" s="11">
        <f t="shared" si="206"/>
        <v>476.69</v>
      </c>
      <c r="F6630">
        <f t="shared" si="207"/>
        <v>87330</v>
      </c>
      <c r="H6630" s="11">
        <v>469.84</v>
      </c>
      <c r="I6630" s="76">
        <v>476.69</v>
      </c>
    </row>
    <row r="6631" spans="2:9" ht="30" x14ac:dyDescent="0.25">
      <c r="B6631" s="4">
        <v>87331</v>
      </c>
      <c r="C6631" s="8" t="s">
        <v>3531</v>
      </c>
      <c r="D6631" s="4" t="s">
        <v>7</v>
      </c>
      <c r="E6631" s="11">
        <f t="shared" si="206"/>
        <v>620.83000000000004</v>
      </c>
      <c r="F6631">
        <f t="shared" si="207"/>
        <v>87331</v>
      </c>
      <c r="H6631" s="14">
        <v>608.24</v>
      </c>
      <c r="I6631" s="811">
        <v>620.83000000000004</v>
      </c>
    </row>
    <row r="6632" spans="2:9" ht="30" x14ac:dyDescent="0.25">
      <c r="B6632" s="6">
        <v>87332</v>
      </c>
      <c r="C6632" s="9" t="s">
        <v>3532</v>
      </c>
      <c r="D6632" s="6" t="s">
        <v>7</v>
      </c>
      <c r="E6632" s="11">
        <f t="shared" si="206"/>
        <v>567.4</v>
      </c>
      <c r="F6632">
        <f t="shared" si="207"/>
        <v>87332</v>
      </c>
      <c r="H6632" s="11">
        <v>560.45000000000005</v>
      </c>
      <c r="I6632">
        <v>567.4</v>
      </c>
    </row>
    <row r="6633" spans="2:9" ht="30" x14ac:dyDescent="0.25">
      <c r="B6633" s="4">
        <v>87333</v>
      </c>
      <c r="C6633" s="8" t="s">
        <v>3533</v>
      </c>
      <c r="D6633" s="4" t="s">
        <v>7</v>
      </c>
      <c r="E6633" s="11">
        <f t="shared" si="206"/>
        <v>579.53</v>
      </c>
      <c r="F6633">
        <f t="shared" si="207"/>
        <v>87333</v>
      </c>
      <c r="H6633" s="14">
        <v>568.65</v>
      </c>
      <c r="I6633" s="811">
        <v>579.53</v>
      </c>
    </row>
    <row r="6634" spans="2:9" ht="30" x14ac:dyDescent="0.25">
      <c r="B6634" s="6">
        <v>87334</v>
      </c>
      <c r="C6634" s="9" t="s">
        <v>3534</v>
      </c>
      <c r="D6634" s="6" t="s">
        <v>7</v>
      </c>
      <c r="E6634" s="11">
        <f t="shared" si="206"/>
        <v>547.44000000000005</v>
      </c>
      <c r="F6634">
        <f t="shared" si="207"/>
        <v>87334</v>
      </c>
      <c r="H6634" s="11">
        <v>539.98</v>
      </c>
      <c r="I6634">
        <v>547.44000000000005</v>
      </c>
    </row>
    <row r="6635" spans="2:9" ht="30" x14ac:dyDescent="0.25">
      <c r="B6635" s="4">
        <v>87335</v>
      </c>
      <c r="C6635" s="8" t="s">
        <v>3535</v>
      </c>
      <c r="D6635" s="4" t="s">
        <v>7</v>
      </c>
      <c r="E6635" s="11">
        <f t="shared" si="206"/>
        <v>573.55999999999995</v>
      </c>
      <c r="F6635">
        <f t="shared" si="207"/>
        <v>87335</v>
      </c>
      <c r="H6635" s="14">
        <v>563.49</v>
      </c>
      <c r="I6635" s="811">
        <v>573.55999999999995</v>
      </c>
    </row>
    <row r="6636" spans="2:9" ht="30" x14ac:dyDescent="0.25">
      <c r="B6636" s="6">
        <v>87336</v>
      </c>
      <c r="C6636" s="9" t="s">
        <v>3536</v>
      </c>
      <c r="D6636" s="6" t="s">
        <v>7</v>
      </c>
      <c r="E6636" s="11">
        <f t="shared" si="206"/>
        <v>561.14</v>
      </c>
      <c r="F6636">
        <f t="shared" si="207"/>
        <v>87336</v>
      </c>
      <c r="H6636" s="11">
        <v>553.99</v>
      </c>
      <c r="I6636">
        <v>561.14</v>
      </c>
    </row>
    <row r="6637" spans="2:9" ht="30" x14ac:dyDescent="0.25">
      <c r="B6637" s="4">
        <v>87337</v>
      </c>
      <c r="C6637" s="8" t="s">
        <v>3537</v>
      </c>
      <c r="D6637" s="4" t="s">
        <v>7</v>
      </c>
      <c r="E6637" s="11">
        <f t="shared" si="206"/>
        <v>562.59</v>
      </c>
      <c r="F6637">
        <f t="shared" si="207"/>
        <v>87337</v>
      </c>
      <c r="H6637" s="14">
        <v>552.69000000000005</v>
      </c>
      <c r="I6637" s="811">
        <v>562.59</v>
      </c>
    </row>
    <row r="6638" spans="2:9" ht="30" x14ac:dyDescent="0.25">
      <c r="B6638" s="6">
        <v>87338</v>
      </c>
      <c r="C6638" s="9" t="s">
        <v>3538</v>
      </c>
      <c r="D6638" s="6" t="s">
        <v>7</v>
      </c>
      <c r="E6638" s="11">
        <f t="shared" si="206"/>
        <v>540.64</v>
      </c>
      <c r="F6638">
        <f t="shared" si="207"/>
        <v>87338</v>
      </c>
      <c r="H6638" s="11">
        <v>531.84</v>
      </c>
      <c r="I6638">
        <v>540.64</v>
      </c>
    </row>
    <row r="6639" spans="2:9" ht="30" x14ac:dyDescent="0.25">
      <c r="B6639" s="4">
        <v>87339</v>
      </c>
      <c r="C6639" s="8" t="s">
        <v>3539</v>
      </c>
      <c r="D6639" s="4" t="s">
        <v>7</v>
      </c>
      <c r="E6639" s="11">
        <f t="shared" si="206"/>
        <v>847.67</v>
      </c>
      <c r="F6639">
        <f t="shared" si="207"/>
        <v>87339</v>
      </c>
      <c r="H6639" s="14">
        <v>826.65</v>
      </c>
      <c r="I6639" s="811">
        <v>847.67</v>
      </c>
    </row>
    <row r="6640" spans="2:9" ht="30" x14ac:dyDescent="0.25">
      <c r="B6640" s="6">
        <v>87340</v>
      </c>
      <c r="C6640" s="9" t="s">
        <v>3540</v>
      </c>
      <c r="D6640" s="6" t="s">
        <v>7</v>
      </c>
      <c r="E6640" s="11">
        <f t="shared" si="206"/>
        <v>738.43</v>
      </c>
      <c r="F6640">
        <f t="shared" si="207"/>
        <v>87340</v>
      </c>
      <c r="H6640" s="11">
        <v>728.73</v>
      </c>
      <c r="I6640">
        <v>738.43</v>
      </c>
    </row>
    <row r="6641" spans="2:9" ht="30" x14ac:dyDescent="0.25">
      <c r="B6641" s="4">
        <v>87341</v>
      </c>
      <c r="C6641" s="8" t="s">
        <v>3541</v>
      </c>
      <c r="D6641" s="4" t="s">
        <v>7</v>
      </c>
      <c r="E6641" s="11">
        <f t="shared" si="206"/>
        <v>711.67</v>
      </c>
      <c r="F6641">
        <f t="shared" si="207"/>
        <v>87341</v>
      </c>
      <c r="H6641" s="14">
        <v>704.86</v>
      </c>
      <c r="I6641" s="811">
        <v>711.67</v>
      </c>
    </row>
    <row r="6642" spans="2:9" ht="30" x14ac:dyDescent="0.25">
      <c r="B6642" s="6">
        <v>87342</v>
      </c>
      <c r="C6642" s="9" t="s">
        <v>3542</v>
      </c>
      <c r="D6642" s="6" t="s">
        <v>7</v>
      </c>
      <c r="E6642" s="11">
        <f t="shared" si="206"/>
        <v>729.12</v>
      </c>
      <c r="F6642">
        <f t="shared" si="207"/>
        <v>87342</v>
      </c>
      <c r="H6642" s="11">
        <v>712.16</v>
      </c>
      <c r="I6642">
        <v>729.12</v>
      </c>
    </row>
    <row r="6643" spans="2:9" ht="30" x14ac:dyDescent="0.25">
      <c r="B6643" s="4">
        <v>87343</v>
      </c>
      <c r="C6643" s="8" t="s">
        <v>3543</v>
      </c>
      <c r="D6643" s="4" t="s">
        <v>7</v>
      </c>
      <c r="E6643" s="11">
        <f t="shared" si="206"/>
        <v>667.36</v>
      </c>
      <c r="F6643">
        <f t="shared" si="207"/>
        <v>87343</v>
      </c>
      <c r="H6643" s="14">
        <v>656.85</v>
      </c>
      <c r="I6643" s="807">
        <v>667.36</v>
      </c>
    </row>
    <row r="6644" spans="2:9" ht="30" x14ac:dyDescent="0.25">
      <c r="B6644" s="6">
        <v>87344</v>
      </c>
      <c r="C6644" s="9" t="s">
        <v>3544</v>
      </c>
      <c r="D6644" s="6" t="s">
        <v>7</v>
      </c>
      <c r="E6644" s="11">
        <f t="shared" si="206"/>
        <v>634.41</v>
      </c>
      <c r="F6644">
        <f t="shared" si="207"/>
        <v>87344</v>
      </c>
      <c r="H6644" s="11">
        <v>627.62</v>
      </c>
      <c r="I6644" s="76">
        <v>634.41</v>
      </c>
    </row>
    <row r="6645" spans="2:9" ht="30" x14ac:dyDescent="0.25">
      <c r="B6645" s="4">
        <v>87345</v>
      </c>
      <c r="C6645" s="8" t="s">
        <v>3545</v>
      </c>
      <c r="D6645" s="4" t="s">
        <v>7</v>
      </c>
      <c r="E6645" s="11">
        <f t="shared" si="206"/>
        <v>657.88</v>
      </c>
      <c r="F6645">
        <f t="shared" si="207"/>
        <v>87345</v>
      </c>
      <c r="H6645" s="14">
        <v>642.78</v>
      </c>
      <c r="I6645" s="807">
        <v>657.88</v>
      </c>
    </row>
    <row r="6646" spans="2:9" ht="30" x14ac:dyDescent="0.25">
      <c r="B6646" s="6">
        <v>87346</v>
      </c>
      <c r="C6646" s="9" t="s">
        <v>3546</v>
      </c>
      <c r="D6646" s="6" t="s">
        <v>7</v>
      </c>
      <c r="E6646" s="11">
        <f t="shared" si="206"/>
        <v>607.19000000000005</v>
      </c>
      <c r="F6646">
        <f t="shared" si="207"/>
        <v>87346</v>
      </c>
      <c r="H6646" s="11">
        <v>597.47</v>
      </c>
      <c r="I6646" s="76">
        <v>607.19000000000005</v>
      </c>
    </row>
    <row r="6647" spans="2:9" ht="30" x14ac:dyDescent="0.25">
      <c r="B6647" s="4">
        <v>87347</v>
      </c>
      <c r="C6647" s="8" t="s">
        <v>3547</v>
      </c>
      <c r="D6647" s="4" t="s">
        <v>7</v>
      </c>
      <c r="E6647" s="11">
        <f t="shared" si="206"/>
        <v>580.91</v>
      </c>
      <c r="F6647">
        <f t="shared" si="207"/>
        <v>87347</v>
      </c>
      <c r="H6647" s="14">
        <v>574.07000000000005</v>
      </c>
      <c r="I6647" s="807">
        <v>580.91</v>
      </c>
    </row>
    <row r="6648" spans="2:9" ht="30" x14ac:dyDescent="0.25">
      <c r="B6648" s="6">
        <v>87348</v>
      </c>
      <c r="C6648" s="9" t="s">
        <v>3548</v>
      </c>
      <c r="D6648" s="6" t="s">
        <v>7</v>
      </c>
      <c r="E6648" s="11">
        <f t="shared" si="206"/>
        <v>605.16999999999996</v>
      </c>
      <c r="F6648">
        <f t="shared" si="207"/>
        <v>87348</v>
      </c>
      <c r="H6648" s="11">
        <v>591.55999999999995</v>
      </c>
      <c r="I6648" s="76">
        <v>605.16999999999996</v>
      </c>
    </row>
    <row r="6649" spans="2:9" ht="30" x14ac:dyDescent="0.25">
      <c r="B6649" s="4">
        <v>87349</v>
      </c>
      <c r="C6649" s="8" t="s">
        <v>3549</v>
      </c>
      <c r="D6649" s="4" t="s">
        <v>7</v>
      </c>
      <c r="E6649" s="11">
        <f t="shared" si="206"/>
        <v>539.80999999999995</v>
      </c>
      <c r="F6649">
        <f t="shared" si="207"/>
        <v>87349</v>
      </c>
      <c r="H6649" s="14">
        <v>533.38</v>
      </c>
      <c r="I6649" s="807">
        <v>539.80999999999995</v>
      </c>
    </row>
    <row r="6650" spans="2:9" ht="30" x14ac:dyDescent="0.25">
      <c r="B6650" s="6">
        <v>87350</v>
      </c>
      <c r="C6650" s="9" t="s">
        <v>3550</v>
      </c>
      <c r="D6650" s="6" t="s">
        <v>7</v>
      </c>
      <c r="E6650" s="11">
        <f t="shared" si="206"/>
        <v>516.38</v>
      </c>
      <c r="F6650">
        <f t="shared" si="207"/>
        <v>87350</v>
      </c>
      <c r="H6650" s="11">
        <v>503.37</v>
      </c>
      <c r="I6650" s="76">
        <v>516.38</v>
      </c>
    </row>
    <row r="6651" spans="2:9" ht="30" x14ac:dyDescent="0.25">
      <c r="B6651" s="4">
        <v>87351</v>
      </c>
      <c r="C6651" s="8" t="s">
        <v>3551</v>
      </c>
      <c r="D6651" s="4" t="s">
        <v>7</v>
      </c>
      <c r="E6651" s="11">
        <f t="shared" si="206"/>
        <v>453.11</v>
      </c>
      <c r="F6651">
        <f t="shared" si="207"/>
        <v>87351</v>
      </c>
      <c r="H6651" s="14">
        <v>446.46</v>
      </c>
      <c r="I6651" s="807">
        <v>453.11</v>
      </c>
    </row>
    <row r="6652" spans="2:9" ht="30" x14ac:dyDescent="0.25">
      <c r="B6652" s="6">
        <v>87352</v>
      </c>
      <c r="C6652" s="9" t="s">
        <v>3552</v>
      </c>
      <c r="D6652" s="6" t="s">
        <v>7</v>
      </c>
      <c r="E6652" s="11">
        <f t="shared" si="206"/>
        <v>646.25</v>
      </c>
      <c r="F6652">
        <f t="shared" si="207"/>
        <v>87352</v>
      </c>
      <c r="H6652" s="11">
        <v>629.75</v>
      </c>
      <c r="I6652" s="76">
        <v>646.25</v>
      </c>
    </row>
    <row r="6653" spans="2:9" ht="30" x14ac:dyDescent="0.25">
      <c r="B6653" s="4">
        <v>87353</v>
      </c>
      <c r="C6653" s="8" t="s">
        <v>3553</v>
      </c>
      <c r="D6653" s="4" t="s">
        <v>7</v>
      </c>
      <c r="E6653" s="11">
        <f t="shared" si="206"/>
        <v>577.96</v>
      </c>
      <c r="F6653">
        <f t="shared" si="207"/>
        <v>87353</v>
      </c>
      <c r="H6653" s="14">
        <v>568.29999999999995</v>
      </c>
      <c r="I6653" s="807">
        <v>577.96</v>
      </c>
    </row>
    <row r="6654" spans="2:9" ht="30" x14ac:dyDescent="0.25">
      <c r="B6654" s="6">
        <v>87354</v>
      </c>
      <c r="C6654" s="9" t="s">
        <v>3554</v>
      </c>
      <c r="D6654" s="6" t="s">
        <v>7</v>
      </c>
      <c r="E6654" s="11">
        <f t="shared" si="206"/>
        <v>548.91999999999996</v>
      </c>
      <c r="F6654">
        <f t="shared" si="207"/>
        <v>87354</v>
      </c>
      <c r="H6654" s="11">
        <v>542.6</v>
      </c>
      <c r="I6654" s="76">
        <v>548.91999999999996</v>
      </c>
    </row>
    <row r="6655" spans="2:9" ht="30" x14ac:dyDescent="0.25">
      <c r="B6655" s="4">
        <v>87355</v>
      </c>
      <c r="C6655" s="8" t="s">
        <v>3555</v>
      </c>
      <c r="D6655" s="4" t="s">
        <v>7</v>
      </c>
      <c r="E6655" s="11">
        <f t="shared" si="206"/>
        <v>554.61</v>
      </c>
      <c r="F6655">
        <f t="shared" si="207"/>
        <v>87355</v>
      </c>
      <c r="H6655" s="14">
        <v>541.30999999999995</v>
      </c>
      <c r="I6655" s="807">
        <v>554.61</v>
      </c>
    </row>
    <row r="6656" spans="2:9" ht="30" x14ac:dyDescent="0.25">
      <c r="B6656" s="6">
        <v>87356</v>
      </c>
      <c r="C6656" s="9" t="s">
        <v>3556</v>
      </c>
      <c r="D6656" s="6" t="s">
        <v>7</v>
      </c>
      <c r="E6656" s="11">
        <f t="shared" si="206"/>
        <v>509.28</v>
      </c>
      <c r="F6656">
        <f t="shared" si="207"/>
        <v>87356</v>
      </c>
      <c r="H6656" s="11">
        <v>500.8</v>
      </c>
      <c r="I6656" s="76">
        <v>509.28</v>
      </c>
    </row>
    <row r="6657" spans="2:13" ht="30" x14ac:dyDescent="0.25">
      <c r="B6657" s="4">
        <v>87357</v>
      </c>
      <c r="C6657" s="8" t="s">
        <v>3557</v>
      </c>
      <c r="D6657" s="4" t="s">
        <v>7</v>
      </c>
      <c r="E6657" s="11">
        <f t="shared" si="206"/>
        <v>487.75</v>
      </c>
      <c r="F6657">
        <f t="shared" si="207"/>
        <v>87357</v>
      </c>
      <c r="H6657" s="14">
        <v>481.59</v>
      </c>
      <c r="I6657" s="807">
        <v>487.75</v>
      </c>
    </row>
    <row r="6658" spans="2:13" ht="30" x14ac:dyDescent="0.25">
      <c r="B6658" s="6">
        <v>87358</v>
      </c>
      <c r="C6658" s="9" t="s">
        <v>3558</v>
      </c>
      <c r="D6658" s="6" t="s">
        <v>7</v>
      </c>
      <c r="E6658" s="11">
        <f t="shared" si="206"/>
        <v>3496.04</v>
      </c>
      <c r="F6658">
        <f t="shared" si="207"/>
        <v>87358</v>
      </c>
      <c r="H6658" s="11">
        <v>3485.14</v>
      </c>
      <c r="I6658" s="76">
        <v>3496.04</v>
      </c>
    </row>
    <row r="6659" spans="2:13" ht="30" x14ac:dyDescent="0.25">
      <c r="B6659" s="4">
        <v>87359</v>
      </c>
      <c r="C6659" s="8" t="s">
        <v>3559</v>
      </c>
      <c r="D6659" s="4" t="s">
        <v>7</v>
      </c>
      <c r="E6659" s="11">
        <f t="shared" ref="E6659:E6722" si="208">IF($K$2=$H$1,H6659,I6659)</f>
        <v>3472.93</v>
      </c>
      <c r="F6659">
        <f t="shared" ref="F6659:F6722" si="209">IF(LEN($B6659)=7,CONCATENATE(MID($B6659,1,6),"00",RIGHT($B6659,1)),IF(LEN($B6659)=8,CONCATENATE(MID($B6659,1,6),"0",RIGHT($B6659,2)),$B6659))</f>
        <v>87359</v>
      </c>
      <c r="H6659" s="14">
        <v>3465.65</v>
      </c>
      <c r="I6659" s="807">
        <v>3472.93</v>
      </c>
      <c r="M6659" s="592"/>
    </row>
    <row r="6660" spans="2:13" ht="30" x14ac:dyDescent="0.25">
      <c r="B6660" s="6">
        <v>87360</v>
      </c>
      <c r="C6660" s="9" t="s">
        <v>3560</v>
      </c>
      <c r="D6660" s="6" t="s">
        <v>7</v>
      </c>
      <c r="E6660" s="11">
        <f t="shared" si="208"/>
        <v>3603.16</v>
      </c>
      <c r="F6660">
        <f t="shared" si="209"/>
        <v>87360</v>
      </c>
      <c r="H6660" s="11">
        <v>3589.17</v>
      </c>
      <c r="I6660" s="76">
        <v>3603.16</v>
      </c>
      <c r="M6660" s="592"/>
    </row>
    <row r="6661" spans="2:13" ht="30" x14ac:dyDescent="0.25">
      <c r="B6661" s="4">
        <v>87361</v>
      </c>
      <c r="C6661" s="8" t="s">
        <v>3561</v>
      </c>
      <c r="D6661" s="4" t="s">
        <v>7</v>
      </c>
      <c r="E6661" s="11">
        <f t="shared" si="208"/>
        <v>3566.84</v>
      </c>
      <c r="F6661">
        <f t="shared" si="209"/>
        <v>87361</v>
      </c>
      <c r="H6661" s="14">
        <v>3558.47</v>
      </c>
      <c r="I6661" s="807">
        <v>3566.84</v>
      </c>
      <c r="M6661" s="592"/>
    </row>
    <row r="6662" spans="2:13" ht="30" x14ac:dyDescent="0.25">
      <c r="B6662" s="6">
        <v>87362</v>
      </c>
      <c r="C6662" s="9" t="s">
        <v>3562</v>
      </c>
      <c r="D6662" s="6" t="s">
        <v>7</v>
      </c>
      <c r="E6662" s="11">
        <f t="shared" si="208"/>
        <v>3569.4</v>
      </c>
      <c r="F6662">
        <f t="shared" si="209"/>
        <v>87362</v>
      </c>
      <c r="H6662" s="11">
        <v>3563.28</v>
      </c>
      <c r="I6662" s="76">
        <v>3569.4</v>
      </c>
    </row>
    <row r="6663" spans="2:13" ht="30" x14ac:dyDescent="0.25">
      <c r="B6663" s="4">
        <v>87363</v>
      </c>
      <c r="C6663" s="8" t="s">
        <v>3563</v>
      </c>
      <c r="D6663" s="4" t="s">
        <v>7</v>
      </c>
      <c r="E6663" s="11">
        <f t="shared" si="208"/>
        <v>3534.17</v>
      </c>
      <c r="F6663">
        <f t="shared" si="209"/>
        <v>87363</v>
      </c>
      <c r="H6663" s="14">
        <v>3522.28</v>
      </c>
      <c r="I6663" s="807">
        <v>3534.17</v>
      </c>
    </row>
    <row r="6664" spans="2:13" ht="30" x14ac:dyDescent="0.25">
      <c r="B6664" s="6">
        <v>87364</v>
      </c>
      <c r="C6664" s="9" t="s">
        <v>3564</v>
      </c>
      <c r="D6664" s="6" t="s">
        <v>7</v>
      </c>
      <c r="E6664" s="11">
        <f t="shared" si="208"/>
        <v>3514.17</v>
      </c>
      <c r="F6664">
        <f t="shared" si="209"/>
        <v>87364</v>
      </c>
      <c r="H6664" s="11">
        <v>3507.74</v>
      </c>
      <c r="I6664" s="76">
        <v>3514.17</v>
      </c>
    </row>
    <row r="6665" spans="2:13" ht="30" x14ac:dyDescent="0.25">
      <c r="B6665" s="4">
        <v>87365</v>
      </c>
      <c r="C6665" s="8" t="s">
        <v>3565</v>
      </c>
      <c r="D6665" s="4" t="s">
        <v>7</v>
      </c>
      <c r="E6665" s="11">
        <f t="shared" si="208"/>
        <v>599.75</v>
      </c>
      <c r="F6665">
        <f t="shared" si="209"/>
        <v>87365</v>
      </c>
      <c r="H6665" s="14">
        <v>578.37</v>
      </c>
      <c r="I6665" s="807">
        <v>599.75</v>
      </c>
    </row>
    <row r="6666" spans="2:13" ht="30" x14ac:dyDescent="0.25">
      <c r="B6666" s="6">
        <v>87366</v>
      </c>
      <c r="C6666" s="9" t="s">
        <v>3566</v>
      </c>
      <c r="D6666" s="6" t="s">
        <v>7</v>
      </c>
      <c r="E6666" s="11">
        <f t="shared" si="208"/>
        <v>631.53</v>
      </c>
      <c r="F6666">
        <f t="shared" si="209"/>
        <v>87366</v>
      </c>
      <c r="H6666" s="11">
        <v>609.47</v>
      </c>
      <c r="I6666" s="76">
        <v>631.53</v>
      </c>
    </row>
    <row r="6667" spans="2:13" ht="30" x14ac:dyDescent="0.25">
      <c r="B6667" s="4">
        <v>87367</v>
      </c>
      <c r="C6667" s="8" t="s">
        <v>3567</v>
      </c>
      <c r="D6667" s="4" t="s">
        <v>7</v>
      </c>
      <c r="E6667" s="11">
        <f t="shared" si="208"/>
        <v>721.17</v>
      </c>
      <c r="F6667">
        <f t="shared" si="209"/>
        <v>87367</v>
      </c>
      <c r="H6667" s="14">
        <v>698.93</v>
      </c>
      <c r="I6667" s="807">
        <v>721.17</v>
      </c>
    </row>
    <row r="6668" spans="2:13" ht="30" x14ac:dyDescent="0.25">
      <c r="B6668" s="6">
        <v>87368</v>
      </c>
      <c r="C6668" s="9" t="s">
        <v>3568</v>
      </c>
      <c r="D6668" s="6" t="s">
        <v>7</v>
      </c>
      <c r="E6668" s="11">
        <f t="shared" si="208"/>
        <v>700.01</v>
      </c>
      <c r="F6668">
        <f t="shared" si="209"/>
        <v>87368</v>
      </c>
      <c r="H6668" s="11">
        <v>677.59</v>
      </c>
      <c r="I6668" s="76">
        <v>700.01</v>
      </c>
    </row>
    <row r="6669" spans="2:13" ht="30" x14ac:dyDescent="0.25">
      <c r="B6669" s="4">
        <v>87369</v>
      </c>
      <c r="C6669" s="8" t="s">
        <v>3569</v>
      </c>
      <c r="D6669" s="4" t="s">
        <v>7</v>
      </c>
      <c r="E6669" s="11">
        <f t="shared" si="208"/>
        <v>712.29</v>
      </c>
      <c r="F6669">
        <f t="shared" si="209"/>
        <v>87369</v>
      </c>
      <c r="H6669" s="14">
        <v>690.31</v>
      </c>
      <c r="I6669" s="811">
        <v>712.29</v>
      </c>
    </row>
    <row r="6670" spans="2:13" ht="30" x14ac:dyDescent="0.25">
      <c r="B6670" s="6">
        <v>87370</v>
      </c>
      <c r="C6670" s="9" t="s">
        <v>3570</v>
      </c>
      <c r="D6670" s="6" t="s">
        <v>7</v>
      </c>
      <c r="E6670" s="11">
        <f t="shared" si="208"/>
        <v>688.06</v>
      </c>
      <c r="F6670">
        <f t="shared" si="209"/>
        <v>87370</v>
      </c>
      <c r="H6670" s="11">
        <v>665.94</v>
      </c>
      <c r="I6670" s="76">
        <v>688.06</v>
      </c>
    </row>
    <row r="6671" spans="2:13" ht="30" x14ac:dyDescent="0.25">
      <c r="B6671" s="4">
        <v>87371</v>
      </c>
      <c r="C6671" s="8" t="s">
        <v>3571</v>
      </c>
      <c r="D6671" s="4" t="s">
        <v>7</v>
      </c>
      <c r="E6671" s="11">
        <f t="shared" si="208"/>
        <v>671.73</v>
      </c>
      <c r="F6671">
        <f t="shared" si="209"/>
        <v>87371</v>
      </c>
      <c r="H6671" s="14">
        <v>650.17999999999995</v>
      </c>
      <c r="I6671" s="811">
        <v>671.73</v>
      </c>
    </row>
    <row r="6672" spans="2:13" x14ac:dyDescent="0.25">
      <c r="B6672" s="6">
        <v>87372</v>
      </c>
      <c r="C6672" s="9" t="s">
        <v>3572</v>
      </c>
      <c r="D6672" s="6" t="s">
        <v>7</v>
      </c>
      <c r="E6672" s="11">
        <f t="shared" si="208"/>
        <v>878.88</v>
      </c>
      <c r="F6672">
        <f t="shared" si="209"/>
        <v>87372</v>
      </c>
      <c r="H6672" s="11">
        <v>855.82</v>
      </c>
      <c r="I6672">
        <v>878.88</v>
      </c>
    </row>
    <row r="6673" spans="2:9" x14ac:dyDescent="0.25">
      <c r="B6673" s="4">
        <v>87373</v>
      </c>
      <c r="C6673" s="8" t="s">
        <v>3573</v>
      </c>
      <c r="D6673" s="4" t="s">
        <v>7</v>
      </c>
      <c r="E6673" s="11">
        <f t="shared" si="208"/>
        <v>788.01</v>
      </c>
      <c r="F6673">
        <f t="shared" si="209"/>
        <v>87373</v>
      </c>
      <c r="H6673" s="14">
        <v>766.19</v>
      </c>
      <c r="I6673" s="811">
        <v>788.01</v>
      </c>
    </row>
    <row r="6674" spans="2:9" x14ac:dyDescent="0.25">
      <c r="B6674" s="6">
        <v>87374</v>
      </c>
      <c r="C6674" s="9" t="s">
        <v>3574</v>
      </c>
      <c r="D6674" s="6" t="s">
        <v>7</v>
      </c>
      <c r="E6674" s="11">
        <f t="shared" si="208"/>
        <v>735.85</v>
      </c>
      <c r="F6674">
        <f t="shared" si="209"/>
        <v>87374</v>
      </c>
      <c r="H6674" s="11">
        <v>713.87</v>
      </c>
      <c r="I6674">
        <v>735.85</v>
      </c>
    </row>
    <row r="6675" spans="2:9" x14ac:dyDescent="0.25">
      <c r="B6675" s="4">
        <v>87375</v>
      </c>
      <c r="C6675" s="8" t="s">
        <v>3575</v>
      </c>
      <c r="D6675" s="4" t="s">
        <v>7</v>
      </c>
      <c r="E6675" s="11">
        <f t="shared" si="208"/>
        <v>702.24</v>
      </c>
      <c r="F6675">
        <f t="shared" si="209"/>
        <v>87375</v>
      </c>
      <c r="H6675" s="14">
        <v>679.85</v>
      </c>
      <c r="I6675" s="811">
        <v>702.24</v>
      </c>
    </row>
    <row r="6676" spans="2:9" ht="30" x14ac:dyDescent="0.25">
      <c r="B6676" s="6">
        <v>87376</v>
      </c>
      <c r="C6676" s="9" t="s">
        <v>3576</v>
      </c>
      <c r="D6676" s="6" t="s">
        <v>7</v>
      </c>
      <c r="E6676" s="11">
        <f t="shared" si="208"/>
        <v>603.78</v>
      </c>
      <c r="F6676">
        <f t="shared" si="209"/>
        <v>87376</v>
      </c>
      <c r="H6676" s="11">
        <v>582.4</v>
      </c>
      <c r="I6676">
        <v>603.78</v>
      </c>
    </row>
    <row r="6677" spans="2:9" ht="30" x14ac:dyDescent="0.25">
      <c r="B6677" s="4">
        <v>87377</v>
      </c>
      <c r="C6677" s="8" t="s">
        <v>3577</v>
      </c>
      <c r="D6677" s="4" t="s">
        <v>7</v>
      </c>
      <c r="E6677" s="11">
        <f t="shared" si="208"/>
        <v>707.47</v>
      </c>
      <c r="F6677">
        <f t="shared" si="209"/>
        <v>87377</v>
      </c>
      <c r="H6677" s="14">
        <v>685.65</v>
      </c>
      <c r="I6677" s="811">
        <v>707.47</v>
      </c>
    </row>
    <row r="6678" spans="2:9" ht="30" x14ac:dyDescent="0.25">
      <c r="B6678" s="6">
        <v>87378</v>
      </c>
      <c r="C6678" s="9" t="s">
        <v>3578</v>
      </c>
      <c r="D6678" s="6" t="s">
        <v>7</v>
      </c>
      <c r="E6678" s="11">
        <f t="shared" si="208"/>
        <v>640.66999999999996</v>
      </c>
      <c r="F6678">
        <f t="shared" si="209"/>
        <v>87378</v>
      </c>
      <c r="H6678" s="11">
        <v>619.55999999999995</v>
      </c>
      <c r="I6678">
        <v>640.66999999999996</v>
      </c>
    </row>
    <row r="6679" spans="2:9" ht="30" x14ac:dyDescent="0.25">
      <c r="B6679" s="4">
        <v>87379</v>
      </c>
      <c r="C6679" s="8" t="s">
        <v>3579</v>
      </c>
      <c r="D6679" s="4" t="s">
        <v>7</v>
      </c>
      <c r="E6679" s="11">
        <f t="shared" si="208"/>
        <v>3643.69</v>
      </c>
      <c r="F6679">
        <f t="shared" si="209"/>
        <v>87379</v>
      </c>
      <c r="H6679" s="14">
        <v>3622.61</v>
      </c>
      <c r="I6679" s="807">
        <v>3643.69</v>
      </c>
    </row>
    <row r="6680" spans="2:9" ht="30" x14ac:dyDescent="0.25">
      <c r="B6680" s="6">
        <v>87380</v>
      </c>
      <c r="C6680" s="9" t="s">
        <v>3580</v>
      </c>
      <c r="D6680" s="6" t="s">
        <v>7</v>
      </c>
      <c r="E6680" s="11">
        <f t="shared" si="208"/>
        <v>3743.26</v>
      </c>
      <c r="F6680">
        <f t="shared" si="209"/>
        <v>87380</v>
      </c>
      <c r="H6680" s="11">
        <v>3721.74</v>
      </c>
      <c r="I6680" s="76">
        <v>3743.26</v>
      </c>
    </row>
    <row r="6681" spans="2:9" ht="30" x14ac:dyDescent="0.25">
      <c r="B6681" s="4">
        <v>87381</v>
      </c>
      <c r="C6681" s="8" t="s">
        <v>3581</v>
      </c>
      <c r="D6681" s="4" t="s">
        <v>7</v>
      </c>
      <c r="E6681" s="11">
        <f t="shared" si="208"/>
        <v>3678.63</v>
      </c>
      <c r="F6681">
        <f t="shared" si="209"/>
        <v>87381</v>
      </c>
      <c r="H6681" s="14">
        <v>3657.82</v>
      </c>
      <c r="I6681" s="807">
        <v>3678.63</v>
      </c>
    </row>
    <row r="6682" spans="2:9" ht="30" x14ac:dyDescent="0.25">
      <c r="B6682" s="6">
        <v>87382</v>
      </c>
      <c r="C6682" s="9" t="s">
        <v>3582</v>
      </c>
      <c r="D6682" s="6" t="s">
        <v>7</v>
      </c>
      <c r="E6682" s="11">
        <f t="shared" si="208"/>
        <v>2302.37</v>
      </c>
      <c r="F6682">
        <f t="shared" si="209"/>
        <v>87382</v>
      </c>
      <c r="H6682" s="11">
        <v>2293.3200000000002</v>
      </c>
      <c r="I6682" s="76">
        <v>2302.37</v>
      </c>
    </row>
    <row r="6683" spans="2:9" ht="30" x14ac:dyDescent="0.25">
      <c r="B6683" s="4">
        <v>87383</v>
      </c>
      <c r="C6683" s="8" t="s">
        <v>3583</v>
      </c>
      <c r="D6683" s="4" t="s">
        <v>7</v>
      </c>
      <c r="E6683" s="11">
        <f t="shared" si="208"/>
        <v>2305.69</v>
      </c>
      <c r="F6683">
        <f t="shared" si="209"/>
        <v>87383</v>
      </c>
      <c r="H6683" s="14">
        <v>2298.58</v>
      </c>
      <c r="I6683" s="807">
        <v>2305.69</v>
      </c>
    </row>
    <row r="6684" spans="2:9" ht="30" x14ac:dyDescent="0.25">
      <c r="B6684" s="6">
        <v>87384</v>
      </c>
      <c r="C6684" s="9" t="s">
        <v>3584</v>
      </c>
      <c r="D6684" s="6" t="s">
        <v>7</v>
      </c>
      <c r="E6684" s="11">
        <f t="shared" si="208"/>
        <v>2303.75</v>
      </c>
      <c r="F6684">
        <f t="shared" si="209"/>
        <v>87384</v>
      </c>
      <c r="H6684" s="11">
        <v>2298.37</v>
      </c>
      <c r="I6684" s="76">
        <v>2303.75</v>
      </c>
    </row>
    <row r="6685" spans="2:9" x14ac:dyDescent="0.25">
      <c r="B6685" s="4">
        <v>87385</v>
      </c>
      <c r="C6685" s="8" t="s">
        <v>3585</v>
      </c>
      <c r="D6685" s="4" t="s">
        <v>7</v>
      </c>
      <c r="E6685" s="11">
        <f t="shared" si="208"/>
        <v>2681.73</v>
      </c>
      <c r="F6685">
        <f t="shared" si="209"/>
        <v>87385</v>
      </c>
      <c r="H6685" s="14">
        <v>2670.93</v>
      </c>
      <c r="I6685" s="807">
        <v>2681.73</v>
      </c>
    </row>
    <row r="6686" spans="2:9" x14ac:dyDescent="0.25">
      <c r="B6686" s="6">
        <v>87386</v>
      </c>
      <c r="C6686" s="9" t="s">
        <v>3586</v>
      </c>
      <c r="D6686" s="6" t="s">
        <v>7</v>
      </c>
      <c r="E6686" s="11">
        <f t="shared" si="208"/>
        <v>2681.61</v>
      </c>
      <c r="F6686">
        <f t="shared" si="209"/>
        <v>87386</v>
      </c>
      <c r="H6686" s="11">
        <v>2673.45</v>
      </c>
      <c r="I6686" s="76">
        <v>2681.61</v>
      </c>
    </row>
    <row r="6687" spans="2:9" x14ac:dyDescent="0.25">
      <c r="B6687" s="4">
        <v>87387</v>
      </c>
      <c r="C6687" s="8" t="s">
        <v>3587</v>
      </c>
      <c r="D6687" s="4" t="s">
        <v>7</v>
      </c>
      <c r="E6687" s="11">
        <f t="shared" si="208"/>
        <v>2683.29</v>
      </c>
      <c r="F6687">
        <f t="shared" si="209"/>
        <v>87387</v>
      </c>
      <c r="H6687" s="14">
        <v>2676.98</v>
      </c>
      <c r="I6687" s="807">
        <v>2683.29</v>
      </c>
    </row>
    <row r="6688" spans="2:9" ht="30" x14ac:dyDescent="0.25">
      <c r="B6688" s="6">
        <v>87388</v>
      </c>
      <c r="C6688" s="9" t="s">
        <v>3588</v>
      </c>
      <c r="D6688" s="6" t="s">
        <v>7</v>
      </c>
      <c r="E6688" s="11">
        <f t="shared" si="208"/>
        <v>6471.86</v>
      </c>
      <c r="F6688">
        <f t="shared" si="209"/>
        <v>87388</v>
      </c>
      <c r="H6688" s="11">
        <v>6462.74</v>
      </c>
      <c r="I6688" s="76">
        <v>6471.86</v>
      </c>
    </row>
    <row r="6689" spans="2:9" ht="30" x14ac:dyDescent="0.25">
      <c r="B6689" s="4">
        <v>87389</v>
      </c>
      <c r="C6689" s="8" t="s">
        <v>3589</v>
      </c>
      <c r="D6689" s="4" t="s">
        <v>7</v>
      </c>
      <c r="E6689" s="11">
        <f t="shared" si="208"/>
        <v>6505.34</v>
      </c>
      <c r="F6689">
        <f t="shared" si="209"/>
        <v>87389</v>
      </c>
      <c r="H6689" s="14">
        <v>6498.29</v>
      </c>
      <c r="I6689" s="807">
        <v>6505.34</v>
      </c>
    </row>
    <row r="6690" spans="2:9" ht="30" x14ac:dyDescent="0.25">
      <c r="B6690" s="6">
        <v>87390</v>
      </c>
      <c r="C6690" s="9" t="s">
        <v>3590</v>
      </c>
      <c r="D6690" s="6" t="s">
        <v>7</v>
      </c>
      <c r="E6690" s="11">
        <f t="shared" si="208"/>
        <v>6546.21</v>
      </c>
      <c r="F6690">
        <f t="shared" si="209"/>
        <v>87390</v>
      </c>
      <c r="H6690" s="11">
        <v>6540.83</v>
      </c>
      <c r="I6690" s="76">
        <v>6546.21</v>
      </c>
    </row>
    <row r="6691" spans="2:9" x14ac:dyDescent="0.25">
      <c r="B6691" s="4">
        <v>87391</v>
      </c>
      <c r="C6691" s="8" t="s">
        <v>3591</v>
      </c>
      <c r="D6691" s="4" t="s">
        <v>7</v>
      </c>
      <c r="E6691" s="11">
        <f t="shared" si="208"/>
        <v>7181.18</v>
      </c>
      <c r="F6691">
        <f t="shared" si="209"/>
        <v>87391</v>
      </c>
      <c r="H6691" s="14">
        <v>7169.36</v>
      </c>
      <c r="I6691" s="807">
        <v>7181.18</v>
      </c>
    </row>
    <row r="6692" spans="2:9" x14ac:dyDescent="0.25">
      <c r="B6692" s="6">
        <v>87393</v>
      </c>
      <c r="C6692" s="9" t="s">
        <v>3592</v>
      </c>
      <c r="D6692" s="6" t="s">
        <v>7</v>
      </c>
      <c r="E6692" s="11">
        <f t="shared" si="208"/>
        <v>7254.34</v>
      </c>
      <c r="F6692">
        <f t="shared" si="209"/>
        <v>87393</v>
      </c>
      <c r="H6692" s="11">
        <v>7244.76</v>
      </c>
      <c r="I6692" s="76">
        <v>7254.34</v>
      </c>
    </row>
    <row r="6693" spans="2:9" x14ac:dyDescent="0.25">
      <c r="B6693" s="4">
        <v>87394</v>
      </c>
      <c r="C6693" s="8" t="s">
        <v>3593</v>
      </c>
      <c r="D6693" s="4" t="s">
        <v>7</v>
      </c>
      <c r="E6693" s="11">
        <f t="shared" si="208"/>
        <v>7326.83</v>
      </c>
      <c r="F6693">
        <f t="shared" si="209"/>
        <v>87394</v>
      </c>
      <c r="H6693" s="14">
        <v>7319.06</v>
      </c>
      <c r="I6693" s="807">
        <v>7326.83</v>
      </c>
    </row>
    <row r="6694" spans="2:9" ht="30" x14ac:dyDescent="0.25">
      <c r="B6694" s="6">
        <v>87395</v>
      </c>
      <c r="C6694" s="9" t="s">
        <v>3594</v>
      </c>
      <c r="D6694" s="6" t="s">
        <v>7</v>
      </c>
      <c r="E6694" s="11">
        <f t="shared" si="208"/>
        <v>4502.87</v>
      </c>
      <c r="F6694">
        <f t="shared" si="209"/>
        <v>87395</v>
      </c>
      <c r="H6694" s="11">
        <v>4491.05</v>
      </c>
      <c r="I6694" s="76">
        <v>4502.87</v>
      </c>
    </row>
    <row r="6695" spans="2:9" ht="30" x14ac:dyDescent="0.25">
      <c r="B6695" s="4">
        <v>87396</v>
      </c>
      <c r="C6695" s="8" t="s">
        <v>3595</v>
      </c>
      <c r="D6695" s="4" t="s">
        <v>7</v>
      </c>
      <c r="E6695" s="11">
        <f t="shared" si="208"/>
        <v>4540.05</v>
      </c>
      <c r="F6695">
        <f t="shared" si="209"/>
        <v>87396</v>
      </c>
      <c r="H6695" s="14">
        <v>4530.47</v>
      </c>
      <c r="I6695" s="807">
        <v>4540.05</v>
      </c>
    </row>
    <row r="6696" spans="2:9" ht="30" x14ac:dyDescent="0.25">
      <c r="B6696" s="6">
        <v>87397</v>
      </c>
      <c r="C6696" s="9" t="s">
        <v>3596</v>
      </c>
      <c r="D6696" s="6" t="s">
        <v>7</v>
      </c>
      <c r="E6696" s="11">
        <f t="shared" si="208"/>
        <v>4578.1899999999996</v>
      </c>
      <c r="F6696">
        <f t="shared" si="209"/>
        <v>87397</v>
      </c>
      <c r="H6696" s="11">
        <v>4570.42</v>
      </c>
      <c r="I6696" s="76">
        <v>4578.1899999999996</v>
      </c>
    </row>
    <row r="6697" spans="2:9" ht="30" x14ac:dyDescent="0.25">
      <c r="B6697" s="4">
        <v>87398</v>
      </c>
      <c r="C6697" s="8" t="s">
        <v>3597</v>
      </c>
      <c r="D6697" s="4" t="s">
        <v>7</v>
      </c>
      <c r="E6697" s="11">
        <f t="shared" si="208"/>
        <v>2523.8200000000002</v>
      </c>
      <c r="F6697">
        <f t="shared" si="209"/>
        <v>87398</v>
      </c>
      <c r="H6697" s="14">
        <v>2498.9</v>
      </c>
      <c r="I6697" s="807">
        <v>2523.8200000000002</v>
      </c>
    </row>
    <row r="6698" spans="2:9" x14ac:dyDescent="0.25">
      <c r="B6698" s="6">
        <v>87399</v>
      </c>
      <c r="C6698" s="9" t="s">
        <v>3598</v>
      </c>
      <c r="D6698" s="6" t="s">
        <v>7</v>
      </c>
      <c r="E6698" s="11">
        <f t="shared" si="208"/>
        <v>2908.32</v>
      </c>
      <c r="F6698">
        <f t="shared" si="209"/>
        <v>87399</v>
      </c>
      <c r="H6698" s="11">
        <v>2881.54</v>
      </c>
      <c r="I6698" s="76">
        <v>2908.32</v>
      </c>
    </row>
    <row r="6699" spans="2:9" x14ac:dyDescent="0.25">
      <c r="B6699" s="4">
        <v>87401</v>
      </c>
      <c r="C6699" s="8" t="s">
        <v>3599</v>
      </c>
      <c r="D6699" s="4" t="s">
        <v>7</v>
      </c>
      <c r="E6699" s="11">
        <f t="shared" si="208"/>
        <v>7522.59</v>
      </c>
      <c r="F6699">
        <f t="shared" si="209"/>
        <v>87401</v>
      </c>
      <c r="H6699" s="14">
        <v>7491.35</v>
      </c>
      <c r="I6699" s="807">
        <v>7522.59</v>
      </c>
    </row>
    <row r="6700" spans="2:9" x14ac:dyDescent="0.25">
      <c r="B6700" s="6">
        <v>87402</v>
      </c>
      <c r="C6700" s="9" t="s">
        <v>3600</v>
      </c>
      <c r="D6700" s="6" t="s">
        <v>7</v>
      </c>
      <c r="E6700" s="11">
        <f t="shared" si="208"/>
        <v>4789.4399999999996</v>
      </c>
      <c r="F6700">
        <f t="shared" si="209"/>
        <v>87402</v>
      </c>
      <c r="H6700" s="11">
        <v>4758.2</v>
      </c>
      <c r="I6700" s="76">
        <v>4789.4399999999996</v>
      </c>
    </row>
    <row r="6701" spans="2:9" ht="30" x14ac:dyDescent="0.25">
      <c r="B6701" s="4">
        <v>87404</v>
      </c>
      <c r="C6701" s="8" t="s">
        <v>3601</v>
      </c>
      <c r="D6701" s="4" t="s">
        <v>7</v>
      </c>
      <c r="E6701" s="11">
        <f t="shared" si="208"/>
        <v>6703.4</v>
      </c>
      <c r="F6701">
        <f t="shared" si="209"/>
        <v>87404</v>
      </c>
      <c r="H6701" s="14">
        <v>6690.65</v>
      </c>
      <c r="I6701" s="807">
        <v>6703.4</v>
      </c>
    </row>
    <row r="6702" spans="2:9" ht="30" x14ac:dyDescent="0.25">
      <c r="B6702" s="6">
        <v>87405</v>
      </c>
      <c r="C6702" s="9" t="s">
        <v>1016</v>
      </c>
      <c r="D6702" s="6" t="s">
        <v>7</v>
      </c>
      <c r="E6702" s="11">
        <f t="shared" si="208"/>
        <v>6732.02</v>
      </c>
      <c r="F6702">
        <f t="shared" si="209"/>
        <v>87405</v>
      </c>
      <c r="H6702" s="11">
        <v>6722.46</v>
      </c>
      <c r="I6702" s="76">
        <v>6732.02</v>
      </c>
    </row>
    <row r="6703" spans="2:9" x14ac:dyDescent="0.25">
      <c r="B6703" s="4">
        <v>87407</v>
      </c>
      <c r="C6703" s="8" t="s">
        <v>3602</v>
      </c>
      <c r="D6703" s="4" t="s">
        <v>7</v>
      </c>
      <c r="E6703" s="11">
        <f t="shared" si="208"/>
        <v>2345.63</v>
      </c>
      <c r="F6703">
        <f t="shared" si="209"/>
        <v>87407</v>
      </c>
      <c r="H6703" s="14">
        <v>2337.02</v>
      </c>
      <c r="I6703" s="807">
        <v>2345.63</v>
      </c>
    </row>
    <row r="6704" spans="2:9" x14ac:dyDescent="0.25">
      <c r="B6704" s="6">
        <v>87408</v>
      </c>
      <c r="C6704" s="9" t="s">
        <v>1017</v>
      </c>
      <c r="D6704" s="6" t="s">
        <v>7</v>
      </c>
      <c r="E6704" s="11">
        <f t="shared" si="208"/>
        <v>2338.42</v>
      </c>
      <c r="F6704">
        <f t="shared" si="209"/>
        <v>87408</v>
      </c>
      <c r="H6704" s="11">
        <v>2331.9699999999998</v>
      </c>
      <c r="I6704" s="76">
        <v>2338.42</v>
      </c>
    </row>
    <row r="6705" spans="2:9" x14ac:dyDescent="0.25">
      <c r="B6705" s="4">
        <v>87410</v>
      </c>
      <c r="C6705" s="8" t="s">
        <v>3603</v>
      </c>
      <c r="D6705" s="4" t="s">
        <v>7</v>
      </c>
      <c r="E6705" s="11">
        <f t="shared" si="208"/>
        <v>1014.94</v>
      </c>
      <c r="F6705">
        <f t="shared" si="209"/>
        <v>87410</v>
      </c>
      <c r="H6705" s="14">
        <v>1002.94</v>
      </c>
      <c r="I6705" s="807">
        <v>1014.94</v>
      </c>
    </row>
    <row r="6706" spans="2:9" ht="30" x14ac:dyDescent="0.25">
      <c r="B6706" s="6">
        <v>88626</v>
      </c>
      <c r="C6706" s="9" t="s">
        <v>3604</v>
      </c>
      <c r="D6706" s="6" t="s">
        <v>7</v>
      </c>
      <c r="E6706" s="11">
        <f t="shared" si="208"/>
        <v>592.30999999999995</v>
      </c>
      <c r="F6706">
        <f t="shared" si="209"/>
        <v>88626</v>
      </c>
      <c r="H6706" s="11">
        <v>584.44000000000005</v>
      </c>
      <c r="I6706" s="76">
        <v>592.30999999999995</v>
      </c>
    </row>
    <row r="6707" spans="2:9" ht="30" x14ac:dyDescent="0.25">
      <c r="B6707" s="4">
        <v>88627</v>
      </c>
      <c r="C6707" s="8" t="s">
        <v>3605</v>
      </c>
      <c r="D6707" s="4" t="s">
        <v>7</v>
      </c>
      <c r="E6707" s="11">
        <f t="shared" si="208"/>
        <v>691.7</v>
      </c>
      <c r="F6707">
        <f t="shared" si="209"/>
        <v>88627</v>
      </c>
      <c r="H6707" s="14">
        <v>674.32</v>
      </c>
      <c r="I6707" s="807">
        <v>691.7</v>
      </c>
    </row>
    <row r="6708" spans="2:9" x14ac:dyDescent="0.25">
      <c r="B6708" s="6">
        <v>88628</v>
      </c>
      <c r="C6708" s="9" t="s">
        <v>3606</v>
      </c>
      <c r="D6708" s="6" t="s">
        <v>7</v>
      </c>
      <c r="E6708" s="11">
        <f t="shared" si="208"/>
        <v>620.41999999999996</v>
      </c>
      <c r="F6708">
        <f t="shared" si="209"/>
        <v>88628</v>
      </c>
      <c r="H6708" s="11">
        <v>613.47</v>
      </c>
      <c r="I6708" s="76">
        <v>620.41999999999996</v>
      </c>
    </row>
    <row r="6709" spans="2:9" x14ac:dyDescent="0.25">
      <c r="B6709" s="4">
        <v>88629</v>
      </c>
      <c r="C6709" s="8" t="s">
        <v>3607</v>
      </c>
      <c r="D6709" s="4" t="s">
        <v>7</v>
      </c>
      <c r="E6709" s="11">
        <f t="shared" si="208"/>
        <v>724.27</v>
      </c>
      <c r="F6709">
        <f t="shared" si="209"/>
        <v>88629</v>
      </c>
      <c r="H6709" s="14">
        <v>707.3</v>
      </c>
      <c r="I6709" s="811">
        <v>724.27</v>
      </c>
    </row>
    <row r="6710" spans="2:9" x14ac:dyDescent="0.25">
      <c r="B6710" s="6">
        <v>88630</v>
      </c>
      <c r="C6710" s="9" t="s">
        <v>1018</v>
      </c>
      <c r="D6710" s="6" t="s">
        <v>7</v>
      </c>
      <c r="E6710" s="11">
        <f t="shared" si="208"/>
        <v>532.72</v>
      </c>
      <c r="F6710">
        <f t="shared" si="209"/>
        <v>88630</v>
      </c>
      <c r="H6710" s="11">
        <v>525.9</v>
      </c>
      <c r="I6710">
        <v>532.72</v>
      </c>
    </row>
    <row r="6711" spans="2:9" x14ac:dyDescent="0.25">
      <c r="B6711" s="4">
        <v>88631</v>
      </c>
      <c r="C6711" s="8" t="s">
        <v>3608</v>
      </c>
      <c r="D6711" s="4" t="s">
        <v>7</v>
      </c>
      <c r="E6711" s="11">
        <f t="shared" si="208"/>
        <v>650.91</v>
      </c>
      <c r="F6711">
        <f t="shared" si="209"/>
        <v>88631</v>
      </c>
      <c r="H6711" s="14">
        <v>634.49</v>
      </c>
      <c r="I6711" s="811">
        <v>650.91</v>
      </c>
    </row>
    <row r="6712" spans="2:9" ht="30" x14ac:dyDescent="0.25">
      <c r="B6712" s="6">
        <v>88715</v>
      </c>
      <c r="C6712" s="9" t="s">
        <v>3609</v>
      </c>
      <c r="D6712" s="6" t="s">
        <v>7</v>
      </c>
      <c r="E6712" s="11">
        <f t="shared" si="208"/>
        <v>556.57000000000005</v>
      </c>
      <c r="F6712">
        <f t="shared" si="209"/>
        <v>88715</v>
      </c>
      <c r="H6712" s="11">
        <v>547.91999999999996</v>
      </c>
      <c r="I6712">
        <v>556.57000000000005</v>
      </c>
    </row>
    <row r="6713" spans="2:9" ht="30" x14ac:dyDescent="0.25">
      <c r="B6713" s="4">
        <v>95563</v>
      </c>
      <c r="C6713" s="8" t="s">
        <v>4239</v>
      </c>
      <c r="D6713" s="4" t="s">
        <v>7</v>
      </c>
      <c r="E6713" s="11">
        <f t="shared" si="208"/>
        <v>891.45</v>
      </c>
      <c r="F6713">
        <f t="shared" si="209"/>
        <v>95563</v>
      </c>
      <c r="H6713" s="14">
        <v>875.23</v>
      </c>
      <c r="I6713" s="811">
        <v>891.45</v>
      </c>
    </row>
    <row r="6714" spans="2:9" ht="30" x14ac:dyDescent="0.25">
      <c r="B6714" s="6">
        <v>100464</v>
      </c>
      <c r="C6714" s="9" t="s">
        <v>3610</v>
      </c>
      <c r="D6714" s="6" t="s">
        <v>7</v>
      </c>
      <c r="E6714" s="11">
        <f t="shared" si="208"/>
        <v>613</v>
      </c>
      <c r="F6714">
        <f t="shared" si="209"/>
        <v>100464</v>
      </c>
      <c r="H6714" s="11">
        <v>602.20000000000005</v>
      </c>
      <c r="I6714">
        <v>613</v>
      </c>
    </row>
    <row r="6715" spans="2:9" ht="30" x14ac:dyDescent="0.25">
      <c r="B6715" s="4">
        <v>100465</v>
      </c>
      <c r="C6715" s="8" t="s">
        <v>3611</v>
      </c>
      <c r="D6715" s="4" t="s">
        <v>7</v>
      </c>
      <c r="E6715" s="11">
        <f t="shared" si="208"/>
        <v>579.69000000000005</v>
      </c>
      <c r="F6715">
        <f t="shared" si="209"/>
        <v>100465</v>
      </c>
      <c r="H6715" s="14">
        <v>572.57000000000005</v>
      </c>
      <c r="I6715" s="811">
        <v>579.69000000000005</v>
      </c>
    </row>
    <row r="6716" spans="2:9" ht="30" x14ac:dyDescent="0.25">
      <c r="B6716" s="6">
        <v>100466</v>
      </c>
      <c r="C6716" s="9" t="s">
        <v>3612</v>
      </c>
      <c r="D6716" s="6" t="s">
        <v>7</v>
      </c>
      <c r="E6716" s="11">
        <f t="shared" si="208"/>
        <v>564.01</v>
      </c>
      <c r="F6716">
        <f t="shared" si="209"/>
        <v>100466</v>
      </c>
      <c r="H6716" s="11">
        <v>558.72</v>
      </c>
      <c r="I6716" s="76">
        <v>564.01</v>
      </c>
    </row>
    <row r="6717" spans="2:9" ht="30" x14ac:dyDescent="0.25">
      <c r="B6717" s="4">
        <v>100468</v>
      </c>
      <c r="C6717" s="8" t="s">
        <v>3613</v>
      </c>
      <c r="D6717" s="4" t="s">
        <v>7</v>
      </c>
      <c r="E6717" s="11">
        <f t="shared" si="208"/>
        <v>724.97</v>
      </c>
      <c r="F6717">
        <f t="shared" si="209"/>
        <v>100468</v>
      </c>
      <c r="H6717" s="14">
        <v>711.19</v>
      </c>
      <c r="I6717" s="811">
        <v>724.97</v>
      </c>
    </row>
    <row r="6718" spans="2:9" ht="30" x14ac:dyDescent="0.25">
      <c r="B6718" s="6">
        <v>100469</v>
      </c>
      <c r="C6718" s="9" t="s">
        <v>3614</v>
      </c>
      <c r="D6718" s="6" t="s">
        <v>7</v>
      </c>
      <c r="E6718" s="11">
        <f t="shared" si="208"/>
        <v>609.79999999999995</v>
      </c>
      <c r="F6718">
        <f t="shared" si="209"/>
        <v>100469</v>
      </c>
      <c r="H6718" s="11">
        <v>603.20000000000005</v>
      </c>
      <c r="I6718">
        <v>609.79999999999995</v>
      </c>
    </row>
    <row r="6719" spans="2:9" ht="30" x14ac:dyDescent="0.25">
      <c r="B6719" s="4">
        <v>100470</v>
      </c>
      <c r="C6719" s="8" t="s">
        <v>3615</v>
      </c>
      <c r="D6719" s="4" t="s">
        <v>7</v>
      </c>
      <c r="E6719" s="11">
        <f t="shared" si="208"/>
        <v>554.41999999999996</v>
      </c>
      <c r="F6719">
        <f t="shared" si="209"/>
        <v>100470</v>
      </c>
      <c r="H6719" s="14">
        <v>547.82000000000005</v>
      </c>
      <c r="I6719" s="811">
        <v>554.41999999999996</v>
      </c>
    </row>
    <row r="6720" spans="2:9" ht="30" x14ac:dyDescent="0.25">
      <c r="B6720" s="6">
        <v>100472</v>
      </c>
      <c r="C6720" s="9" t="s">
        <v>3616</v>
      </c>
      <c r="D6720" s="6" t="s">
        <v>7</v>
      </c>
      <c r="E6720" s="11">
        <f t="shared" si="208"/>
        <v>591.55999999999995</v>
      </c>
      <c r="F6720">
        <f t="shared" si="209"/>
        <v>100472</v>
      </c>
      <c r="H6720" s="11">
        <v>579.91</v>
      </c>
      <c r="I6720">
        <v>591.55999999999995</v>
      </c>
    </row>
    <row r="6721" spans="2:9" ht="30" x14ac:dyDescent="0.25">
      <c r="B6721" s="4">
        <v>100473</v>
      </c>
      <c r="C6721" s="8" t="s">
        <v>3617</v>
      </c>
      <c r="D6721" s="4" t="s">
        <v>7</v>
      </c>
      <c r="E6721" s="11">
        <f t="shared" si="208"/>
        <v>548.77</v>
      </c>
      <c r="F6721">
        <f t="shared" si="209"/>
        <v>100473</v>
      </c>
      <c r="H6721" s="14">
        <v>541.61</v>
      </c>
      <c r="I6721" s="811">
        <v>548.77</v>
      </c>
    </row>
    <row r="6722" spans="2:9" ht="30" x14ac:dyDescent="0.25">
      <c r="B6722" s="6">
        <v>100474</v>
      </c>
      <c r="C6722" s="9" t="s">
        <v>3618</v>
      </c>
      <c r="D6722" s="6" t="s">
        <v>7</v>
      </c>
      <c r="E6722" s="11">
        <f t="shared" si="208"/>
        <v>531.36</v>
      </c>
      <c r="F6722">
        <f t="shared" si="209"/>
        <v>100474</v>
      </c>
      <c r="H6722" s="11">
        <v>526.32000000000005</v>
      </c>
      <c r="I6722">
        <v>531.36</v>
      </c>
    </row>
    <row r="6723" spans="2:9" ht="30" x14ac:dyDescent="0.25">
      <c r="B6723" s="4">
        <v>100475</v>
      </c>
      <c r="C6723" s="8" t="s">
        <v>3619</v>
      </c>
      <c r="D6723" s="4" t="s">
        <v>7</v>
      </c>
      <c r="E6723" s="11">
        <f t="shared" ref="E6723:E6786" si="210">IF($K$2=$H$1,H6723,I6723)</f>
        <v>771.75</v>
      </c>
      <c r="F6723">
        <f t="shared" ref="F6723:F6787" si="211">IF(LEN($B6723)=7,CONCATENATE(MID($B6723,1,6),"00",RIGHT($B6723,1)),IF(LEN($B6723)=8,CONCATENATE(MID($B6723,1,6),"0",RIGHT($B6723,2)),$B6723))</f>
        <v>100475</v>
      </c>
      <c r="H6723" s="14">
        <v>764.13</v>
      </c>
      <c r="I6723" s="811">
        <v>771.75</v>
      </c>
    </row>
    <row r="6724" spans="2:9" ht="30" x14ac:dyDescent="0.25">
      <c r="B6724" s="6">
        <v>100477</v>
      </c>
      <c r="C6724" s="9" t="s">
        <v>3620</v>
      </c>
      <c r="D6724" s="6" t="s">
        <v>7</v>
      </c>
      <c r="E6724" s="11">
        <f t="shared" si="210"/>
        <v>823.04</v>
      </c>
      <c r="F6724">
        <f t="shared" si="211"/>
        <v>100477</v>
      </c>
      <c r="H6724" s="11">
        <v>808.58</v>
      </c>
      <c r="I6724">
        <v>823.04</v>
      </c>
    </row>
    <row r="6725" spans="2:9" ht="30" x14ac:dyDescent="0.25">
      <c r="B6725" s="4">
        <v>100478</v>
      </c>
      <c r="C6725" s="8" t="s">
        <v>3621</v>
      </c>
      <c r="D6725" s="4" t="s">
        <v>7</v>
      </c>
      <c r="E6725" s="11">
        <f t="shared" si="210"/>
        <v>757.46</v>
      </c>
      <c r="F6725">
        <f t="shared" si="211"/>
        <v>100478</v>
      </c>
      <c r="H6725" s="14">
        <v>750.2</v>
      </c>
      <c r="I6725" s="811">
        <v>757.46</v>
      </c>
    </row>
    <row r="6726" spans="2:9" ht="30" x14ac:dyDescent="0.25">
      <c r="B6726" s="6">
        <v>100479</v>
      </c>
      <c r="C6726" s="9" t="s">
        <v>3622</v>
      </c>
      <c r="D6726" s="6" t="s">
        <v>7</v>
      </c>
      <c r="E6726" s="11">
        <f t="shared" si="210"/>
        <v>744.44</v>
      </c>
      <c r="F6726">
        <f t="shared" si="211"/>
        <v>100479</v>
      </c>
      <c r="H6726" s="11">
        <v>738.78</v>
      </c>
      <c r="I6726">
        <v>744.44</v>
      </c>
    </row>
    <row r="6727" spans="2:9" ht="30" x14ac:dyDescent="0.25">
      <c r="B6727" s="4">
        <v>100480</v>
      </c>
      <c r="C6727" s="8" t="s">
        <v>3623</v>
      </c>
      <c r="D6727" s="4" t="s">
        <v>7</v>
      </c>
      <c r="E6727" s="11">
        <f t="shared" si="210"/>
        <v>874.72</v>
      </c>
      <c r="F6727">
        <f t="shared" si="211"/>
        <v>100480</v>
      </c>
      <c r="H6727" s="14">
        <v>857.1</v>
      </c>
      <c r="I6727" s="811">
        <v>874.72</v>
      </c>
    </row>
    <row r="6728" spans="2:9" ht="30" x14ac:dyDescent="0.25">
      <c r="B6728" s="6">
        <v>100481</v>
      </c>
      <c r="C6728" s="9" t="s">
        <v>3624</v>
      </c>
      <c r="D6728" s="6" t="s">
        <v>7</v>
      </c>
      <c r="E6728" s="11">
        <f t="shared" si="210"/>
        <v>669.67</v>
      </c>
      <c r="F6728">
        <f t="shared" si="211"/>
        <v>100481</v>
      </c>
      <c r="H6728" s="11">
        <v>662.55</v>
      </c>
      <c r="I6728">
        <v>669.67</v>
      </c>
    </row>
    <row r="6729" spans="2:9" ht="30" x14ac:dyDescent="0.25">
      <c r="B6729" s="4">
        <v>100483</v>
      </c>
      <c r="C6729" s="8" t="s">
        <v>3625</v>
      </c>
      <c r="D6729" s="4" t="s">
        <v>7</v>
      </c>
      <c r="E6729" s="11">
        <f t="shared" si="210"/>
        <v>707.88</v>
      </c>
      <c r="F6729">
        <f t="shared" si="211"/>
        <v>100483</v>
      </c>
      <c r="H6729" s="14">
        <v>695.68</v>
      </c>
      <c r="I6729" s="811">
        <v>707.88</v>
      </c>
    </row>
    <row r="6730" spans="2:9" ht="30" x14ac:dyDescent="0.25">
      <c r="B6730" s="6">
        <v>100484</v>
      </c>
      <c r="C6730" s="9" t="s">
        <v>3626</v>
      </c>
      <c r="D6730" s="6" t="s">
        <v>7</v>
      </c>
      <c r="E6730" s="11">
        <f t="shared" si="210"/>
        <v>666.21</v>
      </c>
      <c r="F6730">
        <f t="shared" si="211"/>
        <v>100484</v>
      </c>
      <c r="H6730" s="11">
        <v>658.49</v>
      </c>
      <c r="I6730">
        <v>666.21</v>
      </c>
    </row>
    <row r="6731" spans="2:9" ht="30" x14ac:dyDescent="0.25">
      <c r="B6731" s="4">
        <v>100485</v>
      </c>
      <c r="C6731" s="8" t="s">
        <v>3627</v>
      </c>
      <c r="D6731" s="4" t="s">
        <v>7</v>
      </c>
      <c r="E6731" s="11">
        <f t="shared" si="210"/>
        <v>650.94000000000005</v>
      </c>
      <c r="F6731">
        <f t="shared" si="211"/>
        <v>100485</v>
      </c>
      <c r="H6731" s="14">
        <v>645.29999999999995</v>
      </c>
      <c r="I6731" s="811">
        <v>650.94000000000005</v>
      </c>
    </row>
    <row r="6732" spans="2:9" ht="30" x14ac:dyDescent="0.25">
      <c r="B6732" s="6">
        <v>100486</v>
      </c>
      <c r="C6732" s="9" t="s">
        <v>3628</v>
      </c>
      <c r="D6732" s="6" t="s">
        <v>7</v>
      </c>
      <c r="E6732" s="11">
        <f t="shared" si="210"/>
        <v>778.06</v>
      </c>
      <c r="F6732">
        <f t="shared" si="211"/>
        <v>100486</v>
      </c>
      <c r="H6732" s="11">
        <v>761.13</v>
      </c>
      <c r="I6732">
        <v>778.06</v>
      </c>
    </row>
    <row r="6733" spans="2:9" ht="30" x14ac:dyDescent="0.25">
      <c r="B6733" s="4">
        <v>100487</v>
      </c>
      <c r="C6733" s="8" t="s">
        <v>3629</v>
      </c>
      <c r="D6733" s="4" t="s">
        <v>7</v>
      </c>
      <c r="E6733" s="11">
        <f t="shared" si="210"/>
        <v>533.4</v>
      </c>
      <c r="F6733">
        <f t="shared" si="211"/>
        <v>100487</v>
      </c>
      <c r="H6733" s="14">
        <v>526.52</v>
      </c>
      <c r="I6733" s="811">
        <v>533.4</v>
      </c>
    </row>
    <row r="6734" spans="2:9" ht="30" x14ac:dyDescent="0.25">
      <c r="B6734" s="6">
        <v>100488</v>
      </c>
      <c r="C6734" s="9" t="s">
        <v>3630</v>
      </c>
      <c r="D6734" s="6" t="s">
        <v>7</v>
      </c>
      <c r="E6734" s="11">
        <f t="shared" si="210"/>
        <v>586.58000000000004</v>
      </c>
      <c r="F6734">
        <f t="shared" si="211"/>
        <v>100488</v>
      </c>
      <c r="H6734" s="11">
        <v>580.01</v>
      </c>
      <c r="I6734">
        <v>586.58000000000004</v>
      </c>
    </row>
    <row r="6735" spans="2:9" x14ac:dyDescent="0.25">
      <c r="B6735" s="4">
        <v>100489</v>
      </c>
      <c r="C6735" s="8" t="s">
        <v>3631</v>
      </c>
      <c r="D6735" s="4" t="s">
        <v>7</v>
      </c>
      <c r="E6735" s="11">
        <f t="shared" si="210"/>
        <v>620.08000000000004</v>
      </c>
      <c r="F6735">
        <f t="shared" si="211"/>
        <v>100489</v>
      </c>
      <c r="H6735" s="14">
        <v>613.64</v>
      </c>
      <c r="I6735" s="811">
        <v>620.08000000000004</v>
      </c>
    </row>
    <row r="6736" spans="2:9" x14ac:dyDescent="0.25">
      <c r="B6736" s="6">
        <v>100490</v>
      </c>
      <c r="C6736" s="9" t="s">
        <v>3632</v>
      </c>
      <c r="D6736" s="6" t="s">
        <v>7</v>
      </c>
      <c r="E6736" s="11">
        <f t="shared" si="210"/>
        <v>549.73</v>
      </c>
      <c r="F6736">
        <f t="shared" si="211"/>
        <v>100490</v>
      </c>
      <c r="H6736" s="11">
        <v>543.66</v>
      </c>
      <c r="I6736">
        <v>549.73</v>
      </c>
    </row>
    <row r="6737" spans="2:9" ht="30" x14ac:dyDescent="0.25">
      <c r="B6737" s="4">
        <v>100491</v>
      </c>
      <c r="C6737" s="8" t="s">
        <v>3633</v>
      </c>
      <c r="D6737" s="4" t="s">
        <v>7</v>
      </c>
      <c r="E6737" s="11">
        <f t="shared" si="210"/>
        <v>772.6</v>
      </c>
      <c r="F6737">
        <f t="shared" si="211"/>
        <v>100491</v>
      </c>
      <c r="H6737" s="14">
        <v>765.41</v>
      </c>
      <c r="I6737" s="811">
        <v>772.6</v>
      </c>
    </row>
    <row r="6738" spans="2:9" ht="30" x14ac:dyDescent="0.25">
      <c r="B6738" s="6">
        <v>100492</v>
      </c>
      <c r="C6738" s="9" t="s">
        <v>3634</v>
      </c>
      <c r="D6738" s="6" t="s">
        <v>7</v>
      </c>
      <c r="E6738" s="11">
        <f t="shared" si="210"/>
        <v>671.11</v>
      </c>
      <c r="F6738">
        <f t="shared" si="211"/>
        <v>100492</v>
      </c>
      <c r="H6738" s="11">
        <v>664.45</v>
      </c>
      <c r="I6738">
        <v>671.11</v>
      </c>
    </row>
    <row r="6739" spans="2:9" x14ac:dyDescent="0.25">
      <c r="B6739" s="4">
        <v>92121</v>
      </c>
      <c r="C6739" s="8" t="s">
        <v>1019</v>
      </c>
      <c r="D6739" s="4" t="s">
        <v>7</v>
      </c>
      <c r="E6739" s="11">
        <f t="shared" si="210"/>
        <v>29.41</v>
      </c>
      <c r="F6739">
        <f t="shared" si="211"/>
        <v>92121</v>
      </c>
      <c r="H6739" s="14">
        <v>26.8</v>
      </c>
      <c r="I6739" s="811">
        <v>29.41</v>
      </c>
    </row>
    <row r="6740" spans="2:9" x14ac:dyDescent="0.25">
      <c r="B6740" s="6">
        <v>92122</v>
      </c>
      <c r="C6740" s="9" t="s">
        <v>1020</v>
      </c>
      <c r="D6740" s="6" t="s">
        <v>7</v>
      </c>
      <c r="E6740" s="11">
        <f t="shared" si="210"/>
        <v>48.72</v>
      </c>
      <c r="F6740">
        <f t="shared" si="211"/>
        <v>92122</v>
      </c>
      <c r="H6740" s="11">
        <v>43.97</v>
      </c>
      <c r="I6740">
        <v>48.72</v>
      </c>
    </row>
    <row r="6741" spans="2:9" x14ac:dyDescent="0.25">
      <c r="B6741" s="4">
        <v>92123</v>
      </c>
      <c r="C6741" s="8" t="s">
        <v>1021</v>
      </c>
      <c r="D6741" s="4" t="s">
        <v>7</v>
      </c>
      <c r="E6741" s="11">
        <f t="shared" si="210"/>
        <v>50.48</v>
      </c>
      <c r="F6741">
        <f t="shared" si="211"/>
        <v>92123</v>
      </c>
      <c r="H6741" s="14">
        <v>47.43</v>
      </c>
      <c r="I6741" s="811">
        <v>50.48</v>
      </c>
    </row>
    <row r="6742" spans="2:9" x14ac:dyDescent="0.25">
      <c r="B6742" s="6">
        <v>100195</v>
      </c>
      <c r="C6742" s="9" t="s">
        <v>1022</v>
      </c>
      <c r="D6742" s="6" t="s">
        <v>1023</v>
      </c>
      <c r="E6742" s="11">
        <f t="shared" si="210"/>
        <v>0.74</v>
      </c>
      <c r="F6742">
        <f t="shared" si="211"/>
        <v>100195</v>
      </c>
      <c r="H6742" s="11">
        <v>0.67</v>
      </c>
      <c r="I6742">
        <v>0.74</v>
      </c>
    </row>
    <row r="6743" spans="2:9" x14ac:dyDescent="0.25">
      <c r="B6743" s="4">
        <v>100196</v>
      </c>
      <c r="C6743" s="8" t="s">
        <v>1024</v>
      </c>
      <c r="D6743" s="4" t="s">
        <v>1023</v>
      </c>
      <c r="E6743" s="11">
        <f t="shared" si="210"/>
        <v>1.24</v>
      </c>
      <c r="F6743">
        <f t="shared" si="211"/>
        <v>100196</v>
      </c>
      <c r="H6743" s="14">
        <v>1.1200000000000001</v>
      </c>
      <c r="I6743" s="811">
        <v>1.24</v>
      </c>
    </row>
    <row r="6744" spans="2:9" x14ac:dyDescent="0.25">
      <c r="B6744" s="6">
        <v>100197</v>
      </c>
      <c r="C6744" s="9" t="s">
        <v>1025</v>
      </c>
      <c r="D6744" s="6" t="s">
        <v>1023</v>
      </c>
      <c r="E6744" s="11">
        <f t="shared" si="210"/>
        <v>1.86</v>
      </c>
      <c r="F6744">
        <f t="shared" si="211"/>
        <v>100197</v>
      </c>
      <c r="H6744" s="11">
        <v>1.68</v>
      </c>
      <c r="I6744">
        <v>1.86</v>
      </c>
    </row>
    <row r="6745" spans="2:9" x14ac:dyDescent="0.25">
      <c r="B6745" s="4">
        <v>100198</v>
      </c>
      <c r="C6745" s="8" t="s">
        <v>1026</v>
      </c>
      <c r="D6745" s="4" t="s">
        <v>1023</v>
      </c>
      <c r="E6745" s="11">
        <f t="shared" si="210"/>
        <v>0.26</v>
      </c>
      <c r="F6745">
        <f t="shared" si="211"/>
        <v>100198</v>
      </c>
      <c r="H6745" s="14">
        <v>0.23</v>
      </c>
      <c r="I6745" s="811">
        <v>0.26</v>
      </c>
    </row>
    <row r="6746" spans="2:9" x14ac:dyDescent="0.25">
      <c r="B6746" s="6">
        <v>100199</v>
      </c>
      <c r="C6746" s="9" t="s">
        <v>1027</v>
      </c>
      <c r="D6746" s="6" t="s">
        <v>1023</v>
      </c>
      <c r="E6746" s="11">
        <f t="shared" si="210"/>
        <v>0.31</v>
      </c>
      <c r="F6746">
        <f t="shared" si="211"/>
        <v>100199</v>
      </c>
      <c r="H6746" s="11">
        <v>0.28000000000000003</v>
      </c>
      <c r="I6746">
        <v>0.31</v>
      </c>
    </row>
    <row r="6747" spans="2:9" x14ac:dyDescent="0.25">
      <c r="B6747" s="4">
        <v>100200</v>
      </c>
      <c r="C6747" s="8" t="s">
        <v>1028</v>
      </c>
      <c r="D6747" s="4" t="s">
        <v>1023</v>
      </c>
      <c r="E6747" s="11">
        <f t="shared" si="210"/>
        <v>0.38</v>
      </c>
      <c r="F6747">
        <f t="shared" si="211"/>
        <v>100200</v>
      </c>
      <c r="H6747" s="14">
        <v>0.34</v>
      </c>
      <c r="I6747" s="811">
        <v>0.38</v>
      </c>
    </row>
    <row r="6748" spans="2:9" x14ac:dyDescent="0.25">
      <c r="B6748" s="6">
        <v>100201</v>
      </c>
      <c r="C6748" s="9" t="s">
        <v>1029</v>
      </c>
      <c r="D6748" s="6" t="s">
        <v>1023</v>
      </c>
      <c r="E6748" s="11">
        <f t="shared" si="210"/>
        <v>0.75</v>
      </c>
      <c r="F6748">
        <f t="shared" si="211"/>
        <v>100201</v>
      </c>
      <c r="H6748" s="11">
        <v>0.68</v>
      </c>
      <c r="I6748">
        <v>0.75</v>
      </c>
    </row>
    <row r="6749" spans="2:9" x14ac:dyDescent="0.25">
      <c r="B6749" s="4">
        <v>100202</v>
      </c>
      <c r="C6749" s="8" t="s">
        <v>1030</v>
      </c>
      <c r="D6749" s="4" t="s">
        <v>1023</v>
      </c>
      <c r="E6749" s="11">
        <f t="shared" si="210"/>
        <v>0.88</v>
      </c>
      <c r="F6749">
        <f t="shared" si="211"/>
        <v>100202</v>
      </c>
      <c r="H6749" s="14">
        <v>0.79</v>
      </c>
      <c r="I6749" s="811">
        <v>0.88</v>
      </c>
    </row>
    <row r="6750" spans="2:9" x14ac:dyDescent="0.25">
      <c r="B6750" s="6">
        <v>100203</v>
      </c>
      <c r="C6750" s="9" t="s">
        <v>1031</v>
      </c>
      <c r="D6750" s="6" t="s">
        <v>1023</v>
      </c>
      <c r="E6750" s="11">
        <f t="shared" si="210"/>
        <v>1.04</v>
      </c>
      <c r="F6750">
        <f t="shared" si="211"/>
        <v>100203</v>
      </c>
      <c r="H6750" s="11">
        <v>0.94</v>
      </c>
      <c r="I6750">
        <v>1.04</v>
      </c>
    </row>
    <row r="6751" spans="2:9" x14ac:dyDescent="0.25">
      <c r="B6751" s="4">
        <v>100204</v>
      </c>
      <c r="C6751" s="8" t="s">
        <v>1032</v>
      </c>
      <c r="D6751" s="4" t="s">
        <v>1023</v>
      </c>
      <c r="E6751" s="11">
        <f t="shared" si="210"/>
        <v>0.11</v>
      </c>
      <c r="F6751">
        <f t="shared" si="211"/>
        <v>100204</v>
      </c>
      <c r="H6751" s="14">
        <v>0.11</v>
      </c>
      <c r="I6751" s="811">
        <v>0.11</v>
      </c>
    </row>
    <row r="6752" spans="2:9" x14ac:dyDescent="0.25">
      <c r="B6752" s="6">
        <v>100205</v>
      </c>
      <c r="C6752" s="9" t="s">
        <v>1033</v>
      </c>
      <c r="D6752" s="6" t="s">
        <v>1014</v>
      </c>
      <c r="E6752" s="11">
        <f t="shared" si="210"/>
        <v>1387.98</v>
      </c>
      <c r="F6752">
        <f t="shared" si="211"/>
        <v>100205</v>
      </c>
      <c r="H6752" s="11">
        <v>1252.74</v>
      </c>
      <c r="I6752" s="76">
        <v>1387.98</v>
      </c>
    </row>
    <row r="6753" spans="2:9" x14ac:dyDescent="0.25">
      <c r="B6753" s="4">
        <v>100206</v>
      </c>
      <c r="C6753" s="8" t="s">
        <v>1034</v>
      </c>
      <c r="D6753" s="4" t="s">
        <v>1014</v>
      </c>
      <c r="E6753" s="11">
        <f t="shared" si="210"/>
        <v>1003.27</v>
      </c>
      <c r="F6753">
        <f t="shared" si="211"/>
        <v>100206</v>
      </c>
      <c r="H6753" s="14">
        <v>905.51</v>
      </c>
      <c r="I6753" s="807">
        <v>1003.27</v>
      </c>
    </row>
    <row r="6754" spans="2:9" x14ac:dyDescent="0.25">
      <c r="B6754" s="6">
        <v>100207</v>
      </c>
      <c r="C6754" s="9" t="s">
        <v>1035</v>
      </c>
      <c r="D6754" s="6" t="s">
        <v>1014</v>
      </c>
      <c r="E6754" s="11">
        <f t="shared" si="210"/>
        <v>462.47</v>
      </c>
      <c r="F6754">
        <f t="shared" si="211"/>
        <v>100207</v>
      </c>
      <c r="H6754" s="11">
        <v>446.45</v>
      </c>
      <c r="I6754">
        <v>462.47</v>
      </c>
    </row>
    <row r="6755" spans="2:9" ht="30" x14ac:dyDescent="0.25">
      <c r="B6755" s="4">
        <v>100208</v>
      </c>
      <c r="C6755" s="8" t="s">
        <v>1036</v>
      </c>
      <c r="D6755" s="4" t="s">
        <v>1037</v>
      </c>
      <c r="E6755" s="11">
        <f t="shared" si="210"/>
        <v>18.36</v>
      </c>
      <c r="F6755">
        <f t="shared" si="211"/>
        <v>100208</v>
      </c>
      <c r="H6755" s="14">
        <v>16.57</v>
      </c>
      <c r="I6755" s="811">
        <v>18.36</v>
      </c>
    </row>
    <row r="6756" spans="2:9" ht="30" x14ac:dyDescent="0.25">
      <c r="B6756" s="6">
        <v>100209</v>
      </c>
      <c r="C6756" s="9" t="s">
        <v>1038</v>
      </c>
      <c r="D6756" s="6" t="s">
        <v>1037</v>
      </c>
      <c r="E6756" s="11">
        <f t="shared" si="210"/>
        <v>9.18</v>
      </c>
      <c r="F6756">
        <f t="shared" si="211"/>
        <v>100209</v>
      </c>
      <c r="H6756" s="11">
        <v>8.2799999999999994</v>
      </c>
      <c r="I6756" s="76">
        <v>9.18</v>
      </c>
    </row>
    <row r="6757" spans="2:9" ht="30" x14ac:dyDescent="0.25">
      <c r="B6757" s="4">
        <v>100210</v>
      </c>
      <c r="C6757" s="8" t="s">
        <v>1039</v>
      </c>
      <c r="D6757" s="4" t="s">
        <v>1037</v>
      </c>
      <c r="E6757" s="11">
        <f t="shared" si="210"/>
        <v>16.91</v>
      </c>
      <c r="F6757">
        <f t="shared" si="211"/>
        <v>100210</v>
      </c>
      <c r="H6757" s="14">
        <v>15.26</v>
      </c>
      <c r="I6757" s="807">
        <v>16.91</v>
      </c>
    </row>
    <row r="6758" spans="2:9" ht="30" x14ac:dyDescent="0.25">
      <c r="B6758" s="6">
        <v>100211</v>
      </c>
      <c r="C6758" s="9" t="s">
        <v>1040</v>
      </c>
      <c r="D6758" s="6" t="s">
        <v>1037</v>
      </c>
      <c r="E6758" s="11">
        <f t="shared" si="210"/>
        <v>6.52</v>
      </c>
      <c r="F6758">
        <f t="shared" si="211"/>
        <v>100211</v>
      </c>
      <c r="H6758" s="11">
        <v>5.89</v>
      </c>
      <c r="I6758">
        <v>6.52</v>
      </c>
    </row>
    <row r="6759" spans="2:9" ht="30" x14ac:dyDescent="0.25">
      <c r="B6759" s="4">
        <v>100212</v>
      </c>
      <c r="C6759" s="8" t="s">
        <v>1041</v>
      </c>
      <c r="D6759" s="4" t="s">
        <v>1037</v>
      </c>
      <c r="E6759" s="11">
        <f t="shared" si="210"/>
        <v>7.2</v>
      </c>
      <c r="F6759">
        <f t="shared" si="211"/>
        <v>100212</v>
      </c>
      <c r="H6759" s="14">
        <v>6.5</v>
      </c>
      <c r="I6759" s="811">
        <v>7.2</v>
      </c>
    </row>
    <row r="6760" spans="2:9" ht="30" x14ac:dyDescent="0.25">
      <c r="B6760" s="6">
        <v>100213</v>
      </c>
      <c r="C6760" s="9" t="s">
        <v>1042</v>
      </c>
      <c r="D6760" s="6" t="s">
        <v>1037</v>
      </c>
      <c r="E6760" s="11">
        <f t="shared" si="210"/>
        <v>2.59</v>
      </c>
      <c r="F6760">
        <f t="shared" si="211"/>
        <v>100213</v>
      </c>
      <c r="H6760" s="11">
        <v>2.33</v>
      </c>
      <c r="I6760">
        <v>2.59</v>
      </c>
    </row>
    <row r="6761" spans="2:9" ht="30" x14ac:dyDescent="0.25">
      <c r="B6761" s="4">
        <v>100214</v>
      </c>
      <c r="C6761" s="8" t="s">
        <v>1043</v>
      </c>
      <c r="D6761" s="4" t="s">
        <v>1037</v>
      </c>
      <c r="E6761" s="11">
        <f t="shared" si="210"/>
        <v>3.97</v>
      </c>
      <c r="F6761">
        <f t="shared" si="211"/>
        <v>100214</v>
      </c>
      <c r="H6761" s="14">
        <v>3.58</v>
      </c>
      <c r="I6761" s="811">
        <v>3.97</v>
      </c>
    </row>
    <row r="6762" spans="2:9" ht="30" x14ac:dyDescent="0.25">
      <c r="B6762" s="6">
        <v>100215</v>
      </c>
      <c r="C6762" s="9" t="s">
        <v>1044</v>
      </c>
      <c r="D6762" s="6" t="s">
        <v>1037</v>
      </c>
      <c r="E6762" s="11">
        <f t="shared" si="210"/>
        <v>3.4</v>
      </c>
      <c r="F6762">
        <f t="shared" si="211"/>
        <v>100215</v>
      </c>
      <c r="H6762" s="11">
        <v>3.07</v>
      </c>
      <c r="I6762">
        <v>3.4</v>
      </c>
    </row>
    <row r="6763" spans="2:9" ht="30" x14ac:dyDescent="0.25">
      <c r="B6763" s="4">
        <v>100216</v>
      </c>
      <c r="C6763" s="8" t="s">
        <v>1045</v>
      </c>
      <c r="D6763" s="4" t="s">
        <v>1037</v>
      </c>
      <c r="E6763" s="11">
        <f t="shared" si="210"/>
        <v>0.91</v>
      </c>
      <c r="F6763">
        <f t="shared" si="211"/>
        <v>100216</v>
      </c>
      <c r="H6763" s="14">
        <v>0.82</v>
      </c>
      <c r="I6763" s="811">
        <v>0.91</v>
      </c>
    </row>
    <row r="6764" spans="2:9" ht="30" x14ac:dyDescent="0.25">
      <c r="B6764" s="6">
        <v>100217</v>
      </c>
      <c r="C6764" s="9" t="s">
        <v>1046</v>
      </c>
      <c r="D6764" s="6" t="s">
        <v>1037</v>
      </c>
      <c r="E6764" s="11">
        <f t="shared" si="210"/>
        <v>2.87</v>
      </c>
      <c r="F6764">
        <f t="shared" si="211"/>
        <v>100217</v>
      </c>
      <c r="H6764" s="11">
        <v>2.79</v>
      </c>
      <c r="I6764">
        <v>2.87</v>
      </c>
    </row>
    <row r="6765" spans="2:9" ht="30" x14ac:dyDescent="0.25">
      <c r="B6765" s="4">
        <v>100218</v>
      </c>
      <c r="C6765" s="8" t="s">
        <v>1047</v>
      </c>
      <c r="D6765" s="4" t="s">
        <v>1037</v>
      </c>
      <c r="E6765" s="11">
        <f t="shared" si="210"/>
        <v>1.96</v>
      </c>
      <c r="F6765">
        <f t="shared" si="211"/>
        <v>100218</v>
      </c>
      <c r="H6765" s="14">
        <v>1.91</v>
      </c>
      <c r="I6765" s="811">
        <v>1.96</v>
      </c>
    </row>
    <row r="6766" spans="2:9" ht="30" x14ac:dyDescent="0.25">
      <c r="B6766" s="6">
        <v>100219</v>
      </c>
      <c r="C6766" s="9" t="s">
        <v>1048</v>
      </c>
      <c r="D6766" s="6" t="s">
        <v>1037</v>
      </c>
      <c r="E6766" s="11">
        <f t="shared" si="210"/>
        <v>0.43</v>
      </c>
      <c r="F6766">
        <f t="shared" si="211"/>
        <v>100219</v>
      </c>
      <c r="H6766" s="11">
        <v>0.41</v>
      </c>
      <c r="I6766">
        <v>0.43</v>
      </c>
    </row>
    <row r="6767" spans="2:9" x14ac:dyDescent="0.25">
      <c r="B6767" s="4">
        <v>100220</v>
      </c>
      <c r="C6767" s="8" t="s">
        <v>1049</v>
      </c>
      <c r="D6767" s="4" t="s">
        <v>1050</v>
      </c>
      <c r="E6767" s="11">
        <f t="shared" si="210"/>
        <v>26.37</v>
      </c>
      <c r="F6767">
        <f t="shared" si="211"/>
        <v>100220</v>
      </c>
      <c r="H6767" s="14">
        <v>23.8</v>
      </c>
      <c r="I6767" s="811">
        <v>26.37</v>
      </c>
    </row>
    <row r="6768" spans="2:9" x14ac:dyDescent="0.25">
      <c r="B6768" s="6">
        <v>100221</v>
      </c>
      <c r="C6768" s="9" t="s">
        <v>1051</v>
      </c>
      <c r="D6768" s="6" t="s">
        <v>1050</v>
      </c>
      <c r="E6768" s="11">
        <f t="shared" si="210"/>
        <v>29.9</v>
      </c>
      <c r="F6768">
        <f t="shared" si="211"/>
        <v>100221</v>
      </c>
      <c r="H6768" s="11">
        <v>26.98</v>
      </c>
      <c r="I6768">
        <v>29.9</v>
      </c>
    </row>
    <row r="6769" spans="2:9" ht="30" x14ac:dyDescent="0.25">
      <c r="B6769" s="4">
        <v>100222</v>
      </c>
      <c r="C6769" s="8" t="s">
        <v>1052</v>
      </c>
      <c r="D6769" s="4" t="s">
        <v>1050</v>
      </c>
      <c r="E6769" s="11">
        <f t="shared" si="210"/>
        <v>11.32</v>
      </c>
      <c r="F6769">
        <f t="shared" si="211"/>
        <v>100222</v>
      </c>
      <c r="H6769" s="14">
        <v>10.220000000000001</v>
      </c>
      <c r="I6769" s="811">
        <v>11.32</v>
      </c>
    </row>
    <row r="6770" spans="2:9" ht="30" x14ac:dyDescent="0.25">
      <c r="B6770" s="6">
        <v>100223</v>
      </c>
      <c r="C6770" s="9" t="s">
        <v>1053</v>
      </c>
      <c r="D6770" s="6" t="s">
        <v>1050</v>
      </c>
      <c r="E6770" s="11">
        <f t="shared" si="210"/>
        <v>5.3</v>
      </c>
      <c r="F6770">
        <f t="shared" si="211"/>
        <v>100223</v>
      </c>
      <c r="H6770" s="11">
        <v>4.78</v>
      </c>
      <c r="I6770">
        <v>5.3</v>
      </c>
    </row>
    <row r="6771" spans="2:9" ht="30" x14ac:dyDescent="0.25">
      <c r="B6771" s="4">
        <v>100224</v>
      </c>
      <c r="C6771" s="8" t="s">
        <v>1054</v>
      </c>
      <c r="D6771" s="4" t="s">
        <v>1050</v>
      </c>
      <c r="E6771" s="11">
        <f t="shared" si="210"/>
        <v>2.87</v>
      </c>
      <c r="F6771">
        <f t="shared" si="211"/>
        <v>100224</v>
      </c>
      <c r="H6771" s="14">
        <v>2.79</v>
      </c>
      <c r="I6771" s="811">
        <v>2.87</v>
      </c>
    </row>
    <row r="6772" spans="2:9" x14ac:dyDescent="0.25">
      <c r="B6772" s="6">
        <v>100225</v>
      </c>
      <c r="C6772" s="9" t="s">
        <v>1055</v>
      </c>
      <c r="D6772" s="6" t="s">
        <v>1056</v>
      </c>
      <c r="E6772" s="11">
        <f t="shared" si="210"/>
        <v>2.0699999999999998</v>
      </c>
      <c r="F6772">
        <f t="shared" si="211"/>
        <v>100225</v>
      </c>
      <c r="H6772" s="11">
        <v>1.87</v>
      </c>
      <c r="I6772">
        <v>2.0699999999999998</v>
      </c>
    </row>
    <row r="6773" spans="2:9" x14ac:dyDescent="0.25">
      <c r="B6773" s="4">
        <v>100226</v>
      </c>
      <c r="C6773" s="8" t="s">
        <v>1057</v>
      </c>
      <c r="D6773" s="4" t="s">
        <v>1056</v>
      </c>
      <c r="E6773" s="11">
        <f t="shared" si="210"/>
        <v>0.65</v>
      </c>
      <c r="F6773">
        <f t="shared" si="211"/>
        <v>100226</v>
      </c>
      <c r="H6773" s="14">
        <v>0.57999999999999996</v>
      </c>
      <c r="I6773" s="811">
        <v>0.65</v>
      </c>
    </row>
    <row r="6774" spans="2:9" x14ac:dyDescent="0.25">
      <c r="B6774" s="6">
        <v>100227</v>
      </c>
      <c r="C6774" s="9" t="s">
        <v>1058</v>
      </c>
      <c r="D6774" s="6" t="s">
        <v>1056</v>
      </c>
      <c r="E6774" s="11">
        <f t="shared" si="210"/>
        <v>0.96</v>
      </c>
      <c r="F6774">
        <f t="shared" si="211"/>
        <v>100227</v>
      </c>
      <c r="H6774" s="11">
        <v>0.86</v>
      </c>
      <c r="I6774">
        <v>0.96</v>
      </c>
    </row>
    <row r="6775" spans="2:9" x14ac:dyDescent="0.25">
      <c r="B6775" s="4">
        <v>100228</v>
      </c>
      <c r="C6775" s="8" t="s">
        <v>1059</v>
      </c>
      <c r="D6775" s="4" t="s">
        <v>1056</v>
      </c>
      <c r="E6775" s="11">
        <f t="shared" si="210"/>
        <v>0.28000000000000003</v>
      </c>
      <c r="F6775">
        <f t="shared" si="211"/>
        <v>100228</v>
      </c>
      <c r="H6775" s="14">
        <v>0.27</v>
      </c>
      <c r="I6775" s="811">
        <v>0.28000000000000003</v>
      </c>
    </row>
    <row r="6776" spans="2:9" x14ac:dyDescent="0.25">
      <c r="B6776" s="6">
        <v>100229</v>
      </c>
      <c r="C6776" s="9" t="s">
        <v>1060</v>
      </c>
      <c r="D6776" s="6" t="s">
        <v>49</v>
      </c>
      <c r="E6776" s="11">
        <f t="shared" si="210"/>
        <v>0.01</v>
      </c>
      <c r="F6776">
        <f t="shared" si="211"/>
        <v>100229</v>
      </c>
      <c r="H6776" s="11">
        <v>0.01</v>
      </c>
      <c r="I6776">
        <v>0.01</v>
      </c>
    </row>
    <row r="6777" spans="2:9" x14ac:dyDescent="0.25">
      <c r="B6777" s="4">
        <v>100230</v>
      </c>
      <c r="C6777" s="8" t="s">
        <v>1061</v>
      </c>
      <c r="D6777" s="4" t="s">
        <v>49</v>
      </c>
      <c r="E6777" s="11">
        <f t="shared" si="210"/>
        <v>0.02</v>
      </c>
      <c r="F6777">
        <f t="shared" si="211"/>
        <v>100230</v>
      </c>
      <c r="H6777" s="14">
        <v>0.02</v>
      </c>
      <c r="I6777" s="811">
        <v>0.02</v>
      </c>
    </row>
    <row r="6778" spans="2:9" x14ac:dyDescent="0.25">
      <c r="B6778" s="6">
        <v>100231</v>
      </c>
      <c r="C6778" s="9" t="s">
        <v>1062</v>
      </c>
      <c r="D6778" s="6" t="s">
        <v>49</v>
      </c>
      <c r="E6778" s="11">
        <f t="shared" si="210"/>
        <v>0.03</v>
      </c>
      <c r="F6778">
        <f t="shared" si="211"/>
        <v>100231</v>
      </c>
      <c r="H6778" s="11">
        <v>0.03</v>
      </c>
      <c r="I6778">
        <v>0.03</v>
      </c>
    </row>
    <row r="6779" spans="2:9" ht="30" x14ac:dyDescent="0.25">
      <c r="B6779" s="4">
        <v>100232</v>
      </c>
      <c r="C6779" s="8" t="s">
        <v>1063</v>
      </c>
      <c r="D6779" s="4" t="s">
        <v>42</v>
      </c>
      <c r="E6779" s="11">
        <f t="shared" si="210"/>
        <v>0.34</v>
      </c>
      <c r="F6779">
        <f t="shared" si="211"/>
        <v>100232</v>
      </c>
      <c r="H6779" s="14">
        <v>0.31</v>
      </c>
      <c r="I6779" s="811">
        <v>0.34</v>
      </c>
    </row>
    <row r="6780" spans="2:9" ht="30" x14ac:dyDescent="0.25">
      <c r="B6780" s="6">
        <v>100233</v>
      </c>
      <c r="C6780" s="9" t="s">
        <v>1064</v>
      </c>
      <c r="D6780" s="6" t="s">
        <v>42</v>
      </c>
      <c r="E6780" s="11">
        <f t="shared" si="210"/>
        <v>0.17</v>
      </c>
      <c r="F6780">
        <f t="shared" si="211"/>
        <v>100233</v>
      </c>
      <c r="H6780" s="11">
        <v>0.15</v>
      </c>
      <c r="I6780">
        <v>0.17</v>
      </c>
    </row>
    <row r="6781" spans="2:9" x14ac:dyDescent="0.25">
      <c r="B6781" s="4">
        <v>100234</v>
      </c>
      <c r="C6781" s="8" t="s">
        <v>1065</v>
      </c>
      <c r="D6781" s="4" t="s">
        <v>64</v>
      </c>
      <c r="E6781" s="11">
        <f t="shared" si="210"/>
        <v>0.52</v>
      </c>
      <c r="F6781">
        <f t="shared" si="211"/>
        <v>100234</v>
      </c>
      <c r="H6781" s="14">
        <v>0.47</v>
      </c>
      <c r="I6781" s="811">
        <v>0.52</v>
      </c>
    </row>
    <row r="6782" spans="2:9" x14ac:dyDescent="0.25">
      <c r="B6782" s="6">
        <v>100235</v>
      </c>
      <c r="C6782" s="9" t="s">
        <v>1066</v>
      </c>
      <c r="D6782" s="6" t="s">
        <v>1067</v>
      </c>
      <c r="E6782" s="11">
        <f t="shared" si="210"/>
        <v>0.04</v>
      </c>
      <c r="F6782">
        <f t="shared" si="211"/>
        <v>100235</v>
      </c>
      <c r="H6782" s="11">
        <v>0.03</v>
      </c>
      <c r="I6782">
        <v>0.04</v>
      </c>
    </row>
    <row r="6783" spans="2:9" ht="30" x14ac:dyDescent="0.25">
      <c r="B6783" s="4">
        <v>100236</v>
      </c>
      <c r="C6783" s="8" t="s">
        <v>1068</v>
      </c>
      <c r="D6783" s="4" t="s">
        <v>1069</v>
      </c>
      <c r="E6783" s="11">
        <f t="shared" si="210"/>
        <v>2.63</v>
      </c>
      <c r="F6783">
        <f t="shared" si="211"/>
        <v>100236</v>
      </c>
      <c r="H6783" s="14">
        <v>2.37</v>
      </c>
      <c r="I6783" s="811">
        <v>2.63</v>
      </c>
    </row>
    <row r="6784" spans="2:9" ht="30" x14ac:dyDescent="0.25">
      <c r="B6784" s="6">
        <v>100237</v>
      </c>
      <c r="C6784" s="9" t="s">
        <v>1070</v>
      </c>
      <c r="D6784" s="6" t="s">
        <v>1069</v>
      </c>
      <c r="E6784" s="11">
        <f t="shared" si="210"/>
        <v>3.15</v>
      </c>
      <c r="F6784">
        <f t="shared" si="211"/>
        <v>100237</v>
      </c>
      <c r="H6784" s="11">
        <v>2.84</v>
      </c>
      <c r="I6784">
        <v>3.15</v>
      </c>
    </row>
    <row r="6785" spans="2:9" x14ac:dyDescent="0.25">
      <c r="B6785" s="4">
        <v>100238</v>
      </c>
      <c r="C6785" s="8" t="s">
        <v>1071</v>
      </c>
      <c r="D6785" s="4" t="s">
        <v>1069</v>
      </c>
      <c r="E6785" s="11">
        <f t="shared" si="210"/>
        <v>5.04</v>
      </c>
      <c r="F6785">
        <f t="shared" si="211"/>
        <v>100238</v>
      </c>
      <c r="H6785" s="14">
        <v>4.55</v>
      </c>
      <c r="I6785" s="811">
        <v>5.04</v>
      </c>
    </row>
    <row r="6786" spans="2:9" ht="30" x14ac:dyDescent="0.25">
      <c r="B6786" s="6">
        <v>100239</v>
      </c>
      <c r="C6786" s="9" t="s">
        <v>1072</v>
      </c>
      <c r="D6786" s="6" t="s">
        <v>1069</v>
      </c>
      <c r="E6786" s="11">
        <f t="shared" si="210"/>
        <v>6.31</v>
      </c>
      <c r="F6786">
        <f t="shared" si="211"/>
        <v>100239</v>
      </c>
      <c r="H6786" s="11">
        <v>5.69</v>
      </c>
      <c r="I6786">
        <v>6.31</v>
      </c>
    </row>
    <row r="6787" spans="2:9" ht="30" x14ac:dyDescent="0.25">
      <c r="B6787" s="4">
        <v>100240</v>
      </c>
      <c r="C6787" s="8" t="s">
        <v>1073</v>
      </c>
      <c r="D6787" s="4" t="s">
        <v>1069</v>
      </c>
      <c r="E6787" s="11">
        <f t="shared" ref="E6787:E6850" si="212">IF($K$2=$H$1,H6787,I6787)</f>
        <v>3.78</v>
      </c>
      <c r="F6787">
        <f t="shared" si="211"/>
        <v>100240</v>
      </c>
      <c r="H6787" s="14">
        <v>3.41</v>
      </c>
      <c r="I6787" s="811">
        <v>3.78</v>
      </c>
    </row>
    <row r="6788" spans="2:9" ht="30" x14ac:dyDescent="0.25">
      <c r="B6788" s="6">
        <v>100241</v>
      </c>
      <c r="C6788" s="9" t="s">
        <v>1074</v>
      </c>
      <c r="D6788" s="6" t="s">
        <v>1069</v>
      </c>
      <c r="E6788" s="11">
        <f t="shared" si="212"/>
        <v>6.31</v>
      </c>
      <c r="F6788">
        <f t="shared" ref="F6788:F6851" si="213">IF(LEN($B6788)=7,CONCATENATE(MID($B6788,1,6),"00",RIGHT($B6788,1)),IF(LEN($B6788)=8,CONCATENATE(MID($B6788,1,6),"0",RIGHT($B6788,2)),$B6788))</f>
        <v>100241</v>
      </c>
      <c r="H6788" s="11">
        <v>5.69</v>
      </c>
      <c r="I6788">
        <v>6.31</v>
      </c>
    </row>
    <row r="6789" spans="2:9" ht="30" x14ac:dyDescent="0.25">
      <c r="B6789" s="4">
        <v>100242</v>
      </c>
      <c r="C6789" s="8" t="s">
        <v>1075</v>
      </c>
      <c r="D6789" s="4" t="s">
        <v>1069</v>
      </c>
      <c r="E6789" s="11">
        <f t="shared" si="212"/>
        <v>18.64</v>
      </c>
      <c r="F6789">
        <f t="shared" si="213"/>
        <v>100242</v>
      </c>
      <c r="H6789" s="14">
        <v>16.829999999999998</v>
      </c>
      <c r="I6789" s="811">
        <v>18.64</v>
      </c>
    </row>
    <row r="6790" spans="2:9" ht="30" x14ac:dyDescent="0.25">
      <c r="B6790" s="6">
        <v>100243</v>
      </c>
      <c r="C6790" s="9" t="s">
        <v>1076</v>
      </c>
      <c r="D6790" s="6" t="s">
        <v>1069</v>
      </c>
      <c r="E6790" s="11">
        <f t="shared" si="212"/>
        <v>3.02</v>
      </c>
      <c r="F6790">
        <f t="shared" si="213"/>
        <v>100243</v>
      </c>
      <c r="H6790" s="11">
        <v>2.73</v>
      </c>
      <c r="I6790">
        <v>3.02</v>
      </c>
    </row>
    <row r="6791" spans="2:9" ht="30" x14ac:dyDescent="0.25">
      <c r="B6791" s="4">
        <v>100244</v>
      </c>
      <c r="C6791" s="8" t="s">
        <v>1077</v>
      </c>
      <c r="D6791" s="4" t="s">
        <v>1069</v>
      </c>
      <c r="E6791" s="11">
        <f t="shared" si="212"/>
        <v>3.78</v>
      </c>
      <c r="F6791">
        <f t="shared" si="213"/>
        <v>100244</v>
      </c>
      <c r="H6791" s="14">
        <v>3.41</v>
      </c>
      <c r="I6791" s="811">
        <v>3.78</v>
      </c>
    </row>
    <row r="6792" spans="2:9" ht="30" x14ac:dyDescent="0.25">
      <c r="B6792" s="6">
        <v>100245</v>
      </c>
      <c r="C6792" s="9" t="s">
        <v>1078</v>
      </c>
      <c r="D6792" s="6" t="s">
        <v>1069</v>
      </c>
      <c r="E6792" s="11">
        <f t="shared" si="212"/>
        <v>7.57</v>
      </c>
      <c r="F6792">
        <f t="shared" si="213"/>
        <v>100245</v>
      </c>
      <c r="H6792" s="11">
        <v>6.83</v>
      </c>
      <c r="I6792">
        <v>7.57</v>
      </c>
    </row>
    <row r="6793" spans="2:9" ht="30" x14ac:dyDescent="0.25">
      <c r="B6793" s="4">
        <v>100246</v>
      </c>
      <c r="C6793" s="8" t="s">
        <v>1079</v>
      </c>
      <c r="D6793" s="4" t="s">
        <v>1069</v>
      </c>
      <c r="E6793" s="11">
        <f t="shared" si="212"/>
        <v>2.52</v>
      </c>
      <c r="F6793">
        <f t="shared" si="213"/>
        <v>100246</v>
      </c>
      <c r="H6793" s="14">
        <v>2.27</v>
      </c>
      <c r="I6793" s="811">
        <v>2.52</v>
      </c>
    </row>
    <row r="6794" spans="2:9" ht="30" x14ac:dyDescent="0.25">
      <c r="B6794" s="6">
        <v>100247</v>
      </c>
      <c r="C6794" s="9" t="s">
        <v>1080</v>
      </c>
      <c r="D6794" s="6" t="s">
        <v>1069</v>
      </c>
      <c r="E6794" s="11">
        <f t="shared" si="212"/>
        <v>3.15</v>
      </c>
      <c r="F6794">
        <f t="shared" si="213"/>
        <v>100247</v>
      </c>
      <c r="H6794" s="11">
        <v>2.84</v>
      </c>
      <c r="I6794">
        <v>3.15</v>
      </c>
    </row>
    <row r="6795" spans="2:9" ht="30" x14ac:dyDescent="0.25">
      <c r="B6795" s="4">
        <v>100248</v>
      </c>
      <c r="C6795" s="8" t="s">
        <v>1081</v>
      </c>
      <c r="D6795" s="4" t="s">
        <v>1069</v>
      </c>
      <c r="E6795" s="11">
        <f t="shared" si="212"/>
        <v>12.43</v>
      </c>
      <c r="F6795">
        <f t="shared" si="213"/>
        <v>100248</v>
      </c>
      <c r="H6795" s="14">
        <v>11.22</v>
      </c>
      <c r="I6795" s="811">
        <v>12.43</v>
      </c>
    </row>
    <row r="6796" spans="2:9" ht="30" x14ac:dyDescent="0.25">
      <c r="B6796" s="6">
        <v>100249</v>
      </c>
      <c r="C6796" s="9" t="s">
        <v>1082</v>
      </c>
      <c r="D6796" s="6" t="s">
        <v>1069</v>
      </c>
      <c r="E6796" s="11">
        <f t="shared" si="212"/>
        <v>2.52</v>
      </c>
      <c r="F6796">
        <f t="shared" si="213"/>
        <v>100249</v>
      </c>
      <c r="H6796" s="11">
        <v>2.27</v>
      </c>
      <c r="I6796">
        <v>2.52</v>
      </c>
    </row>
    <row r="6797" spans="2:9" ht="30" x14ac:dyDescent="0.25">
      <c r="B6797" s="4">
        <v>100250</v>
      </c>
      <c r="C6797" s="8" t="s">
        <v>1083</v>
      </c>
      <c r="D6797" s="4" t="s">
        <v>1069</v>
      </c>
      <c r="E6797" s="11">
        <f t="shared" si="212"/>
        <v>4.2</v>
      </c>
      <c r="F6797">
        <f t="shared" si="213"/>
        <v>100250</v>
      </c>
      <c r="H6797" s="14">
        <v>3.79</v>
      </c>
      <c r="I6797" s="811">
        <v>4.2</v>
      </c>
    </row>
    <row r="6798" spans="2:9" ht="30" x14ac:dyDescent="0.25">
      <c r="B6798" s="6">
        <v>100251</v>
      </c>
      <c r="C6798" s="9" t="s">
        <v>1084</v>
      </c>
      <c r="D6798" s="6" t="s">
        <v>1069</v>
      </c>
      <c r="E6798" s="11">
        <f t="shared" si="212"/>
        <v>12.43</v>
      </c>
      <c r="F6798">
        <f t="shared" si="213"/>
        <v>100251</v>
      </c>
      <c r="H6798" s="11">
        <v>11.22</v>
      </c>
      <c r="I6798">
        <v>12.43</v>
      </c>
    </row>
    <row r="6799" spans="2:9" ht="30" x14ac:dyDescent="0.25">
      <c r="B6799" s="4">
        <v>100252</v>
      </c>
      <c r="C6799" s="8" t="s">
        <v>1085</v>
      </c>
      <c r="D6799" s="4" t="s">
        <v>1069</v>
      </c>
      <c r="E6799" s="11">
        <f t="shared" si="212"/>
        <v>18.64</v>
      </c>
      <c r="F6799">
        <f t="shared" si="213"/>
        <v>100252</v>
      </c>
      <c r="H6799" s="14">
        <v>16.829999999999998</v>
      </c>
      <c r="I6799" s="811">
        <v>18.64</v>
      </c>
    </row>
    <row r="6800" spans="2:9" ht="30" x14ac:dyDescent="0.25">
      <c r="B6800" s="6">
        <v>100253</v>
      </c>
      <c r="C6800" s="9" t="s">
        <v>1086</v>
      </c>
      <c r="D6800" s="6" t="s">
        <v>1069</v>
      </c>
      <c r="E6800" s="11">
        <f t="shared" si="212"/>
        <v>24.86</v>
      </c>
      <c r="F6800">
        <f t="shared" si="213"/>
        <v>100253</v>
      </c>
      <c r="H6800" s="11">
        <v>22.44</v>
      </c>
      <c r="I6800">
        <v>24.86</v>
      </c>
    </row>
    <row r="6801" spans="2:9" ht="30" x14ac:dyDescent="0.25">
      <c r="B6801" s="4">
        <v>100254</v>
      </c>
      <c r="C6801" s="8" t="s">
        <v>1087</v>
      </c>
      <c r="D6801" s="4" t="s">
        <v>1069</v>
      </c>
      <c r="E6801" s="11">
        <f t="shared" si="212"/>
        <v>37.29</v>
      </c>
      <c r="F6801">
        <f t="shared" si="213"/>
        <v>100254</v>
      </c>
      <c r="H6801" s="14">
        <v>33.659999999999997</v>
      </c>
      <c r="I6801" s="811">
        <v>37.29</v>
      </c>
    </row>
    <row r="6802" spans="2:9" ht="30" x14ac:dyDescent="0.25">
      <c r="B6802" s="6">
        <v>100255</v>
      </c>
      <c r="C6802" s="9" t="s">
        <v>1088</v>
      </c>
      <c r="D6802" s="6" t="s">
        <v>1069</v>
      </c>
      <c r="E6802" s="11">
        <f t="shared" si="212"/>
        <v>12.62</v>
      </c>
      <c r="F6802">
        <f t="shared" si="213"/>
        <v>100255</v>
      </c>
      <c r="H6802" s="11">
        <v>11.39</v>
      </c>
      <c r="I6802">
        <v>12.62</v>
      </c>
    </row>
    <row r="6803" spans="2:9" ht="30" x14ac:dyDescent="0.25">
      <c r="B6803" s="4">
        <v>100256</v>
      </c>
      <c r="C6803" s="8" t="s">
        <v>1089</v>
      </c>
      <c r="D6803" s="4" t="s">
        <v>1069</v>
      </c>
      <c r="E6803" s="11">
        <f t="shared" si="212"/>
        <v>8.41</v>
      </c>
      <c r="F6803">
        <f t="shared" si="213"/>
        <v>100256</v>
      </c>
      <c r="H6803" s="14">
        <v>7.59</v>
      </c>
      <c r="I6803" s="811">
        <v>8.41</v>
      </c>
    </row>
    <row r="6804" spans="2:9" ht="30" x14ac:dyDescent="0.25">
      <c r="B6804" s="6">
        <v>100257</v>
      </c>
      <c r="C6804" s="9" t="s">
        <v>1090</v>
      </c>
      <c r="D6804" s="6" t="s">
        <v>1069</v>
      </c>
      <c r="E6804" s="11">
        <f t="shared" si="212"/>
        <v>5.04</v>
      </c>
      <c r="F6804">
        <f t="shared" si="213"/>
        <v>100257</v>
      </c>
      <c r="H6804" s="11">
        <v>4.55</v>
      </c>
      <c r="I6804">
        <v>5.04</v>
      </c>
    </row>
    <row r="6805" spans="2:9" x14ac:dyDescent="0.25">
      <c r="B6805" s="4">
        <v>100258</v>
      </c>
      <c r="C6805" s="8" t="s">
        <v>1091</v>
      </c>
      <c r="D6805" s="4" t="s">
        <v>1069</v>
      </c>
      <c r="E6805" s="11">
        <f t="shared" si="212"/>
        <v>12.62</v>
      </c>
      <c r="F6805">
        <f t="shared" si="213"/>
        <v>100258</v>
      </c>
      <c r="H6805" s="14">
        <v>11.39</v>
      </c>
      <c r="I6805" s="811">
        <v>12.62</v>
      </c>
    </row>
    <row r="6806" spans="2:9" x14ac:dyDescent="0.25">
      <c r="B6806" s="6">
        <v>100259</v>
      </c>
      <c r="C6806" s="9" t="s">
        <v>1092</v>
      </c>
      <c r="D6806" s="6" t="s">
        <v>1069</v>
      </c>
      <c r="E6806" s="11">
        <f t="shared" si="212"/>
        <v>24.86</v>
      </c>
      <c r="F6806">
        <f t="shared" si="213"/>
        <v>100259</v>
      </c>
      <c r="H6806" s="11">
        <v>22.44</v>
      </c>
      <c r="I6806">
        <v>24.86</v>
      </c>
    </row>
    <row r="6807" spans="2:9" x14ac:dyDescent="0.25">
      <c r="B6807" s="4">
        <v>100260</v>
      </c>
      <c r="C6807" s="8" t="s">
        <v>1093</v>
      </c>
      <c r="D6807" s="4" t="s">
        <v>1023</v>
      </c>
      <c r="E6807" s="11">
        <f t="shared" si="212"/>
        <v>8.19</v>
      </c>
      <c r="F6807">
        <f t="shared" si="213"/>
        <v>100260</v>
      </c>
      <c r="H6807" s="14">
        <v>7.39</v>
      </c>
      <c r="I6807" s="811">
        <v>8.19</v>
      </c>
    </row>
    <row r="6808" spans="2:9" x14ac:dyDescent="0.25">
      <c r="B6808" s="6">
        <v>100261</v>
      </c>
      <c r="C6808" s="9" t="s">
        <v>1094</v>
      </c>
      <c r="D6808" s="6" t="s">
        <v>1023</v>
      </c>
      <c r="E6808" s="11">
        <f t="shared" si="212"/>
        <v>5.15</v>
      </c>
      <c r="F6808">
        <f t="shared" si="213"/>
        <v>100261</v>
      </c>
      <c r="H6808" s="11">
        <v>4.6399999999999997</v>
      </c>
      <c r="I6808">
        <v>5.15</v>
      </c>
    </row>
    <row r="6809" spans="2:9" x14ac:dyDescent="0.25">
      <c r="B6809" s="4">
        <v>100262</v>
      </c>
      <c r="C6809" s="8" t="s">
        <v>1095</v>
      </c>
      <c r="D6809" s="4" t="s">
        <v>1023</v>
      </c>
      <c r="E6809" s="11">
        <f t="shared" si="212"/>
        <v>3.19</v>
      </c>
      <c r="F6809">
        <f t="shared" si="213"/>
        <v>100262</v>
      </c>
      <c r="H6809" s="14">
        <v>2.88</v>
      </c>
      <c r="I6809" s="811">
        <v>3.19</v>
      </c>
    </row>
    <row r="6810" spans="2:9" ht="30" x14ac:dyDescent="0.25">
      <c r="B6810" s="6">
        <v>100263</v>
      </c>
      <c r="C6810" s="9" t="s">
        <v>1096</v>
      </c>
      <c r="D6810" s="6" t="s">
        <v>1023</v>
      </c>
      <c r="E6810" s="11">
        <f t="shared" si="212"/>
        <v>2.04</v>
      </c>
      <c r="F6810">
        <f t="shared" si="213"/>
        <v>100263</v>
      </c>
      <c r="H6810" s="11">
        <v>1.84</v>
      </c>
      <c r="I6810">
        <v>2.04</v>
      </c>
    </row>
    <row r="6811" spans="2:9" x14ac:dyDescent="0.25">
      <c r="B6811" s="4">
        <v>100264</v>
      </c>
      <c r="C6811" s="8" t="s">
        <v>1097</v>
      </c>
      <c r="D6811" s="4" t="s">
        <v>1050</v>
      </c>
      <c r="E6811" s="11">
        <f t="shared" si="212"/>
        <v>37.229999999999997</v>
      </c>
      <c r="F6811">
        <f t="shared" si="213"/>
        <v>100264</v>
      </c>
      <c r="H6811" s="14">
        <v>33.6</v>
      </c>
      <c r="I6811" s="811">
        <v>37.229999999999997</v>
      </c>
    </row>
    <row r="6812" spans="2:9" x14ac:dyDescent="0.25">
      <c r="B6812" s="6">
        <v>100265</v>
      </c>
      <c r="C6812" s="9" t="s">
        <v>1098</v>
      </c>
      <c r="D6812" s="6" t="s">
        <v>64</v>
      </c>
      <c r="E6812" s="11">
        <f t="shared" si="212"/>
        <v>0.78</v>
      </c>
      <c r="F6812">
        <f t="shared" si="213"/>
        <v>100265</v>
      </c>
      <c r="H6812" s="11">
        <v>0.7</v>
      </c>
      <c r="I6812">
        <v>0.78</v>
      </c>
    </row>
    <row r="6813" spans="2:9" x14ac:dyDescent="0.25">
      <c r="B6813" s="4">
        <v>100266</v>
      </c>
      <c r="C6813" s="8" t="s">
        <v>1099</v>
      </c>
      <c r="D6813" s="4" t="s">
        <v>1037</v>
      </c>
      <c r="E6813" s="11">
        <f t="shared" si="212"/>
        <v>79.13</v>
      </c>
      <c r="F6813">
        <f t="shared" si="213"/>
        <v>100266</v>
      </c>
      <c r="H6813" s="14">
        <v>71.42</v>
      </c>
      <c r="I6813" s="811">
        <v>79.13</v>
      </c>
    </row>
    <row r="6814" spans="2:9" x14ac:dyDescent="0.25">
      <c r="B6814" s="6">
        <v>100267</v>
      </c>
      <c r="C6814" s="9" t="s">
        <v>1100</v>
      </c>
      <c r="D6814" s="6" t="s">
        <v>42</v>
      </c>
      <c r="E6814" s="11">
        <f t="shared" si="212"/>
        <v>1.56</v>
      </c>
      <c r="F6814">
        <f t="shared" si="213"/>
        <v>100267</v>
      </c>
      <c r="H6814" s="11">
        <v>1.41</v>
      </c>
      <c r="I6814">
        <v>1.56</v>
      </c>
    </row>
    <row r="6815" spans="2:9" ht="30" x14ac:dyDescent="0.25">
      <c r="B6815" s="4">
        <v>100268</v>
      </c>
      <c r="C6815" s="8" t="s">
        <v>1101</v>
      </c>
      <c r="D6815" s="4" t="s">
        <v>1037</v>
      </c>
      <c r="E6815" s="11">
        <f t="shared" si="212"/>
        <v>79.13</v>
      </c>
      <c r="F6815">
        <f t="shared" si="213"/>
        <v>100268</v>
      </c>
      <c r="H6815" s="14">
        <v>71.42</v>
      </c>
      <c r="I6815" s="811">
        <v>79.13</v>
      </c>
    </row>
    <row r="6816" spans="2:9" ht="30" x14ac:dyDescent="0.25">
      <c r="B6816" s="6">
        <v>100269</v>
      </c>
      <c r="C6816" s="9" t="s">
        <v>1102</v>
      </c>
      <c r="D6816" s="6" t="s">
        <v>42</v>
      </c>
      <c r="E6816" s="11">
        <f t="shared" si="212"/>
        <v>1.56</v>
      </c>
      <c r="F6816">
        <f t="shared" si="213"/>
        <v>100269</v>
      </c>
      <c r="H6816" s="11">
        <v>1.41</v>
      </c>
      <c r="I6816">
        <v>1.56</v>
      </c>
    </row>
    <row r="6817" spans="2:9" ht="30" x14ac:dyDescent="0.25">
      <c r="B6817" s="4">
        <v>100270</v>
      </c>
      <c r="C6817" s="8" t="s">
        <v>1103</v>
      </c>
      <c r="D6817" s="4" t="s">
        <v>1037</v>
      </c>
      <c r="E6817" s="11">
        <f t="shared" si="212"/>
        <v>59.32</v>
      </c>
      <c r="F6817">
        <f t="shared" si="213"/>
        <v>100270</v>
      </c>
      <c r="H6817" s="14">
        <v>53.54</v>
      </c>
      <c r="I6817" s="811">
        <v>59.32</v>
      </c>
    </row>
    <row r="6818" spans="2:9" x14ac:dyDescent="0.25">
      <c r="B6818" s="6">
        <v>100271</v>
      </c>
      <c r="C6818" s="9" t="s">
        <v>1104</v>
      </c>
      <c r="D6818" s="6" t="s">
        <v>1050</v>
      </c>
      <c r="E6818" s="11">
        <f t="shared" si="212"/>
        <v>59.35</v>
      </c>
      <c r="F6818">
        <f t="shared" si="213"/>
        <v>100271</v>
      </c>
      <c r="H6818" s="11">
        <v>53.57</v>
      </c>
      <c r="I6818">
        <v>59.35</v>
      </c>
    </row>
    <row r="6819" spans="2:9" x14ac:dyDescent="0.25">
      <c r="B6819" s="4">
        <v>100272</v>
      </c>
      <c r="C6819" s="8" t="s">
        <v>1105</v>
      </c>
      <c r="D6819" s="4" t="s">
        <v>64</v>
      </c>
      <c r="E6819" s="11">
        <f t="shared" si="212"/>
        <v>1.17</v>
      </c>
      <c r="F6819">
        <f t="shared" si="213"/>
        <v>100272</v>
      </c>
      <c r="H6819" s="14">
        <v>1.06</v>
      </c>
      <c r="I6819" s="811">
        <v>1.17</v>
      </c>
    </row>
    <row r="6820" spans="2:9" x14ac:dyDescent="0.25">
      <c r="B6820" s="6">
        <v>100273</v>
      </c>
      <c r="C6820" s="9" t="s">
        <v>1106</v>
      </c>
      <c r="D6820" s="6" t="s">
        <v>1023</v>
      </c>
      <c r="E6820" s="11">
        <f t="shared" si="212"/>
        <v>3.09</v>
      </c>
      <c r="F6820">
        <f t="shared" si="213"/>
        <v>100273</v>
      </c>
      <c r="H6820" s="11">
        <v>2.79</v>
      </c>
      <c r="I6820">
        <v>3.09</v>
      </c>
    </row>
    <row r="6821" spans="2:9" x14ac:dyDescent="0.25">
      <c r="B6821" s="4">
        <v>100274</v>
      </c>
      <c r="C6821" s="8" t="s">
        <v>1107</v>
      </c>
      <c r="D6821" s="4" t="s">
        <v>1050</v>
      </c>
      <c r="E6821" s="11">
        <f t="shared" si="212"/>
        <v>26.39</v>
      </c>
      <c r="F6821">
        <f t="shared" si="213"/>
        <v>100274</v>
      </c>
      <c r="H6821" s="14">
        <v>23.82</v>
      </c>
      <c r="I6821" s="811">
        <v>26.39</v>
      </c>
    </row>
    <row r="6822" spans="2:9" x14ac:dyDescent="0.25">
      <c r="B6822" s="6">
        <v>100275</v>
      </c>
      <c r="C6822" s="9" t="s">
        <v>1108</v>
      </c>
      <c r="D6822" s="6" t="s">
        <v>1050</v>
      </c>
      <c r="E6822" s="11">
        <f t="shared" si="212"/>
        <v>17.059999999999999</v>
      </c>
      <c r="F6822">
        <f t="shared" si="213"/>
        <v>100275</v>
      </c>
      <c r="H6822" s="11">
        <v>15.4</v>
      </c>
      <c r="I6822">
        <v>17.059999999999999</v>
      </c>
    </row>
    <row r="6823" spans="2:9" ht="30" x14ac:dyDescent="0.25">
      <c r="B6823" s="4">
        <v>100276</v>
      </c>
      <c r="C6823" s="8" t="s">
        <v>1109</v>
      </c>
      <c r="D6823" s="4" t="s">
        <v>1050</v>
      </c>
      <c r="E6823" s="11">
        <f t="shared" si="212"/>
        <v>31.14</v>
      </c>
      <c r="F6823">
        <f t="shared" si="213"/>
        <v>100276</v>
      </c>
      <c r="H6823" s="14">
        <v>28.1</v>
      </c>
      <c r="I6823" s="811">
        <v>31.14</v>
      </c>
    </row>
    <row r="6824" spans="2:9" ht="30" x14ac:dyDescent="0.25">
      <c r="B6824" s="6">
        <v>100277</v>
      </c>
      <c r="C6824" s="9" t="s">
        <v>1110</v>
      </c>
      <c r="D6824" s="6" t="s">
        <v>1050</v>
      </c>
      <c r="E6824" s="11">
        <f t="shared" si="212"/>
        <v>1.83</v>
      </c>
      <c r="F6824">
        <f t="shared" si="213"/>
        <v>100277</v>
      </c>
      <c r="H6824" s="11">
        <v>1.78</v>
      </c>
      <c r="I6824">
        <v>1.83</v>
      </c>
    </row>
    <row r="6825" spans="2:9" x14ac:dyDescent="0.25">
      <c r="B6825" s="4">
        <v>100278</v>
      </c>
      <c r="C6825" s="8" t="s">
        <v>1111</v>
      </c>
      <c r="D6825" s="4" t="s">
        <v>1037</v>
      </c>
      <c r="E6825" s="11">
        <f t="shared" si="212"/>
        <v>37.86</v>
      </c>
      <c r="F6825">
        <f t="shared" si="213"/>
        <v>100278</v>
      </c>
      <c r="H6825" s="14">
        <v>34.17</v>
      </c>
      <c r="I6825" s="811">
        <v>37.86</v>
      </c>
    </row>
    <row r="6826" spans="2:9" ht="30" x14ac:dyDescent="0.25">
      <c r="B6826" s="6">
        <v>100279</v>
      </c>
      <c r="C6826" s="9" t="s">
        <v>1112</v>
      </c>
      <c r="D6826" s="6" t="s">
        <v>42</v>
      </c>
      <c r="E6826" s="11">
        <f t="shared" si="212"/>
        <v>0.73</v>
      </c>
      <c r="F6826">
        <f t="shared" si="213"/>
        <v>100279</v>
      </c>
      <c r="H6826" s="11">
        <v>0.66</v>
      </c>
      <c r="I6826">
        <v>0.73</v>
      </c>
    </row>
    <row r="6827" spans="2:9" ht="30" x14ac:dyDescent="0.25">
      <c r="B6827" s="4">
        <v>100280</v>
      </c>
      <c r="C6827" s="8" t="s">
        <v>1113</v>
      </c>
      <c r="D6827" s="4" t="s">
        <v>1037</v>
      </c>
      <c r="E6827" s="11">
        <f t="shared" si="212"/>
        <v>17.38</v>
      </c>
      <c r="F6827">
        <f t="shared" si="213"/>
        <v>100280</v>
      </c>
      <c r="H6827" s="14">
        <v>15.69</v>
      </c>
      <c r="I6827" s="811">
        <v>17.38</v>
      </c>
    </row>
    <row r="6828" spans="2:9" ht="30" x14ac:dyDescent="0.25">
      <c r="B6828" s="6">
        <v>100281</v>
      </c>
      <c r="C6828" s="9" t="s">
        <v>1114</v>
      </c>
      <c r="D6828" s="6" t="s">
        <v>1037</v>
      </c>
      <c r="E6828" s="11">
        <f t="shared" si="212"/>
        <v>3.51</v>
      </c>
      <c r="F6828">
        <f t="shared" si="213"/>
        <v>100281</v>
      </c>
      <c r="H6828" s="11">
        <v>3.42</v>
      </c>
      <c r="I6828">
        <v>3.51</v>
      </c>
    </row>
    <row r="6829" spans="2:9" x14ac:dyDescent="0.25">
      <c r="B6829" s="4">
        <v>100282</v>
      </c>
      <c r="C6829" s="8" t="s">
        <v>1115</v>
      </c>
      <c r="D6829" s="4" t="s">
        <v>1050</v>
      </c>
      <c r="E6829" s="11">
        <f t="shared" si="212"/>
        <v>148.26</v>
      </c>
      <c r="F6829">
        <f t="shared" si="213"/>
        <v>100282</v>
      </c>
      <c r="H6829" s="14">
        <v>133.82</v>
      </c>
      <c r="I6829" s="811">
        <v>148.26</v>
      </c>
    </row>
    <row r="6830" spans="2:9" x14ac:dyDescent="0.25">
      <c r="B6830" s="6">
        <v>100283</v>
      </c>
      <c r="C6830" s="9" t="s">
        <v>1116</v>
      </c>
      <c r="D6830" s="6" t="s">
        <v>1050</v>
      </c>
      <c r="E6830" s="11">
        <f t="shared" si="212"/>
        <v>23.95</v>
      </c>
      <c r="F6830">
        <f t="shared" si="213"/>
        <v>100283</v>
      </c>
      <c r="H6830" s="11">
        <v>21.61</v>
      </c>
      <c r="I6830">
        <v>23.95</v>
      </c>
    </row>
    <row r="6831" spans="2:9" ht="30" x14ac:dyDescent="0.25">
      <c r="B6831" s="4">
        <v>100284</v>
      </c>
      <c r="C6831" s="8" t="s">
        <v>1117</v>
      </c>
      <c r="D6831" s="4" t="s">
        <v>1050</v>
      </c>
      <c r="E6831" s="11">
        <f t="shared" si="212"/>
        <v>10.3</v>
      </c>
      <c r="F6831">
        <f t="shared" si="213"/>
        <v>100284</v>
      </c>
      <c r="H6831" s="14">
        <v>9.99</v>
      </c>
      <c r="I6831" s="811">
        <v>10.3</v>
      </c>
    </row>
    <row r="6832" spans="2:9" x14ac:dyDescent="0.25">
      <c r="B6832" s="6">
        <v>100285</v>
      </c>
      <c r="C6832" s="9" t="s">
        <v>1118</v>
      </c>
      <c r="D6832" s="6" t="s">
        <v>1069</v>
      </c>
      <c r="E6832" s="11">
        <f t="shared" si="212"/>
        <v>39.83</v>
      </c>
      <c r="F6832">
        <f t="shared" si="213"/>
        <v>100285</v>
      </c>
      <c r="H6832" s="11">
        <v>35.950000000000003</v>
      </c>
      <c r="I6832">
        <v>39.83</v>
      </c>
    </row>
    <row r="6833" spans="2:9" x14ac:dyDescent="0.25">
      <c r="B6833" s="4">
        <v>100286</v>
      </c>
      <c r="C6833" s="8" t="s">
        <v>1119</v>
      </c>
      <c r="D6833" s="4" t="s">
        <v>1069</v>
      </c>
      <c r="E6833" s="11">
        <f t="shared" si="212"/>
        <v>12.98</v>
      </c>
      <c r="F6833">
        <f t="shared" si="213"/>
        <v>100286</v>
      </c>
      <c r="H6833" s="14">
        <v>11.71</v>
      </c>
      <c r="I6833" s="811">
        <v>12.98</v>
      </c>
    </row>
    <row r="6834" spans="2:9" x14ac:dyDescent="0.25">
      <c r="B6834" s="6">
        <v>100287</v>
      </c>
      <c r="C6834" s="9" t="s">
        <v>18935</v>
      </c>
      <c r="D6834" s="6" t="s">
        <v>1069</v>
      </c>
      <c r="E6834" s="11">
        <f t="shared" si="212"/>
        <v>12.43</v>
      </c>
      <c r="F6834">
        <f t="shared" si="213"/>
        <v>100287</v>
      </c>
      <c r="H6834" s="11">
        <v>11.22</v>
      </c>
      <c r="I6834">
        <v>12.43</v>
      </c>
    </row>
    <row r="6835" spans="2:9" x14ac:dyDescent="0.25">
      <c r="B6835" s="4">
        <v>99802</v>
      </c>
      <c r="C6835" s="8" t="s">
        <v>1120</v>
      </c>
      <c r="D6835" s="4" t="s">
        <v>64</v>
      </c>
      <c r="E6835" s="11">
        <f t="shared" si="212"/>
        <v>0.5</v>
      </c>
      <c r="F6835">
        <f t="shared" si="213"/>
        <v>99802</v>
      </c>
      <c r="H6835" s="14">
        <v>0.45</v>
      </c>
      <c r="I6835" s="811">
        <v>0.5</v>
      </c>
    </row>
    <row r="6836" spans="2:9" x14ac:dyDescent="0.25">
      <c r="B6836" s="6">
        <v>99803</v>
      </c>
      <c r="C6836" s="9" t="s">
        <v>1121</v>
      </c>
      <c r="D6836" s="6" t="s">
        <v>64</v>
      </c>
      <c r="E6836" s="11">
        <f t="shared" si="212"/>
        <v>1.97</v>
      </c>
      <c r="F6836">
        <f t="shared" si="213"/>
        <v>99803</v>
      </c>
      <c r="H6836" s="11">
        <v>1.77</v>
      </c>
      <c r="I6836">
        <v>1.97</v>
      </c>
    </row>
    <row r="6837" spans="2:9" x14ac:dyDescent="0.25">
      <c r="B6837" s="4">
        <v>99804</v>
      </c>
      <c r="C6837" s="8" t="s">
        <v>6507</v>
      </c>
      <c r="D6837" s="4" t="s">
        <v>64</v>
      </c>
      <c r="E6837" s="11">
        <f t="shared" si="212"/>
        <v>5.0999999999999996</v>
      </c>
      <c r="F6837">
        <f t="shared" si="213"/>
        <v>99804</v>
      </c>
      <c r="H6837" s="14">
        <v>4.6100000000000003</v>
      </c>
      <c r="I6837" s="811">
        <v>5.0999999999999996</v>
      </c>
    </row>
    <row r="6838" spans="2:9" x14ac:dyDescent="0.25">
      <c r="B6838" s="6">
        <v>99805</v>
      </c>
      <c r="C6838" s="9" t="s">
        <v>1122</v>
      </c>
      <c r="D6838" s="6" t="s">
        <v>64</v>
      </c>
      <c r="E6838" s="11">
        <f t="shared" si="212"/>
        <v>10.71</v>
      </c>
      <c r="F6838">
        <f t="shared" si="213"/>
        <v>99805</v>
      </c>
      <c r="H6838" s="11">
        <v>9.74</v>
      </c>
      <c r="I6838">
        <v>10.71</v>
      </c>
    </row>
    <row r="6839" spans="2:9" x14ac:dyDescent="0.25">
      <c r="B6839" s="4">
        <v>99806</v>
      </c>
      <c r="C6839" s="8" t="s">
        <v>1123</v>
      </c>
      <c r="D6839" s="4" t="s">
        <v>64</v>
      </c>
      <c r="E6839" s="11">
        <f t="shared" si="212"/>
        <v>0.81</v>
      </c>
      <c r="F6839">
        <f t="shared" si="213"/>
        <v>99806</v>
      </c>
      <c r="H6839" s="14">
        <v>0.73</v>
      </c>
      <c r="I6839" s="811">
        <v>0.81</v>
      </c>
    </row>
    <row r="6840" spans="2:9" x14ac:dyDescent="0.25">
      <c r="B6840" s="6">
        <v>99807</v>
      </c>
      <c r="C6840" s="9" t="s">
        <v>6508</v>
      </c>
      <c r="D6840" s="6" t="s">
        <v>64</v>
      </c>
      <c r="E6840" s="11">
        <f t="shared" si="212"/>
        <v>1.55</v>
      </c>
      <c r="F6840">
        <f t="shared" si="213"/>
        <v>99807</v>
      </c>
      <c r="H6840" s="11">
        <v>1.4</v>
      </c>
      <c r="I6840">
        <v>1.55</v>
      </c>
    </row>
    <row r="6841" spans="2:9" x14ac:dyDescent="0.25">
      <c r="B6841" s="4">
        <v>99808</v>
      </c>
      <c r="C6841" s="8" t="s">
        <v>1124</v>
      </c>
      <c r="D6841" s="4" t="s">
        <v>64</v>
      </c>
      <c r="E6841" s="11">
        <f t="shared" si="212"/>
        <v>3.8</v>
      </c>
      <c r="F6841">
        <f t="shared" si="213"/>
        <v>99808</v>
      </c>
      <c r="H6841" s="14">
        <v>3.5</v>
      </c>
      <c r="I6841" s="811">
        <v>3.8</v>
      </c>
    </row>
    <row r="6842" spans="2:9" x14ac:dyDescent="0.25">
      <c r="B6842" s="6">
        <v>99809</v>
      </c>
      <c r="C6842" s="9" t="s">
        <v>1125</v>
      </c>
      <c r="D6842" s="6" t="s">
        <v>64</v>
      </c>
      <c r="E6842" s="11">
        <f t="shared" si="212"/>
        <v>5.6</v>
      </c>
      <c r="F6842">
        <f t="shared" si="213"/>
        <v>99809</v>
      </c>
      <c r="H6842" s="11">
        <v>5.0599999999999996</v>
      </c>
      <c r="I6842">
        <v>5.6</v>
      </c>
    </row>
    <row r="6843" spans="2:9" x14ac:dyDescent="0.25">
      <c r="B6843" s="4">
        <v>99810</v>
      </c>
      <c r="C6843" s="8" t="s">
        <v>6509</v>
      </c>
      <c r="D6843" s="4" t="s">
        <v>64</v>
      </c>
      <c r="E6843" s="11">
        <f t="shared" si="212"/>
        <v>6.97</v>
      </c>
      <c r="F6843">
        <f t="shared" si="213"/>
        <v>99810</v>
      </c>
      <c r="H6843" s="14">
        <v>6.3</v>
      </c>
      <c r="I6843" s="811">
        <v>6.97</v>
      </c>
    </row>
    <row r="6844" spans="2:9" x14ac:dyDescent="0.25">
      <c r="B6844" s="6">
        <v>99811</v>
      </c>
      <c r="C6844" s="9" t="s">
        <v>1126</v>
      </c>
      <c r="D6844" s="6" t="s">
        <v>64</v>
      </c>
      <c r="E6844" s="11">
        <f t="shared" si="212"/>
        <v>3.35</v>
      </c>
      <c r="F6844">
        <f t="shared" si="213"/>
        <v>99811</v>
      </c>
      <c r="H6844" s="11">
        <v>3.02</v>
      </c>
      <c r="I6844">
        <v>3.35</v>
      </c>
    </row>
    <row r="6845" spans="2:9" x14ac:dyDescent="0.25">
      <c r="B6845" s="4">
        <v>99812</v>
      </c>
      <c r="C6845" s="8" t="s">
        <v>1127</v>
      </c>
      <c r="D6845" s="4" t="s">
        <v>64</v>
      </c>
      <c r="E6845" s="11">
        <f t="shared" si="212"/>
        <v>1.07</v>
      </c>
      <c r="F6845">
        <f t="shared" si="213"/>
        <v>99812</v>
      </c>
      <c r="H6845" s="14">
        <v>0.97</v>
      </c>
      <c r="I6845" s="811">
        <v>1.07</v>
      </c>
    </row>
    <row r="6846" spans="2:9" x14ac:dyDescent="0.25">
      <c r="B6846" s="6">
        <v>99813</v>
      </c>
      <c r="C6846" s="9" t="s">
        <v>6510</v>
      </c>
      <c r="D6846" s="6" t="s">
        <v>64</v>
      </c>
      <c r="E6846" s="11">
        <f t="shared" si="212"/>
        <v>0.92</v>
      </c>
      <c r="F6846">
        <f t="shared" si="213"/>
        <v>99813</v>
      </c>
      <c r="H6846" s="11">
        <v>0.84</v>
      </c>
      <c r="I6846">
        <v>0.92</v>
      </c>
    </row>
    <row r="6847" spans="2:9" x14ac:dyDescent="0.25">
      <c r="B6847" s="4">
        <v>99814</v>
      </c>
      <c r="C6847" s="8" t="s">
        <v>1128</v>
      </c>
      <c r="D6847" s="4" t="s">
        <v>64</v>
      </c>
      <c r="E6847" s="11">
        <f t="shared" si="212"/>
        <v>1.83</v>
      </c>
      <c r="F6847">
        <f t="shared" si="213"/>
        <v>99814</v>
      </c>
      <c r="H6847" s="14">
        <v>1.66</v>
      </c>
      <c r="I6847" s="811">
        <v>1.83</v>
      </c>
    </row>
    <row r="6848" spans="2:9" x14ac:dyDescent="0.25">
      <c r="B6848" s="6">
        <v>99815</v>
      </c>
      <c r="C6848" s="9" t="s">
        <v>6511</v>
      </c>
      <c r="D6848" s="6" t="s">
        <v>42</v>
      </c>
      <c r="E6848" s="11">
        <f t="shared" si="212"/>
        <v>8.5</v>
      </c>
      <c r="F6848">
        <f t="shared" si="213"/>
        <v>99815</v>
      </c>
      <c r="H6848" s="11">
        <v>7.96</v>
      </c>
      <c r="I6848">
        <v>8.5</v>
      </c>
    </row>
    <row r="6849" spans="2:9" x14ac:dyDescent="0.25">
      <c r="B6849" s="4">
        <v>99816</v>
      </c>
      <c r="C6849" s="8" t="s">
        <v>6512</v>
      </c>
      <c r="D6849" s="4" t="s">
        <v>42</v>
      </c>
      <c r="E6849" s="11">
        <f t="shared" si="212"/>
        <v>9.01</v>
      </c>
      <c r="F6849">
        <f t="shared" si="213"/>
        <v>99816</v>
      </c>
      <c r="H6849" s="14">
        <v>8.42</v>
      </c>
      <c r="I6849" s="811">
        <v>9.01</v>
      </c>
    </row>
    <row r="6850" spans="2:9" x14ac:dyDescent="0.25">
      <c r="B6850" s="6">
        <v>99817</v>
      </c>
      <c r="C6850" s="9" t="s">
        <v>6513</v>
      </c>
      <c r="D6850" s="6" t="s">
        <v>42</v>
      </c>
      <c r="E6850" s="11">
        <f t="shared" si="212"/>
        <v>5.47</v>
      </c>
      <c r="F6850">
        <f t="shared" si="213"/>
        <v>99817</v>
      </c>
      <c r="H6850" s="11">
        <v>5.23</v>
      </c>
      <c r="I6850">
        <v>5.47</v>
      </c>
    </row>
    <row r="6851" spans="2:9" x14ac:dyDescent="0.25">
      <c r="B6851" s="4">
        <v>99818</v>
      </c>
      <c r="C6851" s="8" t="s">
        <v>6514</v>
      </c>
      <c r="D6851" s="4" t="s">
        <v>42</v>
      </c>
      <c r="E6851" s="11">
        <f t="shared" ref="E6851:E6914" si="214">IF($K$2=$H$1,H6851,I6851)</f>
        <v>5.47</v>
      </c>
      <c r="F6851">
        <f t="shared" si="213"/>
        <v>99818</v>
      </c>
      <c r="H6851" s="14">
        <v>5.23</v>
      </c>
      <c r="I6851" s="811">
        <v>5.47</v>
      </c>
    </row>
    <row r="6852" spans="2:9" x14ac:dyDescent="0.25">
      <c r="B6852" s="6">
        <v>99819</v>
      </c>
      <c r="C6852" s="9" t="s">
        <v>6515</v>
      </c>
      <c r="D6852" s="6" t="s">
        <v>64</v>
      </c>
      <c r="E6852" s="11">
        <f t="shared" si="214"/>
        <v>15.97</v>
      </c>
      <c r="F6852">
        <f t="shared" ref="F6852:F6915" si="215">IF(LEN($B6852)=7,CONCATENATE(MID($B6852,1,6),"00",RIGHT($B6852,1)),IF(LEN($B6852)=8,CONCATENATE(MID($B6852,1,6),"0",RIGHT($B6852,2)),$B6852))</f>
        <v>99819</v>
      </c>
      <c r="H6852" s="11">
        <v>14.44</v>
      </c>
      <c r="I6852">
        <v>15.97</v>
      </c>
    </row>
    <row r="6853" spans="2:9" x14ac:dyDescent="0.25">
      <c r="B6853" s="4">
        <v>99820</v>
      </c>
      <c r="C6853" s="8" t="s">
        <v>6516</v>
      </c>
      <c r="D6853" s="4" t="s">
        <v>64</v>
      </c>
      <c r="E6853" s="11">
        <f t="shared" si="214"/>
        <v>1.92</v>
      </c>
      <c r="F6853">
        <f t="shared" si="215"/>
        <v>99820</v>
      </c>
      <c r="H6853" s="14">
        <v>1.79</v>
      </c>
      <c r="I6853" s="811">
        <v>1.92</v>
      </c>
    </row>
    <row r="6854" spans="2:9" x14ac:dyDescent="0.25">
      <c r="B6854" s="6">
        <v>99821</v>
      </c>
      <c r="C6854" s="9" t="s">
        <v>6517</v>
      </c>
      <c r="D6854" s="6" t="s">
        <v>64</v>
      </c>
      <c r="E6854" s="11">
        <f t="shared" si="214"/>
        <v>2.98</v>
      </c>
      <c r="F6854">
        <f t="shared" si="215"/>
        <v>99821</v>
      </c>
      <c r="H6854" s="11">
        <v>2.8</v>
      </c>
      <c r="I6854">
        <v>2.98</v>
      </c>
    </row>
    <row r="6855" spans="2:9" x14ac:dyDescent="0.25">
      <c r="B6855" s="4">
        <v>99822</v>
      </c>
      <c r="C6855" s="8" t="s">
        <v>1129</v>
      </c>
      <c r="D6855" s="4" t="s">
        <v>64</v>
      </c>
      <c r="E6855" s="11">
        <f t="shared" si="214"/>
        <v>0.95</v>
      </c>
      <c r="F6855">
        <f t="shared" si="215"/>
        <v>99822</v>
      </c>
      <c r="H6855" s="14">
        <v>0.86</v>
      </c>
      <c r="I6855" s="811">
        <v>0.95</v>
      </c>
    </row>
    <row r="6856" spans="2:9" x14ac:dyDescent="0.25">
      <c r="B6856" s="6">
        <v>99823</v>
      </c>
      <c r="C6856" s="9" t="s">
        <v>6518</v>
      </c>
      <c r="D6856" s="6" t="s">
        <v>64</v>
      </c>
      <c r="E6856" s="11">
        <f t="shared" si="214"/>
        <v>2.2400000000000002</v>
      </c>
      <c r="F6856">
        <f t="shared" si="215"/>
        <v>99823</v>
      </c>
      <c r="H6856" s="11">
        <v>2.08</v>
      </c>
      <c r="I6856">
        <v>2.2400000000000002</v>
      </c>
    </row>
    <row r="6857" spans="2:9" x14ac:dyDescent="0.25">
      <c r="B6857" s="4">
        <v>99824</v>
      </c>
      <c r="C6857" s="8" t="s">
        <v>6519</v>
      </c>
      <c r="D6857" s="4" t="s">
        <v>64</v>
      </c>
      <c r="E6857" s="11">
        <f t="shared" si="214"/>
        <v>2.4300000000000002</v>
      </c>
      <c r="F6857">
        <f t="shared" si="215"/>
        <v>99824</v>
      </c>
      <c r="H6857" s="14">
        <v>2.25</v>
      </c>
      <c r="I6857" s="811">
        <v>2.4300000000000002</v>
      </c>
    </row>
    <row r="6858" spans="2:9" x14ac:dyDescent="0.25">
      <c r="B6858" s="6">
        <v>99825</v>
      </c>
      <c r="C6858" s="9" t="s">
        <v>6520</v>
      </c>
      <c r="D6858" s="6" t="s">
        <v>64</v>
      </c>
      <c r="E6858" s="11">
        <f t="shared" si="214"/>
        <v>3.47</v>
      </c>
      <c r="F6858">
        <f t="shared" si="215"/>
        <v>99825</v>
      </c>
      <c r="H6858" s="11">
        <v>3.24</v>
      </c>
      <c r="I6858">
        <v>3.47</v>
      </c>
    </row>
    <row r="6859" spans="2:9" x14ac:dyDescent="0.25">
      <c r="B6859" s="4">
        <v>99826</v>
      </c>
      <c r="C6859" s="8" t="s">
        <v>1130</v>
      </c>
      <c r="D6859" s="4" t="s">
        <v>64</v>
      </c>
      <c r="E6859" s="11">
        <f t="shared" si="214"/>
        <v>1.46</v>
      </c>
      <c r="F6859">
        <f t="shared" si="215"/>
        <v>99826</v>
      </c>
      <c r="H6859" s="14">
        <v>1.32</v>
      </c>
      <c r="I6859" s="811">
        <v>1.46</v>
      </c>
    </row>
    <row r="6860" spans="2:9" ht="30" x14ac:dyDescent="0.25">
      <c r="B6860" s="6">
        <v>97013</v>
      </c>
      <c r="C6860" s="9" t="s">
        <v>18936</v>
      </c>
      <c r="D6860" s="6" t="s">
        <v>9</v>
      </c>
      <c r="E6860" s="11">
        <f t="shared" si="214"/>
        <v>89.97</v>
      </c>
      <c r="F6860">
        <f t="shared" si="215"/>
        <v>97013</v>
      </c>
      <c r="H6860" s="11">
        <v>88.43</v>
      </c>
      <c r="I6860">
        <v>89.97</v>
      </c>
    </row>
    <row r="6861" spans="2:9" ht="30" x14ac:dyDescent="0.25">
      <c r="B6861" s="4">
        <v>97014</v>
      </c>
      <c r="C6861" s="8" t="s">
        <v>18937</v>
      </c>
      <c r="D6861" s="4" t="s">
        <v>9</v>
      </c>
      <c r="E6861" s="11">
        <f t="shared" si="214"/>
        <v>65.89</v>
      </c>
      <c r="F6861">
        <f t="shared" si="215"/>
        <v>97014</v>
      </c>
      <c r="H6861" s="14">
        <v>64.349999999999994</v>
      </c>
      <c r="I6861" s="811">
        <v>65.89</v>
      </c>
    </row>
    <row r="6862" spans="2:9" ht="30" x14ac:dyDescent="0.25">
      <c r="B6862" s="6">
        <v>97015</v>
      </c>
      <c r="C6862" s="9" t="s">
        <v>18938</v>
      </c>
      <c r="D6862" s="6" t="s">
        <v>9</v>
      </c>
      <c r="E6862" s="11">
        <f t="shared" si="214"/>
        <v>53.87</v>
      </c>
      <c r="F6862">
        <f t="shared" si="215"/>
        <v>97015</v>
      </c>
      <c r="H6862" s="11">
        <v>52.33</v>
      </c>
      <c r="I6862">
        <v>53.87</v>
      </c>
    </row>
    <row r="6863" spans="2:9" ht="30" x14ac:dyDescent="0.25">
      <c r="B6863" s="4">
        <v>97016</v>
      </c>
      <c r="C6863" s="8" t="s">
        <v>18939</v>
      </c>
      <c r="D6863" s="4" t="s">
        <v>9</v>
      </c>
      <c r="E6863" s="11">
        <f t="shared" si="214"/>
        <v>55.2</v>
      </c>
      <c r="F6863">
        <f t="shared" si="215"/>
        <v>97016</v>
      </c>
      <c r="H6863" s="14">
        <v>53.97</v>
      </c>
      <c r="I6863" s="811">
        <v>55.2</v>
      </c>
    </row>
    <row r="6864" spans="2:9" ht="30" x14ac:dyDescent="0.25">
      <c r="B6864" s="6">
        <v>97017</v>
      </c>
      <c r="C6864" s="9" t="s">
        <v>18940</v>
      </c>
      <c r="D6864" s="6" t="s">
        <v>9</v>
      </c>
      <c r="E6864" s="11">
        <f t="shared" si="214"/>
        <v>41.27</v>
      </c>
      <c r="F6864">
        <f t="shared" si="215"/>
        <v>97017</v>
      </c>
      <c r="H6864" s="11">
        <v>40.04</v>
      </c>
      <c r="I6864">
        <v>41.27</v>
      </c>
    </row>
    <row r="6865" spans="2:9" ht="30" x14ac:dyDescent="0.25">
      <c r="B6865" s="4">
        <v>97018</v>
      </c>
      <c r="C6865" s="8" t="s">
        <v>18941</v>
      </c>
      <c r="D6865" s="4" t="s">
        <v>9</v>
      </c>
      <c r="E6865" s="11">
        <f t="shared" si="214"/>
        <v>34.36</v>
      </c>
      <c r="F6865">
        <f t="shared" si="215"/>
        <v>97018</v>
      </c>
      <c r="H6865" s="14">
        <v>33.130000000000003</v>
      </c>
      <c r="I6865" s="811">
        <v>34.36</v>
      </c>
    </row>
    <row r="6866" spans="2:9" ht="30" x14ac:dyDescent="0.25">
      <c r="B6866" s="6">
        <v>97031</v>
      </c>
      <c r="C6866" s="9" t="s">
        <v>18942</v>
      </c>
      <c r="D6866" s="6" t="s">
        <v>9</v>
      </c>
      <c r="E6866" s="11">
        <f t="shared" si="214"/>
        <v>92.05</v>
      </c>
      <c r="F6866">
        <f t="shared" si="215"/>
        <v>97031</v>
      </c>
      <c r="H6866" s="11">
        <v>90.42</v>
      </c>
      <c r="I6866">
        <v>92.05</v>
      </c>
    </row>
    <row r="6867" spans="2:9" ht="30" x14ac:dyDescent="0.25">
      <c r="B6867" s="4">
        <v>97032</v>
      </c>
      <c r="C6867" s="8" t="s">
        <v>18943</v>
      </c>
      <c r="D6867" s="4" t="s">
        <v>9</v>
      </c>
      <c r="E6867" s="11">
        <f t="shared" si="214"/>
        <v>55.57</v>
      </c>
      <c r="F6867">
        <f t="shared" si="215"/>
        <v>97032</v>
      </c>
      <c r="H6867" s="14">
        <v>53.94</v>
      </c>
      <c r="I6867" s="811">
        <v>55.57</v>
      </c>
    </row>
    <row r="6868" spans="2:9" ht="30" x14ac:dyDescent="0.25">
      <c r="B6868" s="6">
        <v>97033</v>
      </c>
      <c r="C6868" s="9" t="s">
        <v>18944</v>
      </c>
      <c r="D6868" s="6" t="s">
        <v>9</v>
      </c>
      <c r="E6868" s="11">
        <f t="shared" si="214"/>
        <v>81.56</v>
      </c>
      <c r="F6868">
        <f t="shared" si="215"/>
        <v>97033</v>
      </c>
      <c r="H6868" s="11">
        <v>79.33</v>
      </c>
      <c r="I6868">
        <v>81.56</v>
      </c>
    </row>
    <row r="6869" spans="2:9" ht="30" x14ac:dyDescent="0.25">
      <c r="B6869" s="4">
        <v>97034</v>
      </c>
      <c r="C6869" s="8" t="s">
        <v>18945</v>
      </c>
      <c r="D6869" s="4" t="s">
        <v>9</v>
      </c>
      <c r="E6869" s="11">
        <f t="shared" si="214"/>
        <v>52.63</v>
      </c>
      <c r="F6869">
        <f t="shared" si="215"/>
        <v>97034</v>
      </c>
      <c r="H6869" s="14">
        <v>50.39</v>
      </c>
      <c r="I6869" s="811">
        <v>52.63</v>
      </c>
    </row>
    <row r="6870" spans="2:9" x14ac:dyDescent="0.25">
      <c r="B6870" s="6">
        <v>97039</v>
      </c>
      <c r="C6870" s="9" t="s">
        <v>18946</v>
      </c>
      <c r="D6870" s="6" t="s">
        <v>64</v>
      </c>
      <c r="E6870" s="11">
        <f t="shared" si="214"/>
        <v>100.91</v>
      </c>
      <c r="F6870">
        <f t="shared" si="215"/>
        <v>97039</v>
      </c>
      <c r="H6870" s="11">
        <v>98.75</v>
      </c>
      <c r="I6870">
        <v>100.91</v>
      </c>
    </row>
    <row r="6871" spans="2:9" x14ac:dyDescent="0.25">
      <c r="B6871" s="4">
        <v>97040</v>
      </c>
      <c r="C6871" s="8" t="s">
        <v>18947</v>
      </c>
      <c r="D6871" s="4" t="s">
        <v>64</v>
      </c>
      <c r="E6871" s="11">
        <f t="shared" si="214"/>
        <v>18.440000000000001</v>
      </c>
      <c r="F6871">
        <f t="shared" si="215"/>
        <v>97040</v>
      </c>
      <c r="H6871" s="14">
        <v>17.350000000000001</v>
      </c>
      <c r="I6871" s="811">
        <v>18.440000000000001</v>
      </c>
    </row>
    <row r="6872" spans="2:9" x14ac:dyDescent="0.25">
      <c r="B6872" s="6">
        <v>97041</v>
      </c>
      <c r="C6872" s="9" t="s">
        <v>18948</v>
      </c>
      <c r="D6872" s="6" t="s">
        <v>64</v>
      </c>
      <c r="E6872" s="11">
        <f t="shared" si="214"/>
        <v>180.05</v>
      </c>
      <c r="F6872">
        <f t="shared" si="215"/>
        <v>97041</v>
      </c>
      <c r="H6872" s="11">
        <v>177.14</v>
      </c>
      <c r="I6872">
        <v>180.05</v>
      </c>
    </row>
    <row r="6873" spans="2:9" x14ac:dyDescent="0.25">
      <c r="B6873" s="4">
        <v>97046</v>
      </c>
      <c r="C6873" s="8" t="s">
        <v>18949</v>
      </c>
      <c r="D6873" s="4" t="s">
        <v>64</v>
      </c>
      <c r="E6873" s="11">
        <f t="shared" si="214"/>
        <v>0.32</v>
      </c>
      <c r="F6873">
        <f t="shared" si="215"/>
        <v>97046</v>
      </c>
      <c r="H6873" s="14">
        <v>0.32</v>
      </c>
      <c r="I6873" s="811">
        <v>0.32</v>
      </c>
    </row>
    <row r="6874" spans="2:9" ht="30" x14ac:dyDescent="0.25">
      <c r="B6874" s="6">
        <v>97047</v>
      </c>
      <c r="C6874" s="9" t="s">
        <v>18950</v>
      </c>
      <c r="D6874" s="6" t="s">
        <v>64</v>
      </c>
      <c r="E6874" s="11">
        <f t="shared" si="214"/>
        <v>0.13</v>
      </c>
      <c r="F6874">
        <f t="shared" si="215"/>
        <v>97047</v>
      </c>
      <c r="H6874" s="11">
        <v>0.12</v>
      </c>
      <c r="I6874">
        <v>0.13</v>
      </c>
    </row>
    <row r="6875" spans="2:9" x14ac:dyDescent="0.25">
      <c r="B6875" s="4">
        <v>97048</v>
      </c>
      <c r="C6875" s="8" t="s">
        <v>18951</v>
      </c>
      <c r="D6875" s="4" t="s">
        <v>64</v>
      </c>
      <c r="E6875" s="11">
        <f t="shared" si="214"/>
        <v>0.09</v>
      </c>
      <c r="F6875">
        <f t="shared" si="215"/>
        <v>97048</v>
      </c>
      <c r="H6875" s="14">
        <v>0.09</v>
      </c>
      <c r="I6875" s="811">
        <v>0.09</v>
      </c>
    </row>
    <row r="6876" spans="2:9" x14ac:dyDescent="0.25">
      <c r="B6876" s="6">
        <v>97054</v>
      </c>
      <c r="C6876" s="9" t="s">
        <v>18952</v>
      </c>
      <c r="D6876" s="6" t="s">
        <v>42</v>
      </c>
      <c r="E6876" s="11">
        <f t="shared" si="214"/>
        <v>29.24</v>
      </c>
      <c r="F6876">
        <f t="shared" si="215"/>
        <v>97054</v>
      </c>
      <c r="H6876" s="11">
        <v>28.22</v>
      </c>
      <c r="I6876">
        <v>29.24</v>
      </c>
    </row>
    <row r="6877" spans="2:9" x14ac:dyDescent="0.25">
      <c r="B6877" s="4">
        <v>97062</v>
      </c>
      <c r="C6877" s="8" t="s">
        <v>18953</v>
      </c>
      <c r="D6877" s="4" t="s">
        <v>64</v>
      </c>
      <c r="E6877" s="11">
        <f t="shared" si="214"/>
        <v>6.79</v>
      </c>
      <c r="F6877">
        <f t="shared" si="215"/>
        <v>97062</v>
      </c>
      <c r="H6877" s="14">
        <v>6.48</v>
      </c>
      <c r="I6877" s="811">
        <v>6.79</v>
      </c>
    </row>
    <row r="6878" spans="2:9" ht="30" x14ac:dyDescent="0.25">
      <c r="B6878" s="6">
        <v>97063</v>
      </c>
      <c r="C6878" s="9" t="s">
        <v>18954</v>
      </c>
      <c r="D6878" s="6" t="s">
        <v>64</v>
      </c>
      <c r="E6878" s="11">
        <f t="shared" si="214"/>
        <v>83.91</v>
      </c>
      <c r="F6878">
        <f t="shared" si="215"/>
        <v>97063</v>
      </c>
      <c r="H6878" s="11">
        <v>75.62</v>
      </c>
      <c r="I6878">
        <v>83.91</v>
      </c>
    </row>
    <row r="6879" spans="2:9" x14ac:dyDescent="0.25">
      <c r="B6879" s="4">
        <v>97064</v>
      </c>
      <c r="C6879" s="8" t="s">
        <v>18955</v>
      </c>
      <c r="D6879" s="4" t="s">
        <v>9</v>
      </c>
      <c r="E6879" s="11">
        <f t="shared" si="214"/>
        <v>184.91</v>
      </c>
      <c r="F6879">
        <f t="shared" si="215"/>
        <v>97064</v>
      </c>
      <c r="H6879" s="14">
        <v>166.76</v>
      </c>
      <c r="I6879" s="811">
        <v>184.91</v>
      </c>
    </row>
    <row r="6880" spans="2:9" x14ac:dyDescent="0.25">
      <c r="B6880" s="6">
        <v>97065</v>
      </c>
      <c r="C6880" s="9" t="s">
        <v>18956</v>
      </c>
      <c r="D6880" s="6" t="s">
        <v>7</v>
      </c>
      <c r="E6880" s="11">
        <f t="shared" si="214"/>
        <v>104.65</v>
      </c>
      <c r="F6880">
        <f t="shared" si="215"/>
        <v>97065</v>
      </c>
      <c r="H6880" s="11">
        <v>94.39</v>
      </c>
      <c r="I6880">
        <v>104.65</v>
      </c>
    </row>
    <row r="6881" spans="2:9" x14ac:dyDescent="0.25">
      <c r="B6881" s="4">
        <v>97066</v>
      </c>
      <c r="C6881" s="8" t="s">
        <v>18957</v>
      </c>
      <c r="D6881" s="4" t="s">
        <v>64</v>
      </c>
      <c r="E6881" s="11">
        <f t="shared" si="214"/>
        <v>368.29</v>
      </c>
      <c r="F6881">
        <f t="shared" si="215"/>
        <v>97066</v>
      </c>
      <c r="H6881" s="14">
        <v>355.02</v>
      </c>
      <c r="I6881" s="811">
        <v>368.29</v>
      </c>
    </row>
    <row r="6882" spans="2:9" ht="30" x14ac:dyDescent="0.25">
      <c r="B6882" s="6">
        <v>97067</v>
      </c>
      <c r="C6882" s="9" t="s">
        <v>18958</v>
      </c>
      <c r="D6882" s="6" t="s">
        <v>9</v>
      </c>
      <c r="E6882" s="11">
        <f t="shared" si="214"/>
        <v>725.01</v>
      </c>
      <c r="F6882">
        <f t="shared" si="215"/>
        <v>97067</v>
      </c>
      <c r="H6882" s="11">
        <v>693.28</v>
      </c>
      <c r="I6882">
        <v>725.01</v>
      </c>
    </row>
    <row r="6883" spans="2:9" x14ac:dyDescent="0.25">
      <c r="B6883" s="4">
        <v>105103</v>
      </c>
      <c r="C6883" s="8" t="s">
        <v>18959</v>
      </c>
      <c r="D6883" s="4" t="s">
        <v>9</v>
      </c>
      <c r="E6883" s="11">
        <f t="shared" si="214"/>
        <v>65.790000000000006</v>
      </c>
      <c r="F6883">
        <f t="shared" si="215"/>
        <v>105103</v>
      </c>
      <c r="H6883" s="14">
        <v>59.43</v>
      </c>
      <c r="I6883" s="811">
        <v>65.790000000000006</v>
      </c>
    </row>
    <row r="6884" spans="2:9" x14ac:dyDescent="0.25">
      <c r="B6884" s="6">
        <v>105104</v>
      </c>
      <c r="C6884" s="9" t="s">
        <v>18960</v>
      </c>
      <c r="D6884" s="6" t="s">
        <v>42</v>
      </c>
      <c r="E6884" s="11">
        <f t="shared" si="214"/>
        <v>3999.25</v>
      </c>
      <c r="F6884">
        <f t="shared" si="215"/>
        <v>105104</v>
      </c>
      <c r="H6884" s="11">
        <v>3792.05</v>
      </c>
      <c r="I6884" s="76">
        <v>3999.25</v>
      </c>
    </row>
    <row r="6885" spans="2:9" x14ac:dyDescent="0.25">
      <c r="B6885" s="4">
        <v>105105</v>
      </c>
      <c r="C6885" s="8" t="s">
        <v>18961</v>
      </c>
      <c r="D6885" s="4" t="s">
        <v>9</v>
      </c>
      <c r="E6885" s="11">
        <f t="shared" si="214"/>
        <v>46.2</v>
      </c>
      <c r="F6885">
        <f t="shared" si="215"/>
        <v>105105</v>
      </c>
      <c r="H6885" s="14">
        <v>41.73</v>
      </c>
      <c r="I6885" s="811">
        <v>46.2</v>
      </c>
    </row>
    <row r="6886" spans="2:9" ht="30" x14ac:dyDescent="0.25">
      <c r="B6886" s="6">
        <v>105106</v>
      </c>
      <c r="C6886" s="9" t="s">
        <v>18962</v>
      </c>
      <c r="D6886" s="6" t="s">
        <v>42</v>
      </c>
      <c r="E6886" s="11">
        <f t="shared" si="214"/>
        <v>1497.63</v>
      </c>
      <c r="F6886">
        <f t="shared" si="215"/>
        <v>105106</v>
      </c>
      <c r="H6886" s="11">
        <v>1353</v>
      </c>
      <c r="I6886" s="76">
        <v>1497.63</v>
      </c>
    </row>
    <row r="6887" spans="2:9" ht="30" x14ac:dyDescent="0.25">
      <c r="B6887" s="4">
        <v>105107</v>
      </c>
      <c r="C6887" s="8" t="s">
        <v>18963</v>
      </c>
      <c r="D6887" s="4" t="s">
        <v>42</v>
      </c>
      <c r="E6887" s="11">
        <f t="shared" si="214"/>
        <v>2211.39</v>
      </c>
      <c r="F6887">
        <f t="shared" si="215"/>
        <v>105107</v>
      </c>
      <c r="H6887" s="14">
        <v>1997.84</v>
      </c>
      <c r="I6887" s="807">
        <v>2211.39</v>
      </c>
    </row>
    <row r="6888" spans="2:9" x14ac:dyDescent="0.25">
      <c r="B6888" s="6">
        <v>105110</v>
      </c>
      <c r="C6888" s="9" t="s">
        <v>18964</v>
      </c>
      <c r="D6888" s="6" t="s">
        <v>9</v>
      </c>
      <c r="E6888" s="11">
        <f t="shared" si="214"/>
        <v>145.94</v>
      </c>
      <c r="F6888">
        <f t="shared" si="215"/>
        <v>105110</v>
      </c>
      <c r="H6888" s="11">
        <v>131.83000000000001</v>
      </c>
      <c r="I6888">
        <v>145.94</v>
      </c>
    </row>
    <row r="6889" spans="2:9" x14ac:dyDescent="0.25">
      <c r="B6889" s="4">
        <v>105111</v>
      </c>
      <c r="C6889" s="8" t="s">
        <v>18965</v>
      </c>
      <c r="D6889" s="4" t="s">
        <v>42</v>
      </c>
      <c r="E6889" s="11">
        <f t="shared" si="214"/>
        <v>15670.11</v>
      </c>
      <c r="F6889">
        <f t="shared" si="215"/>
        <v>105111</v>
      </c>
      <c r="H6889" s="14">
        <v>15126.55</v>
      </c>
      <c r="I6889" s="807">
        <v>15670.11</v>
      </c>
    </row>
    <row r="6890" spans="2:9" x14ac:dyDescent="0.25">
      <c r="B6890" s="6">
        <v>105112</v>
      </c>
      <c r="C6890" s="9" t="s">
        <v>18966</v>
      </c>
      <c r="D6890" s="6" t="s">
        <v>9</v>
      </c>
      <c r="E6890" s="11">
        <f t="shared" si="214"/>
        <v>121.85</v>
      </c>
      <c r="F6890">
        <f t="shared" si="215"/>
        <v>105112</v>
      </c>
      <c r="H6890" s="11">
        <v>110.06</v>
      </c>
      <c r="I6890">
        <v>121.85</v>
      </c>
    </row>
    <row r="6891" spans="2:9" x14ac:dyDescent="0.25">
      <c r="B6891" s="4">
        <v>97621</v>
      </c>
      <c r="C6891" s="8" t="s">
        <v>9426</v>
      </c>
      <c r="D6891" s="4" t="s">
        <v>7</v>
      </c>
      <c r="E6891" s="11">
        <f t="shared" si="214"/>
        <v>110.14</v>
      </c>
      <c r="F6891">
        <f t="shared" si="215"/>
        <v>97621</v>
      </c>
      <c r="H6891" s="14">
        <v>99.28</v>
      </c>
      <c r="I6891" s="807">
        <v>110.14</v>
      </c>
    </row>
    <row r="6892" spans="2:9" x14ac:dyDescent="0.25">
      <c r="B6892" s="6">
        <v>97622</v>
      </c>
      <c r="C6892" s="9" t="s">
        <v>9427</v>
      </c>
      <c r="D6892" s="6" t="s">
        <v>7</v>
      </c>
      <c r="E6892" s="11">
        <f t="shared" si="214"/>
        <v>53.68</v>
      </c>
      <c r="F6892">
        <f t="shared" si="215"/>
        <v>97622</v>
      </c>
      <c r="H6892" s="11">
        <v>48.38</v>
      </c>
      <c r="I6892">
        <v>53.68</v>
      </c>
    </row>
    <row r="6893" spans="2:9" x14ac:dyDescent="0.25">
      <c r="B6893" s="4">
        <v>97623</v>
      </c>
      <c r="C6893" s="8" t="s">
        <v>9428</v>
      </c>
      <c r="D6893" s="4" t="s">
        <v>7</v>
      </c>
      <c r="E6893" s="11">
        <f t="shared" si="214"/>
        <v>164.45</v>
      </c>
      <c r="F6893">
        <f t="shared" si="215"/>
        <v>97623</v>
      </c>
      <c r="H6893" s="14">
        <v>148.22999999999999</v>
      </c>
      <c r="I6893" s="807">
        <v>164.45</v>
      </c>
    </row>
    <row r="6894" spans="2:9" x14ac:dyDescent="0.25">
      <c r="B6894" s="6">
        <v>97624</v>
      </c>
      <c r="C6894" s="9" t="s">
        <v>9429</v>
      </c>
      <c r="D6894" s="6" t="s">
        <v>7</v>
      </c>
      <c r="E6894" s="11">
        <f t="shared" si="214"/>
        <v>100.92</v>
      </c>
      <c r="F6894">
        <f t="shared" si="215"/>
        <v>97624</v>
      </c>
      <c r="H6894" s="11">
        <v>90.98</v>
      </c>
      <c r="I6894" s="76">
        <v>100.92</v>
      </c>
    </row>
    <row r="6895" spans="2:9" x14ac:dyDescent="0.25">
      <c r="B6895" s="4">
        <v>97625</v>
      </c>
      <c r="C6895" s="8" t="s">
        <v>9430</v>
      </c>
      <c r="D6895" s="4" t="s">
        <v>7</v>
      </c>
      <c r="E6895" s="11">
        <f t="shared" si="214"/>
        <v>50.31</v>
      </c>
      <c r="F6895">
        <f t="shared" si="215"/>
        <v>97625</v>
      </c>
      <c r="H6895" s="14">
        <v>49.44</v>
      </c>
      <c r="I6895" s="811">
        <v>50.31</v>
      </c>
    </row>
    <row r="6896" spans="2:9" x14ac:dyDescent="0.25">
      <c r="B6896" s="6">
        <v>97626</v>
      </c>
      <c r="C6896" s="9" t="s">
        <v>9431</v>
      </c>
      <c r="D6896" s="6" t="s">
        <v>7</v>
      </c>
      <c r="E6896" s="11">
        <f t="shared" si="214"/>
        <v>539.5</v>
      </c>
      <c r="F6896">
        <f t="shared" si="215"/>
        <v>97626</v>
      </c>
      <c r="H6896" s="11">
        <v>486.3</v>
      </c>
      <c r="I6896" s="76">
        <v>539.5</v>
      </c>
    </row>
    <row r="6897" spans="2:9" ht="30" x14ac:dyDescent="0.25">
      <c r="B6897" s="4">
        <v>97627</v>
      </c>
      <c r="C6897" s="8" t="s">
        <v>9432</v>
      </c>
      <c r="D6897" s="4" t="s">
        <v>7</v>
      </c>
      <c r="E6897" s="11">
        <f t="shared" si="214"/>
        <v>154.43</v>
      </c>
      <c r="F6897">
        <f t="shared" si="215"/>
        <v>97627</v>
      </c>
      <c r="H6897" s="14">
        <v>140.11000000000001</v>
      </c>
      <c r="I6897" s="811">
        <v>154.43</v>
      </c>
    </row>
    <row r="6898" spans="2:9" x14ac:dyDescent="0.25">
      <c r="B6898" s="6">
        <v>97628</v>
      </c>
      <c r="C6898" s="9" t="s">
        <v>9433</v>
      </c>
      <c r="D6898" s="6" t="s">
        <v>7</v>
      </c>
      <c r="E6898" s="11">
        <f t="shared" si="214"/>
        <v>251.26</v>
      </c>
      <c r="F6898">
        <f t="shared" si="215"/>
        <v>97628</v>
      </c>
      <c r="H6898" s="11">
        <v>226.49</v>
      </c>
      <c r="I6898">
        <v>251.26</v>
      </c>
    </row>
    <row r="6899" spans="2:9" x14ac:dyDescent="0.25">
      <c r="B6899" s="4">
        <v>97629</v>
      </c>
      <c r="C6899" s="8" t="s">
        <v>9434</v>
      </c>
      <c r="D6899" s="4" t="s">
        <v>7</v>
      </c>
      <c r="E6899" s="11">
        <f t="shared" si="214"/>
        <v>71.91</v>
      </c>
      <c r="F6899">
        <f t="shared" si="215"/>
        <v>97629</v>
      </c>
      <c r="H6899" s="14">
        <v>65.25</v>
      </c>
      <c r="I6899" s="811">
        <v>71.91</v>
      </c>
    </row>
    <row r="6900" spans="2:9" x14ac:dyDescent="0.25">
      <c r="B6900" s="6">
        <v>97631</v>
      </c>
      <c r="C6900" s="9" t="s">
        <v>9435</v>
      </c>
      <c r="D6900" s="6" t="s">
        <v>64</v>
      </c>
      <c r="E6900" s="11">
        <f t="shared" si="214"/>
        <v>10.8</v>
      </c>
      <c r="F6900">
        <f t="shared" si="215"/>
        <v>97631</v>
      </c>
      <c r="H6900" s="11">
        <v>9.74</v>
      </c>
      <c r="I6900">
        <v>10.8</v>
      </c>
    </row>
    <row r="6901" spans="2:9" x14ac:dyDescent="0.25">
      <c r="B6901" s="4">
        <v>97632</v>
      </c>
      <c r="C6901" s="8" t="s">
        <v>9436</v>
      </c>
      <c r="D6901" s="4" t="s">
        <v>9</v>
      </c>
      <c r="E6901" s="11">
        <f t="shared" si="214"/>
        <v>2.4700000000000002</v>
      </c>
      <c r="F6901">
        <f t="shared" si="215"/>
        <v>97632</v>
      </c>
      <c r="H6901" s="14">
        <v>2.2200000000000002</v>
      </c>
      <c r="I6901" s="811">
        <v>2.4700000000000002</v>
      </c>
    </row>
    <row r="6902" spans="2:9" x14ac:dyDescent="0.25">
      <c r="B6902" s="6">
        <v>97633</v>
      </c>
      <c r="C6902" s="9" t="s">
        <v>9437</v>
      </c>
      <c r="D6902" s="6" t="s">
        <v>64</v>
      </c>
      <c r="E6902" s="11">
        <f t="shared" si="214"/>
        <v>21.58</v>
      </c>
      <c r="F6902">
        <f t="shared" si="215"/>
        <v>97633</v>
      </c>
      <c r="H6902" s="11">
        <v>19.440000000000001</v>
      </c>
      <c r="I6902">
        <v>21.58</v>
      </c>
    </row>
    <row r="6903" spans="2:9" x14ac:dyDescent="0.25">
      <c r="B6903" s="4">
        <v>97634</v>
      </c>
      <c r="C6903" s="8" t="s">
        <v>9438</v>
      </c>
      <c r="D6903" s="4" t="s">
        <v>64</v>
      </c>
      <c r="E6903" s="11">
        <f t="shared" si="214"/>
        <v>6</v>
      </c>
      <c r="F6903">
        <f t="shared" si="215"/>
        <v>97634</v>
      </c>
      <c r="H6903" s="14">
        <v>5.42</v>
      </c>
      <c r="I6903" s="811">
        <v>6</v>
      </c>
    </row>
    <row r="6904" spans="2:9" ht="30" x14ac:dyDescent="0.25">
      <c r="B6904" s="6">
        <v>97635</v>
      </c>
      <c r="C6904" s="9" t="s">
        <v>9439</v>
      </c>
      <c r="D6904" s="6" t="s">
        <v>64</v>
      </c>
      <c r="E6904" s="11">
        <f t="shared" si="214"/>
        <v>15.6</v>
      </c>
      <c r="F6904">
        <f t="shared" si="215"/>
        <v>97635</v>
      </c>
      <c r="H6904" s="11">
        <v>14.02</v>
      </c>
      <c r="I6904">
        <v>15.6</v>
      </c>
    </row>
    <row r="6905" spans="2:9" x14ac:dyDescent="0.25">
      <c r="B6905" s="4">
        <v>97636</v>
      </c>
      <c r="C6905" s="8" t="s">
        <v>9440</v>
      </c>
      <c r="D6905" s="4" t="s">
        <v>64</v>
      </c>
      <c r="E6905" s="11">
        <f t="shared" si="214"/>
        <v>20.7</v>
      </c>
      <c r="F6905">
        <f t="shared" si="215"/>
        <v>97636</v>
      </c>
      <c r="H6905" s="14">
        <v>19.73</v>
      </c>
      <c r="I6905" s="811">
        <v>20.7</v>
      </c>
    </row>
    <row r="6906" spans="2:9" x14ac:dyDescent="0.25">
      <c r="B6906" s="6">
        <v>97637</v>
      </c>
      <c r="C6906" s="9" t="s">
        <v>9441</v>
      </c>
      <c r="D6906" s="6" t="s">
        <v>64</v>
      </c>
      <c r="E6906" s="11">
        <f t="shared" si="214"/>
        <v>2.68</v>
      </c>
      <c r="F6906">
        <f t="shared" si="215"/>
        <v>97637</v>
      </c>
      <c r="H6906" s="11">
        <v>2.41</v>
      </c>
      <c r="I6906">
        <v>2.68</v>
      </c>
    </row>
    <row r="6907" spans="2:9" x14ac:dyDescent="0.25">
      <c r="B6907" s="4">
        <v>97638</v>
      </c>
      <c r="C6907" s="8" t="s">
        <v>9442</v>
      </c>
      <c r="D6907" s="4" t="s">
        <v>64</v>
      </c>
      <c r="E6907" s="11">
        <f t="shared" si="214"/>
        <v>7.81</v>
      </c>
      <c r="F6907">
        <f t="shared" si="215"/>
        <v>97638</v>
      </c>
      <c r="H6907" s="14">
        <v>7.02</v>
      </c>
      <c r="I6907" s="811">
        <v>7.81</v>
      </c>
    </row>
    <row r="6908" spans="2:9" x14ac:dyDescent="0.25">
      <c r="B6908" s="6">
        <v>97639</v>
      </c>
      <c r="C6908" s="9" t="s">
        <v>9443</v>
      </c>
      <c r="D6908" s="6" t="s">
        <v>64</v>
      </c>
      <c r="E6908" s="11">
        <f t="shared" si="214"/>
        <v>19.489999999999998</v>
      </c>
      <c r="F6908">
        <f t="shared" si="215"/>
        <v>97639</v>
      </c>
      <c r="H6908" s="11">
        <v>17.55</v>
      </c>
      <c r="I6908">
        <v>19.489999999999998</v>
      </c>
    </row>
    <row r="6909" spans="2:9" x14ac:dyDescent="0.25">
      <c r="B6909" s="4">
        <v>97640</v>
      </c>
      <c r="C6909" s="8" t="s">
        <v>9444</v>
      </c>
      <c r="D6909" s="4" t="s">
        <v>64</v>
      </c>
      <c r="E6909" s="11">
        <f t="shared" si="214"/>
        <v>1.82</v>
      </c>
      <c r="F6909">
        <f t="shared" si="215"/>
        <v>97640</v>
      </c>
      <c r="H6909" s="14">
        <v>1.63</v>
      </c>
      <c r="I6909" s="811">
        <v>1.82</v>
      </c>
    </row>
    <row r="6910" spans="2:9" x14ac:dyDescent="0.25">
      <c r="B6910" s="6">
        <v>97641</v>
      </c>
      <c r="C6910" s="9" t="s">
        <v>9445</v>
      </c>
      <c r="D6910" s="6" t="s">
        <v>64</v>
      </c>
      <c r="E6910" s="11">
        <f t="shared" si="214"/>
        <v>2.75</v>
      </c>
      <c r="F6910">
        <f t="shared" si="215"/>
        <v>97641</v>
      </c>
      <c r="H6910" s="11">
        <v>2.4700000000000002</v>
      </c>
      <c r="I6910">
        <v>2.75</v>
      </c>
    </row>
    <row r="6911" spans="2:9" x14ac:dyDescent="0.25">
      <c r="B6911" s="4">
        <v>97642</v>
      </c>
      <c r="C6911" s="8" t="s">
        <v>9446</v>
      </c>
      <c r="D6911" s="4" t="s">
        <v>64</v>
      </c>
      <c r="E6911" s="11">
        <f t="shared" si="214"/>
        <v>2.61</v>
      </c>
      <c r="F6911">
        <f t="shared" si="215"/>
        <v>97642</v>
      </c>
      <c r="H6911" s="14">
        <v>2.35</v>
      </c>
      <c r="I6911" s="811">
        <v>2.61</v>
      </c>
    </row>
    <row r="6912" spans="2:9" x14ac:dyDescent="0.25">
      <c r="B6912" s="6">
        <v>97643</v>
      </c>
      <c r="C6912" s="9" t="s">
        <v>9447</v>
      </c>
      <c r="D6912" s="6" t="s">
        <v>64</v>
      </c>
      <c r="E6912" s="11">
        <f t="shared" si="214"/>
        <v>23.9</v>
      </c>
      <c r="F6912">
        <f t="shared" si="215"/>
        <v>97643</v>
      </c>
      <c r="H6912" s="11">
        <v>21.51</v>
      </c>
      <c r="I6912">
        <v>23.9</v>
      </c>
    </row>
    <row r="6913" spans="2:9" x14ac:dyDescent="0.25">
      <c r="B6913" s="4">
        <v>97644</v>
      </c>
      <c r="C6913" s="8" t="s">
        <v>9448</v>
      </c>
      <c r="D6913" s="4" t="s">
        <v>64</v>
      </c>
      <c r="E6913" s="11">
        <f t="shared" si="214"/>
        <v>9.02</v>
      </c>
      <c r="F6913">
        <f t="shared" si="215"/>
        <v>97644</v>
      </c>
      <c r="H6913" s="14">
        <v>8.1199999999999992</v>
      </c>
      <c r="I6913" s="811">
        <v>9.02</v>
      </c>
    </row>
    <row r="6914" spans="2:9" x14ac:dyDescent="0.25">
      <c r="B6914" s="6">
        <v>97645</v>
      </c>
      <c r="C6914" s="9" t="s">
        <v>9449</v>
      </c>
      <c r="D6914" s="6" t="s">
        <v>64</v>
      </c>
      <c r="E6914" s="11">
        <f t="shared" si="214"/>
        <v>23.31</v>
      </c>
      <c r="F6914">
        <f t="shared" si="215"/>
        <v>97645</v>
      </c>
      <c r="H6914" s="11">
        <v>20.99</v>
      </c>
      <c r="I6914">
        <v>23.31</v>
      </c>
    </row>
    <row r="6915" spans="2:9" x14ac:dyDescent="0.25">
      <c r="B6915" s="4">
        <v>97647</v>
      </c>
      <c r="C6915" s="8" t="s">
        <v>9450</v>
      </c>
      <c r="D6915" s="4" t="s">
        <v>64</v>
      </c>
      <c r="E6915" s="11">
        <f t="shared" ref="E6915:E6978" si="216">IF($K$2=$H$1,H6915,I6915)</f>
        <v>3.36</v>
      </c>
      <c r="F6915">
        <f t="shared" si="215"/>
        <v>97647</v>
      </c>
      <c r="H6915" s="14">
        <v>3.02</v>
      </c>
      <c r="I6915" s="811">
        <v>3.36</v>
      </c>
    </row>
    <row r="6916" spans="2:9" x14ac:dyDescent="0.25">
      <c r="B6916" s="6">
        <v>97648</v>
      </c>
      <c r="C6916" s="9" t="s">
        <v>9451</v>
      </c>
      <c r="D6916" s="6" t="s">
        <v>64</v>
      </c>
      <c r="E6916" s="11">
        <f t="shared" si="216"/>
        <v>1.92</v>
      </c>
      <c r="F6916">
        <f t="shared" ref="F6916:F6979" si="217">IF(LEN($B6916)=7,CONCATENATE(MID($B6916,1,6),"00",RIGHT($B6916,1)),IF(LEN($B6916)=8,CONCATENATE(MID($B6916,1,6),"0",RIGHT($B6916,2)),$B6916))</f>
        <v>97648</v>
      </c>
      <c r="H6916" s="11">
        <v>1.73</v>
      </c>
      <c r="I6916">
        <v>1.92</v>
      </c>
    </row>
    <row r="6917" spans="2:9" ht="30" x14ac:dyDescent="0.25">
      <c r="B6917" s="4">
        <v>97649</v>
      </c>
      <c r="C6917" s="8" t="s">
        <v>9452</v>
      </c>
      <c r="D6917" s="4" t="s">
        <v>64</v>
      </c>
      <c r="E6917" s="11">
        <f t="shared" si="216"/>
        <v>4.28</v>
      </c>
      <c r="F6917">
        <f t="shared" si="217"/>
        <v>97649</v>
      </c>
      <c r="H6917" s="14">
        <v>3.91</v>
      </c>
      <c r="I6917" s="811">
        <v>4.28</v>
      </c>
    </row>
    <row r="6918" spans="2:9" x14ac:dyDescent="0.25">
      <c r="B6918" s="6">
        <v>97650</v>
      </c>
      <c r="C6918" s="9" t="s">
        <v>9453</v>
      </c>
      <c r="D6918" s="6" t="s">
        <v>64</v>
      </c>
      <c r="E6918" s="11">
        <f t="shared" si="216"/>
        <v>7.24</v>
      </c>
      <c r="F6918">
        <f t="shared" si="217"/>
        <v>97650</v>
      </c>
      <c r="H6918" s="11">
        <v>6.52</v>
      </c>
      <c r="I6918">
        <v>7.24</v>
      </c>
    </row>
    <row r="6919" spans="2:9" x14ac:dyDescent="0.25">
      <c r="B6919" s="4">
        <v>97651</v>
      </c>
      <c r="C6919" s="8" t="s">
        <v>9454</v>
      </c>
      <c r="D6919" s="4" t="s">
        <v>42</v>
      </c>
      <c r="E6919" s="11">
        <f t="shared" si="216"/>
        <v>78.92</v>
      </c>
      <c r="F6919">
        <f t="shared" si="217"/>
        <v>97651</v>
      </c>
      <c r="H6919" s="14">
        <v>71.069999999999993</v>
      </c>
      <c r="I6919" s="811">
        <v>78.92</v>
      </c>
    </row>
    <row r="6920" spans="2:9" ht="30" x14ac:dyDescent="0.25">
      <c r="B6920" s="6">
        <v>97652</v>
      </c>
      <c r="C6920" s="9" t="s">
        <v>9455</v>
      </c>
      <c r="D6920" s="6" t="s">
        <v>42</v>
      </c>
      <c r="E6920" s="11">
        <f t="shared" si="216"/>
        <v>178.91</v>
      </c>
      <c r="F6920">
        <f t="shared" si="217"/>
        <v>97652</v>
      </c>
      <c r="H6920" s="11">
        <v>161.12</v>
      </c>
      <c r="I6920">
        <v>178.91</v>
      </c>
    </row>
    <row r="6921" spans="2:9" x14ac:dyDescent="0.25">
      <c r="B6921" s="4">
        <v>97653</v>
      </c>
      <c r="C6921" s="8" t="s">
        <v>9456</v>
      </c>
      <c r="D6921" s="4" t="s">
        <v>42</v>
      </c>
      <c r="E6921" s="11">
        <f t="shared" si="216"/>
        <v>135.75</v>
      </c>
      <c r="F6921">
        <f t="shared" si="217"/>
        <v>97653</v>
      </c>
      <c r="H6921" s="14">
        <v>131.63999999999999</v>
      </c>
      <c r="I6921" s="811">
        <v>135.75</v>
      </c>
    </row>
    <row r="6922" spans="2:9" ht="30" x14ac:dyDescent="0.25">
      <c r="B6922" s="6">
        <v>97654</v>
      </c>
      <c r="C6922" s="9" t="s">
        <v>9457</v>
      </c>
      <c r="D6922" s="6" t="s">
        <v>42</v>
      </c>
      <c r="E6922" s="11">
        <f t="shared" si="216"/>
        <v>168.48</v>
      </c>
      <c r="F6922">
        <f t="shared" si="217"/>
        <v>97654</v>
      </c>
      <c r="H6922" s="11">
        <v>161.11000000000001</v>
      </c>
      <c r="I6922">
        <v>168.48</v>
      </c>
    </row>
    <row r="6923" spans="2:9" x14ac:dyDescent="0.25">
      <c r="B6923" s="4">
        <v>97655</v>
      </c>
      <c r="C6923" s="8" t="s">
        <v>9458</v>
      </c>
      <c r="D6923" s="4" t="s">
        <v>64</v>
      </c>
      <c r="E6923" s="11">
        <f t="shared" si="216"/>
        <v>42.58</v>
      </c>
      <c r="F6923">
        <f t="shared" si="217"/>
        <v>97655</v>
      </c>
      <c r="H6923" s="14">
        <v>40.94</v>
      </c>
      <c r="I6923" s="811">
        <v>42.58</v>
      </c>
    </row>
    <row r="6924" spans="2:9" x14ac:dyDescent="0.25">
      <c r="B6924" s="6">
        <v>97656</v>
      </c>
      <c r="C6924" s="9" t="s">
        <v>9459</v>
      </c>
      <c r="D6924" s="6" t="s">
        <v>42</v>
      </c>
      <c r="E6924" s="11">
        <f t="shared" si="216"/>
        <v>378.1</v>
      </c>
      <c r="F6924">
        <f t="shared" si="217"/>
        <v>97656</v>
      </c>
      <c r="H6924" s="11">
        <v>360.93</v>
      </c>
      <c r="I6924">
        <v>378.1</v>
      </c>
    </row>
    <row r="6925" spans="2:9" x14ac:dyDescent="0.25">
      <c r="B6925" s="4">
        <v>97657</v>
      </c>
      <c r="C6925" s="8" t="s">
        <v>9460</v>
      </c>
      <c r="D6925" s="4" t="s">
        <v>42</v>
      </c>
      <c r="E6925" s="11">
        <f t="shared" si="216"/>
        <v>749.44</v>
      </c>
      <c r="F6925">
        <f t="shared" si="217"/>
        <v>97657</v>
      </c>
      <c r="H6925" s="14">
        <v>715.39</v>
      </c>
      <c r="I6925" s="811">
        <v>749.44</v>
      </c>
    </row>
    <row r="6926" spans="2:9" x14ac:dyDescent="0.25">
      <c r="B6926" s="6">
        <v>97658</v>
      </c>
      <c r="C6926" s="9" t="s">
        <v>9461</v>
      </c>
      <c r="D6926" s="6" t="s">
        <v>42</v>
      </c>
      <c r="E6926" s="11">
        <f t="shared" si="216"/>
        <v>225.66</v>
      </c>
      <c r="F6926">
        <f t="shared" si="217"/>
        <v>97658</v>
      </c>
      <c r="H6926" s="11">
        <v>217.79</v>
      </c>
      <c r="I6926">
        <v>225.66</v>
      </c>
    </row>
    <row r="6927" spans="2:9" ht="30" x14ac:dyDescent="0.25">
      <c r="B6927" s="4">
        <v>97659</v>
      </c>
      <c r="C6927" s="8" t="s">
        <v>9462</v>
      </c>
      <c r="D6927" s="4" t="s">
        <v>42</v>
      </c>
      <c r="E6927" s="11">
        <f t="shared" si="216"/>
        <v>319.02</v>
      </c>
      <c r="F6927">
        <f t="shared" si="217"/>
        <v>97659</v>
      </c>
      <c r="H6927" s="14">
        <v>306.02999999999997</v>
      </c>
      <c r="I6927" s="811">
        <v>319.02</v>
      </c>
    </row>
    <row r="6928" spans="2:9" x14ac:dyDescent="0.25">
      <c r="B6928" s="6">
        <v>97660</v>
      </c>
      <c r="C6928" s="9" t="s">
        <v>9463</v>
      </c>
      <c r="D6928" s="6" t="s">
        <v>42</v>
      </c>
      <c r="E6928" s="11">
        <f t="shared" si="216"/>
        <v>0.63</v>
      </c>
      <c r="F6928">
        <f t="shared" si="217"/>
        <v>97660</v>
      </c>
      <c r="H6928" s="11">
        <v>0.56999999999999995</v>
      </c>
      <c r="I6928">
        <v>0.63</v>
      </c>
    </row>
    <row r="6929" spans="2:9" x14ac:dyDescent="0.25">
      <c r="B6929" s="4">
        <v>97661</v>
      </c>
      <c r="C6929" s="8" t="s">
        <v>9464</v>
      </c>
      <c r="D6929" s="4" t="s">
        <v>9</v>
      </c>
      <c r="E6929" s="11">
        <f t="shared" si="216"/>
        <v>0.67</v>
      </c>
      <c r="F6929">
        <f t="shared" si="217"/>
        <v>97661</v>
      </c>
      <c r="H6929" s="14">
        <v>0.61</v>
      </c>
      <c r="I6929" s="811">
        <v>0.67</v>
      </c>
    </row>
    <row r="6930" spans="2:9" x14ac:dyDescent="0.25">
      <c r="B6930" s="6">
        <v>97662</v>
      </c>
      <c r="C6930" s="9" t="s">
        <v>9465</v>
      </c>
      <c r="D6930" s="6" t="s">
        <v>9</v>
      </c>
      <c r="E6930" s="11">
        <f t="shared" si="216"/>
        <v>0.48</v>
      </c>
      <c r="F6930">
        <f t="shared" si="217"/>
        <v>97662</v>
      </c>
      <c r="H6930" s="11">
        <v>0.43</v>
      </c>
      <c r="I6930">
        <v>0.48</v>
      </c>
    </row>
    <row r="6931" spans="2:9" x14ac:dyDescent="0.25">
      <c r="B6931" s="4">
        <v>97663</v>
      </c>
      <c r="C6931" s="8" t="s">
        <v>9466</v>
      </c>
      <c r="D6931" s="4" t="s">
        <v>42</v>
      </c>
      <c r="E6931" s="11">
        <f t="shared" si="216"/>
        <v>12.01</v>
      </c>
      <c r="F6931">
        <f t="shared" si="217"/>
        <v>97663</v>
      </c>
      <c r="H6931" s="14">
        <v>10.81</v>
      </c>
      <c r="I6931" s="811">
        <v>12.01</v>
      </c>
    </row>
    <row r="6932" spans="2:9" x14ac:dyDescent="0.25">
      <c r="B6932" s="6">
        <v>97664</v>
      </c>
      <c r="C6932" s="9" t="s">
        <v>9467</v>
      </c>
      <c r="D6932" s="6" t="s">
        <v>42</v>
      </c>
      <c r="E6932" s="11">
        <f t="shared" si="216"/>
        <v>1.5</v>
      </c>
      <c r="F6932">
        <f t="shared" si="217"/>
        <v>97664</v>
      </c>
      <c r="H6932" s="11">
        <v>1.34</v>
      </c>
      <c r="I6932">
        <v>1.5</v>
      </c>
    </row>
    <row r="6933" spans="2:9" x14ac:dyDescent="0.25">
      <c r="B6933" s="4">
        <v>97665</v>
      </c>
      <c r="C6933" s="8" t="s">
        <v>9468</v>
      </c>
      <c r="D6933" s="4" t="s">
        <v>42</v>
      </c>
      <c r="E6933" s="11">
        <f t="shared" si="216"/>
        <v>1.71</v>
      </c>
      <c r="F6933">
        <f t="shared" si="217"/>
        <v>97665</v>
      </c>
      <c r="H6933" s="14">
        <v>1.54</v>
      </c>
      <c r="I6933" s="811">
        <v>1.71</v>
      </c>
    </row>
    <row r="6934" spans="2:9" x14ac:dyDescent="0.25">
      <c r="B6934" s="6">
        <v>97666</v>
      </c>
      <c r="C6934" s="9" t="s">
        <v>9469</v>
      </c>
      <c r="D6934" s="6" t="s">
        <v>42</v>
      </c>
      <c r="E6934" s="11">
        <f t="shared" si="216"/>
        <v>8.75</v>
      </c>
      <c r="F6934">
        <f t="shared" si="217"/>
        <v>97666</v>
      </c>
      <c r="H6934" s="11">
        <v>7.87</v>
      </c>
      <c r="I6934">
        <v>8.75</v>
      </c>
    </row>
    <row r="6935" spans="2:9" x14ac:dyDescent="0.25">
      <c r="B6935" s="4">
        <v>104789</v>
      </c>
      <c r="C6935" s="8" t="s">
        <v>9470</v>
      </c>
      <c r="D6935" s="4" t="s">
        <v>7</v>
      </c>
      <c r="E6935" s="11">
        <f t="shared" si="216"/>
        <v>188.92</v>
      </c>
      <c r="F6935">
        <f t="shared" si="217"/>
        <v>104789</v>
      </c>
      <c r="H6935" s="14">
        <v>170.3</v>
      </c>
      <c r="I6935" s="811">
        <v>188.92</v>
      </c>
    </row>
    <row r="6936" spans="2:9" x14ac:dyDescent="0.25">
      <c r="B6936" s="6">
        <v>104790</v>
      </c>
      <c r="C6936" s="9" t="s">
        <v>9471</v>
      </c>
      <c r="D6936" s="6" t="s">
        <v>7</v>
      </c>
      <c r="E6936" s="11">
        <f t="shared" si="216"/>
        <v>99.84</v>
      </c>
      <c r="F6936">
        <f t="shared" si="217"/>
        <v>104790</v>
      </c>
      <c r="H6936" s="11">
        <v>94.83</v>
      </c>
      <c r="I6936">
        <v>99.84</v>
      </c>
    </row>
    <row r="6937" spans="2:9" x14ac:dyDescent="0.25">
      <c r="B6937" s="4">
        <v>104791</v>
      </c>
      <c r="C6937" s="8" t="s">
        <v>9472</v>
      </c>
      <c r="D6937" s="4" t="s">
        <v>64</v>
      </c>
      <c r="E6937" s="11">
        <f t="shared" si="216"/>
        <v>5.28</v>
      </c>
      <c r="F6937">
        <f t="shared" si="217"/>
        <v>104791</v>
      </c>
      <c r="H6937" s="14">
        <v>4.78</v>
      </c>
      <c r="I6937" s="811">
        <v>5.28</v>
      </c>
    </row>
    <row r="6938" spans="2:9" x14ac:dyDescent="0.25">
      <c r="B6938" s="6">
        <v>104792</v>
      </c>
      <c r="C6938" s="9" t="s">
        <v>9473</v>
      </c>
      <c r="D6938" s="6" t="s">
        <v>9</v>
      </c>
      <c r="E6938" s="11">
        <f t="shared" si="216"/>
        <v>0.38</v>
      </c>
      <c r="F6938">
        <f t="shared" si="217"/>
        <v>104792</v>
      </c>
      <c r="H6938" s="11">
        <v>0.33</v>
      </c>
      <c r="I6938">
        <v>0.38</v>
      </c>
    </row>
    <row r="6939" spans="2:9" ht="30" x14ac:dyDescent="0.25">
      <c r="B6939" s="4">
        <v>104793</v>
      </c>
      <c r="C6939" s="8" t="s">
        <v>9474</v>
      </c>
      <c r="D6939" s="4" t="s">
        <v>9</v>
      </c>
      <c r="E6939" s="11">
        <f t="shared" si="216"/>
        <v>0.51</v>
      </c>
      <c r="F6939">
        <f t="shared" si="217"/>
        <v>104793</v>
      </c>
      <c r="H6939" s="14">
        <v>0.46</v>
      </c>
      <c r="I6939" s="811">
        <v>0.51</v>
      </c>
    </row>
    <row r="6940" spans="2:9" x14ac:dyDescent="0.25">
      <c r="B6940" s="6">
        <v>104794</v>
      </c>
      <c r="C6940" s="9" t="s">
        <v>9475</v>
      </c>
      <c r="D6940" s="6" t="s">
        <v>9</v>
      </c>
      <c r="E6940" s="11">
        <f t="shared" si="216"/>
        <v>0.92</v>
      </c>
      <c r="F6940">
        <f t="shared" si="217"/>
        <v>104794</v>
      </c>
      <c r="H6940" s="11">
        <v>0.83</v>
      </c>
      <c r="I6940">
        <v>0.92</v>
      </c>
    </row>
    <row r="6941" spans="2:9" x14ac:dyDescent="0.25">
      <c r="B6941" s="4">
        <v>104795</v>
      </c>
      <c r="C6941" s="8" t="s">
        <v>9476</v>
      </c>
      <c r="D6941" s="4" t="s">
        <v>9</v>
      </c>
      <c r="E6941" s="11">
        <f t="shared" si="216"/>
        <v>1.29</v>
      </c>
      <c r="F6941">
        <f t="shared" si="217"/>
        <v>104795</v>
      </c>
      <c r="H6941" s="14">
        <v>1.1499999999999999</v>
      </c>
      <c r="I6941" s="811">
        <v>1.29</v>
      </c>
    </row>
    <row r="6942" spans="2:9" x14ac:dyDescent="0.25">
      <c r="B6942" s="6">
        <v>104796</v>
      </c>
      <c r="C6942" s="9" t="s">
        <v>9477</v>
      </c>
      <c r="D6942" s="6" t="s">
        <v>9</v>
      </c>
      <c r="E6942" s="11">
        <f t="shared" si="216"/>
        <v>12.9</v>
      </c>
      <c r="F6942">
        <f t="shared" si="217"/>
        <v>104796</v>
      </c>
      <c r="H6942" s="11">
        <v>11.98</v>
      </c>
      <c r="I6942">
        <v>12.9</v>
      </c>
    </row>
    <row r="6943" spans="2:9" x14ac:dyDescent="0.25">
      <c r="B6943" s="4">
        <v>104797</v>
      </c>
      <c r="C6943" s="8" t="s">
        <v>9478</v>
      </c>
      <c r="D6943" s="4" t="s">
        <v>9</v>
      </c>
      <c r="E6943" s="11">
        <f t="shared" si="216"/>
        <v>16.14</v>
      </c>
      <c r="F6943">
        <f t="shared" si="217"/>
        <v>104797</v>
      </c>
      <c r="H6943" s="14">
        <v>14.98</v>
      </c>
      <c r="I6943" s="811">
        <v>16.14</v>
      </c>
    </row>
    <row r="6944" spans="2:9" ht="30" x14ac:dyDescent="0.25">
      <c r="B6944" s="6">
        <v>104798</v>
      </c>
      <c r="C6944" s="9" t="s">
        <v>9479</v>
      </c>
      <c r="D6944" s="6" t="s">
        <v>42</v>
      </c>
      <c r="E6944" s="11">
        <f t="shared" si="216"/>
        <v>12.84</v>
      </c>
      <c r="F6944">
        <f t="shared" si="217"/>
        <v>104798</v>
      </c>
      <c r="H6944" s="11">
        <v>11.55</v>
      </c>
      <c r="I6944">
        <v>12.84</v>
      </c>
    </row>
    <row r="6945" spans="2:9" x14ac:dyDescent="0.25">
      <c r="B6945" s="4">
        <v>104799</v>
      </c>
      <c r="C6945" s="8" t="s">
        <v>9480</v>
      </c>
      <c r="D6945" s="4" t="s">
        <v>64</v>
      </c>
      <c r="E6945" s="11">
        <f t="shared" si="216"/>
        <v>10.08</v>
      </c>
      <c r="F6945">
        <f t="shared" si="217"/>
        <v>104799</v>
      </c>
      <c r="H6945" s="14">
        <v>9.07</v>
      </c>
      <c r="I6945" s="811">
        <v>10.08</v>
      </c>
    </row>
    <row r="6946" spans="2:9" x14ac:dyDescent="0.25">
      <c r="B6946" s="6">
        <v>104800</v>
      </c>
      <c r="C6946" s="9" t="s">
        <v>9481</v>
      </c>
      <c r="D6946" s="6" t="s">
        <v>9</v>
      </c>
      <c r="E6946" s="11">
        <f t="shared" si="216"/>
        <v>8.8000000000000007</v>
      </c>
      <c r="F6946">
        <f t="shared" si="217"/>
        <v>104800</v>
      </c>
      <c r="H6946" s="11">
        <v>7.9</v>
      </c>
      <c r="I6946">
        <v>8.8000000000000007</v>
      </c>
    </row>
    <row r="6947" spans="2:9" ht="30" x14ac:dyDescent="0.25">
      <c r="B6947" s="4">
        <v>104801</v>
      </c>
      <c r="C6947" s="8" t="s">
        <v>9482</v>
      </c>
      <c r="D6947" s="4" t="s">
        <v>64</v>
      </c>
      <c r="E6947" s="11">
        <f t="shared" si="216"/>
        <v>13.35</v>
      </c>
      <c r="F6947">
        <f t="shared" si="217"/>
        <v>104801</v>
      </c>
      <c r="H6947" s="14">
        <v>12.01</v>
      </c>
      <c r="I6947" s="811">
        <v>13.35</v>
      </c>
    </row>
    <row r="6948" spans="2:9" ht="30" x14ac:dyDescent="0.25">
      <c r="B6948" s="6">
        <v>104802</v>
      </c>
      <c r="C6948" s="9" t="s">
        <v>9483</v>
      </c>
      <c r="D6948" s="6" t="s">
        <v>64</v>
      </c>
      <c r="E6948" s="11">
        <f t="shared" si="216"/>
        <v>8.89</v>
      </c>
      <c r="F6948">
        <f t="shared" si="217"/>
        <v>104802</v>
      </c>
      <c r="H6948" s="11">
        <v>7.98</v>
      </c>
      <c r="I6948">
        <v>8.89</v>
      </c>
    </row>
    <row r="6949" spans="2:9" x14ac:dyDescent="0.25">
      <c r="B6949" s="4">
        <v>104803</v>
      </c>
      <c r="C6949" s="8" t="s">
        <v>9484</v>
      </c>
      <c r="D6949" s="4" t="s">
        <v>9</v>
      </c>
      <c r="E6949" s="11">
        <f t="shared" si="216"/>
        <v>4.32</v>
      </c>
      <c r="F6949">
        <f t="shared" si="217"/>
        <v>104803</v>
      </c>
      <c r="H6949" s="14">
        <v>3.88</v>
      </c>
      <c r="I6949" s="811">
        <v>4.32</v>
      </c>
    </row>
    <row r="6950" spans="2:9" ht="30" x14ac:dyDescent="0.25">
      <c r="B6950" s="6">
        <v>95967</v>
      </c>
      <c r="C6950" s="9" t="s">
        <v>1131</v>
      </c>
      <c r="D6950" s="6" t="s">
        <v>297</v>
      </c>
      <c r="E6950" s="11">
        <f t="shared" si="216"/>
        <v>153.1</v>
      </c>
      <c r="F6950">
        <f t="shared" si="217"/>
        <v>95967</v>
      </c>
      <c r="H6950" s="11">
        <v>133.62</v>
      </c>
      <c r="I6950">
        <v>153.1</v>
      </c>
    </row>
    <row r="6951" spans="2:9" ht="30" x14ac:dyDescent="0.25">
      <c r="B6951" s="4">
        <v>99059</v>
      </c>
      <c r="C6951" s="8" t="s">
        <v>18967</v>
      </c>
      <c r="D6951" s="4" t="s">
        <v>9</v>
      </c>
      <c r="E6951" s="11">
        <f t="shared" si="216"/>
        <v>60.44</v>
      </c>
      <c r="F6951">
        <f t="shared" si="217"/>
        <v>99059</v>
      </c>
      <c r="H6951" s="14">
        <v>56.84</v>
      </c>
      <c r="I6951" s="811">
        <v>60.44</v>
      </c>
    </row>
    <row r="6952" spans="2:9" x14ac:dyDescent="0.25">
      <c r="B6952" s="6">
        <v>99060</v>
      </c>
      <c r="C6952" s="9" t="s">
        <v>18968</v>
      </c>
      <c r="D6952" s="6" t="s">
        <v>42</v>
      </c>
      <c r="E6952" s="11">
        <f t="shared" si="216"/>
        <v>174.55</v>
      </c>
      <c r="F6952">
        <f t="shared" si="217"/>
        <v>99060</v>
      </c>
      <c r="H6952" s="11">
        <v>163.16</v>
      </c>
      <c r="I6952">
        <v>174.55</v>
      </c>
    </row>
    <row r="6953" spans="2:9" x14ac:dyDescent="0.25">
      <c r="B6953" s="4">
        <v>99061</v>
      </c>
      <c r="C6953" s="8" t="s">
        <v>18969</v>
      </c>
      <c r="D6953" s="4" t="s">
        <v>42</v>
      </c>
      <c r="E6953" s="11">
        <f t="shared" si="216"/>
        <v>109.1</v>
      </c>
      <c r="F6953">
        <f t="shared" si="217"/>
        <v>99061</v>
      </c>
      <c r="H6953" s="14">
        <v>101.81</v>
      </c>
      <c r="I6953" s="811">
        <v>109.1</v>
      </c>
    </row>
    <row r="6954" spans="2:9" x14ac:dyDescent="0.25">
      <c r="B6954" s="6">
        <v>99062</v>
      </c>
      <c r="C6954" s="9" t="s">
        <v>18970</v>
      </c>
      <c r="D6954" s="6" t="s">
        <v>42</v>
      </c>
      <c r="E6954" s="11">
        <f t="shared" si="216"/>
        <v>1.88</v>
      </c>
      <c r="F6954">
        <f t="shared" si="217"/>
        <v>99062</v>
      </c>
      <c r="H6954" s="11">
        <v>1.68</v>
      </c>
      <c r="I6954">
        <v>1.88</v>
      </c>
    </row>
    <row r="6955" spans="2:9" x14ac:dyDescent="0.25">
      <c r="B6955" s="4">
        <v>99063</v>
      </c>
      <c r="C6955" s="8" t="s">
        <v>18971</v>
      </c>
      <c r="D6955" s="4" t="s">
        <v>9</v>
      </c>
      <c r="E6955" s="11">
        <f t="shared" si="216"/>
        <v>8.52</v>
      </c>
      <c r="F6955">
        <f t="shared" si="217"/>
        <v>99063</v>
      </c>
      <c r="H6955" s="14">
        <v>7.84</v>
      </c>
      <c r="I6955" s="811">
        <v>8.52</v>
      </c>
    </row>
    <row r="6956" spans="2:9" x14ac:dyDescent="0.25">
      <c r="B6956" s="6">
        <v>105007</v>
      </c>
      <c r="C6956" s="9" t="s">
        <v>18972</v>
      </c>
      <c r="D6956" s="6" t="s">
        <v>42</v>
      </c>
      <c r="E6956" s="11">
        <f t="shared" si="216"/>
        <v>34.43</v>
      </c>
      <c r="F6956">
        <f t="shared" si="217"/>
        <v>105007</v>
      </c>
      <c r="H6956" s="11">
        <v>31</v>
      </c>
      <c r="I6956">
        <v>34.43</v>
      </c>
    </row>
    <row r="6957" spans="2:9" ht="30" x14ac:dyDescent="0.25">
      <c r="B6957" s="4">
        <v>105009</v>
      </c>
      <c r="C6957" s="8" t="s">
        <v>18973</v>
      </c>
      <c r="D6957" s="4" t="s">
        <v>9</v>
      </c>
      <c r="E6957" s="11">
        <f t="shared" si="216"/>
        <v>73.48</v>
      </c>
      <c r="F6957">
        <f t="shared" si="217"/>
        <v>105009</v>
      </c>
      <c r="H6957" s="14">
        <v>68.97</v>
      </c>
      <c r="I6957" s="811">
        <v>73.48</v>
      </c>
    </row>
    <row r="6958" spans="2:9" x14ac:dyDescent="0.25">
      <c r="B6958" s="6">
        <v>105011</v>
      </c>
      <c r="C6958" s="9" t="s">
        <v>18974</v>
      </c>
      <c r="D6958" s="6" t="s">
        <v>9</v>
      </c>
      <c r="E6958" s="11">
        <f t="shared" si="216"/>
        <v>0.52</v>
      </c>
      <c r="F6958">
        <f t="shared" si="217"/>
        <v>105011</v>
      </c>
      <c r="H6958" s="11">
        <v>0.49</v>
      </c>
      <c r="I6958">
        <v>0.52</v>
      </c>
    </row>
    <row r="6959" spans="2:9" x14ac:dyDescent="0.25">
      <c r="B6959" s="4">
        <v>93588</v>
      </c>
      <c r="C6959" s="8" t="s">
        <v>4484</v>
      </c>
      <c r="D6959" s="4" t="s">
        <v>1014</v>
      </c>
      <c r="E6959" s="11">
        <f t="shared" si="216"/>
        <v>3.16</v>
      </c>
      <c r="F6959">
        <f t="shared" si="217"/>
        <v>93588</v>
      </c>
      <c r="H6959" s="14">
        <v>3.11</v>
      </c>
      <c r="I6959" s="811">
        <v>3.16</v>
      </c>
    </row>
    <row r="6960" spans="2:9" ht="30" x14ac:dyDescent="0.25">
      <c r="B6960" s="6">
        <v>93589</v>
      </c>
      <c r="C6960" s="9" t="s">
        <v>4485</v>
      </c>
      <c r="D6960" s="6" t="s">
        <v>1014</v>
      </c>
      <c r="E6960" s="11">
        <f t="shared" si="216"/>
        <v>2.72</v>
      </c>
      <c r="F6960">
        <f t="shared" si="217"/>
        <v>93589</v>
      </c>
      <c r="H6960" s="11">
        <v>2.66</v>
      </c>
      <c r="I6960">
        <v>2.72</v>
      </c>
    </row>
    <row r="6961" spans="2:9" ht="30" x14ac:dyDescent="0.25">
      <c r="B6961" s="4">
        <v>93590</v>
      </c>
      <c r="C6961" s="8" t="s">
        <v>4486</v>
      </c>
      <c r="D6961" s="4" t="s">
        <v>1014</v>
      </c>
      <c r="E6961" s="11">
        <f t="shared" si="216"/>
        <v>0.99</v>
      </c>
      <c r="F6961">
        <f t="shared" si="217"/>
        <v>93590</v>
      </c>
      <c r="H6961" s="14">
        <v>0.97</v>
      </c>
      <c r="I6961" s="811">
        <v>0.99</v>
      </c>
    </row>
    <row r="6962" spans="2:9" x14ac:dyDescent="0.25">
      <c r="B6962" s="6">
        <v>93591</v>
      </c>
      <c r="C6962" s="9" t="s">
        <v>4487</v>
      </c>
      <c r="D6962" s="6" t="s">
        <v>1014</v>
      </c>
      <c r="E6962" s="11">
        <f t="shared" si="216"/>
        <v>2.76</v>
      </c>
      <c r="F6962">
        <f t="shared" si="217"/>
        <v>93591</v>
      </c>
      <c r="H6962" s="11">
        <v>2.71</v>
      </c>
      <c r="I6962">
        <v>2.76</v>
      </c>
    </row>
    <row r="6963" spans="2:9" ht="30" x14ac:dyDescent="0.25">
      <c r="B6963" s="4">
        <v>93592</v>
      </c>
      <c r="C6963" s="8" t="s">
        <v>4488</v>
      </c>
      <c r="D6963" s="4" t="s">
        <v>1014</v>
      </c>
      <c r="E6963" s="11">
        <f t="shared" si="216"/>
        <v>2.39</v>
      </c>
      <c r="F6963">
        <f t="shared" si="217"/>
        <v>93592</v>
      </c>
      <c r="H6963" s="14">
        <v>2.35</v>
      </c>
      <c r="I6963" s="811">
        <v>2.39</v>
      </c>
    </row>
    <row r="6964" spans="2:9" ht="30" x14ac:dyDescent="0.25">
      <c r="B6964" s="6">
        <v>93593</v>
      </c>
      <c r="C6964" s="9" t="s">
        <v>4489</v>
      </c>
      <c r="D6964" s="6" t="s">
        <v>1014</v>
      </c>
      <c r="E6964" s="11">
        <f t="shared" si="216"/>
        <v>0.87</v>
      </c>
      <c r="F6964">
        <f t="shared" si="217"/>
        <v>93593</v>
      </c>
      <c r="H6964" s="11">
        <v>0.86</v>
      </c>
      <c r="I6964">
        <v>0.87</v>
      </c>
    </row>
    <row r="6965" spans="2:9" x14ac:dyDescent="0.25">
      <c r="B6965" s="4">
        <v>93594</v>
      </c>
      <c r="C6965" s="8" t="s">
        <v>4490</v>
      </c>
      <c r="D6965" s="4" t="s">
        <v>1012</v>
      </c>
      <c r="E6965" s="11">
        <f t="shared" si="216"/>
        <v>2.11</v>
      </c>
      <c r="F6965">
        <f t="shared" si="217"/>
        <v>93594</v>
      </c>
      <c r="H6965" s="14">
        <v>2.0699999999999998</v>
      </c>
      <c r="I6965" s="811">
        <v>2.11</v>
      </c>
    </row>
    <row r="6966" spans="2:9" x14ac:dyDescent="0.25">
      <c r="B6966" s="6">
        <v>93595</v>
      </c>
      <c r="C6966" s="9" t="s">
        <v>4491</v>
      </c>
      <c r="D6966" s="6" t="s">
        <v>1012</v>
      </c>
      <c r="E6966" s="11">
        <f t="shared" si="216"/>
        <v>1.83</v>
      </c>
      <c r="F6966">
        <f t="shared" si="217"/>
        <v>93595</v>
      </c>
      <c r="H6966" s="11">
        <v>1.8</v>
      </c>
      <c r="I6966">
        <v>1.83</v>
      </c>
    </row>
    <row r="6967" spans="2:9" ht="30" x14ac:dyDescent="0.25">
      <c r="B6967" s="4">
        <v>93596</v>
      </c>
      <c r="C6967" s="8" t="s">
        <v>4492</v>
      </c>
      <c r="D6967" s="4" t="s">
        <v>1012</v>
      </c>
      <c r="E6967" s="11">
        <f t="shared" si="216"/>
        <v>0.66</v>
      </c>
      <c r="F6967">
        <f t="shared" si="217"/>
        <v>93596</v>
      </c>
      <c r="H6967" s="14">
        <v>0.65</v>
      </c>
      <c r="I6967" s="811">
        <v>0.66</v>
      </c>
    </row>
    <row r="6968" spans="2:9" x14ac:dyDescent="0.25">
      <c r="B6968" s="6">
        <v>93597</v>
      </c>
      <c r="C6968" s="9" t="s">
        <v>4493</v>
      </c>
      <c r="D6968" s="6" t="s">
        <v>1012</v>
      </c>
      <c r="E6968" s="11">
        <f t="shared" si="216"/>
        <v>1.83</v>
      </c>
      <c r="F6968">
        <f t="shared" si="217"/>
        <v>93597</v>
      </c>
      <c r="H6968" s="11">
        <v>1.8</v>
      </c>
      <c r="I6968">
        <v>1.83</v>
      </c>
    </row>
    <row r="6969" spans="2:9" x14ac:dyDescent="0.25">
      <c r="B6969" s="4">
        <v>93598</v>
      </c>
      <c r="C6969" s="8" t="s">
        <v>4494</v>
      </c>
      <c r="D6969" s="4" t="s">
        <v>1012</v>
      </c>
      <c r="E6969" s="11">
        <f t="shared" si="216"/>
        <v>1.58</v>
      </c>
      <c r="F6969">
        <f t="shared" si="217"/>
        <v>93598</v>
      </c>
      <c r="H6969" s="14">
        <v>1.56</v>
      </c>
      <c r="I6969" s="811">
        <v>1.58</v>
      </c>
    </row>
    <row r="6970" spans="2:9" ht="30" x14ac:dyDescent="0.25">
      <c r="B6970" s="6">
        <v>93599</v>
      </c>
      <c r="C6970" s="9" t="s">
        <v>4495</v>
      </c>
      <c r="D6970" s="6" t="s">
        <v>1012</v>
      </c>
      <c r="E6970" s="11">
        <f t="shared" si="216"/>
        <v>0.57999999999999996</v>
      </c>
      <c r="F6970">
        <f t="shared" si="217"/>
        <v>93599</v>
      </c>
      <c r="H6970" s="11">
        <v>0.56999999999999995</v>
      </c>
      <c r="I6970">
        <v>0.57999999999999996</v>
      </c>
    </row>
    <row r="6971" spans="2:9" x14ac:dyDescent="0.25">
      <c r="B6971" s="4">
        <v>95425</v>
      </c>
      <c r="C6971" s="8" t="s">
        <v>4496</v>
      </c>
      <c r="D6971" s="4" t="s">
        <v>1014</v>
      </c>
      <c r="E6971" s="11">
        <f t="shared" si="216"/>
        <v>2.33</v>
      </c>
      <c r="F6971">
        <f t="shared" si="217"/>
        <v>95425</v>
      </c>
      <c r="H6971" s="14">
        <v>2.2999999999999998</v>
      </c>
      <c r="I6971" s="811">
        <v>2.33</v>
      </c>
    </row>
    <row r="6972" spans="2:9" ht="30" x14ac:dyDescent="0.25">
      <c r="B6972" s="6">
        <v>95426</v>
      </c>
      <c r="C6972" s="9" t="s">
        <v>4497</v>
      </c>
      <c r="D6972" s="6" t="s">
        <v>1014</v>
      </c>
      <c r="E6972" s="11">
        <f t="shared" si="216"/>
        <v>2.02</v>
      </c>
      <c r="F6972">
        <f t="shared" si="217"/>
        <v>95426</v>
      </c>
      <c r="H6972" s="11">
        <v>1.99</v>
      </c>
      <c r="I6972">
        <v>2.02</v>
      </c>
    </row>
    <row r="6973" spans="2:9" ht="30" x14ac:dyDescent="0.25">
      <c r="B6973" s="4">
        <v>95427</v>
      </c>
      <c r="C6973" s="8" t="s">
        <v>4498</v>
      </c>
      <c r="D6973" s="4" t="s">
        <v>1014</v>
      </c>
      <c r="E6973" s="11">
        <f t="shared" si="216"/>
        <v>0.76</v>
      </c>
      <c r="F6973">
        <f t="shared" si="217"/>
        <v>95427</v>
      </c>
      <c r="H6973" s="14">
        <v>0.75</v>
      </c>
      <c r="I6973" s="811">
        <v>0.76</v>
      </c>
    </row>
    <row r="6974" spans="2:9" x14ac:dyDescent="0.25">
      <c r="B6974" s="6">
        <v>95428</v>
      </c>
      <c r="C6974" s="9" t="s">
        <v>4499</v>
      </c>
      <c r="D6974" s="6" t="s">
        <v>1012</v>
      </c>
      <c r="E6974" s="11">
        <f t="shared" si="216"/>
        <v>1.57</v>
      </c>
      <c r="F6974">
        <f t="shared" si="217"/>
        <v>95428</v>
      </c>
      <c r="H6974" s="11">
        <v>1.55</v>
      </c>
      <c r="I6974">
        <v>1.57</v>
      </c>
    </row>
    <row r="6975" spans="2:9" x14ac:dyDescent="0.25">
      <c r="B6975" s="4">
        <v>95429</v>
      </c>
      <c r="C6975" s="8" t="s">
        <v>4500</v>
      </c>
      <c r="D6975" s="4" t="s">
        <v>1012</v>
      </c>
      <c r="E6975" s="11">
        <f t="shared" si="216"/>
        <v>1.36</v>
      </c>
      <c r="F6975">
        <f t="shared" si="217"/>
        <v>95429</v>
      </c>
      <c r="H6975" s="14">
        <v>1.35</v>
      </c>
      <c r="I6975" s="811">
        <v>1.36</v>
      </c>
    </row>
    <row r="6976" spans="2:9" ht="30" x14ac:dyDescent="0.25">
      <c r="B6976" s="6">
        <v>95430</v>
      </c>
      <c r="C6976" s="9" t="s">
        <v>4501</v>
      </c>
      <c r="D6976" s="6" t="s">
        <v>1012</v>
      </c>
      <c r="E6976" s="11">
        <f t="shared" si="216"/>
        <v>0.47</v>
      </c>
      <c r="F6976">
        <f t="shared" si="217"/>
        <v>95430</v>
      </c>
      <c r="H6976" s="11">
        <v>0.47</v>
      </c>
      <c r="I6976">
        <v>0.47</v>
      </c>
    </row>
    <row r="6977" spans="2:9" ht="30" x14ac:dyDescent="0.25">
      <c r="B6977" s="4">
        <v>95875</v>
      </c>
      <c r="C6977" s="8" t="s">
        <v>4502</v>
      </c>
      <c r="D6977" s="4" t="s">
        <v>1014</v>
      </c>
      <c r="E6977" s="11">
        <f t="shared" si="216"/>
        <v>2.5099999999999998</v>
      </c>
      <c r="F6977">
        <f t="shared" si="217"/>
        <v>95875</v>
      </c>
      <c r="H6977" s="14">
        <v>2.46</v>
      </c>
      <c r="I6977" s="811">
        <v>2.5099999999999998</v>
      </c>
    </row>
    <row r="6978" spans="2:9" ht="30" x14ac:dyDescent="0.25">
      <c r="B6978" s="6">
        <v>95876</v>
      </c>
      <c r="C6978" s="9" t="s">
        <v>4503</v>
      </c>
      <c r="D6978" s="6" t="s">
        <v>1014</v>
      </c>
      <c r="E6978" s="11">
        <f t="shared" si="216"/>
        <v>2.16</v>
      </c>
      <c r="F6978">
        <f t="shared" si="217"/>
        <v>95876</v>
      </c>
      <c r="H6978" s="11">
        <v>2.14</v>
      </c>
      <c r="I6978">
        <v>2.16</v>
      </c>
    </row>
    <row r="6979" spans="2:9" ht="30" x14ac:dyDescent="0.25">
      <c r="B6979" s="4">
        <v>95877</v>
      </c>
      <c r="C6979" s="8" t="s">
        <v>4504</v>
      </c>
      <c r="D6979" s="4" t="s">
        <v>1014</v>
      </c>
      <c r="E6979" s="11">
        <f t="shared" ref="E6979:E7042" si="218">IF($K$2=$H$1,H6979,I6979)</f>
        <v>1.86</v>
      </c>
      <c r="F6979">
        <f t="shared" si="217"/>
        <v>95877</v>
      </c>
      <c r="H6979" s="14">
        <v>1.83</v>
      </c>
      <c r="I6979" s="811">
        <v>1.86</v>
      </c>
    </row>
    <row r="6980" spans="2:9" ht="30" x14ac:dyDescent="0.25">
      <c r="B6980" s="6">
        <v>95878</v>
      </c>
      <c r="C6980" s="9" t="s">
        <v>4505</v>
      </c>
      <c r="D6980" s="6" t="s">
        <v>1012</v>
      </c>
      <c r="E6980" s="11">
        <f t="shared" si="218"/>
        <v>1.69</v>
      </c>
      <c r="F6980">
        <f t="shared" ref="F6980:F7043" si="219">IF(LEN($B6980)=7,CONCATENATE(MID($B6980,1,6),"00",RIGHT($B6980,1)),IF(LEN($B6980)=8,CONCATENATE(MID($B6980,1,6),"0",RIGHT($B6980,2)),$B6980))</f>
        <v>95878</v>
      </c>
      <c r="H6980" s="11">
        <v>1.66</v>
      </c>
      <c r="I6980">
        <v>1.69</v>
      </c>
    </row>
    <row r="6981" spans="2:9" ht="30" x14ac:dyDescent="0.25">
      <c r="B6981" s="4">
        <v>95879</v>
      </c>
      <c r="C6981" s="8" t="s">
        <v>4506</v>
      </c>
      <c r="D6981" s="4" t="s">
        <v>1012</v>
      </c>
      <c r="E6981" s="11">
        <f t="shared" si="218"/>
        <v>1.46</v>
      </c>
      <c r="F6981">
        <f t="shared" si="219"/>
        <v>95879</v>
      </c>
      <c r="H6981" s="14">
        <v>1.44</v>
      </c>
      <c r="I6981" s="811">
        <v>1.46</v>
      </c>
    </row>
    <row r="6982" spans="2:9" ht="30" x14ac:dyDescent="0.25">
      <c r="B6982" s="6">
        <v>95880</v>
      </c>
      <c r="C6982" s="9" t="s">
        <v>4507</v>
      </c>
      <c r="D6982" s="6" t="s">
        <v>1012</v>
      </c>
      <c r="E6982" s="11">
        <f t="shared" si="218"/>
        <v>1.24</v>
      </c>
      <c r="F6982">
        <f t="shared" si="219"/>
        <v>95880</v>
      </c>
      <c r="H6982" s="11">
        <v>1.23</v>
      </c>
      <c r="I6982">
        <v>1.24</v>
      </c>
    </row>
    <row r="6983" spans="2:9" x14ac:dyDescent="0.25">
      <c r="B6983" s="4">
        <v>97912</v>
      </c>
      <c r="C6983" s="8" t="s">
        <v>4508</v>
      </c>
      <c r="D6983" s="4" t="s">
        <v>1014</v>
      </c>
      <c r="E6983" s="11">
        <f t="shared" si="218"/>
        <v>3.79</v>
      </c>
      <c r="F6983">
        <f t="shared" si="219"/>
        <v>97912</v>
      </c>
      <c r="H6983" s="14">
        <v>3.7</v>
      </c>
      <c r="I6983" s="811">
        <v>3.79</v>
      </c>
    </row>
    <row r="6984" spans="2:9" ht="30" x14ac:dyDescent="0.25">
      <c r="B6984" s="6">
        <v>97913</v>
      </c>
      <c r="C6984" s="9" t="s">
        <v>4509</v>
      </c>
      <c r="D6984" s="6" t="s">
        <v>1014</v>
      </c>
      <c r="E6984" s="11">
        <f t="shared" si="218"/>
        <v>3.29</v>
      </c>
      <c r="F6984">
        <f t="shared" si="219"/>
        <v>97913</v>
      </c>
      <c r="H6984" s="11">
        <v>3.21</v>
      </c>
      <c r="I6984">
        <v>3.29</v>
      </c>
    </row>
    <row r="6985" spans="2:9" ht="30" x14ac:dyDescent="0.25">
      <c r="B6985" s="4">
        <v>97914</v>
      </c>
      <c r="C6985" s="8" t="s">
        <v>4510</v>
      </c>
      <c r="D6985" s="4" t="s">
        <v>1014</v>
      </c>
      <c r="E6985" s="11">
        <f t="shared" si="218"/>
        <v>3.01</v>
      </c>
      <c r="F6985">
        <f t="shared" si="219"/>
        <v>97914</v>
      </c>
      <c r="H6985" s="14">
        <v>2.94</v>
      </c>
      <c r="I6985" s="811">
        <v>3.01</v>
      </c>
    </row>
    <row r="6986" spans="2:9" ht="30" x14ac:dyDescent="0.25">
      <c r="B6986" s="6">
        <v>97915</v>
      </c>
      <c r="C6986" s="9" t="s">
        <v>4511</v>
      </c>
      <c r="D6986" s="6" t="s">
        <v>1014</v>
      </c>
      <c r="E6986" s="11">
        <f t="shared" si="218"/>
        <v>1.2</v>
      </c>
      <c r="F6986">
        <f t="shared" si="219"/>
        <v>97915</v>
      </c>
      <c r="H6986" s="11">
        <v>1.17</v>
      </c>
      <c r="I6986">
        <v>1.2</v>
      </c>
    </row>
    <row r="6987" spans="2:9" x14ac:dyDescent="0.25">
      <c r="B6987" s="4">
        <v>100937</v>
      </c>
      <c r="C6987" s="8" t="s">
        <v>4512</v>
      </c>
      <c r="D6987" s="4" t="s">
        <v>1014</v>
      </c>
      <c r="E6987" s="11">
        <f t="shared" si="218"/>
        <v>9.0399999999999991</v>
      </c>
      <c r="F6987">
        <f t="shared" si="219"/>
        <v>100937</v>
      </c>
      <c r="H6987" s="14">
        <v>8.83</v>
      </c>
      <c r="I6987" s="811">
        <v>9.0399999999999991</v>
      </c>
    </row>
    <row r="6988" spans="2:9" x14ac:dyDescent="0.25">
      <c r="B6988" s="6">
        <v>100938</v>
      </c>
      <c r="C6988" s="9" t="s">
        <v>4513</v>
      </c>
      <c r="D6988" s="6" t="s">
        <v>1014</v>
      </c>
      <c r="E6988" s="11">
        <f t="shared" si="218"/>
        <v>7.55</v>
      </c>
      <c r="F6988">
        <f t="shared" si="219"/>
        <v>100938</v>
      </c>
      <c r="H6988" s="11">
        <v>7.42</v>
      </c>
      <c r="I6988">
        <v>7.55</v>
      </c>
    </row>
    <row r="6989" spans="2:9" x14ac:dyDescent="0.25">
      <c r="B6989" s="4">
        <v>100939</v>
      </c>
      <c r="C6989" s="8" t="s">
        <v>4514</v>
      </c>
      <c r="D6989" s="4" t="s">
        <v>1014</v>
      </c>
      <c r="E6989" s="11">
        <f t="shared" si="218"/>
        <v>6.59</v>
      </c>
      <c r="F6989">
        <f t="shared" si="219"/>
        <v>100939</v>
      </c>
      <c r="H6989" s="14">
        <v>6.49</v>
      </c>
      <c r="I6989" s="811">
        <v>6.59</v>
      </c>
    </row>
    <row r="6990" spans="2:9" x14ac:dyDescent="0.25">
      <c r="B6990" s="6">
        <v>100940</v>
      </c>
      <c r="C6990" s="9" t="s">
        <v>4515</v>
      </c>
      <c r="D6990" s="6" t="s">
        <v>1014</v>
      </c>
      <c r="E6990" s="11">
        <f t="shared" si="218"/>
        <v>5.61</v>
      </c>
      <c r="F6990">
        <f t="shared" si="219"/>
        <v>100940</v>
      </c>
      <c r="H6990" s="11">
        <v>5.55</v>
      </c>
      <c r="I6990">
        <v>5.61</v>
      </c>
    </row>
    <row r="6991" spans="2:9" x14ac:dyDescent="0.25">
      <c r="B6991" s="4">
        <v>100941</v>
      </c>
      <c r="C6991" s="8" t="s">
        <v>4516</v>
      </c>
      <c r="D6991" s="4" t="s">
        <v>1012</v>
      </c>
      <c r="E6991" s="11">
        <f t="shared" si="218"/>
        <v>6.02</v>
      </c>
      <c r="F6991">
        <f t="shared" si="219"/>
        <v>100941</v>
      </c>
      <c r="H6991" s="14">
        <v>5.89</v>
      </c>
      <c r="I6991" s="811">
        <v>6.02</v>
      </c>
    </row>
    <row r="6992" spans="2:9" x14ac:dyDescent="0.25">
      <c r="B6992" s="6">
        <v>100942</v>
      </c>
      <c r="C6992" s="9" t="s">
        <v>4517</v>
      </c>
      <c r="D6992" s="6" t="s">
        <v>1012</v>
      </c>
      <c r="E6992" s="11">
        <f t="shared" si="218"/>
        <v>5.03</v>
      </c>
      <c r="F6992">
        <f t="shared" si="219"/>
        <v>100942</v>
      </c>
      <c r="H6992" s="11">
        <v>4.95</v>
      </c>
      <c r="I6992">
        <v>5.03</v>
      </c>
    </row>
    <row r="6993" spans="2:9" x14ac:dyDescent="0.25">
      <c r="B6993" s="4">
        <v>100943</v>
      </c>
      <c r="C6993" s="8" t="s">
        <v>4518</v>
      </c>
      <c r="D6993" s="4" t="s">
        <v>1012</v>
      </c>
      <c r="E6993" s="11">
        <f t="shared" si="218"/>
        <v>4.37</v>
      </c>
      <c r="F6993">
        <f t="shared" si="219"/>
        <v>100943</v>
      </c>
      <c r="H6993" s="14">
        <v>4.3099999999999996</v>
      </c>
      <c r="I6993" s="811">
        <v>4.37</v>
      </c>
    </row>
    <row r="6994" spans="2:9" x14ac:dyDescent="0.25">
      <c r="B6994" s="6">
        <v>100944</v>
      </c>
      <c r="C6994" s="9" t="s">
        <v>4519</v>
      </c>
      <c r="D6994" s="6" t="s">
        <v>1012</v>
      </c>
      <c r="E6994" s="11">
        <f t="shared" si="218"/>
        <v>3.75</v>
      </c>
      <c r="F6994">
        <f t="shared" si="219"/>
        <v>100944</v>
      </c>
      <c r="H6994" s="11">
        <v>3.71</v>
      </c>
      <c r="I6994">
        <v>3.75</v>
      </c>
    </row>
    <row r="6995" spans="2:9" x14ac:dyDescent="0.25">
      <c r="B6995" s="4">
        <v>100945</v>
      </c>
      <c r="C6995" s="8" t="s">
        <v>4520</v>
      </c>
      <c r="D6995" s="4" t="s">
        <v>1012</v>
      </c>
      <c r="E6995" s="11">
        <f t="shared" si="218"/>
        <v>2.86</v>
      </c>
      <c r="F6995">
        <f t="shared" si="219"/>
        <v>100945</v>
      </c>
      <c r="H6995" s="14">
        <v>2.8</v>
      </c>
      <c r="I6995" s="811">
        <v>2.86</v>
      </c>
    </row>
    <row r="6996" spans="2:9" x14ac:dyDescent="0.25">
      <c r="B6996" s="6">
        <v>100946</v>
      </c>
      <c r="C6996" s="9" t="s">
        <v>4521</v>
      </c>
      <c r="D6996" s="6" t="s">
        <v>1012</v>
      </c>
      <c r="E6996" s="11">
        <f t="shared" si="218"/>
        <v>2.46</v>
      </c>
      <c r="F6996">
        <f t="shared" si="219"/>
        <v>100946</v>
      </c>
      <c r="H6996" s="11">
        <v>2.41</v>
      </c>
      <c r="I6996">
        <v>2.46</v>
      </c>
    </row>
    <row r="6997" spans="2:9" x14ac:dyDescent="0.25">
      <c r="B6997" s="4">
        <v>100947</v>
      </c>
      <c r="C6997" s="8" t="s">
        <v>4522</v>
      </c>
      <c r="D6997" s="4" t="s">
        <v>1012</v>
      </c>
      <c r="E6997" s="11">
        <f t="shared" si="218"/>
        <v>2.27</v>
      </c>
      <c r="F6997">
        <f t="shared" si="219"/>
        <v>100947</v>
      </c>
      <c r="H6997" s="14">
        <v>2.2200000000000002</v>
      </c>
      <c r="I6997" s="811">
        <v>2.27</v>
      </c>
    </row>
    <row r="6998" spans="2:9" ht="30" x14ac:dyDescent="0.25">
      <c r="B6998" s="6">
        <v>100948</v>
      </c>
      <c r="C6998" s="9" t="s">
        <v>4523</v>
      </c>
      <c r="D6998" s="6" t="s">
        <v>1012</v>
      </c>
      <c r="E6998" s="11">
        <f t="shared" si="218"/>
        <v>0.9</v>
      </c>
      <c r="F6998">
        <f t="shared" si="219"/>
        <v>100948</v>
      </c>
      <c r="H6998" s="11">
        <v>0.88</v>
      </c>
      <c r="I6998">
        <v>0.9</v>
      </c>
    </row>
    <row r="6999" spans="2:9" x14ac:dyDescent="0.25">
      <c r="B6999" s="4">
        <v>100949</v>
      </c>
      <c r="C6999" s="8" t="s">
        <v>4524</v>
      </c>
      <c r="D6999" s="4" t="s">
        <v>1012</v>
      </c>
      <c r="E6999" s="11">
        <f t="shared" si="218"/>
        <v>6.8</v>
      </c>
      <c r="F6999">
        <f t="shared" si="219"/>
        <v>100949</v>
      </c>
      <c r="H6999" s="14">
        <v>6.67</v>
      </c>
      <c r="I6999" s="811">
        <v>6.8</v>
      </c>
    </row>
    <row r="7000" spans="2:9" ht="30" x14ac:dyDescent="0.25">
      <c r="B7000" s="6">
        <v>100950</v>
      </c>
      <c r="C7000" s="9" t="s">
        <v>4525</v>
      </c>
      <c r="D7000" s="6" t="s">
        <v>1012</v>
      </c>
      <c r="E7000" s="11">
        <f t="shared" si="218"/>
        <v>3.64</v>
      </c>
      <c r="F7000">
        <f t="shared" si="219"/>
        <v>100950</v>
      </c>
      <c r="H7000" s="11">
        <v>3.57</v>
      </c>
      <c r="I7000">
        <v>3.64</v>
      </c>
    </row>
    <row r="7001" spans="2:9" ht="30" x14ac:dyDescent="0.25">
      <c r="B7001" s="4">
        <v>100951</v>
      </c>
      <c r="C7001" s="8" t="s">
        <v>4526</v>
      </c>
      <c r="D7001" s="4" t="s">
        <v>1012</v>
      </c>
      <c r="E7001" s="11">
        <f t="shared" si="218"/>
        <v>3.14</v>
      </c>
      <c r="F7001">
        <f t="shared" si="219"/>
        <v>100951</v>
      </c>
      <c r="H7001" s="14">
        <v>3.08</v>
      </c>
      <c r="I7001" s="811">
        <v>3.14</v>
      </c>
    </row>
    <row r="7002" spans="2:9" ht="30" x14ac:dyDescent="0.25">
      <c r="B7002" s="6">
        <v>100952</v>
      </c>
      <c r="C7002" s="9" t="s">
        <v>4527</v>
      </c>
      <c r="D7002" s="6" t="s">
        <v>1012</v>
      </c>
      <c r="E7002" s="11">
        <f t="shared" si="218"/>
        <v>2.89</v>
      </c>
      <c r="F7002">
        <f t="shared" si="219"/>
        <v>100952</v>
      </c>
      <c r="H7002" s="11">
        <v>2.84</v>
      </c>
      <c r="I7002">
        <v>2.89</v>
      </c>
    </row>
    <row r="7003" spans="2:9" ht="30" x14ac:dyDescent="0.25">
      <c r="B7003" s="4">
        <v>100953</v>
      </c>
      <c r="C7003" s="8" t="s">
        <v>4528</v>
      </c>
      <c r="D7003" s="4" t="s">
        <v>1012</v>
      </c>
      <c r="E7003" s="11">
        <f t="shared" si="218"/>
        <v>1.1399999999999999</v>
      </c>
      <c r="F7003">
        <f t="shared" si="219"/>
        <v>100953</v>
      </c>
      <c r="H7003" s="14">
        <v>1.1299999999999999</v>
      </c>
      <c r="I7003" s="811">
        <v>1.1399999999999999</v>
      </c>
    </row>
    <row r="7004" spans="2:9" ht="30" x14ac:dyDescent="0.25">
      <c r="B7004" s="6">
        <v>100954</v>
      </c>
      <c r="C7004" s="9" t="s">
        <v>4529</v>
      </c>
      <c r="D7004" s="6" t="s">
        <v>1012</v>
      </c>
      <c r="E7004" s="11">
        <f t="shared" si="218"/>
        <v>8.65</v>
      </c>
      <c r="F7004">
        <f t="shared" si="219"/>
        <v>100954</v>
      </c>
      <c r="H7004" s="11">
        <v>8.5</v>
      </c>
      <c r="I7004">
        <v>8.65</v>
      </c>
    </row>
    <row r="7005" spans="2:9" x14ac:dyDescent="0.25">
      <c r="B7005" s="4">
        <v>100955</v>
      </c>
      <c r="C7005" s="8" t="s">
        <v>4530</v>
      </c>
      <c r="D7005" s="4" t="s">
        <v>1014</v>
      </c>
      <c r="E7005" s="11">
        <f t="shared" si="218"/>
        <v>4.97</v>
      </c>
      <c r="F7005">
        <f t="shared" si="219"/>
        <v>100955</v>
      </c>
      <c r="H7005" s="14">
        <v>4.88</v>
      </c>
      <c r="I7005" s="811">
        <v>4.97</v>
      </c>
    </row>
    <row r="7006" spans="2:9" x14ac:dyDescent="0.25">
      <c r="B7006" s="6">
        <v>100956</v>
      </c>
      <c r="C7006" s="9" t="s">
        <v>4531</v>
      </c>
      <c r="D7006" s="6" t="s">
        <v>1014</v>
      </c>
      <c r="E7006" s="11">
        <f t="shared" si="218"/>
        <v>4.32</v>
      </c>
      <c r="F7006">
        <f t="shared" si="219"/>
        <v>100956</v>
      </c>
      <c r="H7006" s="11">
        <v>4.24</v>
      </c>
      <c r="I7006">
        <v>4.32</v>
      </c>
    </row>
    <row r="7007" spans="2:9" x14ac:dyDescent="0.25">
      <c r="B7007" s="4">
        <v>100957</v>
      </c>
      <c r="C7007" s="8" t="s">
        <v>4532</v>
      </c>
      <c r="D7007" s="4" t="s">
        <v>1014</v>
      </c>
      <c r="E7007" s="11">
        <f t="shared" si="218"/>
        <v>3.95</v>
      </c>
      <c r="F7007">
        <f t="shared" si="219"/>
        <v>100957</v>
      </c>
      <c r="H7007" s="14">
        <v>3.88</v>
      </c>
      <c r="I7007" s="811">
        <v>3.95</v>
      </c>
    </row>
    <row r="7008" spans="2:9" ht="30" x14ac:dyDescent="0.25">
      <c r="B7008" s="6">
        <v>100958</v>
      </c>
      <c r="C7008" s="9" t="s">
        <v>4533</v>
      </c>
      <c r="D7008" s="6" t="s">
        <v>1014</v>
      </c>
      <c r="E7008" s="11">
        <f t="shared" si="218"/>
        <v>1.58</v>
      </c>
      <c r="F7008">
        <f t="shared" si="219"/>
        <v>100958</v>
      </c>
      <c r="H7008" s="11">
        <v>1.56</v>
      </c>
      <c r="I7008">
        <v>1.58</v>
      </c>
    </row>
    <row r="7009" spans="2:9" x14ac:dyDescent="0.25">
      <c r="B7009" s="4">
        <v>100959</v>
      </c>
      <c r="C7009" s="8" t="s">
        <v>4534</v>
      </c>
      <c r="D7009" s="4" t="s">
        <v>1014</v>
      </c>
      <c r="E7009" s="11">
        <f t="shared" si="218"/>
        <v>11.85</v>
      </c>
      <c r="F7009">
        <f t="shared" si="219"/>
        <v>100959</v>
      </c>
      <c r="H7009" s="14">
        <v>11.65</v>
      </c>
      <c r="I7009" s="811">
        <v>11.85</v>
      </c>
    </row>
    <row r="7010" spans="2:9" x14ac:dyDescent="0.25">
      <c r="B7010" s="6">
        <v>100960</v>
      </c>
      <c r="C7010" s="9" t="s">
        <v>4535</v>
      </c>
      <c r="D7010" s="6" t="s">
        <v>1014</v>
      </c>
      <c r="E7010" s="11">
        <f t="shared" si="218"/>
        <v>3.68</v>
      </c>
      <c r="F7010">
        <f t="shared" si="219"/>
        <v>100960</v>
      </c>
      <c r="H7010" s="11">
        <v>3.64</v>
      </c>
      <c r="I7010">
        <v>3.68</v>
      </c>
    </row>
    <row r="7011" spans="2:9" x14ac:dyDescent="0.25">
      <c r="B7011" s="4">
        <v>100961</v>
      </c>
      <c r="C7011" s="8" t="s">
        <v>4536</v>
      </c>
      <c r="D7011" s="4" t="s">
        <v>1014</v>
      </c>
      <c r="E7011" s="11">
        <f t="shared" si="218"/>
        <v>3.2</v>
      </c>
      <c r="F7011">
        <f t="shared" si="219"/>
        <v>100961</v>
      </c>
      <c r="H7011" s="14">
        <v>3.14</v>
      </c>
      <c r="I7011" s="811">
        <v>3.2</v>
      </c>
    </row>
    <row r="7012" spans="2:9" x14ac:dyDescent="0.25">
      <c r="B7012" s="6">
        <v>100962</v>
      </c>
      <c r="C7012" s="9" t="s">
        <v>4537</v>
      </c>
      <c r="D7012" s="6" t="s">
        <v>1014</v>
      </c>
      <c r="E7012" s="11">
        <f t="shared" si="218"/>
        <v>2.91</v>
      </c>
      <c r="F7012">
        <f t="shared" si="219"/>
        <v>100962</v>
      </c>
      <c r="H7012" s="11">
        <v>2.87</v>
      </c>
      <c r="I7012">
        <v>2.91</v>
      </c>
    </row>
    <row r="7013" spans="2:9" ht="30" x14ac:dyDescent="0.25">
      <c r="B7013" s="4">
        <v>100963</v>
      </c>
      <c r="C7013" s="8" t="s">
        <v>4538</v>
      </c>
      <c r="D7013" s="4" t="s">
        <v>1014</v>
      </c>
      <c r="E7013" s="11">
        <f t="shared" si="218"/>
        <v>1.1499999999999999</v>
      </c>
      <c r="F7013">
        <f t="shared" si="219"/>
        <v>100963</v>
      </c>
      <c r="H7013" s="14">
        <v>1.1299999999999999</v>
      </c>
      <c r="I7013" s="811">
        <v>1.1499999999999999</v>
      </c>
    </row>
    <row r="7014" spans="2:9" x14ac:dyDescent="0.25">
      <c r="B7014" s="6">
        <v>100964</v>
      </c>
      <c r="C7014" s="9" t="s">
        <v>4539</v>
      </c>
      <c r="D7014" s="6" t="s">
        <v>1014</v>
      </c>
      <c r="E7014" s="11">
        <f t="shared" si="218"/>
        <v>8.85</v>
      </c>
      <c r="F7014">
        <f t="shared" si="219"/>
        <v>100964</v>
      </c>
      <c r="H7014" s="11">
        <v>8.73</v>
      </c>
      <c r="I7014">
        <v>8.85</v>
      </c>
    </row>
    <row r="7015" spans="2:9" ht="30" x14ac:dyDescent="0.25">
      <c r="B7015" s="4">
        <v>100973</v>
      </c>
      <c r="C7015" s="8" t="s">
        <v>4540</v>
      </c>
      <c r="D7015" s="4" t="s">
        <v>7</v>
      </c>
      <c r="E7015" s="11">
        <f t="shared" si="218"/>
        <v>8.76</v>
      </c>
      <c r="F7015">
        <f t="shared" si="219"/>
        <v>100973</v>
      </c>
      <c r="H7015" s="14">
        <v>8.5399999999999991</v>
      </c>
      <c r="I7015" s="811">
        <v>8.76</v>
      </c>
    </row>
    <row r="7016" spans="2:9" ht="30" x14ac:dyDescent="0.25">
      <c r="B7016" s="6">
        <v>100974</v>
      </c>
      <c r="C7016" s="9" t="s">
        <v>4541</v>
      </c>
      <c r="D7016" s="6" t="s">
        <v>7</v>
      </c>
      <c r="E7016" s="11">
        <f t="shared" si="218"/>
        <v>8.4600000000000009</v>
      </c>
      <c r="F7016">
        <f t="shared" si="219"/>
        <v>100974</v>
      </c>
      <c r="H7016" s="11">
        <v>8.3000000000000007</v>
      </c>
      <c r="I7016">
        <v>8.4600000000000009</v>
      </c>
    </row>
    <row r="7017" spans="2:9" ht="30" x14ac:dyDescent="0.25">
      <c r="B7017" s="4">
        <v>100975</v>
      </c>
      <c r="C7017" s="8" t="s">
        <v>4542</v>
      </c>
      <c r="D7017" s="4" t="s">
        <v>7</v>
      </c>
      <c r="E7017" s="11">
        <f t="shared" si="218"/>
        <v>8.52</v>
      </c>
      <c r="F7017">
        <f t="shared" si="219"/>
        <v>100975</v>
      </c>
      <c r="H7017" s="14">
        <v>8.3800000000000008</v>
      </c>
      <c r="I7017" s="811">
        <v>8.52</v>
      </c>
    </row>
    <row r="7018" spans="2:9" ht="30" x14ac:dyDescent="0.25">
      <c r="B7018" s="6">
        <v>100965</v>
      </c>
      <c r="C7018" s="9" t="s">
        <v>4543</v>
      </c>
      <c r="D7018" s="6" t="s">
        <v>1012</v>
      </c>
      <c r="E7018" s="11">
        <f t="shared" si="218"/>
        <v>1.79</v>
      </c>
      <c r="F7018">
        <f t="shared" si="219"/>
        <v>100965</v>
      </c>
      <c r="H7018" s="11">
        <v>1.78</v>
      </c>
      <c r="I7018">
        <v>1.79</v>
      </c>
    </row>
    <row r="7019" spans="2:9" ht="30" x14ac:dyDescent="0.25">
      <c r="B7019" s="4">
        <v>100966</v>
      </c>
      <c r="C7019" s="8" t="s">
        <v>4544</v>
      </c>
      <c r="D7019" s="4" t="s">
        <v>1012</v>
      </c>
      <c r="E7019" s="11">
        <f t="shared" si="218"/>
        <v>1.54</v>
      </c>
      <c r="F7019">
        <f t="shared" si="219"/>
        <v>100966</v>
      </c>
      <c r="H7019" s="14">
        <v>1.52</v>
      </c>
      <c r="I7019" s="811">
        <v>1.54</v>
      </c>
    </row>
    <row r="7020" spans="2:9" ht="30" x14ac:dyDescent="0.25">
      <c r="B7020" s="6">
        <v>100969</v>
      </c>
      <c r="C7020" s="9" t="s">
        <v>4547</v>
      </c>
      <c r="D7020" s="6" t="s">
        <v>1012</v>
      </c>
      <c r="E7020" s="11">
        <f t="shared" si="218"/>
        <v>2.36</v>
      </c>
      <c r="F7020">
        <f t="shared" si="219"/>
        <v>100969</v>
      </c>
      <c r="H7020" s="11">
        <v>2.33</v>
      </c>
      <c r="I7020">
        <v>2.36</v>
      </c>
    </row>
    <row r="7021" spans="2:9" ht="30" x14ac:dyDescent="0.25">
      <c r="B7021" s="4">
        <v>100970</v>
      </c>
      <c r="C7021" s="8" t="s">
        <v>4548</v>
      </c>
      <c r="D7021" s="4" t="s">
        <v>1012</v>
      </c>
      <c r="E7021" s="11">
        <f t="shared" si="218"/>
        <v>2</v>
      </c>
      <c r="F7021">
        <f t="shared" si="219"/>
        <v>100970</v>
      </c>
      <c r="H7021" s="14">
        <v>1.97</v>
      </c>
      <c r="I7021" s="811">
        <v>2</v>
      </c>
    </row>
    <row r="7022" spans="2:9" ht="30" x14ac:dyDescent="0.25">
      <c r="B7022" s="6">
        <v>102330</v>
      </c>
      <c r="C7022" s="9" t="s">
        <v>4545</v>
      </c>
      <c r="D7022" s="6" t="s">
        <v>1012</v>
      </c>
      <c r="E7022" s="11">
        <f t="shared" si="218"/>
        <v>1.43</v>
      </c>
      <c r="F7022">
        <f t="shared" si="219"/>
        <v>102330</v>
      </c>
      <c r="H7022" s="11">
        <v>1.42</v>
      </c>
      <c r="I7022">
        <v>1.43</v>
      </c>
    </row>
    <row r="7023" spans="2:9" ht="30" x14ac:dyDescent="0.25">
      <c r="B7023" s="4">
        <v>102331</v>
      </c>
      <c r="C7023" s="8" t="s">
        <v>4546</v>
      </c>
      <c r="D7023" s="4" t="s">
        <v>1012</v>
      </c>
      <c r="E7023" s="11">
        <f t="shared" si="218"/>
        <v>0.56000000000000005</v>
      </c>
      <c r="F7023">
        <f t="shared" si="219"/>
        <v>102331</v>
      </c>
      <c r="H7023" s="14">
        <v>0.55000000000000004</v>
      </c>
      <c r="I7023" s="811">
        <v>0.56000000000000005</v>
      </c>
    </row>
    <row r="7024" spans="2:9" ht="30" x14ac:dyDescent="0.25">
      <c r="B7024" s="6">
        <v>102332</v>
      </c>
      <c r="C7024" s="9" t="s">
        <v>4549</v>
      </c>
      <c r="D7024" s="6" t="s">
        <v>1012</v>
      </c>
      <c r="E7024" s="11">
        <f t="shared" si="218"/>
        <v>1.87</v>
      </c>
      <c r="F7024">
        <f t="shared" si="219"/>
        <v>102332</v>
      </c>
      <c r="H7024" s="11">
        <v>1.84</v>
      </c>
      <c r="I7024" s="76">
        <v>1.87</v>
      </c>
    </row>
    <row r="7025" spans="2:9" ht="30" x14ac:dyDescent="0.25">
      <c r="B7025" s="4">
        <v>102333</v>
      </c>
      <c r="C7025" s="8" t="s">
        <v>4550</v>
      </c>
      <c r="D7025" s="4" t="s">
        <v>1012</v>
      </c>
      <c r="E7025" s="11">
        <f t="shared" si="218"/>
        <v>0.75</v>
      </c>
      <c r="F7025">
        <f t="shared" si="219"/>
        <v>102333</v>
      </c>
      <c r="H7025" s="14">
        <v>0.74</v>
      </c>
      <c r="I7025" s="807">
        <v>0.75</v>
      </c>
    </row>
    <row r="7026" spans="2:9" ht="30" x14ac:dyDescent="0.25">
      <c r="B7026" s="6">
        <v>101019</v>
      </c>
      <c r="C7026" s="9" t="s">
        <v>4551</v>
      </c>
      <c r="D7026" s="6" t="s">
        <v>1013</v>
      </c>
      <c r="E7026" s="11">
        <f t="shared" si="218"/>
        <v>569.91</v>
      </c>
      <c r="F7026">
        <f t="shared" si="219"/>
        <v>101019</v>
      </c>
      <c r="H7026" s="11">
        <v>547.07000000000005</v>
      </c>
      <c r="I7026" s="76">
        <v>569.91</v>
      </c>
    </row>
    <row r="7027" spans="2:9" x14ac:dyDescent="0.25">
      <c r="B7027" s="4">
        <v>101479</v>
      </c>
      <c r="C7027" s="8" t="s">
        <v>4552</v>
      </c>
      <c r="D7027" s="4" t="s">
        <v>1013</v>
      </c>
      <c r="E7027" s="11">
        <f t="shared" si="218"/>
        <v>166.05</v>
      </c>
      <c r="F7027">
        <f t="shared" si="219"/>
        <v>101479</v>
      </c>
      <c r="H7027" s="14">
        <v>159.38999999999999</v>
      </c>
      <c r="I7027" s="807">
        <v>166.05</v>
      </c>
    </row>
    <row r="7028" spans="2:9" x14ac:dyDescent="0.25">
      <c r="B7028" s="6">
        <v>102568</v>
      </c>
      <c r="C7028" s="9" t="s">
        <v>6069</v>
      </c>
      <c r="D7028" s="6" t="s">
        <v>1013</v>
      </c>
      <c r="E7028" s="11">
        <f t="shared" si="218"/>
        <v>282.86</v>
      </c>
      <c r="F7028">
        <f t="shared" si="219"/>
        <v>102568</v>
      </c>
      <c r="H7028" s="11">
        <v>271.52999999999997</v>
      </c>
      <c r="I7028" s="76">
        <v>282.86</v>
      </c>
    </row>
    <row r="7029" spans="2:9" ht="30" x14ac:dyDescent="0.25">
      <c r="B7029" s="4">
        <v>100976</v>
      </c>
      <c r="C7029" s="8" t="s">
        <v>4553</v>
      </c>
      <c r="D7029" s="4" t="s">
        <v>7</v>
      </c>
      <c r="E7029" s="11">
        <f t="shared" si="218"/>
        <v>8.34</v>
      </c>
      <c r="F7029">
        <f t="shared" si="219"/>
        <v>100976</v>
      </c>
      <c r="H7029" s="14">
        <v>8.2200000000000006</v>
      </c>
      <c r="I7029" s="807">
        <v>8.34</v>
      </c>
    </row>
    <row r="7030" spans="2:9" ht="30" x14ac:dyDescent="0.25">
      <c r="B7030" s="6">
        <v>100977</v>
      </c>
      <c r="C7030" s="9" t="s">
        <v>4554</v>
      </c>
      <c r="D7030" s="6" t="s">
        <v>7</v>
      </c>
      <c r="E7030" s="11">
        <f t="shared" si="218"/>
        <v>7.61</v>
      </c>
      <c r="F7030">
        <f t="shared" si="219"/>
        <v>100977</v>
      </c>
      <c r="H7030" s="11">
        <v>7.42</v>
      </c>
      <c r="I7030" s="76">
        <v>7.61</v>
      </c>
    </row>
    <row r="7031" spans="2:9" ht="30" x14ac:dyDescent="0.25">
      <c r="B7031" s="4">
        <v>100978</v>
      </c>
      <c r="C7031" s="8" t="s">
        <v>4555</v>
      </c>
      <c r="D7031" s="4" t="s">
        <v>7</v>
      </c>
      <c r="E7031" s="11">
        <f t="shared" si="218"/>
        <v>6.88</v>
      </c>
      <c r="F7031">
        <f t="shared" si="219"/>
        <v>100978</v>
      </c>
      <c r="H7031" s="14">
        <v>6.76</v>
      </c>
      <c r="I7031" s="807">
        <v>6.88</v>
      </c>
    </row>
    <row r="7032" spans="2:9" ht="30" x14ac:dyDescent="0.25">
      <c r="B7032" s="6">
        <v>100979</v>
      </c>
      <c r="C7032" s="9" t="s">
        <v>4556</v>
      </c>
      <c r="D7032" s="6" t="s">
        <v>7</v>
      </c>
      <c r="E7032" s="11">
        <f t="shared" si="218"/>
        <v>6.59</v>
      </c>
      <c r="F7032">
        <f t="shared" si="219"/>
        <v>100979</v>
      </c>
      <c r="H7032" s="11">
        <v>6.48</v>
      </c>
      <c r="I7032" s="76">
        <v>6.59</v>
      </c>
    </row>
    <row r="7033" spans="2:9" ht="30" x14ac:dyDescent="0.25">
      <c r="B7033" s="4">
        <v>100980</v>
      </c>
      <c r="C7033" s="8" t="s">
        <v>4557</v>
      </c>
      <c r="D7033" s="4" t="s">
        <v>7</v>
      </c>
      <c r="E7033" s="11">
        <f t="shared" si="218"/>
        <v>6.23</v>
      </c>
      <c r="F7033">
        <f t="shared" si="219"/>
        <v>100980</v>
      </c>
      <c r="H7033" s="14">
        <v>6.14</v>
      </c>
      <c r="I7033" s="807">
        <v>6.23</v>
      </c>
    </row>
    <row r="7034" spans="2:9" ht="30" x14ac:dyDescent="0.25">
      <c r="B7034" s="6">
        <v>100981</v>
      </c>
      <c r="C7034" s="9" t="s">
        <v>4558</v>
      </c>
      <c r="D7034" s="6" t="s">
        <v>7</v>
      </c>
      <c r="E7034" s="11">
        <f t="shared" si="218"/>
        <v>9.26</v>
      </c>
      <c r="F7034">
        <f t="shared" si="219"/>
        <v>100981</v>
      </c>
      <c r="H7034" s="11">
        <v>9.0299999999999994</v>
      </c>
      <c r="I7034" s="76">
        <v>9.26</v>
      </c>
    </row>
    <row r="7035" spans="2:9" ht="30" x14ac:dyDescent="0.25">
      <c r="B7035" s="4">
        <v>100982</v>
      </c>
      <c r="C7035" s="8" t="s">
        <v>4559</v>
      </c>
      <c r="D7035" s="4" t="s">
        <v>7</v>
      </c>
      <c r="E7035" s="11">
        <f t="shared" si="218"/>
        <v>8.8800000000000008</v>
      </c>
      <c r="F7035">
        <f t="shared" si="219"/>
        <v>100982</v>
      </c>
      <c r="H7035" s="14">
        <v>8.7200000000000006</v>
      </c>
      <c r="I7035" s="807">
        <v>8.8800000000000008</v>
      </c>
    </row>
    <row r="7036" spans="2:9" ht="30" x14ac:dyDescent="0.25">
      <c r="B7036" s="6">
        <v>100983</v>
      </c>
      <c r="C7036" s="9" t="s">
        <v>4560</v>
      </c>
      <c r="D7036" s="6" t="s">
        <v>7</v>
      </c>
      <c r="E7036" s="11">
        <f t="shared" si="218"/>
        <v>8.9</v>
      </c>
      <c r="F7036">
        <f t="shared" si="219"/>
        <v>100983</v>
      </c>
      <c r="H7036" s="11">
        <v>8.76</v>
      </c>
      <c r="I7036" s="76">
        <v>8.9</v>
      </c>
    </row>
    <row r="7037" spans="2:9" ht="30" x14ac:dyDescent="0.25">
      <c r="B7037" s="4">
        <v>100984</v>
      </c>
      <c r="C7037" s="8" t="s">
        <v>4561</v>
      </c>
      <c r="D7037" s="4" t="s">
        <v>7</v>
      </c>
      <c r="E7037" s="11">
        <f t="shared" si="218"/>
        <v>8.7100000000000009</v>
      </c>
      <c r="F7037">
        <f t="shared" si="219"/>
        <v>100984</v>
      </c>
      <c r="H7037" s="14">
        <v>8.58</v>
      </c>
      <c r="I7037" s="807">
        <v>8.7100000000000009</v>
      </c>
    </row>
    <row r="7038" spans="2:9" x14ac:dyDescent="0.25">
      <c r="B7038" s="6">
        <v>100985</v>
      </c>
      <c r="C7038" s="9" t="s">
        <v>4562</v>
      </c>
      <c r="D7038" s="6" t="s">
        <v>7</v>
      </c>
      <c r="E7038" s="11">
        <f t="shared" si="218"/>
        <v>7.62</v>
      </c>
      <c r="F7038">
        <f t="shared" si="219"/>
        <v>100985</v>
      </c>
      <c r="H7038" s="11">
        <v>7.43</v>
      </c>
      <c r="I7038" s="76">
        <v>7.62</v>
      </c>
    </row>
    <row r="7039" spans="2:9" x14ac:dyDescent="0.25">
      <c r="B7039" s="4">
        <v>100986</v>
      </c>
      <c r="C7039" s="8" t="s">
        <v>4563</v>
      </c>
      <c r="D7039" s="4" t="s">
        <v>7</v>
      </c>
      <c r="E7039" s="11">
        <f t="shared" si="218"/>
        <v>9.16</v>
      </c>
      <c r="F7039">
        <f t="shared" si="219"/>
        <v>100986</v>
      </c>
      <c r="H7039" s="14">
        <v>8.98</v>
      </c>
      <c r="I7039" s="807">
        <v>9.16</v>
      </c>
    </row>
    <row r="7040" spans="2:9" x14ac:dyDescent="0.25">
      <c r="B7040" s="6">
        <v>100987</v>
      </c>
      <c r="C7040" s="9" t="s">
        <v>4564</v>
      </c>
      <c r="D7040" s="6" t="s">
        <v>7</v>
      </c>
      <c r="E7040" s="11">
        <f t="shared" si="218"/>
        <v>10.45</v>
      </c>
      <c r="F7040">
        <f t="shared" si="219"/>
        <v>100987</v>
      </c>
      <c r="H7040" s="11">
        <v>10.3</v>
      </c>
      <c r="I7040" s="76">
        <v>10.45</v>
      </c>
    </row>
    <row r="7041" spans="2:9" x14ac:dyDescent="0.25">
      <c r="B7041" s="4">
        <v>100988</v>
      </c>
      <c r="C7041" s="8" t="s">
        <v>4565</v>
      </c>
      <c r="D7041" s="4" t="s">
        <v>7</v>
      </c>
      <c r="E7041" s="11">
        <f t="shared" si="218"/>
        <v>11.06</v>
      </c>
      <c r="F7041">
        <f t="shared" si="219"/>
        <v>100988</v>
      </c>
      <c r="H7041" s="14">
        <v>10.92</v>
      </c>
      <c r="I7041" s="807">
        <v>11.06</v>
      </c>
    </row>
    <row r="7042" spans="2:9" ht="30" x14ac:dyDescent="0.25">
      <c r="B7042" s="6">
        <v>100989</v>
      </c>
      <c r="C7042" s="9" t="s">
        <v>4566</v>
      </c>
      <c r="D7042" s="6" t="s">
        <v>1013</v>
      </c>
      <c r="E7042" s="11">
        <f t="shared" si="218"/>
        <v>5.84</v>
      </c>
      <c r="F7042">
        <f t="shared" si="219"/>
        <v>100989</v>
      </c>
      <c r="H7042" s="11">
        <v>5.7</v>
      </c>
      <c r="I7042" s="76">
        <v>5.84</v>
      </c>
    </row>
    <row r="7043" spans="2:9" ht="30" x14ac:dyDescent="0.25">
      <c r="B7043" s="4">
        <v>100990</v>
      </c>
      <c r="C7043" s="8" t="s">
        <v>4567</v>
      </c>
      <c r="D7043" s="4" t="s">
        <v>1013</v>
      </c>
      <c r="E7043" s="11">
        <f t="shared" ref="E7043:E7106" si="220">IF($K$2=$H$1,H7043,I7043)</f>
        <v>5.66</v>
      </c>
      <c r="F7043">
        <f t="shared" si="219"/>
        <v>100990</v>
      </c>
      <c r="H7043" s="14">
        <v>5.54</v>
      </c>
      <c r="I7043" s="807">
        <v>5.66</v>
      </c>
    </row>
    <row r="7044" spans="2:9" ht="30" x14ac:dyDescent="0.25">
      <c r="B7044" s="6">
        <v>100991</v>
      </c>
      <c r="C7044" s="9" t="s">
        <v>4568</v>
      </c>
      <c r="D7044" s="6" t="s">
        <v>1013</v>
      </c>
      <c r="E7044" s="11">
        <f t="shared" si="220"/>
        <v>5.69</v>
      </c>
      <c r="F7044">
        <f t="shared" ref="F7044:F7107" si="221">IF(LEN($B7044)=7,CONCATENATE(MID($B7044,1,6),"00",RIGHT($B7044,1)),IF(LEN($B7044)=8,CONCATENATE(MID($B7044,1,6),"0",RIGHT($B7044,2)),$B7044))</f>
        <v>100991</v>
      </c>
      <c r="H7044" s="11">
        <v>5.61</v>
      </c>
      <c r="I7044">
        <v>5.69</v>
      </c>
    </row>
    <row r="7045" spans="2:9" ht="30" x14ac:dyDescent="0.25">
      <c r="B7045" s="4">
        <v>100992</v>
      </c>
      <c r="C7045" s="8" t="s">
        <v>4569</v>
      </c>
      <c r="D7045" s="4" t="s">
        <v>1013</v>
      </c>
      <c r="E7045" s="11">
        <f t="shared" si="220"/>
        <v>5.56</v>
      </c>
      <c r="F7045">
        <f t="shared" si="221"/>
        <v>100992</v>
      </c>
      <c r="H7045" s="14">
        <v>5.49</v>
      </c>
      <c r="I7045" s="811">
        <v>5.56</v>
      </c>
    </row>
    <row r="7046" spans="2:9" ht="30" x14ac:dyDescent="0.25">
      <c r="B7046" s="6">
        <v>100993</v>
      </c>
      <c r="C7046" s="9" t="s">
        <v>4570</v>
      </c>
      <c r="D7046" s="6" t="s">
        <v>1013</v>
      </c>
      <c r="E7046" s="11">
        <f t="shared" si="220"/>
        <v>5.07</v>
      </c>
      <c r="F7046">
        <f t="shared" si="221"/>
        <v>100993</v>
      </c>
      <c r="H7046" s="11">
        <v>4.9400000000000004</v>
      </c>
      <c r="I7046" s="76">
        <v>5.07</v>
      </c>
    </row>
    <row r="7047" spans="2:9" ht="30" x14ac:dyDescent="0.25">
      <c r="B7047" s="4">
        <v>100994</v>
      </c>
      <c r="C7047" s="8" t="s">
        <v>4571</v>
      </c>
      <c r="D7047" s="4" t="s">
        <v>1013</v>
      </c>
      <c r="E7047" s="11">
        <f t="shared" si="220"/>
        <v>4.57</v>
      </c>
      <c r="F7047">
        <f t="shared" si="221"/>
        <v>100994</v>
      </c>
      <c r="H7047" s="14">
        <v>4.49</v>
      </c>
      <c r="I7047" s="811">
        <v>4.57</v>
      </c>
    </row>
    <row r="7048" spans="2:9" ht="30" x14ac:dyDescent="0.25">
      <c r="B7048" s="6">
        <v>100995</v>
      </c>
      <c r="C7048" s="9" t="s">
        <v>4572</v>
      </c>
      <c r="D7048" s="6" t="s">
        <v>1013</v>
      </c>
      <c r="E7048" s="11">
        <f t="shared" si="220"/>
        <v>4.41</v>
      </c>
      <c r="F7048">
        <f t="shared" si="221"/>
        <v>100995</v>
      </c>
      <c r="H7048" s="11">
        <v>4.34</v>
      </c>
      <c r="I7048">
        <v>4.41</v>
      </c>
    </row>
    <row r="7049" spans="2:9" ht="30" x14ac:dyDescent="0.25">
      <c r="B7049" s="4">
        <v>100996</v>
      </c>
      <c r="C7049" s="8" t="s">
        <v>4573</v>
      </c>
      <c r="D7049" s="4" t="s">
        <v>1013</v>
      </c>
      <c r="E7049" s="11">
        <f t="shared" si="220"/>
        <v>4.1500000000000004</v>
      </c>
      <c r="F7049">
        <f t="shared" si="221"/>
        <v>100996</v>
      </c>
      <c r="H7049" s="14">
        <v>4.08</v>
      </c>
      <c r="I7049" s="811">
        <v>4.1500000000000004</v>
      </c>
    </row>
    <row r="7050" spans="2:9" ht="30" x14ac:dyDescent="0.25">
      <c r="B7050" s="6">
        <v>100997</v>
      </c>
      <c r="C7050" s="9" t="s">
        <v>4574</v>
      </c>
      <c r="D7050" s="6" t="s">
        <v>1013</v>
      </c>
      <c r="E7050" s="11">
        <f t="shared" si="220"/>
        <v>6.18</v>
      </c>
      <c r="F7050">
        <f t="shared" si="221"/>
        <v>100997</v>
      </c>
      <c r="H7050" s="11">
        <v>6.02</v>
      </c>
      <c r="I7050">
        <v>6.18</v>
      </c>
    </row>
    <row r="7051" spans="2:9" ht="30" x14ac:dyDescent="0.25">
      <c r="B7051" s="4">
        <v>100998</v>
      </c>
      <c r="C7051" s="8" t="s">
        <v>4575</v>
      </c>
      <c r="D7051" s="4" t="s">
        <v>1013</v>
      </c>
      <c r="E7051" s="11">
        <f t="shared" si="220"/>
        <v>5.94</v>
      </c>
      <c r="F7051">
        <f t="shared" si="221"/>
        <v>100998</v>
      </c>
      <c r="H7051" s="14">
        <v>5.81</v>
      </c>
      <c r="I7051" s="811">
        <v>5.94</v>
      </c>
    </row>
    <row r="7052" spans="2:9" ht="30" x14ac:dyDescent="0.25">
      <c r="B7052" s="6">
        <v>100999</v>
      </c>
      <c r="C7052" s="9" t="s">
        <v>4576</v>
      </c>
      <c r="D7052" s="6" t="s">
        <v>1013</v>
      </c>
      <c r="E7052" s="11">
        <f t="shared" si="220"/>
        <v>5.96</v>
      </c>
      <c r="F7052">
        <f t="shared" si="221"/>
        <v>100999</v>
      </c>
      <c r="H7052" s="11">
        <v>5.86</v>
      </c>
      <c r="I7052">
        <v>5.96</v>
      </c>
    </row>
    <row r="7053" spans="2:9" ht="30" x14ac:dyDescent="0.25">
      <c r="B7053" s="4">
        <v>101000</v>
      </c>
      <c r="C7053" s="8" t="s">
        <v>4577</v>
      </c>
      <c r="D7053" s="4" t="s">
        <v>1013</v>
      </c>
      <c r="E7053" s="11">
        <f t="shared" si="220"/>
        <v>5.81</v>
      </c>
      <c r="F7053">
        <f t="shared" si="221"/>
        <v>101000</v>
      </c>
      <c r="H7053" s="14">
        <v>5.73</v>
      </c>
      <c r="I7053" s="811">
        <v>5.81</v>
      </c>
    </row>
    <row r="7054" spans="2:9" x14ac:dyDescent="0.25">
      <c r="B7054" s="6">
        <v>101001</v>
      </c>
      <c r="C7054" s="9" t="s">
        <v>4578</v>
      </c>
      <c r="D7054" s="6" t="s">
        <v>1013</v>
      </c>
      <c r="E7054" s="11">
        <f t="shared" si="220"/>
        <v>5.08</v>
      </c>
      <c r="F7054">
        <f t="shared" si="221"/>
        <v>101001</v>
      </c>
      <c r="H7054" s="11">
        <v>4.96</v>
      </c>
      <c r="I7054">
        <v>5.08</v>
      </c>
    </row>
    <row r="7055" spans="2:9" x14ac:dyDescent="0.25">
      <c r="B7055" s="4">
        <v>101002</v>
      </c>
      <c r="C7055" s="8" t="s">
        <v>4579</v>
      </c>
      <c r="D7055" s="4" t="s">
        <v>1013</v>
      </c>
      <c r="E7055" s="11">
        <f t="shared" si="220"/>
        <v>6.09</v>
      </c>
      <c r="F7055">
        <f t="shared" si="221"/>
        <v>101002</v>
      </c>
      <c r="H7055" s="14">
        <v>5.98</v>
      </c>
      <c r="I7055" s="811">
        <v>6.09</v>
      </c>
    </row>
    <row r="7056" spans="2:9" x14ac:dyDescent="0.25">
      <c r="B7056" s="6">
        <v>101003</v>
      </c>
      <c r="C7056" s="9" t="s">
        <v>4580</v>
      </c>
      <c r="D7056" s="6" t="s">
        <v>1013</v>
      </c>
      <c r="E7056" s="11">
        <f t="shared" si="220"/>
        <v>6.96</v>
      </c>
      <c r="F7056">
        <f t="shared" si="221"/>
        <v>101003</v>
      </c>
      <c r="H7056" s="11">
        <v>6.85</v>
      </c>
      <c r="I7056">
        <v>6.96</v>
      </c>
    </row>
    <row r="7057" spans="2:9" x14ac:dyDescent="0.25">
      <c r="B7057" s="4">
        <v>101004</v>
      </c>
      <c r="C7057" s="8" t="s">
        <v>4581</v>
      </c>
      <c r="D7057" s="4" t="s">
        <v>1013</v>
      </c>
      <c r="E7057" s="11">
        <f t="shared" si="220"/>
        <v>7.37</v>
      </c>
      <c r="F7057">
        <f t="shared" si="221"/>
        <v>101004</v>
      </c>
      <c r="H7057" s="14">
        <v>7.28</v>
      </c>
      <c r="I7057" s="807">
        <v>7.37</v>
      </c>
    </row>
    <row r="7058" spans="2:9" x14ac:dyDescent="0.25">
      <c r="B7058" s="6">
        <v>101005</v>
      </c>
      <c r="C7058" s="9" t="s">
        <v>4582</v>
      </c>
      <c r="D7058" s="6" t="s">
        <v>7</v>
      </c>
      <c r="E7058" s="11">
        <f t="shared" si="220"/>
        <v>18.91</v>
      </c>
      <c r="F7058">
        <f t="shared" si="221"/>
        <v>101005</v>
      </c>
      <c r="H7058" s="11">
        <v>18.59</v>
      </c>
      <c r="I7058">
        <v>18.91</v>
      </c>
    </row>
    <row r="7059" spans="2:9" x14ac:dyDescent="0.25">
      <c r="B7059" s="4">
        <v>101006</v>
      </c>
      <c r="C7059" s="8" t="s">
        <v>4583</v>
      </c>
      <c r="D7059" s="4" t="s">
        <v>7</v>
      </c>
      <c r="E7059" s="11">
        <f t="shared" si="220"/>
        <v>20.99</v>
      </c>
      <c r="F7059">
        <f t="shared" si="221"/>
        <v>101006</v>
      </c>
      <c r="H7059" s="14">
        <v>20.71</v>
      </c>
      <c r="I7059" s="811">
        <v>20.99</v>
      </c>
    </row>
    <row r="7060" spans="2:9" x14ac:dyDescent="0.25">
      <c r="B7060" s="6">
        <v>101007</v>
      </c>
      <c r="C7060" s="9" t="s">
        <v>4584</v>
      </c>
      <c r="D7060" s="6" t="s">
        <v>7</v>
      </c>
      <c r="E7060" s="11">
        <f t="shared" si="220"/>
        <v>5.48</v>
      </c>
      <c r="F7060">
        <f t="shared" si="221"/>
        <v>101007</v>
      </c>
      <c r="H7060" s="11">
        <v>5.39</v>
      </c>
      <c r="I7060">
        <v>5.48</v>
      </c>
    </row>
    <row r="7061" spans="2:9" x14ac:dyDescent="0.25">
      <c r="B7061" s="4">
        <v>101008</v>
      </c>
      <c r="C7061" s="8" t="s">
        <v>4585</v>
      </c>
      <c r="D7061" s="4" t="s">
        <v>7</v>
      </c>
      <c r="E7061" s="11">
        <f t="shared" si="220"/>
        <v>5.55</v>
      </c>
      <c r="F7061">
        <f t="shared" si="221"/>
        <v>101008</v>
      </c>
      <c r="H7061" s="14">
        <v>5.48</v>
      </c>
      <c r="I7061" s="811">
        <v>5.55</v>
      </c>
    </row>
    <row r="7062" spans="2:9" ht="30" x14ac:dyDescent="0.25">
      <c r="B7062" s="6">
        <v>101009</v>
      </c>
      <c r="C7062" s="9" t="s">
        <v>4586</v>
      </c>
      <c r="D7062" s="6" t="s">
        <v>1013</v>
      </c>
      <c r="E7062" s="11">
        <f t="shared" si="220"/>
        <v>43.83</v>
      </c>
      <c r="F7062">
        <f t="shared" si="221"/>
        <v>101009</v>
      </c>
      <c r="H7062" s="11">
        <v>43.06</v>
      </c>
      <c r="I7062">
        <v>43.83</v>
      </c>
    </row>
    <row r="7063" spans="2:9" x14ac:dyDescent="0.25">
      <c r="B7063" s="4">
        <v>101010</v>
      </c>
      <c r="C7063" s="8" t="s">
        <v>4587</v>
      </c>
      <c r="D7063" s="4" t="s">
        <v>1013</v>
      </c>
      <c r="E7063" s="11">
        <f t="shared" si="220"/>
        <v>27.6</v>
      </c>
      <c r="F7063">
        <f t="shared" si="221"/>
        <v>101010</v>
      </c>
      <c r="H7063" s="14">
        <v>27.12</v>
      </c>
      <c r="I7063" s="811">
        <v>27.6</v>
      </c>
    </row>
    <row r="7064" spans="2:9" ht="30" x14ac:dyDescent="0.25">
      <c r="B7064" s="6">
        <v>101013</v>
      </c>
      <c r="C7064" s="9" t="s">
        <v>4588</v>
      </c>
      <c r="D7064" s="6" t="s">
        <v>1013</v>
      </c>
      <c r="E7064" s="11">
        <f t="shared" si="220"/>
        <v>45.42</v>
      </c>
      <c r="F7064">
        <f t="shared" si="221"/>
        <v>101013</v>
      </c>
      <c r="H7064" s="11">
        <v>44.06</v>
      </c>
      <c r="I7064">
        <v>45.42</v>
      </c>
    </row>
    <row r="7065" spans="2:9" ht="30" x14ac:dyDescent="0.25">
      <c r="B7065" s="4">
        <v>101014</v>
      </c>
      <c r="C7065" s="8" t="s">
        <v>4589</v>
      </c>
      <c r="D7065" s="4" t="s">
        <v>1013</v>
      </c>
      <c r="E7065" s="11">
        <f t="shared" si="220"/>
        <v>41.61</v>
      </c>
      <c r="F7065">
        <f t="shared" si="221"/>
        <v>101014</v>
      </c>
      <c r="H7065" s="14">
        <v>40.36</v>
      </c>
      <c r="I7065" s="811">
        <v>41.61</v>
      </c>
    </row>
    <row r="7066" spans="2:9" ht="30" x14ac:dyDescent="0.25">
      <c r="B7066" s="6">
        <v>101015</v>
      </c>
      <c r="C7066" s="9" t="s">
        <v>4590</v>
      </c>
      <c r="D7066" s="6" t="s">
        <v>1013</v>
      </c>
      <c r="E7066" s="11">
        <f t="shared" si="220"/>
        <v>34.19</v>
      </c>
      <c r="F7066">
        <f t="shared" si="221"/>
        <v>101015</v>
      </c>
      <c r="H7066" s="11">
        <v>33.15</v>
      </c>
      <c r="I7066">
        <v>34.19</v>
      </c>
    </row>
    <row r="7067" spans="2:9" ht="30" x14ac:dyDescent="0.25">
      <c r="B7067" s="4">
        <v>101016</v>
      </c>
      <c r="C7067" s="8" t="s">
        <v>4591</v>
      </c>
      <c r="D7067" s="4" t="s">
        <v>1013</v>
      </c>
      <c r="E7067" s="11">
        <f t="shared" si="220"/>
        <v>39.57</v>
      </c>
      <c r="F7067">
        <f t="shared" si="221"/>
        <v>101016</v>
      </c>
      <c r="H7067" s="14">
        <v>38.39</v>
      </c>
      <c r="I7067" s="811">
        <v>39.57</v>
      </c>
    </row>
    <row r="7068" spans="2:9" ht="30" x14ac:dyDescent="0.25">
      <c r="B7068" s="6">
        <v>101017</v>
      </c>
      <c r="C7068" s="9" t="s">
        <v>4592</v>
      </c>
      <c r="D7068" s="6" t="s">
        <v>1013</v>
      </c>
      <c r="E7068" s="11">
        <f t="shared" si="220"/>
        <v>30.01</v>
      </c>
      <c r="F7068">
        <f t="shared" si="221"/>
        <v>101017</v>
      </c>
      <c r="H7068" s="11">
        <v>29.09</v>
      </c>
      <c r="I7068">
        <v>30.01</v>
      </c>
    </row>
    <row r="7069" spans="2:9" ht="30" x14ac:dyDescent="0.25">
      <c r="B7069" s="4">
        <v>101018</v>
      </c>
      <c r="C7069" s="8" t="s">
        <v>4593</v>
      </c>
      <c r="D7069" s="4" t="s">
        <v>1013</v>
      </c>
      <c r="E7069" s="11">
        <f t="shared" si="220"/>
        <v>24.64</v>
      </c>
      <c r="F7069">
        <f t="shared" si="221"/>
        <v>101018</v>
      </c>
      <c r="H7069" s="14">
        <v>23.89</v>
      </c>
      <c r="I7069" s="811">
        <v>24.64</v>
      </c>
    </row>
    <row r="7070" spans="2:9" ht="30" x14ac:dyDescent="0.25">
      <c r="B7070" s="6">
        <v>101463</v>
      </c>
      <c r="C7070" s="9" t="s">
        <v>4594</v>
      </c>
      <c r="D7070" s="6" t="s">
        <v>1013</v>
      </c>
      <c r="E7070" s="11">
        <f t="shared" si="220"/>
        <v>45.56</v>
      </c>
      <c r="F7070">
        <f t="shared" si="221"/>
        <v>101463</v>
      </c>
      <c r="H7070" s="11">
        <v>44.18</v>
      </c>
      <c r="I7070" s="76">
        <v>45.56</v>
      </c>
    </row>
    <row r="7071" spans="2:9" ht="30" x14ac:dyDescent="0.25">
      <c r="B7071" s="4">
        <v>101464</v>
      </c>
      <c r="C7071" s="8" t="s">
        <v>4595</v>
      </c>
      <c r="D7071" s="4" t="s">
        <v>1013</v>
      </c>
      <c r="E7071" s="11">
        <f t="shared" si="220"/>
        <v>34.99</v>
      </c>
      <c r="F7071">
        <f t="shared" si="221"/>
        <v>101464</v>
      </c>
      <c r="H7071" s="14">
        <v>33.94</v>
      </c>
      <c r="I7071" s="807">
        <v>34.99</v>
      </c>
    </row>
    <row r="7072" spans="2:9" ht="30" x14ac:dyDescent="0.25">
      <c r="B7072" s="6">
        <v>101465</v>
      </c>
      <c r="C7072" s="9" t="s">
        <v>4596</v>
      </c>
      <c r="D7072" s="6" t="s">
        <v>1013</v>
      </c>
      <c r="E7072" s="11">
        <f t="shared" si="220"/>
        <v>26.75</v>
      </c>
      <c r="F7072">
        <f t="shared" si="221"/>
        <v>101465</v>
      </c>
      <c r="H7072" s="11">
        <v>25.94</v>
      </c>
      <c r="I7072" s="76">
        <v>26.75</v>
      </c>
    </row>
    <row r="7073" spans="2:9" ht="30" x14ac:dyDescent="0.25">
      <c r="B7073" s="4">
        <v>101466</v>
      </c>
      <c r="C7073" s="8" t="s">
        <v>4597</v>
      </c>
      <c r="D7073" s="4" t="s">
        <v>1013</v>
      </c>
      <c r="E7073" s="11">
        <f t="shared" si="220"/>
        <v>21.76</v>
      </c>
      <c r="F7073">
        <f t="shared" si="221"/>
        <v>101466</v>
      </c>
      <c r="H7073" s="14">
        <v>21.1</v>
      </c>
      <c r="I7073" s="807">
        <v>21.76</v>
      </c>
    </row>
    <row r="7074" spans="2:9" ht="30" x14ac:dyDescent="0.25">
      <c r="B7074" s="6">
        <v>101467</v>
      </c>
      <c r="C7074" s="9" t="s">
        <v>4598</v>
      </c>
      <c r="D7074" s="6" t="s">
        <v>1013</v>
      </c>
      <c r="E7074" s="11">
        <f t="shared" si="220"/>
        <v>18.21</v>
      </c>
      <c r="F7074">
        <f t="shared" si="221"/>
        <v>101467</v>
      </c>
      <c r="H7074" s="11">
        <v>17.649999999999999</v>
      </c>
      <c r="I7074" s="76">
        <v>18.21</v>
      </c>
    </row>
    <row r="7075" spans="2:9" ht="30" x14ac:dyDescent="0.25">
      <c r="B7075" s="4">
        <v>101468</v>
      </c>
      <c r="C7075" s="8" t="s">
        <v>4599</v>
      </c>
      <c r="D7075" s="4" t="s">
        <v>1013</v>
      </c>
      <c r="E7075" s="11">
        <f t="shared" si="220"/>
        <v>16.649999999999999</v>
      </c>
      <c r="F7075">
        <f t="shared" si="221"/>
        <v>101468</v>
      </c>
      <c r="H7075" s="14">
        <v>16.16</v>
      </c>
      <c r="I7075" s="807">
        <v>16.649999999999999</v>
      </c>
    </row>
    <row r="7076" spans="2:9" ht="30" x14ac:dyDescent="0.25">
      <c r="B7076" s="6">
        <v>101469</v>
      </c>
      <c r="C7076" s="9" t="s">
        <v>4600</v>
      </c>
      <c r="D7076" s="6" t="s">
        <v>1013</v>
      </c>
      <c r="E7076" s="11">
        <f t="shared" si="220"/>
        <v>37.28</v>
      </c>
      <c r="F7076">
        <f t="shared" si="221"/>
        <v>101469</v>
      </c>
      <c r="H7076" s="11">
        <v>36.15</v>
      </c>
      <c r="I7076" s="76">
        <v>37.28</v>
      </c>
    </row>
    <row r="7077" spans="2:9" ht="30" x14ac:dyDescent="0.25">
      <c r="B7077" s="4">
        <v>101470</v>
      </c>
      <c r="C7077" s="8" t="s">
        <v>4601</v>
      </c>
      <c r="D7077" s="4" t="s">
        <v>1013</v>
      </c>
      <c r="E7077" s="11">
        <f t="shared" si="220"/>
        <v>29.6</v>
      </c>
      <c r="F7077">
        <f t="shared" si="221"/>
        <v>101470</v>
      </c>
      <c r="H7077" s="14">
        <v>28.7</v>
      </c>
      <c r="I7077" s="807">
        <v>29.6</v>
      </c>
    </row>
    <row r="7078" spans="2:9" ht="30" x14ac:dyDescent="0.25">
      <c r="B7078" s="6">
        <v>101471</v>
      </c>
      <c r="C7078" s="9" t="s">
        <v>4602</v>
      </c>
      <c r="D7078" s="6" t="s">
        <v>1013</v>
      </c>
      <c r="E7078" s="11">
        <f t="shared" si="220"/>
        <v>25.39</v>
      </c>
      <c r="F7078">
        <f t="shared" si="221"/>
        <v>101471</v>
      </c>
      <c r="H7078" s="11">
        <v>24.63</v>
      </c>
      <c r="I7078" s="76">
        <v>25.39</v>
      </c>
    </row>
    <row r="7079" spans="2:9" ht="30" x14ac:dyDescent="0.25">
      <c r="B7079" s="4">
        <v>101472</v>
      </c>
      <c r="C7079" s="8" t="s">
        <v>4603</v>
      </c>
      <c r="D7079" s="4" t="s">
        <v>1013</v>
      </c>
      <c r="E7079" s="11">
        <f t="shared" si="220"/>
        <v>19.760000000000002</v>
      </c>
      <c r="F7079">
        <f t="shared" si="221"/>
        <v>101472</v>
      </c>
      <c r="H7079" s="14">
        <v>19.16</v>
      </c>
      <c r="I7079" s="807">
        <v>19.760000000000002</v>
      </c>
    </row>
    <row r="7080" spans="2:9" ht="30" x14ac:dyDescent="0.25">
      <c r="B7080" s="6">
        <v>101473</v>
      </c>
      <c r="C7080" s="9" t="s">
        <v>4604</v>
      </c>
      <c r="D7080" s="6" t="s">
        <v>1013</v>
      </c>
      <c r="E7080" s="11">
        <f t="shared" si="220"/>
        <v>28.45</v>
      </c>
      <c r="F7080">
        <f t="shared" si="221"/>
        <v>101473</v>
      </c>
      <c r="H7080" s="11">
        <v>27.59</v>
      </c>
      <c r="I7080" s="76">
        <v>28.45</v>
      </c>
    </row>
    <row r="7081" spans="2:9" ht="30" x14ac:dyDescent="0.25">
      <c r="B7081" s="4">
        <v>101474</v>
      </c>
      <c r="C7081" s="8" t="s">
        <v>4605</v>
      </c>
      <c r="D7081" s="4" t="s">
        <v>1013</v>
      </c>
      <c r="E7081" s="11">
        <f t="shared" si="220"/>
        <v>20.36</v>
      </c>
      <c r="F7081">
        <f t="shared" si="221"/>
        <v>101474</v>
      </c>
      <c r="H7081" s="14">
        <v>19.73</v>
      </c>
      <c r="I7081" s="807">
        <v>20.36</v>
      </c>
    </row>
    <row r="7082" spans="2:9" ht="30" x14ac:dyDescent="0.25">
      <c r="B7082" s="6">
        <v>101475</v>
      </c>
      <c r="C7082" s="9" t="s">
        <v>4606</v>
      </c>
      <c r="D7082" s="6" t="s">
        <v>1013</v>
      </c>
      <c r="E7082" s="11">
        <f t="shared" si="220"/>
        <v>18.05</v>
      </c>
      <c r="F7082">
        <f t="shared" si="221"/>
        <v>101475</v>
      </c>
      <c r="H7082" s="11">
        <v>17.510000000000002</v>
      </c>
      <c r="I7082" s="76">
        <v>18.05</v>
      </c>
    </row>
    <row r="7083" spans="2:9" ht="30" x14ac:dyDescent="0.25">
      <c r="B7083" s="4">
        <v>101476</v>
      </c>
      <c r="C7083" s="8" t="s">
        <v>4607</v>
      </c>
      <c r="D7083" s="4" t="s">
        <v>1013</v>
      </c>
      <c r="E7083" s="11">
        <f t="shared" si="220"/>
        <v>16.100000000000001</v>
      </c>
      <c r="F7083">
        <f t="shared" si="221"/>
        <v>101476</v>
      </c>
      <c r="H7083" s="14">
        <v>15.62</v>
      </c>
      <c r="I7083" s="807">
        <v>16.100000000000001</v>
      </c>
    </row>
    <row r="7084" spans="2:9" ht="30" x14ac:dyDescent="0.25">
      <c r="B7084" s="6">
        <v>101477</v>
      </c>
      <c r="C7084" s="9" t="s">
        <v>4608</v>
      </c>
      <c r="D7084" s="6" t="s">
        <v>1013</v>
      </c>
      <c r="E7084" s="11">
        <f t="shared" si="220"/>
        <v>13.18</v>
      </c>
      <c r="F7084">
        <f t="shared" si="221"/>
        <v>101477</v>
      </c>
      <c r="H7084" s="11">
        <v>12.79</v>
      </c>
      <c r="I7084" s="76">
        <v>13.18</v>
      </c>
    </row>
    <row r="7085" spans="2:9" ht="30" x14ac:dyDescent="0.25">
      <c r="B7085" s="4">
        <v>101478</v>
      </c>
      <c r="C7085" s="8" t="s">
        <v>4609</v>
      </c>
      <c r="D7085" s="4" t="s">
        <v>1013</v>
      </c>
      <c r="E7085" s="11">
        <f t="shared" si="220"/>
        <v>11.22</v>
      </c>
      <c r="F7085">
        <f t="shared" si="221"/>
        <v>101478</v>
      </c>
      <c r="H7085" s="14">
        <v>10.88</v>
      </c>
      <c r="I7085" s="807">
        <v>11.22</v>
      </c>
    </row>
    <row r="7086" spans="2:9" ht="30" x14ac:dyDescent="0.25">
      <c r="B7086" s="6">
        <v>101480</v>
      </c>
      <c r="C7086" s="9" t="s">
        <v>4610</v>
      </c>
      <c r="D7086" s="6" t="s">
        <v>1013</v>
      </c>
      <c r="E7086" s="11">
        <f t="shared" si="220"/>
        <v>66.67</v>
      </c>
      <c r="F7086">
        <f t="shared" si="221"/>
        <v>101480</v>
      </c>
      <c r="H7086" s="11">
        <v>64.66</v>
      </c>
      <c r="I7086" s="76">
        <v>66.67</v>
      </c>
    </row>
    <row r="7087" spans="2:9" ht="30" x14ac:dyDescent="0.25">
      <c r="B7087" s="4">
        <v>101481</v>
      </c>
      <c r="C7087" s="8" t="s">
        <v>4611</v>
      </c>
      <c r="D7087" s="4" t="s">
        <v>1013</v>
      </c>
      <c r="E7087" s="11">
        <f t="shared" si="220"/>
        <v>48.16</v>
      </c>
      <c r="F7087">
        <f t="shared" si="221"/>
        <v>101481</v>
      </c>
      <c r="H7087" s="14">
        <v>46.7</v>
      </c>
      <c r="I7087" s="807">
        <v>48.16</v>
      </c>
    </row>
    <row r="7088" spans="2:9" ht="30" x14ac:dyDescent="0.25">
      <c r="B7088" s="6">
        <v>101482</v>
      </c>
      <c r="C7088" s="9" t="s">
        <v>6395</v>
      </c>
      <c r="D7088" s="6" t="s">
        <v>1013</v>
      </c>
      <c r="E7088" s="11">
        <f t="shared" si="220"/>
        <v>36</v>
      </c>
      <c r="F7088">
        <f t="shared" si="221"/>
        <v>101482</v>
      </c>
      <c r="H7088" s="11">
        <v>34.909999999999997</v>
      </c>
      <c r="I7088" s="76">
        <v>36</v>
      </c>
    </row>
    <row r="7089" spans="2:9" ht="30" x14ac:dyDescent="0.25">
      <c r="B7089" s="4">
        <v>101483</v>
      </c>
      <c r="C7089" s="8" t="s">
        <v>4612</v>
      </c>
      <c r="D7089" s="4" t="s">
        <v>1013</v>
      </c>
      <c r="E7089" s="11">
        <f t="shared" si="220"/>
        <v>37.36</v>
      </c>
      <c r="F7089">
        <f t="shared" si="221"/>
        <v>101483</v>
      </c>
      <c r="H7089" s="14">
        <v>36.22</v>
      </c>
      <c r="I7089" s="807">
        <v>37.36</v>
      </c>
    </row>
    <row r="7090" spans="2:9" ht="30" x14ac:dyDescent="0.25">
      <c r="B7090" s="6">
        <v>101484</v>
      </c>
      <c r="C7090" s="9" t="s">
        <v>4613</v>
      </c>
      <c r="D7090" s="6" t="s">
        <v>1013</v>
      </c>
      <c r="E7090" s="11">
        <f t="shared" si="220"/>
        <v>193.61</v>
      </c>
      <c r="F7090">
        <f t="shared" si="221"/>
        <v>101484</v>
      </c>
      <c r="H7090" s="11">
        <v>187.77</v>
      </c>
      <c r="I7090">
        <v>193.61</v>
      </c>
    </row>
    <row r="7091" spans="2:9" ht="30" x14ac:dyDescent="0.25">
      <c r="B7091" s="4">
        <v>101485</v>
      </c>
      <c r="C7091" s="8" t="s">
        <v>4614</v>
      </c>
      <c r="D7091" s="4" t="s">
        <v>1013</v>
      </c>
      <c r="E7091" s="11">
        <f t="shared" si="220"/>
        <v>148.62</v>
      </c>
      <c r="F7091">
        <f t="shared" si="221"/>
        <v>101485</v>
      </c>
      <c r="H7091" s="14">
        <v>144.13</v>
      </c>
      <c r="I7091" s="811">
        <v>148.62</v>
      </c>
    </row>
    <row r="7092" spans="2:9" ht="30" x14ac:dyDescent="0.25">
      <c r="B7092" s="6">
        <v>101486</v>
      </c>
      <c r="C7092" s="9" t="s">
        <v>4615</v>
      </c>
      <c r="D7092" s="6" t="s">
        <v>1013</v>
      </c>
      <c r="E7092" s="11">
        <f t="shared" si="220"/>
        <v>133.87</v>
      </c>
      <c r="F7092">
        <f t="shared" si="221"/>
        <v>101486</v>
      </c>
      <c r="H7092" s="11">
        <v>129.84</v>
      </c>
      <c r="I7092" s="76">
        <v>133.87</v>
      </c>
    </row>
    <row r="7093" spans="2:9" ht="30" x14ac:dyDescent="0.25">
      <c r="B7093" s="4">
        <v>101487</v>
      </c>
      <c r="C7093" s="8" t="s">
        <v>4616</v>
      </c>
      <c r="D7093" s="4" t="s">
        <v>1013</v>
      </c>
      <c r="E7093" s="11">
        <f t="shared" si="220"/>
        <v>98.02</v>
      </c>
      <c r="F7093">
        <f t="shared" si="221"/>
        <v>101487</v>
      </c>
      <c r="H7093" s="14">
        <v>95.06</v>
      </c>
      <c r="I7093" s="811">
        <v>98.02</v>
      </c>
    </row>
    <row r="7094" spans="2:9" ht="30" x14ac:dyDescent="0.25">
      <c r="B7094" s="6">
        <v>101488</v>
      </c>
      <c r="C7094" s="9" t="s">
        <v>4617</v>
      </c>
      <c r="D7094" s="6" t="s">
        <v>1013</v>
      </c>
      <c r="E7094" s="11">
        <f t="shared" si="220"/>
        <v>84.82</v>
      </c>
      <c r="F7094">
        <f t="shared" si="221"/>
        <v>101488</v>
      </c>
      <c r="H7094" s="11">
        <v>82.25</v>
      </c>
      <c r="I7094">
        <v>84.82</v>
      </c>
    </row>
    <row r="7095" spans="2:9" ht="30" x14ac:dyDescent="0.25">
      <c r="B7095" s="4">
        <v>101188</v>
      </c>
      <c r="C7095" s="8" t="s">
        <v>4286</v>
      </c>
      <c r="D7095" s="4" t="s">
        <v>9</v>
      </c>
      <c r="E7095" s="11">
        <f t="shared" si="220"/>
        <v>5.94</v>
      </c>
      <c r="F7095">
        <f t="shared" si="221"/>
        <v>101188</v>
      </c>
      <c r="H7095" s="14">
        <v>5.5</v>
      </c>
      <c r="I7095" s="811">
        <v>5.94</v>
      </c>
    </row>
    <row r="7096" spans="2:9" ht="30" x14ac:dyDescent="0.25">
      <c r="B7096" s="6">
        <v>101189</v>
      </c>
      <c r="C7096" s="9" t="s">
        <v>4287</v>
      </c>
      <c r="D7096" s="6" t="s">
        <v>9</v>
      </c>
      <c r="E7096" s="11">
        <f t="shared" si="220"/>
        <v>73.08</v>
      </c>
      <c r="F7096">
        <f t="shared" si="221"/>
        <v>101189</v>
      </c>
      <c r="H7096" s="11">
        <v>70.56</v>
      </c>
      <c r="I7096">
        <v>73.08</v>
      </c>
    </row>
    <row r="7097" spans="2:9" ht="30" x14ac:dyDescent="0.25">
      <c r="B7097" s="4">
        <v>101190</v>
      </c>
      <c r="C7097" s="8" t="s">
        <v>4288</v>
      </c>
      <c r="D7097" s="4" t="s">
        <v>9</v>
      </c>
      <c r="E7097" s="11">
        <f t="shared" si="220"/>
        <v>72.3</v>
      </c>
      <c r="F7097">
        <f t="shared" si="221"/>
        <v>101190</v>
      </c>
      <c r="H7097" s="14">
        <v>69.78</v>
      </c>
      <c r="I7097" s="811">
        <v>72.3</v>
      </c>
    </row>
    <row r="7098" spans="2:9" ht="30" x14ac:dyDescent="0.25">
      <c r="B7098" s="6">
        <v>101191</v>
      </c>
      <c r="C7098" s="9" t="s">
        <v>4289</v>
      </c>
      <c r="D7098" s="6" t="s">
        <v>9</v>
      </c>
      <c r="E7098" s="11">
        <f t="shared" si="220"/>
        <v>72.69</v>
      </c>
      <c r="F7098">
        <f t="shared" si="221"/>
        <v>101191</v>
      </c>
      <c r="H7098" s="11">
        <v>70.17</v>
      </c>
      <c r="I7098">
        <v>72.69</v>
      </c>
    </row>
    <row r="7099" spans="2:9" ht="30" x14ac:dyDescent="0.25">
      <c r="B7099" s="4">
        <v>101192</v>
      </c>
      <c r="C7099" s="8" t="s">
        <v>4290</v>
      </c>
      <c r="D7099" s="4" t="s">
        <v>9</v>
      </c>
      <c r="E7099" s="11">
        <f t="shared" si="220"/>
        <v>72.64</v>
      </c>
      <c r="F7099">
        <f t="shared" si="221"/>
        <v>101192</v>
      </c>
      <c r="H7099" s="14">
        <v>70.12</v>
      </c>
      <c r="I7099" s="811">
        <v>72.64</v>
      </c>
    </row>
    <row r="7100" spans="2:9" ht="30" x14ac:dyDescent="0.25">
      <c r="B7100" s="6">
        <v>101193</v>
      </c>
      <c r="C7100" s="9" t="s">
        <v>4291</v>
      </c>
      <c r="D7100" s="6" t="s">
        <v>9</v>
      </c>
      <c r="E7100" s="11">
        <f t="shared" si="220"/>
        <v>65.430000000000007</v>
      </c>
      <c r="F7100">
        <f t="shared" si="221"/>
        <v>101193</v>
      </c>
      <c r="H7100" s="11">
        <v>62.91</v>
      </c>
      <c r="I7100">
        <v>65.430000000000007</v>
      </c>
    </row>
    <row r="7101" spans="2:9" ht="30" x14ac:dyDescent="0.25">
      <c r="B7101" s="4">
        <v>101194</v>
      </c>
      <c r="C7101" s="8" t="s">
        <v>4292</v>
      </c>
      <c r="D7101" s="4" t="s">
        <v>9</v>
      </c>
      <c r="E7101" s="11">
        <f t="shared" si="220"/>
        <v>65.819999999999993</v>
      </c>
      <c r="F7101">
        <f t="shared" si="221"/>
        <v>101194</v>
      </c>
      <c r="H7101" s="14">
        <v>63.3</v>
      </c>
      <c r="I7101" s="811">
        <v>65.819999999999993</v>
      </c>
    </row>
    <row r="7102" spans="2:9" ht="30" x14ac:dyDescent="0.25">
      <c r="B7102" s="6">
        <v>101197</v>
      </c>
      <c r="C7102" s="9" t="s">
        <v>4293</v>
      </c>
      <c r="D7102" s="6" t="s">
        <v>9</v>
      </c>
      <c r="E7102" s="11">
        <f t="shared" si="220"/>
        <v>135.4</v>
      </c>
      <c r="F7102">
        <f t="shared" si="221"/>
        <v>101197</v>
      </c>
      <c r="H7102" s="11">
        <v>130.75</v>
      </c>
      <c r="I7102">
        <v>135.4</v>
      </c>
    </row>
    <row r="7103" spans="2:9" ht="30" x14ac:dyDescent="0.25">
      <c r="B7103" s="4">
        <v>101198</v>
      </c>
      <c r="C7103" s="8" t="s">
        <v>4294</v>
      </c>
      <c r="D7103" s="4" t="s">
        <v>9</v>
      </c>
      <c r="E7103" s="11">
        <f t="shared" si="220"/>
        <v>96.81</v>
      </c>
      <c r="F7103">
        <f t="shared" si="221"/>
        <v>101198</v>
      </c>
      <c r="H7103" s="14">
        <v>92.78</v>
      </c>
      <c r="I7103" s="807">
        <v>96.81</v>
      </c>
    </row>
    <row r="7104" spans="2:9" ht="30" x14ac:dyDescent="0.25">
      <c r="B7104" s="6">
        <v>101199</v>
      </c>
      <c r="C7104" s="9" t="s">
        <v>4295</v>
      </c>
      <c r="D7104" s="6" t="s">
        <v>9</v>
      </c>
      <c r="E7104" s="11">
        <f t="shared" si="220"/>
        <v>97.78</v>
      </c>
      <c r="F7104">
        <f t="shared" si="221"/>
        <v>101199</v>
      </c>
      <c r="H7104" s="11">
        <v>93.75</v>
      </c>
      <c r="I7104">
        <v>97.78</v>
      </c>
    </row>
    <row r="7105" spans="2:9" ht="30" x14ac:dyDescent="0.25">
      <c r="B7105" s="4">
        <v>101200</v>
      </c>
      <c r="C7105" s="8" t="s">
        <v>4296</v>
      </c>
      <c r="D7105" s="4" t="s">
        <v>9</v>
      </c>
      <c r="E7105" s="11">
        <f t="shared" si="220"/>
        <v>52.25</v>
      </c>
      <c r="F7105">
        <f t="shared" si="221"/>
        <v>101200</v>
      </c>
      <c r="H7105" s="14">
        <v>49.9</v>
      </c>
      <c r="I7105" s="811">
        <v>52.25</v>
      </c>
    </row>
    <row r="7106" spans="2:9" ht="30" x14ac:dyDescent="0.25">
      <c r="B7106" s="6">
        <v>101201</v>
      </c>
      <c r="C7106" s="9" t="s">
        <v>4297</v>
      </c>
      <c r="D7106" s="6" t="s">
        <v>9</v>
      </c>
      <c r="E7106" s="11">
        <f t="shared" si="220"/>
        <v>65.38</v>
      </c>
      <c r="F7106">
        <f t="shared" si="221"/>
        <v>101201</v>
      </c>
      <c r="H7106" s="11">
        <v>62.31</v>
      </c>
      <c r="I7106">
        <v>65.38</v>
      </c>
    </row>
    <row r="7107" spans="2:9" ht="30" x14ac:dyDescent="0.25">
      <c r="B7107" s="4">
        <v>101202</v>
      </c>
      <c r="C7107" s="8" t="s">
        <v>4298</v>
      </c>
      <c r="D7107" s="4" t="s">
        <v>9</v>
      </c>
      <c r="E7107" s="11">
        <f t="shared" ref="E7107:E7170" si="222">IF($K$2=$H$1,H7107,I7107)</f>
        <v>43.37</v>
      </c>
      <c r="F7107">
        <f t="shared" si="221"/>
        <v>101202</v>
      </c>
      <c r="H7107" s="14">
        <v>40.840000000000003</v>
      </c>
      <c r="I7107" s="811">
        <v>43.37</v>
      </c>
    </row>
    <row r="7108" spans="2:9" ht="30" x14ac:dyDescent="0.25">
      <c r="B7108" s="6">
        <v>101203</v>
      </c>
      <c r="C7108" s="9" t="s">
        <v>4299</v>
      </c>
      <c r="D7108" s="6" t="s">
        <v>9</v>
      </c>
      <c r="E7108" s="11">
        <f t="shared" si="222"/>
        <v>42.4</v>
      </c>
      <c r="F7108">
        <f t="shared" ref="F7108:F7171" si="223">IF(LEN($B7108)=7,CONCATENATE(MID($B7108,1,6),"00",RIGHT($B7108,1)),IF(LEN($B7108)=8,CONCATENATE(MID($B7108,1,6),"0",RIGHT($B7108,2)),$B7108))</f>
        <v>101203</v>
      </c>
      <c r="H7108" s="11">
        <v>39.869999999999997</v>
      </c>
      <c r="I7108">
        <v>42.4</v>
      </c>
    </row>
    <row r="7109" spans="2:9" ht="30" x14ac:dyDescent="0.25">
      <c r="B7109" s="4">
        <v>101204</v>
      </c>
      <c r="C7109" s="8" t="s">
        <v>4300</v>
      </c>
      <c r="D7109" s="4" t="s">
        <v>9</v>
      </c>
      <c r="E7109" s="11">
        <f t="shared" si="222"/>
        <v>42.79</v>
      </c>
      <c r="F7109">
        <f t="shared" si="223"/>
        <v>101204</v>
      </c>
      <c r="H7109" s="14">
        <v>40.26</v>
      </c>
      <c r="I7109" s="811">
        <v>42.79</v>
      </c>
    </row>
    <row r="7110" spans="2:9" ht="30" x14ac:dyDescent="0.25">
      <c r="B7110" s="6">
        <v>101205</v>
      </c>
      <c r="C7110" s="9" t="s">
        <v>4301</v>
      </c>
      <c r="D7110" s="6" t="s">
        <v>9</v>
      </c>
      <c r="E7110" s="11">
        <f t="shared" si="222"/>
        <v>43.37</v>
      </c>
      <c r="F7110">
        <f t="shared" si="223"/>
        <v>101205</v>
      </c>
      <c r="H7110" s="11">
        <v>40.840000000000003</v>
      </c>
      <c r="I7110">
        <v>43.37</v>
      </c>
    </row>
    <row r="7111" spans="2:9" ht="45" x14ac:dyDescent="0.25">
      <c r="B7111" s="4">
        <v>102362</v>
      </c>
      <c r="C7111" s="8" t="s">
        <v>18975</v>
      </c>
      <c r="D7111" s="4" t="s">
        <v>64</v>
      </c>
      <c r="E7111" s="11">
        <f t="shared" si="222"/>
        <v>162.1</v>
      </c>
      <c r="F7111">
        <f t="shared" si="223"/>
        <v>102362</v>
      </c>
      <c r="H7111" s="14">
        <v>157.52000000000001</v>
      </c>
      <c r="I7111" s="811">
        <v>162.1</v>
      </c>
    </row>
    <row r="7112" spans="2:9" ht="45" x14ac:dyDescent="0.25">
      <c r="B7112" s="6">
        <v>102363</v>
      </c>
      <c r="C7112" s="9" t="s">
        <v>18976</v>
      </c>
      <c r="D7112" s="6" t="s">
        <v>64</v>
      </c>
      <c r="E7112" s="11">
        <f t="shared" si="222"/>
        <v>173.64</v>
      </c>
      <c r="F7112">
        <f t="shared" si="223"/>
        <v>102363</v>
      </c>
      <c r="H7112" s="11">
        <v>169.09</v>
      </c>
      <c r="I7112">
        <v>173.64</v>
      </c>
    </row>
    <row r="7113" spans="2:9" ht="45" x14ac:dyDescent="0.25">
      <c r="B7113" s="4">
        <v>102364</v>
      </c>
      <c r="C7113" s="8" t="s">
        <v>18977</v>
      </c>
      <c r="D7113" s="4" t="s">
        <v>64</v>
      </c>
      <c r="E7113" s="11">
        <f t="shared" si="222"/>
        <v>194.72</v>
      </c>
      <c r="F7113">
        <f t="shared" si="223"/>
        <v>102364</v>
      </c>
      <c r="H7113" s="14">
        <v>190.17</v>
      </c>
      <c r="I7113" s="811">
        <v>194.72</v>
      </c>
    </row>
    <row r="7114" spans="2:9" x14ac:dyDescent="0.25">
      <c r="B7114" s="6">
        <v>98509</v>
      </c>
      <c r="C7114" s="9" t="s">
        <v>1132</v>
      </c>
      <c r="D7114" s="6" t="s">
        <v>42</v>
      </c>
      <c r="E7114" s="11">
        <f t="shared" si="222"/>
        <v>82.76</v>
      </c>
      <c r="F7114">
        <f t="shared" si="223"/>
        <v>98509</v>
      </c>
      <c r="H7114" s="11">
        <v>82.51</v>
      </c>
      <c r="I7114">
        <v>82.76</v>
      </c>
    </row>
    <row r="7115" spans="2:9" x14ac:dyDescent="0.25">
      <c r="B7115" s="4">
        <v>98510</v>
      </c>
      <c r="C7115" s="8" t="s">
        <v>1133</v>
      </c>
      <c r="D7115" s="4" t="s">
        <v>42</v>
      </c>
      <c r="E7115" s="11">
        <f t="shared" si="222"/>
        <v>114.28</v>
      </c>
      <c r="F7115">
        <f t="shared" si="223"/>
        <v>98510</v>
      </c>
      <c r="H7115" s="14">
        <v>112.46</v>
      </c>
      <c r="I7115" s="811">
        <v>114.28</v>
      </c>
    </row>
    <row r="7116" spans="2:9" x14ac:dyDescent="0.25">
      <c r="B7116" s="6">
        <v>98511</v>
      </c>
      <c r="C7116" s="9" t="s">
        <v>1134</v>
      </c>
      <c r="D7116" s="6" t="s">
        <v>42</v>
      </c>
      <c r="E7116" s="11">
        <f t="shared" si="222"/>
        <v>223.16</v>
      </c>
      <c r="F7116">
        <f t="shared" si="223"/>
        <v>98511</v>
      </c>
      <c r="H7116" s="11">
        <v>220.56</v>
      </c>
      <c r="I7116">
        <v>223.16</v>
      </c>
    </row>
    <row r="7117" spans="2:9" x14ac:dyDescent="0.25">
      <c r="B7117" s="4">
        <v>98516</v>
      </c>
      <c r="C7117" s="8" t="s">
        <v>1135</v>
      </c>
      <c r="D7117" s="4" t="s">
        <v>42</v>
      </c>
      <c r="E7117" s="11">
        <f t="shared" si="222"/>
        <v>457.84</v>
      </c>
      <c r="F7117">
        <f t="shared" si="223"/>
        <v>98516</v>
      </c>
      <c r="H7117" s="14">
        <v>441.06</v>
      </c>
      <c r="I7117" s="811">
        <v>457.84</v>
      </c>
    </row>
    <row r="7118" spans="2:9" x14ac:dyDescent="0.25">
      <c r="B7118" s="6">
        <v>98519</v>
      </c>
      <c r="C7118" s="9" t="s">
        <v>1136</v>
      </c>
      <c r="D7118" s="6" t="s">
        <v>64</v>
      </c>
      <c r="E7118" s="11">
        <f t="shared" si="222"/>
        <v>1.94</v>
      </c>
      <c r="F7118">
        <f t="shared" si="223"/>
        <v>98519</v>
      </c>
      <c r="H7118" s="11">
        <v>1.75</v>
      </c>
      <c r="I7118">
        <v>1.94</v>
      </c>
    </row>
    <row r="7119" spans="2:9" x14ac:dyDescent="0.25">
      <c r="B7119" s="4">
        <v>98520</v>
      </c>
      <c r="C7119" s="8" t="s">
        <v>1137</v>
      </c>
      <c r="D7119" s="4" t="s">
        <v>64</v>
      </c>
      <c r="E7119" s="11">
        <f t="shared" si="222"/>
        <v>4.76</v>
      </c>
      <c r="F7119">
        <f t="shared" si="223"/>
        <v>98520</v>
      </c>
      <c r="H7119" s="14">
        <v>4.5999999999999996</v>
      </c>
      <c r="I7119" s="811">
        <v>4.76</v>
      </c>
    </row>
    <row r="7120" spans="2:9" x14ac:dyDescent="0.25">
      <c r="B7120" s="6">
        <v>98521</v>
      </c>
      <c r="C7120" s="9" t="s">
        <v>1138</v>
      </c>
      <c r="D7120" s="6" t="s">
        <v>64</v>
      </c>
      <c r="E7120" s="11">
        <f t="shared" si="222"/>
        <v>0.36</v>
      </c>
      <c r="F7120">
        <f t="shared" si="223"/>
        <v>98521</v>
      </c>
      <c r="H7120" s="11">
        <v>0.33</v>
      </c>
      <c r="I7120">
        <v>0.36</v>
      </c>
    </row>
    <row r="7121" spans="2:9" x14ac:dyDescent="0.25">
      <c r="B7121" s="4">
        <v>98522</v>
      </c>
      <c r="C7121" s="8" t="s">
        <v>1139</v>
      </c>
      <c r="D7121" s="4" t="s">
        <v>9</v>
      </c>
      <c r="E7121" s="11">
        <f t="shared" si="222"/>
        <v>158.36000000000001</v>
      </c>
      <c r="F7121">
        <f t="shared" si="223"/>
        <v>98522</v>
      </c>
      <c r="H7121" s="14">
        <v>152.97</v>
      </c>
      <c r="I7121" s="811">
        <v>158.36000000000001</v>
      </c>
    </row>
    <row r="7122" spans="2:9" x14ac:dyDescent="0.25">
      <c r="B7122" s="6">
        <v>98524</v>
      </c>
      <c r="C7122" s="9" t="s">
        <v>18978</v>
      </c>
      <c r="D7122" s="6" t="s">
        <v>64</v>
      </c>
      <c r="E7122" s="11">
        <f t="shared" si="222"/>
        <v>4.33</v>
      </c>
      <c r="F7122">
        <f t="shared" si="223"/>
        <v>98524</v>
      </c>
      <c r="H7122" s="11">
        <v>3.91</v>
      </c>
      <c r="I7122">
        <v>4.33</v>
      </c>
    </row>
    <row r="7123" spans="2:9" x14ac:dyDescent="0.25">
      <c r="B7123" s="4">
        <v>98503</v>
      </c>
      <c r="C7123" s="8" t="s">
        <v>1140</v>
      </c>
      <c r="D7123" s="4" t="s">
        <v>64</v>
      </c>
      <c r="E7123" s="11">
        <f t="shared" si="222"/>
        <v>21.5</v>
      </c>
      <c r="F7123">
        <f t="shared" si="223"/>
        <v>98503</v>
      </c>
      <c r="H7123" s="14">
        <v>21.02</v>
      </c>
      <c r="I7123" s="811">
        <v>21.5</v>
      </c>
    </row>
    <row r="7124" spans="2:9" x14ac:dyDescent="0.25">
      <c r="B7124" s="6">
        <v>98504</v>
      </c>
      <c r="C7124" s="9" t="s">
        <v>7222</v>
      </c>
      <c r="D7124" s="6" t="s">
        <v>64</v>
      </c>
      <c r="E7124" s="11">
        <f t="shared" si="222"/>
        <v>15.41</v>
      </c>
      <c r="F7124">
        <f t="shared" si="223"/>
        <v>98504</v>
      </c>
      <c r="H7124" s="11">
        <v>15.02</v>
      </c>
      <c r="I7124">
        <v>15.41</v>
      </c>
    </row>
    <row r="7125" spans="2:9" x14ac:dyDescent="0.25">
      <c r="B7125" s="4">
        <v>98505</v>
      </c>
      <c r="C7125" s="8" t="s">
        <v>1141</v>
      </c>
      <c r="D7125" s="4" t="s">
        <v>64</v>
      </c>
      <c r="E7125" s="11">
        <f t="shared" si="222"/>
        <v>117.89</v>
      </c>
      <c r="F7125">
        <f t="shared" si="223"/>
        <v>98505</v>
      </c>
      <c r="H7125" s="14">
        <v>117.36</v>
      </c>
      <c r="I7125" s="811">
        <v>117.89</v>
      </c>
    </row>
    <row r="7126" spans="2:9" x14ac:dyDescent="0.25">
      <c r="B7126" s="6">
        <v>103946</v>
      </c>
      <c r="C7126" s="9" t="s">
        <v>7223</v>
      </c>
      <c r="D7126" s="6" t="s">
        <v>64</v>
      </c>
      <c r="E7126" s="11">
        <f t="shared" si="222"/>
        <v>19.989999999999998</v>
      </c>
      <c r="F7126">
        <f t="shared" si="223"/>
        <v>103946</v>
      </c>
      <c r="H7126" s="11">
        <v>19.600000000000001</v>
      </c>
      <c r="I7126">
        <v>19.989999999999998</v>
      </c>
    </row>
    <row r="7127" spans="2:9" ht="30" x14ac:dyDescent="0.25">
      <c r="B7127" s="4">
        <v>105000</v>
      </c>
      <c r="C7127" s="8" t="s">
        <v>18979</v>
      </c>
      <c r="D7127" s="4" t="s">
        <v>9</v>
      </c>
      <c r="E7127" s="11">
        <f t="shared" si="222"/>
        <v>1414.71</v>
      </c>
      <c r="F7127">
        <f t="shared" si="223"/>
        <v>105000</v>
      </c>
      <c r="H7127" s="14">
        <v>1360.54</v>
      </c>
      <c r="I7127" s="807">
        <v>1414.71</v>
      </c>
    </row>
    <row r="7128" spans="2:9" ht="30" x14ac:dyDescent="0.25">
      <c r="B7128" s="6">
        <v>105001</v>
      </c>
      <c r="C7128" s="9" t="s">
        <v>18980</v>
      </c>
      <c r="D7128" s="6" t="s">
        <v>9</v>
      </c>
      <c r="E7128" s="11">
        <f t="shared" si="222"/>
        <v>1456.08</v>
      </c>
      <c r="F7128">
        <f t="shared" si="223"/>
        <v>105001</v>
      </c>
      <c r="H7128" s="11">
        <v>1401.29</v>
      </c>
      <c r="I7128" s="76">
        <v>1456.08</v>
      </c>
    </row>
    <row r="7129" spans="2:9" ht="30" x14ac:dyDescent="0.25">
      <c r="B7129" s="4">
        <v>105002</v>
      </c>
      <c r="C7129" s="8" t="s">
        <v>18981</v>
      </c>
      <c r="D7129" s="4" t="s">
        <v>42</v>
      </c>
      <c r="E7129" s="11">
        <f t="shared" si="222"/>
        <v>708.9</v>
      </c>
      <c r="F7129">
        <f t="shared" si="223"/>
        <v>105002</v>
      </c>
      <c r="H7129" s="14">
        <v>676.67</v>
      </c>
      <c r="I7129" s="811">
        <v>708.9</v>
      </c>
    </row>
    <row r="7130" spans="2:9" ht="30" x14ac:dyDescent="0.25">
      <c r="B7130" s="6">
        <v>105003</v>
      </c>
      <c r="C7130" s="9" t="s">
        <v>18982</v>
      </c>
      <c r="D7130" s="6" t="s">
        <v>42</v>
      </c>
      <c r="E7130" s="11">
        <f t="shared" si="222"/>
        <v>1116.68</v>
      </c>
      <c r="F7130">
        <f t="shared" si="223"/>
        <v>105003</v>
      </c>
      <c r="H7130" s="11">
        <v>1055.53</v>
      </c>
      <c r="I7130" s="76">
        <v>1116.68</v>
      </c>
    </row>
    <row r="7131" spans="2:9" ht="30" x14ac:dyDescent="0.25">
      <c r="B7131" s="4">
        <v>105004</v>
      </c>
      <c r="C7131" s="8" t="s">
        <v>18983</v>
      </c>
      <c r="D7131" s="4" t="s">
        <v>64</v>
      </c>
      <c r="E7131" s="11">
        <f t="shared" si="222"/>
        <v>143.25</v>
      </c>
      <c r="F7131">
        <f t="shared" si="223"/>
        <v>105004</v>
      </c>
      <c r="H7131" s="14">
        <v>136.84</v>
      </c>
      <c r="I7131" s="811">
        <v>143.25</v>
      </c>
    </row>
    <row r="7132" spans="2:9" ht="30" x14ac:dyDescent="0.25">
      <c r="B7132" s="6">
        <v>105005</v>
      </c>
      <c r="C7132" s="9" t="s">
        <v>18984</v>
      </c>
      <c r="D7132" s="6" t="s">
        <v>64</v>
      </c>
      <c r="E7132" s="11">
        <f t="shared" si="222"/>
        <v>216.88</v>
      </c>
      <c r="F7132">
        <f t="shared" si="223"/>
        <v>105005</v>
      </c>
      <c r="H7132" s="11">
        <v>205.29</v>
      </c>
      <c r="I7132">
        <v>216.88</v>
      </c>
    </row>
    <row r="7133" spans="2:9" ht="30" x14ac:dyDescent="0.25">
      <c r="B7133" s="4">
        <v>103185</v>
      </c>
      <c r="C7133" s="8" t="s">
        <v>6616</v>
      </c>
      <c r="D7133" s="4" t="s">
        <v>42</v>
      </c>
      <c r="E7133" s="11">
        <f t="shared" si="222"/>
        <v>6145.05</v>
      </c>
      <c r="F7133">
        <f t="shared" si="223"/>
        <v>103185</v>
      </c>
      <c r="H7133" s="14">
        <v>6132.78</v>
      </c>
      <c r="I7133" s="807">
        <v>6145.05</v>
      </c>
    </row>
    <row r="7134" spans="2:9" ht="30" x14ac:dyDescent="0.25">
      <c r="B7134" s="6">
        <v>103186</v>
      </c>
      <c r="C7134" s="9" t="s">
        <v>6617</v>
      </c>
      <c r="D7134" s="6" t="s">
        <v>42</v>
      </c>
      <c r="E7134" s="11">
        <f t="shared" si="222"/>
        <v>6483.36</v>
      </c>
      <c r="F7134">
        <f t="shared" si="223"/>
        <v>103186</v>
      </c>
      <c r="H7134" s="11">
        <v>6478.33</v>
      </c>
      <c r="I7134" s="76">
        <v>6483.36</v>
      </c>
    </row>
    <row r="7135" spans="2:9" ht="30" x14ac:dyDescent="0.25">
      <c r="B7135" s="4">
        <v>103187</v>
      </c>
      <c r="C7135" s="8" t="s">
        <v>6618</v>
      </c>
      <c r="D7135" s="4" t="s">
        <v>42</v>
      </c>
      <c r="E7135" s="11">
        <f t="shared" si="222"/>
        <v>4871.2299999999996</v>
      </c>
      <c r="F7135">
        <f t="shared" si="223"/>
        <v>103187</v>
      </c>
      <c r="H7135" s="14">
        <v>4862.84</v>
      </c>
      <c r="I7135" s="807">
        <v>4871.2299999999996</v>
      </c>
    </row>
    <row r="7136" spans="2:9" ht="30" x14ac:dyDescent="0.25">
      <c r="B7136" s="6">
        <v>103188</v>
      </c>
      <c r="C7136" s="9" t="s">
        <v>6619</v>
      </c>
      <c r="D7136" s="6" t="s">
        <v>42</v>
      </c>
      <c r="E7136" s="11">
        <f t="shared" si="222"/>
        <v>5238.5</v>
      </c>
      <c r="F7136">
        <f t="shared" si="223"/>
        <v>103188</v>
      </c>
      <c r="H7136" s="11">
        <v>5232.04</v>
      </c>
      <c r="I7136" s="76">
        <v>5238.5</v>
      </c>
    </row>
    <row r="7137" spans="2:9" ht="30" x14ac:dyDescent="0.25">
      <c r="B7137" s="4">
        <v>103189</v>
      </c>
      <c r="C7137" s="8" t="s">
        <v>6620</v>
      </c>
      <c r="D7137" s="4" t="s">
        <v>42</v>
      </c>
      <c r="E7137" s="11">
        <f t="shared" si="222"/>
        <v>2624.92</v>
      </c>
      <c r="F7137">
        <f t="shared" si="223"/>
        <v>103189</v>
      </c>
      <c r="H7137" s="14">
        <v>2620.41</v>
      </c>
      <c r="I7137" s="807">
        <v>2624.92</v>
      </c>
    </row>
    <row r="7138" spans="2:9" ht="30" x14ac:dyDescent="0.25">
      <c r="B7138" s="6">
        <v>103190</v>
      </c>
      <c r="C7138" s="9" t="s">
        <v>6621</v>
      </c>
      <c r="D7138" s="6" t="s">
        <v>42</v>
      </c>
      <c r="E7138" s="11">
        <f t="shared" si="222"/>
        <v>4087.07</v>
      </c>
      <c r="F7138">
        <f t="shared" si="223"/>
        <v>103190</v>
      </c>
      <c r="H7138" s="11">
        <v>4078.53</v>
      </c>
      <c r="I7138" s="76">
        <v>4087.07</v>
      </c>
    </row>
    <row r="7139" spans="2:9" ht="30" x14ac:dyDescent="0.25">
      <c r="B7139" s="4">
        <v>103191</v>
      </c>
      <c r="C7139" s="8" t="s">
        <v>6622</v>
      </c>
      <c r="D7139" s="4" t="s">
        <v>42</v>
      </c>
      <c r="E7139" s="11">
        <f t="shared" si="222"/>
        <v>2385.2399999999998</v>
      </c>
      <c r="F7139">
        <f t="shared" si="223"/>
        <v>103191</v>
      </c>
      <c r="H7139" s="14">
        <v>2378.2399999999998</v>
      </c>
      <c r="I7139" s="807">
        <v>2385.2399999999998</v>
      </c>
    </row>
    <row r="7140" spans="2:9" ht="30" x14ac:dyDescent="0.25">
      <c r="B7140" s="6">
        <v>103192</v>
      </c>
      <c r="C7140" s="9" t="s">
        <v>6623</v>
      </c>
      <c r="D7140" s="6" t="s">
        <v>42</v>
      </c>
      <c r="E7140" s="11">
        <f t="shared" si="222"/>
        <v>2538.88</v>
      </c>
      <c r="F7140">
        <f t="shared" si="223"/>
        <v>103192</v>
      </c>
      <c r="H7140" s="11">
        <v>2531.88</v>
      </c>
      <c r="I7140" s="76">
        <v>2538.88</v>
      </c>
    </row>
    <row r="7141" spans="2:9" ht="30" x14ac:dyDescent="0.25">
      <c r="B7141" s="4">
        <v>103193</v>
      </c>
      <c r="C7141" s="8" t="s">
        <v>6624</v>
      </c>
      <c r="D7141" s="4" t="s">
        <v>42</v>
      </c>
      <c r="E7141" s="11">
        <f t="shared" si="222"/>
        <v>1957.61</v>
      </c>
      <c r="F7141">
        <f t="shared" si="223"/>
        <v>103193</v>
      </c>
      <c r="H7141" s="14">
        <v>1950.61</v>
      </c>
      <c r="I7141" s="807">
        <v>1957.61</v>
      </c>
    </row>
    <row r="7142" spans="2:9" ht="30" x14ac:dyDescent="0.25">
      <c r="B7142" s="6">
        <v>103194</v>
      </c>
      <c r="C7142" s="9" t="s">
        <v>6625</v>
      </c>
      <c r="D7142" s="6" t="s">
        <v>42</v>
      </c>
      <c r="E7142" s="11">
        <f t="shared" si="222"/>
        <v>2815.58</v>
      </c>
      <c r="F7142">
        <f t="shared" si="223"/>
        <v>103194</v>
      </c>
      <c r="H7142" s="11">
        <v>2808.58</v>
      </c>
      <c r="I7142" s="76">
        <v>2815.58</v>
      </c>
    </row>
    <row r="7143" spans="2:9" ht="30" x14ac:dyDescent="0.25">
      <c r="B7143" s="4">
        <v>103195</v>
      </c>
      <c r="C7143" s="8" t="s">
        <v>6626</v>
      </c>
      <c r="D7143" s="4" t="s">
        <v>42</v>
      </c>
      <c r="E7143" s="11">
        <f t="shared" si="222"/>
        <v>2197.42</v>
      </c>
      <c r="F7143">
        <f t="shared" si="223"/>
        <v>103195</v>
      </c>
      <c r="H7143" s="14">
        <v>2190.23</v>
      </c>
      <c r="I7143" s="807">
        <v>2197.42</v>
      </c>
    </row>
    <row r="7144" spans="2:9" ht="30" x14ac:dyDescent="0.25">
      <c r="B7144" s="6">
        <v>103205</v>
      </c>
      <c r="C7144" s="9" t="s">
        <v>6627</v>
      </c>
      <c r="D7144" s="6" t="s">
        <v>42</v>
      </c>
      <c r="E7144" s="11">
        <f t="shared" si="222"/>
        <v>4094.41</v>
      </c>
      <c r="F7144">
        <f t="shared" si="223"/>
        <v>103205</v>
      </c>
      <c r="H7144" s="11">
        <v>4083.87</v>
      </c>
      <c r="I7144" s="76">
        <v>4094.41</v>
      </c>
    </row>
    <row r="7145" spans="2:9" ht="30" x14ac:dyDescent="0.25">
      <c r="B7145" s="4">
        <v>103206</v>
      </c>
      <c r="C7145" s="8" t="s">
        <v>6628</v>
      </c>
      <c r="D7145" s="4" t="s">
        <v>42</v>
      </c>
      <c r="E7145" s="11">
        <f t="shared" si="222"/>
        <v>2392.59</v>
      </c>
      <c r="F7145">
        <f t="shared" si="223"/>
        <v>103206</v>
      </c>
      <c r="H7145" s="14">
        <v>2383.58</v>
      </c>
      <c r="I7145" s="807">
        <v>2392.59</v>
      </c>
    </row>
    <row r="7146" spans="2:9" ht="30" x14ac:dyDescent="0.25">
      <c r="B7146" s="6">
        <v>103207</v>
      </c>
      <c r="C7146" s="9" t="s">
        <v>6629</v>
      </c>
      <c r="D7146" s="6" t="s">
        <v>42</v>
      </c>
      <c r="E7146" s="11">
        <f t="shared" si="222"/>
        <v>2546.23</v>
      </c>
      <c r="F7146">
        <f t="shared" si="223"/>
        <v>103207</v>
      </c>
      <c r="H7146" s="11">
        <v>2537.2199999999998</v>
      </c>
      <c r="I7146" s="76">
        <v>2546.23</v>
      </c>
    </row>
    <row r="7147" spans="2:9" ht="30" x14ac:dyDescent="0.25">
      <c r="B7147" s="4">
        <v>103208</v>
      </c>
      <c r="C7147" s="8" t="s">
        <v>6630</v>
      </c>
      <c r="D7147" s="4" t="s">
        <v>42</v>
      </c>
      <c r="E7147" s="11">
        <f t="shared" si="222"/>
        <v>1964.96</v>
      </c>
      <c r="F7147">
        <f t="shared" si="223"/>
        <v>103208</v>
      </c>
      <c r="H7147" s="14">
        <v>1955.95</v>
      </c>
      <c r="I7147" s="807">
        <v>1964.96</v>
      </c>
    </row>
    <row r="7148" spans="2:9" ht="30" x14ac:dyDescent="0.25">
      <c r="B7148" s="6">
        <v>103209</v>
      </c>
      <c r="C7148" s="9" t="s">
        <v>6631</v>
      </c>
      <c r="D7148" s="6" t="s">
        <v>42</v>
      </c>
      <c r="E7148" s="11">
        <f t="shared" si="222"/>
        <v>2822.93</v>
      </c>
      <c r="F7148">
        <f t="shared" si="223"/>
        <v>103209</v>
      </c>
      <c r="H7148" s="11">
        <v>2813.92</v>
      </c>
      <c r="I7148" s="76">
        <v>2822.93</v>
      </c>
    </row>
    <row r="7149" spans="2:9" ht="30" x14ac:dyDescent="0.25">
      <c r="B7149" s="4">
        <v>103210</v>
      </c>
      <c r="C7149" s="8" t="s">
        <v>6632</v>
      </c>
      <c r="D7149" s="4" t="s">
        <v>42</v>
      </c>
      <c r="E7149" s="11">
        <f t="shared" si="222"/>
        <v>2291.09</v>
      </c>
      <c r="F7149">
        <f t="shared" si="223"/>
        <v>103210</v>
      </c>
      <c r="H7149" s="14">
        <v>2274.81</v>
      </c>
      <c r="I7149" s="807">
        <v>2291.09</v>
      </c>
    </row>
    <row r="7150" spans="2:9" ht="30" x14ac:dyDescent="0.25">
      <c r="B7150" s="6">
        <v>103304</v>
      </c>
      <c r="C7150" s="9" t="s">
        <v>6688</v>
      </c>
      <c r="D7150" s="6" t="s">
        <v>42</v>
      </c>
      <c r="E7150" s="11">
        <f t="shared" si="222"/>
        <v>1245.81</v>
      </c>
      <c r="F7150">
        <f t="shared" si="223"/>
        <v>103304</v>
      </c>
      <c r="H7150" s="11">
        <v>1241.94</v>
      </c>
      <c r="I7150" s="76">
        <v>1245.81</v>
      </c>
    </row>
    <row r="7151" spans="2:9" ht="30" x14ac:dyDescent="0.25">
      <c r="B7151" s="4">
        <v>103307</v>
      </c>
      <c r="C7151" s="8" t="s">
        <v>6689</v>
      </c>
      <c r="D7151" s="4" t="s">
        <v>42</v>
      </c>
      <c r="E7151" s="11">
        <f t="shared" si="222"/>
        <v>1333.51</v>
      </c>
      <c r="F7151">
        <f t="shared" si="223"/>
        <v>103307</v>
      </c>
      <c r="H7151" s="14">
        <v>1325.21</v>
      </c>
      <c r="I7151" s="807">
        <v>1333.51</v>
      </c>
    </row>
    <row r="7152" spans="2:9" ht="30" x14ac:dyDescent="0.25">
      <c r="B7152" s="6">
        <v>103310</v>
      </c>
      <c r="C7152" s="9" t="s">
        <v>6690</v>
      </c>
      <c r="D7152" s="6" t="s">
        <v>42</v>
      </c>
      <c r="E7152" s="11">
        <f t="shared" si="222"/>
        <v>1286.81</v>
      </c>
      <c r="F7152">
        <f t="shared" si="223"/>
        <v>103310</v>
      </c>
      <c r="H7152" s="11">
        <v>1283.08</v>
      </c>
      <c r="I7152" s="76">
        <v>1286.81</v>
      </c>
    </row>
    <row r="7153" spans="2:9" ht="30" x14ac:dyDescent="0.25">
      <c r="B7153" s="4">
        <v>103314</v>
      </c>
      <c r="C7153" s="8" t="s">
        <v>6691</v>
      </c>
      <c r="D7153" s="4" t="s">
        <v>64</v>
      </c>
      <c r="E7153" s="11">
        <f t="shared" si="222"/>
        <v>238.17</v>
      </c>
      <c r="F7153">
        <f t="shared" si="223"/>
        <v>103314</v>
      </c>
      <c r="H7153" s="14">
        <v>235.21</v>
      </c>
      <c r="I7153" s="807">
        <v>238.17</v>
      </c>
    </row>
    <row r="7154" spans="2:9" ht="30" x14ac:dyDescent="0.25">
      <c r="B7154" s="6">
        <v>103315</v>
      </c>
      <c r="C7154" s="9" t="s">
        <v>6692</v>
      </c>
      <c r="D7154" s="6" t="s">
        <v>64</v>
      </c>
      <c r="E7154" s="11">
        <f t="shared" si="222"/>
        <v>230.34</v>
      </c>
      <c r="F7154">
        <f t="shared" si="223"/>
        <v>103315</v>
      </c>
      <c r="H7154" s="11">
        <v>228.08</v>
      </c>
      <c r="I7154" s="76">
        <v>230.34</v>
      </c>
    </row>
    <row r="7155" spans="2:9" x14ac:dyDescent="0.25">
      <c r="B7155" s="4">
        <v>103769</v>
      </c>
      <c r="C7155" s="8" t="s">
        <v>6941</v>
      </c>
      <c r="D7155" s="4" t="s">
        <v>42</v>
      </c>
      <c r="E7155" s="11">
        <f t="shared" si="222"/>
        <v>5832.62</v>
      </c>
      <c r="F7155">
        <f t="shared" si="223"/>
        <v>103769</v>
      </c>
      <c r="H7155" s="14">
        <v>5694.59</v>
      </c>
      <c r="I7155" s="807">
        <v>5832.62</v>
      </c>
    </row>
    <row r="7156" spans="2:9" ht="30" x14ac:dyDescent="0.25">
      <c r="B7156" s="6">
        <v>98525</v>
      </c>
      <c r="C7156" s="9" t="s">
        <v>18985</v>
      </c>
      <c r="D7156" s="6" t="s">
        <v>64</v>
      </c>
      <c r="E7156" s="11">
        <f t="shared" si="222"/>
        <v>0.59</v>
      </c>
      <c r="F7156">
        <f t="shared" si="223"/>
        <v>98525</v>
      </c>
      <c r="H7156" s="11">
        <v>0.56999999999999995</v>
      </c>
      <c r="I7156" s="76">
        <v>0.59</v>
      </c>
    </row>
    <row r="7157" spans="2:9" ht="30" x14ac:dyDescent="0.25">
      <c r="B7157" s="4">
        <v>98526</v>
      </c>
      <c r="C7157" s="8" t="s">
        <v>18986</v>
      </c>
      <c r="D7157" s="4" t="s">
        <v>42</v>
      </c>
      <c r="E7157" s="11">
        <f t="shared" si="222"/>
        <v>114.34</v>
      </c>
      <c r="F7157">
        <f t="shared" si="223"/>
        <v>98526</v>
      </c>
      <c r="H7157" s="14">
        <v>107.22</v>
      </c>
      <c r="I7157" s="807">
        <v>114.34</v>
      </c>
    </row>
    <row r="7158" spans="2:9" ht="30" x14ac:dyDescent="0.25">
      <c r="B7158" s="6">
        <v>98527</v>
      </c>
      <c r="C7158" s="9" t="s">
        <v>18987</v>
      </c>
      <c r="D7158" s="6" t="s">
        <v>42</v>
      </c>
      <c r="E7158" s="11">
        <f t="shared" si="222"/>
        <v>189.76</v>
      </c>
      <c r="F7158">
        <f t="shared" si="223"/>
        <v>98527</v>
      </c>
      <c r="H7158" s="11">
        <v>177.96</v>
      </c>
      <c r="I7158" s="76">
        <v>189.76</v>
      </c>
    </row>
    <row r="7159" spans="2:9" x14ac:dyDescent="0.25">
      <c r="B7159" s="4">
        <v>98528</v>
      </c>
      <c r="C7159" s="8" t="s">
        <v>18988</v>
      </c>
      <c r="D7159" s="4" t="s">
        <v>42</v>
      </c>
      <c r="E7159" s="11">
        <f t="shared" si="222"/>
        <v>250.1</v>
      </c>
      <c r="F7159">
        <f t="shared" si="223"/>
        <v>98528</v>
      </c>
      <c r="H7159" s="14">
        <v>234.54</v>
      </c>
      <c r="I7159" s="807">
        <v>250.1</v>
      </c>
    </row>
    <row r="7160" spans="2:9" x14ac:dyDescent="0.25">
      <c r="B7160" s="6">
        <v>98529</v>
      </c>
      <c r="C7160" s="9" t="s">
        <v>18989</v>
      </c>
      <c r="D7160" s="6" t="s">
        <v>42</v>
      </c>
      <c r="E7160" s="11">
        <f t="shared" si="222"/>
        <v>68.41</v>
      </c>
      <c r="F7160">
        <f t="shared" si="223"/>
        <v>98529</v>
      </c>
      <c r="H7160" s="11">
        <v>61.72</v>
      </c>
      <c r="I7160" s="76">
        <v>68.41</v>
      </c>
    </row>
    <row r="7161" spans="2:9" x14ac:dyDescent="0.25">
      <c r="B7161" s="4">
        <v>98530</v>
      </c>
      <c r="C7161" s="8" t="s">
        <v>18990</v>
      </c>
      <c r="D7161" s="4" t="s">
        <v>42</v>
      </c>
      <c r="E7161" s="11">
        <f t="shared" si="222"/>
        <v>134.27000000000001</v>
      </c>
      <c r="F7161">
        <f t="shared" si="223"/>
        <v>98530</v>
      </c>
      <c r="H7161" s="14">
        <v>121.13</v>
      </c>
      <c r="I7161" s="807">
        <v>134.27000000000001</v>
      </c>
    </row>
    <row r="7162" spans="2:9" x14ac:dyDescent="0.25">
      <c r="B7162" s="6">
        <v>98531</v>
      </c>
      <c r="C7162" s="9" t="s">
        <v>18991</v>
      </c>
      <c r="D7162" s="6" t="s">
        <v>42</v>
      </c>
      <c r="E7162" s="11">
        <f t="shared" si="222"/>
        <v>355.49</v>
      </c>
      <c r="F7162">
        <f t="shared" si="223"/>
        <v>98531</v>
      </c>
      <c r="H7162" s="11">
        <v>332.92</v>
      </c>
      <c r="I7162" s="76">
        <v>355.49</v>
      </c>
    </row>
    <row r="7163" spans="2:9" x14ac:dyDescent="0.25">
      <c r="B7163" s="4">
        <v>98532</v>
      </c>
      <c r="C7163" s="8" t="s">
        <v>18992</v>
      </c>
      <c r="D7163" s="4" t="s">
        <v>42</v>
      </c>
      <c r="E7163" s="11">
        <f t="shared" si="222"/>
        <v>30.07</v>
      </c>
      <c r="F7163">
        <f t="shared" si="223"/>
        <v>98532</v>
      </c>
      <c r="H7163" s="14">
        <v>28.61</v>
      </c>
      <c r="I7163" s="807">
        <v>30.07</v>
      </c>
    </row>
    <row r="7164" spans="2:9" x14ac:dyDescent="0.25">
      <c r="B7164" s="6">
        <v>98533</v>
      </c>
      <c r="C7164" s="9" t="s">
        <v>18993</v>
      </c>
      <c r="D7164" s="6" t="s">
        <v>42</v>
      </c>
      <c r="E7164" s="11">
        <f t="shared" si="222"/>
        <v>112.13</v>
      </c>
      <c r="F7164">
        <f t="shared" si="223"/>
        <v>98533</v>
      </c>
      <c r="H7164" s="11">
        <v>105.66</v>
      </c>
      <c r="I7164" s="76">
        <v>112.13</v>
      </c>
    </row>
    <row r="7165" spans="2:9" x14ac:dyDescent="0.25">
      <c r="B7165" s="4">
        <v>98534</v>
      </c>
      <c r="C7165" s="8" t="s">
        <v>18994</v>
      </c>
      <c r="D7165" s="4" t="s">
        <v>42</v>
      </c>
      <c r="E7165" s="11">
        <f t="shared" si="222"/>
        <v>310.56</v>
      </c>
      <c r="F7165">
        <f t="shared" si="223"/>
        <v>98534</v>
      </c>
      <c r="H7165" s="14">
        <v>292.89</v>
      </c>
      <c r="I7165" s="807">
        <v>310.56</v>
      </c>
    </row>
    <row r="7166" spans="2:9" x14ac:dyDescent="0.25">
      <c r="B7166" s="6">
        <v>98535</v>
      </c>
      <c r="C7166" s="9" t="s">
        <v>18995</v>
      </c>
      <c r="D7166" s="6" t="s">
        <v>42</v>
      </c>
      <c r="E7166" s="11">
        <f t="shared" si="222"/>
        <v>647.32000000000005</v>
      </c>
      <c r="F7166">
        <f t="shared" si="223"/>
        <v>98535</v>
      </c>
      <c r="H7166" s="11">
        <v>607.85</v>
      </c>
      <c r="I7166" s="76">
        <v>647.32000000000005</v>
      </c>
    </row>
    <row r="7167" spans="2:9" x14ac:dyDescent="0.25">
      <c r="B7167" s="4">
        <v>88238</v>
      </c>
      <c r="C7167" s="8" t="s">
        <v>1142</v>
      </c>
      <c r="D7167" s="4" t="s">
        <v>297</v>
      </c>
      <c r="E7167" s="11">
        <f t="shared" si="222"/>
        <v>21.5</v>
      </c>
      <c r="F7167">
        <f t="shared" si="223"/>
        <v>88238</v>
      </c>
      <c r="H7167" s="14">
        <v>19.38</v>
      </c>
      <c r="I7167" s="807">
        <v>21.5</v>
      </c>
    </row>
    <row r="7168" spans="2:9" x14ac:dyDescent="0.25">
      <c r="B7168" s="6">
        <v>88239</v>
      </c>
      <c r="C7168" s="9" t="s">
        <v>1143</v>
      </c>
      <c r="D7168" s="6" t="s">
        <v>297</v>
      </c>
      <c r="E7168" s="11">
        <f t="shared" si="222"/>
        <v>21.42</v>
      </c>
      <c r="F7168">
        <f t="shared" si="223"/>
        <v>88239</v>
      </c>
      <c r="H7168" s="11">
        <v>19.29</v>
      </c>
      <c r="I7168" s="76">
        <v>21.42</v>
      </c>
    </row>
    <row r="7169" spans="2:9" x14ac:dyDescent="0.25">
      <c r="B7169" s="4">
        <v>88240</v>
      </c>
      <c r="C7169" s="8" t="s">
        <v>1144</v>
      </c>
      <c r="D7169" s="4" t="s">
        <v>297</v>
      </c>
      <c r="E7169" s="11">
        <f t="shared" si="222"/>
        <v>20.309999999999999</v>
      </c>
      <c r="F7169">
        <f t="shared" si="223"/>
        <v>88240</v>
      </c>
      <c r="H7169" s="14">
        <v>18.190000000000001</v>
      </c>
      <c r="I7169" s="807">
        <v>20.309999999999999</v>
      </c>
    </row>
    <row r="7170" spans="2:9" x14ac:dyDescent="0.25">
      <c r="B7170" s="6">
        <v>88241</v>
      </c>
      <c r="C7170" s="9" t="s">
        <v>1145</v>
      </c>
      <c r="D7170" s="6" t="s">
        <v>297</v>
      </c>
      <c r="E7170" s="11">
        <f t="shared" si="222"/>
        <v>21.33</v>
      </c>
      <c r="F7170">
        <f t="shared" si="223"/>
        <v>88241</v>
      </c>
      <c r="H7170" s="11">
        <v>19.23</v>
      </c>
      <c r="I7170" s="76">
        <v>21.33</v>
      </c>
    </row>
    <row r="7171" spans="2:9" x14ac:dyDescent="0.25">
      <c r="B7171" s="4">
        <v>88242</v>
      </c>
      <c r="C7171" s="8" t="s">
        <v>1146</v>
      </c>
      <c r="D7171" s="4" t="s">
        <v>297</v>
      </c>
      <c r="E7171" s="11">
        <f t="shared" ref="E7171:E7234" si="224">IF($K$2=$H$1,H7171,I7171)</f>
        <v>21.56</v>
      </c>
      <c r="F7171">
        <f t="shared" si="223"/>
        <v>88242</v>
      </c>
      <c r="H7171" s="14">
        <v>19.43</v>
      </c>
      <c r="I7171" s="807">
        <v>21.56</v>
      </c>
    </row>
    <row r="7172" spans="2:9" x14ac:dyDescent="0.25">
      <c r="B7172" s="6">
        <v>88243</v>
      </c>
      <c r="C7172" s="9" t="s">
        <v>1147</v>
      </c>
      <c r="D7172" s="6" t="s">
        <v>297</v>
      </c>
      <c r="E7172" s="11">
        <f t="shared" si="224"/>
        <v>21.21</v>
      </c>
      <c r="F7172">
        <f t="shared" ref="F7172:F7235" si="225">IF(LEN($B7172)=7,CONCATENATE(MID($B7172,1,6),"00",RIGHT($B7172,1)),IF(LEN($B7172)=8,CONCATENATE(MID($B7172,1,6),"0",RIGHT($B7172,2)),$B7172))</f>
        <v>88243</v>
      </c>
      <c r="H7172" s="11">
        <v>19.11</v>
      </c>
      <c r="I7172">
        <v>21.21</v>
      </c>
    </row>
    <row r="7173" spans="2:9" x14ac:dyDescent="0.25">
      <c r="B7173" s="4">
        <v>88245</v>
      </c>
      <c r="C7173" s="8" t="s">
        <v>1148</v>
      </c>
      <c r="D7173" s="4" t="s">
        <v>297</v>
      </c>
      <c r="E7173" s="11">
        <f t="shared" si="224"/>
        <v>25.4</v>
      </c>
      <c r="F7173">
        <f t="shared" si="225"/>
        <v>88245</v>
      </c>
      <c r="H7173" s="14">
        <v>22.76</v>
      </c>
      <c r="I7173" s="811">
        <v>25.4</v>
      </c>
    </row>
    <row r="7174" spans="2:9" x14ac:dyDescent="0.25">
      <c r="B7174" s="6">
        <v>88246</v>
      </c>
      <c r="C7174" s="9" t="s">
        <v>1149</v>
      </c>
      <c r="D7174" s="6" t="s">
        <v>297</v>
      </c>
      <c r="E7174" s="11">
        <f t="shared" si="224"/>
        <v>14.31</v>
      </c>
      <c r="F7174">
        <f t="shared" si="225"/>
        <v>88246</v>
      </c>
      <c r="H7174" s="11">
        <v>12.97</v>
      </c>
      <c r="I7174">
        <v>14.31</v>
      </c>
    </row>
    <row r="7175" spans="2:9" x14ac:dyDescent="0.25">
      <c r="B7175" s="4">
        <v>88247</v>
      </c>
      <c r="C7175" s="8" t="s">
        <v>1150</v>
      </c>
      <c r="D7175" s="4" t="s">
        <v>297</v>
      </c>
      <c r="E7175" s="11">
        <f t="shared" si="224"/>
        <v>21.96</v>
      </c>
      <c r="F7175">
        <f t="shared" si="225"/>
        <v>88247</v>
      </c>
      <c r="H7175" s="14">
        <v>19.78</v>
      </c>
      <c r="I7175" s="811">
        <v>21.96</v>
      </c>
    </row>
    <row r="7176" spans="2:9" x14ac:dyDescent="0.25">
      <c r="B7176" s="6">
        <v>88248</v>
      </c>
      <c r="C7176" s="9" t="s">
        <v>1151</v>
      </c>
      <c r="D7176" s="6" t="s">
        <v>297</v>
      </c>
      <c r="E7176" s="11">
        <f t="shared" si="224"/>
        <v>20.92</v>
      </c>
      <c r="F7176">
        <f t="shared" si="225"/>
        <v>88248</v>
      </c>
      <c r="H7176" s="11">
        <v>18.79</v>
      </c>
      <c r="I7176">
        <v>20.92</v>
      </c>
    </row>
    <row r="7177" spans="2:9" x14ac:dyDescent="0.25">
      <c r="B7177" s="4">
        <v>88249</v>
      </c>
      <c r="C7177" s="8" t="s">
        <v>1152</v>
      </c>
      <c r="D7177" s="4" t="s">
        <v>297</v>
      </c>
      <c r="E7177" s="11">
        <f t="shared" si="224"/>
        <v>27.19</v>
      </c>
      <c r="F7177">
        <f t="shared" si="225"/>
        <v>88249</v>
      </c>
      <c r="H7177" s="14">
        <v>23.91</v>
      </c>
      <c r="I7177" s="811">
        <v>27.19</v>
      </c>
    </row>
    <row r="7178" spans="2:9" x14ac:dyDescent="0.25">
      <c r="B7178" s="6">
        <v>88250</v>
      </c>
      <c r="C7178" s="9" t="s">
        <v>1153</v>
      </c>
      <c r="D7178" s="6" t="s">
        <v>297</v>
      </c>
      <c r="E7178" s="11">
        <f t="shared" si="224"/>
        <v>20.309999999999999</v>
      </c>
      <c r="F7178">
        <f t="shared" si="225"/>
        <v>88250</v>
      </c>
      <c r="H7178" s="11">
        <v>18.190000000000001</v>
      </c>
      <c r="I7178">
        <v>20.309999999999999</v>
      </c>
    </row>
    <row r="7179" spans="2:9" x14ac:dyDescent="0.25">
      <c r="B7179" s="4">
        <v>88251</v>
      </c>
      <c r="C7179" s="8" t="s">
        <v>1154</v>
      </c>
      <c r="D7179" s="4" t="s">
        <v>297</v>
      </c>
      <c r="E7179" s="11">
        <f t="shared" si="224"/>
        <v>21.5</v>
      </c>
      <c r="F7179">
        <f t="shared" si="225"/>
        <v>88251</v>
      </c>
      <c r="H7179" s="14">
        <v>19.38</v>
      </c>
      <c r="I7179" s="811">
        <v>21.5</v>
      </c>
    </row>
    <row r="7180" spans="2:9" x14ac:dyDescent="0.25">
      <c r="B7180" s="6">
        <v>88252</v>
      </c>
      <c r="C7180" s="9" t="s">
        <v>1155</v>
      </c>
      <c r="D7180" s="6" t="s">
        <v>297</v>
      </c>
      <c r="E7180" s="11">
        <f t="shared" si="224"/>
        <v>20.16</v>
      </c>
      <c r="F7180">
        <f t="shared" si="225"/>
        <v>88252</v>
      </c>
      <c r="H7180" s="11">
        <v>18.190000000000001</v>
      </c>
      <c r="I7180">
        <v>20.16</v>
      </c>
    </row>
    <row r="7181" spans="2:9" x14ac:dyDescent="0.25">
      <c r="B7181" s="4">
        <v>88253</v>
      </c>
      <c r="C7181" s="8" t="s">
        <v>1156</v>
      </c>
      <c r="D7181" s="4" t="s">
        <v>297</v>
      </c>
      <c r="E7181" s="11">
        <f t="shared" si="224"/>
        <v>11.13</v>
      </c>
      <c r="F7181">
        <f t="shared" si="225"/>
        <v>88253</v>
      </c>
      <c r="H7181" s="14">
        <v>9.9499999999999993</v>
      </c>
      <c r="I7181" s="811">
        <v>11.13</v>
      </c>
    </row>
    <row r="7182" spans="2:9" x14ac:dyDescent="0.25">
      <c r="B7182" s="6">
        <v>88255</v>
      </c>
      <c r="C7182" s="9" t="s">
        <v>1157</v>
      </c>
      <c r="D7182" s="6" t="s">
        <v>297</v>
      </c>
      <c r="E7182" s="11">
        <f t="shared" si="224"/>
        <v>27.22</v>
      </c>
      <c r="F7182">
        <f t="shared" si="225"/>
        <v>88255</v>
      </c>
      <c r="H7182" s="11">
        <v>23.92</v>
      </c>
      <c r="I7182">
        <v>27.22</v>
      </c>
    </row>
    <row r="7183" spans="2:9" x14ac:dyDescent="0.25">
      <c r="B7183" s="4">
        <v>88256</v>
      </c>
      <c r="C7183" s="8" t="s">
        <v>1158</v>
      </c>
      <c r="D7183" s="4" t="s">
        <v>297</v>
      </c>
      <c r="E7183" s="11">
        <f t="shared" si="224"/>
        <v>25.47</v>
      </c>
      <c r="F7183">
        <f t="shared" si="225"/>
        <v>88256</v>
      </c>
      <c r="H7183" s="14">
        <v>22.83</v>
      </c>
      <c r="I7183" s="811">
        <v>25.47</v>
      </c>
    </row>
    <row r="7184" spans="2:9" x14ac:dyDescent="0.25">
      <c r="B7184" s="6">
        <v>88257</v>
      </c>
      <c r="C7184" s="9" t="s">
        <v>1159</v>
      </c>
      <c r="D7184" s="6" t="s">
        <v>297</v>
      </c>
      <c r="E7184" s="11">
        <f t="shared" si="224"/>
        <v>18.510000000000002</v>
      </c>
      <c r="F7184">
        <f t="shared" si="225"/>
        <v>88257</v>
      </c>
      <c r="H7184" s="11">
        <v>16.62</v>
      </c>
      <c r="I7184">
        <v>18.510000000000002</v>
      </c>
    </row>
    <row r="7185" spans="2:9" x14ac:dyDescent="0.25">
      <c r="B7185" s="4">
        <v>88260</v>
      </c>
      <c r="C7185" s="8" t="s">
        <v>1160</v>
      </c>
      <c r="D7185" s="4" t="s">
        <v>297</v>
      </c>
      <c r="E7185" s="11">
        <f t="shared" si="224"/>
        <v>23.49</v>
      </c>
      <c r="F7185">
        <f t="shared" si="225"/>
        <v>88260</v>
      </c>
      <c r="H7185" s="14">
        <v>21.1</v>
      </c>
      <c r="I7185" s="811">
        <v>23.49</v>
      </c>
    </row>
    <row r="7186" spans="2:9" x14ac:dyDescent="0.25">
      <c r="B7186" s="6">
        <v>88261</v>
      </c>
      <c r="C7186" s="9" t="s">
        <v>1161</v>
      </c>
      <c r="D7186" s="6" t="s">
        <v>297</v>
      </c>
      <c r="E7186" s="11">
        <f t="shared" si="224"/>
        <v>24.15</v>
      </c>
      <c r="F7186">
        <f t="shared" si="225"/>
        <v>88261</v>
      </c>
      <c r="H7186" s="11">
        <v>21.66</v>
      </c>
      <c r="I7186">
        <v>24.15</v>
      </c>
    </row>
    <row r="7187" spans="2:9" x14ac:dyDescent="0.25">
      <c r="B7187" s="4">
        <v>88262</v>
      </c>
      <c r="C7187" s="8" t="s">
        <v>1162</v>
      </c>
      <c r="D7187" s="4" t="s">
        <v>297</v>
      </c>
      <c r="E7187" s="11">
        <f t="shared" si="224"/>
        <v>25.26</v>
      </c>
      <c r="F7187">
        <f t="shared" si="225"/>
        <v>88262</v>
      </c>
      <c r="H7187" s="14">
        <v>22.62</v>
      </c>
      <c r="I7187" s="811">
        <v>25.26</v>
      </c>
    </row>
    <row r="7188" spans="2:9" x14ac:dyDescent="0.25">
      <c r="B7188" s="6">
        <v>88263</v>
      </c>
      <c r="C7188" s="9" t="s">
        <v>1163</v>
      </c>
      <c r="D7188" s="6" t="s">
        <v>297</v>
      </c>
      <c r="E7188" s="11">
        <f t="shared" si="224"/>
        <v>21.17</v>
      </c>
      <c r="F7188">
        <f t="shared" si="225"/>
        <v>88263</v>
      </c>
      <c r="H7188" s="11">
        <v>18.93</v>
      </c>
      <c r="I7188">
        <v>21.17</v>
      </c>
    </row>
    <row r="7189" spans="2:9" x14ac:dyDescent="0.25">
      <c r="B7189" s="4">
        <v>88264</v>
      </c>
      <c r="C7189" s="8" t="s">
        <v>1164</v>
      </c>
      <c r="D7189" s="4" t="s">
        <v>297</v>
      </c>
      <c r="E7189" s="11">
        <f t="shared" si="224"/>
        <v>26.68</v>
      </c>
      <c r="F7189">
        <f t="shared" si="225"/>
        <v>88264</v>
      </c>
      <c r="H7189" s="14">
        <v>23.88</v>
      </c>
      <c r="I7189" s="811">
        <v>26.68</v>
      </c>
    </row>
    <row r="7190" spans="2:9" x14ac:dyDescent="0.25">
      <c r="B7190" s="6">
        <v>88266</v>
      </c>
      <c r="C7190" s="9" t="s">
        <v>1165</v>
      </c>
      <c r="D7190" s="6" t="s">
        <v>297</v>
      </c>
      <c r="E7190" s="11">
        <f t="shared" si="224"/>
        <v>32.85</v>
      </c>
      <c r="F7190">
        <f t="shared" si="225"/>
        <v>88266</v>
      </c>
      <c r="H7190" s="11">
        <v>29.24</v>
      </c>
      <c r="I7190">
        <v>32.85</v>
      </c>
    </row>
    <row r="7191" spans="2:9" x14ac:dyDescent="0.25">
      <c r="B7191" s="4">
        <v>88267</v>
      </c>
      <c r="C7191" s="8" t="s">
        <v>1166</v>
      </c>
      <c r="D7191" s="4" t="s">
        <v>297</v>
      </c>
      <c r="E7191" s="11">
        <f t="shared" si="224"/>
        <v>25.55</v>
      </c>
      <c r="F7191">
        <f t="shared" si="225"/>
        <v>88267</v>
      </c>
      <c r="H7191" s="14">
        <v>22.8</v>
      </c>
      <c r="I7191" s="811">
        <v>25.55</v>
      </c>
    </row>
    <row r="7192" spans="2:9" x14ac:dyDescent="0.25">
      <c r="B7192" s="6">
        <v>88269</v>
      </c>
      <c r="C7192" s="9" t="s">
        <v>1167</v>
      </c>
      <c r="D7192" s="6" t="s">
        <v>297</v>
      </c>
      <c r="E7192" s="11">
        <f t="shared" si="224"/>
        <v>24.5</v>
      </c>
      <c r="F7192">
        <f t="shared" si="225"/>
        <v>88269</v>
      </c>
      <c r="H7192" s="11">
        <v>21.98</v>
      </c>
      <c r="I7192">
        <v>24.5</v>
      </c>
    </row>
    <row r="7193" spans="2:9" x14ac:dyDescent="0.25">
      <c r="B7193" s="4">
        <v>88270</v>
      </c>
      <c r="C7193" s="8" t="s">
        <v>1168</v>
      </c>
      <c r="D7193" s="4" t="s">
        <v>297</v>
      </c>
      <c r="E7193" s="11">
        <f t="shared" si="224"/>
        <v>23.14</v>
      </c>
      <c r="F7193">
        <f t="shared" si="225"/>
        <v>88270</v>
      </c>
      <c r="H7193" s="14">
        <v>20.8</v>
      </c>
      <c r="I7193" s="811">
        <v>23.14</v>
      </c>
    </row>
    <row r="7194" spans="2:9" x14ac:dyDescent="0.25">
      <c r="B7194" s="6">
        <v>88272</v>
      </c>
      <c r="C7194" s="9" t="s">
        <v>1169</v>
      </c>
      <c r="D7194" s="6" t="s">
        <v>297</v>
      </c>
      <c r="E7194" s="11">
        <f t="shared" si="224"/>
        <v>25.97</v>
      </c>
      <c r="F7194">
        <f t="shared" si="225"/>
        <v>88272</v>
      </c>
      <c r="H7194" s="11">
        <v>23.39</v>
      </c>
      <c r="I7194">
        <v>25.97</v>
      </c>
    </row>
    <row r="7195" spans="2:9" x14ac:dyDescent="0.25">
      <c r="B7195" s="4">
        <v>88273</v>
      </c>
      <c r="C7195" s="8" t="s">
        <v>1170</v>
      </c>
      <c r="D7195" s="4" t="s">
        <v>297</v>
      </c>
      <c r="E7195" s="11">
        <f t="shared" si="224"/>
        <v>23.84</v>
      </c>
      <c r="F7195">
        <f t="shared" si="225"/>
        <v>88273</v>
      </c>
      <c r="H7195" s="14">
        <v>21.39</v>
      </c>
      <c r="I7195" s="811">
        <v>23.84</v>
      </c>
    </row>
    <row r="7196" spans="2:9" x14ac:dyDescent="0.25">
      <c r="B7196" s="6">
        <v>88274</v>
      </c>
      <c r="C7196" s="9" t="s">
        <v>1171</v>
      </c>
      <c r="D7196" s="6" t="s">
        <v>297</v>
      </c>
      <c r="E7196" s="11">
        <f t="shared" si="224"/>
        <v>25.47</v>
      </c>
      <c r="F7196">
        <f t="shared" si="225"/>
        <v>88274</v>
      </c>
      <c r="H7196" s="11">
        <v>22.83</v>
      </c>
      <c r="I7196">
        <v>25.47</v>
      </c>
    </row>
    <row r="7197" spans="2:9" x14ac:dyDescent="0.25">
      <c r="B7197" s="4">
        <v>88275</v>
      </c>
      <c r="C7197" s="8" t="s">
        <v>1172</v>
      </c>
      <c r="D7197" s="4" t="s">
        <v>297</v>
      </c>
      <c r="E7197" s="11">
        <f t="shared" si="224"/>
        <v>30.42</v>
      </c>
      <c r="F7197">
        <f t="shared" si="225"/>
        <v>88275</v>
      </c>
      <c r="H7197" s="14">
        <v>26.96</v>
      </c>
      <c r="I7197" s="811">
        <v>30.42</v>
      </c>
    </row>
    <row r="7198" spans="2:9" x14ac:dyDescent="0.25">
      <c r="B7198" s="6">
        <v>88277</v>
      </c>
      <c r="C7198" s="9" t="s">
        <v>1173</v>
      </c>
      <c r="D7198" s="6" t="s">
        <v>297</v>
      </c>
      <c r="E7198" s="11">
        <f t="shared" si="224"/>
        <v>15.89</v>
      </c>
      <c r="F7198">
        <f t="shared" si="225"/>
        <v>88277</v>
      </c>
      <c r="H7198" s="11">
        <v>14.35</v>
      </c>
      <c r="I7198">
        <v>15.89</v>
      </c>
    </row>
    <row r="7199" spans="2:9" x14ac:dyDescent="0.25">
      <c r="B7199" s="4">
        <v>88278</v>
      </c>
      <c r="C7199" s="8" t="s">
        <v>1174</v>
      </c>
      <c r="D7199" s="4" t="s">
        <v>297</v>
      </c>
      <c r="E7199" s="11">
        <f t="shared" si="224"/>
        <v>22.44</v>
      </c>
      <c r="F7199">
        <f t="shared" si="225"/>
        <v>88278</v>
      </c>
      <c r="H7199" s="14">
        <v>20.04</v>
      </c>
      <c r="I7199" s="811">
        <v>22.44</v>
      </c>
    </row>
    <row r="7200" spans="2:9" x14ac:dyDescent="0.25">
      <c r="B7200" s="6">
        <v>88279</v>
      </c>
      <c r="C7200" s="9" t="s">
        <v>1175</v>
      </c>
      <c r="D7200" s="6" t="s">
        <v>297</v>
      </c>
      <c r="E7200" s="11">
        <f t="shared" si="224"/>
        <v>19.34</v>
      </c>
      <c r="F7200">
        <f t="shared" si="225"/>
        <v>88279</v>
      </c>
      <c r="H7200" s="11">
        <v>17.489999999999998</v>
      </c>
      <c r="I7200">
        <v>19.34</v>
      </c>
    </row>
    <row r="7201" spans="2:9" x14ac:dyDescent="0.25">
      <c r="B7201" s="4">
        <v>88281</v>
      </c>
      <c r="C7201" s="8" t="s">
        <v>1176</v>
      </c>
      <c r="D7201" s="4" t="s">
        <v>297</v>
      </c>
      <c r="E7201" s="11">
        <f t="shared" si="224"/>
        <v>30.84</v>
      </c>
      <c r="F7201">
        <f t="shared" si="225"/>
        <v>88281</v>
      </c>
      <c r="H7201" s="14">
        <v>27.33</v>
      </c>
      <c r="I7201" s="807">
        <v>30.84</v>
      </c>
    </row>
    <row r="7202" spans="2:9" x14ac:dyDescent="0.25">
      <c r="B7202" s="6">
        <v>88282</v>
      </c>
      <c r="C7202" s="9" t="s">
        <v>1177</v>
      </c>
      <c r="D7202" s="6" t="s">
        <v>297</v>
      </c>
      <c r="E7202" s="11">
        <f t="shared" si="224"/>
        <v>29.84</v>
      </c>
      <c r="F7202">
        <f t="shared" si="225"/>
        <v>88282</v>
      </c>
      <c r="H7202" s="11">
        <v>26.46</v>
      </c>
      <c r="I7202" s="76">
        <v>29.84</v>
      </c>
    </row>
    <row r="7203" spans="2:9" x14ac:dyDescent="0.25">
      <c r="B7203" s="4">
        <v>88283</v>
      </c>
      <c r="C7203" s="8" t="s">
        <v>1178</v>
      </c>
      <c r="D7203" s="4" t="s">
        <v>297</v>
      </c>
      <c r="E7203" s="11">
        <f t="shared" si="224"/>
        <v>36.11</v>
      </c>
      <c r="F7203">
        <f t="shared" si="225"/>
        <v>88283</v>
      </c>
      <c r="H7203" s="14">
        <v>31.91</v>
      </c>
      <c r="I7203" s="807">
        <v>36.11</v>
      </c>
    </row>
    <row r="7204" spans="2:9" x14ac:dyDescent="0.25">
      <c r="B7204" s="6">
        <v>88284</v>
      </c>
      <c r="C7204" s="9" t="s">
        <v>9319</v>
      </c>
      <c r="D7204" s="6" t="s">
        <v>297</v>
      </c>
      <c r="E7204" s="11">
        <f t="shared" si="224"/>
        <v>25.54</v>
      </c>
      <c r="F7204">
        <f t="shared" si="225"/>
        <v>88284</v>
      </c>
      <c r="H7204" s="11">
        <v>22.72</v>
      </c>
      <c r="I7204" s="76">
        <v>25.54</v>
      </c>
    </row>
    <row r="7205" spans="2:9" x14ac:dyDescent="0.25">
      <c r="B7205" s="4">
        <v>88286</v>
      </c>
      <c r="C7205" s="8" t="s">
        <v>1179</v>
      </c>
      <c r="D7205" s="4" t="s">
        <v>297</v>
      </c>
      <c r="E7205" s="11">
        <f t="shared" si="224"/>
        <v>33.450000000000003</v>
      </c>
      <c r="F7205">
        <f t="shared" si="225"/>
        <v>88286</v>
      </c>
      <c r="H7205" s="14">
        <v>29.6</v>
      </c>
      <c r="I7205" s="807">
        <v>33.450000000000003</v>
      </c>
    </row>
    <row r="7206" spans="2:9" x14ac:dyDescent="0.25">
      <c r="B7206" s="6">
        <v>88288</v>
      </c>
      <c r="C7206" s="9" t="s">
        <v>1180</v>
      </c>
      <c r="D7206" s="6" t="s">
        <v>297</v>
      </c>
      <c r="E7206" s="11">
        <f t="shared" si="224"/>
        <v>18.25</v>
      </c>
      <c r="F7206">
        <f t="shared" si="225"/>
        <v>88288</v>
      </c>
      <c r="H7206" s="11">
        <v>16.14</v>
      </c>
      <c r="I7206" s="76">
        <v>18.25</v>
      </c>
    </row>
    <row r="7207" spans="2:9" x14ac:dyDescent="0.25">
      <c r="B7207" s="4">
        <v>88291</v>
      </c>
      <c r="C7207" s="8" t="s">
        <v>1181</v>
      </c>
      <c r="D7207" s="4" t="s">
        <v>297</v>
      </c>
      <c r="E7207" s="11">
        <f t="shared" si="224"/>
        <v>21.38</v>
      </c>
      <c r="F7207">
        <f t="shared" si="225"/>
        <v>88291</v>
      </c>
      <c r="H7207" s="14">
        <v>19.12</v>
      </c>
      <c r="I7207" s="807">
        <v>21.38</v>
      </c>
    </row>
    <row r="7208" spans="2:9" x14ac:dyDescent="0.25">
      <c r="B7208" s="6">
        <v>88292</v>
      </c>
      <c r="C7208" s="9" t="s">
        <v>1182</v>
      </c>
      <c r="D7208" s="6" t="s">
        <v>297</v>
      </c>
      <c r="E7208" s="11">
        <f t="shared" si="224"/>
        <v>21.21</v>
      </c>
      <c r="F7208">
        <f t="shared" si="225"/>
        <v>88292</v>
      </c>
      <c r="H7208" s="11">
        <v>18.97</v>
      </c>
      <c r="I7208" s="76">
        <v>21.21</v>
      </c>
    </row>
    <row r="7209" spans="2:9" x14ac:dyDescent="0.25">
      <c r="B7209" s="4">
        <v>88293</v>
      </c>
      <c r="C7209" s="8" t="s">
        <v>1183</v>
      </c>
      <c r="D7209" s="4" t="s">
        <v>297</v>
      </c>
      <c r="E7209" s="11">
        <f t="shared" si="224"/>
        <v>21.38</v>
      </c>
      <c r="F7209">
        <f t="shared" si="225"/>
        <v>88293</v>
      </c>
      <c r="H7209" s="14">
        <v>19.12</v>
      </c>
      <c r="I7209" s="807">
        <v>21.38</v>
      </c>
    </row>
    <row r="7210" spans="2:9" x14ac:dyDescent="0.25">
      <c r="B7210" s="6">
        <v>88294</v>
      </c>
      <c r="C7210" s="9" t="s">
        <v>1184</v>
      </c>
      <c r="D7210" s="6" t="s">
        <v>297</v>
      </c>
      <c r="E7210" s="11">
        <f t="shared" si="224"/>
        <v>24.21</v>
      </c>
      <c r="F7210">
        <f t="shared" si="225"/>
        <v>88294</v>
      </c>
      <c r="H7210" s="11">
        <v>21.57</v>
      </c>
      <c r="I7210" s="76">
        <v>24.21</v>
      </c>
    </row>
    <row r="7211" spans="2:9" x14ac:dyDescent="0.25">
      <c r="B7211" s="4">
        <v>88295</v>
      </c>
      <c r="C7211" s="8" t="s">
        <v>1185</v>
      </c>
      <c r="D7211" s="4" t="s">
        <v>297</v>
      </c>
      <c r="E7211" s="11">
        <f t="shared" si="224"/>
        <v>20.99</v>
      </c>
      <c r="F7211">
        <f t="shared" si="225"/>
        <v>88295</v>
      </c>
      <c r="H7211" s="14">
        <v>18.78</v>
      </c>
      <c r="I7211" s="807">
        <v>20.99</v>
      </c>
    </row>
    <row r="7212" spans="2:9" x14ac:dyDescent="0.25">
      <c r="B7212" s="6">
        <v>88296</v>
      </c>
      <c r="C7212" s="9" t="s">
        <v>1186</v>
      </c>
      <c r="D7212" s="6" t="s">
        <v>297</v>
      </c>
      <c r="E7212" s="11">
        <f t="shared" si="224"/>
        <v>25.07</v>
      </c>
      <c r="F7212">
        <f t="shared" si="225"/>
        <v>88296</v>
      </c>
      <c r="H7212" s="11">
        <v>22.32</v>
      </c>
      <c r="I7212" s="76">
        <v>25.07</v>
      </c>
    </row>
    <row r="7213" spans="2:9" x14ac:dyDescent="0.25">
      <c r="B7213" s="4">
        <v>88297</v>
      </c>
      <c r="C7213" s="8" t="s">
        <v>1187</v>
      </c>
      <c r="D7213" s="4" t="s">
        <v>297</v>
      </c>
      <c r="E7213" s="11">
        <f t="shared" si="224"/>
        <v>21.72</v>
      </c>
      <c r="F7213">
        <f t="shared" si="225"/>
        <v>88297</v>
      </c>
      <c r="H7213" s="14">
        <v>19.399999999999999</v>
      </c>
      <c r="I7213" s="807">
        <v>21.72</v>
      </c>
    </row>
    <row r="7214" spans="2:9" x14ac:dyDescent="0.25">
      <c r="B7214" s="6">
        <v>88298</v>
      </c>
      <c r="C7214" s="9" t="s">
        <v>1188</v>
      </c>
      <c r="D7214" s="6" t="s">
        <v>297</v>
      </c>
      <c r="E7214" s="11">
        <f t="shared" si="224"/>
        <v>19.100000000000001</v>
      </c>
      <c r="F7214">
        <f t="shared" si="225"/>
        <v>88298</v>
      </c>
      <c r="H7214" s="11">
        <v>17.14</v>
      </c>
      <c r="I7214" s="76">
        <v>19.100000000000001</v>
      </c>
    </row>
    <row r="7215" spans="2:9" x14ac:dyDescent="0.25">
      <c r="B7215" s="4">
        <v>88299</v>
      </c>
      <c r="C7215" s="8" t="s">
        <v>1189</v>
      </c>
      <c r="D7215" s="4" t="s">
        <v>297</v>
      </c>
      <c r="E7215" s="11">
        <f t="shared" si="224"/>
        <v>28.79</v>
      </c>
      <c r="F7215">
        <f t="shared" si="225"/>
        <v>88299</v>
      </c>
      <c r="H7215" s="14">
        <v>25.55</v>
      </c>
      <c r="I7215" s="807">
        <v>28.79</v>
      </c>
    </row>
    <row r="7216" spans="2:9" x14ac:dyDescent="0.25">
      <c r="B7216" s="6">
        <v>88300</v>
      </c>
      <c r="C7216" s="9" t="s">
        <v>1190</v>
      </c>
      <c r="D7216" s="6" t="s">
        <v>297</v>
      </c>
      <c r="E7216" s="11">
        <f t="shared" si="224"/>
        <v>28.79</v>
      </c>
      <c r="F7216">
        <f t="shared" si="225"/>
        <v>88300</v>
      </c>
      <c r="H7216" s="11">
        <v>25.55</v>
      </c>
      <c r="I7216" s="76">
        <v>28.79</v>
      </c>
    </row>
    <row r="7217" spans="2:9" x14ac:dyDescent="0.25">
      <c r="B7217" s="4">
        <v>88301</v>
      </c>
      <c r="C7217" s="8" t="s">
        <v>1191</v>
      </c>
      <c r="D7217" s="4" t="s">
        <v>297</v>
      </c>
      <c r="E7217" s="11">
        <f t="shared" si="224"/>
        <v>21.38</v>
      </c>
      <c r="F7217">
        <f t="shared" si="225"/>
        <v>88301</v>
      </c>
      <c r="H7217" s="14">
        <v>19.12</v>
      </c>
      <c r="I7217" s="807">
        <v>21.38</v>
      </c>
    </row>
    <row r="7218" spans="2:9" x14ac:dyDescent="0.25">
      <c r="B7218" s="6">
        <v>88302</v>
      </c>
      <c r="C7218" s="9" t="s">
        <v>1192</v>
      </c>
      <c r="D7218" s="6" t="s">
        <v>297</v>
      </c>
      <c r="E7218" s="11">
        <f t="shared" si="224"/>
        <v>21.38</v>
      </c>
      <c r="F7218">
        <f t="shared" si="225"/>
        <v>88302</v>
      </c>
      <c r="H7218" s="11">
        <v>19.12</v>
      </c>
      <c r="I7218">
        <v>21.38</v>
      </c>
    </row>
    <row r="7219" spans="2:9" x14ac:dyDescent="0.25">
      <c r="B7219" s="4">
        <v>88303</v>
      </c>
      <c r="C7219" s="8" t="s">
        <v>1193</v>
      </c>
      <c r="D7219" s="4" t="s">
        <v>297</v>
      </c>
      <c r="E7219" s="11">
        <f t="shared" si="224"/>
        <v>21.21</v>
      </c>
      <c r="F7219">
        <f t="shared" si="225"/>
        <v>88303</v>
      </c>
      <c r="H7219" s="14">
        <v>18.97</v>
      </c>
      <c r="I7219" s="811">
        <v>21.21</v>
      </c>
    </row>
    <row r="7220" spans="2:9" x14ac:dyDescent="0.25">
      <c r="B7220" s="6">
        <v>88304</v>
      </c>
      <c r="C7220" s="9" t="s">
        <v>1194</v>
      </c>
      <c r="D7220" s="6" t="s">
        <v>297</v>
      </c>
      <c r="E7220" s="11">
        <f t="shared" si="224"/>
        <v>28.79</v>
      </c>
      <c r="F7220">
        <f t="shared" si="225"/>
        <v>88304</v>
      </c>
      <c r="H7220" s="11">
        <v>25.55</v>
      </c>
      <c r="I7220">
        <v>28.79</v>
      </c>
    </row>
    <row r="7221" spans="2:9" x14ac:dyDescent="0.25">
      <c r="B7221" s="4">
        <v>88306</v>
      </c>
      <c r="C7221" s="8" t="s">
        <v>1195</v>
      </c>
      <c r="D7221" s="4" t="s">
        <v>297</v>
      </c>
      <c r="E7221" s="11">
        <f t="shared" si="224"/>
        <v>18.78</v>
      </c>
      <c r="F7221">
        <f t="shared" si="225"/>
        <v>88306</v>
      </c>
      <c r="H7221" s="14">
        <v>16.850000000000001</v>
      </c>
      <c r="I7221" s="811">
        <v>18.78</v>
      </c>
    </row>
    <row r="7222" spans="2:9" x14ac:dyDescent="0.25">
      <c r="B7222" s="6">
        <v>88307</v>
      </c>
      <c r="C7222" s="9" t="s">
        <v>1196</v>
      </c>
      <c r="D7222" s="6" t="s">
        <v>297</v>
      </c>
      <c r="E7222" s="11">
        <f t="shared" si="224"/>
        <v>20.69</v>
      </c>
      <c r="F7222">
        <f t="shared" si="225"/>
        <v>88307</v>
      </c>
      <c r="H7222" s="11">
        <v>18.510000000000002</v>
      </c>
      <c r="I7222">
        <v>20.69</v>
      </c>
    </row>
    <row r="7223" spans="2:9" x14ac:dyDescent="0.25">
      <c r="B7223" s="4">
        <v>88308</v>
      </c>
      <c r="C7223" s="8" t="s">
        <v>1197</v>
      </c>
      <c r="D7223" s="4" t="s">
        <v>297</v>
      </c>
      <c r="E7223" s="11">
        <f t="shared" si="224"/>
        <v>25.47</v>
      </c>
      <c r="F7223">
        <f t="shared" si="225"/>
        <v>88308</v>
      </c>
      <c r="H7223" s="14">
        <v>22.83</v>
      </c>
      <c r="I7223" s="811">
        <v>25.47</v>
      </c>
    </row>
    <row r="7224" spans="2:9" x14ac:dyDescent="0.25">
      <c r="B7224" s="6">
        <v>88309</v>
      </c>
      <c r="C7224" s="9" t="s">
        <v>1198</v>
      </c>
      <c r="D7224" s="6" t="s">
        <v>297</v>
      </c>
      <c r="E7224" s="11">
        <f t="shared" si="224"/>
        <v>25.62</v>
      </c>
      <c r="F7224">
        <f t="shared" si="225"/>
        <v>88309</v>
      </c>
      <c r="H7224" s="11">
        <v>22.95</v>
      </c>
      <c r="I7224">
        <v>25.62</v>
      </c>
    </row>
    <row r="7225" spans="2:9" x14ac:dyDescent="0.25">
      <c r="B7225" s="4">
        <v>88310</v>
      </c>
      <c r="C7225" s="8" t="s">
        <v>1199</v>
      </c>
      <c r="D7225" s="4" t="s">
        <v>297</v>
      </c>
      <c r="E7225" s="11">
        <f t="shared" si="224"/>
        <v>27.11</v>
      </c>
      <c r="F7225">
        <f t="shared" si="225"/>
        <v>88310</v>
      </c>
      <c r="H7225" s="14">
        <v>24.47</v>
      </c>
      <c r="I7225" s="811">
        <v>27.11</v>
      </c>
    </row>
    <row r="7226" spans="2:9" x14ac:dyDescent="0.25">
      <c r="B7226" s="6">
        <v>88311</v>
      </c>
      <c r="C7226" s="9" t="s">
        <v>1200</v>
      </c>
      <c r="D7226" s="6" t="s">
        <v>297</v>
      </c>
      <c r="E7226" s="11">
        <f t="shared" si="224"/>
        <v>26.52</v>
      </c>
      <c r="F7226">
        <f t="shared" si="225"/>
        <v>88311</v>
      </c>
      <c r="H7226" s="11">
        <v>23.95</v>
      </c>
      <c r="I7226">
        <v>26.52</v>
      </c>
    </row>
    <row r="7227" spans="2:9" x14ac:dyDescent="0.25">
      <c r="B7227" s="4">
        <v>88312</v>
      </c>
      <c r="C7227" s="8" t="s">
        <v>1201</v>
      </c>
      <c r="D7227" s="4" t="s">
        <v>297</v>
      </c>
      <c r="E7227" s="11">
        <f t="shared" si="224"/>
        <v>27.11</v>
      </c>
      <c r="F7227">
        <f t="shared" si="225"/>
        <v>88312</v>
      </c>
      <c r="H7227" s="14">
        <v>24.47</v>
      </c>
      <c r="I7227" s="811">
        <v>27.11</v>
      </c>
    </row>
    <row r="7228" spans="2:9" x14ac:dyDescent="0.25">
      <c r="B7228" s="6">
        <v>88313</v>
      </c>
      <c r="C7228" s="9" t="s">
        <v>1202</v>
      </c>
      <c r="D7228" s="6" t="s">
        <v>297</v>
      </c>
      <c r="E7228" s="11">
        <f t="shared" si="224"/>
        <v>20.89</v>
      </c>
      <c r="F7228">
        <f t="shared" si="225"/>
        <v>88313</v>
      </c>
      <c r="H7228" s="11">
        <v>18.690000000000001</v>
      </c>
      <c r="I7228">
        <v>20.89</v>
      </c>
    </row>
    <row r="7229" spans="2:9" x14ac:dyDescent="0.25">
      <c r="B7229" s="4">
        <v>88314</v>
      </c>
      <c r="C7229" s="8" t="s">
        <v>1203</v>
      </c>
      <c r="D7229" s="4" t="s">
        <v>297</v>
      </c>
      <c r="E7229" s="11">
        <f t="shared" si="224"/>
        <v>22.17</v>
      </c>
      <c r="F7229">
        <f t="shared" si="225"/>
        <v>88314</v>
      </c>
      <c r="H7229" s="14">
        <v>19.8</v>
      </c>
      <c r="I7229" s="811">
        <v>22.17</v>
      </c>
    </row>
    <row r="7230" spans="2:9" x14ac:dyDescent="0.25">
      <c r="B7230" s="6">
        <v>88315</v>
      </c>
      <c r="C7230" s="9" t="s">
        <v>1204</v>
      </c>
      <c r="D7230" s="6" t="s">
        <v>297</v>
      </c>
      <c r="E7230" s="11">
        <f t="shared" si="224"/>
        <v>25.4</v>
      </c>
      <c r="F7230">
        <f t="shared" si="225"/>
        <v>88315</v>
      </c>
      <c r="H7230" s="11">
        <v>22.76</v>
      </c>
      <c r="I7230">
        <v>25.4</v>
      </c>
    </row>
    <row r="7231" spans="2:9" x14ac:dyDescent="0.25">
      <c r="B7231" s="4">
        <v>88316</v>
      </c>
      <c r="C7231" s="8" t="s">
        <v>1205</v>
      </c>
      <c r="D7231" s="4" t="s">
        <v>297</v>
      </c>
      <c r="E7231" s="11">
        <f t="shared" si="224"/>
        <v>20.32</v>
      </c>
      <c r="F7231">
        <f t="shared" si="225"/>
        <v>88316</v>
      </c>
      <c r="H7231" s="14">
        <v>18.34</v>
      </c>
      <c r="I7231" s="811">
        <v>20.32</v>
      </c>
    </row>
    <row r="7232" spans="2:9" x14ac:dyDescent="0.25">
      <c r="B7232" s="6">
        <v>88317</v>
      </c>
      <c r="C7232" s="9" t="s">
        <v>1206</v>
      </c>
      <c r="D7232" s="6" t="s">
        <v>297</v>
      </c>
      <c r="E7232" s="11">
        <f t="shared" si="224"/>
        <v>26.36</v>
      </c>
      <c r="F7232">
        <f t="shared" si="225"/>
        <v>88317</v>
      </c>
      <c r="H7232" s="11">
        <v>23.72</v>
      </c>
      <c r="I7232">
        <v>26.36</v>
      </c>
    </row>
    <row r="7233" spans="2:9" x14ac:dyDescent="0.25">
      <c r="B7233" s="4">
        <v>88318</v>
      </c>
      <c r="C7233" s="8" t="s">
        <v>1207</v>
      </c>
      <c r="D7233" s="4" t="s">
        <v>297</v>
      </c>
      <c r="E7233" s="11">
        <f t="shared" si="224"/>
        <v>29.85</v>
      </c>
      <c r="F7233">
        <f t="shared" si="225"/>
        <v>88318</v>
      </c>
      <c r="H7233" s="14">
        <v>26.76</v>
      </c>
      <c r="I7233" s="811">
        <v>29.85</v>
      </c>
    </row>
    <row r="7234" spans="2:9" x14ac:dyDescent="0.25">
      <c r="B7234" s="6">
        <v>88321</v>
      </c>
      <c r="C7234" s="9" t="s">
        <v>1208</v>
      </c>
      <c r="D7234" s="6" t="s">
        <v>297</v>
      </c>
      <c r="E7234" s="11">
        <f t="shared" si="224"/>
        <v>29.68</v>
      </c>
      <c r="F7234">
        <f t="shared" si="225"/>
        <v>88321</v>
      </c>
      <c r="H7234" s="11">
        <v>26.07</v>
      </c>
      <c r="I7234">
        <v>29.68</v>
      </c>
    </row>
    <row r="7235" spans="2:9" x14ac:dyDescent="0.25">
      <c r="B7235" s="4">
        <v>88322</v>
      </c>
      <c r="C7235" s="8" t="s">
        <v>1209</v>
      </c>
      <c r="D7235" s="4" t="s">
        <v>297</v>
      </c>
      <c r="E7235" s="11">
        <f t="shared" ref="E7235:E7298" si="226">IF($K$2=$H$1,H7235,I7235)</f>
        <v>23.47</v>
      </c>
      <c r="F7235">
        <f t="shared" si="225"/>
        <v>88322</v>
      </c>
      <c r="H7235" s="14">
        <v>20.68</v>
      </c>
      <c r="I7235" s="811">
        <v>23.47</v>
      </c>
    </row>
    <row r="7236" spans="2:9" x14ac:dyDescent="0.25">
      <c r="B7236" s="6">
        <v>88323</v>
      </c>
      <c r="C7236" s="9" t="s">
        <v>1210</v>
      </c>
      <c r="D7236" s="6" t="s">
        <v>297</v>
      </c>
      <c r="E7236" s="11">
        <f t="shared" si="226"/>
        <v>25</v>
      </c>
      <c r="F7236">
        <f t="shared" ref="F7236:F7299" si="227">IF(LEN($B7236)=7,CONCATENATE(MID($B7236,1,6),"00",RIGHT($B7236,1)),IF(LEN($B7236)=8,CONCATENATE(MID($B7236,1,6),"0",RIGHT($B7236,2)),$B7236))</f>
        <v>88323</v>
      </c>
      <c r="H7236" s="11">
        <v>22.4</v>
      </c>
      <c r="I7236">
        <v>25</v>
      </c>
    </row>
    <row r="7237" spans="2:9" x14ac:dyDescent="0.25">
      <c r="B7237" s="4">
        <v>88324</v>
      </c>
      <c r="C7237" s="8" t="s">
        <v>1211</v>
      </c>
      <c r="D7237" s="4" t="s">
        <v>297</v>
      </c>
      <c r="E7237" s="11">
        <f t="shared" si="226"/>
        <v>21.72</v>
      </c>
      <c r="F7237">
        <f t="shared" si="227"/>
        <v>88324</v>
      </c>
      <c r="H7237" s="14">
        <v>19.399999999999999</v>
      </c>
      <c r="I7237" s="811">
        <v>21.72</v>
      </c>
    </row>
    <row r="7238" spans="2:9" x14ac:dyDescent="0.25">
      <c r="B7238" s="6">
        <v>88325</v>
      </c>
      <c r="C7238" s="9" t="s">
        <v>1212</v>
      </c>
      <c r="D7238" s="6" t="s">
        <v>297</v>
      </c>
      <c r="E7238" s="11">
        <f t="shared" si="226"/>
        <v>22.69</v>
      </c>
      <c r="F7238">
        <f t="shared" si="227"/>
        <v>88325</v>
      </c>
      <c r="H7238" s="11">
        <v>20.420000000000002</v>
      </c>
      <c r="I7238">
        <v>22.69</v>
      </c>
    </row>
    <row r="7239" spans="2:9" x14ac:dyDescent="0.25">
      <c r="B7239" s="4">
        <v>88377</v>
      </c>
      <c r="C7239" s="8" t="s">
        <v>1213</v>
      </c>
      <c r="D7239" s="4" t="s">
        <v>297</v>
      </c>
      <c r="E7239" s="11">
        <f t="shared" si="226"/>
        <v>19.600000000000001</v>
      </c>
      <c r="F7239">
        <f t="shared" si="227"/>
        <v>88377</v>
      </c>
      <c r="H7239" s="14">
        <v>17.57</v>
      </c>
      <c r="I7239" s="811">
        <v>19.600000000000001</v>
      </c>
    </row>
    <row r="7240" spans="2:9" x14ac:dyDescent="0.25">
      <c r="B7240" s="6">
        <v>88441</v>
      </c>
      <c r="C7240" s="9" t="s">
        <v>1214</v>
      </c>
      <c r="D7240" s="6" t="s">
        <v>297</v>
      </c>
      <c r="E7240" s="11">
        <f t="shared" si="226"/>
        <v>21.11</v>
      </c>
      <c r="F7240">
        <f t="shared" si="227"/>
        <v>88441</v>
      </c>
      <c r="H7240" s="11">
        <v>19.03</v>
      </c>
      <c r="I7240">
        <v>21.11</v>
      </c>
    </row>
    <row r="7241" spans="2:9" x14ac:dyDescent="0.25">
      <c r="B7241" s="4">
        <v>90766</v>
      </c>
      <c r="C7241" s="8" t="s">
        <v>1215</v>
      </c>
      <c r="D7241" s="4" t="s">
        <v>297</v>
      </c>
      <c r="E7241" s="11">
        <f t="shared" si="226"/>
        <v>22.13</v>
      </c>
      <c r="F7241">
        <f t="shared" si="227"/>
        <v>90766</v>
      </c>
      <c r="H7241" s="14">
        <v>19.52</v>
      </c>
      <c r="I7241" s="811">
        <v>22.13</v>
      </c>
    </row>
    <row r="7242" spans="2:9" x14ac:dyDescent="0.25">
      <c r="B7242" s="6">
        <v>90767</v>
      </c>
      <c r="C7242" s="9" t="s">
        <v>1216</v>
      </c>
      <c r="D7242" s="6" t="s">
        <v>297</v>
      </c>
      <c r="E7242" s="11">
        <f t="shared" si="226"/>
        <v>23.15</v>
      </c>
      <c r="F7242">
        <f t="shared" si="227"/>
        <v>90767</v>
      </c>
      <c r="H7242" s="11">
        <v>20.399999999999999</v>
      </c>
      <c r="I7242">
        <v>23.15</v>
      </c>
    </row>
    <row r="7243" spans="2:9" x14ac:dyDescent="0.25">
      <c r="B7243" s="4">
        <v>90768</v>
      </c>
      <c r="C7243" s="8" t="s">
        <v>1217</v>
      </c>
      <c r="D7243" s="4" t="s">
        <v>297</v>
      </c>
      <c r="E7243" s="11">
        <f t="shared" si="226"/>
        <v>113.92</v>
      </c>
      <c r="F7243">
        <f t="shared" si="227"/>
        <v>90768</v>
      </c>
      <c r="H7243" s="14">
        <v>99.23</v>
      </c>
      <c r="I7243" s="811">
        <v>113.92</v>
      </c>
    </row>
    <row r="7244" spans="2:9" x14ac:dyDescent="0.25">
      <c r="B7244" s="6">
        <v>90769</v>
      </c>
      <c r="C7244" s="9" t="s">
        <v>1218</v>
      </c>
      <c r="D7244" s="6" t="s">
        <v>297</v>
      </c>
      <c r="E7244" s="11">
        <f t="shared" si="226"/>
        <v>120.56</v>
      </c>
      <c r="F7244">
        <f t="shared" si="227"/>
        <v>90769</v>
      </c>
      <c r="H7244" s="11">
        <v>104.99</v>
      </c>
      <c r="I7244">
        <v>120.56</v>
      </c>
    </row>
    <row r="7245" spans="2:9" x14ac:dyDescent="0.25">
      <c r="B7245" s="4">
        <v>90770</v>
      </c>
      <c r="C7245" s="8" t="s">
        <v>1219</v>
      </c>
      <c r="D7245" s="4" t="s">
        <v>297</v>
      </c>
      <c r="E7245" s="11">
        <f t="shared" si="226"/>
        <v>126.24</v>
      </c>
      <c r="F7245">
        <f t="shared" si="227"/>
        <v>90770</v>
      </c>
      <c r="H7245" s="14">
        <v>109.93</v>
      </c>
      <c r="I7245" s="811">
        <v>126.24</v>
      </c>
    </row>
    <row r="7246" spans="2:9" x14ac:dyDescent="0.25">
      <c r="B7246" s="6">
        <v>90772</v>
      </c>
      <c r="C7246" s="9" t="s">
        <v>1220</v>
      </c>
      <c r="D7246" s="6" t="s">
        <v>297</v>
      </c>
      <c r="E7246" s="11">
        <f t="shared" si="226"/>
        <v>17.7</v>
      </c>
      <c r="F7246">
        <f t="shared" si="227"/>
        <v>90772</v>
      </c>
      <c r="H7246" s="11">
        <v>15.66</v>
      </c>
      <c r="I7246">
        <v>17.7</v>
      </c>
    </row>
    <row r="7247" spans="2:9" x14ac:dyDescent="0.25">
      <c r="B7247" s="4">
        <v>90775</v>
      </c>
      <c r="C7247" s="8" t="s">
        <v>1221</v>
      </c>
      <c r="D7247" s="4" t="s">
        <v>297</v>
      </c>
      <c r="E7247" s="11">
        <f t="shared" si="226"/>
        <v>22.54</v>
      </c>
      <c r="F7247">
        <f t="shared" si="227"/>
        <v>90775</v>
      </c>
      <c r="H7247" s="14">
        <v>19.86</v>
      </c>
      <c r="I7247" s="811">
        <v>22.54</v>
      </c>
    </row>
    <row r="7248" spans="2:9" x14ac:dyDescent="0.25">
      <c r="B7248" s="6">
        <v>90776</v>
      </c>
      <c r="C7248" s="9" t="s">
        <v>1222</v>
      </c>
      <c r="D7248" s="6" t="s">
        <v>297</v>
      </c>
      <c r="E7248" s="11">
        <f t="shared" si="226"/>
        <v>29.84</v>
      </c>
      <c r="F7248">
        <f t="shared" si="227"/>
        <v>90776</v>
      </c>
      <c r="H7248" s="11">
        <v>26.28</v>
      </c>
      <c r="I7248">
        <v>29.84</v>
      </c>
    </row>
    <row r="7249" spans="2:9" x14ac:dyDescent="0.25">
      <c r="B7249" s="4">
        <v>90777</v>
      </c>
      <c r="C7249" s="8" t="s">
        <v>1223</v>
      </c>
      <c r="D7249" s="4" t="s">
        <v>297</v>
      </c>
      <c r="E7249" s="11">
        <f t="shared" si="226"/>
        <v>116.87</v>
      </c>
      <c r="F7249">
        <f t="shared" si="227"/>
        <v>90777</v>
      </c>
      <c r="H7249" s="14">
        <v>101.78</v>
      </c>
      <c r="I7249" s="811">
        <v>116.87</v>
      </c>
    </row>
    <row r="7250" spans="2:9" x14ac:dyDescent="0.25">
      <c r="B7250" s="6">
        <v>90778</v>
      </c>
      <c r="C7250" s="9" t="s">
        <v>1224</v>
      </c>
      <c r="D7250" s="6" t="s">
        <v>297</v>
      </c>
      <c r="E7250" s="11">
        <f t="shared" si="226"/>
        <v>123.26</v>
      </c>
      <c r="F7250">
        <f t="shared" si="227"/>
        <v>90778</v>
      </c>
      <c r="H7250" s="11">
        <v>107.34</v>
      </c>
      <c r="I7250">
        <v>123.26</v>
      </c>
    </row>
    <row r="7251" spans="2:9" x14ac:dyDescent="0.25">
      <c r="B7251" s="4">
        <v>90779</v>
      </c>
      <c r="C7251" s="8" t="s">
        <v>1225</v>
      </c>
      <c r="D7251" s="4" t="s">
        <v>297</v>
      </c>
      <c r="E7251" s="11">
        <f t="shared" si="226"/>
        <v>146.59</v>
      </c>
      <c r="F7251">
        <f t="shared" si="227"/>
        <v>90779</v>
      </c>
      <c r="H7251" s="14">
        <v>127.6</v>
      </c>
      <c r="I7251" s="811">
        <v>146.59</v>
      </c>
    </row>
    <row r="7252" spans="2:9" x14ac:dyDescent="0.25">
      <c r="B7252" s="6">
        <v>90780</v>
      </c>
      <c r="C7252" s="9" t="s">
        <v>1226</v>
      </c>
      <c r="D7252" s="6" t="s">
        <v>297</v>
      </c>
      <c r="E7252" s="11">
        <f t="shared" si="226"/>
        <v>61.24</v>
      </c>
      <c r="F7252">
        <f t="shared" si="227"/>
        <v>90780</v>
      </c>
      <c r="H7252" s="11">
        <v>53.55</v>
      </c>
      <c r="I7252">
        <v>61.24</v>
      </c>
    </row>
    <row r="7253" spans="2:9" x14ac:dyDescent="0.25">
      <c r="B7253" s="4">
        <v>90781</v>
      </c>
      <c r="C7253" s="8" t="s">
        <v>1227</v>
      </c>
      <c r="D7253" s="4" t="s">
        <v>297</v>
      </c>
      <c r="E7253" s="11">
        <f t="shared" si="226"/>
        <v>22.13</v>
      </c>
      <c r="F7253">
        <f t="shared" si="227"/>
        <v>90781</v>
      </c>
      <c r="H7253" s="14">
        <v>19.510000000000002</v>
      </c>
      <c r="I7253" s="811">
        <v>22.13</v>
      </c>
    </row>
    <row r="7254" spans="2:9" x14ac:dyDescent="0.25">
      <c r="B7254" s="6">
        <v>93558</v>
      </c>
      <c r="C7254" s="9" t="s">
        <v>1228</v>
      </c>
      <c r="D7254" s="6" t="s">
        <v>1229</v>
      </c>
      <c r="E7254" s="11">
        <f t="shared" si="226"/>
        <v>5295.95</v>
      </c>
      <c r="F7254">
        <f t="shared" si="227"/>
        <v>93558</v>
      </c>
      <c r="H7254" s="11">
        <v>4696.96</v>
      </c>
      <c r="I7254" s="76">
        <v>5295.95</v>
      </c>
    </row>
    <row r="7255" spans="2:9" x14ac:dyDescent="0.25">
      <c r="B7255" s="4">
        <v>93561</v>
      </c>
      <c r="C7255" s="8" t="s">
        <v>1221</v>
      </c>
      <c r="D7255" s="4" t="s">
        <v>1229</v>
      </c>
      <c r="E7255" s="11">
        <f t="shared" si="226"/>
        <v>3989.46</v>
      </c>
      <c r="F7255">
        <f t="shared" si="227"/>
        <v>93561</v>
      </c>
      <c r="H7255" s="14">
        <v>3513.78</v>
      </c>
      <c r="I7255" s="807">
        <v>3989.46</v>
      </c>
    </row>
    <row r="7256" spans="2:9" x14ac:dyDescent="0.25">
      <c r="B7256" s="6">
        <v>93563</v>
      </c>
      <c r="C7256" s="9" t="s">
        <v>1215</v>
      </c>
      <c r="D7256" s="6" t="s">
        <v>1229</v>
      </c>
      <c r="E7256" s="11">
        <f t="shared" si="226"/>
        <v>3915.9</v>
      </c>
      <c r="F7256">
        <f t="shared" si="227"/>
        <v>93563</v>
      </c>
      <c r="H7256" s="11">
        <v>3451.73</v>
      </c>
      <c r="I7256" s="76">
        <v>3915.9</v>
      </c>
    </row>
    <row r="7257" spans="2:9" x14ac:dyDescent="0.25">
      <c r="B7257" s="4">
        <v>93564</v>
      </c>
      <c r="C7257" s="8" t="s">
        <v>1216</v>
      </c>
      <c r="D7257" s="4" t="s">
        <v>1229</v>
      </c>
      <c r="E7257" s="11">
        <f t="shared" si="226"/>
        <v>4080.12</v>
      </c>
      <c r="F7257">
        <f t="shared" si="227"/>
        <v>93564</v>
      </c>
      <c r="H7257" s="14">
        <v>3594.17</v>
      </c>
      <c r="I7257" s="807">
        <v>4080.12</v>
      </c>
    </row>
    <row r="7258" spans="2:9" x14ac:dyDescent="0.25">
      <c r="B7258" s="6">
        <v>93565</v>
      </c>
      <c r="C7258" s="9" t="s">
        <v>1223</v>
      </c>
      <c r="D7258" s="6" t="s">
        <v>1229</v>
      </c>
      <c r="E7258" s="11">
        <f t="shared" si="226"/>
        <v>20503.84</v>
      </c>
      <c r="F7258">
        <f t="shared" si="227"/>
        <v>93565</v>
      </c>
      <c r="H7258" s="11">
        <v>17836.14</v>
      </c>
      <c r="I7258" s="76">
        <v>20503.84</v>
      </c>
    </row>
    <row r="7259" spans="2:9" x14ac:dyDescent="0.25">
      <c r="B7259" s="4">
        <v>93566</v>
      </c>
      <c r="C7259" s="8" t="s">
        <v>1220</v>
      </c>
      <c r="D7259" s="4" t="s">
        <v>1229</v>
      </c>
      <c r="E7259" s="11">
        <f t="shared" si="226"/>
        <v>3139.44</v>
      </c>
      <c r="F7259">
        <f t="shared" si="227"/>
        <v>93566</v>
      </c>
      <c r="H7259" s="14">
        <v>2778.33</v>
      </c>
      <c r="I7259" s="807">
        <v>3139.44</v>
      </c>
    </row>
    <row r="7260" spans="2:9" x14ac:dyDescent="0.25">
      <c r="B7260" s="6">
        <v>93567</v>
      </c>
      <c r="C7260" s="9" t="s">
        <v>1224</v>
      </c>
      <c r="D7260" s="6" t="s">
        <v>1229</v>
      </c>
      <c r="E7260" s="11">
        <f t="shared" si="226"/>
        <v>21625.07</v>
      </c>
      <c r="F7260">
        <f t="shared" si="227"/>
        <v>93567</v>
      </c>
      <c r="H7260" s="11">
        <v>18808.580000000002</v>
      </c>
      <c r="I7260" s="76">
        <v>21625.07</v>
      </c>
    </row>
    <row r="7261" spans="2:9" x14ac:dyDescent="0.25">
      <c r="B7261" s="4">
        <v>93568</v>
      </c>
      <c r="C7261" s="8" t="s">
        <v>1225</v>
      </c>
      <c r="D7261" s="4" t="s">
        <v>1229</v>
      </c>
      <c r="E7261" s="11">
        <f t="shared" si="226"/>
        <v>25712.47</v>
      </c>
      <c r="F7261">
        <f t="shared" si="227"/>
        <v>93568</v>
      </c>
      <c r="H7261" s="14">
        <v>22353.55</v>
      </c>
      <c r="I7261" s="807">
        <v>25712.47</v>
      </c>
    </row>
    <row r="7262" spans="2:9" x14ac:dyDescent="0.25">
      <c r="B7262" s="6">
        <v>93569</v>
      </c>
      <c r="C7262" s="9" t="s">
        <v>1230</v>
      </c>
      <c r="D7262" s="6" t="s">
        <v>1229</v>
      </c>
      <c r="E7262" s="11">
        <f t="shared" si="226"/>
        <v>20024.18</v>
      </c>
      <c r="F7262">
        <f t="shared" si="227"/>
        <v>93569</v>
      </c>
      <c r="H7262" s="11">
        <v>17420.13</v>
      </c>
      <c r="I7262" s="76">
        <v>20024.18</v>
      </c>
    </row>
    <row r="7263" spans="2:9" x14ac:dyDescent="0.25">
      <c r="B7263" s="4">
        <v>93570</v>
      </c>
      <c r="C7263" s="8" t="s">
        <v>1231</v>
      </c>
      <c r="D7263" s="4" t="s">
        <v>1229</v>
      </c>
      <c r="E7263" s="11">
        <f t="shared" si="226"/>
        <v>21189.82</v>
      </c>
      <c r="F7263">
        <f t="shared" si="227"/>
        <v>93570</v>
      </c>
      <c r="H7263" s="14">
        <v>18431.09</v>
      </c>
      <c r="I7263" s="807">
        <v>21189.82</v>
      </c>
    </row>
    <row r="7264" spans="2:9" x14ac:dyDescent="0.25">
      <c r="B7264" s="6">
        <v>93571</v>
      </c>
      <c r="C7264" s="9" t="s">
        <v>1232</v>
      </c>
      <c r="D7264" s="6" t="s">
        <v>1229</v>
      </c>
      <c r="E7264" s="11">
        <f t="shared" si="226"/>
        <v>22188.31</v>
      </c>
      <c r="F7264">
        <f t="shared" si="227"/>
        <v>93571</v>
      </c>
      <c r="H7264" s="11">
        <v>19297.060000000001</v>
      </c>
      <c r="I7264" s="76">
        <v>22188.31</v>
      </c>
    </row>
    <row r="7265" spans="2:9" x14ac:dyDescent="0.25">
      <c r="B7265" s="4">
        <v>93572</v>
      </c>
      <c r="C7265" s="8" t="s">
        <v>1233</v>
      </c>
      <c r="D7265" s="4" t="s">
        <v>1229</v>
      </c>
      <c r="E7265" s="11">
        <f t="shared" si="226"/>
        <v>5256.98</v>
      </c>
      <c r="F7265">
        <f t="shared" si="227"/>
        <v>93572</v>
      </c>
      <c r="H7265" s="14">
        <v>4627.59</v>
      </c>
      <c r="I7265" s="807">
        <v>5256.98</v>
      </c>
    </row>
    <row r="7266" spans="2:9" x14ac:dyDescent="0.25">
      <c r="B7266" s="6">
        <v>94295</v>
      </c>
      <c r="C7266" s="9" t="s">
        <v>1226</v>
      </c>
      <c r="D7266" s="6" t="s">
        <v>1229</v>
      </c>
      <c r="E7266" s="11">
        <f t="shared" si="226"/>
        <v>10750.39</v>
      </c>
      <c r="F7266">
        <f t="shared" si="227"/>
        <v>94295</v>
      </c>
      <c r="H7266" s="11">
        <v>9391.9699999999993</v>
      </c>
      <c r="I7266" s="76">
        <v>10750.39</v>
      </c>
    </row>
    <row r="7267" spans="2:9" x14ac:dyDescent="0.25">
      <c r="B7267" s="4">
        <v>94296</v>
      </c>
      <c r="C7267" s="8" t="s">
        <v>1227</v>
      </c>
      <c r="D7267" s="4" t="s">
        <v>1229</v>
      </c>
      <c r="E7267" s="11">
        <f t="shared" si="226"/>
        <v>3912.36</v>
      </c>
      <c r="F7267">
        <f t="shared" si="227"/>
        <v>94296</v>
      </c>
      <c r="H7267" s="14">
        <v>3446.91</v>
      </c>
      <c r="I7267" s="807">
        <v>3912.36</v>
      </c>
    </row>
    <row r="7268" spans="2:9" x14ac:dyDescent="0.25">
      <c r="B7268" s="6">
        <v>95308</v>
      </c>
      <c r="C7268" s="9" t="s">
        <v>1234</v>
      </c>
      <c r="D7268" s="6" t="s">
        <v>297</v>
      </c>
      <c r="E7268" s="11">
        <f t="shared" si="226"/>
        <v>0.21</v>
      </c>
      <c r="F7268">
        <f t="shared" si="227"/>
        <v>95308</v>
      </c>
      <c r="H7268" s="11">
        <v>0.18</v>
      </c>
      <c r="I7268" s="76">
        <v>0.21</v>
      </c>
    </row>
    <row r="7269" spans="2:9" x14ac:dyDescent="0.25">
      <c r="B7269" s="4">
        <v>95309</v>
      </c>
      <c r="C7269" s="8" t="s">
        <v>1235</v>
      </c>
      <c r="D7269" s="4" t="s">
        <v>297</v>
      </c>
      <c r="E7269" s="11">
        <f t="shared" si="226"/>
        <v>0.27</v>
      </c>
      <c r="F7269">
        <f t="shared" si="227"/>
        <v>95309</v>
      </c>
      <c r="H7269" s="14">
        <v>0.23</v>
      </c>
      <c r="I7269" s="807">
        <v>0.27</v>
      </c>
    </row>
    <row r="7270" spans="2:9" x14ac:dyDescent="0.25">
      <c r="B7270" s="6">
        <v>95310</v>
      </c>
      <c r="C7270" s="9" t="s">
        <v>1236</v>
      </c>
      <c r="D7270" s="6" t="s">
        <v>297</v>
      </c>
      <c r="E7270" s="11">
        <f t="shared" si="226"/>
        <v>0.21</v>
      </c>
      <c r="F7270">
        <f t="shared" si="227"/>
        <v>95310</v>
      </c>
      <c r="H7270" s="11">
        <v>0.18</v>
      </c>
      <c r="I7270" s="76">
        <v>0.21</v>
      </c>
    </row>
    <row r="7271" spans="2:9" x14ac:dyDescent="0.25">
      <c r="B7271" s="4">
        <v>95311</v>
      </c>
      <c r="C7271" s="8" t="s">
        <v>1237</v>
      </c>
      <c r="D7271" s="4" t="s">
        <v>297</v>
      </c>
      <c r="E7271" s="11">
        <f t="shared" si="226"/>
        <v>0.2</v>
      </c>
      <c r="F7271">
        <f t="shared" si="227"/>
        <v>95311</v>
      </c>
      <c r="H7271" s="14">
        <v>0.18</v>
      </c>
      <c r="I7271" s="807">
        <v>0.2</v>
      </c>
    </row>
    <row r="7272" spans="2:9" x14ac:dyDescent="0.25">
      <c r="B7272" s="6">
        <v>95312</v>
      </c>
      <c r="C7272" s="9" t="s">
        <v>1238</v>
      </c>
      <c r="D7272" s="6" t="s">
        <v>297</v>
      </c>
      <c r="E7272" s="11">
        <f t="shared" si="226"/>
        <v>0.27</v>
      </c>
      <c r="F7272">
        <f t="shared" si="227"/>
        <v>95312</v>
      </c>
      <c r="H7272" s="11">
        <v>0.23</v>
      </c>
      <c r="I7272" s="76">
        <v>0.27</v>
      </c>
    </row>
    <row r="7273" spans="2:9" x14ac:dyDescent="0.25">
      <c r="B7273" s="4">
        <v>95313</v>
      </c>
      <c r="C7273" s="8" t="s">
        <v>1239</v>
      </c>
      <c r="D7273" s="4" t="s">
        <v>297</v>
      </c>
      <c r="E7273" s="11">
        <f t="shared" si="226"/>
        <v>0.2</v>
      </c>
      <c r="F7273">
        <f t="shared" si="227"/>
        <v>95313</v>
      </c>
      <c r="H7273" s="14">
        <v>0.18</v>
      </c>
      <c r="I7273" s="807">
        <v>0.2</v>
      </c>
    </row>
    <row r="7274" spans="2:9" x14ac:dyDescent="0.25">
      <c r="B7274" s="6">
        <v>95314</v>
      </c>
      <c r="C7274" s="9" t="s">
        <v>1240</v>
      </c>
      <c r="D7274" s="6" t="s">
        <v>297</v>
      </c>
      <c r="E7274" s="11">
        <f t="shared" si="226"/>
        <v>0.26</v>
      </c>
      <c r="F7274">
        <f t="shared" si="227"/>
        <v>95314</v>
      </c>
      <c r="H7274" s="11">
        <v>0.22</v>
      </c>
      <c r="I7274" s="76">
        <v>0.26</v>
      </c>
    </row>
    <row r="7275" spans="2:9" x14ac:dyDescent="0.25">
      <c r="B7275" s="4">
        <v>95315</v>
      </c>
      <c r="C7275" s="8" t="s">
        <v>1241</v>
      </c>
      <c r="D7275" s="4" t="s">
        <v>297</v>
      </c>
      <c r="E7275" s="11">
        <f t="shared" si="226"/>
        <v>0.16</v>
      </c>
      <c r="F7275">
        <f t="shared" si="227"/>
        <v>95315</v>
      </c>
      <c r="H7275" s="14">
        <v>0.14000000000000001</v>
      </c>
      <c r="I7275" s="807">
        <v>0.16</v>
      </c>
    </row>
    <row r="7276" spans="2:9" x14ac:dyDescent="0.25">
      <c r="B7276" s="6">
        <v>95316</v>
      </c>
      <c r="C7276" s="9" t="s">
        <v>1242</v>
      </c>
      <c r="D7276" s="6" t="s">
        <v>297</v>
      </c>
      <c r="E7276" s="11">
        <f t="shared" si="226"/>
        <v>0.68</v>
      </c>
      <c r="F7276">
        <f t="shared" si="227"/>
        <v>95316</v>
      </c>
      <c r="H7276" s="11">
        <v>0.59</v>
      </c>
      <c r="I7276">
        <v>0.68</v>
      </c>
    </row>
    <row r="7277" spans="2:9" x14ac:dyDescent="0.25">
      <c r="B7277" s="4">
        <v>95317</v>
      </c>
      <c r="C7277" s="8" t="s">
        <v>1243</v>
      </c>
      <c r="D7277" s="4" t="s">
        <v>297</v>
      </c>
      <c r="E7277" s="11">
        <f t="shared" si="226"/>
        <v>0.32</v>
      </c>
      <c r="F7277">
        <f t="shared" si="227"/>
        <v>95317</v>
      </c>
      <c r="H7277" s="14">
        <v>0.28000000000000003</v>
      </c>
      <c r="I7277" s="811">
        <v>0.32</v>
      </c>
    </row>
    <row r="7278" spans="2:9" x14ac:dyDescent="0.25">
      <c r="B7278" s="6">
        <v>95318</v>
      </c>
      <c r="C7278" s="9" t="s">
        <v>1244</v>
      </c>
      <c r="D7278" s="6" t="s">
        <v>297</v>
      </c>
      <c r="E7278" s="11">
        <f t="shared" si="226"/>
        <v>0.23</v>
      </c>
      <c r="F7278">
        <f t="shared" si="227"/>
        <v>95318</v>
      </c>
      <c r="H7278" s="11">
        <v>0.2</v>
      </c>
      <c r="I7278">
        <v>0.23</v>
      </c>
    </row>
    <row r="7279" spans="2:9" x14ac:dyDescent="0.25">
      <c r="B7279" s="4">
        <v>95319</v>
      </c>
      <c r="C7279" s="8" t="s">
        <v>1245</v>
      </c>
      <c r="D7279" s="4" t="s">
        <v>297</v>
      </c>
      <c r="E7279" s="11">
        <f t="shared" si="226"/>
        <v>0.21</v>
      </c>
      <c r="F7279">
        <f t="shared" si="227"/>
        <v>95319</v>
      </c>
      <c r="H7279" s="14">
        <v>0.18</v>
      </c>
      <c r="I7279" s="811">
        <v>0.21</v>
      </c>
    </row>
    <row r="7280" spans="2:9" x14ac:dyDescent="0.25">
      <c r="B7280" s="6">
        <v>95320</v>
      </c>
      <c r="C7280" s="9" t="s">
        <v>1246</v>
      </c>
      <c r="D7280" s="6" t="s">
        <v>297</v>
      </c>
      <c r="E7280" s="11">
        <f t="shared" si="226"/>
        <v>0.21</v>
      </c>
      <c r="F7280">
        <f t="shared" si="227"/>
        <v>95320</v>
      </c>
      <c r="H7280" s="11">
        <v>0.18</v>
      </c>
      <c r="I7280">
        <v>0.21</v>
      </c>
    </row>
    <row r="7281" spans="2:9" x14ac:dyDescent="0.25">
      <c r="B7281" s="4">
        <v>95321</v>
      </c>
      <c r="C7281" s="8" t="s">
        <v>1247</v>
      </c>
      <c r="D7281" s="4" t="s">
        <v>297</v>
      </c>
      <c r="E7281" s="11">
        <f t="shared" si="226"/>
        <v>0.19</v>
      </c>
      <c r="F7281">
        <f t="shared" si="227"/>
        <v>95321</v>
      </c>
      <c r="H7281" s="14">
        <v>0.16</v>
      </c>
      <c r="I7281" s="811">
        <v>0.19</v>
      </c>
    </row>
    <row r="7282" spans="2:9" x14ac:dyDescent="0.25">
      <c r="B7282" s="6">
        <v>95322</v>
      </c>
      <c r="C7282" s="9" t="s">
        <v>1248</v>
      </c>
      <c r="D7282" s="6" t="s">
        <v>297</v>
      </c>
      <c r="E7282" s="11">
        <f t="shared" si="226"/>
        <v>0.08</v>
      </c>
      <c r="F7282">
        <f t="shared" si="227"/>
        <v>95322</v>
      </c>
      <c r="H7282" s="11">
        <v>7.0000000000000007E-2</v>
      </c>
      <c r="I7282">
        <v>0.08</v>
      </c>
    </row>
    <row r="7283" spans="2:9" x14ac:dyDescent="0.25">
      <c r="B7283" s="4">
        <v>95323</v>
      </c>
      <c r="C7283" s="8" t="s">
        <v>1249</v>
      </c>
      <c r="D7283" s="4" t="s">
        <v>297</v>
      </c>
      <c r="E7283" s="11">
        <f t="shared" si="226"/>
        <v>0.23</v>
      </c>
      <c r="F7283">
        <f t="shared" si="227"/>
        <v>95323</v>
      </c>
      <c r="H7283" s="14">
        <v>0.2</v>
      </c>
      <c r="I7283" s="811">
        <v>0.23</v>
      </c>
    </row>
    <row r="7284" spans="2:9" x14ac:dyDescent="0.25">
      <c r="B7284" s="6">
        <v>95324</v>
      </c>
      <c r="C7284" s="9" t="s">
        <v>1250</v>
      </c>
      <c r="D7284" s="6" t="s">
        <v>297</v>
      </c>
      <c r="E7284" s="11">
        <f t="shared" si="226"/>
        <v>0.33</v>
      </c>
      <c r="F7284">
        <f t="shared" si="227"/>
        <v>95324</v>
      </c>
      <c r="H7284" s="11">
        <v>0.28999999999999998</v>
      </c>
      <c r="I7284">
        <v>0.33</v>
      </c>
    </row>
    <row r="7285" spans="2:9" x14ac:dyDescent="0.25">
      <c r="B7285" s="4">
        <v>95325</v>
      </c>
      <c r="C7285" s="8" t="s">
        <v>1251</v>
      </c>
      <c r="D7285" s="4" t="s">
        <v>297</v>
      </c>
      <c r="E7285" s="11">
        <f t="shared" si="226"/>
        <v>0.28999999999999998</v>
      </c>
      <c r="F7285">
        <f t="shared" si="227"/>
        <v>95325</v>
      </c>
      <c r="H7285" s="14">
        <v>0.25</v>
      </c>
      <c r="I7285" s="811">
        <v>0.28999999999999998</v>
      </c>
    </row>
    <row r="7286" spans="2:9" x14ac:dyDescent="0.25">
      <c r="B7286" s="6">
        <v>95328</v>
      </c>
      <c r="C7286" s="9" t="s">
        <v>1252</v>
      </c>
      <c r="D7286" s="6" t="s">
        <v>297</v>
      </c>
      <c r="E7286" s="11">
        <f t="shared" si="226"/>
        <v>0.23</v>
      </c>
      <c r="F7286">
        <f t="shared" si="227"/>
        <v>95328</v>
      </c>
      <c r="H7286" s="11">
        <v>0.2</v>
      </c>
      <c r="I7286">
        <v>0.23</v>
      </c>
    </row>
    <row r="7287" spans="2:9" x14ac:dyDescent="0.25">
      <c r="B7287" s="4">
        <v>95329</v>
      </c>
      <c r="C7287" s="8" t="s">
        <v>1253</v>
      </c>
      <c r="D7287" s="4" t="s">
        <v>297</v>
      </c>
      <c r="E7287" s="11">
        <f t="shared" si="226"/>
        <v>0.31</v>
      </c>
      <c r="F7287">
        <f t="shared" si="227"/>
        <v>95329</v>
      </c>
      <c r="H7287" s="14">
        <v>0.27</v>
      </c>
      <c r="I7287" s="811">
        <v>0.31</v>
      </c>
    </row>
    <row r="7288" spans="2:9" x14ac:dyDescent="0.25">
      <c r="B7288" s="6">
        <v>95330</v>
      </c>
      <c r="C7288" s="9" t="s">
        <v>1254</v>
      </c>
      <c r="D7288" s="6" t="s">
        <v>297</v>
      </c>
      <c r="E7288" s="11">
        <f t="shared" si="226"/>
        <v>0.26</v>
      </c>
      <c r="F7288">
        <f t="shared" si="227"/>
        <v>95330</v>
      </c>
      <c r="H7288" s="11">
        <v>0.22</v>
      </c>
      <c r="I7288">
        <v>0.26</v>
      </c>
    </row>
    <row r="7289" spans="2:9" x14ac:dyDescent="0.25">
      <c r="B7289" s="4">
        <v>95331</v>
      </c>
      <c r="C7289" s="8" t="s">
        <v>1255</v>
      </c>
      <c r="D7289" s="4" t="s">
        <v>297</v>
      </c>
      <c r="E7289" s="11">
        <f t="shared" si="226"/>
        <v>0.22</v>
      </c>
      <c r="F7289">
        <f t="shared" si="227"/>
        <v>95331</v>
      </c>
      <c r="H7289" s="14">
        <v>0.19</v>
      </c>
      <c r="I7289" s="811">
        <v>0.22</v>
      </c>
    </row>
    <row r="7290" spans="2:9" x14ac:dyDescent="0.25">
      <c r="B7290" s="6">
        <v>95332</v>
      </c>
      <c r="C7290" s="9" t="s">
        <v>1256</v>
      </c>
      <c r="D7290" s="6" t="s">
        <v>297</v>
      </c>
      <c r="E7290" s="11">
        <f t="shared" si="226"/>
        <v>0.87</v>
      </c>
      <c r="F7290">
        <f t="shared" si="227"/>
        <v>95332</v>
      </c>
      <c r="H7290" s="11">
        <v>0.76</v>
      </c>
      <c r="I7290">
        <v>0.87</v>
      </c>
    </row>
    <row r="7291" spans="2:9" x14ac:dyDescent="0.25">
      <c r="B7291" s="4">
        <v>95334</v>
      </c>
      <c r="C7291" s="8" t="s">
        <v>1257</v>
      </c>
      <c r="D7291" s="4" t="s">
        <v>297</v>
      </c>
      <c r="E7291" s="11">
        <f t="shared" si="226"/>
        <v>0.94</v>
      </c>
      <c r="F7291">
        <f t="shared" si="227"/>
        <v>95334</v>
      </c>
      <c r="H7291" s="14">
        <v>0.82</v>
      </c>
      <c r="I7291" s="811">
        <v>0.94</v>
      </c>
    </row>
    <row r="7292" spans="2:9" x14ac:dyDescent="0.25">
      <c r="B7292" s="6">
        <v>95335</v>
      </c>
      <c r="C7292" s="9" t="s">
        <v>1258</v>
      </c>
      <c r="D7292" s="6" t="s">
        <v>297</v>
      </c>
      <c r="E7292" s="11">
        <f t="shared" si="226"/>
        <v>0.42</v>
      </c>
      <c r="F7292">
        <f t="shared" si="227"/>
        <v>95335</v>
      </c>
      <c r="H7292" s="11">
        <v>0.36</v>
      </c>
      <c r="I7292">
        <v>0.42</v>
      </c>
    </row>
    <row r="7293" spans="2:9" x14ac:dyDescent="0.25">
      <c r="B7293" s="4">
        <v>95337</v>
      </c>
      <c r="C7293" s="8" t="s">
        <v>1259</v>
      </c>
      <c r="D7293" s="4" t="s">
        <v>297</v>
      </c>
      <c r="E7293" s="11">
        <f t="shared" si="226"/>
        <v>0.25</v>
      </c>
      <c r="F7293">
        <f t="shared" si="227"/>
        <v>95337</v>
      </c>
      <c r="H7293" s="14">
        <v>0.21</v>
      </c>
      <c r="I7293" s="811">
        <v>0.25</v>
      </c>
    </row>
    <row r="7294" spans="2:9" x14ac:dyDescent="0.25">
      <c r="B7294" s="6">
        <v>95338</v>
      </c>
      <c r="C7294" s="9" t="s">
        <v>1260</v>
      </c>
      <c r="D7294" s="6" t="s">
        <v>297</v>
      </c>
      <c r="E7294" s="11">
        <f t="shared" si="226"/>
        <v>0.42</v>
      </c>
      <c r="F7294">
        <f t="shared" si="227"/>
        <v>95338</v>
      </c>
      <c r="H7294" s="11">
        <v>0.36</v>
      </c>
      <c r="I7294">
        <v>0.42</v>
      </c>
    </row>
    <row r="7295" spans="2:9" x14ac:dyDescent="0.25">
      <c r="B7295" s="4">
        <v>95339</v>
      </c>
      <c r="C7295" s="8" t="s">
        <v>1261</v>
      </c>
      <c r="D7295" s="4" t="s">
        <v>297</v>
      </c>
      <c r="E7295" s="11">
        <f t="shared" si="226"/>
        <v>0.39</v>
      </c>
      <c r="F7295">
        <f t="shared" si="227"/>
        <v>95339</v>
      </c>
      <c r="H7295" s="14">
        <v>0.34</v>
      </c>
      <c r="I7295" s="811">
        <v>0.39</v>
      </c>
    </row>
    <row r="7296" spans="2:9" x14ac:dyDescent="0.25">
      <c r="B7296" s="6">
        <v>95340</v>
      </c>
      <c r="C7296" s="9" t="s">
        <v>1262</v>
      </c>
      <c r="D7296" s="6" t="s">
        <v>297</v>
      </c>
      <c r="E7296" s="11">
        <f t="shared" si="226"/>
        <v>0.31</v>
      </c>
      <c r="F7296">
        <f t="shared" si="227"/>
        <v>95340</v>
      </c>
      <c r="H7296" s="11">
        <v>0.27</v>
      </c>
      <c r="I7296">
        <v>0.31</v>
      </c>
    </row>
    <row r="7297" spans="2:9" x14ac:dyDescent="0.25">
      <c r="B7297" s="4">
        <v>95341</v>
      </c>
      <c r="C7297" s="8" t="s">
        <v>1263</v>
      </c>
      <c r="D7297" s="4" t="s">
        <v>297</v>
      </c>
      <c r="E7297" s="11">
        <f t="shared" si="226"/>
        <v>0.33</v>
      </c>
      <c r="F7297">
        <f t="shared" si="227"/>
        <v>95341</v>
      </c>
      <c r="H7297" s="14">
        <v>0.28999999999999998</v>
      </c>
      <c r="I7297" s="811">
        <v>0.33</v>
      </c>
    </row>
    <row r="7298" spans="2:9" x14ac:dyDescent="0.25">
      <c r="B7298" s="6">
        <v>95342</v>
      </c>
      <c r="C7298" s="9" t="s">
        <v>1264</v>
      </c>
      <c r="D7298" s="6" t="s">
        <v>297</v>
      </c>
      <c r="E7298" s="11">
        <f t="shared" si="226"/>
        <v>0.24</v>
      </c>
      <c r="F7298">
        <f t="shared" si="227"/>
        <v>95342</v>
      </c>
      <c r="H7298" s="11">
        <v>0.21</v>
      </c>
      <c r="I7298">
        <v>0.24</v>
      </c>
    </row>
    <row r="7299" spans="2:9" x14ac:dyDescent="0.25">
      <c r="B7299" s="4">
        <v>95343</v>
      </c>
      <c r="C7299" s="8" t="s">
        <v>1265</v>
      </c>
      <c r="D7299" s="4" t="s">
        <v>297</v>
      </c>
      <c r="E7299" s="11">
        <f t="shared" ref="E7299:E7362" si="228">IF($K$2=$H$1,H7299,I7299)</f>
        <v>0.19</v>
      </c>
      <c r="F7299">
        <f t="shared" si="227"/>
        <v>95343</v>
      </c>
      <c r="H7299" s="14">
        <v>0.17</v>
      </c>
      <c r="I7299" s="811">
        <v>0.19</v>
      </c>
    </row>
    <row r="7300" spans="2:9" x14ac:dyDescent="0.25">
      <c r="B7300" s="6">
        <v>95344</v>
      </c>
      <c r="C7300" s="9" t="s">
        <v>1266</v>
      </c>
      <c r="D7300" s="6" t="s">
        <v>297</v>
      </c>
      <c r="E7300" s="11">
        <f t="shared" si="228"/>
        <v>0.23</v>
      </c>
      <c r="F7300">
        <f t="shared" ref="F7300:F7363" si="229">IF(LEN($B7300)=7,CONCATENATE(MID($B7300,1,6),"00",RIGHT($B7300,1)),IF(LEN($B7300)=8,CONCATENATE(MID($B7300,1,6),"0",RIGHT($B7300,2)),$B7300))</f>
        <v>95344</v>
      </c>
      <c r="H7300" s="11">
        <v>0.2</v>
      </c>
      <c r="I7300">
        <v>0.23</v>
      </c>
    </row>
    <row r="7301" spans="2:9" x14ac:dyDescent="0.25">
      <c r="B7301" s="4">
        <v>95345</v>
      </c>
      <c r="C7301" s="8" t="s">
        <v>1267</v>
      </c>
      <c r="D7301" s="4" t="s">
        <v>297</v>
      </c>
      <c r="E7301" s="11">
        <f t="shared" si="228"/>
        <v>0.48</v>
      </c>
      <c r="F7301">
        <f t="shared" si="229"/>
        <v>95345</v>
      </c>
      <c r="H7301" s="14">
        <v>0.41</v>
      </c>
      <c r="I7301" s="811">
        <v>0.48</v>
      </c>
    </row>
    <row r="7302" spans="2:9" x14ac:dyDescent="0.25">
      <c r="B7302" s="6">
        <v>95346</v>
      </c>
      <c r="C7302" s="9" t="s">
        <v>1268</v>
      </c>
      <c r="D7302" s="6" t="s">
        <v>297</v>
      </c>
      <c r="E7302" s="11">
        <f t="shared" si="228"/>
        <v>0.15</v>
      </c>
      <c r="F7302">
        <f t="shared" si="229"/>
        <v>95346</v>
      </c>
      <c r="H7302" s="11">
        <v>0.13</v>
      </c>
      <c r="I7302">
        <v>0.15</v>
      </c>
    </row>
    <row r="7303" spans="2:9" x14ac:dyDescent="0.25">
      <c r="B7303" s="4">
        <v>95347</v>
      </c>
      <c r="C7303" s="8" t="s">
        <v>1269</v>
      </c>
      <c r="D7303" s="4" t="s">
        <v>297</v>
      </c>
      <c r="E7303" s="11">
        <f t="shared" si="228"/>
        <v>0.14000000000000001</v>
      </c>
      <c r="F7303">
        <f t="shared" si="229"/>
        <v>95347</v>
      </c>
      <c r="H7303" s="14">
        <v>0.12</v>
      </c>
      <c r="I7303" s="811">
        <v>0.14000000000000001</v>
      </c>
    </row>
    <row r="7304" spans="2:9" x14ac:dyDescent="0.25">
      <c r="B7304" s="6">
        <v>95348</v>
      </c>
      <c r="C7304" s="9" t="s">
        <v>1270</v>
      </c>
      <c r="D7304" s="6" t="s">
        <v>297</v>
      </c>
      <c r="E7304" s="11">
        <f t="shared" si="228"/>
        <v>0.18</v>
      </c>
      <c r="F7304">
        <f t="shared" si="229"/>
        <v>95348</v>
      </c>
      <c r="H7304" s="11">
        <v>0.16</v>
      </c>
      <c r="I7304">
        <v>0.18</v>
      </c>
    </row>
    <row r="7305" spans="2:9" x14ac:dyDescent="0.25">
      <c r="B7305" s="4">
        <v>95349</v>
      </c>
      <c r="C7305" s="8" t="s">
        <v>1271</v>
      </c>
      <c r="D7305" s="4" t="s">
        <v>297</v>
      </c>
      <c r="E7305" s="11">
        <f t="shared" si="228"/>
        <v>0.12</v>
      </c>
      <c r="F7305">
        <f t="shared" si="229"/>
        <v>95349</v>
      </c>
      <c r="H7305" s="14">
        <v>0.1</v>
      </c>
      <c r="I7305" s="811">
        <v>0.12</v>
      </c>
    </row>
    <row r="7306" spans="2:9" x14ac:dyDescent="0.25">
      <c r="B7306" s="6">
        <v>95351</v>
      </c>
      <c r="C7306" s="9" t="s">
        <v>1272</v>
      </c>
      <c r="D7306" s="6" t="s">
        <v>297</v>
      </c>
      <c r="E7306" s="11">
        <f t="shared" si="228"/>
        <v>0.54</v>
      </c>
      <c r="F7306">
        <f t="shared" si="229"/>
        <v>95351</v>
      </c>
      <c r="H7306" s="11">
        <v>0.47</v>
      </c>
      <c r="I7306">
        <v>0.54</v>
      </c>
    </row>
    <row r="7307" spans="2:9" x14ac:dyDescent="0.25">
      <c r="B7307" s="4">
        <v>95352</v>
      </c>
      <c r="C7307" s="8" t="s">
        <v>1273</v>
      </c>
      <c r="D7307" s="4" t="s">
        <v>297</v>
      </c>
      <c r="E7307" s="11">
        <f t="shared" si="228"/>
        <v>0.15</v>
      </c>
      <c r="F7307">
        <f t="shared" si="229"/>
        <v>95352</v>
      </c>
      <c r="H7307" s="14">
        <v>0.13</v>
      </c>
      <c r="I7307" s="811">
        <v>0.15</v>
      </c>
    </row>
    <row r="7308" spans="2:9" x14ac:dyDescent="0.25">
      <c r="B7308" s="6">
        <v>95354</v>
      </c>
      <c r="C7308" s="9" t="s">
        <v>1274</v>
      </c>
      <c r="D7308" s="6" t="s">
        <v>297</v>
      </c>
      <c r="E7308" s="11">
        <f t="shared" si="228"/>
        <v>0.16</v>
      </c>
      <c r="F7308">
        <f t="shared" si="229"/>
        <v>95354</v>
      </c>
      <c r="H7308" s="11">
        <v>0.14000000000000001</v>
      </c>
      <c r="I7308">
        <v>0.16</v>
      </c>
    </row>
    <row r="7309" spans="2:9" x14ac:dyDescent="0.25">
      <c r="B7309" s="4">
        <v>95355</v>
      </c>
      <c r="C7309" s="8" t="s">
        <v>1275</v>
      </c>
      <c r="D7309" s="4" t="s">
        <v>297</v>
      </c>
      <c r="E7309" s="11">
        <f t="shared" si="228"/>
        <v>0.16</v>
      </c>
      <c r="F7309">
        <f t="shared" si="229"/>
        <v>95355</v>
      </c>
      <c r="H7309" s="14">
        <v>0.14000000000000001</v>
      </c>
      <c r="I7309" s="811">
        <v>0.16</v>
      </c>
    </row>
    <row r="7310" spans="2:9" x14ac:dyDescent="0.25">
      <c r="B7310" s="6">
        <v>95356</v>
      </c>
      <c r="C7310" s="9" t="s">
        <v>1276</v>
      </c>
      <c r="D7310" s="6" t="s">
        <v>297</v>
      </c>
      <c r="E7310" s="11">
        <f t="shared" si="228"/>
        <v>0.16</v>
      </c>
      <c r="F7310">
        <f t="shared" si="229"/>
        <v>95356</v>
      </c>
      <c r="H7310" s="11">
        <v>0.14000000000000001</v>
      </c>
      <c r="I7310">
        <v>0.16</v>
      </c>
    </row>
    <row r="7311" spans="2:9" x14ac:dyDescent="0.25">
      <c r="B7311" s="4">
        <v>95357</v>
      </c>
      <c r="C7311" s="8" t="s">
        <v>1277</v>
      </c>
      <c r="D7311" s="4" t="s">
        <v>297</v>
      </c>
      <c r="E7311" s="11">
        <f t="shared" si="228"/>
        <v>0.26</v>
      </c>
      <c r="F7311">
        <f t="shared" si="229"/>
        <v>95357</v>
      </c>
      <c r="H7311" s="14">
        <v>0.22</v>
      </c>
      <c r="I7311" s="811">
        <v>0.26</v>
      </c>
    </row>
    <row r="7312" spans="2:9" x14ac:dyDescent="0.25">
      <c r="B7312" s="6">
        <v>95358</v>
      </c>
      <c r="C7312" s="9" t="s">
        <v>1278</v>
      </c>
      <c r="D7312" s="6" t="s">
        <v>297</v>
      </c>
      <c r="E7312" s="11">
        <f t="shared" si="228"/>
        <v>0.31</v>
      </c>
      <c r="F7312">
        <f t="shared" si="229"/>
        <v>95358</v>
      </c>
      <c r="H7312" s="11">
        <v>0.27</v>
      </c>
      <c r="I7312">
        <v>0.31</v>
      </c>
    </row>
    <row r="7313" spans="2:9" x14ac:dyDescent="0.25">
      <c r="B7313" s="4">
        <v>95359</v>
      </c>
      <c r="C7313" s="8" t="s">
        <v>1279</v>
      </c>
      <c r="D7313" s="4" t="s">
        <v>297</v>
      </c>
      <c r="E7313" s="11">
        <f t="shared" si="228"/>
        <v>0.38</v>
      </c>
      <c r="F7313">
        <f t="shared" si="229"/>
        <v>95359</v>
      </c>
      <c r="H7313" s="14">
        <v>0.33</v>
      </c>
      <c r="I7313" s="807">
        <v>0.38</v>
      </c>
    </row>
    <row r="7314" spans="2:9" x14ac:dyDescent="0.25">
      <c r="B7314" s="6">
        <v>95360</v>
      </c>
      <c r="C7314" s="9" t="s">
        <v>1280</v>
      </c>
      <c r="D7314" s="6" t="s">
        <v>297</v>
      </c>
      <c r="E7314" s="11">
        <f t="shared" si="228"/>
        <v>0.23</v>
      </c>
      <c r="F7314">
        <f t="shared" si="229"/>
        <v>95360</v>
      </c>
      <c r="H7314" s="11">
        <v>0.19</v>
      </c>
      <c r="I7314" s="76">
        <v>0.23</v>
      </c>
    </row>
    <row r="7315" spans="2:9" x14ac:dyDescent="0.25">
      <c r="B7315" s="4">
        <v>95361</v>
      </c>
      <c r="C7315" s="8" t="s">
        <v>1281</v>
      </c>
      <c r="D7315" s="4" t="s">
        <v>297</v>
      </c>
      <c r="E7315" s="11">
        <f t="shared" si="228"/>
        <v>0.14000000000000001</v>
      </c>
      <c r="F7315">
        <f t="shared" si="229"/>
        <v>95361</v>
      </c>
      <c r="H7315" s="14">
        <v>0.12</v>
      </c>
      <c r="I7315" s="807">
        <v>0.14000000000000001</v>
      </c>
    </row>
    <row r="7316" spans="2:9" x14ac:dyDescent="0.25">
      <c r="B7316" s="6">
        <v>95362</v>
      </c>
      <c r="C7316" s="9" t="s">
        <v>1282</v>
      </c>
      <c r="D7316" s="6" t="s">
        <v>297</v>
      </c>
      <c r="E7316" s="11">
        <f t="shared" si="228"/>
        <v>0.23</v>
      </c>
      <c r="F7316">
        <f t="shared" si="229"/>
        <v>95362</v>
      </c>
      <c r="H7316" s="11">
        <v>0.2</v>
      </c>
      <c r="I7316" s="76">
        <v>0.23</v>
      </c>
    </row>
    <row r="7317" spans="2:9" x14ac:dyDescent="0.25">
      <c r="B7317" s="4">
        <v>95363</v>
      </c>
      <c r="C7317" s="8" t="s">
        <v>1283</v>
      </c>
      <c r="D7317" s="4" t="s">
        <v>297</v>
      </c>
      <c r="E7317" s="11">
        <f t="shared" si="228"/>
        <v>0.23</v>
      </c>
      <c r="F7317">
        <f t="shared" si="229"/>
        <v>95363</v>
      </c>
      <c r="H7317" s="14">
        <v>0.2</v>
      </c>
      <c r="I7317" s="807">
        <v>0.23</v>
      </c>
    </row>
    <row r="7318" spans="2:9" x14ac:dyDescent="0.25">
      <c r="B7318" s="6">
        <v>95364</v>
      </c>
      <c r="C7318" s="9" t="s">
        <v>1284</v>
      </c>
      <c r="D7318" s="6" t="s">
        <v>297</v>
      </c>
      <c r="E7318" s="11">
        <f t="shared" si="228"/>
        <v>0.16</v>
      </c>
      <c r="F7318">
        <f t="shared" si="229"/>
        <v>95364</v>
      </c>
      <c r="H7318" s="11">
        <v>0.14000000000000001</v>
      </c>
      <c r="I7318" s="76">
        <v>0.16</v>
      </c>
    </row>
    <row r="7319" spans="2:9" x14ac:dyDescent="0.25">
      <c r="B7319" s="4">
        <v>95365</v>
      </c>
      <c r="C7319" s="8" t="s">
        <v>1285</v>
      </c>
      <c r="D7319" s="4" t="s">
        <v>297</v>
      </c>
      <c r="E7319" s="11">
        <f t="shared" si="228"/>
        <v>0.16</v>
      </c>
      <c r="F7319">
        <f t="shared" si="229"/>
        <v>95365</v>
      </c>
      <c r="H7319" s="14">
        <v>0.14000000000000001</v>
      </c>
      <c r="I7319" s="811">
        <v>0.16</v>
      </c>
    </row>
    <row r="7320" spans="2:9" x14ac:dyDescent="0.25">
      <c r="B7320" s="6">
        <v>95366</v>
      </c>
      <c r="C7320" s="9" t="s">
        <v>1286</v>
      </c>
      <c r="D7320" s="6" t="s">
        <v>297</v>
      </c>
      <c r="E7320" s="11">
        <f t="shared" si="228"/>
        <v>0.16</v>
      </c>
      <c r="F7320">
        <f t="shared" si="229"/>
        <v>95366</v>
      </c>
      <c r="H7320" s="11">
        <v>0.14000000000000001</v>
      </c>
      <c r="I7320" s="76">
        <v>0.16</v>
      </c>
    </row>
    <row r="7321" spans="2:9" ht="30" x14ac:dyDescent="0.25">
      <c r="B7321" s="4">
        <v>95367</v>
      </c>
      <c r="C7321" s="8" t="s">
        <v>1287</v>
      </c>
      <c r="D7321" s="4" t="s">
        <v>297</v>
      </c>
      <c r="E7321" s="11">
        <f t="shared" si="228"/>
        <v>0.23</v>
      </c>
      <c r="F7321">
        <f t="shared" si="229"/>
        <v>95367</v>
      </c>
      <c r="H7321" s="14">
        <v>0.2</v>
      </c>
      <c r="I7321" s="811">
        <v>0.23</v>
      </c>
    </row>
    <row r="7322" spans="2:9" x14ac:dyDescent="0.25">
      <c r="B7322" s="6">
        <v>95368</v>
      </c>
      <c r="C7322" s="9" t="s">
        <v>1288</v>
      </c>
      <c r="D7322" s="6" t="s">
        <v>297</v>
      </c>
      <c r="E7322" s="11">
        <f t="shared" si="228"/>
        <v>0.19</v>
      </c>
      <c r="F7322">
        <f t="shared" si="229"/>
        <v>95368</v>
      </c>
      <c r="H7322" s="11">
        <v>0.16</v>
      </c>
      <c r="I7322">
        <v>0.19</v>
      </c>
    </row>
    <row r="7323" spans="2:9" x14ac:dyDescent="0.25">
      <c r="B7323" s="4">
        <v>95369</v>
      </c>
      <c r="C7323" s="8" t="s">
        <v>1289</v>
      </c>
      <c r="D7323" s="4" t="s">
        <v>297</v>
      </c>
      <c r="E7323" s="11">
        <f t="shared" si="228"/>
        <v>0.15</v>
      </c>
      <c r="F7323">
        <f t="shared" si="229"/>
        <v>95369</v>
      </c>
      <c r="H7323" s="14">
        <v>0.13</v>
      </c>
      <c r="I7323" s="811">
        <v>0.15</v>
      </c>
    </row>
    <row r="7324" spans="2:9" x14ac:dyDescent="0.25">
      <c r="B7324" s="6">
        <v>95370</v>
      </c>
      <c r="C7324" s="9" t="s">
        <v>1290</v>
      </c>
      <c r="D7324" s="6" t="s">
        <v>297</v>
      </c>
      <c r="E7324" s="11">
        <f t="shared" si="228"/>
        <v>0.33</v>
      </c>
      <c r="F7324">
        <f t="shared" si="229"/>
        <v>95370</v>
      </c>
      <c r="H7324" s="11">
        <v>0.28999999999999998</v>
      </c>
      <c r="I7324">
        <v>0.33</v>
      </c>
    </row>
    <row r="7325" spans="2:9" x14ac:dyDescent="0.25">
      <c r="B7325" s="4">
        <v>95371</v>
      </c>
      <c r="C7325" s="8" t="s">
        <v>1291</v>
      </c>
      <c r="D7325" s="4" t="s">
        <v>297</v>
      </c>
      <c r="E7325" s="11">
        <f t="shared" si="228"/>
        <v>0.48</v>
      </c>
      <c r="F7325">
        <f t="shared" si="229"/>
        <v>95371</v>
      </c>
      <c r="H7325" s="14">
        <v>0.41</v>
      </c>
      <c r="I7325" s="811">
        <v>0.48</v>
      </c>
    </row>
    <row r="7326" spans="2:9" x14ac:dyDescent="0.25">
      <c r="B7326" s="6">
        <v>95372</v>
      </c>
      <c r="C7326" s="9" t="s">
        <v>1292</v>
      </c>
      <c r="D7326" s="6" t="s">
        <v>297</v>
      </c>
      <c r="E7326" s="11">
        <f t="shared" si="228"/>
        <v>0.33</v>
      </c>
      <c r="F7326">
        <f t="shared" si="229"/>
        <v>95372</v>
      </c>
      <c r="H7326" s="11">
        <v>0.28999999999999998</v>
      </c>
      <c r="I7326">
        <v>0.33</v>
      </c>
    </row>
    <row r="7327" spans="2:9" x14ac:dyDescent="0.25">
      <c r="B7327" s="4">
        <v>95373</v>
      </c>
      <c r="C7327" s="8" t="s">
        <v>1293</v>
      </c>
      <c r="D7327" s="4" t="s">
        <v>297</v>
      </c>
      <c r="E7327" s="11">
        <f t="shared" si="228"/>
        <v>0.32</v>
      </c>
      <c r="F7327">
        <f t="shared" si="229"/>
        <v>95373</v>
      </c>
      <c r="H7327" s="14">
        <v>0.28000000000000003</v>
      </c>
      <c r="I7327" s="811">
        <v>0.32</v>
      </c>
    </row>
    <row r="7328" spans="2:9" x14ac:dyDescent="0.25">
      <c r="B7328" s="6">
        <v>95374</v>
      </c>
      <c r="C7328" s="9" t="s">
        <v>1294</v>
      </c>
      <c r="D7328" s="6" t="s">
        <v>297</v>
      </c>
      <c r="E7328" s="11">
        <f t="shared" si="228"/>
        <v>0.33</v>
      </c>
      <c r="F7328">
        <f t="shared" si="229"/>
        <v>95374</v>
      </c>
      <c r="H7328" s="11">
        <v>0.28999999999999998</v>
      </c>
      <c r="I7328">
        <v>0.33</v>
      </c>
    </row>
    <row r="7329" spans="2:9" x14ac:dyDescent="0.25">
      <c r="B7329" s="4">
        <v>95375</v>
      </c>
      <c r="C7329" s="8" t="s">
        <v>1295</v>
      </c>
      <c r="D7329" s="4" t="s">
        <v>297</v>
      </c>
      <c r="E7329" s="11">
        <f t="shared" si="228"/>
        <v>0.39</v>
      </c>
      <c r="F7329">
        <f t="shared" si="229"/>
        <v>95375</v>
      </c>
      <c r="H7329" s="14">
        <v>0.34</v>
      </c>
      <c r="I7329" s="811">
        <v>0.39</v>
      </c>
    </row>
    <row r="7330" spans="2:9" x14ac:dyDescent="0.25">
      <c r="B7330" s="6">
        <v>95376</v>
      </c>
      <c r="C7330" s="9" t="s">
        <v>1296</v>
      </c>
      <c r="D7330" s="6" t="s">
        <v>297</v>
      </c>
      <c r="E7330" s="11">
        <f t="shared" si="228"/>
        <v>0.1</v>
      </c>
      <c r="F7330">
        <f t="shared" si="229"/>
        <v>95376</v>
      </c>
      <c r="H7330" s="11">
        <v>0.09</v>
      </c>
      <c r="I7330">
        <v>0.1</v>
      </c>
    </row>
    <row r="7331" spans="2:9" x14ac:dyDescent="0.25">
      <c r="B7331" s="4">
        <v>95377</v>
      </c>
      <c r="C7331" s="8" t="s">
        <v>1297</v>
      </c>
      <c r="D7331" s="4" t="s">
        <v>297</v>
      </c>
      <c r="E7331" s="11">
        <f t="shared" si="228"/>
        <v>0.26</v>
      </c>
      <c r="F7331">
        <f t="shared" si="229"/>
        <v>95377</v>
      </c>
      <c r="H7331" s="14">
        <v>0.22</v>
      </c>
      <c r="I7331" s="811">
        <v>0.26</v>
      </c>
    </row>
    <row r="7332" spans="2:9" x14ac:dyDescent="0.25">
      <c r="B7332" s="6">
        <v>95378</v>
      </c>
      <c r="C7332" s="9" t="s">
        <v>1298</v>
      </c>
      <c r="D7332" s="6" t="s">
        <v>297</v>
      </c>
      <c r="E7332" s="11">
        <f t="shared" si="228"/>
        <v>0.35</v>
      </c>
      <c r="F7332">
        <f t="shared" si="229"/>
        <v>95378</v>
      </c>
      <c r="H7332" s="11">
        <v>0.31</v>
      </c>
      <c r="I7332">
        <v>0.35</v>
      </c>
    </row>
    <row r="7333" spans="2:9" x14ac:dyDescent="0.25">
      <c r="B7333" s="4">
        <v>95379</v>
      </c>
      <c r="C7333" s="8" t="s">
        <v>1299</v>
      </c>
      <c r="D7333" s="4" t="s">
        <v>297</v>
      </c>
      <c r="E7333" s="11">
        <f t="shared" si="228"/>
        <v>0.26</v>
      </c>
      <c r="F7333">
        <f t="shared" si="229"/>
        <v>95379</v>
      </c>
      <c r="H7333" s="14">
        <v>0.22</v>
      </c>
      <c r="I7333" s="811">
        <v>0.26</v>
      </c>
    </row>
    <row r="7334" spans="2:9" ht="30" x14ac:dyDescent="0.25">
      <c r="B7334" s="6">
        <v>95380</v>
      </c>
      <c r="C7334" s="9" t="s">
        <v>1300</v>
      </c>
      <c r="D7334" s="6" t="s">
        <v>297</v>
      </c>
      <c r="E7334" s="11">
        <f t="shared" si="228"/>
        <v>0.3</v>
      </c>
      <c r="F7334">
        <f t="shared" si="229"/>
        <v>95380</v>
      </c>
      <c r="H7334" s="11">
        <v>0.26</v>
      </c>
      <c r="I7334">
        <v>0.3</v>
      </c>
    </row>
    <row r="7335" spans="2:9" x14ac:dyDescent="0.25">
      <c r="B7335" s="4">
        <v>95383</v>
      </c>
      <c r="C7335" s="8" t="s">
        <v>1301</v>
      </c>
      <c r="D7335" s="4" t="s">
        <v>297</v>
      </c>
      <c r="E7335" s="11">
        <f t="shared" si="228"/>
        <v>0.26</v>
      </c>
      <c r="F7335">
        <f t="shared" si="229"/>
        <v>95383</v>
      </c>
      <c r="H7335" s="14">
        <v>0.22</v>
      </c>
      <c r="I7335" s="811">
        <v>0.26</v>
      </c>
    </row>
    <row r="7336" spans="2:9" x14ac:dyDescent="0.25">
      <c r="B7336" s="6">
        <v>95384</v>
      </c>
      <c r="C7336" s="9" t="s">
        <v>1302</v>
      </c>
      <c r="D7336" s="6" t="s">
        <v>297</v>
      </c>
      <c r="E7336" s="11">
        <f t="shared" si="228"/>
        <v>0.27</v>
      </c>
      <c r="F7336">
        <f t="shared" si="229"/>
        <v>95384</v>
      </c>
      <c r="H7336" s="11">
        <v>0.24</v>
      </c>
      <c r="I7336">
        <v>0.27</v>
      </c>
    </row>
    <row r="7337" spans="2:9" x14ac:dyDescent="0.25">
      <c r="B7337" s="4">
        <v>95385</v>
      </c>
      <c r="C7337" s="8" t="s">
        <v>1303</v>
      </c>
      <c r="D7337" s="4" t="s">
        <v>297</v>
      </c>
      <c r="E7337" s="11">
        <f t="shared" si="228"/>
        <v>0.25</v>
      </c>
      <c r="F7337">
        <f t="shared" si="229"/>
        <v>95385</v>
      </c>
      <c r="H7337" s="14">
        <v>0.22</v>
      </c>
      <c r="I7337" s="811">
        <v>0.25</v>
      </c>
    </row>
    <row r="7338" spans="2:9" x14ac:dyDescent="0.25">
      <c r="B7338" s="6">
        <v>95386</v>
      </c>
      <c r="C7338" s="9" t="s">
        <v>1304</v>
      </c>
      <c r="D7338" s="6" t="s">
        <v>297</v>
      </c>
      <c r="E7338" s="11">
        <f t="shared" si="228"/>
        <v>0.23</v>
      </c>
      <c r="F7338">
        <f t="shared" si="229"/>
        <v>95386</v>
      </c>
      <c r="H7338" s="11">
        <v>0.19</v>
      </c>
      <c r="I7338">
        <v>0.23</v>
      </c>
    </row>
    <row r="7339" spans="2:9" x14ac:dyDescent="0.25">
      <c r="B7339" s="4">
        <v>95387</v>
      </c>
      <c r="C7339" s="8" t="s">
        <v>1305</v>
      </c>
      <c r="D7339" s="4" t="s">
        <v>297</v>
      </c>
      <c r="E7339" s="11">
        <f t="shared" si="228"/>
        <v>0.28000000000000003</v>
      </c>
      <c r="F7339">
        <f t="shared" si="229"/>
        <v>95387</v>
      </c>
      <c r="H7339" s="14">
        <v>0.25</v>
      </c>
      <c r="I7339" s="811">
        <v>0.28000000000000003</v>
      </c>
    </row>
    <row r="7340" spans="2:9" x14ac:dyDescent="0.25">
      <c r="B7340" s="6">
        <v>95389</v>
      </c>
      <c r="C7340" s="9" t="s">
        <v>1306</v>
      </c>
      <c r="D7340" s="6" t="s">
        <v>297</v>
      </c>
      <c r="E7340" s="11">
        <f t="shared" si="228"/>
        <v>0.14000000000000001</v>
      </c>
      <c r="F7340">
        <f t="shared" si="229"/>
        <v>95389</v>
      </c>
      <c r="H7340" s="11">
        <v>0.12</v>
      </c>
      <c r="I7340">
        <v>0.14000000000000001</v>
      </c>
    </row>
    <row r="7341" spans="2:9" x14ac:dyDescent="0.25">
      <c r="B7341" s="4">
        <v>95390</v>
      </c>
      <c r="C7341" s="8" t="s">
        <v>1307</v>
      </c>
      <c r="D7341" s="4" t="s">
        <v>297</v>
      </c>
      <c r="E7341" s="11">
        <f t="shared" si="228"/>
        <v>0.09</v>
      </c>
      <c r="F7341">
        <f t="shared" si="229"/>
        <v>95390</v>
      </c>
      <c r="H7341" s="14">
        <v>7.0000000000000007E-2</v>
      </c>
      <c r="I7341" s="811">
        <v>0.09</v>
      </c>
    </row>
    <row r="7342" spans="2:9" x14ac:dyDescent="0.25">
      <c r="B7342" s="6">
        <v>95392</v>
      </c>
      <c r="C7342" s="9" t="s">
        <v>1308</v>
      </c>
      <c r="D7342" s="6" t="s">
        <v>297</v>
      </c>
      <c r="E7342" s="11">
        <f t="shared" si="228"/>
        <v>0.11</v>
      </c>
      <c r="F7342">
        <f t="shared" si="229"/>
        <v>95392</v>
      </c>
      <c r="H7342" s="11">
        <v>0.1</v>
      </c>
      <c r="I7342">
        <v>0.11</v>
      </c>
    </row>
    <row r="7343" spans="2:9" x14ac:dyDescent="0.25">
      <c r="B7343" s="4">
        <v>95393</v>
      </c>
      <c r="C7343" s="8" t="s">
        <v>1309</v>
      </c>
      <c r="D7343" s="4" t="s">
        <v>297</v>
      </c>
      <c r="E7343" s="11">
        <f t="shared" si="228"/>
        <v>0.49</v>
      </c>
      <c r="F7343">
        <f t="shared" si="229"/>
        <v>95393</v>
      </c>
      <c r="H7343" s="14">
        <v>0.43</v>
      </c>
      <c r="I7343" s="811">
        <v>0.49</v>
      </c>
    </row>
    <row r="7344" spans="2:9" x14ac:dyDescent="0.25">
      <c r="B7344" s="6">
        <v>95394</v>
      </c>
      <c r="C7344" s="9" t="s">
        <v>1310</v>
      </c>
      <c r="D7344" s="6" t="s">
        <v>297</v>
      </c>
      <c r="E7344" s="11">
        <f t="shared" si="228"/>
        <v>1.05</v>
      </c>
      <c r="F7344">
        <f t="shared" si="229"/>
        <v>95394</v>
      </c>
      <c r="H7344" s="11">
        <v>0.92</v>
      </c>
      <c r="I7344">
        <v>1.05</v>
      </c>
    </row>
    <row r="7345" spans="2:9" x14ac:dyDescent="0.25">
      <c r="B7345" s="4">
        <v>95395</v>
      </c>
      <c r="C7345" s="8" t="s">
        <v>1311</v>
      </c>
      <c r="D7345" s="4" t="s">
        <v>297</v>
      </c>
      <c r="E7345" s="11">
        <f t="shared" si="228"/>
        <v>1.1200000000000001</v>
      </c>
      <c r="F7345">
        <f t="shared" si="229"/>
        <v>95395</v>
      </c>
      <c r="H7345" s="14">
        <v>0.97</v>
      </c>
      <c r="I7345" s="811">
        <v>1.1200000000000001</v>
      </c>
    </row>
    <row r="7346" spans="2:9" x14ac:dyDescent="0.25">
      <c r="B7346" s="6">
        <v>95396</v>
      </c>
      <c r="C7346" s="9" t="s">
        <v>1312</v>
      </c>
      <c r="D7346" s="6" t="s">
        <v>297</v>
      </c>
      <c r="E7346" s="11">
        <f t="shared" si="228"/>
        <v>1.17</v>
      </c>
      <c r="F7346">
        <f t="shared" si="229"/>
        <v>95396</v>
      </c>
      <c r="H7346" s="11">
        <v>1.02</v>
      </c>
      <c r="I7346">
        <v>1.17</v>
      </c>
    </row>
    <row r="7347" spans="2:9" x14ac:dyDescent="0.25">
      <c r="B7347" s="4">
        <v>95398</v>
      </c>
      <c r="C7347" s="8" t="s">
        <v>1313</v>
      </c>
      <c r="D7347" s="4" t="s">
        <v>297</v>
      </c>
      <c r="E7347" s="11">
        <f t="shared" si="228"/>
        <v>0.09</v>
      </c>
      <c r="F7347">
        <f t="shared" si="229"/>
        <v>95398</v>
      </c>
      <c r="H7347" s="14">
        <v>7.0000000000000007E-2</v>
      </c>
      <c r="I7347" s="811">
        <v>0.09</v>
      </c>
    </row>
    <row r="7348" spans="2:9" x14ac:dyDescent="0.25">
      <c r="B7348" s="6">
        <v>95400</v>
      </c>
      <c r="C7348" s="9" t="s">
        <v>1314</v>
      </c>
      <c r="D7348" s="6" t="s">
        <v>297</v>
      </c>
      <c r="E7348" s="11">
        <f t="shared" si="228"/>
        <v>0.11</v>
      </c>
      <c r="F7348">
        <f t="shared" si="229"/>
        <v>95400</v>
      </c>
      <c r="H7348" s="11">
        <v>0.1</v>
      </c>
      <c r="I7348">
        <v>0.11</v>
      </c>
    </row>
    <row r="7349" spans="2:9" x14ac:dyDescent="0.25">
      <c r="B7349" s="4">
        <v>95401</v>
      </c>
      <c r="C7349" s="8" t="s">
        <v>1315</v>
      </c>
      <c r="D7349" s="4" t="s">
        <v>297</v>
      </c>
      <c r="E7349" s="11">
        <f t="shared" si="228"/>
        <v>0.64</v>
      </c>
      <c r="F7349">
        <f t="shared" si="229"/>
        <v>95401</v>
      </c>
      <c r="H7349" s="14">
        <v>0.56000000000000005</v>
      </c>
      <c r="I7349" s="811">
        <v>0.64</v>
      </c>
    </row>
    <row r="7350" spans="2:9" x14ac:dyDescent="0.25">
      <c r="B7350" s="6">
        <v>95402</v>
      </c>
      <c r="C7350" s="9" t="s">
        <v>1316</v>
      </c>
      <c r="D7350" s="6" t="s">
        <v>297</v>
      </c>
      <c r="E7350" s="11">
        <f t="shared" si="228"/>
        <v>1.91</v>
      </c>
      <c r="F7350">
        <f t="shared" si="229"/>
        <v>95402</v>
      </c>
      <c r="H7350" s="11">
        <v>1.66</v>
      </c>
      <c r="I7350">
        <v>1.91</v>
      </c>
    </row>
    <row r="7351" spans="2:9" x14ac:dyDescent="0.25">
      <c r="B7351" s="4">
        <v>95403</v>
      </c>
      <c r="C7351" s="8" t="s">
        <v>1317</v>
      </c>
      <c r="D7351" s="4" t="s">
        <v>297</v>
      </c>
      <c r="E7351" s="11">
        <f t="shared" si="228"/>
        <v>2.02</v>
      </c>
      <c r="F7351">
        <f t="shared" si="229"/>
        <v>95403</v>
      </c>
      <c r="H7351" s="14">
        <v>1.75</v>
      </c>
      <c r="I7351" s="811">
        <v>2.02</v>
      </c>
    </row>
    <row r="7352" spans="2:9" x14ac:dyDescent="0.25">
      <c r="B7352" s="6">
        <v>95404</v>
      </c>
      <c r="C7352" s="9" t="s">
        <v>1318</v>
      </c>
      <c r="D7352" s="6" t="s">
        <v>297</v>
      </c>
      <c r="E7352" s="11">
        <f t="shared" si="228"/>
        <v>2.41</v>
      </c>
      <c r="F7352">
        <f t="shared" si="229"/>
        <v>95404</v>
      </c>
      <c r="H7352" s="11">
        <v>2.09</v>
      </c>
      <c r="I7352">
        <v>2.41</v>
      </c>
    </row>
    <row r="7353" spans="2:9" x14ac:dyDescent="0.25">
      <c r="B7353" s="4">
        <v>95405</v>
      </c>
      <c r="C7353" s="8" t="s">
        <v>1319</v>
      </c>
      <c r="D7353" s="4" t="s">
        <v>297</v>
      </c>
      <c r="E7353" s="11">
        <f t="shared" si="228"/>
        <v>1.39</v>
      </c>
      <c r="F7353">
        <f t="shared" si="229"/>
        <v>95405</v>
      </c>
      <c r="H7353" s="14">
        <v>1.21</v>
      </c>
      <c r="I7353" s="811">
        <v>1.39</v>
      </c>
    </row>
    <row r="7354" spans="2:9" x14ac:dyDescent="0.25">
      <c r="B7354" s="6">
        <v>95406</v>
      </c>
      <c r="C7354" s="9" t="s">
        <v>1320</v>
      </c>
      <c r="D7354" s="6" t="s">
        <v>297</v>
      </c>
      <c r="E7354" s="11">
        <f t="shared" si="228"/>
        <v>0.18</v>
      </c>
      <c r="F7354">
        <f t="shared" si="229"/>
        <v>95406</v>
      </c>
      <c r="H7354" s="11">
        <v>0.16</v>
      </c>
      <c r="I7354">
        <v>0.18</v>
      </c>
    </row>
    <row r="7355" spans="2:9" x14ac:dyDescent="0.25">
      <c r="B7355" s="4">
        <v>95408</v>
      </c>
      <c r="C7355" s="8" t="s">
        <v>1321</v>
      </c>
      <c r="D7355" s="4" t="s">
        <v>1229</v>
      </c>
      <c r="E7355" s="11">
        <f t="shared" si="228"/>
        <v>19.68</v>
      </c>
      <c r="F7355">
        <f t="shared" si="229"/>
        <v>95408</v>
      </c>
      <c r="H7355" s="14">
        <v>17.07</v>
      </c>
      <c r="I7355" s="811">
        <v>19.68</v>
      </c>
    </row>
    <row r="7356" spans="2:9" x14ac:dyDescent="0.25">
      <c r="B7356" s="6">
        <v>95411</v>
      </c>
      <c r="C7356" s="9" t="s">
        <v>1322</v>
      </c>
      <c r="D7356" s="6" t="s">
        <v>1229</v>
      </c>
      <c r="E7356" s="11">
        <f t="shared" si="228"/>
        <v>15.63</v>
      </c>
      <c r="F7356">
        <f t="shared" si="229"/>
        <v>95411</v>
      </c>
      <c r="H7356" s="11">
        <v>13.55</v>
      </c>
      <c r="I7356">
        <v>15.63</v>
      </c>
    </row>
    <row r="7357" spans="2:9" x14ac:dyDescent="0.25">
      <c r="B7357" s="4">
        <v>95413</v>
      </c>
      <c r="C7357" s="8" t="s">
        <v>1323</v>
      </c>
      <c r="D7357" s="4" t="s">
        <v>1229</v>
      </c>
      <c r="E7357" s="11">
        <f t="shared" si="228"/>
        <v>15.25</v>
      </c>
      <c r="F7357">
        <f t="shared" si="229"/>
        <v>95413</v>
      </c>
      <c r="H7357" s="14">
        <v>13.22</v>
      </c>
      <c r="I7357" s="811">
        <v>15.25</v>
      </c>
    </row>
    <row r="7358" spans="2:9" x14ac:dyDescent="0.25">
      <c r="B7358" s="6">
        <v>95414</v>
      </c>
      <c r="C7358" s="9" t="s">
        <v>1324</v>
      </c>
      <c r="D7358" s="6" t="s">
        <v>1229</v>
      </c>
      <c r="E7358" s="11">
        <f t="shared" si="228"/>
        <v>65.66</v>
      </c>
      <c r="F7358">
        <f t="shared" si="229"/>
        <v>95414</v>
      </c>
      <c r="H7358" s="11">
        <v>56.95</v>
      </c>
      <c r="I7358">
        <v>65.66</v>
      </c>
    </row>
    <row r="7359" spans="2:9" x14ac:dyDescent="0.25">
      <c r="B7359" s="4">
        <v>95415</v>
      </c>
      <c r="C7359" s="8" t="s">
        <v>1325</v>
      </c>
      <c r="D7359" s="4" t="s">
        <v>1229</v>
      </c>
      <c r="E7359" s="11">
        <f t="shared" si="228"/>
        <v>252.28</v>
      </c>
      <c r="F7359">
        <f t="shared" si="229"/>
        <v>95415</v>
      </c>
      <c r="H7359" s="14">
        <v>218.8</v>
      </c>
      <c r="I7359" s="807">
        <v>252.28</v>
      </c>
    </row>
    <row r="7360" spans="2:9" x14ac:dyDescent="0.25">
      <c r="B7360" s="6">
        <v>95416</v>
      </c>
      <c r="C7360" s="9" t="s">
        <v>1326</v>
      </c>
      <c r="D7360" s="6" t="s">
        <v>1229</v>
      </c>
      <c r="E7360" s="11">
        <f t="shared" si="228"/>
        <v>11.86</v>
      </c>
      <c r="F7360">
        <f t="shared" si="229"/>
        <v>95416</v>
      </c>
      <c r="H7360" s="11">
        <v>10.29</v>
      </c>
      <c r="I7360" s="76">
        <v>11.86</v>
      </c>
    </row>
    <row r="7361" spans="2:9" x14ac:dyDescent="0.25">
      <c r="B7361" s="4">
        <v>95417</v>
      </c>
      <c r="C7361" s="8" t="s">
        <v>1327</v>
      </c>
      <c r="D7361" s="4" t="s">
        <v>1229</v>
      </c>
      <c r="E7361" s="11">
        <f t="shared" si="228"/>
        <v>266.36</v>
      </c>
      <c r="F7361">
        <f t="shared" si="229"/>
        <v>95417</v>
      </c>
      <c r="H7361" s="14">
        <v>231.01</v>
      </c>
      <c r="I7361" s="807">
        <v>266.36</v>
      </c>
    </row>
    <row r="7362" spans="2:9" x14ac:dyDescent="0.25">
      <c r="B7362" s="6">
        <v>95418</v>
      </c>
      <c r="C7362" s="9" t="s">
        <v>1328</v>
      </c>
      <c r="D7362" s="6" t="s">
        <v>1229</v>
      </c>
      <c r="E7362" s="11">
        <f t="shared" si="228"/>
        <v>317.64999999999998</v>
      </c>
      <c r="F7362">
        <f t="shared" si="229"/>
        <v>95418</v>
      </c>
      <c r="H7362" s="11">
        <v>275.5</v>
      </c>
      <c r="I7362" s="76">
        <v>317.64999999999998</v>
      </c>
    </row>
    <row r="7363" spans="2:9" x14ac:dyDescent="0.25">
      <c r="B7363" s="4">
        <v>95419</v>
      </c>
      <c r="C7363" s="8" t="s">
        <v>1329</v>
      </c>
      <c r="D7363" s="4" t="s">
        <v>1229</v>
      </c>
      <c r="E7363" s="11">
        <f t="shared" ref="E7363:E7426" si="230">IF($K$2=$H$1,H7363,I7363)</f>
        <v>139.49</v>
      </c>
      <c r="F7363">
        <f t="shared" si="229"/>
        <v>95419</v>
      </c>
      <c r="H7363" s="14">
        <v>120.98</v>
      </c>
      <c r="I7363" s="807">
        <v>139.49</v>
      </c>
    </row>
    <row r="7364" spans="2:9" x14ac:dyDescent="0.25">
      <c r="B7364" s="6">
        <v>95420</v>
      </c>
      <c r="C7364" s="9" t="s">
        <v>1330</v>
      </c>
      <c r="D7364" s="6" t="s">
        <v>1229</v>
      </c>
      <c r="E7364" s="11">
        <f t="shared" si="230"/>
        <v>147.78</v>
      </c>
      <c r="F7364">
        <f t="shared" ref="F7364:F7427" si="231">IF(LEN($B7364)=7,CONCATENATE(MID($B7364,1,6),"00",RIGHT($B7364,1)),IF(LEN($B7364)=8,CONCATENATE(MID($B7364,1,6),"0",RIGHT($B7364,2)),$B7364))</f>
        <v>95420</v>
      </c>
      <c r="H7364" s="11">
        <v>128.16999999999999</v>
      </c>
      <c r="I7364" s="76">
        <v>147.78</v>
      </c>
    </row>
    <row r="7365" spans="2:9" x14ac:dyDescent="0.25">
      <c r="B7365" s="4">
        <v>95421</v>
      </c>
      <c r="C7365" s="8" t="s">
        <v>1331</v>
      </c>
      <c r="D7365" s="4" t="s">
        <v>1229</v>
      </c>
      <c r="E7365" s="11">
        <f t="shared" si="230"/>
        <v>154.88</v>
      </c>
      <c r="F7365">
        <f t="shared" si="231"/>
        <v>95421</v>
      </c>
      <c r="H7365" s="14">
        <v>134.32</v>
      </c>
      <c r="I7365" s="811">
        <v>154.88</v>
      </c>
    </row>
    <row r="7366" spans="2:9" x14ac:dyDescent="0.25">
      <c r="B7366" s="6">
        <v>95422</v>
      </c>
      <c r="C7366" s="9" t="s">
        <v>1332</v>
      </c>
      <c r="D7366" s="6" t="s">
        <v>1229</v>
      </c>
      <c r="E7366" s="11">
        <f t="shared" si="230"/>
        <v>85.04</v>
      </c>
      <c r="F7366">
        <f t="shared" si="231"/>
        <v>95422</v>
      </c>
      <c r="H7366" s="11">
        <v>73.760000000000005</v>
      </c>
      <c r="I7366" s="76">
        <v>85.04</v>
      </c>
    </row>
    <row r="7367" spans="2:9" x14ac:dyDescent="0.25">
      <c r="B7367" s="4">
        <v>95423</v>
      </c>
      <c r="C7367" s="8" t="s">
        <v>1333</v>
      </c>
      <c r="D7367" s="4" t="s">
        <v>1229</v>
      </c>
      <c r="E7367" s="11">
        <f t="shared" si="230"/>
        <v>183.55</v>
      </c>
      <c r="F7367">
        <f t="shared" si="231"/>
        <v>95423</v>
      </c>
      <c r="H7367" s="14">
        <v>159.19</v>
      </c>
      <c r="I7367" s="811">
        <v>183.55</v>
      </c>
    </row>
    <row r="7368" spans="2:9" x14ac:dyDescent="0.25">
      <c r="B7368" s="6">
        <v>95424</v>
      </c>
      <c r="C7368" s="9" t="s">
        <v>1334</v>
      </c>
      <c r="D7368" s="6" t="s">
        <v>1229</v>
      </c>
      <c r="E7368" s="11">
        <f t="shared" si="230"/>
        <v>24.93</v>
      </c>
      <c r="F7368">
        <f t="shared" si="231"/>
        <v>95424</v>
      </c>
      <c r="H7368" s="11">
        <v>21.62</v>
      </c>
      <c r="I7368">
        <v>24.93</v>
      </c>
    </row>
    <row r="7369" spans="2:9" x14ac:dyDescent="0.25">
      <c r="B7369" s="4">
        <v>100288</v>
      </c>
      <c r="C7369" s="8" t="s">
        <v>1335</v>
      </c>
      <c r="D7369" s="4" t="s">
        <v>297</v>
      </c>
      <c r="E7369" s="11">
        <f t="shared" si="230"/>
        <v>0.08</v>
      </c>
      <c r="F7369">
        <f t="shared" si="231"/>
        <v>100288</v>
      </c>
      <c r="H7369" s="14">
        <v>7.0000000000000007E-2</v>
      </c>
      <c r="I7369" s="811">
        <v>0.08</v>
      </c>
    </row>
    <row r="7370" spans="2:9" x14ac:dyDescent="0.25">
      <c r="B7370" s="6">
        <v>100289</v>
      </c>
      <c r="C7370" s="9" t="s">
        <v>1336</v>
      </c>
      <c r="D7370" s="6" t="s">
        <v>297</v>
      </c>
      <c r="E7370" s="11">
        <f t="shared" si="230"/>
        <v>20.59</v>
      </c>
      <c r="F7370">
        <f t="shared" si="231"/>
        <v>100289</v>
      </c>
      <c r="H7370" s="11">
        <v>18.57</v>
      </c>
      <c r="I7370">
        <v>20.59</v>
      </c>
    </row>
    <row r="7371" spans="2:9" x14ac:dyDescent="0.25">
      <c r="B7371" s="4">
        <v>100291</v>
      </c>
      <c r="C7371" s="8" t="s">
        <v>1337</v>
      </c>
      <c r="D7371" s="4" t="s">
        <v>297</v>
      </c>
      <c r="E7371" s="11">
        <f t="shared" si="230"/>
        <v>0.33</v>
      </c>
      <c r="F7371">
        <f t="shared" si="231"/>
        <v>100291</v>
      </c>
      <c r="H7371" s="14">
        <v>0.28999999999999998</v>
      </c>
      <c r="I7371" s="811">
        <v>0.33</v>
      </c>
    </row>
    <row r="7372" spans="2:9" x14ac:dyDescent="0.25">
      <c r="B7372" s="6">
        <v>100293</v>
      </c>
      <c r="C7372" s="9" t="s">
        <v>1338</v>
      </c>
      <c r="D7372" s="6" t="s">
        <v>297</v>
      </c>
      <c r="E7372" s="11">
        <f t="shared" si="230"/>
        <v>0.25</v>
      </c>
      <c r="F7372">
        <f t="shared" si="231"/>
        <v>100293</v>
      </c>
      <c r="H7372" s="11">
        <v>0.21</v>
      </c>
      <c r="I7372">
        <v>0.25</v>
      </c>
    </row>
    <row r="7373" spans="2:9" x14ac:dyDescent="0.25">
      <c r="B7373" s="4">
        <v>100295</v>
      </c>
      <c r="C7373" s="8" t="s">
        <v>1339</v>
      </c>
      <c r="D7373" s="4" t="s">
        <v>297</v>
      </c>
      <c r="E7373" s="11">
        <f t="shared" si="230"/>
        <v>0.61</v>
      </c>
      <c r="F7373">
        <f t="shared" si="231"/>
        <v>100295</v>
      </c>
      <c r="H7373" s="14">
        <v>0.53</v>
      </c>
      <c r="I7373" s="811">
        <v>0.61</v>
      </c>
    </row>
    <row r="7374" spans="2:9" x14ac:dyDescent="0.25">
      <c r="B7374" s="6">
        <v>100298</v>
      </c>
      <c r="C7374" s="9" t="s">
        <v>1340</v>
      </c>
      <c r="D7374" s="6" t="s">
        <v>297</v>
      </c>
      <c r="E7374" s="11">
        <f t="shared" si="230"/>
        <v>0.69</v>
      </c>
      <c r="F7374">
        <f t="shared" si="231"/>
        <v>100298</v>
      </c>
      <c r="H7374" s="11">
        <v>0.6</v>
      </c>
      <c r="I7374">
        <v>0.69</v>
      </c>
    </row>
    <row r="7375" spans="2:9" x14ac:dyDescent="0.25">
      <c r="B7375" s="4">
        <v>100299</v>
      </c>
      <c r="C7375" s="8" t="s">
        <v>1341</v>
      </c>
      <c r="D7375" s="4" t="s">
        <v>297</v>
      </c>
      <c r="E7375" s="11">
        <f t="shared" si="230"/>
        <v>0.55000000000000004</v>
      </c>
      <c r="F7375">
        <f t="shared" si="231"/>
        <v>100299</v>
      </c>
      <c r="H7375" s="14">
        <v>0.48</v>
      </c>
      <c r="I7375" s="811">
        <v>0.55000000000000004</v>
      </c>
    </row>
    <row r="7376" spans="2:9" x14ac:dyDescent="0.25">
      <c r="B7376" s="6">
        <v>100301</v>
      </c>
      <c r="C7376" s="9" t="s">
        <v>1342</v>
      </c>
      <c r="D7376" s="6" t="s">
        <v>297</v>
      </c>
      <c r="E7376" s="11">
        <f t="shared" si="230"/>
        <v>27.11</v>
      </c>
      <c r="F7376">
        <f t="shared" si="231"/>
        <v>100301</v>
      </c>
      <c r="H7376" s="11">
        <v>24.47</v>
      </c>
      <c r="I7376">
        <v>27.11</v>
      </c>
    </row>
    <row r="7377" spans="2:9" x14ac:dyDescent="0.25">
      <c r="B7377" s="4">
        <v>100303</v>
      </c>
      <c r="C7377" s="8" t="s">
        <v>1343</v>
      </c>
      <c r="D7377" s="4" t="s">
        <v>297</v>
      </c>
      <c r="E7377" s="11">
        <f t="shared" si="230"/>
        <v>20.32</v>
      </c>
      <c r="F7377">
        <f t="shared" si="231"/>
        <v>100303</v>
      </c>
      <c r="H7377" s="14">
        <v>18.350000000000001</v>
      </c>
      <c r="I7377" s="811">
        <v>20.32</v>
      </c>
    </row>
    <row r="7378" spans="2:9" x14ac:dyDescent="0.25">
      <c r="B7378" s="6">
        <v>100307</v>
      </c>
      <c r="C7378" s="9" t="s">
        <v>1344</v>
      </c>
      <c r="D7378" s="6" t="s">
        <v>297</v>
      </c>
      <c r="E7378" s="11">
        <f t="shared" si="230"/>
        <v>23.28</v>
      </c>
      <c r="F7378">
        <f t="shared" si="231"/>
        <v>100307</v>
      </c>
      <c r="H7378" s="11">
        <v>20.92</v>
      </c>
      <c r="I7378">
        <v>23.28</v>
      </c>
    </row>
    <row r="7379" spans="2:9" x14ac:dyDescent="0.25">
      <c r="B7379" s="4">
        <v>100308</v>
      </c>
      <c r="C7379" s="8" t="s">
        <v>1345</v>
      </c>
      <c r="D7379" s="4" t="s">
        <v>297</v>
      </c>
      <c r="E7379" s="11">
        <f t="shared" si="230"/>
        <v>27.83</v>
      </c>
      <c r="F7379">
        <f t="shared" si="231"/>
        <v>100308</v>
      </c>
      <c r="H7379" s="14">
        <v>24.87</v>
      </c>
      <c r="I7379" s="811">
        <v>27.83</v>
      </c>
    </row>
    <row r="7380" spans="2:9" x14ac:dyDescent="0.25">
      <c r="B7380" s="6">
        <v>100309</v>
      </c>
      <c r="C7380" s="9" t="s">
        <v>1347</v>
      </c>
      <c r="D7380" s="6" t="s">
        <v>297</v>
      </c>
      <c r="E7380" s="11">
        <f t="shared" si="230"/>
        <v>29.71</v>
      </c>
      <c r="F7380">
        <f t="shared" si="231"/>
        <v>100309</v>
      </c>
      <c r="H7380" s="11">
        <v>26.1</v>
      </c>
      <c r="I7380">
        <v>29.71</v>
      </c>
    </row>
    <row r="7381" spans="2:9" x14ac:dyDescent="0.25">
      <c r="B7381" s="4">
        <v>100315</v>
      </c>
      <c r="C7381" s="8" t="s">
        <v>1346</v>
      </c>
      <c r="D7381" s="4" t="s">
        <v>1229</v>
      </c>
      <c r="E7381" s="11">
        <f t="shared" si="230"/>
        <v>73.44</v>
      </c>
      <c r="F7381">
        <f t="shared" si="231"/>
        <v>100315</v>
      </c>
      <c r="H7381" s="14">
        <v>63.69</v>
      </c>
      <c r="I7381" s="811">
        <v>73.44</v>
      </c>
    </row>
    <row r="7382" spans="2:9" x14ac:dyDescent="0.25">
      <c r="B7382" s="6">
        <v>100321</v>
      </c>
      <c r="C7382" s="9" t="s">
        <v>1347</v>
      </c>
      <c r="D7382" s="6" t="s">
        <v>1229</v>
      </c>
      <c r="E7382" s="11">
        <f t="shared" si="230"/>
        <v>5233</v>
      </c>
      <c r="F7382">
        <f t="shared" si="231"/>
        <v>100321</v>
      </c>
      <c r="H7382" s="11">
        <v>4594.04</v>
      </c>
      <c r="I7382" s="76">
        <v>5233</v>
      </c>
    </row>
    <row r="7383" spans="2:9" x14ac:dyDescent="0.25">
      <c r="B7383" s="4">
        <v>100533</v>
      </c>
      <c r="C7383" s="8" t="s">
        <v>3865</v>
      </c>
      <c r="D7383" s="4" t="s">
        <v>297</v>
      </c>
      <c r="E7383" s="11">
        <f t="shared" si="230"/>
        <v>18.11</v>
      </c>
      <c r="F7383">
        <f t="shared" si="231"/>
        <v>100533</v>
      </c>
      <c r="H7383" s="14">
        <v>16.02</v>
      </c>
      <c r="I7383" s="811">
        <v>18.11</v>
      </c>
    </row>
    <row r="7384" spans="2:9" x14ac:dyDescent="0.25">
      <c r="B7384" s="6">
        <v>100534</v>
      </c>
      <c r="C7384" s="9" t="s">
        <v>3865</v>
      </c>
      <c r="D7384" s="6" t="s">
        <v>1229</v>
      </c>
      <c r="E7384" s="11">
        <f t="shared" si="230"/>
        <v>3212.41</v>
      </c>
      <c r="F7384">
        <f t="shared" si="231"/>
        <v>100534</v>
      </c>
      <c r="H7384" s="11">
        <v>2841.61</v>
      </c>
      <c r="I7384" s="76">
        <v>3212.41</v>
      </c>
    </row>
    <row r="7385" spans="2:9" x14ac:dyDescent="0.25">
      <c r="B7385" s="4">
        <v>100535</v>
      </c>
      <c r="C7385" s="8" t="s">
        <v>3866</v>
      </c>
      <c r="D7385" s="4" t="s">
        <v>297</v>
      </c>
      <c r="E7385" s="11">
        <f t="shared" si="230"/>
        <v>0.32</v>
      </c>
      <c r="F7385">
        <f t="shared" si="231"/>
        <v>100535</v>
      </c>
      <c r="H7385" s="14">
        <v>0.28000000000000003</v>
      </c>
      <c r="I7385" s="811">
        <v>0.32</v>
      </c>
    </row>
    <row r="7386" spans="2:9" x14ac:dyDescent="0.25">
      <c r="B7386" s="6">
        <v>100536</v>
      </c>
      <c r="C7386" s="9" t="s">
        <v>3867</v>
      </c>
      <c r="D7386" s="6" t="s">
        <v>1229</v>
      </c>
      <c r="E7386" s="11">
        <f t="shared" si="230"/>
        <v>42.62</v>
      </c>
      <c r="F7386">
        <f t="shared" si="231"/>
        <v>100536</v>
      </c>
      <c r="H7386" s="11">
        <v>36.96</v>
      </c>
      <c r="I7386">
        <v>42.62</v>
      </c>
    </row>
    <row r="7387" spans="2:9" x14ac:dyDescent="0.25">
      <c r="B7387" s="4">
        <v>101286</v>
      </c>
      <c r="C7387" s="8" t="s">
        <v>4302</v>
      </c>
      <c r="D7387" s="4" t="s">
        <v>1229</v>
      </c>
      <c r="E7387" s="11">
        <f t="shared" si="230"/>
        <v>27.9</v>
      </c>
      <c r="F7387">
        <f t="shared" si="231"/>
        <v>101286</v>
      </c>
      <c r="H7387" s="14">
        <v>24.19</v>
      </c>
      <c r="I7387" s="811">
        <v>27.9</v>
      </c>
    </row>
    <row r="7388" spans="2:9" x14ac:dyDescent="0.25">
      <c r="B7388" s="6">
        <v>101287</v>
      </c>
      <c r="C7388" s="9" t="s">
        <v>4303</v>
      </c>
      <c r="D7388" s="6" t="s">
        <v>1229</v>
      </c>
      <c r="E7388" s="11">
        <f t="shared" si="230"/>
        <v>90.21</v>
      </c>
      <c r="F7388">
        <f t="shared" si="231"/>
        <v>101287</v>
      </c>
      <c r="H7388" s="11">
        <v>78.239999999999995</v>
      </c>
      <c r="I7388">
        <v>90.21</v>
      </c>
    </row>
    <row r="7389" spans="2:9" x14ac:dyDescent="0.25">
      <c r="B7389" s="4">
        <v>101288</v>
      </c>
      <c r="C7389" s="8" t="s">
        <v>4304</v>
      </c>
      <c r="D7389" s="4" t="s">
        <v>1229</v>
      </c>
      <c r="E7389" s="11">
        <f t="shared" si="230"/>
        <v>27.9</v>
      </c>
      <c r="F7389">
        <f t="shared" si="231"/>
        <v>101288</v>
      </c>
      <c r="H7389" s="14">
        <v>24.19</v>
      </c>
      <c r="I7389" s="811">
        <v>27.9</v>
      </c>
    </row>
    <row r="7390" spans="2:9" x14ac:dyDescent="0.25">
      <c r="B7390" s="6">
        <v>101289</v>
      </c>
      <c r="C7390" s="9" t="s">
        <v>4305</v>
      </c>
      <c r="D7390" s="6" t="s">
        <v>1229</v>
      </c>
      <c r="E7390" s="11">
        <f t="shared" si="230"/>
        <v>27.61</v>
      </c>
      <c r="F7390">
        <f t="shared" si="231"/>
        <v>101289</v>
      </c>
      <c r="H7390" s="11">
        <v>23.94</v>
      </c>
      <c r="I7390">
        <v>27.61</v>
      </c>
    </row>
    <row r="7391" spans="2:9" x14ac:dyDescent="0.25">
      <c r="B7391" s="4">
        <v>101290</v>
      </c>
      <c r="C7391" s="8" t="s">
        <v>4306</v>
      </c>
      <c r="D7391" s="4" t="s">
        <v>1229</v>
      </c>
      <c r="E7391" s="11">
        <f t="shared" si="230"/>
        <v>44.27</v>
      </c>
      <c r="F7391">
        <f t="shared" si="231"/>
        <v>101290</v>
      </c>
      <c r="H7391" s="14">
        <v>38.4</v>
      </c>
      <c r="I7391" s="807">
        <v>44.27</v>
      </c>
    </row>
    <row r="7392" spans="2:9" x14ac:dyDescent="0.25">
      <c r="B7392" s="6">
        <v>101291</v>
      </c>
      <c r="C7392" s="9" t="s">
        <v>4307</v>
      </c>
      <c r="D7392" s="6" t="s">
        <v>1229</v>
      </c>
      <c r="E7392" s="11">
        <f t="shared" si="230"/>
        <v>27.9</v>
      </c>
      <c r="F7392">
        <f t="shared" si="231"/>
        <v>101291</v>
      </c>
      <c r="H7392" s="11">
        <v>24.19</v>
      </c>
      <c r="I7392">
        <v>27.9</v>
      </c>
    </row>
    <row r="7393" spans="2:9" x14ac:dyDescent="0.25">
      <c r="B7393" s="4">
        <v>101292</v>
      </c>
      <c r="C7393" s="8" t="s">
        <v>4308</v>
      </c>
      <c r="D7393" s="4" t="s">
        <v>1229</v>
      </c>
      <c r="E7393" s="11">
        <f t="shared" si="230"/>
        <v>27.61</v>
      </c>
      <c r="F7393">
        <f t="shared" si="231"/>
        <v>101292</v>
      </c>
      <c r="H7393" s="14">
        <v>23.94</v>
      </c>
      <c r="I7393" s="807">
        <v>27.61</v>
      </c>
    </row>
    <row r="7394" spans="2:9" x14ac:dyDescent="0.25">
      <c r="B7394" s="6">
        <v>101293</v>
      </c>
      <c r="C7394" s="9" t="s">
        <v>4309</v>
      </c>
      <c r="D7394" s="6" t="s">
        <v>1229</v>
      </c>
      <c r="E7394" s="11">
        <f t="shared" si="230"/>
        <v>34.61</v>
      </c>
      <c r="F7394">
        <f t="shared" si="231"/>
        <v>101293</v>
      </c>
      <c r="H7394" s="11">
        <v>30.02</v>
      </c>
      <c r="I7394">
        <v>34.61</v>
      </c>
    </row>
    <row r="7395" spans="2:9" x14ac:dyDescent="0.25">
      <c r="B7395" s="4">
        <v>101294</v>
      </c>
      <c r="C7395" s="8" t="s">
        <v>4310</v>
      </c>
      <c r="D7395" s="4" t="s">
        <v>1229</v>
      </c>
      <c r="E7395" s="11">
        <f t="shared" si="230"/>
        <v>22.37</v>
      </c>
      <c r="F7395">
        <f t="shared" si="231"/>
        <v>101294</v>
      </c>
      <c r="H7395" s="14">
        <v>19.399999999999999</v>
      </c>
      <c r="I7395" s="811">
        <v>22.37</v>
      </c>
    </row>
    <row r="7396" spans="2:9" x14ac:dyDescent="0.25">
      <c r="B7396" s="6">
        <v>101295</v>
      </c>
      <c r="C7396" s="9" t="s">
        <v>4311</v>
      </c>
      <c r="D7396" s="6" t="s">
        <v>1229</v>
      </c>
      <c r="E7396" s="11">
        <f t="shared" si="230"/>
        <v>32.93</v>
      </c>
      <c r="F7396">
        <f t="shared" si="231"/>
        <v>101295</v>
      </c>
      <c r="H7396" s="11">
        <v>28.56</v>
      </c>
      <c r="I7396">
        <v>32.93</v>
      </c>
    </row>
    <row r="7397" spans="2:9" ht="30" x14ac:dyDescent="0.25">
      <c r="B7397" s="4">
        <v>101296</v>
      </c>
      <c r="C7397" s="8" t="s">
        <v>4312</v>
      </c>
      <c r="D7397" s="4" t="s">
        <v>1229</v>
      </c>
      <c r="E7397" s="11">
        <f t="shared" si="230"/>
        <v>43.47</v>
      </c>
      <c r="F7397">
        <f t="shared" si="231"/>
        <v>101296</v>
      </c>
      <c r="H7397" s="14">
        <v>37.700000000000003</v>
      </c>
      <c r="I7397" s="811">
        <v>43.47</v>
      </c>
    </row>
    <row r="7398" spans="2:9" x14ac:dyDescent="0.25">
      <c r="B7398" s="6">
        <v>101297</v>
      </c>
      <c r="C7398" s="9" t="s">
        <v>4313</v>
      </c>
      <c r="D7398" s="6" t="s">
        <v>1229</v>
      </c>
      <c r="E7398" s="11">
        <f t="shared" si="230"/>
        <v>31.16</v>
      </c>
      <c r="F7398">
        <f t="shared" si="231"/>
        <v>101297</v>
      </c>
      <c r="H7398" s="11">
        <v>27.03</v>
      </c>
      <c r="I7398">
        <v>31.16</v>
      </c>
    </row>
    <row r="7399" spans="2:9" x14ac:dyDescent="0.25">
      <c r="B7399" s="4">
        <v>101298</v>
      </c>
      <c r="C7399" s="8" t="s">
        <v>4314</v>
      </c>
      <c r="D7399" s="4" t="s">
        <v>1229</v>
      </c>
      <c r="E7399" s="11">
        <f t="shared" si="230"/>
        <v>27.9</v>
      </c>
      <c r="F7399">
        <f t="shared" si="231"/>
        <v>101298</v>
      </c>
      <c r="H7399" s="14">
        <v>24.19</v>
      </c>
      <c r="I7399" s="811">
        <v>27.9</v>
      </c>
    </row>
    <row r="7400" spans="2:9" x14ac:dyDescent="0.25">
      <c r="B7400" s="6">
        <v>101299</v>
      </c>
      <c r="C7400" s="9" t="s">
        <v>4315</v>
      </c>
      <c r="D7400" s="6" t="s">
        <v>1229</v>
      </c>
      <c r="E7400" s="11">
        <f t="shared" si="230"/>
        <v>35.67</v>
      </c>
      <c r="F7400">
        <f t="shared" si="231"/>
        <v>101299</v>
      </c>
      <c r="H7400" s="11">
        <v>30.94</v>
      </c>
      <c r="I7400">
        <v>35.67</v>
      </c>
    </row>
    <row r="7401" spans="2:9" x14ac:dyDescent="0.25">
      <c r="B7401" s="4">
        <v>101300</v>
      </c>
      <c r="C7401" s="8" t="s">
        <v>4316</v>
      </c>
      <c r="D7401" s="4" t="s">
        <v>1229</v>
      </c>
      <c r="E7401" s="11">
        <f t="shared" si="230"/>
        <v>25.78</v>
      </c>
      <c r="F7401">
        <f t="shared" si="231"/>
        <v>101300</v>
      </c>
      <c r="H7401" s="14">
        <v>22.36</v>
      </c>
      <c r="I7401" s="811">
        <v>25.78</v>
      </c>
    </row>
    <row r="7402" spans="2:9" x14ac:dyDescent="0.25">
      <c r="B7402" s="6">
        <v>101301</v>
      </c>
      <c r="C7402" s="9" t="s">
        <v>4317</v>
      </c>
      <c r="D7402" s="6" t="s">
        <v>1229</v>
      </c>
      <c r="E7402" s="11">
        <f t="shared" si="230"/>
        <v>11.22</v>
      </c>
      <c r="F7402">
        <f t="shared" si="231"/>
        <v>101301</v>
      </c>
      <c r="H7402" s="11">
        <v>9.73</v>
      </c>
      <c r="I7402">
        <v>11.22</v>
      </c>
    </row>
    <row r="7403" spans="2:9" x14ac:dyDescent="0.25">
      <c r="B7403" s="4">
        <v>101302</v>
      </c>
      <c r="C7403" s="8" t="s">
        <v>4318</v>
      </c>
      <c r="D7403" s="4" t="s">
        <v>1229</v>
      </c>
      <c r="E7403" s="11">
        <f t="shared" si="230"/>
        <v>31.34</v>
      </c>
      <c r="F7403">
        <f t="shared" si="231"/>
        <v>101302</v>
      </c>
      <c r="H7403" s="14">
        <v>27.18</v>
      </c>
      <c r="I7403" s="811">
        <v>31.34</v>
      </c>
    </row>
    <row r="7404" spans="2:9" x14ac:dyDescent="0.25">
      <c r="B7404" s="6">
        <v>101303</v>
      </c>
      <c r="C7404" s="9" t="s">
        <v>4319</v>
      </c>
      <c r="D7404" s="6" t="s">
        <v>1229</v>
      </c>
      <c r="E7404" s="11">
        <f t="shared" si="230"/>
        <v>81.12</v>
      </c>
      <c r="F7404">
        <f t="shared" si="231"/>
        <v>101303</v>
      </c>
      <c r="H7404" s="11">
        <v>70.349999999999994</v>
      </c>
      <c r="I7404">
        <v>81.12</v>
      </c>
    </row>
    <row r="7405" spans="2:9" x14ac:dyDescent="0.25">
      <c r="B7405" s="4">
        <v>101304</v>
      </c>
      <c r="C7405" s="8" t="s">
        <v>4320</v>
      </c>
      <c r="D7405" s="4" t="s">
        <v>1229</v>
      </c>
      <c r="E7405" s="11">
        <f t="shared" si="230"/>
        <v>44.26</v>
      </c>
      <c r="F7405">
        <f t="shared" si="231"/>
        <v>101304</v>
      </c>
      <c r="H7405" s="14">
        <v>38.380000000000003</v>
      </c>
      <c r="I7405" s="811">
        <v>44.26</v>
      </c>
    </row>
    <row r="7406" spans="2:9" x14ac:dyDescent="0.25">
      <c r="B7406" s="6">
        <v>101305</v>
      </c>
      <c r="C7406" s="9" t="s">
        <v>4321</v>
      </c>
      <c r="D7406" s="6" t="s">
        <v>1229</v>
      </c>
      <c r="E7406" s="11">
        <f t="shared" si="230"/>
        <v>38.340000000000003</v>
      </c>
      <c r="F7406">
        <f t="shared" si="231"/>
        <v>101305</v>
      </c>
      <c r="H7406" s="11">
        <v>33.25</v>
      </c>
      <c r="I7406">
        <v>38.340000000000003</v>
      </c>
    </row>
    <row r="7407" spans="2:9" x14ac:dyDescent="0.25">
      <c r="B7407" s="4">
        <v>101307</v>
      </c>
      <c r="C7407" s="8" t="s">
        <v>4322</v>
      </c>
      <c r="D7407" s="4" t="s">
        <v>1229</v>
      </c>
      <c r="E7407" s="11">
        <f t="shared" si="230"/>
        <v>31.35</v>
      </c>
      <c r="F7407">
        <f t="shared" si="231"/>
        <v>101307</v>
      </c>
      <c r="H7407" s="14">
        <v>27.19</v>
      </c>
      <c r="I7407" s="811">
        <v>31.35</v>
      </c>
    </row>
    <row r="7408" spans="2:9" x14ac:dyDescent="0.25">
      <c r="B7408" s="6">
        <v>101308</v>
      </c>
      <c r="C7408" s="9" t="s">
        <v>4323</v>
      </c>
      <c r="D7408" s="6" t="s">
        <v>1229</v>
      </c>
      <c r="E7408" s="11">
        <f t="shared" si="230"/>
        <v>31.57</v>
      </c>
      <c r="F7408">
        <f t="shared" si="231"/>
        <v>101308</v>
      </c>
      <c r="H7408" s="11">
        <v>27.38</v>
      </c>
      <c r="I7408">
        <v>31.57</v>
      </c>
    </row>
    <row r="7409" spans="2:9" x14ac:dyDescent="0.25">
      <c r="B7409" s="4">
        <v>101309</v>
      </c>
      <c r="C7409" s="8" t="s">
        <v>4324</v>
      </c>
      <c r="D7409" s="4" t="s">
        <v>1229</v>
      </c>
      <c r="E7409" s="11">
        <f t="shared" si="230"/>
        <v>35.67</v>
      </c>
      <c r="F7409">
        <f t="shared" si="231"/>
        <v>101309</v>
      </c>
      <c r="H7409" s="14">
        <v>30.94</v>
      </c>
      <c r="I7409" s="811">
        <v>35.67</v>
      </c>
    </row>
    <row r="7410" spans="2:9" x14ac:dyDescent="0.25">
      <c r="B7410" s="6">
        <v>101310</v>
      </c>
      <c r="C7410" s="9" t="s">
        <v>4325</v>
      </c>
      <c r="D7410" s="6" t="s">
        <v>1229</v>
      </c>
      <c r="E7410" s="11">
        <f t="shared" si="230"/>
        <v>41.67</v>
      </c>
      <c r="F7410">
        <f t="shared" si="231"/>
        <v>101310</v>
      </c>
      <c r="H7410" s="11">
        <v>36.14</v>
      </c>
      <c r="I7410">
        <v>41.67</v>
      </c>
    </row>
    <row r="7411" spans="2:9" x14ac:dyDescent="0.25">
      <c r="B7411" s="4">
        <v>101311</v>
      </c>
      <c r="C7411" s="8" t="s">
        <v>4326</v>
      </c>
      <c r="D7411" s="4" t="s">
        <v>1229</v>
      </c>
      <c r="E7411" s="11">
        <f t="shared" si="230"/>
        <v>34.61</v>
      </c>
      <c r="F7411">
        <f t="shared" si="231"/>
        <v>101311</v>
      </c>
      <c r="H7411" s="14">
        <v>30.02</v>
      </c>
      <c r="I7411" s="807">
        <v>34.61</v>
      </c>
    </row>
    <row r="7412" spans="2:9" x14ac:dyDescent="0.25">
      <c r="B7412" s="6">
        <v>101312</v>
      </c>
      <c r="C7412" s="9" t="s">
        <v>4327</v>
      </c>
      <c r="D7412" s="6" t="s">
        <v>1229</v>
      </c>
      <c r="E7412" s="11">
        <f t="shared" si="230"/>
        <v>29.4</v>
      </c>
      <c r="F7412">
        <f t="shared" si="231"/>
        <v>101312</v>
      </c>
      <c r="H7412" s="11">
        <v>25.5</v>
      </c>
      <c r="I7412" s="76">
        <v>29.4</v>
      </c>
    </row>
    <row r="7413" spans="2:9" x14ac:dyDescent="0.25">
      <c r="B7413" s="4">
        <v>101313</v>
      </c>
      <c r="C7413" s="8" t="s">
        <v>4328</v>
      </c>
      <c r="D7413" s="4" t="s">
        <v>1229</v>
      </c>
      <c r="E7413" s="11">
        <f t="shared" si="230"/>
        <v>115.78</v>
      </c>
      <c r="F7413">
        <f t="shared" si="231"/>
        <v>101313</v>
      </c>
      <c r="H7413" s="14">
        <v>100.41</v>
      </c>
      <c r="I7413" s="807">
        <v>115.78</v>
      </c>
    </row>
    <row r="7414" spans="2:9" x14ac:dyDescent="0.25">
      <c r="B7414" s="6">
        <v>101315</v>
      </c>
      <c r="C7414" s="9" t="s">
        <v>4329</v>
      </c>
      <c r="D7414" s="6" t="s">
        <v>1229</v>
      </c>
      <c r="E7414" s="11">
        <f t="shared" si="230"/>
        <v>124.35</v>
      </c>
      <c r="F7414">
        <f t="shared" si="231"/>
        <v>101315</v>
      </c>
      <c r="H7414" s="11">
        <v>107.84</v>
      </c>
      <c r="I7414" s="76">
        <v>124.35</v>
      </c>
    </row>
    <row r="7415" spans="2:9" x14ac:dyDescent="0.25">
      <c r="B7415" s="4">
        <v>101316</v>
      </c>
      <c r="C7415" s="8" t="s">
        <v>4330</v>
      </c>
      <c r="D7415" s="4" t="s">
        <v>1229</v>
      </c>
      <c r="E7415" s="11">
        <f t="shared" si="230"/>
        <v>55.8</v>
      </c>
      <c r="F7415">
        <f t="shared" si="231"/>
        <v>101316</v>
      </c>
      <c r="H7415" s="14">
        <v>48.39</v>
      </c>
      <c r="I7415" s="807">
        <v>55.8</v>
      </c>
    </row>
    <row r="7416" spans="2:9" x14ac:dyDescent="0.25">
      <c r="B7416" s="6">
        <v>101320</v>
      </c>
      <c r="C7416" s="9" t="s">
        <v>4331</v>
      </c>
      <c r="D7416" s="6" t="s">
        <v>1229</v>
      </c>
      <c r="E7416" s="11">
        <f t="shared" si="230"/>
        <v>17.04</v>
      </c>
      <c r="F7416">
        <f t="shared" si="231"/>
        <v>101320</v>
      </c>
      <c r="H7416" s="11">
        <v>14.78</v>
      </c>
      <c r="I7416" s="76">
        <v>17.04</v>
      </c>
    </row>
    <row r="7417" spans="2:9" x14ac:dyDescent="0.25">
      <c r="B7417" s="4">
        <v>101322</v>
      </c>
      <c r="C7417" s="8" t="s">
        <v>4332</v>
      </c>
      <c r="D7417" s="4" t="s">
        <v>1229</v>
      </c>
      <c r="E7417" s="11">
        <f t="shared" si="230"/>
        <v>33.08</v>
      </c>
      <c r="F7417">
        <f t="shared" si="231"/>
        <v>101322</v>
      </c>
      <c r="H7417" s="14">
        <v>28.69</v>
      </c>
      <c r="I7417" s="807">
        <v>33.08</v>
      </c>
    </row>
    <row r="7418" spans="2:9" x14ac:dyDescent="0.25">
      <c r="B7418" s="6">
        <v>101323</v>
      </c>
      <c r="C7418" s="9" t="s">
        <v>4333</v>
      </c>
      <c r="D7418" s="6" t="s">
        <v>1229</v>
      </c>
      <c r="E7418" s="11">
        <f t="shared" si="230"/>
        <v>55.83</v>
      </c>
      <c r="F7418">
        <f t="shared" si="231"/>
        <v>101323</v>
      </c>
      <c r="H7418" s="11">
        <v>48.42</v>
      </c>
      <c r="I7418" s="76">
        <v>55.83</v>
      </c>
    </row>
    <row r="7419" spans="2:9" x14ac:dyDescent="0.25">
      <c r="B7419" s="4">
        <v>101324</v>
      </c>
      <c r="C7419" s="8" t="s">
        <v>4334</v>
      </c>
      <c r="D7419" s="4" t="s">
        <v>1229</v>
      </c>
      <c r="E7419" s="11">
        <f t="shared" si="230"/>
        <v>20.45</v>
      </c>
      <c r="F7419">
        <f t="shared" si="231"/>
        <v>101324</v>
      </c>
      <c r="H7419" s="14">
        <v>17.739999999999998</v>
      </c>
      <c r="I7419" s="807">
        <v>20.45</v>
      </c>
    </row>
    <row r="7420" spans="2:9" x14ac:dyDescent="0.25">
      <c r="B7420" s="6">
        <v>101325</v>
      </c>
      <c r="C7420" s="9" t="s">
        <v>4335</v>
      </c>
      <c r="D7420" s="6" t="s">
        <v>1229</v>
      </c>
      <c r="E7420" s="11">
        <f t="shared" si="230"/>
        <v>25.8</v>
      </c>
      <c r="F7420">
        <f t="shared" si="231"/>
        <v>101325</v>
      </c>
      <c r="H7420" s="11">
        <v>22.38</v>
      </c>
      <c r="I7420" s="76">
        <v>25.8</v>
      </c>
    </row>
    <row r="7421" spans="2:9" x14ac:dyDescent="0.25">
      <c r="B7421" s="4">
        <v>101326</v>
      </c>
      <c r="C7421" s="8" t="s">
        <v>4336</v>
      </c>
      <c r="D7421" s="4" t="s">
        <v>1229</v>
      </c>
      <c r="E7421" s="11">
        <f t="shared" si="230"/>
        <v>12.09</v>
      </c>
      <c r="F7421">
        <f t="shared" si="231"/>
        <v>101326</v>
      </c>
      <c r="H7421" s="14">
        <v>10.48</v>
      </c>
      <c r="I7421" s="807">
        <v>12.09</v>
      </c>
    </row>
    <row r="7422" spans="2:9" x14ac:dyDescent="0.25">
      <c r="B7422" s="6">
        <v>101328</v>
      </c>
      <c r="C7422" s="9" t="s">
        <v>4337</v>
      </c>
      <c r="D7422" s="6" t="s">
        <v>1229</v>
      </c>
      <c r="E7422" s="11">
        <f t="shared" si="230"/>
        <v>24.48</v>
      </c>
      <c r="F7422">
        <f t="shared" si="231"/>
        <v>101328</v>
      </c>
      <c r="H7422" s="11">
        <v>21.23</v>
      </c>
      <c r="I7422" s="76">
        <v>24.48</v>
      </c>
    </row>
    <row r="7423" spans="2:9" x14ac:dyDescent="0.25">
      <c r="B7423" s="4">
        <v>101329</v>
      </c>
      <c r="C7423" s="8" t="s">
        <v>4338</v>
      </c>
      <c r="D7423" s="4" t="s">
        <v>1229</v>
      </c>
      <c r="E7423" s="11">
        <f t="shared" si="230"/>
        <v>52.58</v>
      </c>
      <c r="F7423">
        <f t="shared" si="231"/>
        <v>101329</v>
      </c>
      <c r="H7423" s="14">
        <v>45.6</v>
      </c>
      <c r="I7423" s="807">
        <v>52.58</v>
      </c>
    </row>
    <row r="7424" spans="2:9" x14ac:dyDescent="0.25">
      <c r="B7424" s="6">
        <v>101330</v>
      </c>
      <c r="C7424" s="9" t="s">
        <v>4339</v>
      </c>
      <c r="D7424" s="6" t="s">
        <v>1229</v>
      </c>
      <c r="E7424" s="11">
        <f t="shared" si="230"/>
        <v>41.01</v>
      </c>
      <c r="F7424">
        <f t="shared" si="231"/>
        <v>101330</v>
      </c>
      <c r="H7424" s="11">
        <v>35.57</v>
      </c>
      <c r="I7424" s="76">
        <v>41.01</v>
      </c>
    </row>
    <row r="7425" spans="2:9" x14ac:dyDescent="0.25">
      <c r="B7425" s="4">
        <v>101331</v>
      </c>
      <c r="C7425" s="8" t="s">
        <v>4340</v>
      </c>
      <c r="D7425" s="4" t="s">
        <v>1229</v>
      </c>
      <c r="E7425" s="11">
        <f t="shared" si="230"/>
        <v>44.26</v>
      </c>
      <c r="F7425">
        <f t="shared" si="231"/>
        <v>101331</v>
      </c>
      <c r="H7425" s="14">
        <v>38.380000000000003</v>
      </c>
      <c r="I7425" s="807">
        <v>44.26</v>
      </c>
    </row>
    <row r="7426" spans="2:9" x14ac:dyDescent="0.25">
      <c r="B7426" s="6">
        <v>101332</v>
      </c>
      <c r="C7426" s="9" t="s">
        <v>4341</v>
      </c>
      <c r="D7426" s="6" t="s">
        <v>1229</v>
      </c>
      <c r="E7426" s="11">
        <f t="shared" si="230"/>
        <v>16.39</v>
      </c>
      <c r="F7426">
        <f t="shared" si="231"/>
        <v>101332</v>
      </c>
      <c r="H7426" s="11">
        <v>14.21</v>
      </c>
      <c r="I7426" s="76">
        <v>16.39</v>
      </c>
    </row>
    <row r="7427" spans="2:9" x14ac:dyDescent="0.25">
      <c r="B7427" s="4">
        <v>101333</v>
      </c>
      <c r="C7427" s="8" t="s">
        <v>4342</v>
      </c>
      <c r="D7427" s="4" t="s">
        <v>1229</v>
      </c>
      <c r="E7427" s="11">
        <f t="shared" ref="E7427:E7490" si="232">IF($K$2=$H$1,H7427,I7427)</f>
        <v>32.770000000000003</v>
      </c>
      <c r="F7427">
        <f t="shared" si="231"/>
        <v>101333</v>
      </c>
      <c r="H7427" s="14">
        <v>28.42</v>
      </c>
      <c r="I7427" s="807">
        <v>32.770000000000003</v>
      </c>
    </row>
    <row r="7428" spans="2:9" x14ac:dyDescent="0.25">
      <c r="B7428" s="6">
        <v>101334</v>
      </c>
      <c r="C7428" s="9" t="s">
        <v>4343</v>
      </c>
      <c r="D7428" s="6" t="s">
        <v>1229</v>
      </c>
      <c r="E7428" s="11">
        <f t="shared" si="232"/>
        <v>91.38</v>
      </c>
      <c r="F7428">
        <f t="shared" ref="F7428:F7491" si="233">IF(LEN($B7428)=7,CONCATENATE(MID($B7428,1,6),"00",RIGHT($B7428,1)),IF(LEN($B7428)=8,CONCATENATE(MID($B7428,1,6),"0",RIGHT($B7428,2)),$B7428))</f>
        <v>101334</v>
      </c>
      <c r="H7428" s="11">
        <v>79.25</v>
      </c>
      <c r="I7428" s="76">
        <v>91.38</v>
      </c>
    </row>
    <row r="7429" spans="2:9" x14ac:dyDescent="0.25">
      <c r="B7429" s="4">
        <v>101336</v>
      </c>
      <c r="C7429" s="8" t="s">
        <v>4344</v>
      </c>
      <c r="D7429" s="4" t="s">
        <v>1229</v>
      </c>
      <c r="E7429" s="11">
        <f t="shared" si="232"/>
        <v>71.34</v>
      </c>
      <c r="F7429">
        <f t="shared" si="233"/>
        <v>101336</v>
      </c>
      <c r="H7429" s="14">
        <v>61.87</v>
      </c>
      <c r="I7429" s="807">
        <v>71.34</v>
      </c>
    </row>
    <row r="7430" spans="2:9" x14ac:dyDescent="0.25">
      <c r="B7430" s="6">
        <v>101337</v>
      </c>
      <c r="C7430" s="9" t="s">
        <v>4345</v>
      </c>
      <c r="D7430" s="6" t="s">
        <v>1229</v>
      </c>
      <c r="E7430" s="11">
        <f t="shared" si="232"/>
        <v>20.09</v>
      </c>
      <c r="F7430">
        <f t="shared" si="233"/>
        <v>101337</v>
      </c>
      <c r="H7430" s="11">
        <v>17.43</v>
      </c>
      <c r="I7430" s="76">
        <v>20.09</v>
      </c>
    </row>
    <row r="7431" spans="2:9" x14ac:dyDescent="0.25">
      <c r="B7431" s="4">
        <v>101338</v>
      </c>
      <c r="C7431" s="8" t="s">
        <v>4346</v>
      </c>
      <c r="D7431" s="4" t="s">
        <v>1229</v>
      </c>
      <c r="E7431" s="11">
        <f t="shared" si="232"/>
        <v>20.65</v>
      </c>
      <c r="F7431">
        <f t="shared" si="233"/>
        <v>101338</v>
      </c>
      <c r="H7431" s="14">
        <v>17.91</v>
      </c>
      <c r="I7431" s="807">
        <v>20.65</v>
      </c>
    </row>
    <row r="7432" spans="2:9" x14ac:dyDescent="0.25">
      <c r="B7432" s="6">
        <v>101339</v>
      </c>
      <c r="C7432" s="9" t="s">
        <v>4347</v>
      </c>
      <c r="D7432" s="6" t="s">
        <v>1229</v>
      </c>
      <c r="E7432" s="11">
        <f t="shared" si="232"/>
        <v>21.51</v>
      </c>
      <c r="F7432">
        <f t="shared" si="233"/>
        <v>101339</v>
      </c>
      <c r="H7432" s="11">
        <v>18.649999999999999</v>
      </c>
      <c r="I7432" s="76">
        <v>21.51</v>
      </c>
    </row>
    <row r="7433" spans="2:9" ht="30" x14ac:dyDescent="0.25">
      <c r="B7433" s="4">
        <v>101340</v>
      </c>
      <c r="C7433" s="8" t="s">
        <v>4348</v>
      </c>
      <c r="D7433" s="4" t="s">
        <v>1229</v>
      </c>
      <c r="E7433" s="11">
        <f t="shared" si="232"/>
        <v>19.3</v>
      </c>
      <c r="F7433">
        <f t="shared" si="233"/>
        <v>101340</v>
      </c>
      <c r="H7433" s="14">
        <v>16.739999999999998</v>
      </c>
      <c r="I7433" s="807">
        <v>19.3</v>
      </c>
    </row>
    <row r="7434" spans="2:9" ht="30" x14ac:dyDescent="0.25">
      <c r="B7434" s="6">
        <v>101341</v>
      </c>
      <c r="C7434" s="9" t="s">
        <v>4349</v>
      </c>
      <c r="D7434" s="6" t="s">
        <v>1229</v>
      </c>
      <c r="E7434" s="11">
        <f t="shared" si="232"/>
        <v>21.3</v>
      </c>
      <c r="F7434">
        <f t="shared" si="233"/>
        <v>101341</v>
      </c>
      <c r="H7434" s="11">
        <v>18.47</v>
      </c>
      <c r="I7434" s="76">
        <v>21.3</v>
      </c>
    </row>
    <row r="7435" spans="2:9" ht="30" x14ac:dyDescent="0.25">
      <c r="B7435" s="4">
        <v>101342</v>
      </c>
      <c r="C7435" s="8" t="s">
        <v>4350</v>
      </c>
      <c r="D7435" s="4" t="s">
        <v>1229</v>
      </c>
      <c r="E7435" s="11">
        <f t="shared" si="232"/>
        <v>21.51</v>
      </c>
      <c r="F7435">
        <f t="shared" si="233"/>
        <v>101342</v>
      </c>
      <c r="H7435" s="14">
        <v>18.649999999999999</v>
      </c>
      <c r="I7435" s="807">
        <v>21.51</v>
      </c>
    </row>
    <row r="7436" spans="2:9" x14ac:dyDescent="0.25">
      <c r="B7436" s="6">
        <v>101343</v>
      </c>
      <c r="C7436" s="9" t="s">
        <v>4351</v>
      </c>
      <c r="D7436" s="6" t="s">
        <v>1229</v>
      </c>
      <c r="E7436" s="11">
        <f t="shared" si="232"/>
        <v>34.61</v>
      </c>
      <c r="F7436">
        <f t="shared" si="233"/>
        <v>101343</v>
      </c>
      <c r="H7436" s="11">
        <v>30.02</v>
      </c>
      <c r="I7436" s="76">
        <v>34.61</v>
      </c>
    </row>
    <row r="7437" spans="2:9" x14ac:dyDescent="0.25">
      <c r="B7437" s="4">
        <v>101344</v>
      </c>
      <c r="C7437" s="8" t="s">
        <v>4352</v>
      </c>
      <c r="D7437" s="4" t="s">
        <v>1229</v>
      </c>
      <c r="E7437" s="11">
        <f t="shared" si="232"/>
        <v>41.02</v>
      </c>
      <c r="F7437">
        <f t="shared" si="233"/>
        <v>101344</v>
      </c>
      <c r="H7437" s="14">
        <v>35.57</v>
      </c>
      <c r="I7437" s="807">
        <v>41.02</v>
      </c>
    </row>
    <row r="7438" spans="2:9" x14ac:dyDescent="0.25">
      <c r="B7438" s="6">
        <v>101345</v>
      </c>
      <c r="C7438" s="9" t="s">
        <v>4353</v>
      </c>
      <c r="D7438" s="6" t="s">
        <v>1229</v>
      </c>
      <c r="E7438" s="11">
        <f t="shared" si="232"/>
        <v>50.95</v>
      </c>
      <c r="F7438">
        <f t="shared" si="233"/>
        <v>101345</v>
      </c>
      <c r="H7438" s="11">
        <v>44.18</v>
      </c>
      <c r="I7438" s="76">
        <v>50.95</v>
      </c>
    </row>
    <row r="7439" spans="2:9" x14ac:dyDescent="0.25">
      <c r="B7439" s="4">
        <v>101346</v>
      </c>
      <c r="C7439" s="8" t="s">
        <v>4354</v>
      </c>
      <c r="D7439" s="4" t="s">
        <v>1229</v>
      </c>
      <c r="E7439" s="11">
        <f t="shared" si="232"/>
        <v>25.24</v>
      </c>
      <c r="F7439">
        <f t="shared" si="233"/>
        <v>101346</v>
      </c>
      <c r="H7439" s="14">
        <v>21.89</v>
      </c>
      <c r="I7439" s="807">
        <v>25.24</v>
      </c>
    </row>
    <row r="7440" spans="2:9" x14ac:dyDescent="0.25">
      <c r="B7440" s="6">
        <v>101347</v>
      </c>
      <c r="C7440" s="9" t="s">
        <v>4355</v>
      </c>
      <c r="D7440" s="6" t="s">
        <v>1229</v>
      </c>
      <c r="E7440" s="11">
        <f t="shared" si="232"/>
        <v>30.33</v>
      </c>
      <c r="F7440">
        <f t="shared" si="233"/>
        <v>101347</v>
      </c>
      <c r="H7440" s="11">
        <v>26.31</v>
      </c>
      <c r="I7440" s="76">
        <v>30.33</v>
      </c>
    </row>
    <row r="7441" spans="2:9" x14ac:dyDescent="0.25">
      <c r="B7441" s="4">
        <v>101348</v>
      </c>
      <c r="C7441" s="8" t="s">
        <v>4356</v>
      </c>
      <c r="D7441" s="4" t="s">
        <v>1229</v>
      </c>
      <c r="E7441" s="11">
        <f t="shared" si="232"/>
        <v>18.649999999999999</v>
      </c>
      <c r="F7441">
        <f t="shared" si="233"/>
        <v>101348</v>
      </c>
      <c r="H7441" s="14">
        <v>16.18</v>
      </c>
      <c r="I7441" s="807">
        <v>18.649999999999999</v>
      </c>
    </row>
    <row r="7442" spans="2:9" x14ac:dyDescent="0.25">
      <c r="B7442" s="6">
        <v>101349</v>
      </c>
      <c r="C7442" s="9" t="s">
        <v>4357</v>
      </c>
      <c r="D7442" s="6" t="s">
        <v>1229</v>
      </c>
      <c r="E7442" s="11">
        <f t="shared" si="232"/>
        <v>30.74</v>
      </c>
      <c r="F7442">
        <f t="shared" si="233"/>
        <v>101349</v>
      </c>
      <c r="H7442" s="11">
        <v>26.66</v>
      </c>
      <c r="I7442" s="76">
        <v>30.74</v>
      </c>
    </row>
    <row r="7443" spans="2:9" x14ac:dyDescent="0.25">
      <c r="B7443" s="4">
        <v>101350</v>
      </c>
      <c r="C7443" s="8" t="s">
        <v>4358</v>
      </c>
      <c r="D7443" s="4" t="s">
        <v>1229</v>
      </c>
      <c r="E7443" s="11">
        <f t="shared" si="232"/>
        <v>30.74</v>
      </c>
      <c r="F7443">
        <f t="shared" si="233"/>
        <v>101350</v>
      </c>
      <c r="H7443" s="14">
        <v>26.66</v>
      </c>
      <c r="I7443" s="807">
        <v>30.74</v>
      </c>
    </row>
    <row r="7444" spans="2:9" x14ac:dyDescent="0.25">
      <c r="B7444" s="6">
        <v>101351</v>
      </c>
      <c r="C7444" s="9" t="s">
        <v>4359</v>
      </c>
      <c r="D7444" s="6" t="s">
        <v>1229</v>
      </c>
      <c r="E7444" s="11">
        <f t="shared" si="232"/>
        <v>21.51</v>
      </c>
      <c r="F7444">
        <f t="shared" si="233"/>
        <v>101351</v>
      </c>
      <c r="H7444" s="11">
        <v>18.649999999999999</v>
      </c>
      <c r="I7444" s="76">
        <v>21.51</v>
      </c>
    </row>
    <row r="7445" spans="2:9" ht="30" x14ac:dyDescent="0.25">
      <c r="B7445" s="4">
        <v>101352</v>
      </c>
      <c r="C7445" s="8" t="s">
        <v>4360</v>
      </c>
      <c r="D7445" s="4" t="s">
        <v>1229</v>
      </c>
      <c r="E7445" s="11">
        <f t="shared" si="232"/>
        <v>21.51</v>
      </c>
      <c r="F7445">
        <f t="shared" si="233"/>
        <v>101352</v>
      </c>
      <c r="H7445" s="14">
        <v>18.649999999999999</v>
      </c>
      <c r="I7445" s="807">
        <v>21.51</v>
      </c>
    </row>
    <row r="7446" spans="2:9" x14ac:dyDescent="0.25">
      <c r="B7446" s="6">
        <v>101353</v>
      </c>
      <c r="C7446" s="9" t="s">
        <v>4361</v>
      </c>
      <c r="D7446" s="6" t="s">
        <v>1229</v>
      </c>
      <c r="E7446" s="11">
        <f t="shared" si="232"/>
        <v>21.3</v>
      </c>
      <c r="F7446">
        <f t="shared" si="233"/>
        <v>101353</v>
      </c>
      <c r="H7446" s="11">
        <v>18.47</v>
      </c>
      <c r="I7446" s="76">
        <v>21.3</v>
      </c>
    </row>
    <row r="7447" spans="2:9" ht="30" x14ac:dyDescent="0.25">
      <c r="B7447" s="4">
        <v>101355</v>
      </c>
      <c r="C7447" s="8" t="s">
        <v>4362</v>
      </c>
      <c r="D7447" s="4" t="s">
        <v>1229</v>
      </c>
      <c r="E7447" s="11">
        <f t="shared" si="232"/>
        <v>30.74</v>
      </c>
      <c r="F7447">
        <f t="shared" si="233"/>
        <v>101355</v>
      </c>
      <c r="H7447" s="14">
        <v>26.66</v>
      </c>
      <c r="I7447" s="807">
        <v>30.74</v>
      </c>
    </row>
    <row r="7448" spans="2:9" x14ac:dyDescent="0.25">
      <c r="B7448" s="6">
        <v>101356</v>
      </c>
      <c r="C7448" s="9" t="s">
        <v>4363</v>
      </c>
      <c r="D7448" s="6" t="s">
        <v>1229</v>
      </c>
      <c r="E7448" s="11">
        <f t="shared" si="232"/>
        <v>44.26</v>
      </c>
      <c r="F7448">
        <f t="shared" si="233"/>
        <v>101356</v>
      </c>
      <c r="H7448" s="11">
        <v>38.380000000000003</v>
      </c>
      <c r="I7448" s="76">
        <v>44.26</v>
      </c>
    </row>
    <row r="7449" spans="2:9" x14ac:dyDescent="0.25">
      <c r="B7449" s="4">
        <v>101357</v>
      </c>
      <c r="C7449" s="8" t="s">
        <v>4364</v>
      </c>
      <c r="D7449" s="4" t="s">
        <v>1229</v>
      </c>
      <c r="E7449" s="11">
        <f t="shared" si="232"/>
        <v>63.58</v>
      </c>
      <c r="F7449">
        <f t="shared" si="233"/>
        <v>101357</v>
      </c>
      <c r="H7449" s="14">
        <v>55.14</v>
      </c>
      <c r="I7449" s="807">
        <v>63.58</v>
      </c>
    </row>
    <row r="7450" spans="2:9" x14ac:dyDescent="0.25">
      <c r="B7450" s="6">
        <v>101358</v>
      </c>
      <c r="C7450" s="9" t="s">
        <v>4365</v>
      </c>
      <c r="D7450" s="6" t="s">
        <v>1229</v>
      </c>
      <c r="E7450" s="11">
        <f t="shared" si="232"/>
        <v>44.26</v>
      </c>
      <c r="F7450">
        <f t="shared" si="233"/>
        <v>101358</v>
      </c>
      <c r="H7450" s="11">
        <v>38.380000000000003</v>
      </c>
      <c r="I7450" s="76">
        <v>44.26</v>
      </c>
    </row>
    <row r="7451" spans="2:9" x14ac:dyDescent="0.25">
      <c r="B7451" s="4">
        <v>101359</v>
      </c>
      <c r="C7451" s="8" t="s">
        <v>4366</v>
      </c>
      <c r="D7451" s="4" t="s">
        <v>1229</v>
      </c>
      <c r="E7451" s="11">
        <f t="shared" si="232"/>
        <v>42.97</v>
      </c>
      <c r="F7451">
        <f t="shared" si="233"/>
        <v>101359</v>
      </c>
      <c r="H7451" s="14">
        <v>37.270000000000003</v>
      </c>
      <c r="I7451" s="807">
        <v>42.97</v>
      </c>
    </row>
    <row r="7452" spans="2:9" x14ac:dyDescent="0.25">
      <c r="B7452" s="6">
        <v>101360</v>
      </c>
      <c r="C7452" s="9" t="s">
        <v>4367</v>
      </c>
      <c r="D7452" s="6" t="s">
        <v>1229</v>
      </c>
      <c r="E7452" s="11">
        <f t="shared" si="232"/>
        <v>44.26</v>
      </c>
      <c r="F7452">
        <f t="shared" si="233"/>
        <v>101360</v>
      </c>
      <c r="H7452" s="11">
        <v>38.380000000000003</v>
      </c>
      <c r="I7452" s="76">
        <v>44.26</v>
      </c>
    </row>
    <row r="7453" spans="2:9" x14ac:dyDescent="0.25">
      <c r="B7453" s="4">
        <v>101361</v>
      </c>
      <c r="C7453" s="8" t="s">
        <v>4368</v>
      </c>
      <c r="D7453" s="4" t="s">
        <v>1229</v>
      </c>
      <c r="E7453" s="11">
        <f t="shared" si="232"/>
        <v>52.55</v>
      </c>
      <c r="F7453">
        <f t="shared" si="233"/>
        <v>101361</v>
      </c>
      <c r="H7453" s="14">
        <v>45.58</v>
      </c>
      <c r="I7453" s="807">
        <v>52.55</v>
      </c>
    </row>
    <row r="7454" spans="2:9" x14ac:dyDescent="0.25">
      <c r="B7454" s="6">
        <v>101363</v>
      </c>
      <c r="C7454" s="9" t="s">
        <v>4369</v>
      </c>
      <c r="D7454" s="6" t="s">
        <v>1229</v>
      </c>
      <c r="E7454" s="11">
        <f t="shared" si="232"/>
        <v>34.61</v>
      </c>
      <c r="F7454">
        <f t="shared" si="233"/>
        <v>101363</v>
      </c>
      <c r="H7454" s="11">
        <v>30.02</v>
      </c>
      <c r="I7454" s="76">
        <v>34.61</v>
      </c>
    </row>
    <row r="7455" spans="2:9" x14ac:dyDescent="0.25">
      <c r="B7455" s="4">
        <v>101364</v>
      </c>
      <c r="C7455" s="8" t="s">
        <v>4370</v>
      </c>
      <c r="D7455" s="4" t="s">
        <v>1229</v>
      </c>
      <c r="E7455" s="11">
        <f t="shared" si="232"/>
        <v>47.37</v>
      </c>
      <c r="F7455">
        <f t="shared" si="233"/>
        <v>101364</v>
      </c>
      <c r="H7455" s="14">
        <v>41.08</v>
      </c>
      <c r="I7455" s="807">
        <v>47.37</v>
      </c>
    </row>
    <row r="7456" spans="2:9" x14ac:dyDescent="0.25">
      <c r="B7456" s="6">
        <v>101365</v>
      </c>
      <c r="C7456" s="9" t="s">
        <v>4371</v>
      </c>
      <c r="D7456" s="6" t="s">
        <v>1229</v>
      </c>
      <c r="E7456" s="11">
        <f t="shared" si="232"/>
        <v>34.61</v>
      </c>
      <c r="F7456">
        <f t="shared" si="233"/>
        <v>101365</v>
      </c>
      <c r="H7456" s="11">
        <v>30.02</v>
      </c>
      <c r="I7456" s="76">
        <v>34.61</v>
      </c>
    </row>
    <row r="7457" spans="2:9" x14ac:dyDescent="0.25">
      <c r="B7457" s="4">
        <v>101366</v>
      </c>
      <c r="C7457" s="8" t="s">
        <v>4372</v>
      </c>
      <c r="D7457" s="4" t="s">
        <v>1229</v>
      </c>
      <c r="E7457" s="11">
        <f t="shared" si="232"/>
        <v>40.67</v>
      </c>
      <c r="F7457">
        <f t="shared" si="233"/>
        <v>101366</v>
      </c>
      <c r="H7457" s="14">
        <v>35.270000000000003</v>
      </c>
      <c r="I7457" s="807">
        <v>40.67</v>
      </c>
    </row>
    <row r="7458" spans="2:9" ht="30" x14ac:dyDescent="0.25">
      <c r="B7458" s="6">
        <v>101368</v>
      </c>
      <c r="C7458" s="9" t="s">
        <v>4373</v>
      </c>
      <c r="D7458" s="6" t="s">
        <v>1229</v>
      </c>
      <c r="E7458" s="11">
        <f t="shared" si="232"/>
        <v>34.28</v>
      </c>
      <c r="F7458">
        <f t="shared" si="233"/>
        <v>101368</v>
      </c>
      <c r="H7458" s="11">
        <v>29.73</v>
      </c>
      <c r="I7458" s="76">
        <v>34.28</v>
      </c>
    </row>
    <row r="7459" spans="2:9" x14ac:dyDescent="0.25">
      <c r="B7459" s="4">
        <v>101369</v>
      </c>
      <c r="C7459" s="8" t="s">
        <v>4374</v>
      </c>
      <c r="D7459" s="4" t="s">
        <v>1229</v>
      </c>
      <c r="E7459" s="11">
        <f t="shared" si="232"/>
        <v>36.64</v>
      </c>
      <c r="F7459">
        <f t="shared" si="233"/>
        <v>101369</v>
      </c>
      <c r="H7459" s="14">
        <v>31.78</v>
      </c>
      <c r="I7459" s="807">
        <v>36.64</v>
      </c>
    </row>
    <row r="7460" spans="2:9" x14ac:dyDescent="0.25">
      <c r="B7460" s="6">
        <v>101370</v>
      </c>
      <c r="C7460" s="9" t="s">
        <v>4375</v>
      </c>
      <c r="D7460" s="6" t="s">
        <v>1229</v>
      </c>
      <c r="E7460" s="11">
        <f t="shared" si="232"/>
        <v>34.200000000000003</v>
      </c>
      <c r="F7460">
        <f t="shared" si="233"/>
        <v>101370</v>
      </c>
      <c r="H7460" s="11">
        <v>29.66</v>
      </c>
      <c r="I7460" s="76">
        <v>34.200000000000003</v>
      </c>
    </row>
    <row r="7461" spans="2:9" x14ac:dyDescent="0.25">
      <c r="B7461" s="4">
        <v>101371</v>
      </c>
      <c r="C7461" s="8" t="s">
        <v>4376</v>
      </c>
      <c r="D7461" s="4" t="s">
        <v>1229</v>
      </c>
      <c r="E7461" s="11">
        <f t="shared" si="232"/>
        <v>38.159999999999997</v>
      </c>
      <c r="F7461">
        <f t="shared" si="233"/>
        <v>101371</v>
      </c>
      <c r="H7461" s="14">
        <v>33.090000000000003</v>
      </c>
      <c r="I7461" s="807">
        <v>38.159999999999997</v>
      </c>
    </row>
    <row r="7462" spans="2:9" x14ac:dyDescent="0.25">
      <c r="B7462" s="6">
        <v>101372</v>
      </c>
      <c r="C7462" s="9" t="s">
        <v>4377</v>
      </c>
      <c r="D7462" s="6" t="s">
        <v>1229</v>
      </c>
      <c r="E7462" s="11">
        <f t="shared" si="232"/>
        <v>11.79</v>
      </c>
      <c r="F7462">
        <f t="shared" si="233"/>
        <v>101372</v>
      </c>
      <c r="H7462" s="11">
        <v>10.220000000000001</v>
      </c>
      <c r="I7462" s="76">
        <v>11.79</v>
      </c>
    </row>
    <row r="7463" spans="2:9" x14ac:dyDescent="0.25">
      <c r="B7463" s="4">
        <v>101374</v>
      </c>
      <c r="C7463" s="8" t="s">
        <v>1142</v>
      </c>
      <c r="D7463" s="4" t="s">
        <v>1229</v>
      </c>
      <c r="E7463" s="11">
        <f t="shared" si="232"/>
        <v>3842.77</v>
      </c>
      <c r="F7463">
        <f t="shared" si="233"/>
        <v>101374</v>
      </c>
      <c r="H7463" s="14">
        <v>3466.56</v>
      </c>
      <c r="I7463" s="807">
        <v>3842.77</v>
      </c>
    </row>
    <row r="7464" spans="2:9" x14ac:dyDescent="0.25">
      <c r="B7464" s="6">
        <v>101375</v>
      </c>
      <c r="C7464" s="9" t="s">
        <v>4378</v>
      </c>
      <c r="D7464" s="6" t="s">
        <v>1229</v>
      </c>
      <c r="E7464" s="11">
        <f t="shared" si="232"/>
        <v>3902.66</v>
      </c>
      <c r="F7464">
        <f t="shared" si="233"/>
        <v>101375</v>
      </c>
      <c r="H7464" s="11">
        <v>3518.19</v>
      </c>
      <c r="I7464" s="76">
        <v>3902.66</v>
      </c>
    </row>
    <row r="7465" spans="2:9" x14ac:dyDescent="0.25">
      <c r="B7465" s="4">
        <v>101376</v>
      </c>
      <c r="C7465" s="8" t="s">
        <v>4379</v>
      </c>
      <c r="D7465" s="4" t="s">
        <v>1229</v>
      </c>
      <c r="E7465" s="11">
        <f t="shared" si="232"/>
        <v>3617.19</v>
      </c>
      <c r="F7465">
        <f t="shared" si="233"/>
        <v>101376</v>
      </c>
      <c r="H7465" s="14">
        <v>3240.98</v>
      </c>
      <c r="I7465" s="807">
        <v>3617.19</v>
      </c>
    </row>
    <row r="7466" spans="2:9" x14ac:dyDescent="0.25">
      <c r="B7466" s="6">
        <v>101377</v>
      </c>
      <c r="C7466" s="9" t="s">
        <v>1145</v>
      </c>
      <c r="D7466" s="6" t="s">
        <v>1229</v>
      </c>
      <c r="E7466" s="11">
        <f t="shared" si="232"/>
        <v>3813.44</v>
      </c>
      <c r="F7466">
        <f t="shared" si="233"/>
        <v>101377</v>
      </c>
      <c r="H7466" s="11">
        <v>3441.12</v>
      </c>
      <c r="I7466" s="76">
        <v>3813.44</v>
      </c>
    </row>
    <row r="7467" spans="2:9" x14ac:dyDescent="0.25">
      <c r="B7467" s="4">
        <v>101378</v>
      </c>
      <c r="C7467" s="8" t="s">
        <v>1342</v>
      </c>
      <c r="D7467" s="4" t="s">
        <v>1229</v>
      </c>
      <c r="E7467" s="11">
        <f t="shared" si="232"/>
        <v>4844.2299999999996</v>
      </c>
      <c r="F7467">
        <f t="shared" si="233"/>
        <v>101378</v>
      </c>
      <c r="H7467" s="14">
        <v>4376.03</v>
      </c>
      <c r="I7467" s="807">
        <v>4844.2299999999996</v>
      </c>
    </row>
    <row r="7468" spans="2:9" x14ac:dyDescent="0.25">
      <c r="B7468" s="6">
        <v>101379</v>
      </c>
      <c r="C7468" s="9" t="s">
        <v>4380</v>
      </c>
      <c r="D7468" s="6" t="s">
        <v>1229</v>
      </c>
      <c r="E7468" s="11">
        <f t="shared" si="232"/>
        <v>3842.77</v>
      </c>
      <c r="F7468">
        <f t="shared" si="233"/>
        <v>101379</v>
      </c>
      <c r="H7468" s="11">
        <v>3466.56</v>
      </c>
      <c r="I7468" s="76">
        <v>3842.77</v>
      </c>
    </row>
    <row r="7469" spans="2:9" x14ac:dyDescent="0.25">
      <c r="B7469" s="4">
        <v>101380</v>
      </c>
      <c r="C7469" s="8" t="s">
        <v>1147</v>
      </c>
      <c r="D7469" s="4" t="s">
        <v>1229</v>
      </c>
      <c r="E7469" s="11">
        <f t="shared" si="232"/>
        <v>3789.84</v>
      </c>
      <c r="F7469">
        <f t="shared" si="233"/>
        <v>101380</v>
      </c>
      <c r="H7469" s="14">
        <v>3417.52</v>
      </c>
      <c r="I7469" s="807">
        <v>3789.84</v>
      </c>
    </row>
    <row r="7470" spans="2:9" x14ac:dyDescent="0.25">
      <c r="B7470" s="6">
        <v>101381</v>
      </c>
      <c r="C7470" s="9" t="s">
        <v>1148</v>
      </c>
      <c r="D7470" s="6" t="s">
        <v>1229</v>
      </c>
      <c r="E7470" s="11">
        <f t="shared" si="232"/>
        <v>4524.88</v>
      </c>
      <c r="F7470">
        <f t="shared" si="233"/>
        <v>101381</v>
      </c>
      <c r="H7470" s="11">
        <v>4058.15</v>
      </c>
      <c r="I7470" s="76">
        <v>4524.88</v>
      </c>
    </row>
    <row r="7471" spans="2:9" x14ac:dyDescent="0.25">
      <c r="B7471" s="4">
        <v>101382</v>
      </c>
      <c r="C7471" s="8" t="s">
        <v>4381</v>
      </c>
      <c r="D7471" s="4" t="s">
        <v>1229</v>
      </c>
      <c r="E7471" s="11">
        <f t="shared" si="232"/>
        <v>2565.14</v>
      </c>
      <c r="F7471">
        <f t="shared" si="233"/>
        <v>101382</v>
      </c>
      <c r="H7471" s="14">
        <v>2328.5500000000002</v>
      </c>
      <c r="I7471" s="807">
        <v>2565.14</v>
      </c>
    </row>
    <row r="7472" spans="2:9" x14ac:dyDescent="0.25">
      <c r="B7472" s="6">
        <v>101383</v>
      </c>
      <c r="C7472" s="9" t="s">
        <v>1343</v>
      </c>
      <c r="D7472" s="6" t="s">
        <v>1229</v>
      </c>
      <c r="E7472" s="11">
        <f t="shared" si="232"/>
        <v>3631.89</v>
      </c>
      <c r="F7472">
        <f t="shared" si="233"/>
        <v>101383</v>
      </c>
      <c r="H7472" s="11">
        <v>3283.67</v>
      </c>
      <c r="I7472" s="76">
        <v>3631.89</v>
      </c>
    </row>
    <row r="7473" spans="2:9" x14ac:dyDescent="0.25">
      <c r="B7473" s="4">
        <v>101384</v>
      </c>
      <c r="C7473" s="8" t="s">
        <v>1151</v>
      </c>
      <c r="D7473" s="4" t="s">
        <v>1229</v>
      </c>
      <c r="E7473" s="11">
        <f t="shared" si="232"/>
        <v>3728.26</v>
      </c>
      <c r="F7473">
        <f t="shared" si="233"/>
        <v>101384</v>
      </c>
      <c r="H7473" s="14">
        <v>3349.99</v>
      </c>
      <c r="I7473" s="807">
        <v>3728.26</v>
      </c>
    </row>
    <row r="7474" spans="2:9" x14ac:dyDescent="0.25">
      <c r="B7474" s="6">
        <v>101385</v>
      </c>
      <c r="C7474" s="9" t="s">
        <v>4382</v>
      </c>
      <c r="D7474" s="6" t="s">
        <v>1229</v>
      </c>
      <c r="E7474" s="11">
        <f t="shared" si="232"/>
        <v>4802.3900000000003</v>
      </c>
      <c r="F7474">
        <f t="shared" si="233"/>
        <v>101385</v>
      </c>
      <c r="H7474" s="11">
        <v>4220.59</v>
      </c>
      <c r="I7474" s="76">
        <v>4802.3900000000003</v>
      </c>
    </row>
    <row r="7475" spans="2:9" x14ac:dyDescent="0.25">
      <c r="B7475" s="4">
        <v>101386</v>
      </c>
      <c r="C7475" s="8" t="s">
        <v>1153</v>
      </c>
      <c r="D7475" s="4" t="s">
        <v>1229</v>
      </c>
      <c r="E7475" s="11">
        <f t="shared" si="232"/>
        <v>3617.19</v>
      </c>
      <c r="F7475">
        <f t="shared" si="233"/>
        <v>101386</v>
      </c>
      <c r="H7475" s="14">
        <v>3240.98</v>
      </c>
      <c r="I7475" s="807">
        <v>3617.19</v>
      </c>
    </row>
    <row r="7476" spans="2:9" x14ac:dyDescent="0.25">
      <c r="B7476" s="6">
        <v>101387</v>
      </c>
      <c r="C7476" s="9" t="s">
        <v>4383</v>
      </c>
      <c r="D7476" s="6" t="s">
        <v>1229</v>
      </c>
      <c r="E7476" s="11">
        <f t="shared" si="232"/>
        <v>3850.54</v>
      </c>
      <c r="F7476">
        <f t="shared" si="233"/>
        <v>101387</v>
      </c>
      <c r="H7476" s="11">
        <v>3473.31</v>
      </c>
      <c r="I7476" s="76">
        <v>3850.54</v>
      </c>
    </row>
    <row r="7477" spans="2:9" x14ac:dyDescent="0.25">
      <c r="B7477" s="4">
        <v>101388</v>
      </c>
      <c r="C7477" s="8" t="s">
        <v>1155</v>
      </c>
      <c r="D7477" s="4" t="s">
        <v>1229</v>
      </c>
      <c r="E7477" s="11">
        <f t="shared" si="232"/>
        <v>3604.58</v>
      </c>
      <c r="F7477">
        <f t="shared" si="233"/>
        <v>101388</v>
      </c>
      <c r="H7477" s="14">
        <v>3256.85</v>
      </c>
      <c r="I7477" s="807">
        <v>3604.58</v>
      </c>
    </row>
    <row r="7478" spans="2:9" x14ac:dyDescent="0.25">
      <c r="B7478" s="6">
        <v>101389</v>
      </c>
      <c r="C7478" s="9" t="s">
        <v>1156</v>
      </c>
      <c r="D7478" s="6" t="s">
        <v>1229</v>
      </c>
      <c r="E7478" s="11">
        <f t="shared" si="232"/>
        <v>1983.46</v>
      </c>
      <c r="F7478">
        <f t="shared" si="233"/>
        <v>101389</v>
      </c>
      <c r="H7478" s="11">
        <v>1774</v>
      </c>
      <c r="I7478" s="76">
        <v>1983.46</v>
      </c>
    </row>
    <row r="7479" spans="2:9" x14ac:dyDescent="0.25">
      <c r="B7479" s="4">
        <v>101390</v>
      </c>
      <c r="C7479" s="8" t="s">
        <v>4384</v>
      </c>
      <c r="D7479" s="4" t="s">
        <v>1229</v>
      </c>
      <c r="E7479" s="11">
        <f t="shared" si="232"/>
        <v>4810.59</v>
      </c>
      <c r="F7479">
        <f t="shared" si="233"/>
        <v>101390</v>
      </c>
      <c r="H7479" s="14">
        <v>4225.5200000000004</v>
      </c>
      <c r="I7479" s="807">
        <v>4810.59</v>
      </c>
    </row>
    <row r="7480" spans="2:9" x14ac:dyDescent="0.25">
      <c r="B7480" s="6">
        <v>101391</v>
      </c>
      <c r="C7480" s="9" t="s">
        <v>4385</v>
      </c>
      <c r="D7480" s="6" t="s">
        <v>1229</v>
      </c>
      <c r="E7480" s="11">
        <f t="shared" si="232"/>
        <v>4534.53</v>
      </c>
      <c r="F7480">
        <f t="shared" si="233"/>
        <v>101391</v>
      </c>
      <c r="H7480" s="11">
        <v>4066.51</v>
      </c>
      <c r="I7480" s="76">
        <v>4534.53</v>
      </c>
    </row>
    <row r="7481" spans="2:9" x14ac:dyDescent="0.25">
      <c r="B7481" s="4">
        <v>101392</v>
      </c>
      <c r="C7481" s="8" t="s">
        <v>4386</v>
      </c>
      <c r="D7481" s="4" t="s">
        <v>1229</v>
      </c>
      <c r="E7481" s="11">
        <f t="shared" si="232"/>
        <v>3296.35</v>
      </c>
      <c r="F7481">
        <f t="shared" si="233"/>
        <v>101392</v>
      </c>
      <c r="H7481" s="14">
        <v>2962.72</v>
      </c>
      <c r="I7481" s="807">
        <v>3296.35</v>
      </c>
    </row>
    <row r="7482" spans="2:9" x14ac:dyDescent="0.25">
      <c r="B7482" s="6">
        <v>101394</v>
      </c>
      <c r="C7482" s="9" t="s">
        <v>1160</v>
      </c>
      <c r="D7482" s="6" t="s">
        <v>1229</v>
      </c>
      <c r="E7482" s="11">
        <f t="shared" si="232"/>
        <v>4193.3599999999997</v>
      </c>
      <c r="F7482">
        <f t="shared" si="233"/>
        <v>101394</v>
      </c>
      <c r="H7482" s="11">
        <v>3770.63</v>
      </c>
      <c r="I7482" s="76">
        <v>4193.3599999999997</v>
      </c>
    </row>
    <row r="7483" spans="2:9" x14ac:dyDescent="0.25">
      <c r="B7483" s="4">
        <v>101395</v>
      </c>
      <c r="C7483" s="8" t="s">
        <v>4387</v>
      </c>
      <c r="D7483" s="4" t="s">
        <v>1229</v>
      </c>
      <c r="E7483" s="11">
        <f t="shared" si="232"/>
        <v>3824.21</v>
      </c>
      <c r="F7483">
        <f t="shared" si="233"/>
        <v>101395</v>
      </c>
      <c r="H7483" s="14">
        <v>3446.98</v>
      </c>
      <c r="I7483" s="807">
        <v>3824.21</v>
      </c>
    </row>
    <row r="7484" spans="2:9" x14ac:dyDescent="0.25">
      <c r="B7484" s="6">
        <v>101396</v>
      </c>
      <c r="C7484" s="9" t="s">
        <v>4388</v>
      </c>
      <c r="D7484" s="6" t="s">
        <v>1229</v>
      </c>
      <c r="E7484" s="11">
        <f t="shared" si="232"/>
        <v>4302.41</v>
      </c>
      <c r="F7484">
        <f t="shared" si="233"/>
        <v>101396</v>
      </c>
      <c r="H7484" s="11">
        <v>3861.71</v>
      </c>
      <c r="I7484" s="76">
        <v>4302.41</v>
      </c>
    </row>
    <row r="7485" spans="2:9" x14ac:dyDescent="0.25">
      <c r="B7485" s="4">
        <v>101397</v>
      </c>
      <c r="C7485" s="8" t="s">
        <v>1162</v>
      </c>
      <c r="D7485" s="4" t="s">
        <v>1229</v>
      </c>
      <c r="E7485" s="11">
        <f t="shared" si="232"/>
        <v>4498.55</v>
      </c>
      <c r="F7485">
        <f t="shared" si="233"/>
        <v>101397</v>
      </c>
      <c r="H7485" s="14">
        <v>4031.82</v>
      </c>
      <c r="I7485" s="807">
        <v>4498.55</v>
      </c>
    </row>
    <row r="7486" spans="2:9" x14ac:dyDescent="0.25">
      <c r="B7486" s="6">
        <v>101398</v>
      </c>
      <c r="C7486" s="9" t="s">
        <v>4389</v>
      </c>
      <c r="D7486" s="6" t="s">
        <v>1229</v>
      </c>
      <c r="E7486" s="11">
        <f t="shared" si="232"/>
        <v>3769.87</v>
      </c>
      <c r="F7486">
        <f t="shared" si="233"/>
        <v>101398</v>
      </c>
      <c r="H7486" s="11">
        <v>3373.4</v>
      </c>
      <c r="I7486" s="76">
        <v>3769.87</v>
      </c>
    </row>
    <row r="7487" spans="2:9" x14ac:dyDescent="0.25">
      <c r="B7487" s="4">
        <v>101399</v>
      </c>
      <c r="C7487" s="8" t="s">
        <v>1164</v>
      </c>
      <c r="D7487" s="4" t="s">
        <v>1229</v>
      </c>
      <c r="E7487" s="11">
        <f t="shared" si="232"/>
        <v>4723.71</v>
      </c>
      <c r="F7487">
        <f t="shared" si="233"/>
        <v>101399</v>
      </c>
      <c r="H7487" s="14">
        <v>4230.2700000000004</v>
      </c>
      <c r="I7487" s="807">
        <v>4723.71</v>
      </c>
    </row>
    <row r="7488" spans="2:9" x14ac:dyDescent="0.25">
      <c r="B7488" s="6">
        <v>101401</v>
      </c>
      <c r="C7488" s="9" t="s">
        <v>1165</v>
      </c>
      <c r="D7488" s="6" t="s">
        <v>1229</v>
      </c>
      <c r="E7488" s="11">
        <f t="shared" si="232"/>
        <v>5806.45</v>
      </c>
      <c r="F7488">
        <f t="shared" si="233"/>
        <v>101401</v>
      </c>
      <c r="H7488" s="11">
        <v>5169.32</v>
      </c>
      <c r="I7488" s="76">
        <v>5806.45</v>
      </c>
    </row>
    <row r="7489" spans="2:9" x14ac:dyDescent="0.25">
      <c r="B7489" s="4">
        <v>101402</v>
      </c>
      <c r="C7489" s="8" t="s">
        <v>1166</v>
      </c>
      <c r="D7489" s="4" t="s">
        <v>1229</v>
      </c>
      <c r="E7489" s="11">
        <f t="shared" si="232"/>
        <v>4536.07</v>
      </c>
      <c r="F7489">
        <f t="shared" si="233"/>
        <v>101402</v>
      </c>
      <c r="H7489" s="14">
        <v>4050.59</v>
      </c>
      <c r="I7489" s="807">
        <v>4536.07</v>
      </c>
    </row>
    <row r="7490" spans="2:9" x14ac:dyDescent="0.25">
      <c r="B7490" s="6">
        <v>101407</v>
      </c>
      <c r="C7490" s="9" t="s">
        <v>1167</v>
      </c>
      <c r="D7490" s="6" t="s">
        <v>1229</v>
      </c>
      <c r="E7490" s="11">
        <f t="shared" si="232"/>
        <v>4369.5600000000004</v>
      </c>
      <c r="F7490">
        <f t="shared" si="233"/>
        <v>101407</v>
      </c>
      <c r="H7490" s="11">
        <v>3923.44</v>
      </c>
      <c r="I7490" s="76">
        <v>4369.5600000000004</v>
      </c>
    </row>
    <row r="7491" spans="2:9" x14ac:dyDescent="0.25">
      <c r="B7491" s="4">
        <v>101408</v>
      </c>
      <c r="C7491" s="8" t="s">
        <v>1168</v>
      </c>
      <c r="D7491" s="4" t="s">
        <v>1229</v>
      </c>
      <c r="E7491" s="11">
        <f t="shared" ref="E7491:E7538" si="234">IF($K$2=$H$1,H7491,I7491)</f>
        <v>4121.3999999999996</v>
      </c>
      <c r="F7491">
        <f t="shared" si="233"/>
        <v>101408</v>
      </c>
      <c r="H7491" s="14">
        <v>3708.21</v>
      </c>
      <c r="I7491" s="807">
        <v>4121.3999999999996</v>
      </c>
    </row>
    <row r="7492" spans="2:9" x14ac:dyDescent="0.25">
      <c r="B7492" s="6">
        <v>101409</v>
      </c>
      <c r="C7492" s="9" t="s">
        <v>4390</v>
      </c>
      <c r="D7492" s="6" t="s">
        <v>1229</v>
      </c>
      <c r="E7492" s="11">
        <f t="shared" si="234"/>
        <v>2838.77</v>
      </c>
      <c r="F7492">
        <f t="shared" ref="F7492:F7538" si="235">IF(LEN($B7492)=7,CONCATENATE(MID($B7492,1,6),"00",RIGHT($B7492,1)),IF(LEN($B7492)=8,CONCATENATE(MID($B7492,1,6),"0",RIGHT($B7492,2)),$B7492))</f>
        <v>101409</v>
      </c>
      <c r="H7492" s="11">
        <v>2565.87</v>
      </c>
      <c r="I7492" s="76">
        <v>2838.77</v>
      </c>
    </row>
    <row r="7493" spans="2:9" x14ac:dyDescent="0.25">
      <c r="B7493" s="4">
        <v>101410</v>
      </c>
      <c r="C7493" s="8" t="s">
        <v>1214</v>
      </c>
      <c r="D7493" s="4" t="s">
        <v>1229</v>
      </c>
      <c r="E7493" s="11">
        <f t="shared" si="234"/>
        <v>3780.93</v>
      </c>
      <c r="F7493">
        <f t="shared" si="235"/>
        <v>101410</v>
      </c>
      <c r="H7493" s="14">
        <v>3412.93</v>
      </c>
      <c r="I7493" s="807">
        <v>3780.93</v>
      </c>
    </row>
    <row r="7494" spans="2:9" x14ac:dyDescent="0.25">
      <c r="B7494" s="6">
        <v>101412</v>
      </c>
      <c r="C7494" s="9" t="s">
        <v>4391</v>
      </c>
      <c r="D7494" s="6" t="s">
        <v>1229</v>
      </c>
      <c r="E7494" s="11">
        <f t="shared" si="234"/>
        <v>4636.84</v>
      </c>
      <c r="F7494">
        <f t="shared" si="235"/>
        <v>101412</v>
      </c>
      <c r="H7494" s="11">
        <v>4179.3500000000004</v>
      </c>
      <c r="I7494" s="76">
        <v>4636.84</v>
      </c>
    </row>
    <row r="7495" spans="2:9" x14ac:dyDescent="0.25">
      <c r="B7495" s="4">
        <v>101413</v>
      </c>
      <c r="C7495" s="8" t="s">
        <v>1170</v>
      </c>
      <c r="D7495" s="4" t="s">
        <v>1229</v>
      </c>
      <c r="E7495" s="11">
        <f t="shared" si="234"/>
        <v>4250</v>
      </c>
      <c r="F7495">
        <f t="shared" si="235"/>
        <v>101413</v>
      </c>
      <c r="H7495" s="14">
        <v>3816.26</v>
      </c>
      <c r="I7495" s="807">
        <v>4250</v>
      </c>
    </row>
    <row r="7496" spans="2:9" x14ac:dyDescent="0.25">
      <c r="B7496" s="6">
        <v>101414</v>
      </c>
      <c r="C7496" s="9" t="s">
        <v>4392</v>
      </c>
      <c r="D7496" s="6" t="s">
        <v>1229</v>
      </c>
      <c r="E7496" s="11">
        <f t="shared" si="234"/>
        <v>4534.53</v>
      </c>
      <c r="F7496">
        <f t="shared" si="235"/>
        <v>101414</v>
      </c>
      <c r="H7496" s="76">
        <v>4066.51</v>
      </c>
      <c r="I7496" s="76">
        <v>4534.53</v>
      </c>
    </row>
    <row r="7497" spans="2:9" x14ac:dyDescent="0.25">
      <c r="B7497" s="4">
        <v>101415</v>
      </c>
      <c r="C7497" s="8" t="s">
        <v>4393</v>
      </c>
      <c r="D7497" s="4" t="s">
        <v>1229</v>
      </c>
      <c r="E7497" s="11">
        <f t="shared" si="234"/>
        <v>5393.31</v>
      </c>
      <c r="F7497">
        <f t="shared" si="235"/>
        <v>101415</v>
      </c>
      <c r="H7497" s="76">
        <v>4781.3999999999996</v>
      </c>
      <c r="I7497" s="76">
        <v>5393.31</v>
      </c>
    </row>
    <row r="7498" spans="2:9" x14ac:dyDescent="0.25">
      <c r="B7498" s="6">
        <v>101416</v>
      </c>
      <c r="C7498" s="9" t="s">
        <v>1345</v>
      </c>
      <c r="D7498" s="6" t="s">
        <v>1229</v>
      </c>
      <c r="E7498" s="11">
        <f t="shared" si="234"/>
        <v>4933.3999999999996</v>
      </c>
      <c r="F7498">
        <f t="shared" si="235"/>
        <v>101416</v>
      </c>
      <c r="H7498" s="76">
        <v>4412.13</v>
      </c>
      <c r="I7498" s="76">
        <v>4933.3999999999996</v>
      </c>
    </row>
    <row r="7499" spans="2:9" x14ac:dyDescent="0.25">
      <c r="B7499" s="4">
        <v>101417</v>
      </c>
      <c r="C7499" s="8" t="s">
        <v>4394</v>
      </c>
      <c r="D7499" s="4" t="s">
        <v>1229</v>
      </c>
      <c r="E7499" s="11">
        <f t="shared" si="234"/>
        <v>4137.5200000000004</v>
      </c>
      <c r="F7499">
        <f t="shared" si="235"/>
        <v>101417</v>
      </c>
      <c r="H7499" s="76">
        <v>3721.87</v>
      </c>
      <c r="I7499" s="76">
        <v>4137.5200000000004</v>
      </c>
    </row>
    <row r="7500" spans="2:9" x14ac:dyDescent="0.25">
      <c r="B7500" s="6">
        <v>101418</v>
      </c>
      <c r="C7500" s="9" t="s">
        <v>4395</v>
      </c>
      <c r="D7500" s="6" t="s">
        <v>1229</v>
      </c>
      <c r="E7500" s="11">
        <f t="shared" si="234"/>
        <v>3990.93</v>
      </c>
      <c r="F7500">
        <f t="shared" si="235"/>
        <v>101418</v>
      </c>
      <c r="H7500" s="76">
        <v>3565.12</v>
      </c>
      <c r="I7500" s="76">
        <v>3990.93</v>
      </c>
    </row>
    <row r="7501" spans="2:9" x14ac:dyDescent="0.25">
      <c r="B7501" s="4">
        <v>101419</v>
      </c>
      <c r="C7501" s="8" t="s">
        <v>4396</v>
      </c>
      <c r="D7501" s="4" t="s">
        <v>1229</v>
      </c>
      <c r="E7501" s="11">
        <f t="shared" si="234"/>
        <v>3403.21</v>
      </c>
      <c r="F7501">
        <f t="shared" si="235"/>
        <v>101419</v>
      </c>
      <c r="H7501" s="76">
        <v>3085.01</v>
      </c>
      <c r="I7501" s="76">
        <v>3403.21</v>
      </c>
    </row>
    <row r="7502" spans="2:9" x14ac:dyDescent="0.25">
      <c r="B7502" s="6">
        <v>101420</v>
      </c>
      <c r="C7502" s="9" t="s">
        <v>4397</v>
      </c>
      <c r="D7502" s="6" t="s">
        <v>1229</v>
      </c>
      <c r="E7502" s="11">
        <f t="shared" si="234"/>
        <v>5472.91</v>
      </c>
      <c r="F7502">
        <f t="shared" si="235"/>
        <v>101420</v>
      </c>
      <c r="H7502" s="76">
        <v>4850.43</v>
      </c>
      <c r="I7502" s="76">
        <v>5472.91</v>
      </c>
    </row>
    <row r="7503" spans="2:9" x14ac:dyDescent="0.25">
      <c r="B7503" s="4">
        <v>101421</v>
      </c>
      <c r="C7503" s="8" t="s">
        <v>4398</v>
      </c>
      <c r="D7503" s="4" t="s">
        <v>1229</v>
      </c>
      <c r="E7503" s="11">
        <f t="shared" si="234"/>
        <v>6396.46</v>
      </c>
      <c r="F7503">
        <f t="shared" si="235"/>
        <v>101421</v>
      </c>
      <c r="H7503" s="76">
        <v>5651.42</v>
      </c>
      <c r="I7503" s="76">
        <v>6396.46</v>
      </c>
    </row>
    <row r="7504" spans="2:9" x14ac:dyDescent="0.25">
      <c r="B7504" s="6">
        <v>101422</v>
      </c>
      <c r="C7504" s="9" t="s">
        <v>4399</v>
      </c>
      <c r="D7504" s="6" t="s">
        <v>1229</v>
      </c>
      <c r="E7504" s="11">
        <f t="shared" si="234"/>
        <v>4542.0600000000004</v>
      </c>
      <c r="F7504">
        <f t="shared" si="235"/>
        <v>101422</v>
      </c>
      <c r="H7504" s="76">
        <v>4043.11</v>
      </c>
      <c r="I7504" s="76">
        <v>4542.0600000000004</v>
      </c>
    </row>
    <row r="7505" spans="2:9" x14ac:dyDescent="0.25">
      <c r="B7505" s="4">
        <v>101424</v>
      </c>
      <c r="C7505" s="8" t="s">
        <v>4400</v>
      </c>
      <c r="D7505" s="4" t="s">
        <v>1229</v>
      </c>
      <c r="E7505" s="11">
        <f t="shared" si="234"/>
        <v>5913.36</v>
      </c>
      <c r="F7505">
        <f t="shared" si="235"/>
        <v>101424</v>
      </c>
      <c r="H7505" s="76">
        <v>5232.43</v>
      </c>
      <c r="I7505" s="76">
        <v>5913.36</v>
      </c>
    </row>
    <row r="7506" spans="2:9" x14ac:dyDescent="0.25">
      <c r="B7506" s="6">
        <v>101425</v>
      </c>
      <c r="C7506" s="9" t="s">
        <v>4401</v>
      </c>
      <c r="D7506" s="6" t="s">
        <v>1229</v>
      </c>
      <c r="E7506" s="11">
        <f t="shared" si="234"/>
        <v>3232.12</v>
      </c>
      <c r="F7506">
        <f t="shared" si="235"/>
        <v>101425</v>
      </c>
      <c r="H7506" s="76">
        <v>2856.96</v>
      </c>
      <c r="I7506" s="76">
        <v>3232.12</v>
      </c>
    </row>
    <row r="7507" spans="2:9" x14ac:dyDescent="0.25">
      <c r="B7507" s="4">
        <v>101426</v>
      </c>
      <c r="C7507" s="8" t="s">
        <v>4402</v>
      </c>
      <c r="D7507" s="4" t="s">
        <v>1229</v>
      </c>
      <c r="E7507" s="11">
        <f t="shared" si="234"/>
        <v>3688.03</v>
      </c>
      <c r="F7507">
        <f t="shared" si="235"/>
        <v>101426</v>
      </c>
      <c r="H7507" s="76">
        <v>3302.42</v>
      </c>
      <c r="I7507" s="76">
        <v>3688.03</v>
      </c>
    </row>
    <row r="7508" spans="2:9" x14ac:dyDescent="0.25">
      <c r="B7508" s="6">
        <v>101427</v>
      </c>
      <c r="C7508" s="9" t="s">
        <v>1181</v>
      </c>
      <c r="D7508" s="6" t="s">
        <v>1229</v>
      </c>
      <c r="E7508" s="11">
        <f t="shared" si="234"/>
        <v>3808.69</v>
      </c>
      <c r="F7508">
        <f t="shared" si="235"/>
        <v>101427</v>
      </c>
      <c r="H7508" s="76">
        <v>3407.06</v>
      </c>
      <c r="I7508" s="76">
        <v>3808.69</v>
      </c>
    </row>
    <row r="7509" spans="2:9" x14ac:dyDescent="0.25">
      <c r="B7509" s="4">
        <v>101428</v>
      </c>
      <c r="C7509" s="8" t="s">
        <v>4403</v>
      </c>
      <c r="D7509" s="4" t="s">
        <v>1229</v>
      </c>
      <c r="E7509" s="11">
        <f t="shared" si="234"/>
        <v>3497.59</v>
      </c>
      <c r="F7509">
        <f t="shared" si="235"/>
        <v>101428</v>
      </c>
      <c r="H7509" s="76">
        <v>3137.26</v>
      </c>
      <c r="I7509" s="76">
        <v>3497.59</v>
      </c>
    </row>
    <row r="7510" spans="2:9" x14ac:dyDescent="0.25">
      <c r="B7510" s="6">
        <v>101429</v>
      </c>
      <c r="C7510" s="9" t="s">
        <v>4404</v>
      </c>
      <c r="D7510" s="6" t="s">
        <v>1229</v>
      </c>
      <c r="E7510" s="11">
        <f t="shared" si="234"/>
        <v>3779.48</v>
      </c>
      <c r="F7510">
        <f t="shared" si="235"/>
        <v>101429</v>
      </c>
      <c r="H7510" s="76">
        <v>3381.73</v>
      </c>
      <c r="I7510" s="76">
        <v>3779.48</v>
      </c>
    </row>
    <row r="7511" spans="2:9" x14ac:dyDescent="0.25">
      <c r="B7511" s="4">
        <v>101430</v>
      </c>
      <c r="C7511" s="8" t="s">
        <v>4405</v>
      </c>
      <c r="D7511" s="4" t="s">
        <v>1229</v>
      </c>
      <c r="E7511" s="11">
        <f t="shared" si="234"/>
        <v>3808.69</v>
      </c>
      <c r="F7511">
        <f t="shared" si="235"/>
        <v>101430</v>
      </c>
      <c r="H7511" s="76">
        <v>3407.06</v>
      </c>
      <c r="I7511" s="76">
        <v>3808.69</v>
      </c>
    </row>
    <row r="7512" spans="2:9" x14ac:dyDescent="0.25">
      <c r="B7512" s="6">
        <v>101431</v>
      </c>
      <c r="C7512" s="9" t="s">
        <v>1184</v>
      </c>
      <c r="D7512" s="6" t="s">
        <v>1229</v>
      </c>
      <c r="E7512" s="11">
        <f t="shared" si="234"/>
        <v>4299.3</v>
      </c>
      <c r="F7512">
        <f t="shared" si="235"/>
        <v>101431</v>
      </c>
      <c r="H7512" s="76">
        <v>3832.57</v>
      </c>
      <c r="I7512" s="76">
        <v>4299.3</v>
      </c>
    </row>
    <row r="7513" spans="2:9" x14ac:dyDescent="0.25">
      <c r="B7513" s="4">
        <v>101432</v>
      </c>
      <c r="C7513" s="8" t="s">
        <v>4406</v>
      </c>
      <c r="D7513" s="4" t="s">
        <v>1229</v>
      </c>
      <c r="E7513" s="11">
        <f t="shared" si="234"/>
        <v>3732.74</v>
      </c>
      <c r="F7513">
        <f t="shared" si="235"/>
        <v>101432</v>
      </c>
      <c r="H7513" s="76">
        <v>3341.2</v>
      </c>
      <c r="I7513" s="76">
        <v>3732.74</v>
      </c>
    </row>
    <row r="7514" spans="2:9" x14ac:dyDescent="0.25">
      <c r="B7514" s="6">
        <v>101433</v>
      </c>
      <c r="C7514" s="9" t="s">
        <v>1186</v>
      </c>
      <c r="D7514" s="6" t="s">
        <v>1229</v>
      </c>
      <c r="E7514" s="11">
        <f t="shared" si="234"/>
        <v>4446.8599999999997</v>
      </c>
      <c r="F7514">
        <f t="shared" si="235"/>
        <v>101433</v>
      </c>
      <c r="H7514" s="76">
        <v>3960.54</v>
      </c>
      <c r="I7514" s="76">
        <v>4446.8599999999997</v>
      </c>
    </row>
    <row r="7515" spans="2:9" x14ac:dyDescent="0.25">
      <c r="B7515" s="4">
        <v>101434</v>
      </c>
      <c r="C7515" s="8" t="s">
        <v>4407</v>
      </c>
      <c r="D7515" s="4" t="s">
        <v>1229</v>
      </c>
      <c r="E7515" s="11">
        <f t="shared" si="234"/>
        <v>3347.78</v>
      </c>
      <c r="F7515">
        <f t="shared" si="235"/>
        <v>101434</v>
      </c>
      <c r="H7515" s="76">
        <v>3007.32</v>
      </c>
      <c r="I7515" s="76">
        <v>3347.78</v>
      </c>
    </row>
    <row r="7516" spans="2:9" x14ac:dyDescent="0.25">
      <c r="B7516" s="6">
        <v>101435</v>
      </c>
      <c r="C7516" s="9" t="s">
        <v>4408</v>
      </c>
      <c r="D7516" s="6" t="s">
        <v>1229</v>
      </c>
      <c r="E7516" s="11">
        <f t="shared" si="234"/>
        <v>3864.81</v>
      </c>
      <c r="F7516">
        <f t="shared" si="235"/>
        <v>101435</v>
      </c>
      <c r="H7516" s="76">
        <v>3455.75</v>
      </c>
      <c r="I7516" s="76">
        <v>3864.81</v>
      </c>
    </row>
    <row r="7517" spans="2:9" x14ac:dyDescent="0.25">
      <c r="B7517" s="4">
        <v>101436</v>
      </c>
      <c r="C7517" s="8" t="s">
        <v>1188</v>
      </c>
      <c r="D7517" s="4" t="s">
        <v>1229</v>
      </c>
      <c r="E7517" s="11">
        <f t="shared" si="234"/>
        <v>3406.98</v>
      </c>
      <c r="F7517">
        <f t="shared" si="235"/>
        <v>101436</v>
      </c>
      <c r="H7517" s="76">
        <v>3058.68</v>
      </c>
      <c r="I7517" s="76">
        <v>3406.98</v>
      </c>
    </row>
    <row r="7518" spans="2:9" x14ac:dyDescent="0.25">
      <c r="B7518" s="6">
        <v>101437</v>
      </c>
      <c r="C7518" s="9" t="s">
        <v>4409</v>
      </c>
      <c r="D7518" s="6" t="s">
        <v>1229</v>
      </c>
      <c r="E7518" s="11">
        <f t="shared" si="234"/>
        <v>5106.95</v>
      </c>
      <c r="F7518">
        <f t="shared" si="235"/>
        <v>101437</v>
      </c>
      <c r="H7518" s="76">
        <v>4533.03</v>
      </c>
      <c r="I7518" s="76">
        <v>5106.95</v>
      </c>
    </row>
    <row r="7519" spans="2:9" x14ac:dyDescent="0.25">
      <c r="B7519" s="6">
        <v>101438</v>
      </c>
      <c r="C7519" s="9" t="s">
        <v>1190</v>
      </c>
      <c r="D7519" s="6" t="s">
        <v>1229</v>
      </c>
      <c r="E7519" s="11">
        <f t="shared" si="234"/>
        <v>5106.95</v>
      </c>
      <c r="F7519">
        <f t="shared" si="235"/>
        <v>101438</v>
      </c>
      <c r="H7519" s="76">
        <v>4533.03</v>
      </c>
      <c r="I7519" s="76">
        <v>5106.95</v>
      </c>
    </row>
    <row r="7520" spans="2:9" x14ac:dyDescent="0.25">
      <c r="B7520" s="6">
        <v>101439</v>
      </c>
      <c r="C7520" s="9" t="s">
        <v>1191</v>
      </c>
      <c r="D7520" s="6" t="s">
        <v>1229</v>
      </c>
      <c r="E7520" s="11">
        <f t="shared" si="234"/>
        <v>3808.69</v>
      </c>
      <c r="F7520">
        <f t="shared" si="235"/>
        <v>101439</v>
      </c>
      <c r="H7520" s="76">
        <v>3407.06</v>
      </c>
      <c r="I7520" s="76">
        <v>3808.69</v>
      </c>
    </row>
    <row r="7521" spans="2:9" x14ac:dyDescent="0.25">
      <c r="B7521" s="6">
        <v>101440</v>
      </c>
      <c r="C7521" s="9" t="s">
        <v>4410</v>
      </c>
      <c r="D7521" s="6" t="s">
        <v>1229</v>
      </c>
      <c r="E7521" s="11">
        <f t="shared" si="234"/>
        <v>3808.69</v>
      </c>
      <c r="F7521">
        <f t="shared" si="235"/>
        <v>101440</v>
      </c>
      <c r="H7521" s="76">
        <v>3407.06</v>
      </c>
      <c r="I7521" s="76">
        <v>3808.69</v>
      </c>
    </row>
    <row r="7522" spans="2:9" x14ac:dyDescent="0.25">
      <c r="B7522" s="6">
        <v>101441</v>
      </c>
      <c r="C7522" s="9" t="s">
        <v>1193</v>
      </c>
      <c r="D7522" s="6" t="s">
        <v>1229</v>
      </c>
      <c r="E7522" s="11">
        <f t="shared" si="234"/>
        <v>3779.48</v>
      </c>
      <c r="F7522">
        <f t="shared" si="235"/>
        <v>101441</v>
      </c>
      <c r="H7522" s="76">
        <v>3381.73</v>
      </c>
      <c r="I7522" s="76">
        <v>3779.48</v>
      </c>
    </row>
    <row r="7523" spans="2:9" x14ac:dyDescent="0.25">
      <c r="B7523" s="6">
        <v>101443</v>
      </c>
      <c r="C7523" s="9" t="s">
        <v>1194</v>
      </c>
      <c r="D7523" s="6" t="s">
        <v>1229</v>
      </c>
      <c r="E7523" s="11">
        <f t="shared" si="234"/>
        <v>5106.95</v>
      </c>
      <c r="F7523">
        <f t="shared" si="235"/>
        <v>101443</v>
      </c>
      <c r="H7523" s="76">
        <v>4533.03</v>
      </c>
      <c r="I7523" s="76">
        <v>5106.95</v>
      </c>
    </row>
    <row r="7524" spans="2:9" x14ac:dyDescent="0.25">
      <c r="B7524" s="6">
        <v>101444</v>
      </c>
      <c r="C7524" s="9" t="s">
        <v>1197</v>
      </c>
      <c r="D7524" s="6" t="s">
        <v>1229</v>
      </c>
      <c r="E7524" s="11">
        <f t="shared" si="234"/>
        <v>4534.53</v>
      </c>
      <c r="F7524">
        <f t="shared" si="235"/>
        <v>101444</v>
      </c>
      <c r="H7524" s="76">
        <v>4066.51</v>
      </c>
      <c r="I7524" s="76">
        <v>4534.53</v>
      </c>
    </row>
    <row r="7525" spans="2:9" x14ac:dyDescent="0.25">
      <c r="B7525" s="6">
        <v>101445</v>
      </c>
      <c r="C7525" s="9" t="s">
        <v>1198</v>
      </c>
      <c r="D7525" s="6" t="s">
        <v>1229</v>
      </c>
      <c r="E7525" s="11">
        <f t="shared" si="234"/>
        <v>4553.8500000000004</v>
      </c>
      <c r="F7525">
        <f t="shared" si="235"/>
        <v>101445</v>
      </c>
      <c r="H7525" s="76">
        <v>4083.27</v>
      </c>
      <c r="I7525" s="76">
        <v>4553.8500000000004</v>
      </c>
    </row>
    <row r="7526" spans="2:9" x14ac:dyDescent="0.25">
      <c r="B7526" s="6">
        <v>101446</v>
      </c>
      <c r="C7526" s="9" t="s">
        <v>1199</v>
      </c>
      <c r="D7526" s="6" t="s">
        <v>1229</v>
      </c>
      <c r="E7526" s="11">
        <f t="shared" si="234"/>
        <v>4842.6899999999996</v>
      </c>
      <c r="F7526">
        <f t="shared" si="235"/>
        <v>101446</v>
      </c>
      <c r="H7526" s="76">
        <v>4374.67</v>
      </c>
      <c r="I7526" s="76">
        <v>4842.6899999999996</v>
      </c>
    </row>
    <row r="7527" spans="2:9" x14ac:dyDescent="0.25">
      <c r="B7527" s="6">
        <v>101447</v>
      </c>
      <c r="C7527" s="9" t="s">
        <v>1200</v>
      </c>
      <c r="D7527" s="6" t="s">
        <v>1229</v>
      </c>
      <c r="E7527" s="11">
        <f t="shared" si="234"/>
        <v>4740.63</v>
      </c>
      <c r="F7527">
        <f t="shared" si="235"/>
        <v>101447</v>
      </c>
      <c r="H7527" s="76">
        <v>4286.17</v>
      </c>
      <c r="I7527" s="76">
        <v>4740.63</v>
      </c>
    </row>
    <row r="7528" spans="2:9" x14ac:dyDescent="0.25">
      <c r="B7528" s="6">
        <v>101448</v>
      </c>
      <c r="C7528" s="9" t="s">
        <v>1201</v>
      </c>
      <c r="D7528" s="6" t="s">
        <v>1229</v>
      </c>
      <c r="E7528" s="11">
        <f t="shared" si="234"/>
        <v>4842.6899999999996</v>
      </c>
      <c r="F7528">
        <f t="shared" si="235"/>
        <v>101448</v>
      </c>
      <c r="H7528" s="76">
        <v>4374.67</v>
      </c>
      <c r="I7528" s="76">
        <v>4842.6899999999996</v>
      </c>
    </row>
    <row r="7529" spans="2:9" x14ac:dyDescent="0.25">
      <c r="B7529" s="6">
        <v>101449</v>
      </c>
      <c r="C7529" s="9" t="s">
        <v>4411</v>
      </c>
      <c r="D7529" s="6" t="s">
        <v>1229</v>
      </c>
      <c r="E7529" s="11">
        <f t="shared" si="234"/>
        <v>3713.15</v>
      </c>
      <c r="F7529">
        <f t="shared" si="235"/>
        <v>101449</v>
      </c>
      <c r="H7529" s="76">
        <v>3324.21</v>
      </c>
      <c r="I7529" s="76">
        <v>3713.15</v>
      </c>
    </row>
    <row r="7530" spans="2:9" x14ac:dyDescent="0.25">
      <c r="B7530" s="6">
        <v>101451</v>
      </c>
      <c r="C7530" s="9" t="s">
        <v>1204</v>
      </c>
      <c r="D7530" s="6" t="s">
        <v>1229</v>
      </c>
      <c r="E7530" s="11">
        <f t="shared" si="234"/>
        <v>4524.88</v>
      </c>
      <c r="F7530">
        <f t="shared" si="235"/>
        <v>101451</v>
      </c>
      <c r="H7530" s="76">
        <v>4058.15</v>
      </c>
      <c r="I7530" s="76">
        <v>4524.88</v>
      </c>
    </row>
    <row r="7531" spans="2:9" x14ac:dyDescent="0.25">
      <c r="B7531" s="6">
        <v>101452</v>
      </c>
      <c r="C7531" s="9" t="s">
        <v>4412</v>
      </c>
      <c r="D7531" s="6" t="s">
        <v>1229</v>
      </c>
      <c r="E7531" s="11">
        <f t="shared" si="234"/>
        <v>3626.17</v>
      </c>
      <c r="F7531">
        <f t="shared" si="235"/>
        <v>101452</v>
      </c>
      <c r="H7531" s="76">
        <v>3275.57</v>
      </c>
      <c r="I7531" s="76">
        <v>3626.17</v>
      </c>
    </row>
    <row r="7532" spans="2:9" x14ac:dyDescent="0.25">
      <c r="B7532" s="6">
        <v>101453</v>
      </c>
      <c r="C7532" s="9" t="s">
        <v>1206</v>
      </c>
      <c r="D7532" s="6" t="s">
        <v>1229</v>
      </c>
      <c r="E7532" s="11">
        <f t="shared" si="234"/>
        <v>4706.5</v>
      </c>
      <c r="F7532">
        <f t="shared" si="235"/>
        <v>101453</v>
      </c>
      <c r="H7532" s="76">
        <v>4239.7700000000004</v>
      </c>
      <c r="I7532" s="76">
        <v>4706.5</v>
      </c>
    </row>
    <row r="7533" spans="2:9" x14ac:dyDescent="0.25">
      <c r="B7533" s="6">
        <v>101454</v>
      </c>
      <c r="C7533" s="9" t="s">
        <v>4413</v>
      </c>
      <c r="D7533" s="6" t="s">
        <v>1229</v>
      </c>
      <c r="E7533" s="11">
        <f t="shared" si="234"/>
        <v>5322.4</v>
      </c>
      <c r="F7533">
        <f t="shared" si="235"/>
        <v>101454</v>
      </c>
      <c r="H7533" s="76">
        <v>4773.9399999999996</v>
      </c>
      <c r="I7533" s="76">
        <v>5322.4</v>
      </c>
    </row>
    <row r="7534" spans="2:9" x14ac:dyDescent="0.25">
      <c r="B7534" s="6">
        <v>101456</v>
      </c>
      <c r="C7534" s="9" t="s">
        <v>4414</v>
      </c>
      <c r="D7534" s="6" t="s">
        <v>1229</v>
      </c>
      <c r="E7534" s="11">
        <f t="shared" si="234"/>
        <v>5240.79</v>
      </c>
      <c r="F7534">
        <f t="shared" si="235"/>
        <v>101456</v>
      </c>
      <c r="H7534" s="76">
        <v>4600.8100000000004</v>
      </c>
      <c r="I7534" s="76">
        <v>5240.79</v>
      </c>
    </row>
    <row r="7535" spans="2:9" x14ac:dyDescent="0.25">
      <c r="B7535" s="6">
        <v>101457</v>
      </c>
      <c r="C7535" s="9" t="s">
        <v>4415</v>
      </c>
      <c r="D7535" s="6" t="s">
        <v>1229</v>
      </c>
      <c r="E7535" s="11">
        <f t="shared" si="234"/>
        <v>4506.12</v>
      </c>
      <c r="F7535">
        <f t="shared" si="235"/>
        <v>101457</v>
      </c>
      <c r="H7535" s="76">
        <v>4011.95</v>
      </c>
      <c r="I7535" s="76">
        <v>4506.12</v>
      </c>
    </row>
    <row r="7536" spans="2:9" x14ac:dyDescent="0.25">
      <c r="B7536" s="6">
        <v>101458</v>
      </c>
      <c r="C7536" s="9" t="s">
        <v>4416</v>
      </c>
      <c r="D7536" s="6" t="s">
        <v>1229</v>
      </c>
      <c r="E7536" s="11">
        <f t="shared" si="234"/>
        <v>4456.74</v>
      </c>
      <c r="F7536">
        <f t="shared" si="235"/>
        <v>101458</v>
      </c>
      <c r="H7536" s="76">
        <v>3995.56</v>
      </c>
      <c r="I7536" s="76">
        <v>4456.74</v>
      </c>
    </row>
    <row r="7537" spans="2:9" x14ac:dyDescent="0.25">
      <c r="B7537" s="6">
        <v>101459</v>
      </c>
      <c r="C7537" s="9" t="s">
        <v>1212</v>
      </c>
      <c r="D7537" s="6" t="s">
        <v>1229</v>
      </c>
      <c r="E7537" s="11">
        <f t="shared" si="234"/>
        <v>4048.83</v>
      </c>
      <c r="F7537">
        <f t="shared" si="235"/>
        <v>101459</v>
      </c>
      <c r="H7537" s="76">
        <v>3645.27</v>
      </c>
      <c r="I7537" s="76">
        <v>4048.83</v>
      </c>
    </row>
    <row r="7538" spans="2:9" x14ac:dyDescent="0.25">
      <c r="B7538" s="6">
        <v>101460</v>
      </c>
      <c r="C7538" s="9" t="s">
        <v>1336</v>
      </c>
      <c r="D7538" s="6" t="s">
        <v>1229</v>
      </c>
      <c r="E7538" s="11">
        <f t="shared" si="234"/>
        <v>3688.32</v>
      </c>
      <c r="F7538">
        <f t="shared" si="235"/>
        <v>101460</v>
      </c>
      <c r="H7538" s="76">
        <v>3329.48</v>
      </c>
      <c r="I7538" s="76">
        <v>3688.32</v>
      </c>
    </row>
    <row r="7539" spans="2:9" x14ac:dyDescent="0.25">
      <c r="B7539" s="809"/>
      <c r="C7539"/>
      <c r="D7539" s="809"/>
      <c r="E7539" s="11"/>
      <c r="H7539" s="76"/>
      <c r="I7539" s="76"/>
    </row>
    <row r="7540" spans="2:9" x14ac:dyDescent="0.25">
      <c r="B7540" s="809"/>
      <c r="C7540"/>
      <c r="D7540" s="809"/>
      <c r="E7540" s="11"/>
      <c r="H7540" s="76"/>
      <c r="I7540" s="76"/>
    </row>
    <row r="7541" spans="2:9" x14ac:dyDescent="0.25">
      <c r="B7541" s="809"/>
      <c r="C7541"/>
      <c r="D7541" s="809"/>
      <c r="E7541" s="11"/>
      <c r="H7541" s="76"/>
      <c r="I7541" s="76"/>
    </row>
    <row r="7542" spans="2:9" x14ac:dyDescent="0.25">
      <c r="B7542" s="809"/>
      <c r="C7542"/>
      <c r="D7542" s="809"/>
      <c r="E7542" s="11"/>
      <c r="H7542" s="76"/>
      <c r="I7542" s="76"/>
    </row>
    <row r="7543" spans="2:9" x14ac:dyDescent="0.25">
      <c r="B7543" s="809"/>
      <c r="C7543"/>
      <c r="D7543" s="809"/>
      <c r="E7543" s="11"/>
      <c r="H7543" s="76"/>
      <c r="I7543" s="76"/>
    </row>
    <row r="7544" spans="2:9" x14ac:dyDescent="0.25">
      <c r="B7544" s="809"/>
      <c r="C7544"/>
      <c r="D7544" s="809"/>
      <c r="E7544" s="11"/>
      <c r="H7544" s="76"/>
      <c r="I7544" s="76"/>
    </row>
    <row r="7545" spans="2:9" x14ac:dyDescent="0.25">
      <c r="B7545" s="809"/>
      <c r="C7545"/>
      <c r="D7545" s="809"/>
      <c r="E7545" s="11"/>
      <c r="H7545" s="76"/>
      <c r="I7545" s="76"/>
    </row>
    <row r="7546" spans="2:9" x14ac:dyDescent="0.25">
      <c r="B7546" s="809"/>
      <c r="C7546"/>
      <c r="D7546" s="809"/>
      <c r="E7546" s="11"/>
      <c r="H7546" s="76"/>
      <c r="I7546" s="76"/>
    </row>
    <row r="7547" spans="2:9" x14ac:dyDescent="0.25">
      <c r="B7547" s="809"/>
      <c r="C7547"/>
      <c r="D7547" s="809"/>
      <c r="E7547" s="11"/>
      <c r="H7547" s="76"/>
      <c r="I7547" s="76"/>
    </row>
    <row r="7548" spans="2:9" x14ac:dyDescent="0.25">
      <c r="B7548" s="809"/>
      <c r="C7548"/>
      <c r="D7548" s="809"/>
      <c r="E7548" s="11"/>
      <c r="H7548" s="76"/>
      <c r="I7548" s="76"/>
    </row>
    <row r="7549" spans="2:9" x14ac:dyDescent="0.25">
      <c r="B7549" s="809"/>
      <c r="C7549"/>
      <c r="D7549" s="809"/>
      <c r="E7549" s="11"/>
      <c r="H7549" s="76"/>
      <c r="I7549" s="76"/>
    </row>
    <row r="7550" spans="2:9" x14ac:dyDescent="0.25">
      <c r="B7550" s="809"/>
      <c r="C7550"/>
      <c r="D7550" s="809"/>
      <c r="E7550" s="11"/>
      <c r="H7550" s="76"/>
      <c r="I7550" s="76"/>
    </row>
    <row r="7551" spans="2:9" x14ac:dyDescent="0.25">
      <c r="B7551" s="809"/>
      <c r="C7551"/>
      <c r="D7551" s="809"/>
      <c r="E7551" s="11"/>
      <c r="H7551" s="76"/>
      <c r="I7551" s="76"/>
    </row>
    <row r="7552" spans="2:9" x14ac:dyDescent="0.25">
      <c r="B7552" s="809"/>
      <c r="C7552"/>
      <c r="D7552" s="809"/>
      <c r="E7552" s="11"/>
      <c r="H7552" s="76"/>
      <c r="I7552" s="76"/>
    </row>
    <row r="7553" spans="2:9" x14ac:dyDescent="0.25">
      <c r="B7553" s="809"/>
      <c r="C7553"/>
      <c r="D7553" s="809"/>
      <c r="E7553" s="11"/>
      <c r="H7553" s="76"/>
      <c r="I7553" s="76"/>
    </row>
    <row r="7554" spans="2:9" x14ac:dyDescent="0.25">
      <c r="B7554" s="809"/>
      <c r="C7554"/>
      <c r="D7554" s="809"/>
      <c r="E7554" s="11"/>
      <c r="H7554" s="76"/>
      <c r="I7554" s="76"/>
    </row>
    <row r="7555" spans="2:9" x14ac:dyDescent="0.25">
      <c r="B7555" s="809"/>
      <c r="E7555" s="11"/>
      <c r="H7555" s="76"/>
      <c r="I7555" s="76"/>
    </row>
    <row r="7556" spans="2:9" x14ac:dyDescent="0.25">
      <c r="E7556" s="11"/>
      <c r="H7556" s="76"/>
      <c r="I7556" s="76"/>
    </row>
    <row r="7557" spans="2:9" x14ac:dyDescent="0.25">
      <c r="E7557" s="11"/>
      <c r="H7557" s="76"/>
      <c r="I7557" s="76"/>
    </row>
    <row r="7558" spans="2:9" x14ac:dyDescent="0.25">
      <c r="E7558" s="11"/>
      <c r="H7558" s="76"/>
      <c r="I7558" s="76"/>
    </row>
    <row r="7559" spans="2:9" x14ac:dyDescent="0.25">
      <c r="E7559" s="11"/>
      <c r="H7559" s="76"/>
      <c r="I7559" s="76"/>
    </row>
    <row r="7560" spans="2:9" x14ac:dyDescent="0.25">
      <c r="E7560" s="11"/>
      <c r="H7560" s="76"/>
      <c r="I7560" s="76"/>
    </row>
    <row r="7561" spans="2:9" x14ac:dyDescent="0.25">
      <c r="E7561" s="11"/>
      <c r="H7561" s="76"/>
      <c r="I7561" s="76"/>
    </row>
    <row r="7562" spans="2:9" x14ac:dyDescent="0.25">
      <c r="E7562" s="11"/>
      <c r="H7562" s="76"/>
      <c r="I7562" s="76"/>
    </row>
    <row r="7563" spans="2:9" x14ac:dyDescent="0.25">
      <c r="E7563" s="11"/>
      <c r="H7563" s="76"/>
      <c r="I7563" s="76"/>
    </row>
    <row r="7564" spans="2:9" x14ac:dyDescent="0.25">
      <c r="E7564" s="11"/>
      <c r="H7564" s="76"/>
      <c r="I7564" s="76"/>
    </row>
  </sheetData>
  <pageMargins left="0.511811024" right="0.511811024" top="0.78740157499999996" bottom="0.78740157499999996" header="0.31496062000000002" footer="0.31496062000000002"/>
  <pageSetup paperSize="9" scale="3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dimension ref="A1:J7337"/>
  <sheetViews>
    <sheetView topLeftCell="D4836" zoomScale="85" zoomScaleNormal="85" workbookViewId="0">
      <selection activeCell="J4872" sqref="J4872"/>
    </sheetView>
  </sheetViews>
  <sheetFormatPr defaultRowHeight="15" x14ac:dyDescent="0.25"/>
  <cols>
    <col min="1" max="1" width="10.7109375" style="6" customWidth="1"/>
    <col min="2" max="2" width="120.7109375" style="9" customWidth="1"/>
    <col min="3" max="3" width="10.7109375" style="6" customWidth="1"/>
    <col min="4" max="4" width="12.7109375" customWidth="1"/>
    <col min="6" max="6" width="16" customWidth="1"/>
    <col min="7" max="7" width="20.140625" bestFit="1" customWidth="1"/>
    <col min="8" max="8" width="12.42578125" bestFit="1" customWidth="1"/>
    <col min="9" max="9" width="11.5703125" customWidth="1"/>
    <col min="10" max="10" width="23.42578125" customWidth="1"/>
  </cols>
  <sheetData>
    <row r="1" spans="1:10" ht="16.5" thickBot="1" x14ac:dyDescent="0.3">
      <c r="A1" s="1" t="s">
        <v>8521</v>
      </c>
      <c r="B1" s="2" t="s">
        <v>8522</v>
      </c>
      <c r="C1" s="1" t="s">
        <v>1348</v>
      </c>
      <c r="D1" s="1" t="s">
        <v>3</v>
      </c>
      <c r="F1" s="1" t="s">
        <v>4</v>
      </c>
      <c r="G1" s="1" t="s">
        <v>5</v>
      </c>
    </row>
    <row r="2" spans="1:10" ht="15.75" thickBot="1" x14ac:dyDescent="0.3">
      <c r="A2" s="6">
        <v>38605</v>
      </c>
      <c r="B2" s="9" t="s">
        <v>18996</v>
      </c>
      <c r="C2" s="6" t="s">
        <v>18997</v>
      </c>
      <c r="D2" s="11">
        <f>IF($J$2=$F$1,F2,G2)</f>
        <v>162.58000000000001</v>
      </c>
      <c r="F2" s="403">
        <v>162.58000000000001</v>
      </c>
      <c r="G2" s="403">
        <v>162.58000000000001</v>
      </c>
      <c r="H2" t="b">
        <f>F2=G2</f>
        <v>1</v>
      </c>
      <c r="J2" s="12" t="str">
        <f>'SINAPI ABRIL 2024-SERVIÇOS'!K2</f>
        <v>NÃO DESONERADO</v>
      </c>
    </row>
    <row r="3" spans="1:10" x14ac:dyDescent="0.25">
      <c r="A3" s="4">
        <v>11270</v>
      </c>
      <c r="B3" s="8" t="s">
        <v>18998</v>
      </c>
      <c r="C3" s="4" t="s">
        <v>18997</v>
      </c>
      <c r="D3" s="11">
        <f t="shared" ref="D3:D66" si="0">IF($J$2=$F$1,F3,G3)</f>
        <v>2.74</v>
      </c>
      <c r="F3" s="803">
        <v>2.74</v>
      </c>
      <c r="G3" s="803">
        <v>2.74</v>
      </c>
      <c r="H3" t="b">
        <f t="shared" ref="H3:H66" si="1">F3=G3</f>
        <v>1</v>
      </c>
    </row>
    <row r="4" spans="1:10" x14ac:dyDescent="0.25">
      <c r="A4" s="6">
        <v>412</v>
      </c>
      <c r="B4" s="9" t="s">
        <v>18999</v>
      </c>
      <c r="C4" s="6" t="s">
        <v>18997</v>
      </c>
      <c r="D4" s="11">
        <f t="shared" si="0"/>
        <v>1.38</v>
      </c>
      <c r="F4" s="802">
        <v>1.38</v>
      </c>
      <c r="G4" s="802">
        <v>1.38</v>
      </c>
      <c r="H4" t="b">
        <f t="shared" si="1"/>
        <v>1</v>
      </c>
    </row>
    <row r="5" spans="1:10" x14ac:dyDescent="0.25">
      <c r="A5" s="4">
        <v>414</v>
      </c>
      <c r="B5" s="8" t="s">
        <v>19000</v>
      </c>
      <c r="C5" s="4" t="s">
        <v>18997</v>
      </c>
      <c r="D5" s="11">
        <f t="shared" si="0"/>
        <v>0.08</v>
      </c>
      <c r="F5" s="803">
        <v>0.08</v>
      </c>
      <c r="G5" s="803">
        <v>0.08</v>
      </c>
      <c r="H5" t="b">
        <f>F5=G5</f>
        <v>1</v>
      </c>
    </row>
    <row r="6" spans="1:10" x14ac:dyDescent="0.25">
      <c r="A6" s="6">
        <v>410</v>
      </c>
      <c r="B6" s="9" t="s">
        <v>19001</v>
      </c>
      <c r="C6" s="6" t="s">
        <v>18997</v>
      </c>
      <c r="D6" s="11">
        <f t="shared" si="0"/>
        <v>0.21</v>
      </c>
      <c r="F6" s="802">
        <v>0.21</v>
      </c>
      <c r="G6" s="802">
        <v>0.21</v>
      </c>
      <c r="H6" t="b">
        <f t="shared" si="1"/>
        <v>1</v>
      </c>
    </row>
    <row r="7" spans="1:10" x14ac:dyDescent="0.25">
      <c r="A7" s="4">
        <v>411</v>
      </c>
      <c r="B7" s="8" t="s">
        <v>19002</v>
      </c>
      <c r="C7" s="4" t="s">
        <v>18997</v>
      </c>
      <c r="D7" s="11">
        <f t="shared" si="0"/>
        <v>0.27</v>
      </c>
      <c r="F7" s="803">
        <v>0.27</v>
      </c>
      <c r="G7" s="803">
        <v>0.27</v>
      </c>
      <c r="H7" t="b">
        <f t="shared" si="1"/>
        <v>1</v>
      </c>
    </row>
    <row r="8" spans="1:10" x14ac:dyDescent="0.25">
      <c r="A8" s="6">
        <v>408</v>
      </c>
      <c r="B8" s="9" t="s">
        <v>19003</v>
      </c>
      <c r="C8" s="6" t="s">
        <v>18997</v>
      </c>
      <c r="D8" s="11">
        <f t="shared" si="0"/>
        <v>1.34</v>
      </c>
      <c r="F8" s="802">
        <v>1.34</v>
      </c>
      <c r="G8" s="802">
        <v>1.34</v>
      </c>
      <c r="H8" t="b">
        <f t="shared" si="1"/>
        <v>1</v>
      </c>
    </row>
    <row r="9" spans="1:10" x14ac:dyDescent="0.25">
      <c r="A9" s="4">
        <v>39131</v>
      </c>
      <c r="B9" s="8" t="s">
        <v>19004</v>
      </c>
      <c r="C9" s="4" t="s">
        <v>18997</v>
      </c>
      <c r="D9" s="11">
        <f t="shared" si="0"/>
        <v>4.18</v>
      </c>
      <c r="F9" s="803">
        <v>4.18</v>
      </c>
      <c r="G9" s="803">
        <v>4.18</v>
      </c>
      <c r="H9" t="b">
        <f t="shared" si="1"/>
        <v>1</v>
      </c>
    </row>
    <row r="10" spans="1:10" x14ac:dyDescent="0.25">
      <c r="A10" s="6">
        <v>394</v>
      </c>
      <c r="B10" s="9" t="s">
        <v>19005</v>
      </c>
      <c r="C10" s="6" t="s">
        <v>18997</v>
      </c>
      <c r="D10" s="11">
        <f t="shared" si="0"/>
        <v>4.2300000000000004</v>
      </c>
      <c r="F10" s="802">
        <v>4.2300000000000004</v>
      </c>
      <c r="G10" s="802">
        <v>4.2300000000000004</v>
      </c>
      <c r="H10" t="b">
        <f t="shared" si="1"/>
        <v>1</v>
      </c>
    </row>
    <row r="11" spans="1:10" x14ac:dyDescent="0.25">
      <c r="A11" s="4">
        <v>39130</v>
      </c>
      <c r="B11" s="8" t="s">
        <v>19006</v>
      </c>
      <c r="C11" s="4" t="s">
        <v>18997</v>
      </c>
      <c r="D11" s="11">
        <f t="shared" si="0"/>
        <v>3.82</v>
      </c>
      <c r="F11" s="803">
        <v>3.82</v>
      </c>
      <c r="G11" s="803">
        <v>3.82</v>
      </c>
      <c r="H11" t="b">
        <f t="shared" si="1"/>
        <v>1</v>
      </c>
    </row>
    <row r="12" spans="1:10" x14ac:dyDescent="0.25">
      <c r="A12" s="6">
        <v>395</v>
      </c>
      <c r="B12" s="9" t="s">
        <v>19007</v>
      </c>
      <c r="C12" s="6" t="s">
        <v>18997</v>
      </c>
      <c r="D12" s="11">
        <f t="shared" si="0"/>
        <v>4.08</v>
      </c>
      <c r="F12" s="802">
        <v>4.08</v>
      </c>
      <c r="G12" s="802">
        <v>4.08</v>
      </c>
      <c r="H12" t="b">
        <f t="shared" si="1"/>
        <v>1</v>
      </c>
    </row>
    <row r="13" spans="1:10" x14ac:dyDescent="0.25">
      <c r="A13" s="4">
        <v>39127</v>
      </c>
      <c r="B13" s="8" t="s">
        <v>19008</v>
      </c>
      <c r="C13" s="4" t="s">
        <v>18997</v>
      </c>
      <c r="D13" s="11">
        <f t="shared" si="0"/>
        <v>2.0099999999999998</v>
      </c>
      <c r="F13" s="803">
        <v>2.0099999999999998</v>
      </c>
      <c r="G13" s="803">
        <v>2.0099999999999998</v>
      </c>
      <c r="H13" t="b">
        <f t="shared" si="1"/>
        <v>1</v>
      </c>
    </row>
    <row r="14" spans="1:10" x14ac:dyDescent="0.25">
      <c r="A14" s="6">
        <v>392</v>
      </c>
      <c r="B14" s="9" t="s">
        <v>19009</v>
      </c>
      <c r="C14" s="6" t="s">
        <v>18997</v>
      </c>
      <c r="D14" s="11">
        <f t="shared" si="0"/>
        <v>2.06</v>
      </c>
      <c r="F14" s="802">
        <v>2.06</v>
      </c>
      <c r="G14" s="802">
        <v>2.06</v>
      </c>
      <c r="H14" t="b">
        <f t="shared" si="1"/>
        <v>1</v>
      </c>
    </row>
    <row r="15" spans="1:10" x14ac:dyDescent="0.25">
      <c r="A15" s="4">
        <v>39129</v>
      </c>
      <c r="B15" s="8" t="s">
        <v>19010</v>
      </c>
      <c r="C15" s="4" t="s">
        <v>18997</v>
      </c>
      <c r="D15" s="11">
        <f t="shared" si="0"/>
        <v>2.35</v>
      </c>
      <c r="F15" s="803">
        <v>2.35</v>
      </c>
      <c r="G15" s="803">
        <v>2.35</v>
      </c>
      <c r="H15" t="b">
        <f t="shared" si="1"/>
        <v>1</v>
      </c>
    </row>
    <row r="16" spans="1:10" x14ac:dyDescent="0.25">
      <c r="A16" s="6">
        <v>393</v>
      </c>
      <c r="B16" s="9" t="s">
        <v>19011</v>
      </c>
      <c r="C16" s="6" t="s">
        <v>18997</v>
      </c>
      <c r="D16" s="11">
        <f t="shared" si="0"/>
        <v>2.46</v>
      </c>
      <c r="F16" s="802">
        <v>2.46</v>
      </c>
      <c r="G16" s="802">
        <v>2.46</v>
      </c>
      <c r="H16" t="b">
        <f t="shared" si="1"/>
        <v>1</v>
      </c>
    </row>
    <row r="17" spans="1:8" x14ac:dyDescent="0.25">
      <c r="A17" s="4">
        <v>39133</v>
      </c>
      <c r="B17" s="8" t="s">
        <v>19012</v>
      </c>
      <c r="C17" s="4" t="s">
        <v>18997</v>
      </c>
      <c r="D17" s="11">
        <f t="shared" si="0"/>
        <v>5.49</v>
      </c>
      <c r="F17" s="803">
        <v>5.49</v>
      </c>
      <c r="G17" s="803">
        <v>5.49</v>
      </c>
      <c r="H17" t="b">
        <f t="shared" si="1"/>
        <v>1</v>
      </c>
    </row>
    <row r="18" spans="1:8" x14ac:dyDescent="0.25">
      <c r="A18" s="6">
        <v>397</v>
      </c>
      <c r="B18" s="9" t="s">
        <v>19013</v>
      </c>
      <c r="C18" s="6" t="s">
        <v>18997</v>
      </c>
      <c r="D18" s="11">
        <f t="shared" si="0"/>
        <v>6.07</v>
      </c>
      <c r="F18" s="802">
        <v>6.07</v>
      </c>
      <c r="G18" s="802">
        <v>6.07</v>
      </c>
      <c r="H18" t="b">
        <f t="shared" si="1"/>
        <v>1</v>
      </c>
    </row>
    <row r="19" spans="1:8" x14ac:dyDescent="0.25">
      <c r="A19" s="4">
        <v>39132</v>
      </c>
      <c r="B19" s="8" t="s">
        <v>19014</v>
      </c>
      <c r="C19" s="4" t="s">
        <v>18997</v>
      </c>
      <c r="D19" s="11">
        <f t="shared" si="0"/>
        <v>4.3899999999999997</v>
      </c>
      <c r="F19" s="803">
        <v>4.3899999999999997</v>
      </c>
      <c r="G19" s="803">
        <v>4.3899999999999997</v>
      </c>
      <c r="H19" t="b">
        <f t="shared" si="1"/>
        <v>1</v>
      </c>
    </row>
    <row r="20" spans="1:8" x14ac:dyDescent="0.25">
      <c r="A20" s="6">
        <v>396</v>
      </c>
      <c r="B20" s="9" t="s">
        <v>19015</v>
      </c>
      <c r="C20" s="6" t="s">
        <v>18997</v>
      </c>
      <c r="D20" s="11">
        <f t="shared" si="0"/>
        <v>4.71</v>
      </c>
      <c r="F20" s="802">
        <v>4.71</v>
      </c>
      <c r="G20" s="802">
        <v>4.71</v>
      </c>
      <c r="H20" t="b">
        <f t="shared" si="1"/>
        <v>1</v>
      </c>
    </row>
    <row r="21" spans="1:8" x14ac:dyDescent="0.25">
      <c r="A21" s="4">
        <v>39135</v>
      </c>
      <c r="B21" s="8" t="s">
        <v>19016</v>
      </c>
      <c r="C21" s="4" t="s">
        <v>18997</v>
      </c>
      <c r="D21" s="11">
        <f t="shared" si="0"/>
        <v>8.7899999999999991</v>
      </c>
      <c r="F21" s="803">
        <v>8.7899999999999991</v>
      </c>
      <c r="G21" s="803">
        <v>8.7899999999999991</v>
      </c>
      <c r="H21" t="b">
        <f t="shared" si="1"/>
        <v>1</v>
      </c>
    </row>
    <row r="22" spans="1:8" x14ac:dyDescent="0.25">
      <c r="A22" s="6">
        <v>39128</v>
      </c>
      <c r="B22" s="9" t="s">
        <v>19017</v>
      </c>
      <c r="C22" s="6" t="s">
        <v>18997</v>
      </c>
      <c r="D22" s="11">
        <f t="shared" si="0"/>
        <v>2.19</v>
      </c>
      <c r="F22" s="802">
        <v>2.19</v>
      </c>
      <c r="G22" s="802">
        <v>2.19</v>
      </c>
      <c r="H22" t="b">
        <f t="shared" si="1"/>
        <v>1</v>
      </c>
    </row>
    <row r="23" spans="1:8" x14ac:dyDescent="0.25">
      <c r="A23" s="4">
        <v>400</v>
      </c>
      <c r="B23" s="8" t="s">
        <v>19018</v>
      </c>
      <c r="C23" s="4" t="s">
        <v>18997</v>
      </c>
      <c r="D23" s="11">
        <f t="shared" si="0"/>
        <v>2.14</v>
      </c>
      <c r="F23" s="803">
        <v>2.14</v>
      </c>
      <c r="G23" s="803">
        <v>2.14</v>
      </c>
      <c r="H23" t="b">
        <f t="shared" si="1"/>
        <v>1</v>
      </c>
    </row>
    <row r="24" spans="1:8" x14ac:dyDescent="0.25">
      <c r="A24" s="6">
        <v>39125</v>
      </c>
      <c r="B24" s="9" t="s">
        <v>19019</v>
      </c>
      <c r="C24" s="6" t="s">
        <v>18997</v>
      </c>
      <c r="D24" s="11">
        <f t="shared" si="0"/>
        <v>2.19</v>
      </c>
      <c r="F24" s="802">
        <v>2.19</v>
      </c>
      <c r="G24" s="802">
        <v>2.19</v>
      </c>
      <c r="H24" t="b">
        <f t="shared" si="1"/>
        <v>1</v>
      </c>
    </row>
    <row r="25" spans="1:8" x14ac:dyDescent="0.25">
      <c r="A25" s="4">
        <v>39134</v>
      </c>
      <c r="B25" s="8" t="s">
        <v>19020</v>
      </c>
      <c r="C25" s="4" t="s">
        <v>18997</v>
      </c>
      <c r="D25" s="11">
        <f t="shared" si="0"/>
        <v>7.32</v>
      </c>
      <c r="F25" s="803">
        <v>7.32</v>
      </c>
      <c r="G25" s="803">
        <v>7.32</v>
      </c>
      <c r="H25" t="b">
        <f t="shared" si="1"/>
        <v>1</v>
      </c>
    </row>
    <row r="26" spans="1:8" x14ac:dyDescent="0.25">
      <c r="A26" s="6">
        <v>398</v>
      </c>
      <c r="B26" s="9" t="s">
        <v>19021</v>
      </c>
      <c r="C26" s="6" t="s">
        <v>18997</v>
      </c>
      <c r="D26" s="11">
        <f t="shared" si="0"/>
        <v>6.75</v>
      </c>
      <c r="F26" s="802">
        <v>6.75</v>
      </c>
      <c r="G26" s="802">
        <v>6.75</v>
      </c>
      <c r="H26" t="b">
        <f t="shared" si="1"/>
        <v>1</v>
      </c>
    </row>
    <row r="27" spans="1:8" x14ac:dyDescent="0.25">
      <c r="A27" s="4">
        <v>39126</v>
      </c>
      <c r="B27" s="8" t="s">
        <v>19022</v>
      </c>
      <c r="C27" s="4" t="s">
        <v>18997</v>
      </c>
      <c r="D27" s="11">
        <f t="shared" si="0"/>
        <v>9.89</v>
      </c>
      <c r="F27" s="803">
        <v>9.89</v>
      </c>
      <c r="G27" s="803">
        <v>9.89</v>
      </c>
      <c r="H27" t="b">
        <f t="shared" si="1"/>
        <v>1</v>
      </c>
    </row>
    <row r="28" spans="1:8" x14ac:dyDescent="0.25">
      <c r="A28" s="6">
        <v>399</v>
      </c>
      <c r="B28" s="9" t="s">
        <v>19023</v>
      </c>
      <c r="C28" s="6" t="s">
        <v>18997</v>
      </c>
      <c r="D28" s="11">
        <f t="shared" si="0"/>
        <v>8.7100000000000009</v>
      </c>
      <c r="F28" s="802">
        <v>8.7100000000000009</v>
      </c>
      <c r="G28" s="802">
        <v>8.7100000000000009</v>
      </c>
      <c r="H28" t="b">
        <f t="shared" si="1"/>
        <v>1</v>
      </c>
    </row>
    <row r="29" spans="1:8" x14ac:dyDescent="0.25">
      <c r="A29" s="4">
        <v>39158</v>
      </c>
      <c r="B29" s="8" t="s">
        <v>19024</v>
      </c>
      <c r="C29" s="4" t="s">
        <v>18997</v>
      </c>
      <c r="D29" s="11">
        <f t="shared" si="0"/>
        <v>23.39</v>
      </c>
      <c r="F29" s="803">
        <v>23.39</v>
      </c>
      <c r="G29" s="803">
        <v>23.39</v>
      </c>
      <c r="H29" t="b">
        <f t="shared" si="1"/>
        <v>1</v>
      </c>
    </row>
    <row r="30" spans="1:8" x14ac:dyDescent="0.25">
      <c r="A30" s="6">
        <v>39141</v>
      </c>
      <c r="B30" s="9" t="s">
        <v>19025</v>
      </c>
      <c r="C30" s="6" t="s">
        <v>18997</v>
      </c>
      <c r="D30" s="11">
        <f t="shared" si="0"/>
        <v>1.7</v>
      </c>
      <c r="F30" s="802">
        <v>1.7</v>
      </c>
      <c r="G30" s="802">
        <v>1.7</v>
      </c>
      <c r="H30" t="b">
        <f t="shared" si="1"/>
        <v>1</v>
      </c>
    </row>
    <row r="31" spans="1:8" x14ac:dyDescent="0.25">
      <c r="A31" s="4">
        <v>39140</v>
      </c>
      <c r="B31" s="8" t="s">
        <v>19026</v>
      </c>
      <c r="C31" s="4" t="s">
        <v>18997</v>
      </c>
      <c r="D31" s="11">
        <f t="shared" si="0"/>
        <v>1.54</v>
      </c>
      <c r="F31" s="803">
        <v>1.54</v>
      </c>
      <c r="G31" s="803">
        <v>1.54</v>
      </c>
      <c r="H31" t="b">
        <f t="shared" si="1"/>
        <v>1</v>
      </c>
    </row>
    <row r="32" spans="1:8" x14ac:dyDescent="0.25">
      <c r="A32" s="6">
        <v>39137</v>
      </c>
      <c r="B32" s="9" t="s">
        <v>19027</v>
      </c>
      <c r="C32" s="6" t="s">
        <v>18997</v>
      </c>
      <c r="D32" s="11">
        <f t="shared" si="0"/>
        <v>0.88</v>
      </c>
      <c r="F32" s="802">
        <v>0.88</v>
      </c>
      <c r="G32" s="802">
        <v>0.88</v>
      </c>
      <c r="H32" t="b">
        <f t="shared" si="1"/>
        <v>1</v>
      </c>
    </row>
    <row r="33" spans="1:8" x14ac:dyDescent="0.25">
      <c r="A33" s="4">
        <v>39139</v>
      </c>
      <c r="B33" s="8" t="s">
        <v>19028</v>
      </c>
      <c r="C33" s="4" t="s">
        <v>18997</v>
      </c>
      <c r="D33" s="11">
        <f t="shared" si="0"/>
        <v>1.28</v>
      </c>
      <c r="F33" s="803">
        <v>1.28</v>
      </c>
      <c r="G33" s="803">
        <v>1.28</v>
      </c>
      <c r="H33" t="b">
        <f t="shared" si="1"/>
        <v>1</v>
      </c>
    </row>
    <row r="34" spans="1:8" x14ac:dyDescent="0.25">
      <c r="A34" s="6">
        <v>39143</v>
      </c>
      <c r="B34" s="9" t="s">
        <v>19029</v>
      </c>
      <c r="C34" s="6" t="s">
        <v>18997</v>
      </c>
      <c r="D34" s="11">
        <f t="shared" si="0"/>
        <v>3.5</v>
      </c>
      <c r="F34" s="802">
        <v>3.5</v>
      </c>
      <c r="G34" s="802">
        <v>3.5</v>
      </c>
      <c r="H34" t="b">
        <f t="shared" si="1"/>
        <v>1</v>
      </c>
    </row>
    <row r="35" spans="1:8" x14ac:dyDescent="0.25">
      <c r="A35" s="4">
        <v>39142</v>
      </c>
      <c r="B35" s="8" t="s">
        <v>19030</v>
      </c>
      <c r="C35" s="4" t="s">
        <v>18997</v>
      </c>
      <c r="D35" s="11">
        <f t="shared" si="0"/>
        <v>2.5099999999999998</v>
      </c>
      <c r="F35" s="803">
        <v>2.5099999999999998</v>
      </c>
      <c r="G35" s="803">
        <v>2.5099999999999998</v>
      </c>
      <c r="H35" t="b">
        <f t="shared" si="1"/>
        <v>1</v>
      </c>
    </row>
    <row r="36" spans="1:8" x14ac:dyDescent="0.25">
      <c r="A36" s="6">
        <v>39138</v>
      </c>
      <c r="B36" s="9" t="s">
        <v>19031</v>
      </c>
      <c r="C36" s="6" t="s">
        <v>18997</v>
      </c>
      <c r="D36" s="11">
        <f t="shared" si="0"/>
        <v>0.94</v>
      </c>
      <c r="F36" s="802">
        <v>0.94</v>
      </c>
      <c r="G36" s="802">
        <v>0.94</v>
      </c>
      <c r="H36" t="b">
        <f t="shared" si="1"/>
        <v>1</v>
      </c>
    </row>
    <row r="37" spans="1:8" x14ac:dyDescent="0.25">
      <c r="A37" s="4">
        <v>39136</v>
      </c>
      <c r="B37" s="8" t="s">
        <v>19032</v>
      </c>
      <c r="C37" s="4" t="s">
        <v>18997</v>
      </c>
      <c r="D37" s="11">
        <f t="shared" si="0"/>
        <v>0.62</v>
      </c>
      <c r="F37" s="803">
        <v>0.62</v>
      </c>
      <c r="G37" s="803">
        <v>0.62</v>
      </c>
      <c r="H37" t="b">
        <f t="shared" si="1"/>
        <v>1</v>
      </c>
    </row>
    <row r="38" spans="1:8" x14ac:dyDescent="0.25">
      <c r="A38" s="6">
        <v>39144</v>
      </c>
      <c r="B38" s="9" t="s">
        <v>19033</v>
      </c>
      <c r="C38" s="6" t="s">
        <v>18997</v>
      </c>
      <c r="D38" s="11">
        <f t="shared" si="0"/>
        <v>4.08</v>
      </c>
      <c r="F38" s="802">
        <v>4.08</v>
      </c>
      <c r="G38" s="802">
        <v>4.08</v>
      </c>
      <c r="H38" t="b">
        <f t="shared" si="1"/>
        <v>1</v>
      </c>
    </row>
    <row r="39" spans="1:8" x14ac:dyDescent="0.25">
      <c r="A39" s="4">
        <v>39145</v>
      </c>
      <c r="B39" s="8" t="s">
        <v>19034</v>
      </c>
      <c r="C39" s="4" t="s">
        <v>18997</v>
      </c>
      <c r="D39" s="11">
        <f t="shared" si="0"/>
        <v>6.72</v>
      </c>
      <c r="F39" s="803">
        <v>6.72</v>
      </c>
      <c r="G39" s="803">
        <v>6.72</v>
      </c>
      <c r="H39" t="b">
        <f t="shared" si="1"/>
        <v>1</v>
      </c>
    </row>
    <row r="40" spans="1:8" x14ac:dyDescent="0.25">
      <c r="A40" s="6">
        <v>12615</v>
      </c>
      <c r="B40" s="9" t="s">
        <v>19035</v>
      </c>
      <c r="C40" s="6" t="s">
        <v>18997</v>
      </c>
      <c r="D40" s="11">
        <f t="shared" si="0"/>
        <v>11.18</v>
      </c>
      <c r="F40" s="802">
        <v>11.18</v>
      </c>
      <c r="G40" s="802">
        <v>11.18</v>
      </c>
      <c r="H40" t="b">
        <f t="shared" si="1"/>
        <v>1</v>
      </c>
    </row>
    <row r="41" spans="1:8" x14ac:dyDescent="0.25">
      <c r="A41" s="4">
        <v>11927</v>
      </c>
      <c r="B41" s="8" t="s">
        <v>19036</v>
      </c>
      <c r="C41" s="4" t="s">
        <v>18997</v>
      </c>
      <c r="D41" s="11">
        <f t="shared" si="0"/>
        <v>8.1999999999999993</v>
      </c>
      <c r="F41" s="803">
        <v>8.1999999999999993</v>
      </c>
      <c r="G41" s="803">
        <v>8.1999999999999993</v>
      </c>
      <c r="H41" t="b">
        <f t="shared" si="1"/>
        <v>1</v>
      </c>
    </row>
    <row r="42" spans="1:8" x14ac:dyDescent="0.25">
      <c r="A42" s="6">
        <v>11928</v>
      </c>
      <c r="B42" s="9" t="s">
        <v>19037</v>
      </c>
      <c r="C42" s="6" t="s">
        <v>18997</v>
      </c>
      <c r="D42" s="11">
        <f t="shared" si="0"/>
        <v>9.39</v>
      </c>
      <c r="F42" s="802">
        <v>9.39</v>
      </c>
      <c r="G42" s="802">
        <v>9.39</v>
      </c>
      <c r="H42" t="b">
        <f t="shared" si="1"/>
        <v>1</v>
      </c>
    </row>
    <row r="43" spans="1:8" x14ac:dyDescent="0.25">
      <c r="A43" s="4">
        <v>11929</v>
      </c>
      <c r="B43" s="8" t="s">
        <v>19038</v>
      </c>
      <c r="C43" s="4" t="s">
        <v>18997</v>
      </c>
      <c r="D43" s="11">
        <f t="shared" si="0"/>
        <v>14.53</v>
      </c>
      <c r="F43" s="803">
        <v>14.53</v>
      </c>
      <c r="G43" s="803">
        <v>14.53</v>
      </c>
      <c r="H43" t="b">
        <f t="shared" si="1"/>
        <v>1</v>
      </c>
    </row>
    <row r="44" spans="1:8" x14ac:dyDescent="0.25">
      <c r="A44" s="6">
        <v>36801</v>
      </c>
      <c r="B44" s="9" t="s">
        <v>19039</v>
      </c>
      <c r="C44" s="6" t="s">
        <v>18997</v>
      </c>
      <c r="D44" s="11">
        <f t="shared" si="0"/>
        <v>37.92</v>
      </c>
      <c r="F44" s="802">
        <v>37.92</v>
      </c>
      <c r="G44" s="802">
        <v>37.92</v>
      </c>
      <c r="H44" t="b">
        <f t="shared" si="1"/>
        <v>1</v>
      </c>
    </row>
    <row r="45" spans="1:8" x14ac:dyDescent="0.25">
      <c r="A45" s="4">
        <v>36246</v>
      </c>
      <c r="B45" s="8" t="s">
        <v>19040</v>
      </c>
      <c r="C45" s="4" t="s">
        <v>1349</v>
      </c>
      <c r="D45" s="11">
        <f t="shared" si="0"/>
        <v>4.42</v>
      </c>
      <c r="F45" s="803">
        <v>4.42</v>
      </c>
      <c r="G45" s="803">
        <v>4.42</v>
      </c>
      <c r="H45" t="b">
        <f t="shared" si="1"/>
        <v>1</v>
      </c>
    </row>
    <row r="46" spans="1:8" x14ac:dyDescent="0.25">
      <c r="A46" s="6">
        <v>37600</v>
      </c>
      <c r="B46" s="9" t="s">
        <v>19041</v>
      </c>
      <c r="C46" s="6" t="s">
        <v>18997</v>
      </c>
      <c r="D46" s="11">
        <f t="shared" si="0"/>
        <v>106.92</v>
      </c>
      <c r="F46" s="802">
        <v>106.92</v>
      </c>
      <c r="G46" s="802">
        <v>106.92</v>
      </c>
      <c r="H46" t="b">
        <f t="shared" si="1"/>
        <v>1</v>
      </c>
    </row>
    <row r="47" spans="1:8" x14ac:dyDescent="0.25">
      <c r="A47" s="4">
        <v>37599</v>
      </c>
      <c r="B47" s="8" t="s">
        <v>19042</v>
      </c>
      <c r="C47" s="4" t="s">
        <v>18997</v>
      </c>
      <c r="D47" s="11">
        <f t="shared" si="0"/>
        <v>99.52</v>
      </c>
      <c r="F47" s="803">
        <v>99.52</v>
      </c>
      <c r="G47" s="803">
        <v>99.52</v>
      </c>
      <c r="H47" t="b">
        <f t="shared" si="1"/>
        <v>1</v>
      </c>
    </row>
    <row r="48" spans="1:8" ht="30" x14ac:dyDescent="0.25">
      <c r="A48" s="6">
        <v>1</v>
      </c>
      <c r="B48" s="9" t="s">
        <v>19043</v>
      </c>
      <c r="C48" s="6" t="s">
        <v>19044</v>
      </c>
      <c r="D48" s="11">
        <f t="shared" si="0"/>
        <v>135</v>
      </c>
      <c r="F48" s="802">
        <v>135</v>
      </c>
      <c r="G48" s="802">
        <v>135</v>
      </c>
      <c r="H48" t="b">
        <f t="shared" si="1"/>
        <v>1</v>
      </c>
    </row>
    <row r="49" spans="1:8" x14ac:dyDescent="0.25">
      <c r="A49" s="4">
        <v>3</v>
      </c>
      <c r="B49" s="8" t="s">
        <v>19045</v>
      </c>
      <c r="C49" s="4" t="s">
        <v>19046</v>
      </c>
      <c r="D49" s="11">
        <f t="shared" si="0"/>
        <v>16.05</v>
      </c>
      <c r="F49" s="803">
        <v>16.05</v>
      </c>
      <c r="G49" s="803">
        <v>16.05</v>
      </c>
      <c r="H49" t="b">
        <f t="shared" si="1"/>
        <v>1</v>
      </c>
    </row>
    <row r="50" spans="1:8" x14ac:dyDescent="0.25">
      <c r="A50" s="6">
        <v>43054</v>
      </c>
      <c r="B50" s="9" t="s">
        <v>19047</v>
      </c>
      <c r="C50" s="6" t="s">
        <v>19044</v>
      </c>
      <c r="D50" s="11">
        <f t="shared" si="0"/>
        <v>11</v>
      </c>
      <c r="F50" s="802">
        <v>11</v>
      </c>
      <c r="G50" s="802">
        <v>11</v>
      </c>
      <c r="H50" t="b">
        <f t="shared" si="1"/>
        <v>1</v>
      </c>
    </row>
    <row r="51" spans="1:8" x14ac:dyDescent="0.25">
      <c r="A51" s="4">
        <v>42402</v>
      </c>
      <c r="B51" s="8" t="s">
        <v>19048</v>
      </c>
      <c r="C51" s="4" t="s">
        <v>19044</v>
      </c>
      <c r="D51" s="11">
        <f t="shared" si="0"/>
        <v>10.51</v>
      </c>
      <c r="F51" s="803">
        <v>10.51</v>
      </c>
      <c r="G51" s="803">
        <v>10.51</v>
      </c>
      <c r="H51" t="b">
        <f t="shared" si="1"/>
        <v>1</v>
      </c>
    </row>
    <row r="52" spans="1:8" x14ac:dyDescent="0.25">
      <c r="A52" s="6">
        <v>42403</v>
      </c>
      <c r="B52" s="9" t="s">
        <v>19049</v>
      </c>
      <c r="C52" s="6" t="s">
        <v>19044</v>
      </c>
      <c r="D52" s="11">
        <f t="shared" si="0"/>
        <v>13.49</v>
      </c>
      <c r="F52" s="802">
        <v>13.49</v>
      </c>
      <c r="G52" s="802">
        <v>13.49</v>
      </c>
      <c r="H52" t="b">
        <f t="shared" si="1"/>
        <v>1</v>
      </c>
    </row>
    <row r="53" spans="1:8" x14ac:dyDescent="0.25">
      <c r="A53" s="4">
        <v>42404</v>
      </c>
      <c r="B53" s="8" t="s">
        <v>19050</v>
      </c>
      <c r="C53" s="4" t="s">
        <v>19044</v>
      </c>
      <c r="D53" s="11">
        <f t="shared" si="0"/>
        <v>13.41</v>
      </c>
      <c r="F53" s="803">
        <v>13.41</v>
      </c>
      <c r="G53" s="803">
        <v>13.41</v>
      </c>
      <c r="H53" t="b">
        <f t="shared" si="1"/>
        <v>1</v>
      </c>
    </row>
    <row r="54" spans="1:8" x14ac:dyDescent="0.25">
      <c r="A54" s="6">
        <v>42405</v>
      </c>
      <c r="B54" s="9" t="s">
        <v>19051</v>
      </c>
      <c r="C54" s="6" t="s">
        <v>19044</v>
      </c>
      <c r="D54" s="11">
        <f t="shared" si="0"/>
        <v>14.29</v>
      </c>
      <c r="F54" s="802">
        <v>14.29</v>
      </c>
      <c r="G54" s="802">
        <v>14.29</v>
      </c>
      <c r="H54" t="b">
        <f t="shared" si="1"/>
        <v>1</v>
      </c>
    </row>
    <row r="55" spans="1:8" x14ac:dyDescent="0.25">
      <c r="A55" s="4">
        <v>34341</v>
      </c>
      <c r="B55" s="8" t="s">
        <v>19052</v>
      </c>
      <c r="C55" s="4" t="s">
        <v>19044</v>
      </c>
      <c r="D55" s="11">
        <f t="shared" si="0"/>
        <v>12.4</v>
      </c>
      <c r="F55" s="803">
        <v>12.4</v>
      </c>
      <c r="G55" s="803">
        <v>12.4</v>
      </c>
      <c r="H55" t="b">
        <f t="shared" si="1"/>
        <v>1</v>
      </c>
    </row>
    <row r="56" spans="1:8" x14ac:dyDescent="0.25">
      <c r="A56" s="6">
        <v>43053</v>
      </c>
      <c r="B56" s="9" t="s">
        <v>19053</v>
      </c>
      <c r="C56" s="6" t="s">
        <v>19044</v>
      </c>
      <c r="D56" s="11">
        <f t="shared" si="0"/>
        <v>9.83</v>
      </c>
      <c r="F56" s="802">
        <v>9.83</v>
      </c>
      <c r="G56" s="802">
        <v>9.83</v>
      </c>
      <c r="H56" t="b">
        <f t="shared" si="1"/>
        <v>1</v>
      </c>
    </row>
    <row r="57" spans="1:8" x14ac:dyDescent="0.25">
      <c r="A57" s="4">
        <v>43058</v>
      </c>
      <c r="B57" s="8" t="s">
        <v>19054</v>
      </c>
      <c r="C57" s="4" t="s">
        <v>19044</v>
      </c>
      <c r="D57" s="11">
        <f t="shared" si="0"/>
        <v>10.19</v>
      </c>
      <c r="F57" s="803">
        <v>10.19</v>
      </c>
      <c r="G57" s="803">
        <v>10.19</v>
      </c>
      <c r="H57" t="b">
        <f t="shared" si="1"/>
        <v>1</v>
      </c>
    </row>
    <row r="58" spans="1:8" x14ac:dyDescent="0.25">
      <c r="A58" s="6">
        <v>34</v>
      </c>
      <c r="B58" s="9" t="s">
        <v>19055</v>
      </c>
      <c r="C58" s="6" t="s">
        <v>19044</v>
      </c>
      <c r="D58" s="11">
        <f t="shared" si="0"/>
        <v>10.24</v>
      </c>
      <c r="F58" s="802">
        <v>10.24</v>
      </c>
      <c r="G58" s="802">
        <v>10.24</v>
      </c>
      <c r="H58" t="b">
        <f t="shared" si="1"/>
        <v>1</v>
      </c>
    </row>
    <row r="59" spans="1:8" x14ac:dyDescent="0.25">
      <c r="A59" s="4">
        <v>43055</v>
      </c>
      <c r="B59" s="8" t="s">
        <v>19056</v>
      </c>
      <c r="C59" s="4" t="s">
        <v>19044</v>
      </c>
      <c r="D59" s="11">
        <f t="shared" si="0"/>
        <v>8.8699999999999992</v>
      </c>
      <c r="F59" s="803">
        <v>8.8699999999999992</v>
      </c>
      <c r="G59" s="803">
        <v>8.8699999999999992</v>
      </c>
      <c r="H59" t="b">
        <f t="shared" si="1"/>
        <v>1</v>
      </c>
    </row>
    <row r="60" spans="1:8" x14ac:dyDescent="0.25">
      <c r="A60" s="6">
        <v>43056</v>
      </c>
      <c r="B60" s="9" t="s">
        <v>19057</v>
      </c>
      <c r="C60" s="6" t="s">
        <v>19044</v>
      </c>
      <c r="D60" s="11">
        <f t="shared" si="0"/>
        <v>10.23</v>
      </c>
      <c r="F60" s="802">
        <v>10.23</v>
      </c>
      <c r="G60" s="802">
        <v>10.23</v>
      </c>
      <c r="H60" t="b">
        <f t="shared" si="1"/>
        <v>1</v>
      </c>
    </row>
    <row r="61" spans="1:8" x14ac:dyDescent="0.25">
      <c r="A61" s="4">
        <v>43057</v>
      </c>
      <c r="B61" s="8" t="s">
        <v>19058</v>
      </c>
      <c r="C61" s="4" t="s">
        <v>19044</v>
      </c>
      <c r="D61" s="11">
        <f t="shared" si="0"/>
        <v>11.24</v>
      </c>
      <c r="F61" s="803">
        <v>11.24</v>
      </c>
      <c r="G61" s="803">
        <v>11.24</v>
      </c>
      <c r="H61" t="b">
        <f t="shared" si="1"/>
        <v>1</v>
      </c>
    </row>
    <row r="62" spans="1:8" x14ac:dyDescent="0.25">
      <c r="A62" s="6">
        <v>34449</v>
      </c>
      <c r="B62" s="9" t="s">
        <v>19059</v>
      </c>
      <c r="C62" s="6" t="s">
        <v>19044</v>
      </c>
      <c r="D62" s="11">
        <f t="shared" si="0"/>
        <v>12.01</v>
      </c>
      <c r="F62" s="802">
        <v>12.01</v>
      </c>
      <c r="G62" s="802">
        <v>12.01</v>
      </c>
      <c r="H62" t="b">
        <f t="shared" si="1"/>
        <v>1</v>
      </c>
    </row>
    <row r="63" spans="1:8" x14ac:dyDescent="0.25">
      <c r="A63" s="4">
        <v>32</v>
      </c>
      <c r="B63" s="8" t="s">
        <v>19060</v>
      </c>
      <c r="C63" s="4" t="s">
        <v>19044</v>
      </c>
      <c r="D63" s="11">
        <f t="shared" si="0"/>
        <v>10.8</v>
      </c>
      <c r="F63" s="803">
        <v>10.8</v>
      </c>
      <c r="G63" s="803">
        <v>10.8</v>
      </c>
      <c r="H63" t="b">
        <f t="shared" si="1"/>
        <v>1</v>
      </c>
    </row>
    <row r="64" spans="1:8" x14ac:dyDescent="0.25">
      <c r="A64" s="6">
        <v>33</v>
      </c>
      <c r="B64" s="9" t="s">
        <v>19061</v>
      </c>
      <c r="C64" s="6" t="s">
        <v>19044</v>
      </c>
      <c r="D64" s="11">
        <f t="shared" si="0"/>
        <v>10.86</v>
      </c>
      <c r="F64" s="802">
        <v>10.86</v>
      </c>
      <c r="G64" s="802">
        <v>10.86</v>
      </c>
      <c r="H64" t="b">
        <f t="shared" si="1"/>
        <v>1</v>
      </c>
    </row>
    <row r="65" spans="1:8" x14ac:dyDescent="0.25">
      <c r="A65" s="4">
        <v>43061</v>
      </c>
      <c r="B65" s="8" t="s">
        <v>19062</v>
      </c>
      <c r="C65" s="4" t="s">
        <v>19044</v>
      </c>
      <c r="D65" s="11">
        <f t="shared" si="0"/>
        <v>10.15</v>
      </c>
      <c r="F65" s="803">
        <v>10.15</v>
      </c>
      <c r="G65" s="803">
        <v>10.15</v>
      </c>
      <c r="H65" t="b">
        <f t="shared" si="1"/>
        <v>1</v>
      </c>
    </row>
    <row r="66" spans="1:8" x14ac:dyDescent="0.25">
      <c r="A66" s="6">
        <v>43059</v>
      </c>
      <c r="B66" s="9" t="s">
        <v>19063</v>
      </c>
      <c r="C66" s="6" t="s">
        <v>19044</v>
      </c>
      <c r="D66" s="11">
        <f t="shared" si="0"/>
        <v>9.69</v>
      </c>
      <c r="F66" s="802">
        <v>9.69</v>
      </c>
      <c r="G66" s="802">
        <v>9.69</v>
      </c>
      <c r="H66" t="b">
        <f t="shared" si="1"/>
        <v>1</v>
      </c>
    </row>
    <row r="67" spans="1:8" x14ac:dyDescent="0.25">
      <c r="A67" s="4">
        <v>43062</v>
      </c>
      <c r="B67" s="8" t="s">
        <v>19064</v>
      </c>
      <c r="C67" s="4" t="s">
        <v>19044</v>
      </c>
      <c r="D67" s="11">
        <f t="shared" ref="D67:D130" si="2">IF($J$2=$F$1,F67,G67)</f>
        <v>10.74</v>
      </c>
      <c r="F67" s="803">
        <v>10.74</v>
      </c>
      <c r="G67" s="803">
        <v>10.74</v>
      </c>
      <c r="H67" t="b">
        <f t="shared" ref="H67:H130" si="3">F67=G67</f>
        <v>1</v>
      </c>
    </row>
    <row r="68" spans="1:8" x14ac:dyDescent="0.25">
      <c r="A68" s="6">
        <v>43060</v>
      </c>
      <c r="B68" s="9" t="s">
        <v>19065</v>
      </c>
      <c r="C68" s="6" t="s">
        <v>19044</v>
      </c>
      <c r="D68" s="11">
        <f t="shared" si="2"/>
        <v>8.44</v>
      </c>
      <c r="F68" s="802">
        <v>8.44</v>
      </c>
      <c r="G68" s="802">
        <v>8.44</v>
      </c>
      <c r="H68" t="b">
        <f t="shared" si="3"/>
        <v>1</v>
      </c>
    </row>
    <row r="69" spans="1:8" x14ac:dyDescent="0.25">
      <c r="A69" s="4">
        <v>40410</v>
      </c>
      <c r="B69" s="8" t="s">
        <v>19066</v>
      </c>
      <c r="C69" s="4" t="s">
        <v>18997</v>
      </c>
      <c r="D69" s="11">
        <f t="shared" si="2"/>
        <v>20</v>
      </c>
      <c r="F69" s="803">
        <v>20</v>
      </c>
      <c r="G69" s="803">
        <v>20</v>
      </c>
      <c r="H69" t="b">
        <f t="shared" si="3"/>
        <v>1</v>
      </c>
    </row>
    <row r="70" spans="1:8" x14ac:dyDescent="0.25">
      <c r="A70" s="6">
        <v>40411</v>
      </c>
      <c r="B70" s="9" t="s">
        <v>19067</v>
      </c>
      <c r="C70" s="6" t="s">
        <v>18997</v>
      </c>
      <c r="D70" s="11">
        <f t="shared" si="2"/>
        <v>21.7</v>
      </c>
      <c r="F70" s="802">
        <v>21.7</v>
      </c>
      <c r="G70" s="802">
        <v>21.7</v>
      </c>
      <c r="H70" t="b">
        <f t="shared" si="3"/>
        <v>1</v>
      </c>
    </row>
    <row r="71" spans="1:8" x14ac:dyDescent="0.25">
      <c r="A71" s="4">
        <v>40412</v>
      </c>
      <c r="B71" s="8" t="s">
        <v>19068</v>
      </c>
      <c r="C71" s="4" t="s">
        <v>18997</v>
      </c>
      <c r="D71" s="11">
        <f t="shared" si="2"/>
        <v>24.36</v>
      </c>
      <c r="F71" s="803">
        <v>24.36</v>
      </c>
      <c r="G71" s="803">
        <v>24.36</v>
      </c>
      <c r="H71" t="b">
        <f t="shared" si="3"/>
        <v>1</v>
      </c>
    </row>
    <row r="72" spans="1:8" x14ac:dyDescent="0.25">
      <c r="A72" s="6">
        <v>44254</v>
      </c>
      <c r="B72" s="9" t="s">
        <v>19069</v>
      </c>
      <c r="C72" s="6" t="s">
        <v>18997</v>
      </c>
      <c r="D72" s="11">
        <f t="shared" si="2"/>
        <v>23.27</v>
      </c>
      <c r="F72" s="802">
        <v>23.27</v>
      </c>
      <c r="G72" s="802">
        <v>23.27</v>
      </c>
      <c r="H72" t="b">
        <f t="shared" si="3"/>
        <v>1</v>
      </c>
    </row>
    <row r="73" spans="1:8" x14ac:dyDescent="0.25">
      <c r="A73" s="4">
        <v>44255</v>
      </c>
      <c r="B73" s="8" t="s">
        <v>19070</v>
      </c>
      <c r="C73" s="4" t="s">
        <v>18997</v>
      </c>
      <c r="D73" s="11">
        <f t="shared" si="2"/>
        <v>25.79</v>
      </c>
      <c r="F73" s="803">
        <v>25.79</v>
      </c>
      <c r="G73" s="803">
        <v>25.79</v>
      </c>
      <c r="H73" t="b">
        <f t="shared" si="3"/>
        <v>1</v>
      </c>
    </row>
    <row r="74" spans="1:8" x14ac:dyDescent="0.25">
      <c r="A74" s="6">
        <v>44256</v>
      </c>
      <c r="B74" s="9" t="s">
        <v>19071</v>
      </c>
      <c r="C74" s="6" t="s">
        <v>18997</v>
      </c>
      <c r="D74" s="11">
        <f t="shared" si="2"/>
        <v>29.13</v>
      </c>
      <c r="F74" s="802">
        <v>29.13</v>
      </c>
      <c r="G74" s="802">
        <v>29.13</v>
      </c>
      <c r="H74" t="b">
        <f t="shared" si="3"/>
        <v>1</v>
      </c>
    </row>
    <row r="75" spans="1:8" x14ac:dyDescent="0.25">
      <c r="A75" s="4">
        <v>44257</v>
      </c>
      <c r="B75" s="8" t="s">
        <v>19072</v>
      </c>
      <c r="C75" s="4" t="s">
        <v>18997</v>
      </c>
      <c r="D75" s="11">
        <f t="shared" si="2"/>
        <v>46.09</v>
      </c>
      <c r="F75" s="803">
        <v>46.09</v>
      </c>
      <c r="G75" s="803">
        <v>46.09</v>
      </c>
      <c r="H75" t="b">
        <f t="shared" si="3"/>
        <v>1</v>
      </c>
    </row>
    <row r="76" spans="1:8" x14ac:dyDescent="0.25">
      <c r="A76" s="6">
        <v>44258</v>
      </c>
      <c r="B76" s="9" t="s">
        <v>19073</v>
      </c>
      <c r="C76" s="6" t="s">
        <v>18997</v>
      </c>
      <c r="D76" s="11">
        <f t="shared" si="2"/>
        <v>52.67</v>
      </c>
      <c r="F76" s="802">
        <v>52.67</v>
      </c>
      <c r="G76" s="802">
        <v>52.67</v>
      </c>
      <c r="H76" t="b">
        <f t="shared" si="3"/>
        <v>1</v>
      </c>
    </row>
    <row r="77" spans="1:8" x14ac:dyDescent="0.25">
      <c r="A77" s="4">
        <v>44259</v>
      </c>
      <c r="B77" s="8" t="s">
        <v>19074</v>
      </c>
      <c r="C77" s="4" t="s">
        <v>18997</v>
      </c>
      <c r="D77" s="11">
        <f t="shared" si="2"/>
        <v>72.3</v>
      </c>
      <c r="F77" s="803">
        <v>72.3</v>
      </c>
      <c r="G77" s="803">
        <v>72.3</v>
      </c>
      <c r="H77" t="b">
        <f t="shared" si="3"/>
        <v>1</v>
      </c>
    </row>
    <row r="78" spans="1:8" x14ac:dyDescent="0.25">
      <c r="A78" s="6">
        <v>37997</v>
      </c>
      <c r="B78" s="9" t="s">
        <v>19075</v>
      </c>
      <c r="C78" s="6" t="s">
        <v>18997</v>
      </c>
      <c r="D78" s="11">
        <f t="shared" si="2"/>
        <v>13.87</v>
      </c>
      <c r="F78" s="802">
        <v>13.87</v>
      </c>
      <c r="G78" s="802">
        <v>13.87</v>
      </c>
      <c r="H78" t="b">
        <f t="shared" si="3"/>
        <v>1</v>
      </c>
    </row>
    <row r="79" spans="1:8" x14ac:dyDescent="0.25">
      <c r="A79" s="4">
        <v>37998</v>
      </c>
      <c r="B79" s="8" t="s">
        <v>19076</v>
      </c>
      <c r="C79" s="4" t="s">
        <v>18997</v>
      </c>
      <c r="D79" s="11">
        <f t="shared" si="2"/>
        <v>18.559999999999999</v>
      </c>
      <c r="F79" s="803">
        <v>18.559999999999999</v>
      </c>
      <c r="G79" s="803">
        <v>18.559999999999999</v>
      </c>
      <c r="H79" t="b">
        <f t="shared" si="3"/>
        <v>1</v>
      </c>
    </row>
    <row r="80" spans="1:8" ht="30" x14ac:dyDescent="0.25">
      <c r="A80" s="6">
        <v>55</v>
      </c>
      <c r="B80" s="9" t="s">
        <v>19077</v>
      </c>
      <c r="C80" s="6" t="s">
        <v>18997</v>
      </c>
      <c r="D80" s="11">
        <f t="shared" si="2"/>
        <v>4.17</v>
      </c>
      <c r="F80" s="802">
        <v>4.17</v>
      </c>
      <c r="G80" s="802">
        <v>4.17</v>
      </c>
      <c r="H80" t="b">
        <f t="shared" si="3"/>
        <v>1</v>
      </c>
    </row>
    <row r="81" spans="1:8" ht="30" x14ac:dyDescent="0.25">
      <c r="A81" s="4">
        <v>61</v>
      </c>
      <c r="B81" s="8" t="s">
        <v>19078</v>
      </c>
      <c r="C81" s="4" t="s">
        <v>18997</v>
      </c>
      <c r="D81" s="11">
        <f t="shared" si="2"/>
        <v>3.94</v>
      </c>
      <c r="F81" s="803">
        <v>3.94</v>
      </c>
      <c r="G81" s="803">
        <v>3.94</v>
      </c>
      <c r="H81" t="b">
        <f t="shared" si="3"/>
        <v>1</v>
      </c>
    </row>
    <row r="82" spans="1:8" ht="30" x14ac:dyDescent="0.25">
      <c r="A82" s="6">
        <v>62</v>
      </c>
      <c r="B82" s="9" t="s">
        <v>19079</v>
      </c>
      <c r="C82" s="6" t="s">
        <v>18997</v>
      </c>
      <c r="D82" s="11">
        <f t="shared" si="2"/>
        <v>8.17</v>
      </c>
      <c r="F82" s="802">
        <v>8.17</v>
      </c>
      <c r="G82" s="802">
        <v>8.17</v>
      </c>
      <c r="H82" t="b">
        <f t="shared" si="3"/>
        <v>1</v>
      </c>
    </row>
    <row r="83" spans="1:8" ht="30" x14ac:dyDescent="0.25">
      <c r="A83" s="4">
        <v>10899</v>
      </c>
      <c r="B83" s="8" t="s">
        <v>19080</v>
      </c>
      <c r="C83" s="4" t="s">
        <v>18997</v>
      </c>
      <c r="D83" s="11">
        <f t="shared" si="2"/>
        <v>74.47</v>
      </c>
      <c r="F83" s="803">
        <v>74.47</v>
      </c>
      <c r="G83" s="803">
        <v>74.47</v>
      </c>
      <c r="H83" t="b">
        <f t="shared" si="3"/>
        <v>1</v>
      </c>
    </row>
    <row r="84" spans="1:8" ht="30" x14ac:dyDescent="0.25">
      <c r="A84" s="6">
        <v>10900</v>
      </c>
      <c r="B84" s="9" t="s">
        <v>19081</v>
      </c>
      <c r="C84" s="6" t="s">
        <v>18997</v>
      </c>
      <c r="D84" s="11">
        <f t="shared" si="2"/>
        <v>58.28</v>
      </c>
      <c r="F84" s="802">
        <v>58.28</v>
      </c>
      <c r="G84" s="802">
        <v>58.28</v>
      </c>
      <c r="H84" t="b">
        <f t="shared" si="3"/>
        <v>1</v>
      </c>
    </row>
    <row r="85" spans="1:8" x14ac:dyDescent="0.25">
      <c r="A85" s="4">
        <v>46</v>
      </c>
      <c r="B85" s="8" t="s">
        <v>19082</v>
      </c>
      <c r="C85" s="4" t="s">
        <v>18997</v>
      </c>
      <c r="D85" s="11">
        <f t="shared" si="2"/>
        <v>37.64</v>
      </c>
      <c r="F85" s="803">
        <v>37.64</v>
      </c>
      <c r="G85" s="803">
        <v>37.64</v>
      </c>
      <c r="H85" t="b">
        <f t="shared" si="3"/>
        <v>1</v>
      </c>
    </row>
    <row r="86" spans="1:8" x14ac:dyDescent="0.25">
      <c r="A86" s="6">
        <v>47</v>
      </c>
      <c r="B86" s="9" t="s">
        <v>19083</v>
      </c>
      <c r="C86" s="6" t="s">
        <v>18997</v>
      </c>
      <c r="D86" s="11">
        <f t="shared" si="2"/>
        <v>64.36</v>
      </c>
      <c r="F86" s="802">
        <v>64.36</v>
      </c>
      <c r="G86" s="802">
        <v>64.36</v>
      </c>
      <c r="H86" t="b">
        <f t="shared" si="3"/>
        <v>1</v>
      </c>
    </row>
    <row r="87" spans="1:8" x14ac:dyDescent="0.25">
      <c r="A87" s="4">
        <v>48</v>
      </c>
      <c r="B87" s="8" t="s">
        <v>19084</v>
      </c>
      <c r="C87" s="4" t="s">
        <v>18997</v>
      </c>
      <c r="D87" s="11">
        <f t="shared" si="2"/>
        <v>16.79</v>
      </c>
      <c r="F87" s="803">
        <v>16.79</v>
      </c>
      <c r="G87" s="803">
        <v>16.79</v>
      </c>
      <c r="H87" t="b">
        <f t="shared" si="3"/>
        <v>1</v>
      </c>
    </row>
    <row r="88" spans="1:8" x14ac:dyDescent="0.25">
      <c r="A88" s="6">
        <v>52</v>
      </c>
      <c r="B88" s="9" t="s">
        <v>19085</v>
      </c>
      <c r="C88" s="6" t="s">
        <v>18997</v>
      </c>
      <c r="D88" s="11">
        <f t="shared" si="2"/>
        <v>12.75</v>
      </c>
      <c r="F88" s="802">
        <v>12.75</v>
      </c>
      <c r="G88" s="802">
        <v>12.75</v>
      </c>
      <c r="H88" t="b">
        <f t="shared" si="3"/>
        <v>1</v>
      </c>
    </row>
    <row r="89" spans="1:8" x14ac:dyDescent="0.25">
      <c r="A89" s="4">
        <v>43</v>
      </c>
      <c r="B89" s="8" t="s">
        <v>19086</v>
      </c>
      <c r="C89" s="4" t="s">
        <v>18997</v>
      </c>
      <c r="D89" s="11">
        <f t="shared" si="2"/>
        <v>43.04</v>
      </c>
      <c r="F89" s="803">
        <v>43.04</v>
      </c>
      <c r="G89" s="803">
        <v>43.04</v>
      </c>
      <c r="H89" t="b">
        <f t="shared" si="3"/>
        <v>1</v>
      </c>
    </row>
    <row r="90" spans="1:8" x14ac:dyDescent="0.25">
      <c r="A90" s="6">
        <v>103</v>
      </c>
      <c r="B90" s="9" t="s">
        <v>19087</v>
      </c>
      <c r="C90" s="6" t="s">
        <v>18997</v>
      </c>
      <c r="D90" s="11">
        <f t="shared" si="2"/>
        <v>40.1</v>
      </c>
      <c r="F90" s="802">
        <v>40.1</v>
      </c>
      <c r="G90" s="802">
        <v>40.1</v>
      </c>
      <c r="H90" t="b">
        <f t="shared" si="3"/>
        <v>1</v>
      </c>
    </row>
    <row r="91" spans="1:8" x14ac:dyDescent="0.25">
      <c r="A91" s="4">
        <v>107</v>
      </c>
      <c r="B91" s="8" t="s">
        <v>19088</v>
      </c>
      <c r="C91" s="4" t="s">
        <v>18997</v>
      </c>
      <c r="D91" s="11">
        <f t="shared" si="2"/>
        <v>0.75</v>
      </c>
      <c r="F91" s="803">
        <v>0.75</v>
      </c>
      <c r="G91" s="803">
        <v>0.75</v>
      </c>
      <c r="H91" t="b">
        <f t="shared" si="3"/>
        <v>1</v>
      </c>
    </row>
    <row r="92" spans="1:8" x14ac:dyDescent="0.25">
      <c r="A92" s="6">
        <v>65</v>
      </c>
      <c r="B92" s="9" t="s">
        <v>19089</v>
      </c>
      <c r="C92" s="6" t="s">
        <v>18997</v>
      </c>
      <c r="D92" s="11">
        <f t="shared" si="2"/>
        <v>0.82</v>
      </c>
      <c r="F92" s="802">
        <v>0.82</v>
      </c>
      <c r="G92" s="802">
        <v>0.82</v>
      </c>
      <c r="H92" t="b">
        <f t="shared" si="3"/>
        <v>1</v>
      </c>
    </row>
    <row r="93" spans="1:8" x14ac:dyDescent="0.25">
      <c r="A93" s="4">
        <v>108</v>
      </c>
      <c r="B93" s="8" t="s">
        <v>19090</v>
      </c>
      <c r="C93" s="4" t="s">
        <v>18997</v>
      </c>
      <c r="D93" s="11">
        <f t="shared" si="2"/>
        <v>1.66</v>
      </c>
      <c r="F93" s="803">
        <v>1.66</v>
      </c>
      <c r="G93" s="803">
        <v>1.66</v>
      </c>
      <c r="H93" t="b">
        <f t="shared" si="3"/>
        <v>1</v>
      </c>
    </row>
    <row r="94" spans="1:8" x14ac:dyDescent="0.25">
      <c r="A94" s="6">
        <v>110</v>
      </c>
      <c r="B94" s="9" t="s">
        <v>19091</v>
      </c>
      <c r="C94" s="6" t="s">
        <v>18997</v>
      </c>
      <c r="D94" s="11">
        <f t="shared" si="2"/>
        <v>5.77</v>
      </c>
      <c r="F94" s="802">
        <v>5.77</v>
      </c>
      <c r="G94" s="802">
        <v>5.77</v>
      </c>
      <c r="H94" t="b">
        <f t="shared" si="3"/>
        <v>1</v>
      </c>
    </row>
    <row r="95" spans="1:8" x14ac:dyDescent="0.25">
      <c r="A95" s="4">
        <v>109</v>
      </c>
      <c r="B95" s="8" t="s">
        <v>19092</v>
      </c>
      <c r="C95" s="4" t="s">
        <v>18997</v>
      </c>
      <c r="D95" s="11">
        <f t="shared" si="2"/>
        <v>3.43</v>
      </c>
      <c r="F95" s="803">
        <v>3.43</v>
      </c>
      <c r="G95" s="803">
        <v>3.43</v>
      </c>
      <c r="H95" t="b">
        <f t="shared" si="3"/>
        <v>1</v>
      </c>
    </row>
    <row r="96" spans="1:8" x14ac:dyDescent="0.25">
      <c r="A96" s="6">
        <v>111</v>
      </c>
      <c r="B96" s="9" t="s">
        <v>19093</v>
      </c>
      <c r="C96" s="6" t="s">
        <v>18997</v>
      </c>
      <c r="D96" s="11">
        <f t="shared" si="2"/>
        <v>7.8</v>
      </c>
      <c r="F96" s="802">
        <v>7.8</v>
      </c>
      <c r="G96" s="802">
        <v>7.8</v>
      </c>
      <c r="H96" t="b">
        <f t="shared" si="3"/>
        <v>1</v>
      </c>
    </row>
    <row r="97" spans="1:8" x14ac:dyDescent="0.25">
      <c r="A97" s="4">
        <v>112</v>
      </c>
      <c r="B97" s="8" t="s">
        <v>19094</v>
      </c>
      <c r="C97" s="4" t="s">
        <v>18997</v>
      </c>
      <c r="D97" s="11">
        <f t="shared" si="2"/>
        <v>4.13</v>
      </c>
      <c r="F97" s="803">
        <v>4.13</v>
      </c>
      <c r="G97" s="803">
        <v>4.13</v>
      </c>
      <c r="H97" t="b">
        <f t="shared" si="3"/>
        <v>1</v>
      </c>
    </row>
    <row r="98" spans="1:8" x14ac:dyDescent="0.25">
      <c r="A98" s="6">
        <v>113</v>
      </c>
      <c r="B98" s="9" t="s">
        <v>19095</v>
      </c>
      <c r="C98" s="6" t="s">
        <v>18997</v>
      </c>
      <c r="D98" s="11">
        <f t="shared" si="2"/>
        <v>10.35</v>
      </c>
      <c r="F98" s="802">
        <v>10.35</v>
      </c>
      <c r="G98" s="802">
        <v>10.35</v>
      </c>
      <c r="H98" t="b">
        <f t="shared" si="3"/>
        <v>1</v>
      </c>
    </row>
    <row r="99" spans="1:8" x14ac:dyDescent="0.25">
      <c r="A99" s="4">
        <v>104</v>
      </c>
      <c r="B99" s="8" t="s">
        <v>19096</v>
      </c>
      <c r="C99" s="4" t="s">
        <v>18997</v>
      </c>
      <c r="D99" s="11">
        <f t="shared" si="2"/>
        <v>18.02</v>
      </c>
      <c r="F99" s="803">
        <v>18.02</v>
      </c>
      <c r="G99" s="803">
        <v>18.02</v>
      </c>
      <c r="H99" t="b">
        <f t="shared" si="3"/>
        <v>1</v>
      </c>
    </row>
    <row r="100" spans="1:8" x14ac:dyDescent="0.25">
      <c r="A100" s="6">
        <v>102</v>
      </c>
      <c r="B100" s="9" t="s">
        <v>19097</v>
      </c>
      <c r="C100" s="6" t="s">
        <v>18997</v>
      </c>
      <c r="D100" s="11">
        <f t="shared" si="2"/>
        <v>24.85</v>
      </c>
      <c r="F100" s="802">
        <v>24.85</v>
      </c>
      <c r="G100" s="802">
        <v>24.85</v>
      </c>
      <c r="H100" t="b">
        <f t="shared" si="3"/>
        <v>1</v>
      </c>
    </row>
    <row r="101" spans="1:8" x14ac:dyDescent="0.25">
      <c r="A101" s="4">
        <v>95</v>
      </c>
      <c r="B101" s="8" t="s">
        <v>19098</v>
      </c>
      <c r="C101" s="4" t="s">
        <v>18997</v>
      </c>
      <c r="D101" s="11">
        <f t="shared" si="2"/>
        <v>10.5</v>
      </c>
      <c r="F101" s="803">
        <v>10.5</v>
      </c>
      <c r="G101" s="803">
        <v>10.5</v>
      </c>
      <c r="H101" t="b">
        <f t="shared" si="3"/>
        <v>1</v>
      </c>
    </row>
    <row r="102" spans="1:8" x14ac:dyDescent="0.25">
      <c r="A102" s="6">
        <v>96</v>
      </c>
      <c r="B102" s="9" t="s">
        <v>19099</v>
      </c>
      <c r="C102" s="6" t="s">
        <v>18997</v>
      </c>
      <c r="D102" s="11">
        <f t="shared" si="2"/>
        <v>11.42</v>
      </c>
      <c r="F102" s="802">
        <v>11.42</v>
      </c>
      <c r="G102" s="802">
        <v>11.42</v>
      </c>
      <c r="H102" t="b">
        <f t="shared" si="3"/>
        <v>1</v>
      </c>
    </row>
    <row r="103" spans="1:8" x14ac:dyDescent="0.25">
      <c r="A103" s="4">
        <v>97</v>
      </c>
      <c r="B103" s="8" t="s">
        <v>19100</v>
      </c>
      <c r="C103" s="4" t="s">
        <v>18997</v>
      </c>
      <c r="D103" s="11">
        <f t="shared" si="2"/>
        <v>17.18</v>
      </c>
      <c r="F103" s="803">
        <v>17.18</v>
      </c>
      <c r="G103" s="803">
        <v>17.18</v>
      </c>
      <c r="H103" t="b">
        <f t="shared" si="3"/>
        <v>1</v>
      </c>
    </row>
    <row r="104" spans="1:8" x14ac:dyDescent="0.25">
      <c r="A104" s="6">
        <v>98</v>
      </c>
      <c r="B104" s="9" t="s">
        <v>19101</v>
      </c>
      <c r="C104" s="6" t="s">
        <v>18997</v>
      </c>
      <c r="D104" s="11">
        <f t="shared" si="2"/>
        <v>25.72</v>
      </c>
      <c r="F104" s="802">
        <v>25.72</v>
      </c>
      <c r="G104" s="802">
        <v>25.72</v>
      </c>
      <c r="H104" t="b">
        <f t="shared" si="3"/>
        <v>1</v>
      </c>
    </row>
    <row r="105" spans="1:8" x14ac:dyDescent="0.25">
      <c r="A105" s="4">
        <v>99</v>
      </c>
      <c r="B105" s="8" t="s">
        <v>19102</v>
      </c>
      <c r="C105" s="4" t="s">
        <v>18997</v>
      </c>
      <c r="D105" s="11">
        <f t="shared" si="2"/>
        <v>24.31</v>
      </c>
      <c r="F105" s="803">
        <v>24.31</v>
      </c>
      <c r="G105" s="803">
        <v>24.31</v>
      </c>
      <c r="H105" t="b">
        <f t="shared" si="3"/>
        <v>1</v>
      </c>
    </row>
    <row r="106" spans="1:8" x14ac:dyDescent="0.25">
      <c r="A106" s="6">
        <v>60</v>
      </c>
      <c r="B106" s="9" t="s">
        <v>19103</v>
      </c>
      <c r="C106" s="6" t="s">
        <v>18997</v>
      </c>
      <c r="D106" s="11">
        <f t="shared" si="2"/>
        <v>5.41</v>
      </c>
      <c r="F106" s="802">
        <v>5.41</v>
      </c>
      <c r="G106" s="802">
        <v>5.41</v>
      </c>
      <c r="H106" t="b">
        <f t="shared" si="3"/>
        <v>1</v>
      </c>
    </row>
    <row r="107" spans="1:8" x14ac:dyDescent="0.25">
      <c r="A107" s="4">
        <v>72</v>
      </c>
      <c r="B107" s="8" t="s">
        <v>19104</v>
      </c>
      <c r="C107" s="4" t="s">
        <v>18997</v>
      </c>
      <c r="D107" s="11">
        <f t="shared" si="2"/>
        <v>46.62</v>
      </c>
      <c r="F107" s="803">
        <v>46.62</v>
      </c>
      <c r="G107" s="803">
        <v>46.62</v>
      </c>
      <c r="H107" t="b">
        <f t="shared" si="3"/>
        <v>1</v>
      </c>
    </row>
    <row r="108" spans="1:8" x14ac:dyDescent="0.25">
      <c r="A108" s="6">
        <v>67</v>
      </c>
      <c r="B108" s="9" t="s">
        <v>19105</v>
      </c>
      <c r="C108" s="6" t="s">
        <v>18997</v>
      </c>
      <c r="D108" s="11">
        <f t="shared" si="2"/>
        <v>15.07</v>
      </c>
      <c r="F108" s="802">
        <v>15.07</v>
      </c>
      <c r="G108" s="802">
        <v>15.07</v>
      </c>
      <c r="H108" t="b">
        <f t="shared" si="3"/>
        <v>1</v>
      </c>
    </row>
    <row r="109" spans="1:8" x14ac:dyDescent="0.25">
      <c r="A109" s="4">
        <v>71</v>
      </c>
      <c r="B109" s="8" t="s">
        <v>19106</v>
      </c>
      <c r="C109" s="4" t="s">
        <v>18997</v>
      </c>
      <c r="D109" s="11">
        <f t="shared" si="2"/>
        <v>28.79</v>
      </c>
      <c r="F109" s="803">
        <v>28.79</v>
      </c>
      <c r="G109" s="803">
        <v>28.79</v>
      </c>
      <c r="H109" t="b">
        <f t="shared" si="3"/>
        <v>1</v>
      </c>
    </row>
    <row r="110" spans="1:8" x14ac:dyDescent="0.25">
      <c r="A110" s="6">
        <v>73</v>
      </c>
      <c r="B110" s="9" t="s">
        <v>19107</v>
      </c>
      <c r="C110" s="6" t="s">
        <v>18997</v>
      </c>
      <c r="D110" s="11">
        <f t="shared" si="2"/>
        <v>14.42</v>
      </c>
      <c r="F110" s="802">
        <v>14.42</v>
      </c>
      <c r="G110" s="802">
        <v>14.42</v>
      </c>
      <c r="H110" t="b">
        <f t="shared" si="3"/>
        <v>1</v>
      </c>
    </row>
    <row r="111" spans="1:8" x14ac:dyDescent="0.25">
      <c r="A111" s="4">
        <v>100</v>
      </c>
      <c r="B111" s="8" t="s">
        <v>19108</v>
      </c>
      <c r="C111" s="4" t="s">
        <v>18997</v>
      </c>
      <c r="D111" s="11">
        <f t="shared" si="2"/>
        <v>42.47</v>
      </c>
      <c r="F111" s="803">
        <v>42.47</v>
      </c>
      <c r="G111" s="803">
        <v>42.47</v>
      </c>
      <c r="H111" t="b">
        <f t="shared" si="3"/>
        <v>1</v>
      </c>
    </row>
    <row r="112" spans="1:8" x14ac:dyDescent="0.25">
      <c r="A112" s="6">
        <v>75</v>
      </c>
      <c r="B112" s="9" t="s">
        <v>19109</v>
      </c>
      <c r="C112" s="6" t="s">
        <v>18997</v>
      </c>
      <c r="D112" s="11">
        <f t="shared" si="2"/>
        <v>247.63</v>
      </c>
      <c r="F112" s="802">
        <v>247.63</v>
      </c>
      <c r="G112" s="802">
        <v>247.63</v>
      </c>
      <c r="H112" t="b">
        <f t="shared" si="3"/>
        <v>1</v>
      </c>
    </row>
    <row r="113" spans="1:8" x14ac:dyDescent="0.25">
      <c r="A113" s="4">
        <v>83</v>
      </c>
      <c r="B113" s="8" t="s">
        <v>19110</v>
      </c>
      <c r="C113" s="4" t="s">
        <v>18997</v>
      </c>
      <c r="D113" s="11">
        <f t="shared" si="2"/>
        <v>197.97</v>
      </c>
      <c r="F113" s="803">
        <v>197.97</v>
      </c>
      <c r="G113" s="803">
        <v>197.97</v>
      </c>
      <c r="H113" t="b">
        <f t="shared" si="3"/>
        <v>1</v>
      </c>
    </row>
    <row r="114" spans="1:8" x14ac:dyDescent="0.25">
      <c r="A114" s="6">
        <v>74</v>
      </c>
      <c r="B114" s="9" t="s">
        <v>19111</v>
      </c>
      <c r="C114" s="6" t="s">
        <v>18997</v>
      </c>
      <c r="D114" s="11">
        <f t="shared" si="2"/>
        <v>283.05</v>
      </c>
      <c r="F114" s="802">
        <v>283.05</v>
      </c>
      <c r="G114" s="802">
        <v>283.05</v>
      </c>
      <c r="H114" t="b">
        <f t="shared" si="3"/>
        <v>1</v>
      </c>
    </row>
    <row r="115" spans="1:8" x14ac:dyDescent="0.25">
      <c r="A115" s="4">
        <v>106</v>
      </c>
      <c r="B115" s="8" t="s">
        <v>19112</v>
      </c>
      <c r="C115" s="4" t="s">
        <v>18997</v>
      </c>
      <c r="D115" s="11">
        <f t="shared" si="2"/>
        <v>357.93</v>
      </c>
      <c r="F115" s="803">
        <v>357.93</v>
      </c>
      <c r="G115" s="803">
        <v>357.93</v>
      </c>
      <c r="H115" t="b">
        <f t="shared" si="3"/>
        <v>1</v>
      </c>
    </row>
    <row r="116" spans="1:8" x14ac:dyDescent="0.25">
      <c r="A116" s="6">
        <v>88</v>
      </c>
      <c r="B116" s="9" t="s">
        <v>19113</v>
      </c>
      <c r="C116" s="6" t="s">
        <v>18997</v>
      </c>
      <c r="D116" s="11">
        <f t="shared" si="2"/>
        <v>10.06</v>
      </c>
      <c r="F116" s="802">
        <v>10.06</v>
      </c>
      <c r="G116" s="802">
        <v>10.06</v>
      </c>
      <c r="H116" t="b">
        <f t="shared" si="3"/>
        <v>1</v>
      </c>
    </row>
    <row r="117" spans="1:8" x14ac:dyDescent="0.25">
      <c r="A117" s="4">
        <v>82</v>
      </c>
      <c r="B117" s="8" t="s">
        <v>19114</v>
      </c>
      <c r="C117" s="4" t="s">
        <v>18997</v>
      </c>
      <c r="D117" s="11">
        <f t="shared" si="2"/>
        <v>188.36</v>
      </c>
      <c r="F117" s="803">
        <v>188.36</v>
      </c>
      <c r="G117" s="803">
        <v>188.36</v>
      </c>
      <c r="H117" t="b">
        <f t="shared" si="3"/>
        <v>1</v>
      </c>
    </row>
    <row r="118" spans="1:8" x14ac:dyDescent="0.25">
      <c r="A118" s="6">
        <v>105</v>
      </c>
      <c r="B118" s="9" t="s">
        <v>19115</v>
      </c>
      <c r="C118" s="6" t="s">
        <v>18997</v>
      </c>
      <c r="D118" s="11">
        <f t="shared" si="2"/>
        <v>266.89999999999998</v>
      </c>
      <c r="F118" s="802">
        <v>266.89999999999998</v>
      </c>
      <c r="G118" s="802">
        <v>266.89999999999998</v>
      </c>
      <c r="H118" t="b">
        <f t="shared" si="3"/>
        <v>1</v>
      </c>
    </row>
    <row r="119" spans="1:8" x14ac:dyDescent="0.25">
      <c r="A119" s="4">
        <v>39719</v>
      </c>
      <c r="B119" s="8" t="s">
        <v>19116</v>
      </c>
      <c r="C119" s="4" t="s">
        <v>19046</v>
      </c>
      <c r="D119" s="11">
        <f t="shared" si="2"/>
        <v>185.14</v>
      </c>
      <c r="F119" s="803">
        <v>185.14</v>
      </c>
      <c r="G119" s="803">
        <v>185.14</v>
      </c>
      <c r="H119" t="b">
        <f t="shared" si="3"/>
        <v>1</v>
      </c>
    </row>
    <row r="120" spans="1:8" x14ac:dyDescent="0.25">
      <c r="A120" s="6">
        <v>3410</v>
      </c>
      <c r="B120" s="9" t="s">
        <v>19117</v>
      </c>
      <c r="C120" s="6" t="s">
        <v>19044</v>
      </c>
      <c r="D120" s="11">
        <f t="shared" si="2"/>
        <v>41.64</v>
      </c>
      <c r="F120" s="802">
        <v>41.64</v>
      </c>
      <c r="G120" s="802">
        <v>41.64</v>
      </c>
      <c r="H120" t="b">
        <f t="shared" si="3"/>
        <v>1</v>
      </c>
    </row>
    <row r="121" spans="1:8" x14ac:dyDescent="0.25">
      <c r="A121" s="4">
        <v>4791</v>
      </c>
      <c r="B121" s="8" t="s">
        <v>19118</v>
      </c>
      <c r="C121" s="4" t="s">
        <v>19044</v>
      </c>
      <c r="D121" s="11">
        <f t="shared" si="2"/>
        <v>25.16</v>
      </c>
      <c r="F121" s="803">
        <v>25.16</v>
      </c>
      <c r="G121" s="803">
        <v>25.16</v>
      </c>
      <c r="H121" t="b">
        <f t="shared" si="3"/>
        <v>1</v>
      </c>
    </row>
    <row r="122" spans="1:8" x14ac:dyDescent="0.25">
      <c r="A122" s="6">
        <v>157</v>
      </c>
      <c r="B122" s="9" t="s">
        <v>19119</v>
      </c>
      <c r="C122" s="6" t="s">
        <v>19044</v>
      </c>
      <c r="D122" s="11">
        <f t="shared" si="2"/>
        <v>151.33000000000001</v>
      </c>
      <c r="F122" s="802">
        <v>151.33000000000001</v>
      </c>
      <c r="G122" s="802">
        <v>151.33000000000001</v>
      </c>
      <c r="H122" t="b">
        <f t="shared" si="3"/>
        <v>1</v>
      </c>
    </row>
    <row r="123" spans="1:8" x14ac:dyDescent="0.25">
      <c r="A123" s="4">
        <v>156</v>
      </c>
      <c r="B123" s="8" t="s">
        <v>19120</v>
      </c>
      <c r="C123" s="4" t="s">
        <v>19044</v>
      </c>
      <c r="D123" s="11">
        <f t="shared" si="2"/>
        <v>53.88</v>
      </c>
      <c r="F123" s="803">
        <v>53.88</v>
      </c>
      <c r="G123" s="803">
        <v>53.88</v>
      </c>
      <c r="H123" t="b">
        <f t="shared" si="3"/>
        <v>1</v>
      </c>
    </row>
    <row r="124" spans="1:8" x14ac:dyDescent="0.25">
      <c r="A124" s="6">
        <v>131</v>
      </c>
      <c r="B124" s="9" t="s">
        <v>19121</v>
      </c>
      <c r="C124" s="6" t="s">
        <v>19044</v>
      </c>
      <c r="D124" s="11">
        <f t="shared" si="2"/>
        <v>46.08</v>
      </c>
      <c r="F124" s="802">
        <v>46.08</v>
      </c>
      <c r="G124" s="802">
        <v>46.08</v>
      </c>
      <c r="H124" t="b">
        <f t="shared" si="3"/>
        <v>1</v>
      </c>
    </row>
    <row r="125" spans="1:8" x14ac:dyDescent="0.25">
      <c r="A125" s="4">
        <v>21114</v>
      </c>
      <c r="B125" s="8" t="s">
        <v>19122</v>
      </c>
      <c r="C125" s="4" t="s">
        <v>18997</v>
      </c>
      <c r="D125" s="11">
        <f t="shared" si="2"/>
        <v>36.49</v>
      </c>
      <c r="F125" s="803">
        <v>36.49</v>
      </c>
      <c r="G125" s="803">
        <v>36.49</v>
      </c>
      <c r="H125" t="b">
        <f t="shared" si="3"/>
        <v>1</v>
      </c>
    </row>
    <row r="126" spans="1:8" x14ac:dyDescent="0.25">
      <c r="A126" s="6">
        <v>119</v>
      </c>
      <c r="B126" s="9" t="s">
        <v>19123</v>
      </c>
      <c r="C126" s="6" t="s">
        <v>18997</v>
      </c>
      <c r="D126" s="11">
        <f t="shared" si="2"/>
        <v>9.25</v>
      </c>
      <c r="F126" s="802">
        <v>9.25</v>
      </c>
      <c r="G126" s="802">
        <v>9.25</v>
      </c>
      <c r="H126" t="b">
        <f t="shared" si="3"/>
        <v>1</v>
      </c>
    </row>
    <row r="127" spans="1:8" x14ac:dyDescent="0.25">
      <c r="A127" s="4">
        <v>122</v>
      </c>
      <c r="B127" s="8" t="s">
        <v>19124</v>
      </c>
      <c r="C127" s="4" t="s">
        <v>18997</v>
      </c>
      <c r="D127" s="11">
        <f t="shared" si="2"/>
        <v>71.17</v>
      </c>
      <c r="F127" s="803">
        <v>71.17</v>
      </c>
      <c r="G127" s="803">
        <v>71.17</v>
      </c>
      <c r="H127" t="b">
        <f t="shared" si="3"/>
        <v>1</v>
      </c>
    </row>
    <row r="128" spans="1:8" x14ac:dyDescent="0.25">
      <c r="A128" s="6">
        <v>20080</v>
      </c>
      <c r="B128" s="9" t="s">
        <v>19125</v>
      </c>
      <c r="C128" s="6" t="s">
        <v>18997</v>
      </c>
      <c r="D128" s="11">
        <f t="shared" si="2"/>
        <v>23.23</v>
      </c>
      <c r="F128" s="802">
        <v>23.23</v>
      </c>
      <c r="G128" s="802">
        <v>23.23</v>
      </c>
      <c r="H128" t="b">
        <f t="shared" si="3"/>
        <v>1</v>
      </c>
    </row>
    <row r="129" spans="1:8" x14ac:dyDescent="0.25">
      <c r="A129" s="4">
        <v>124</v>
      </c>
      <c r="B129" s="8" t="s">
        <v>19126</v>
      </c>
      <c r="C129" s="4" t="s">
        <v>19046</v>
      </c>
      <c r="D129" s="11">
        <f t="shared" si="2"/>
        <v>17.77</v>
      </c>
      <c r="F129" s="803">
        <v>17.77</v>
      </c>
      <c r="G129" s="803">
        <v>17.77</v>
      </c>
      <c r="H129" t="b">
        <f t="shared" si="3"/>
        <v>1</v>
      </c>
    </row>
    <row r="130" spans="1:8" x14ac:dyDescent="0.25">
      <c r="A130" s="6">
        <v>7334</v>
      </c>
      <c r="B130" s="9" t="s">
        <v>19127</v>
      </c>
      <c r="C130" s="6" t="s">
        <v>19046</v>
      </c>
      <c r="D130" s="11">
        <f t="shared" si="2"/>
        <v>16.59</v>
      </c>
      <c r="F130" s="802">
        <v>16.59</v>
      </c>
      <c r="G130" s="802">
        <v>16.59</v>
      </c>
      <c r="H130" t="b">
        <f t="shared" si="3"/>
        <v>1</v>
      </c>
    </row>
    <row r="131" spans="1:8" x14ac:dyDescent="0.25">
      <c r="A131" s="4">
        <v>45146</v>
      </c>
      <c r="B131" s="8" t="s">
        <v>19128</v>
      </c>
      <c r="C131" s="4" t="s">
        <v>19044</v>
      </c>
      <c r="D131" s="11">
        <f t="shared" ref="D131:D194" si="4">IF($J$2=$F$1,F131,G131)</f>
        <v>34.07</v>
      </c>
      <c r="F131" s="803">
        <v>34.07</v>
      </c>
      <c r="G131" s="803">
        <v>34.07</v>
      </c>
      <c r="H131" t="b">
        <f t="shared" ref="H131:H194" si="5">F131=G131</f>
        <v>1</v>
      </c>
    </row>
    <row r="132" spans="1:8" x14ac:dyDescent="0.25">
      <c r="A132" s="6">
        <v>123</v>
      </c>
      <c r="B132" s="9" t="s">
        <v>19129</v>
      </c>
      <c r="C132" s="6" t="s">
        <v>19046</v>
      </c>
      <c r="D132" s="11">
        <f t="shared" si="4"/>
        <v>7.27</v>
      </c>
      <c r="F132" s="802">
        <v>7.27</v>
      </c>
      <c r="G132" s="802">
        <v>7.27</v>
      </c>
      <c r="H132" t="b">
        <f t="shared" si="5"/>
        <v>1</v>
      </c>
    </row>
    <row r="133" spans="1:8" x14ac:dyDescent="0.25">
      <c r="A133" s="4">
        <v>127</v>
      </c>
      <c r="B133" s="8" t="s">
        <v>19130</v>
      </c>
      <c r="C133" s="4" t="s">
        <v>19046</v>
      </c>
      <c r="D133" s="11">
        <f t="shared" si="4"/>
        <v>17.350000000000001</v>
      </c>
      <c r="F133" s="803">
        <v>17.350000000000001</v>
      </c>
      <c r="G133" s="803">
        <v>17.350000000000001</v>
      </c>
      <c r="H133" t="b">
        <f t="shared" si="5"/>
        <v>1</v>
      </c>
    </row>
    <row r="134" spans="1:8" x14ac:dyDescent="0.25">
      <c r="A134" s="6">
        <v>133</v>
      </c>
      <c r="B134" s="9" t="s">
        <v>19131</v>
      </c>
      <c r="C134" s="6" t="s">
        <v>19046</v>
      </c>
      <c r="D134" s="11">
        <f t="shared" si="4"/>
        <v>7.21</v>
      </c>
      <c r="F134" s="802">
        <v>7.21</v>
      </c>
      <c r="G134" s="802">
        <v>7.21</v>
      </c>
      <c r="H134" t="b">
        <f t="shared" si="5"/>
        <v>1</v>
      </c>
    </row>
    <row r="135" spans="1:8" x14ac:dyDescent="0.25">
      <c r="A135" s="4">
        <v>43617</v>
      </c>
      <c r="B135" s="8" t="s">
        <v>19132</v>
      </c>
      <c r="C135" s="4" t="s">
        <v>19046</v>
      </c>
      <c r="D135" s="11">
        <f t="shared" si="4"/>
        <v>8.0500000000000007</v>
      </c>
      <c r="F135" s="803">
        <v>8.0500000000000007</v>
      </c>
      <c r="G135" s="803">
        <v>8.0500000000000007</v>
      </c>
      <c r="H135" t="b">
        <f t="shared" si="5"/>
        <v>1</v>
      </c>
    </row>
    <row r="136" spans="1:8" x14ac:dyDescent="0.25">
      <c r="A136" s="6">
        <v>132</v>
      </c>
      <c r="B136" s="9" t="s">
        <v>19133</v>
      </c>
      <c r="C136" s="6" t="s">
        <v>19046</v>
      </c>
      <c r="D136" s="11">
        <f t="shared" si="4"/>
        <v>7.47</v>
      </c>
      <c r="F136" s="802">
        <v>7.47</v>
      </c>
      <c r="G136" s="802">
        <v>7.47</v>
      </c>
      <c r="H136" t="b">
        <f t="shared" si="5"/>
        <v>1</v>
      </c>
    </row>
    <row r="137" spans="1:8" x14ac:dyDescent="0.25">
      <c r="A137" s="4">
        <v>43618</v>
      </c>
      <c r="B137" s="8" t="s">
        <v>19134</v>
      </c>
      <c r="C137" s="4" t="s">
        <v>19044</v>
      </c>
      <c r="D137" s="11">
        <f t="shared" si="4"/>
        <v>18.809999999999999</v>
      </c>
      <c r="F137" s="803">
        <v>18.809999999999999</v>
      </c>
      <c r="G137" s="803">
        <v>18.809999999999999</v>
      </c>
      <c r="H137" t="b">
        <f t="shared" si="5"/>
        <v>1</v>
      </c>
    </row>
    <row r="138" spans="1:8" ht="30" x14ac:dyDescent="0.25">
      <c r="A138" s="6">
        <v>37476</v>
      </c>
      <c r="B138" s="9" t="s">
        <v>19135</v>
      </c>
      <c r="C138" s="6" t="s">
        <v>18997</v>
      </c>
      <c r="D138" s="11">
        <f t="shared" si="4"/>
        <v>4070.97</v>
      </c>
      <c r="F138" s="802">
        <v>4070.97</v>
      </c>
      <c r="G138" s="802">
        <v>4070.97</v>
      </c>
      <c r="H138" t="b">
        <f t="shared" si="5"/>
        <v>1</v>
      </c>
    </row>
    <row r="139" spans="1:8" ht="30" x14ac:dyDescent="0.25">
      <c r="A139" s="4">
        <v>37478</v>
      </c>
      <c r="B139" s="8" t="s">
        <v>19136</v>
      </c>
      <c r="C139" s="4" t="s">
        <v>18997</v>
      </c>
      <c r="D139" s="11">
        <f t="shared" si="4"/>
        <v>5099</v>
      </c>
      <c r="F139" s="803">
        <v>5099</v>
      </c>
      <c r="G139" s="803">
        <v>5099</v>
      </c>
      <c r="H139" t="b">
        <f t="shared" si="5"/>
        <v>1</v>
      </c>
    </row>
    <row r="140" spans="1:8" ht="30" x14ac:dyDescent="0.25">
      <c r="A140" s="6">
        <v>37477</v>
      </c>
      <c r="B140" s="9" t="s">
        <v>19137</v>
      </c>
      <c r="C140" s="6" t="s">
        <v>18997</v>
      </c>
      <c r="D140" s="11">
        <f t="shared" si="4"/>
        <v>6908.32</v>
      </c>
      <c r="F140" s="802">
        <v>6908.32</v>
      </c>
      <c r="G140" s="802">
        <v>6908.32</v>
      </c>
      <c r="H140" t="b">
        <f t="shared" si="5"/>
        <v>1</v>
      </c>
    </row>
    <row r="141" spans="1:8" ht="30" x14ac:dyDescent="0.25">
      <c r="A141" s="4">
        <v>37479</v>
      </c>
      <c r="B141" s="8" t="s">
        <v>19138</v>
      </c>
      <c r="C141" s="4" t="s">
        <v>18997</v>
      </c>
      <c r="D141" s="11">
        <f t="shared" si="4"/>
        <v>8193.36</v>
      </c>
      <c r="F141" s="803">
        <v>8193.36</v>
      </c>
      <c r="G141" s="803">
        <v>8193.36</v>
      </c>
      <c r="H141" t="b">
        <f t="shared" si="5"/>
        <v>1</v>
      </c>
    </row>
    <row r="142" spans="1:8" x14ac:dyDescent="0.25">
      <c r="A142" s="6">
        <v>4319</v>
      </c>
      <c r="B142" s="9" t="s">
        <v>19139</v>
      </c>
      <c r="C142" s="6" t="s">
        <v>18997</v>
      </c>
      <c r="D142" s="11">
        <f t="shared" si="4"/>
        <v>1.73</v>
      </c>
      <c r="F142" s="802">
        <v>1.73</v>
      </c>
      <c r="G142" s="802">
        <v>1.73</v>
      </c>
      <c r="H142" t="b">
        <f t="shared" si="5"/>
        <v>1</v>
      </c>
    </row>
    <row r="143" spans="1:8" x14ac:dyDescent="0.25">
      <c r="A143" s="4">
        <v>42409</v>
      </c>
      <c r="B143" s="8" t="s">
        <v>19140</v>
      </c>
      <c r="C143" s="4" t="s">
        <v>19044</v>
      </c>
      <c r="D143" s="11">
        <f t="shared" si="4"/>
        <v>11.84</v>
      </c>
      <c r="F143" s="803">
        <v>11.84</v>
      </c>
      <c r="G143" s="803">
        <v>11.84</v>
      </c>
      <c r="H143" t="b">
        <f t="shared" si="5"/>
        <v>1</v>
      </c>
    </row>
    <row r="144" spans="1:8" x14ac:dyDescent="0.25">
      <c r="A144" s="6">
        <v>40553</v>
      </c>
      <c r="B144" s="9" t="s">
        <v>19141</v>
      </c>
      <c r="C144" s="6" t="s">
        <v>1350</v>
      </c>
      <c r="D144" s="11">
        <f t="shared" si="4"/>
        <v>60</v>
      </c>
      <c r="F144" s="802">
        <v>60</v>
      </c>
      <c r="G144" s="802">
        <v>60</v>
      </c>
      <c r="H144" t="b">
        <f t="shared" si="5"/>
        <v>1</v>
      </c>
    </row>
    <row r="145" spans="1:8" x14ac:dyDescent="0.25">
      <c r="A145" s="4">
        <v>6114</v>
      </c>
      <c r="B145" s="8" t="s">
        <v>19142</v>
      </c>
      <c r="C145" s="4" t="s">
        <v>19143</v>
      </c>
      <c r="D145" s="11">
        <f t="shared" si="4"/>
        <v>15.94</v>
      </c>
      <c r="F145" s="803">
        <v>13.85</v>
      </c>
      <c r="G145" s="803">
        <v>15.94</v>
      </c>
      <c r="H145" t="b">
        <f t="shared" si="5"/>
        <v>0</v>
      </c>
    </row>
    <row r="146" spans="1:8" x14ac:dyDescent="0.25">
      <c r="A146" s="6">
        <v>40912</v>
      </c>
      <c r="B146" s="9" t="s">
        <v>19144</v>
      </c>
      <c r="C146" s="6" t="s">
        <v>19145</v>
      </c>
      <c r="D146" s="11">
        <f t="shared" si="4"/>
        <v>2806.93</v>
      </c>
      <c r="F146" s="802">
        <v>2434.4299999999998</v>
      </c>
      <c r="G146" s="802">
        <v>2806.93</v>
      </c>
      <c r="H146" t="b">
        <f t="shared" si="5"/>
        <v>0</v>
      </c>
    </row>
    <row r="147" spans="1:8" x14ac:dyDescent="0.25">
      <c r="A147" s="4">
        <v>247</v>
      </c>
      <c r="B147" s="8" t="s">
        <v>19146</v>
      </c>
      <c r="C147" s="4" t="s">
        <v>19143</v>
      </c>
      <c r="D147" s="11">
        <f t="shared" si="4"/>
        <v>15.94</v>
      </c>
      <c r="F147" s="803">
        <v>13.85</v>
      </c>
      <c r="G147" s="803">
        <v>15.94</v>
      </c>
      <c r="H147" t="b">
        <f t="shared" si="5"/>
        <v>0</v>
      </c>
    </row>
    <row r="148" spans="1:8" x14ac:dyDescent="0.25">
      <c r="A148" s="6">
        <v>40919</v>
      </c>
      <c r="B148" s="9" t="s">
        <v>19147</v>
      </c>
      <c r="C148" s="6" t="s">
        <v>19145</v>
      </c>
      <c r="D148" s="11">
        <f t="shared" si="4"/>
        <v>2806.93</v>
      </c>
      <c r="F148" s="802">
        <v>2434.4299999999998</v>
      </c>
      <c r="G148" s="802">
        <v>2806.93</v>
      </c>
      <c r="H148" t="b">
        <f t="shared" si="5"/>
        <v>0</v>
      </c>
    </row>
    <row r="149" spans="1:8" x14ac:dyDescent="0.25">
      <c r="A149" s="4">
        <v>44499</v>
      </c>
      <c r="B149" s="8" t="s">
        <v>19148</v>
      </c>
      <c r="C149" s="4" t="s">
        <v>19143</v>
      </c>
      <c r="D149" s="11">
        <f t="shared" si="4"/>
        <v>15.94</v>
      </c>
      <c r="F149" s="803">
        <v>13.85</v>
      </c>
      <c r="G149" s="803">
        <v>15.94</v>
      </c>
      <c r="H149" t="b">
        <f t="shared" si="5"/>
        <v>0</v>
      </c>
    </row>
    <row r="150" spans="1:8" x14ac:dyDescent="0.25">
      <c r="A150" s="6">
        <v>40984</v>
      </c>
      <c r="B150" s="9" t="s">
        <v>19149</v>
      </c>
      <c r="C150" s="6" t="s">
        <v>19145</v>
      </c>
      <c r="D150" s="11">
        <f t="shared" si="4"/>
        <v>2806.93</v>
      </c>
      <c r="F150" s="802">
        <v>2434.4299999999998</v>
      </c>
      <c r="G150" s="802">
        <v>2806.93</v>
      </c>
      <c r="H150" t="b">
        <f t="shared" si="5"/>
        <v>0</v>
      </c>
    </row>
    <row r="151" spans="1:8" x14ac:dyDescent="0.25">
      <c r="A151" s="4">
        <v>248</v>
      </c>
      <c r="B151" s="8" t="s">
        <v>19150</v>
      </c>
      <c r="C151" s="4" t="s">
        <v>19143</v>
      </c>
      <c r="D151" s="11">
        <f t="shared" si="4"/>
        <v>15.78</v>
      </c>
      <c r="F151" s="803">
        <v>13.7</v>
      </c>
      <c r="G151" s="803">
        <v>15.78</v>
      </c>
      <c r="H151" t="b">
        <f t="shared" si="5"/>
        <v>0</v>
      </c>
    </row>
    <row r="152" spans="1:8" x14ac:dyDescent="0.25">
      <c r="A152" s="6">
        <v>41086</v>
      </c>
      <c r="B152" s="9" t="s">
        <v>19151</v>
      </c>
      <c r="C152" s="6" t="s">
        <v>19145</v>
      </c>
      <c r="D152" s="11">
        <f t="shared" si="4"/>
        <v>2777.89</v>
      </c>
      <c r="F152" s="802">
        <v>2409.2399999999998</v>
      </c>
      <c r="G152" s="802">
        <v>2777.89</v>
      </c>
      <c r="H152" t="b">
        <f t="shared" si="5"/>
        <v>0</v>
      </c>
    </row>
    <row r="153" spans="1:8" x14ac:dyDescent="0.25">
      <c r="A153" s="4">
        <v>34466</v>
      </c>
      <c r="B153" s="8" t="s">
        <v>19152</v>
      </c>
      <c r="C153" s="4" t="s">
        <v>19143</v>
      </c>
      <c r="D153" s="11">
        <f t="shared" si="4"/>
        <v>19.79</v>
      </c>
      <c r="F153" s="803">
        <v>17.190000000000001</v>
      </c>
      <c r="G153" s="803">
        <v>19.79</v>
      </c>
      <c r="H153" t="b">
        <f t="shared" si="5"/>
        <v>0</v>
      </c>
    </row>
    <row r="154" spans="1:8" x14ac:dyDescent="0.25">
      <c r="A154" s="6">
        <v>41083</v>
      </c>
      <c r="B154" s="9" t="s">
        <v>19153</v>
      </c>
      <c r="C154" s="6" t="s">
        <v>19145</v>
      </c>
      <c r="D154" s="11">
        <f t="shared" si="4"/>
        <v>3483.86</v>
      </c>
      <c r="F154" s="802">
        <v>3021.53</v>
      </c>
      <c r="G154" s="802">
        <v>3483.86</v>
      </c>
      <c r="H154" t="b">
        <f t="shared" si="5"/>
        <v>0</v>
      </c>
    </row>
    <row r="155" spans="1:8" x14ac:dyDescent="0.25">
      <c r="A155" s="4">
        <v>252</v>
      </c>
      <c r="B155" s="8" t="s">
        <v>19154</v>
      </c>
      <c r="C155" s="4" t="s">
        <v>19143</v>
      </c>
      <c r="D155" s="11">
        <f t="shared" si="4"/>
        <v>15.94</v>
      </c>
      <c r="F155" s="803">
        <v>13.85</v>
      </c>
      <c r="G155" s="803">
        <v>15.94</v>
      </c>
      <c r="H155" t="b">
        <f t="shared" si="5"/>
        <v>0</v>
      </c>
    </row>
    <row r="156" spans="1:8" x14ac:dyDescent="0.25">
      <c r="A156" s="6">
        <v>40909</v>
      </c>
      <c r="B156" s="9" t="s">
        <v>19155</v>
      </c>
      <c r="C156" s="6" t="s">
        <v>19145</v>
      </c>
      <c r="D156" s="11">
        <f t="shared" si="4"/>
        <v>2806.93</v>
      </c>
      <c r="F156" s="802">
        <v>2434.4299999999998</v>
      </c>
      <c r="G156" s="802">
        <v>2806.93</v>
      </c>
      <c r="H156" t="b">
        <f t="shared" si="5"/>
        <v>0</v>
      </c>
    </row>
    <row r="157" spans="1:8" x14ac:dyDescent="0.25">
      <c r="A157" s="4">
        <v>242</v>
      </c>
      <c r="B157" s="8" t="s">
        <v>19156</v>
      </c>
      <c r="C157" s="4" t="s">
        <v>19143</v>
      </c>
      <c r="D157" s="11">
        <f t="shared" si="4"/>
        <v>15.78</v>
      </c>
      <c r="F157" s="803">
        <v>13.7</v>
      </c>
      <c r="G157" s="803">
        <v>15.78</v>
      </c>
      <c r="H157" t="b">
        <f t="shared" si="5"/>
        <v>0</v>
      </c>
    </row>
    <row r="158" spans="1:8" x14ac:dyDescent="0.25">
      <c r="A158" s="6">
        <v>41085</v>
      </c>
      <c r="B158" s="9" t="s">
        <v>19157</v>
      </c>
      <c r="C158" s="6" t="s">
        <v>19145</v>
      </c>
      <c r="D158" s="11">
        <f t="shared" si="4"/>
        <v>2777.89</v>
      </c>
      <c r="F158" s="802">
        <v>2409.2399999999998</v>
      </c>
      <c r="G158" s="802">
        <v>2777.89</v>
      </c>
      <c r="H158" t="b">
        <f t="shared" si="5"/>
        <v>0</v>
      </c>
    </row>
    <row r="159" spans="1:8" x14ac:dyDescent="0.25">
      <c r="A159" s="4">
        <v>427</v>
      </c>
      <c r="B159" s="8" t="s">
        <v>19158</v>
      </c>
      <c r="C159" s="4" t="s">
        <v>18997</v>
      </c>
      <c r="D159" s="11">
        <f t="shared" si="4"/>
        <v>11.47</v>
      </c>
      <c r="F159" s="803">
        <v>11.47</v>
      </c>
      <c r="G159" s="803">
        <v>11.47</v>
      </c>
      <c r="H159" t="b">
        <f t="shared" si="5"/>
        <v>1</v>
      </c>
    </row>
    <row r="160" spans="1:8" x14ac:dyDescent="0.25">
      <c r="A160" s="6">
        <v>417</v>
      </c>
      <c r="B160" s="9" t="s">
        <v>19159</v>
      </c>
      <c r="C160" s="6" t="s">
        <v>18997</v>
      </c>
      <c r="D160" s="11">
        <f t="shared" si="4"/>
        <v>5.4</v>
      </c>
      <c r="F160" s="802">
        <v>5.4</v>
      </c>
      <c r="G160" s="802">
        <v>5.4</v>
      </c>
      <c r="H160" t="b">
        <f t="shared" si="5"/>
        <v>1</v>
      </c>
    </row>
    <row r="161" spans="1:8" x14ac:dyDescent="0.25">
      <c r="A161" s="4">
        <v>11273</v>
      </c>
      <c r="B161" s="8" t="s">
        <v>19160</v>
      </c>
      <c r="C161" s="4" t="s">
        <v>18997</v>
      </c>
      <c r="D161" s="11">
        <f t="shared" si="4"/>
        <v>16.77</v>
      </c>
      <c r="F161" s="803">
        <v>16.77</v>
      </c>
      <c r="G161" s="803">
        <v>16.77</v>
      </c>
      <c r="H161" t="b">
        <f t="shared" si="5"/>
        <v>1</v>
      </c>
    </row>
    <row r="162" spans="1:8" x14ac:dyDescent="0.25">
      <c r="A162" s="6">
        <v>11272</v>
      </c>
      <c r="B162" s="9" t="s">
        <v>19161</v>
      </c>
      <c r="C162" s="6" t="s">
        <v>18997</v>
      </c>
      <c r="D162" s="11">
        <f t="shared" si="4"/>
        <v>10.119999999999999</v>
      </c>
      <c r="F162" s="802">
        <v>10.119999999999999</v>
      </c>
      <c r="G162" s="802">
        <v>10.119999999999999</v>
      </c>
      <c r="H162" t="b">
        <f t="shared" si="5"/>
        <v>1</v>
      </c>
    </row>
    <row r="163" spans="1:8" x14ac:dyDescent="0.25">
      <c r="A163" s="4">
        <v>11275</v>
      </c>
      <c r="B163" s="8" t="s">
        <v>19162</v>
      </c>
      <c r="C163" s="4" t="s">
        <v>18997</v>
      </c>
      <c r="D163" s="11">
        <f t="shared" si="4"/>
        <v>4.0599999999999996</v>
      </c>
      <c r="F163" s="803">
        <v>4.0599999999999996</v>
      </c>
      <c r="G163" s="803">
        <v>4.0599999999999996</v>
      </c>
      <c r="H163" t="b">
        <f t="shared" si="5"/>
        <v>1</v>
      </c>
    </row>
    <row r="164" spans="1:8" x14ac:dyDescent="0.25">
      <c r="A164" s="6">
        <v>11274</v>
      </c>
      <c r="B164" s="9" t="s">
        <v>19163</v>
      </c>
      <c r="C164" s="6" t="s">
        <v>18997</v>
      </c>
      <c r="D164" s="11">
        <f t="shared" si="4"/>
        <v>3.1</v>
      </c>
      <c r="F164" s="802">
        <v>3.1</v>
      </c>
      <c r="G164" s="802">
        <v>3.1</v>
      </c>
      <c r="H164" t="b">
        <f t="shared" si="5"/>
        <v>1</v>
      </c>
    </row>
    <row r="165" spans="1:8" x14ac:dyDescent="0.25">
      <c r="A165" s="4">
        <v>38470</v>
      </c>
      <c r="B165" s="8" t="s">
        <v>19164</v>
      </c>
      <c r="C165" s="4" t="s">
        <v>18997</v>
      </c>
      <c r="D165" s="11">
        <f t="shared" si="4"/>
        <v>47.8</v>
      </c>
      <c r="F165" s="803">
        <v>47.8</v>
      </c>
      <c r="G165" s="803">
        <v>47.8</v>
      </c>
      <c r="H165" t="b">
        <f t="shared" si="5"/>
        <v>1</v>
      </c>
    </row>
    <row r="166" spans="1:8" x14ac:dyDescent="0.25">
      <c r="A166" s="6">
        <v>38547</v>
      </c>
      <c r="B166" s="9" t="s">
        <v>19165</v>
      </c>
      <c r="C166" s="6" t="s">
        <v>18997</v>
      </c>
      <c r="D166" s="11">
        <f t="shared" si="4"/>
        <v>130.44</v>
      </c>
      <c r="F166" s="802">
        <v>130.44</v>
      </c>
      <c r="G166" s="802">
        <v>130.44</v>
      </c>
      <c r="H166" t="b">
        <f t="shared" si="5"/>
        <v>1</v>
      </c>
    </row>
    <row r="167" spans="1:8" x14ac:dyDescent="0.25">
      <c r="A167" s="4">
        <v>38469</v>
      </c>
      <c r="B167" s="8" t="s">
        <v>19166</v>
      </c>
      <c r="C167" s="4" t="s">
        <v>18997</v>
      </c>
      <c r="D167" s="11">
        <f t="shared" si="4"/>
        <v>140.25</v>
      </c>
      <c r="F167" s="803">
        <v>140.25</v>
      </c>
      <c r="G167" s="803">
        <v>140.25</v>
      </c>
      <c r="H167" t="b">
        <f t="shared" si="5"/>
        <v>1</v>
      </c>
    </row>
    <row r="168" spans="1:8" x14ac:dyDescent="0.25">
      <c r="A168" s="6">
        <v>38467</v>
      </c>
      <c r="B168" s="9" t="s">
        <v>19167</v>
      </c>
      <c r="C168" s="6" t="s">
        <v>18997</v>
      </c>
      <c r="D168" s="11">
        <f t="shared" si="4"/>
        <v>78.92</v>
      </c>
      <c r="F168" s="802">
        <v>78.92</v>
      </c>
      <c r="G168" s="802">
        <v>78.92</v>
      </c>
      <c r="H168" t="b">
        <f t="shared" si="5"/>
        <v>1</v>
      </c>
    </row>
    <row r="169" spans="1:8" x14ac:dyDescent="0.25">
      <c r="A169" s="4">
        <v>38468</v>
      </c>
      <c r="B169" s="8" t="s">
        <v>19168</v>
      </c>
      <c r="C169" s="4" t="s">
        <v>18997</v>
      </c>
      <c r="D169" s="11">
        <f t="shared" si="4"/>
        <v>86.84</v>
      </c>
      <c r="F169" s="803">
        <v>86.84</v>
      </c>
      <c r="G169" s="803">
        <v>86.84</v>
      </c>
      <c r="H169" t="b">
        <f t="shared" si="5"/>
        <v>1</v>
      </c>
    </row>
    <row r="170" spans="1:8" x14ac:dyDescent="0.25">
      <c r="A170" s="6">
        <v>38471</v>
      </c>
      <c r="B170" s="9" t="s">
        <v>19169</v>
      </c>
      <c r="C170" s="6" t="s">
        <v>18997</v>
      </c>
      <c r="D170" s="11">
        <f t="shared" si="4"/>
        <v>112.77</v>
      </c>
      <c r="F170" s="802">
        <v>112.77</v>
      </c>
      <c r="G170" s="802">
        <v>112.77</v>
      </c>
      <c r="H170" t="b">
        <f t="shared" si="5"/>
        <v>1</v>
      </c>
    </row>
    <row r="171" spans="1:8" x14ac:dyDescent="0.25">
      <c r="A171" s="4">
        <v>37370</v>
      </c>
      <c r="B171" s="8" t="s">
        <v>19170</v>
      </c>
      <c r="C171" s="4" t="s">
        <v>19143</v>
      </c>
      <c r="D171" s="11">
        <f t="shared" si="4"/>
        <v>1.0900000000000001</v>
      </c>
      <c r="F171" s="803">
        <v>1.0900000000000001</v>
      </c>
      <c r="G171" s="803">
        <v>1.0900000000000001</v>
      </c>
      <c r="H171" t="b">
        <f t="shared" si="5"/>
        <v>1</v>
      </c>
    </row>
    <row r="172" spans="1:8" x14ac:dyDescent="0.25">
      <c r="A172" s="6">
        <v>40862</v>
      </c>
      <c r="B172" s="9" t="s">
        <v>19171</v>
      </c>
      <c r="C172" s="6" t="s">
        <v>19145</v>
      </c>
      <c r="D172" s="11">
        <f t="shared" si="4"/>
        <v>205.81</v>
      </c>
      <c r="F172" s="802">
        <v>205.81</v>
      </c>
      <c r="G172" s="802">
        <v>205.81</v>
      </c>
      <c r="H172" t="b">
        <f t="shared" si="5"/>
        <v>1</v>
      </c>
    </row>
    <row r="173" spans="1:8" x14ac:dyDescent="0.25">
      <c r="A173" s="4">
        <v>10658</v>
      </c>
      <c r="B173" s="8" t="s">
        <v>19172</v>
      </c>
      <c r="C173" s="4" t="s">
        <v>18997</v>
      </c>
      <c r="D173" s="11">
        <f t="shared" si="4"/>
        <v>7360</v>
      </c>
      <c r="F173" s="803">
        <v>7360</v>
      </c>
      <c r="G173" s="803">
        <v>7360</v>
      </c>
      <c r="H173" t="b">
        <f t="shared" si="5"/>
        <v>1</v>
      </c>
    </row>
    <row r="174" spans="1:8" x14ac:dyDescent="0.25">
      <c r="A174" s="6">
        <v>253</v>
      </c>
      <c r="B174" s="9" t="s">
        <v>19173</v>
      </c>
      <c r="C174" s="6" t="s">
        <v>19143</v>
      </c>
      <c r="D174" s="11">
        <f t="shared" si="4"/>
        <v>19.79</v>
      </c>
      <c r="F174" s="802">
        <v>17.190000000000001</v>
      </c>
      <c r="G174" s="802">
        <v>19.79</v>
      </c>
      <c r="H174" t="b">
        <f t="shared" si="5"/>
        <v>0</v>
      </c>
    </row>
    <row r="175" spans="1:8" x14ac:dyDescent="0.25">
      <c r="A175" s="4">
        <v>40809</v>
      </c>
      <c r="B175" s="8" t="s">
        <v>19174</v>
      </c>
      <c r="C175" s="4" t="s">
        <v>19145</v>
      </c>
      <c r="D175" s="11">
        <f t="shared" si="4"/>
        <v>3482.33</v>
      </c>
      <c r="F175" s="803">
        <v>3020.19</v>
      </c>
      <c r="G175" s="803">
        <v>3482.33</v>
      </c>
      <c r="H175" t="b">
        <f t="shared" si="5"/>
        <v>0</v>
      </c>
    </row>
    <row r="176" spans="1:8" ht="30" x14ac:dyDescent="0.25">
      <c r="A176" s="6">
        <v>42428</v>
      </c>
      <c r="B176" s="9" t="s">
        <v>19175</v>
      </c>
      <c r="C176" s="6" t="s">
        <v>18997</v>
      </c>
      <c r="D176" s="11">
        <f t="shared" si="4"/>
        <v>2271</v>
      </c>
      <c r="F176" s="802">
        <v>2271</v>
      </c>
      <c r="G176" s="802">
        <v>2271</v>
      </c>
      <c r="H176" t="b">
        <f t="shared" si="5"/>
        <v>1</v>
      </c>
    </row>
    <row r="177" spans="1:8" x14ac:dyDescent="0.25">
      <c r="A177" s="4">
        <v>301</v>
      </c>
      <c r="B177" s="8" t="s">
        <v>19176</v>
      </c>
      <c r="C177" s="4" t="s">
        <v>18997</v>
      </c>
      <c r="D177" s="11">
        <f t="shared" si="4"/>
        <v>3.13</v>
      </c>
      <c r="F177" s="803">
        <v>3.13</v>
      </c>
      <c r="G177" s="803">
        <v>3.13</v>
      </c>
      <c r="H177" t="b">
        <f t="shared" si="5"/>
        <v>1</v>
      </c>
    </row>
    <row r="178" spans="1:8" x14ac:dyDescent="0.25">
      <c r="A178" s="6">
        <v>296</v>
      </c>
      <c r="B178" s="9" t="s">
        <v>19177</v>
      </c>
      <c r="C178" s="6" t="s">
        <v>18997</v>
      </c>
      <c r="D178" s="11">
        <f t="shared" si="4"/>
        <v>1.77</v>
      </c>
      <c r="F178" s="802">
        <v>1.77</v>
      </c>
      <c r="G178" s="802">
        <v>1.77</v>
      </c>
      <c r="H178" t="b">
        <f t="shared" si="5"/>
        <v>1</v>
      </c>
    </row>
    <row r="179" spans="1:8" x14ac:dyDescent="0.25">
      <c r="A179" s="4">
        <v>297</v>
      </c>
      <c r="B179" s="8" t="s">
        <v>19178</v>
      </c>
      <c r="C179" s="4" t="s">
        <v>18997</v>
      </c>
      <c r="D179" s="11">
        <f t="shared" si="4"/>
        <v>2.6</v>
      </c>
      <c r="F179" s="803">
        <v>2.6</v>
      </c>
      <c r="G179" s="803">
        <v>2.6</v>
      </c>
      <c r="H179" t="b">
        <f t="shared" si="5"/>
        <v>1</v>
      </c>
    </row>
    <row r="180" spans="1:8" x14ac:dyDescent="0.25">
      <c r="A180" s="6">
        <v>299</v>
      </c>
      <c r="B180" s="9" t="s">
        <v>19179</v>
      </c>
      <c r="C180" s="6" t="s">
        <v>18997</v>
      </c>
      <c r="D180" s="11">
        <f t="shared" si="4"/>
        <v>3.67</v>
      </c>
      <c r="F180" s="802">
        <v>3.67</v>
      </c>
      <c r="G180" s="802">
        <v>3.67</v>
      </c>
      <c r="H180" t="b">
        <f t="shared" si="5"/>
        <v>1</v>
      </c>
    </row>
    <row r="181" spans="1:8" x14ac:dyDescent="0.25">
      <c r="A181" s="4">
        <v>300</v>
      </c>
      <c r="B181" s="8" t="s">
        <v>19180</v>
      </c>
      <c r="C181" s="4" t="s">
        <v>18997</v>
      </c>
      <c r="D181" s="11">
        <f t="shared" si="4"/>
        <v>12.7</v>
      </c>
      <c r="F181" s="803">
        <v>12.7</v>
      </c>
      <c r="G181" s="803">
        <v>12.7</v>
      </c>
      <c r="H181" t="b">
        <f t="shared" si="5"/>
        <v>1</v>
      </c>
    </row>
    <row r="182" spans="1:8" x14ac:dyDescent="0.25">
      <c r="A182" s="6">
        <v>20085</v>
      </c>
      <c r="B182" s="9" t="s">
        <v>19181</v>
      </c>
      <c r="C182" s="6" t="s">
        <v>18997</v>
      </c>
      <c r="D182" s="11">
        <f t="shared" si="4"/>
        <v>2.3199999999999998</v>
      </c>
      <c r="F182" s="802">
        <v>2.3199999999999998</v>
      </c>
      <c r="G182" s="802">
        <v>2.3199999999999998</v>
      </c>
      <c r="H182" t="b">
        <f t="shared" si="5"/>
        <v>1</v>
      </c>
    </row>
    <row r="183" spans="1:8" x14ac:dyDescent="0.25">
      <c r="A183" s="4">
        <v>298</v>
      </c>
      <c r="B183" s="8" t="s">
        <v>19182</v>
      </c>
      <c r="C183" s="4" t="s">
        <v>18997</v>
      </c>
      <c r="D183" s="11">
        <f t="shared" si="4"/>
        <v>2.82</v>
      </c>
      <c r="F183" s="803">
        <v>2.82</v>
      </c>
      <c r="G183" s="803">
        <v>2.82</v>
      </c>
      <c r="H183" t="b">
        <f t="shared" si="5"/>
        <v>1</v>
      </c>
    </row>
    <row r="184" spans="1:8" x14ac:dyDescent="0.25">
      <c r="A184" s="6">
        <v>311</v>
      </c>
      <c r="B184" s="9" t="s">
        <v>19183</v>
      </c>
      <c r="C184" s="6" t="s">
        <v>18997</v>
      </c>
      <c r="D184" s="11">
        <f t="shared" si="4"/>
        <v>10.48</v>
      </c>
      <c r="F184" s="802">
        <v>10.48</v>
      </c>
      <c r="G184" s="802">
        <v>10.48</v>
      </c>
      <c r="H184" t="b">
        <f t="shared" si="5"/>
        <v>1</v>
      </c>
    </row>
    <row r="185" spans="1:8" x14ac:dyDescent="0.25">
      <c r="A185" s="4">
        <v>318</v>
      </c>
      <c r="B185" s="8" t="s">
        <v>19184</v>
      </c>
      <c r="C185" s="4" t="s">
        <v>18997</v>
      </c>
      <c r="D185" s="11">
        <f t="shared" si="4"/>
        <v>21.1</v>
      </c>
      <c r="F185" s="803">
        <v>21.1</v>
      </c>
      <c r="G185" s="803">
        <v>21.1</v>
      </c>
      <c r="H185" t="b">
        <f t="shared" si="5"/>
        <v>1</v>
      </c>
    </row>
    <row r="186" spans="1:8" x14ac:dyDescent="0.25">
      <c r="A186" s="6">
        <v>319</v>
      </c>
      <c r="B186" s="9" t="s">
        <v>19185</v>
      </c>
      <c r="C186" s="6" t="s">
        <v>18997</v>
      </c>
      <c r="D186" s="11">
        <f t="shared" si="4"/>
        <v>33.08</v>
      </c>
      <c r="F186" s="802">
        <v>33.08</v>
      </c>
      <c r="G186" s="802">
        <v>33.08</v>
      </c>
      <c r="H186" t="b">
        <f t="shared" si="5"/>
        <v>1</v>
      </c>
    </row>
    <row r="187" spans="1:8" x14ac:dyDescent="0.25">
      <c r="A187" s="4">
        <v>303</v>
      </c>
      <c r="B187" s="8" t="s">
        <v>19186</v>
      </c>
      <c r="C187" s="4" t="s">
        <v>18997</v>
      </c>
      <c r="D187" s="11">
        <f t="shared" si="4"/>
        <v>3.46</v>
      </c>
      <c r="F187" s="803">
        <v>3.46</v>
      </c>
      <c r="G187" s="803">
        <v>3.46</v>
      </c>
      <c r="H187" t="b">
        <f t="shared" si="5"/>
        <v>1</v>
      </c>
    </row>
    <row r="188" spans="1:8" x14ac:dyDescent="0.25">
      <c r="A188" s="6">
        <v>305</v>
      </c>
      <c r="B188" s="9" t="s">
        <v>19187</v>
      </c>
      <c r="C188" s="6" t="s">
        <v>18997</v>
      </c>
      <c r="D188" s="11">
        <f t="shared" si="4"/>
        <v>10.91</v>
      </c>
      <c r="F188" s="802">
        <v>10.91</v>
      </c>
      <c r="G188" s="802">
        <v>10.91</v>
      </c>
      <c r="H188" t="b">
        <f t="shared" si="5"/>
        <v>1</v>
      </c>
    </row>
    <row r="189" spans="1:8" x14ac:dyDescent="0.25">
      <c r="A189" s="4">
        <v>306</v>
      </c>
      <c r="B189" s="8" t="s">
        <v>19188</v>
      </c>
      <c r="C189" s="4" t="s">
        <v>18997</v>
      </c>
      <c r="D189" s="11">
        <f t="shared" si="4"/>
        <v>16.54</v>
      </c>
      <c r="F189" s="803">
        <v>16.54</v>
      </c>
      <c r="G189" s="803">
        <v>16.54</v>
      </c>
      <c r="H189" t="b">
        <f t="shared" si="5"/>
        <v>1</v>
      </c>
    </row>
    <row r="190" spans="1:8" x14ac:dyDescent="0.25">
      <c r="A190" s="6">
        <v>307</v>
      </c>
      <c r="B190" s="9" t="s">
        <v>19189</v>
      </c>
      <c r="C190" s="6" t="s">
        <v>18997</v>
      </c>
      <c r="D190" s="11">
        <f t="shared" si="4"/>
        <v>41.79</v>
      </c>
      <c r="F190" s="802">
        <v>41.79</v>
      </c>
      <c r="G190" s="802">
        <v>41.79</v>
      </c>
      <c r="H190" t="b">
        <f t="shared" si="5"/>
        <v>1</v>
      </c>
    </row>
    <row r="191" spans="1:8" x14ac:dyDescent="0.25">
      <c r="A191" s="4">
        <v>309</v>
      </c>
      <c r="B191" s="8" t="s">
        <v>19190</v>
      </c>
      <c r="C191" s="4" t="s">
        <v>18997</v>
      </c>
      <c r="D191" s="11">
        <f t="shared" si="4"/>
        <v>68.459999999999994</v>
      </c>
      <c r="F191" s="803">
        <v>68.459999999999994</v>
      </c>
      <c r="G191" s="803">
        <v>68.459999999999994</v>
      </c>
      <c r="H191" t="b">
        <f t="shared" si="5"/>
        <v>1</v>
      </c>
    </row>
    <row r="192" spans="1:8" x14ac:dyDescent="0.25">
      <c r="A192" s="6">
        <v>310</v>
      </c>
      <c r="B192" s="9" t="s">
        <v>19191</v>
      </c>
      <c r="C192" s="6" t="s">
        <v>18997</v>
      </c>
      <c r="D192" s="11">
        <f t="shared" si="4"/>
        <v>94.89</v>
      </c>
      <c r="F192" s="802">
        <v>94.89</v>
      </c>
      <c r="G192" s="802">
        <v>94.89</v>
      </c>
      <c r="H192" t="b">
        <f t="shared" si="5"/>
        <v>1</v>
      </c>
    </row>
    <row r="193" spans="1:8" x14ac:dyDescent="0.25">
      <c r="A193" s="4">
        <v>328</v>
      </c>
      <c r="B193" s="8" t="s">
        <v>19192</v>
      </c>
      <c r="C193" s="4" t="s">
        <v>18997</v>
      </c>
      <c r="D193" s="11">
        <f t="shared" si="4"/>
        <v>8.2899999999999991</v>
      </c>
      <c r="F193" s="803">
        <v>8.2899999999999991</v>
      </c>
      <c r="G193" s="803">
        <v>8.2899999999999991</v>
      </c>
      <c r="H193" t="b">
        <f t="shared" si="5"/>
        <v>1</v>
      </c>
    </row>
    <row r="194" spans="1:8" x14ac:dyDescent="0.25">
      <c r="A194" s="6">
        <v>325</v>
      </c>
      <c r="B194" s="9" t="s">
        <v>19193</v>
      </c>
      <c r="C194" s="6" t="s">
        <v>18997</v>
      </c>
      <c r="D194" s="11">
        <f t="shared" si="4"/>
        <v>2.4500000000000002</v>
      </c>
      <c r="F194" s="802">
        <v>2.4500000000000002</v>
      </c>
      <c r="G194" s="802">
        <v>2.4500000000000002</v>
      </c>
      <c r="H194" t="b">
        <f t="shared" si="5"/>
        <v>1</v>
      </c>
    </row>
    <row r="195" spans="1:8" x14ac:dyDescent="0.25">
      <c r="A195" s="4">
        <v>20326</v>
      </c>
      <c r="B195" s="8" t="s">
        <v>19194</v>
      </c>
      <c r="C195" s="4" t="s">
        <v>18997</v>
      </c>
      <c r="D195" s="11">
        <f t="shared" ref="D195:D258" si="6">IF($J$2=$F$1,F195,G195)</f>
        <v>4.4800000000000004</v>
      </c>
      <c r="F195" s="803">
        <v>4.4800000000000004</v>
      </c>
      <c r="G195" s="803">
        <v>4.4800000000000004</v>
      </c>
      <c r="H195" t="b">
        <f t="shared" ref="H195:H258" si="7">F195=G195</f>
        <v>1</v>
      </c>
    </row>
    <row r="196" spans="1:8" x14ac:dyDescent="0.25">
      <c r="A196" s="6">
        <v>329</v>
      </c>
      <c r="B196" s="9" t="s">
        <v>19195</v>
      </c>
      <c r="C196" s="6" t="s">
        <v>18997</v>
      </c>
      <c r="D196" s="11">
        <f t="shared" si="6"/>
        <v>6.93</v>
      </c>
      <c r="F196" s="802">
        <v>6.93</v>
      </c>
      <c r="G196" s="802">
        <v>6.93</v>
      </c>
      <c r="H196" t="b">
        <f t="shared" si="7"/>
        <v>1</v>
      </c>
    </row>
    <row r="197" spans="1:8" x14ac:dyDescent="0.25">
      <c r="A197" s="4">
        <v>308</v>
      </c>
      <c r="B197" s="8" t="s">
        <v>19196</v>
      </c>
      <c r="C197" s="4" t="s">
        <v>18997</v>
      </c>
      <c r="D197" s="11">
        <f t="shared" si="6"/>
        <v>93.28</v>
      </c>
      <c r="F197" s="803">
        <v>93.28</v>
      </c>
      <c r="G197" s="803">
        <v>93.28</v>
      </c>
      <c r="H197" t="b">
        <f t="shared" si="7"/>
        <v>1</v>
      </c>
    </row>
    <row r="198" spans="1:8" x14ac:dyDescent="0.25">
      <c r="A198" s="6">
        <v>39642</v>
      </c>
      <c r="B198" s="9" t="s">
        <v>19197</v>
      </c>
      <c r="C198" s="6" t="s">
        <v>18997</v>
      </c>
      <c r="D198" s="11">
        <f t="shared" si="6"/>
        <v>3.07</v>
      </c>
      <c r="F198" s="802">
        <v>3.07</v>
      </c>
      <c r="G198" s="802">
        <v>3.07</v>
      </c>
      <c r="H198" t="b">
        <f t="shared" si="7"/>
        <v>1</v>
      </c>
    </row>
    <row r="199" spans="1:8" x14ac:dyDescent="0.25">
      <c r="A199" s="4">
        <v>39641</v>
      </c>
      <c r="B199" s="8" t="s">
        <v>19198</v>
      </c>
      <c r="C199" s="4" t="s">
        <v>18997</v>
      </c>
      <c r="D199" s="11">
        <f t="shared" si="6"/>
        <v>2.7</v>
      </c>
      <c r="F199" s="803">
        <v>2.7</v>
      </c>
      <c r="G199" s="803">
        <v>2.7</v>
      </c>
      <c r="H199" t="b">
        <f t="shared" si="7"/>
        <v>1</v>
      </c>
    </row>
    <row r="200" spans="1:8" x14ac:dyDescent="0.25">
      <c r="A200" s="6">
        <v>39643</v>
      </c>
      <c r="B200" s="9" t="s">
        <v>19199</v>
      </c>
      <c r="C200" s="6" t="s">
        <v>18997</v>
      </c>
      <c r="D200" s="11">
        <f t="shared" si="6"/>
        <v>3.61</v>
      </c>
      <c r="F200" s="802">
        <v>3.61</v>
      </c>
      <c r="G200" s="802">
        <v>3.61</v>
      </c>
      <c r="H200" t="b">
        <f t="shared" si="7"/>
        <v>1</v>
      </c>
    </row>
    <row r="201" spans="1:8" x14ac:dyDescent="0.25">
      <c r="A201" s="4">
        <v>39644</v>
      </c>
      <c r="B201" s="8" t="s">
        <v>19200</v>
      </c>
      <c r="C201" s="4" t="s">
        <v>18997</v>
      </c>
      <c r="D201" s="11">
        <f t="shared" si="6"/>
        <v>5.59</v>
      </c>
      <c r="F201" s="803">
        <v>5.59</v>
      </c>
      <c r="G201" s="803">
        <v>5.59</v>
      </c>
      <c r="H201" t="b">
        <f t="shared" si="7"/>
        <v>1</v>
      </c>
    </row>
    <row r="202" spans="1:8" x14ac:dyDescent="0.25">
      <c r="A202" s="6">
        <v>39645</v>
      </c>
      <c r="B202" s="9" t="s">
        <v>19201</v>
      </c>
      <c r="C202" s="6" t="s">
        <v>18997</v>
      </c>
      <c r="D202" s="11">
        <f t="shared" si="6"/>
        <v>6.13</v>
      </c>
      <c r="F202" s="802">
        <v>6.13</v>
      </c>
      <c r="G202" s="802">
        <v>6.13</v>
      </c>
      <c r="H202" t="b">
        <f t="shared" si="7"/>
        <v>1</v>
      </c>
    </row>
    <row r="203" spans="1:8" x14ac:dyDescent="0.25">
      <c r="A203" s="4">
        <v>41610</v>
      </c>
      <c r="B203" s="8" t="s">
        <v>19202</v>
      </c>
      <c r="C203" s="4" t="s">
        <v>18997</v>
      </c>
      <c r="D203" s="11">
        <f t="shared" si="6"/>
        <v>755.26</v>
      </c>
      <c r="F203" s="803">
        <v>755.26</v>
      </c>
      <c r="G203" s="803">
        <v>755.26</v>
      </c>
      <c r="H203" t="b">
        <f t="shared" si="7"/>
        <v>1</v>
      </c>
    </row>
    <row r="204" spans="1:8" x14ac:dyDescent="0.25">
      <c r="A204" s="6">
        <v>41611</v>
      </c>
      <c r="B204" s="9" t="s">
        <v>19203</v>
      </c>
      <c r="C204" s="6" t="s">
        <v>18997</v>
      </c>
      <c r="D204" s="11">
        <f t="shared" si="6"/>
        <v>1190.45</v>
      </c>
      <c r="F204" s="802">
        <v>1190.45</v>
      </c>
      <c r="G204" s="802">
        <v>1190.45</v>
      </c>
      <c r="H204" t="b">
        <f t="shared" si="7"/>
        <v>1</v>
      </c>
    </row>
    <row r="205" spans="1:8" x14ac:dyDescent="0.25">
      <c r="A205" s="4">
        <v>41612</v>
      </c>
      <c r="B205" s="8" t="s">
        <v>19204</v>
      </c>
      <c r="C205" s="4" t="s">
        <v>18997</v>
      </c>
      <c r="D205" s="11">
        <f t="shared" si="6"/>
        <v>1671.56</v>
      </c>
      <c r="F205" s="803">
        <v>1671.56</v>
      </c>
      <c r="G205" s="803">
        <v>1671.56</v>
      </c>
      <c r="H205" t="b">
        <f t="shared" si="7"/>
        <v>1</v>
      </c>
    </row>
    <row r="206" spans="1:8" x14ac:dyDescent="0.25">
      <c r="A206" s="6">
        <v>41637</v>
      </c>
      <c r="B206" s="9" t="s">
        <v>19205</v>
      </c>
      <c r="C206" s="6" t="s">
        <v>18997</v>
      </c>
      <c r="D206" s="11">
        <f t="shared" si="6"/>
        <v>156.25</v>
      </c>
      <c r="F206" s="802">
        <v>156.25</v>
      </c>
      <c r="G206" s="802">
        <v>156.25</v>
      </c>
      <c r="H206" t="b">
        <f t="shared" si="7"/>
        <v>1</v>
      </c>
    </row>
    <row r="207" spans="1:8" x14ac:dyDescent="0.25">
      <c r="A207" s="4">
        <v>41638</v>
      </c>
      <c r="B207" s="8" t="s">
        <v>19206</v>
      </c>
      <c r="C207" s="4" t="s">
        <v>18997</v>
      </c>
      <c r="D207" s="11">
        <f t="shared" si="6"/>
        <v>203.54</v>
      </c>
      <c r="F207" s="803">
        <v>203.54</v>
      </c>
      <c r="G207" s="803">
        <v>203.54</v>
      </c>
      <c r="H207" t="b">
        <f t="shared" si="7"/>
        <v>1</v>
      </c>
    </row>
    <row r="208" spans="1:8" x14ac:dyDescent="0.25">
      <c r="A208" s="6">
        <v>41639</v>
      </c>
      <c r="B208" s="9" t="s">
        <v>19207</v>
      </c>
      <c r="C208" s="6" t="s">
        <v>18997</v>
      </c>
      <c r="D208" s="11">
        <f t="shared" si="6"/>
        <v>492.42</v>
      </c>
      <c r="F208" s="802">
        <v>492.42</v>
      </c>
      <c r="G208" s="802">
        <v>492.42</v>
      </c>
      <c r="H208" t="b">
        <f t="shared" si="7"/>
        <v>1</v>
      </c>
    </row>
    <row r="209" spans="1:8" x14ac:dyDescent="0.25">
      <c r="A209" s="4">
        <v>11789</v>
      </c>
      <c r="B209" s="8" t="s">
        <v>19208</v>
      </c>
      <c r="C209" s="4" t="s">
        <v>18997</v>
      </c>
      <c r="D209" s="11">
        <f t="shared" si="6"/>
        <v>1.53</v>
      </c>
      <c r="F209" s="803">
        <v>1.53</v>
      </c>
      <c r="G209" s="803">
        <v>1.53</v>
      </c>
      <c r="H209" t="b">
        <f t="shared" si="7"/>
        <v>1</v>
      </c>
    </row>
    <row r="210" spans="1:8" x14ac:dyDescent="0.25">
      <c r="A210" s="6">
        <v>20975</v>
      </c>
      <c r="B210" s="9" t="s">
        <v>19209</v>
      </c>
      <c r="C210" s="6" t="s">
        <v>18997</v>
      </c>
      <c r="D210" s="11">
        <f t="shared" si="6"/>
        <v>11.68</v>
      </c>
      <c r="F210" s="802">
        <v>11.68</v>
      </c>
      <c r="G210" s="802">
        <v>11.68</v>
      </c>
      <c r="H210" t="b">
        <f t="shared" si="7"/>
        <v>1</v>
      </c>
    </row>
    <row r="211" spans="1:8" x14ac:dyDescent="0.25">
      <c r="A211" s="4">
        <v>20976</v>
      </c>
      <c r="B211" s="8" t="s">
        <v>19210</v>
      </c>
      <c r="C211" s="4" t="s">
        <v>18997</v>
      </c>
      <c r="D211" s="11">
        <f t="shared" si="6"/>
        <v>17.64</v>
      </c>
      <c r="F211" s="803">
        <v>17.64</v>
      </c>
      <c r="G211" s="803">
        <v>17.64</v>
      </c>
      <c r="H211" t="b">
        <f t="shared" si="7"/>
        <v>1</v>
      </c>
    </row>
    <row r="212" spans="1:8" x14ac:dyDescent="0.25">
      <c r="A212" s="6">
        <v>40340</v>
      </c>
      <c r="B212" s="9" t="s">
        <v>19211</v>
      </c>
      <c r="C212" s="6" t="s">
        <v>18997</v>
      </c>
      <c r="D212" s="11">
        <f t="shared" si="6"/>
        <v>23.02</v>
      </c>
      <c r="F212" s="802">
        <v>23.02</v>
      </c>
      <c r="G212" s="802">
        <v>23.02</v>
      </c>
      <c r="H212" t="b">
        <f t="shared" si="7"/>
        <v>1</v>
      </c>
    </row>
    <row r="213" spans="1:8" x14ac:dyDescent="0.25">
      <c r="A213" s="4">
        <v>40341</v>
      </c>
      <c r="B213" s="8" t="s">
        <v>19212</v>
      </c>
      <c r="C213" s="4" t="s">
        <v>18997</v>
      </c>
      <c r="D213" s="11">
        <f t="shared" si="6"/>
        <v>27.48</v>
      </c>
      <c r="F213" s="803">
        <v>27.48</v>
      </c>
      <c r="G213" s="803">
        <v>27.48</v>
      </c>
      <c r="H213" t="b">
        <f t="shared" si="7"/>
        <v>1</v>
      </c>
    </row>
    <row r="214" spans="1:8" x14ac:dyDescent="0.25">
      <c r="A214" s="6">
        <v>40342</v>
      </c>
      <c r="B214" s="9" t="s">
        <v>19213</v>
      </c>
      <c r="C214" s="6" t="s">
        <v>18997</v>
      </c>
      <c r="D214" s="11">
        <f t="shared" si="6"/>
        <v>32.770000000000003</v>
      </c>
      <c r="F214" s="802">
        <v>32.770000000000003</v>
      </c>
      <c r="G214" s="802">
        <v>32.770000000000003</v>
      </c>
      <c r="H214" t="b">
        <f t="shared" si="7"/>
        <v>1</v>
      </c>
    </row>
    <row r="215" spans="1:8" x14ac:dyDescent="0.25">
      <c r="A215" s="4">
        <v>40343</v>
      </c>
      <c r="B215" s="8" t="s">
        <v>19214</v>
      </c>
      <c r="C215" s="4" t="s">
        <v>18997</v>
      </c>
      <c r="D215" s="11">
        <f t="shared" si="6"/>
        <v>38.869999999999997</v>
      </c>
      <c r="F215" s="803">
        <v>38.869999999999997</v>
      </c>
      <c r="G215" s="803">
        <v>38.869999999999997</v>
      </c>
      <c r="H215" t="b">
        <f t="shared" si="7"/>
        <v>1</v>
      </c>
    </row>
    <row r="216" spans="1:8" x14ac:dyDescent="0.25">
      <c r="A216" s="6">
        <v>40344</v>
      </c>
      <c r="B216" s="9" t="s">
        <v>19215</v>
      </c>
      <c r="C216" s="6" t="s">
        <v>18997</v>
      </c>
      <c r="D216" s="11">
        <f t="shared" si="6"/>
        <v>52.99</v>
      </c>
      <c r="F216" s="802">
        <v>52.99</v>
      </c>
      <c r="G216" s="802">
        <v>52.99</v>
      </c>
      <c r="H216" t="b">
        <f t="shared" si="7"/>
        <v>1</v>
      </c>
    </row>
    <row r="217" spans="1:8" x14ac:dyDescent="0.25">
      <c r="A217" s="4">
        <v>40345</v>
      </c>
      <c r="B217" s="8" t="s">
        <v>19216</v>
      </c>
      <c r="C217" s="4" t="s">
        <v>18997</v>
      </c>
      <c r="D217" s="11">
        <f t="shared" si="6"/>
        <v>65.3</v>
      </c>
      <c r="F217" s="803">
        <v>65.3</v>
      </c>
      <c r="G217" s="803">
        <v>65.3</v>
      </c>
      <c r="H217" t="b">
        <f t="shared" si="7"/>
        <v>1</v>
      </c>
    </row>
    <row r="218" spans="1:8" x14ac:dyDescent="0.25">
      <c r="A218" s="6">
        <v>40346</v>
      </c>
      <c r="B218" s="9" t="s">
        <v>19217</v>
      </c>
      <c r="C218" s="6" t="s">
        <v>18997</v>
      </c>
      <c r="D218" s="11">
        <f t="shared" si="6"/>
        <v>75.739999999999995</v>
      </c>
      <c r="F218" s="802">
        <v>75.739999999999995</v>
      </c>
      <c r="G218" s="802">
        <v>75.739999999999995</v>
      </c>
      <c r="H218" t="b">
        <f t="shared" si="7"/>
        <v>1</v>
      </c>
    </row>
    <row r="219" spans="1:8" x14ac:dyDescent="0.25">
      <c r="A219" s="4">
        <v>40347</v>
      </c>
      <c r="B219" s="8" t="s">
        <v>19218</v>
      </c>
      <c r="C219" s="4" t="s">
        <v>18997</v>
      </c>
      <c r="D219" s="11">
        <f t="shared" si="6"/>
        <v>95.16</v>
      </c>
      <c r="F219" s="803">
        <v>95.16</v>
      </c>
      <c r="G219" s="803">
        <v>95.16</v>
      </c>
      <c r="H219" t="b">
        <f t="shared" si="7"/>
        <v>1</v>
      </c>
    </row>
    <row r="220" spans="1:8" x14ac:dyDescent="0.25">
      <c r="A220" s="6">
        <v>6138</v>
      </c>
      <c r="B220" s="9" t="s">
        <v>19219</v>
      </c>
      <c r="C220" s="6" t="s">
        <v>18997</v>
      </c>
      <c r="D220" s="11">
        <f t="shared" si="6"/>
        <v>11.06</v>
      </c>
      <c r="F220" s="802">
        <v>11.06</v>
      </c>
      <c r="G220" s="802">
        <v>11.06</v>
      </c>
      <c r="H220" t="b">
        <f t="shared" si="7"/>
        <v>1</v>
      </c>
    </row>
    <row r="221" spans="1:8" ht="30" x14ac:dyDescent="0.25">
      <c r="A221" s="4">
        <v>43424</v>
      </c>
      <c r="B221" s="8" t="s">
        <v>19220</v>
      </c>
      <c r="C221" s="4" t="s">
        <v>18997</v>
      </c>
      <c r="D221" s="11">
        <f t="shared" si="6"/>
        <v>632.79</v>
      </c>
      <c r="F221" s="803">
        <v>632.79</v>
      </c>
      <c r="G221" s="803">
        <v>632.79</v>
      </c>
      <c r="H221" t="b">
        <f t="shared" si="7"/>
        <v>1</v>
      </c>
    </row>
    <row r="222" spans="1:8" ht="30" x14ac:dyDescent="0.25">
      <c r="A222" s="6">
        <v>43426</v>
      </c>
      <c r="B222" s="9" t="s">
        <v>19221</v>
      </c>
      <c r="C222" s="6" t="s">
        <v>18997</v>
      </c>
      <c r="D222" s="11">
        <f t="shared" si="6"/>
        <v>2182.4899999999998</v>
      </c>
      <c r="F222" s="802">
        <v>2182.4899999999998</v>
      </c>
      <c r="G222" s="802">
        <v>2182.4899999999998</v>
      </c>
      <c r="H222" t="b">
        <f t="shared" si="7"/>
        <v>1</v>
      </c>
    </row>
    <row r="223" spans="1:8" ht="30" x14ac:dyDescent="0.25">
      <c r="A223" s="4">
        <v>12565</v>
      </c>
      <c r="B223" s="8" t="s">
        <v>19222</v>
      </c>
      <c r="C223" s="4" t="s">
        <v>18997</v>
      </c>
      <c r="D223" s="11">
        <f t="shared" si="6"/>
        <v>765.37</v>
      </c>
      <c r="F223" s="803">
        <v>765.37</v>
      </c>
      <c r="G223" s="803">
        <v>765.37</v>
      </c>
      <c r="H223" t="b">
        <f t="shared" si="7"/>
        <v>1</v>
      </c>
    </row>
    <row r="224" spans="1:8" ht="30" x14ac:dyDescent="0.25">
      <c r="A224" s="6">
        <v>12567</v>
      </c>
      <c r="B224" s="9" t="s">
        <v>19223</v>
      </c>
      <c r="C224" s="6" t="s">
        <v>18997</v>
      </c>
      <c r="D224" s="11">
        <f t="shared" si="6"/>
        <v>1028.02</v>
      </c>
      <c r="F224" s="802">
        <v>1028.02</v>
      </c>
      <c r="G224" s="802">
        <v>1028.02</v>
      </c>
      <c r="H224" t="b">
        <f t="shared" si="7"/>
        <v>1</v>
      </c>
    </row>
    <row r="225" spans="1:8" ht="30" x14ac:dyDescent="0.25">
      <c r="A225" s="4">
        <v>12568</v>
      </c>
      <c r="B225" s="8" t="s">
        <v>19224</v>
      </c>
      <c r="C225" s="4" t="s">
        <v>18997</v>
      </c>
      <c r="D225" s="11">
        <f t="shared" si="6"/>
        <v>1439.23</v>
      </c>
      <c r="F225" s="803">
        <v>1439.23</v>
      </c>
      <c r="G225" s="803">
        <v>1439.23</v>
      </c>
      <c r="H225" t="b">
        <f t="shared" si="7"/>
        <v>1</v>
      </c>
    </row>
    <row r="226" spans="1:8" x14ac:dyDescent="0.25">
      <c r="A226" s="6">
        <v>43441</v>
      </c>
      <c r="B226" s="9" t="s">
        <v>19225</v>
      </c>
      <c r="C226" s="6" t="s">
        <v>18997</v>
      </c>
      <c r="D226" s="11">
        <f t="shared" si="6"/>
        <v>185.04</v>
      </c>
      <c r="F226" s="802">
        <v>185.04</v>
      </c>
      <c r="G226" s="802">
        <v>185.04</v>
      </c>
      <c r="H226" t="b">
        <f t="shared" si="7"/>
        <v>1</v>
      </c>
    </row>
    <row r="227" spans="1:8" x14ac:dyDescent="0.25">
      <c r="A227" s="4">
        <v>43423</v>
      </c>
      <c r="B227" s="8" t="s">
        <v>19226</v>
      </c>
      <c r="C227" s="4" t="s">
        <v>18997</v>
      </c>
      <c r="D227" s="11">
        <f t="shared" si="6"/>
        <v>86.35</v>
      </c>
      <c r="F227" s="803">
        <v>86.35</v>
      </c>
      <c r="G227" s="803">
        <v>86.35</v>
      </c>
      <c r="H227" t="b">
        <f t="shared" si="7"/>
        <v>1</v>
      </c>
    </row>
    <row r="228" spans="1:8" x14ac:dyDescent="0.25">
      <c r="A228" s="6">
        <v>12532</v>
      </c>
      <c r="B228" s="9" t="s">
        <v>19227</v>
      </c>
      <c r="C228" s="6" t="s">
        <v>18997</v>
      </c>
      <c r="D228" s="11">
        <f t="shared" si="6"/>
        <v>133.18</v>
      </c>
      <c r="F228" s="802">
        <v>133.18</v>
      </c>
      <c r="G228" s="802">
        <v>133.18</v>
      </c>
      <c r="H228" t="b">
        <f t="shared" si="7"/>
        <v>1</v>
      </c>
    </row>
    <row r="229" spans="1:8" ht="30" x14ac:dyDescent="0.25">
      <c r="A229" s="4">
        <v>43444</v>
      </c>
      <c r="B229" s="8" t="s">
        <v>19228</v>
      </c>
      <c r="C229" s="4" t="s">
        <v>18997</v>
      </c>
      <c r="D229" s="11">
        <f t="shared" si="6"/>
        <v>447.19</v>
      </c>
      <c r="F229" s="803">
        <v>447.19</v>
      </c>
      <c r="G229" s="803">
        <v>447.19</v>
      </c>
      <c r="H229" t="b">
        <f t="shared" si="7"/>
        <v>1</v>
      </c>
    </row>
    <row r="230" spans="1:8" ht="30" x14ac:dyDescent="0.25">
      <c r="A230" s="6">
        <v>12551</v>
      </c>
      <c r="B230" s="9" t="s">
        <v>19229</v>
      </c>
      <c r="C230" s="6" t="s">
        <v>18997</v>
      </c>
      <c r="D230" s="11">
        <f t="shared" si="6"/>
        <v>319.05</v>
      </c>
      <c r="F230" s="802">
        <v>319.05</v>
      </c>
      <c r="G230" s="802">
        <v>319.05</v>
      </c>
      <c r="H230" t="b">
        <f t="shared" si="7"/>
        <v>1</v>
      </c>
    </row>
    <row r="231" spans="1:8" ht="30" x14ac:dyDescent="0.25">
      <c r="A231" s="4">
        <v>43442</v>
      </c>
      <c r="B231" s="8" t="s">
        <v>19230</v>
      </c>
      <c r="C231" s="4" t="s">
        <v>18997</v>
      </c>
      <c r="D231" s="11">
        <f t="shared" si="6"/>
        <v>246.72</v>
      </c>
      <c r="F231" s="803">
        <v>246.72</v>
      </c>
      <c r="G231" s="803">
        <v>246.72</v>
      </c>
      <c r="H231" t="b">
        <f t="shared" si="7"/>
        <v>1</v>
      </c>
    </row>
    <row r="232" spans="1:8" ht="30" x14ac:dyDescent="0.25">
      <c r="A232" s="6">
        <v>43443</v>
      </c>
      <c r="B232" s="9" t="s">
        <v>19231</v>
      </c>
      <c r="C232" s="6" t="s">
        <v>18997</v>
      </c>
      <c r="D232" s="11">
        <f t="shared" si="6"/>
        <v>323.82</v>
      </c>
      <c r="F232" s="802">
        <v>323.82</v>
      </c>
      <c r="G232" s="802">
        <v>323.82</v>
      </c>
      <c r="H232" t="b">
        <f t="shared" si="7"/>
        <v>1</v>
      </c>
    </row>
    <row r="233" spans="1:8" ht="30" x14ac:dyDescent="0.25">
      <c r="A233" s="4">
        <v>12544</v>
      </c>
      <c r="B233" s="8" t="s">
        <v>19232</v>
      </c>
      <c r="C233" s="4" t="s">
        <v>18997</v>
      </c>
      <c r="D233" s="11">
        <f t="shared" si="6"/>
        <v>174.76</v>
      </c>
      <c r="F233" s="803">
        <v>174.76</v>
      </c>
      <c r="G233" s="803">
        <v>174.76</v>
      </c>
      <c r="H233" t="b">
        <f t="shared" si="7"/>
        <v>1</v>
      </c>
    </row>
    <row r="234" spans="1:8" ht="30" x14ac:dyDescent="0.25">
      <c r="A234" s="6">
        <v>12547</v>
      </c>
      <c r="B234" s="9" t="s">
        <v>19233</v>
      </c>
      <c r="C234" s="6" t="s">
        <v>18997</v>
      </c>
      <c r="D234" s="11">
        <f t="shared" si="6"/>
        <v>235.04</v>
      </c>
      <c r="F234" s="802">
        <v>235.04</v>
      </c>
      <c r="G234" s="802">
        <v>235.04</v>
      </c>
      <c r="H234" t="b">
        <f t="shared" si="7"/>
        <v>1</v>
      </c>
    </row>
    <row r="235" spans="1:8" ht="30" x14ac:dyDescent="0.25">
      <c r="A235" s="4">
        <v>43445</v>
      </c>
      <c r="B235" s="8" t="s">
        <v>19234</v>
      </c>
      <c r="C235" s="4" t="s">
        <v>18997</v>
      </c>
      <c r="D235" s="11">
        <f t="shared" si="6"/>
        <v>616.80999999999995</v>
      </c>
      <c r="F235" s="803">
        <v>616.80999999999995</v>
      </c>
      <c r="G235" s="803">
        <v>616.80999999999995</v>
      </c>
      <c r="H235" t="b">
        <f t="shared" si="7"/>
        <v>1</v>
      </c>
    </row>
    <row r="236" spans="1:8" ht="30" x14ac:dyDescent="0.25">
      <c r="A236" s="6">
        <v>12563</v>
      </c>
      <c r="B236" s="9" t="s">
        <v>19235</v>
      </c>
      <c r="C236" s="6" t="s">
        <v>18997</v>
      </c>
      <c r="D236" s="11">
        <f t="shared" si="6"/>
        <v>441.31</v>
      </c>
      <c r="F236" s="802">
        <v>441.31</v>
      </c>
      <c r="G236" s="802">
        <v>441.31</v>
      </c>
      <c r="H236" t="b">
        <f t="shared" si="7"/>
        <v>1</v>
      </c>
    </row>
    <row r="237" spans="1:8" ht="30" x14ac:dyDescent="0.25">
      <c r="A237" s="4">
        <v>43425</v>
      </c>
      <c r="B237" s="8" t="s">
        <v>19236</v>
      </c>
      <c r="C237" s="4" t="s">
        <v>18997</v>
      </c>
      <c r="D237" s="11">
        <f t="shared" si="6"/>
        <v>277.56</v>
      </c>
      <c r="F237" s="803">
        <v>277.56</v>
      </c>
      <c r="G237" s="803">
        <v>277.56</v>
      </c>
      <c r="H237" t="b">
        <f t="shared" si="7"/>
        <v>1</v>
      </c>
    </row>
    <row r="238" spans="1:8" ht="30" x14ac:dyDescent="0.25">
      <c r="A238" s="6">
        <v>43446</v>
      </c>
      <c r="B238" s="9" t="s">
        <v>19237</v>
      </c>
      <c r="C238" s="6" t="s">
        <v>18997</v>
      </c>
      <c r="D238" s="11">
        <f t="shared" si="6"/>
        <v>585.97</v>
      </c>
      <c r="F238" s="802">
        <v>585.97</v>
      </c>
      <c r="G238" s="802">
        <v>585.97</v>
      </c>
      <c r="H238" t="b">
        <f t="shared" si="7"/>
        <v>1</v>
      </c>
    </row>
    <row r="239" spans="1:8" ht="30" x14ac:dyDescent="0.25">
      <c r="A239" s="4">
        <v>43447</v>
      </c>
      <c r="B239" s="8" t="s">
        <v>19238</v>
      </c>
      <c r="C239" s="4" t="s">
        <v>18997</v>
      </c>
      <c r="D239" s="11">
        <f t="shared" si="6"/>
        <v>719.61</v>
      </c>
      <c r="F239" s="803">
        <v>719.61</v>
      </c>
      <c r="G239" s="803">
        <v>719.61</v>
      </c>
      <c r="H239" t="b">
        <f t="shared" si="7"/>
        <v>1</v>
      </c>
    </row>
    <row r="240" spans="1:8" ht="30" x14ac:dyDescent="0.25">
      <c r="A240" s="6">
        <v>43448</v>
      </c>
      <c r="B240" s="9" t="s">
        <v>19239</v>
      </c>
      <c r="C240" s="6" t="s">
        <v>18997</v>
      </c>
      <c r="D240" s="11">
        <f t="shared" si="6"/>
        <v>1007.46</v>
      </c>
      <c r="F240" s="802">
        <v>1007.46</v>
      </c>
      <c r="G240" s="802">
        <v>1007.46</v>
      </c>
      <c r="H240" t="b">
        <f t="shared" si="7"/>
        <v>1</v>
      </c>
    </row>
    <row r="241" spans="1:8" ht="30" x14ac:dyDescent="0.25">
      <c r="A241" s="4">
        <v>13761</v>
      </c>
      <c r="B241" s="8" t="s">
        <v>19240</v>
      </c>
      <c r="C241" s="4" t="s">
        <v>18997</v>
      </c>
      <c r="D241" s="11">
        <f t="shared" si="6"/>
        <v>3514.18</v>
      </c>
      <c r="F241" s="803">
        <v>3514.18</v>
      </c>
      <c r="G241" s="803">
        <v>3514.18</v>
      </c>
      <c r="H241" t="b">
        <f t="shared" si="7"/>
        <v>1</v>
      </c>
    </row>
    <row r="242" spans="1:8" ht="30" x14ac:dyDescent="0.25">
      <c r="A242" s="6">
        <v>4814</v>
      </c>
      <c r="B242" s="9" t="s">
        <v>19241</v>
      </c>
      <c r="C242" s="6" t="s">
        <v>18997</v>
      </c>
      <c r="D242" s="11">
        <f t="shared" si="6"/>
        <v>44.11</v>
      </c>
      <c r="F242" s="802">
        <v>44.11</v>
      </c>
      <c r="G242" s="802">
        <v>44.11</v>
      </c>
      <c r="H242" t="b">
        <f t="shared" si="7"/>
        <v>1</v>
      </c>
    </row>
    <row r="243" spans="1:8" x14ac:dyDescent="0.25">
      <c r="A243" s="4">
        <v>44473</v>
      </c>
      <c r="B243" s="8" t="s">
        <v>19242</v>
      </c>
      <c r="C243" s="4" t="s">
        <v>18997</v>
      </c>
      <c r="D243" s="11">
        <f t="shared" si="6"/>
        <v>2203.8000000000002</v>
      </c>
      <c r="F243" s="803">
        <v>2203.8000000000002</v>
      </c>
      <c r="G243" s="803">
        <v>2203.8000000000002</v>
      </c>
      <c r="H243" t="b">
        <f t="shared" si="7"/>
        <v>1</v>
      </c>
    </row>
    <row r="244" spans="1:8" x14ac:dyDescent="0.25">
      <c r="A244" s="6">
        <v>6122</v>
      </c>
      <c r="B244" s="9" t="s">
        <v>19243</v>
      </c>
      <c r="C244" s="6" t="s">
        <v>19143</v>
      </c>
      <c r="D244" s="11">
        <f t="shared" si="6"/>
        <v>20.43</v>
      </c>
      <c r="F244" s="802">
        <v>17.739999999999998</v>
      </c>
      <c r="G244" s="802">
        <v>20.43</v>
      </c>
      <c r="H244" t="b">
        <f t="shared" si="7"/>
        <v>0</v>
      </c>
    </row>
    <row r="245" spans="1:8" x14ac:dyDescent="0.25">
      <c r="A245" s="4">
        <v>40810</v>
      </c>
      <c r="B245" s="8" t="s">
        <v>19244</v>
      </c>
      <c r="C245" s="4" t="s">
        <v>19145</v>
      </c>
      <c r="D245" s="11">
        <f t="shared" si="6"/>
        <v>3596.14</v>
      </c>
      <c r="F245" s="803">
        <v>3118.9</v>
      </c>
      <c r="G245" s="803">
        <v>3596.14</v>
      </c>
      <c r="H245" t="b">
        <f t="shared" si="7"/>
        <v>0</v>
      </c>
    </row>
    <row r="246" spans="1:8" x14ac:dyDescent="0.25">
      <c r="A246" s="6">
        <v>21100</v>
      </c>
      <c r="B246" s="9" t="s">
        <v>19245</v>
      </c>
      <c r="C246" s="6" t="s">
        <v>18997</v>
      </c>
      <c r="D246" s="11">
        <f t="shared" si="6"/>
        <v>4032.67</v>
      </c>
      <c r="F246" s="802">
        <v>4032.67</v>
      </c>
      <c r="G246" s="802">
        <v>4032.67</v>
      </c>
      <c r="H246" t="b">
        <f t="shared" si="7"/>
        <v>1</v>
      </c>
    </row>
    <row r="247" spans="1:8" ht="30" x14ac:dyDescent="0.25">
      <c r="A247" s="4">
        <v>11816</v>
      </c>
      <c r="B247" s="8" t="s">
        <v>19246</v>
      </c>
      <c r="C247" s="4" t="s">
        <v>18997</v>
      </c>
      <c r="D247" s="11">
        <f t="shared" si="6"/>
        <v>4300</v>
      </c>
      <c r="F247" s="803">
        <v>4300</v>
      </c>
      <c r="G247" s="803">
        <v>4300</v>
      </c>
      <c r="H247" t="b">
        <f t="shared" si="7"/>
        <v>1</v>
      </c>
    </row>
    <row r="248" spans="1:8" ht="30" x14ac:dyDescent="0.25">
      <c r="A248" s="6">
        <v>11814</v>
      </c>
      <c r="B248" s="9" t="s">
        <v>19247</v>
      </c>
      <c r="C248" s="6" t="s">
        <v>18997</v>
      </c>
      <c r="D248" s="11">
        <f t="shared" si="6"/>
        <v>9360.02</v>
      </c>
      <c r="F248" s="802">
        <v>9360.02</v>
      </c>
      <c r="G248" s="802">
        <v>9360.02</v>
      </c>
      <c r="H248" t="b">
        <f t="shared" si="7"/>
        <v>1</v>
      </c>
    </row>
    <row r="249" spans="1:8" ht="30" x14ac:dyDescent="0.25">
      <c r="A249" s="4">
        <v>14186</v>
      </c>
      <c r="B249" s="8" t="s">
        <v>19248</v>
      </c>
      <c r="C249" s="4" t="s">
        <v>18997</v>
      </c>
      <c r="D249" s="11">
        <f t="shared" si="6"/>
        <v>11752.77</v>
      </c>
      <c r="F249" s="803">
        <v>11752.77</v>
      </c>
      <c r="G249" s="803">
        <v>11752.77</v>
      </c>
      <c r="H249" t="b">
        <f t="shared" si="7"/>
        <v>1</v>
      </c>
    </row>
    <row r="250" spans="1:8" ht="30" x14ac:dyDescent="0.25">
      <c r="A250" s="6">
        <v>14185</v>
      </c>
      <c r="B250" s="9" t="s">
        <v>19249</v>
      </c>
      <c r="C250" s="6" t="s">
        <v>18997</v>
      </c>
      <c r="D250" s="11">
        <f t="shared" si="6"/>
        <v>15224.42</v>
      </c>
      <c r="F250" s="802">
        <v>15224.42</v>
      </c>
      <c r="G250" s="802">
        <v>15224.42</v>
      </c>
      <c r="H250" t="b">
        <f t="shared" si="7"/>
        <v>1</v>
      </c>
    </row>
    <row r="251" spans="1:8" ht="30" x14ac:dyDescent="0.25">
      <c r="A251" s="4">
        <v>11811</v>
      </c>
      <c r="B251" s="8" t="s">
        <v>19250</v>
      </c>
      <c r="C251" s="4" t="s">
        <v>18997</v>
      </c>
      <c r="D251" s="11">
        <f t="shared" si="6"/>
        <v>5821.24</v>
      </c>
      <c r="F251" s="803">
        <v>5821.24</v>
      </c>
      <c r="G251" s="803">
        <v>5821.24</v>
      </c>
      <c r="H251" t="b">
        <f t="shared" si="7"/>
        <v>1</v>
      </c>
    </row>
    <row r="252" spans="1:8" x14ac:dyDescent="0.25">
      <c r="A252" s="6">
        <v>44498</v>
      </c>
      <c r="B252" s="9" t="s">
        <v>19251</v>
      </c>
      <c r="C252" s="6" t="s">
        <v>18997</v>
      </c>
      <c r="D252" s="11">
        <f t="shared" si="6"/>
        <v>318204.48</v>
      </c>
      <c r="F252" s="802">
        <v>318204.48</v>
      </c>
      <c r="G252" s="802">
        <v>318204.48</v>
      </c>
      <c r="H252" t="b">
        <f t="shared" si="7"/>
        <v>1</v>
      </c>
    </row>
    <row r="253" spans="1:8" ht="30" x14ac:dyDescent="0.25">
      <c r="A253" s="4">
        <v>34469</v>
      </c>
      <c r="B253" s="8" t="s">
        <v>19252</v>
      </c>
      <c r="C253" s="4" t="s">
        <v>18997</v>
      </c>
      <c r="D253" s="11">
        <f t="shared" si="6"/>
        <v>11310.87</v>
      </c>
      <c r="F253" s="803">
        <v>11310.87</v>
      </c>
      <c r="G253" s="803">
        <v>11310.87</v>
      </c>
      <c r="H253" t="b">
        <f t="shared" si="7"/>
        <v>1</v>
      </c>
    </row>
    <row r="254" spans="1:8" ht="30" x14ac:dyDescent="0.25">
      <c r="A254" s="6">
        <v>34476</v>
      </c>
      <c r="B254" s="9" t="s">
        <v>19253</v>
      </c>
      <c r="C254" s="6" t="s">
        <v>18997</v>
      </c>
      <c r="D254" s="11">
        <f t="shared" si="6"/>
        <v>5899.09</v>
      </c>
      <c r="F254" s="802">
        <v>5899.09</v>
      </c>
      <c r="G254" s="802">
        <v>5899.09</v>
      </c>
      <c r="H254" t="b">
        <f t="shared" si="7"/>
        <v>1</v>
      </c>
    </row>
    <row r="255" spans="1:8" ht="30" x14ac:dyDescent="0.25">
      <c r="A255" s="4">
        <v>34477</v>
      </c>
      <c r="B255" s="8" t="s">
        <v>19254</v>
      </c>
      <c r="C255" s="4" t="s">
        <v>18997</v>
      </c>
      <c r="D255" s="11">
        <f t="shared" si="6"/>
        <v>7829.24</v>
      </c>
      <c r="F255" s="803">
        <v>7829.24</v>
      </c>
      <c r="G255" s="803">
        <v>7829.24</v>
      </c>
      <c r="H255" t="b">
        <f t="shared" si="7"/>
        <v>1</v>
      </c>
    </row>
    <row r="256" spans="1:8" ht="30" x14ac:dyDescent="0.25">
      <c r="A256" s="6">
        <v>34482</v>
      </c>
      <c r="B256" s="9" t="s">
        <v>19255</v>
      </c>
      <c r="C256" s="6" t="s">
        <v>18997</v>
      </c>
      <c r="D256" s="11">
        <f t="shared" si="6"/>
        <v>7312.08</v>
      </c>
      <c r="F256" s="802">
        <v>7312.08</v>
      </c>
      <c r="G256" s="802">
        <v>7312.08</v>
      </c>
      <c r="H256" t="b">
        <f t="shared" si="7"/>
        <v>1</v>
      </c>
    </row>
    <row r="257" spans="1:8" ht="30" x14ac:dyDescent="0.25">
      <c r="A257" s="4">
        <v>34472</v>
      </c>
      <c r="B257" s="8" t="s">
        <v>19256</v>
      </c>
      <c r="C257" s="4" t="s">
        <v>18997</v>
      </c>
      <c r="D257" s="11">
        <f t="shared" si="6"/>
        <v>3480</v>
      </c>
      <c r="F257" s="803">
        <v>3480</v>
      </c>
      <c r="G257" s="803">
        <v>3480</v>
      </c>
      <c r="H257" t="b">
        <f t="shared" si="7"/>
        <v>1</v>
      </c>
    </row>
    <row r="258" spans="1:8" ht="30" x14ac:dyDescent="0.25">
      <c r="A258" s="6">
        <v>42425</v>
      </c>
      <c r="B258" s="9" t="s">
        <v>19257</v>
      </c>
      <c r="C258" s="6" t="s">
        <v>18997</v>
      </c>
      <c r="D258" s="11">
        <f t="shared" si="6"/>
        <v>2802.23</v>
      </c>
      <c r="F258" s="802">
        <v>2802.23</v>
      </c>
      <c r="G258" s="802">
        <v>2802.23</v>
      </c>
      <c r="H258" t="b">
        <f t="shared" si="7"/>
        <v>1</v>
      </c>
    </row>
    <row r="259" spans="1:8" ht="30" x14ac:dyDescent="0.25">
      <c r="A259" s="4">
        <v>42422</v>
      </c>
      <c r="B259" s="8" t="s">
        <v>19258</v>
      </c>
      <c r="C259" s="4" t="s">
        <v>18997</v>
      </c>
      <c r="D259" s="11">
        <f t="shared" ref="D259:D322" si="8">IF($J$2=$F$1,F259,G259)</f>
        <v>4160</v>
      </c>
      <c r="F259" s="803">
        <v>4160</v>
      </c>
      <c r="G259" s="803">
        <v>4160</v>
      </c>
      <c r="H259" t="b">
        <f t="shared" ref="H259:H322" si="9">F259=G259</f>
        <v>1</v>
      </c>
    </row>
    <row r="260" spans="1:8" ht="30" x14ac:dyDescent="0.25">
      <c r="A260" s="6">
        <v>43184</v>
      </c>
      <c r="B260" s="9" t="s">
        <v>19259</v>
      </c>
      <c r="C260" s="6" t="s">
        <v>18997</v>
      </c>
      <c r="D260" s="11">
        <f t="shared" si="8"/>
        <v>5749.52</v>
      </c>
      <c r="F260" s="802">
        <v>5749.52</v>
      </c>
      <c r="G260" s="802">
        <v>5749.52</v>
      </c>
      <c r="H260" t="b">
        <f t="shared" si="9"/>
        <v>1</v>
      </c>
    </row>
    <row r="261" spans="1:8" ht="30" x14ac:dyDescent="0.25">
      <c r="A261" s="4">
        <v>42424</v>
      </c>
      <c r="B261" s="8" t="s">
        <v>19260</v>
      </c>
      <c r="C261" s="4" t="s">
        <v>18997</v>
      </c>
      <c r="D261" s="11">
        <f t="shared" si="8"/>
        <v>2502.63</v>
      </c>
      <c r="F261" s="803">
        <v>2502.63</v>
      </c>
      <c r="G261" s="803">
        <v>2502.63</v>
      </c>
      <c r="H261" t="b">
        <f t="shared" si="9"/>
        <v>1</v>
      </c>
    </row>
    <row r="262" spans="1:8" ht="30" x14ac:dyDescent="0.25">
      <c r="A262" s="6">
        <v>42421</v>
      </c>
      <c r="B262" s="9" t="s">
        <v>19261</v>
      </c>
      <c r="C262" s="6" t="s">
        <v>18997</v>
      </c>
      <c r="D262" s="11">
        <f t="shared" si="8"/>
        <v>22786.2</v>
      </c>
      <c r="F262" s="802">
        <v>22786.2</v>
      </c>
      <c r="G262" s="802">
        <v>22786.2</v>
      </c>
      <c r="H262" t="b">
        <f t="shared" si="9"/>
        <v>1</v>
      </c>
    </row>
    <row r="263" spans="1:8" ht="30" x14ac:dyDescent="0.25">
      <c r="A263" s="4">
        <v>42416</v>
      </c>
      <c r="B263" s="8" t="s">
        <v>19262</v>
      </c>
      <c r="C263" s="4" t="s">
        <v>18997</v>
      </c>
      <c r="D263" s="11">
        <f t="shared" si="8"/>
        <v>10788.56</v>
      </c>
      <c r="F263" s="803">
        <v>10788.56</v>
      </c>
      <c r="G263" s="803">
        <v>10788.56</v>
      </c>
      <c r="H263" t="b">
        <f t="shared" si="9"/>
        <v>1</v>
      </c>
    </row>
    <row r="264" spans="1:8" ht="30" x14ac:dyDescent="0.25">
      <c r="A264" s="6">
        <v>42417</v>
      </c>
      <c r="B264" s="9" t="s">
        <v>19263</v>
      </c>
      <c r="C264" s="6" t="s">
        <v>18997</v>
      </c>
      <c r="D264" s="11">
        <f t="shared" si="8"/>
        <v>12094.86</v>
      </c>
      <c r="F264" s="802">
        <v>12094.86</v>
      </c>
      <c r="G264" s="802">
        <v>12094.86</v>
      </c>
      <c r="H264" t="b">
        <f t="shared" si="9"/>
        <v>1</v>
      </c>
    </row>
    <row r="265" spans="1:8" ht="30" x14ac:dyDescent="0.25">
      <c r="A265" s="4">
        <v>42419</v>
      </c>
      <c r="B265" s="8" t="s">
        <v>19264</v>
      </c>
      <c r="C265" s="4" t="s">
        <v>18997</v>
      </c>
      <c r="D265" s="11">
        <f t="shared" si="8"/>
        <v>13664.63</v>
      </c>
      <c r="F265" s="803">
        <v>13664.63</v>
      </c>
      <c r="G265" s="803">
        <v>13664.63</v>
      </c>
      <c r="H265" t="b">
        <f t="shared" si="9"/>
        <v>1</v>
      </c>
    </row>
    <row r="266" spans="1:8" ht="30" x14ac:dyDescent="0.25">
      <c r="A266" s="6">
        <v>42420</v>
      </c>
      <c r="B266" s="9" t="s">
        <v>19265</v>
      </c>
      <c r="C266" s="6" t="s">
        <v>18997</v>
      </c>
      <c r="D266" s="11">
        <f t="shared" si="8"/>
        <v>18781.02</v>
      </c>
      <c r="F266" s="802">
        <v>18781.02</v>
      </c>
      <c r="G266" s="802">
        <v>18781.02</v>
      </c>
      <c r="H266" t="b">
        <f t="shared" si="9"/>
        <v>1</v>
      </c>
    </row>
    <row r="267" spans="1:8" ht="30" x14ac:dyDescent="0.25">
      <c r="A267" s="4">
        <v>43195</v>
      </c>
      <c r="B267" s="8" t="s">
        <v>19266</v>
      </c>
      <c r="C267" s="4" t="s">
        <v>18997</v>
      </c>
      <c r="D267" s="11">
        <f t="shared" si="8"/>
        <v>6613.06</v>
      </c>
      <c r="F267" s="803">
        <v>6613.06</v>
      </c>
      <c r="G267" s="803">
        <v>6613.06</v>
      </c>
      <c r="H267" t="b">
        <f t="shared" si="9"/>
        <v>1</v>
      </c>
    </row>
    <row r="268" spans="1:8" ht="30" x14ac:dyDescent="0.25">
      <c r="A268" s="6">
        <v>43196</v>
      </c>
      <c r="B268" s="9" t="s">
        <v>19267</v>
      </c>
      <c r="C268" s="6" t="s">
        <v>18997</v>
      </c>
      <c r="D268" s="11">
        <f t="shared" si="8"/>
        <v>8195.94</v>
      </c>
      <c r="F268" s="802">
        <v>8195.94</v>
      </c>
      <c r="G268" s="802">
        <v>8195.94</v>
      </c>
      <c r="H268" t="b">
        <f t="shared" si="9"/>
        <v>1</v>
      </c>
    </row>
    <row r="269" spans="1:8" ht="30" x14ac:dyDescent="0.25">
      <c r="A269" s="4">
        <v>43198</v>
      </c>
      <c r="B269" s="8" t="s">
        <v>19268</v>
      </c>
      <c r="C269" s="4" t="s">
        <v>18997</v>
      </c>
      <c r="D269" s="11">
        <f t="shared" si="8"/>
        <v>12178.97</v>
      </c>
      <c r="F269" s="803">
        <v>12178.97</v>
      </c>
      <c r="G269" s="803">
        <v>12178.97</v>
      </c>
      <c r="H269" t="b">
        <f t="shared" si="9"/>
        <v>1</v>
      </c>
    </row>
    <row r="270" spans="1:8" ht="30" x14ac:dyDescent="0.25">
      <c r="A270" s="6">
        <v>43199</v>
      </c>
      <c r="B270" s="9" t="s">
        <v>19269</v>
      </c>
      <c r="C270" s="6" t="s">
        <v>18997</v>
      </c>
      <c r="D270" s="11">
        <f t="shared" si="8"/>
        <v>12625.25</v>
      </c>
      <c r="F270" s="802">
        <v>12625.25</v>
      </c>
      <c r="G270" s="802">
        <v>12625.25</v>
      </c>
      <c r="H270" t="b">
        <f t="shared" si="9"/>
        <v>1</v>
      </c>
    </row>
    <row r="271" spans="1:8" ht="30" x14ac:dyDescent="0.25">
      <c r="A271" s="4">
        <v>43200</v>
      </c>
      <c r="B271" s="8" t="s">
        <v>19270</v>
      </c>
      <c r="C271" s="4" t="s">
        <v>18997</v>
      </c>
      <c r="D271" s="11">
        <f t="shared" si="8"/>
        <v>14488.4</v>
      </c>
      <c r="F271" s="803">
        <v>14488.4</v>
      </c>
      <c r="G271" s="803">
        <v>14488.4</v>
      </c>
      <c r="H271" t="b">
        <f t="shared" si="9"/>
        <v>1</v>
      </c>
    </row>
    <row r="272" spans="1:8" ht="30" x14ac:dyDescent="0.25">
      <c r="A272" s="6">
        <v>39556</v>
      </c>
      <c r="B272" s="9" t="s">
        <v>19271</v>
      </c>
      <c r="C272" s="6" t="s">
        <v>18997</v>
      </c>
      <c r="D272" s="11">
        <f t="shared" si="8"/>
        <v>7913.14</v>
      </c>
      <c r="F272" s="802">
        <v>7913.14</v>
      </c>
      <c r="G272" s="802">
        <v>7913.14</v>
      </c>
      <c r="H272" t="b">
        <f t="shared" si="9"/>
        <v>1</v>
      </c>
    </row>
    <row r="273" spans="1:8" ht="30" x14ac:dyDescent="0.25">
      <c r="A273" s="4">
        <v>39557</v>
      </c>
      <c r="B273" s="8" t="s">
        <v>19272</v>
      </c>
      <c r="C273" s="4" t="s">
        <v>18997</v>
      </c>
      <c r="D273" s="11">
        <f t="shared" si="8"/>
        <v>8520.7199999999993</v>
      </c>
      <c r="F273" s="803">
        <v>8520.7199999999993</v>
      </c>
      <c r="G273" s="803">
        <v>8520.7199999999993</v>
      </c>
      <c r="H273" t="b">
        <f t="shared" si="9"/>
        <v>1</v>
      </c>
    </row>
    <row r="274" spans="1:8" ht="30" x14ac:dyDescent="0.25">
      <c r="A274" s="6">
        <v>39559</v>
      </c>
      <c r="B274" s="9" t="s">
        <v>19273</v>
      </c>
      <c r="C274" s="6" t="s">
        <v>18997</v>
      </c>
      <c r="D274" s="11">
        <f t="shared" si="8"/>
        <v>12591.98</v>
      </c>
      <c r="F274" s="802">
        <v>12591.98</v>
      </c>
      <c r="G274" s="802">
        <v>12591.98</v>
      </c>
      <c r="H274" t="b">
        <f t="shared" si="9"/>
        <v>1</v>
      </c>
    </row>
    <row r="275" spans="1:8" ht="30" x14ac:dyDescent="0.25">
      <c r="A275" s="4">
        <v>39560</v>
      </c>
      <c r="B275" s="8" t="s">
        <v>19274</v>
      </c>
      <c r="C275" s="4" t="s">
        <v>18997</v>
      </c>
      <c r="D275" s="11">
        <f t="shared" si="8"/>
        <v>14567.7</v>
      </c>
      <c r="F275" s="803">
        <v>14567.7</v>
      </c>
      <c r="G275" s="803">
        <v>14567.7</v>
      </c>
      <c r="H275" t="b">
        <f t="shared" si="9"/>
        <v>1</v>
      </c>
    </row>
    <row r="276" spans="1:8" ht="30" x14ac:dyDescent="0.25">
      <c r="A276" s="6">
        <v>39561</v>
      </c>
      <c r="B276" s="9" t="s">
        <v>19275</v>
      </c>
      <c r="C276" s="6" t="s">
        <v>18997</v>
      </c>
      <c r="D276" s="11">
        <f t="shared" si="8"/>
        <v>15239.67</v>
      </c>
      <c r="F276" s="802">
        <v>15239.67</v>
      </c>
      <c r="G276" s="802">
        <v>15239.67</v>
      </c>
      <c r="H276" t="b">
        <f t="shared" si="9"/>
        <v>1</v>
      </c>
    </row>
    <row r="277" spans="1:8" ht="30" x14ac:dyDescent="0.25">
      <c r="A277" s="4">
        <v>43190</v>
      </c>
      <c r="B277" s="8" t="s">
        <v>19276</v>
      </c>
      <c r="C277" s="4" t="s">
        <v>18997</v>
      </c>
      <c r="D277" s="11">
        <f t="shared" si="8"/>
        <v>2248.9699999999998</v>
      </c>
      <c r="F277" s="803">
        <v>2248.9699999999998</v>
      </c>
      <c r="G277" s="803">
        <v>2248.9699999999998</v>
      </c>
      <c r="H277" t="b">
        <f t="shared" si="9"/>
        <v>1</v>
      </c>
    </row>
    <row r="278" spans="1:8" ht="30" x14ac:dyDescent="0.25">
      <c r="A278" s="6">
        <v>39555</v>
      </c>
      <c r="B278" s="9" t="s">
        <v>19277</v>
      </c>
      <c r="C278" s="6" t="s">
        <v>18997</v>
      </c>
      <c r="D278" s="11">
        <f t="shared" si="8"/>
        <v>2432.81</v>
      </c>
      <c r="F278" s="802">
        <v>2432.81</v>
      </c>
      <c r="G278" s="802">
        <v>2432.81</v>
      </c>
      <c r="H278" t="b">
        <f t="shared" si="9"/>
        <v>1</v>
      </c>
    </row>
    <row r="279" spans="1:8" ht="30" x14ac:dyDescent="0.25">
      <c r="A279" s="4">
        <v>43191</v>
      </c>
      <c r="B279" s="8" t="s">
        <v>19278</v>
      </c>
      <c r="C279" s="4" t="s">
        <v>18997</v>
      </c>
      <c r="D279" s="11">
        <f t="shared" si="8"/>
        <v>3235.97</v>
      </c>
      <c r="F279" s="803">
        <v>3235.97</v>
      </c>
      <c r="G279" s="803">
        <v>3235.97</v>
      </c>
      <c r="H279" t="b">
        <f t="shared" si="9"/>
        <v>1</v>
      </c>
    </row>
    <row r="280" spans="1:8" ht="30" x14ac:dyDescent="0.25">
      <c r="A280" s="6">
        <v>39548</v>
      </c>
      <c r="B280" s="9" t="s">
        <v>19279</v>
      </c>
      <c r="C280" s="6" t="s">
        <v>18997</v>
      </c>
      <c r="D280" s="11">
        <f t="shared" si="8"/>
        <v>3608.61</v>
      </c>
      <c r="F280" s="802">
        <v>3608.61</v>
      </c>
      <c r="G280" s="802">
        <v>3608.61</v>
      </c>
      <c r="H280" t="b">
        <f t="shared" si="9"/>
        <v>1</v>
      </c>
    </row>
    <row r="281" spans="1:8" ht="30" x14ac:dyDescent="0.25">
      <c r="A281" s="4">
        <v>43192</v>
      </c>
      <c r="B281" s="8" t="s">
        <v>19280</v>
      </c>
      <c r="C281" s="4" t="s">
        <v>18997</v>
      </c>
      <c r="D281" s="11">
        <f t="shared" si="8"/>
        <v>4238.83</v>
      </c>
      <c r="F281" s="803">
        <v>4238.83</v>
      </c>
      <c r="G281" s="803">
        <v>4238.83</v>
      </c>
      <c r="H281" t="b">
        <f t="shared" si="9"/>
        <v>1</v>
      </c>
    </row>
    <row r="282" spans="1:8" ht="30" x14ac:dyDescent="0.25">
      <c r="A282" s="6">
        <v>39554</v>
      </c>
      <c r="B282" s="9" t="s">
        <v>19281</v>
      </c>
      <c r="C282" s="6" t="s">
        <v>18997</v>
      </c>
      <c r="D282" s="11">
        <f t="shared" si="8"/>
        <v>4771.84</v>
      </c>
      <c r="F282" s="802">
        <v>4771.84</v>
      </c>
      <c r="G282" s="802">
        <v>4771.84</v>
      </c>
      <c r="H282" t="b">
        <f t="shared" si="9"/>
        <v>1</v>
      </c>
    </row>
    <row r="283" spans="1:8" ht="30" x14ac:dyDescent="0.25">
      <c r="A283" s="4">
        <v>43194</v>
      </c>
      <c r="B283" s="8" t="s">
        <v>19282</v>
      </c>
      <c r="C283" s="4" t="s">
        <v>18997</v>
      </c>
      <c r="D283" s="11">
        <f t="shared" si="8"/>
        <v>1926.63</v>
      </c>
      <c r="F283" s="803">
        <v>1926.63</v>
      </c>
      <c r="G283" s="803">
        <v>1926.63</v>
      </c>
      <c r="H283" t="b">
        <f t="shared" si="9"/>
        <v>1</v>
      </c>
    </row>
    <row r="284" spans="1:8" ht="30" x14ac:dyDescent="0.25">
      <c r="A284" s="6">
        <v>39551</v>
      </c>
      <c r="B284" s="9" t="s">
        <v>19283</v>
      </c>
      <c r="C284" s="6" t="s">
        <v>18997</v>
      </c>
      <c r="D284" s="11">
        <f t="shared" si="8"/>
        <v>2121.42</v>
      </c>
      <c r="F284" s="802">
        <v>2121.42</v>
      </c>
      <c r="G284" s="802">
        <v>2121.42</v>
      </c>
      <c r="H284" t="b">
        <f t="shared" si="9"/>
        <v>1</v>
      </c>
    </row>
    <row r="285" spans="1:8" ht="30" x14ac:dyDescent="0.25">
      <c r="A285" s="4">
        <v>43185</v>
      </c>
      <c r="B285" s="8" t="s">
        <v>19284</v>
      </c>
      <c r="C285" s="4" t="s">
        <v>18997</v>
      </c>
      <c r="D285" s="11">
        <f t="shared" si="8"/>
        <v>6028.7</v>
      </c>
      <c r="F285" s="803">
        <v>6028.7</v>
      </c>
      <c r="G285" s="803">
        <v>6028.7</v>
      </c>
      <c r="H285" t="b">
        <f t="shared" si="9"/>
        <v>1</v>
      </c>
    </row>
    <row r="286" spans="1:8" ht="30" x14ac:dyDescent="0.25">
      <c r="A286" s="6">
        <v>43186</v>
      </c>
      <c r="B286" s="9" t="s">
        <v>19285</v>
      </c>
      <c r="C286" s="6" t="s">
        <v>18997</v>
      </c>
      <c r="D286" s="11">
        <f t="shared" si="8"/>
        <v>6359.06</v>
      </c>
      <c r="F286" s="802">
        <v>6359.06</v>
      </c>
      <c r="G286" s="802">
        <v>6359.06</v>
      </c>
      <c r="H286" t="b">
        <f t="shared" si="9"/>
        <v>1</v>
      </c>
    </row>
    <row r="287" spans="1:8" ht="30" x14ac:dyDescent="0.25">
      <c r="A287" s="4">
        <v>43187</v>
      </c>
      <c r="B287" s="8" t="s">
        <v>19286</v>
      </c>
      <c r="C287" s="4" t="s">
        <v>18997</v>
      </c>
      <c r="D287" s="11">
        <f t="shared" si="8"/>
        <v>8438.5400000000009</v>
      </c>
      <c r="F287" s="803">
        <v>8438.5400000000009</v>
      </c>
      <c r="G287" s="803">
        <v>8438.5400000000009</v>
      </c>
      <c r="H287" t="b">
        <f t="shared" si="9"/>
        <v>1</v>
      </c>
    </row>
    <row r="288" spans="1:8" ht="30" x14ac:dyDescent="0.25">
      <c r="A288" s="6">
        <v>43188</v>
      </c>
      <c r="B288" s="9" t="s">
        <v>19287</v>
      </c>
      <c r="C288" s="6" t="s">
        <v>18997</v>
      </c>
      <c r="D288" s="11">
        <f t="shared" si="8"/>
        <v>10224.41</v>
      </c>
      <c r="F288" s="802">
        <v>10224.41</v>
      </c>
      <c r="G288" s="802">
        <v>10224.41</v>
      </c>
      <c r="H288" t="b">
        <f t="shared" si="9"/>
        <v>1</v>
      </c>
    </row>
    <row r="289" spans="1:8" ht="30" x14ac:dyDescent="0.25">
      <c r="A289" s="4">
        <v>43189</v>
      </c>
      <c r="B289" s="8" t="s">
        <v>19288</v>
      </c>
      <c r="C289" s="4" t="s">
        <v>18997</v>
      </c>
      <c r="D289" s="11">
        <f t="shared" si="8"/>
        <v>11500.76</v>
      </c>
      <c r="F289" s="803">
        <v>11500.76</v>
      </c>
      <c r="G289" s="803">
        <v>11500.76</v>
      </c>
      <c r="H289" t="b">
        <f t="shared" si="9"/>
        <v>1</v>
      </c>
    </row>
    <row r="290" spans="1:8" x14ac:dyDescent="0.25">
      <c r="A290" s="6">
        <v>39580</v>
      </c>
      <c r="B290" s="9" t="s">
        <v>19289</v>
      </c>
      <c r="C290" s="6" t="s">
        <v>18997</v>
      </c>
      <c r="D290" s="11">
        <f t="shared" si="8"/>
        <v>90630.67</v>
      </c>
      <c r="F290" s="802">
        <v>90630.67</v>
      </c>
      <c r="G290" s="802">
        <v>90630.67</v>
      </c>
      <c r="H290" t="b">
        <f t="shared" si="9"/>
        <v>1</v>
      </c>
    </row>
    <row r="291" spans="1:8" x14ac:dyDescent="0.25">
      <c r="A291" s="4">
        <v>39577</v>
      </c>
      <c r="B291" s="8" t="s">
        <v>19290</v>
      </c>
      <c r="C291" s="4" t="s">
        <v>18997</v>
      </c>
      <c r="D291" s="11">
        <f t="shared" si="8"/>
        <v>28367.21</v>
      </c>
      <c r="F291" s="803">
        <v>28367.21</v>
      </c>
      <c r="G291" s="803">
        <v>28367.21</v>
      </c>
      <c r="H291" t="b">
        <f t="shared" si="9"/>
        <v>1</v>
      </c>
    </row>
    <row r="292" spans="1:8" x14ac:dyDescent="0.25">
      <c r="A292" s="6">
        <v>39578</v>
      </c>
      <c r="B292" s="9" t="s">
        <v>19291</v>
      </c>
      <c r="C292" s="6" t="s">
        <v>18997</v>
      </c>
      <c r="D292" s="11">
        <f t="shared" si="8"/>
        <v>36608.44</v>
      </c>
      <c r="F292" s="802">
        <v>36608.44</v>
      </c>
      <c r="G292" s="802">
        <v>36608.44</v>
      </c>
      <c r="H292" t="b">
        <f t="shared" si="9"/>
        <v>1</v>
      </c>
    </row>
    <row r="293" spans="1:8" x14ac:dyDescent="0.25">
      <c r="A293" s="4">
        <v>39579</v>
      </c>
      <c r="B293" s="8" t="s">
        <v>19292</v>
      </c>
      <c r="C293" s="4" t="s">
        <v>18997</v>
      </c>
      <c r="D293" s="11">
        <f t="shared" si="8"/>
        <v>53262.42</v>
      </c>
      <c r="F293" s="803">
        <v>53262.42</v>
      </c>
      <c r="G293" s="803">
        <v>53262.42</v>
      </c>
      <c r="H293" t="b">
        <f t="shared" si="9"/>
        <v>1</v>
      </c>
    </row>
    <row r="294" spans="1:8" ht="30" x14ac:dyDescent="0.25">
      <c r="A294" s="6">
        <v>39826</v>
      </c>
      <c r="B294" s="9" t="s">
        <v>19293</v>
      </c>
      <c r="C294" s="6" t="s">
        <v>18997</v>
      </c>
      <c r="D294" s="11">
        <f t="shared" si="8"/>
        <v>6541.59</v>
      </c>
      <c r="F294" s="802">
        <v>6541.59</v>
      </c>
      <c r="G294" s="802">
        <v>6541.59</v>
      </c>
      <c r="H294" t="b">
        <f t="shared" si="9"/>
        <v>1</v>
      </c>
    </row>
    <row r="295" spans="1:8" x14ac:dyDescent="0.25">
      <c r="A295" s="4">
        <v>10700</v>
      </c>
      <c r="B295" s="8" t="s">
        <v>19294</v>
      </c>
      <c r="C295" s="4" t="s">
        <v>18997</v>
      </c>
      <c r="D295" s="11">
        <f t="shared" si="8"/>
        <v>22684.99</v>
      </c>
      <c r="F295" s="803">
        <v>22684.99</v>
      </c>
      <c r="G295" s="803">
        <v>22684.99</v>
      </c>
      <c r="H295" t="b">
        <f t="shared" si="9"/>
        <v>1</v>
      </c>
    </row>
    <row r="296" spans="1:8" x14ac:dyDescent="0.25">
      <c r="A296" s="6">
        <v>346</v>
      </c>
      <c r="B296" s="9" t="s">
        <v>19295</v>
      </c>
      <c r="C296" s="6" t="s">
        <v>19044</v>
      </c>
      <c r="D296" s="11">
        <f t="shared" si="8"/>
        <v>29.49</v>
      </c>
      <c r="F296" s="802">
        <v>29.49</v>
      </c>
      <c r="G296" s="802">
        <v>29.49</v>
      </c>
      <c r="H296" t="b">
        <f t="shared" si="9"/>
        <v>1</v>
      </c>
    </row>
    <row r="297" spans="1:8" x14ac:dyDescent="0.25">
      <c r="A297" s="4">
        <v>3312</v>
      </c>
      <c r="B297" s="8" t="s">
        <v>19296</v>
      </c>
      <c r="C297" s="4" t="s">
        <v>19044</v>
      </c>
      <c r="D297" s="11">
        <f t="shared" si="8"/>
        <v>26.12</v>
      </c>
      <c r="F297" s="803">
        <v>26.12</v>
      </c>
      <c r="G297" s="803">
        <v>26.12</v>
      </c>
      <c r="H297" t="b">
        <f t="shared" si="9"/>
        <v>1</v>
      </c>
    </row>
    <row r="298" spans="1:8" x14ac:dyDescent="0.25">
      <c r="A298" s="6">
        <v>339</v>
      </c>
      <c r="B298" s="9" t="s">
        <v>19297</v>
      </c>
      <c r="C298" s="6" t="s">
        <v>1349</v>
      </c>
      <c r="D298" s="11">
        <f t="shared" si="8"/>
        <v>1.52</v>
      </c>
      <c r="F298" s="802">
        <v>1.52</v>
      </c>
      <c r="G298" s="802">
        <v>1.52</v>
      </c>
      <c r="H298" t="b">
        <f t="shared" si="9"/>
        <v>1</v>
      </c>
    </row>
    <row r="299" spans="1:8" x14ac:dyDescent="0.25">
      <c r="A299" s="4">
        <v>340</v>
      </c>
      <c r="B299" s="8" t="s">
        <v>19298</v>
      </c>
      <c r="C299" s="4" t="s">
        <v>1349</v>
      </c>
      <c r="D299" s="11">
        <f t="shared" si="8"/>
        <v>1.37</v>
      </c>
      <c r="F299" s="803">
        <v>1.37</v>
      </c>
      <c r="G299" s="803">
        <v>1.37</v>
      </c>
      <c r="H299" t="b">
        <f t="shared" si="9"/>
        <v>1</v>
      </c>
    </row>
    <row r="300" spans="1:8" x14ac:dyDescent="0.25">
      <c r="A300" s="6">
        <v>43130</v>
      </c>
      <c r="B300" s="9" t="s">
        <v>19299</v>
      </c>
      <c r="C300" s="6" t="s">
        <v>19044</v>
      </c>
      <c r="D300" s="11">
        <f t="shared" si="8"/>
        <v>24.9</v>
      </c>
      <c r="F300" s="802">
        <v>24.9</v>
      </c>
      <c r="G300" s="802">
        <v>24.9</v>
      </c>
      <c r="H300" t="b">
        <f t="shared" si="9"/>
        <v>1</v>
      </c>
    </row>
    <row r="301" spans="1:8" x14ac:dyDescent="0.25">
      <c r="A301" s="4">
        <v>344</v>
      </c>
      <c r="B301" s="8" t="s">
        <v>19300</v>
      </c>
      <c r="C301" s="4" t="s">
        <v>19044</v>
      </c>
      <c r="D301" s="11">
        <f t="shared" si="8"/>
        <v>32.729999999999997</v>
      </c>
      <c r="F301" s="803">
        <v>32.729999999999997</v>
      </c>
      <c r="G301" s="803">
        <v>32.729999999999997</v>
      </c>
      <c r="H301" t="b">
        <f t="shared" si="9"/>
        <v>1</v>
      </c>
    </row>
    <row r="302" spans="1:8" x14ac:dyDescent="0.25">
      <c r="A302" s="6">
        <v>345</v>
      </c>
      <c r="B302" s="9" t="s">
        <v>19301</v>
      </c>
      <c r="C302" s="6" t="s">
        <v>19044</v>
      </c>
      <c r="D302" s="11">
        <f t="shared" si="8"/>
        <v>35.51</v>
      </c>
      <c r="F302" s="802">
        <v>35.51</v>
      </c>
      <c r="G302" s="802">
        <v>35.51</v>
      </c>
      <c r="H302" t="b">
        <f t="shared" si="9"/>
        <v>1</v>
      </c>
    </row>
    <row r="303" spans="1:8" ht="30" x14ac:dyDescent="0.25">
      <c r="A303" s="4">
        <v>43131</v>
      </c>
      <c r="B303" s="8" t="s">
        <v>19302</v>
      </c>
      <c r="C303" s="4" t="s">
        <v>19044</v>
      </c>
      <c r="D303" s="11">
        <f t="shared" si="8"/>
        <v>28.92</v>
      </c>
      <c r="F303" s="803">
        <v>28.92</v>
      </c>
      <c r="G303" s="803">
        <v>28.92</v>
      </c>
      <c r="H303" t="b">
        <f t="shared" si="9"/>
        <v>1</v>
      </c>
    </row>
    <row r="304" spans="1:8" x14ac:dyDescent="0.25">
      <c r="A304" s="6">
        <v>3313</v>
      </c>
      <c r="B304" s="9" t="s">
        <v>19303</v>
      </c>
      <c r="C304" s="6" t="s">
        <v>19044</v>
      </c>
      <c r="D304" s="11">
        <f t="shared" si="8"/>
        <v>33.619999999999997</v>
      </c>
      <c r="F304" s="802">
        <v>33.619999999999997</v>
      </c>
      <c r="G304" s="802">
        <v>33.619999999999997</v>
      </c>
      <c r="H304" t="b">
        <f t="shared" si="9"/>
        <v>1</v>
      </c>
    </row>
    <row r="305" spans="1:8" x14ac:dyDescent="0.25">
      <c r="A305" s="4">
        <v>43132</v>
      </c>
      <c r="B305" s="8" t="s">
        <v>19304</v>
      </c>
      <c r="C305" s="4" t="s">
        <v>19044</v>
      </c>
      <c r="D305" s="11">
        <f t="shared" si="8"/>
        <v>24.9</v>
      </c>
      <c r="F305" s="803">
        <v>24.9</v>
      </c>
      <c r="G305" s="803">
        <v>24.9</v>
      </c>
      <c r="H305" t="b">
        <f t="shared" si="9"/>
        <v>1</v>
      </c>
    </row>
    <row r="306" spans="1:8" x14ac:dyDescent="0.25">
      <c r="A306" s="6">
        <v>366</v>
      </c>
      <c r="B306" s="9" t="s">
        <v>19305</v>
      </c>
      <c r="C306" s="6" t="s">
        <v>1350</v>
      </c>
      <c r="D306" s="11">
        <f t="shared" si="8"/>
        <v>135</v>
      </c>
      <c r="F306" s="802">
        <v>135</v>
      </c>
      <c r="G306" s="802">
        <v>135</v>
      </c>
      <c r="H306" t="b">
        <f t="shared" si="9"/>
        <v>1</v>
      </c>
    </row>
    <row r="307" spans="1:8" x14ac:dyDescent="0.25">
      <c r="A307" s="4">
        <v>367</v>
      </c>
      <c r="B307" s="8" t="s">
        <v>19306</v>
      </c>
      <c r="C307" s="4" t="s">
        <v>1350</v>
      </c>
      <c r="D307" s="11">
        <f t="shared" si="8"/>
        <v>136.76</v>
      </c>
      <c r="F307" s="803">
        <v>136.76</v>
      </c>
      <c r="G307" s="803">
        <v>136.76</v>
      </c>
      <c r="H307" t="b">
        <f t="shared" si="9"/>
        <v>1</v>
      </c>
    </row>
    <row r="308" spans="1:8" x14ac:dyDescent="0.25">
      <c r="A308" s="6">
        <v>370</v>
      </c>
      <c r="B308" s="9" t="s">
        <v>19307</v>
      </c>
      <c r="C308" s="6" t="s">
        <v>1350</v>
      </c>
      <c r="D308" s="11">
        <f t="shared" si="8"/>
        <v>135</v>
      </c>
      <c r="F308" s="802">
        <v>135</v>
      </c>
      <c r="G308" s="802">
        <v>135</v>
      </c>
      <c r="H308" t="b">
        <f t="shared" si="9"/>
        <v>1</v>
      </c>
    </row>
    <row r="309" spans="1:8" x14ac:dyDescent="0.25">
      <c r="A309" s="4">
        <v>368</v>
      </c>
      <c r="B309" s="8" t="s">
        <v>19308</v>
      </c>
      <c r="C309" s="4" t="s">
        <v>1350</v>
      </c>
      <c r="D309" s="11">
        <f t="shared" si="8"/>
        <v>67.5</v>
      </c>
      <c r="F309" s="803">
        <v>67.5</v>
      </c>
      <c r="G309" s="803">
        <v>67.5</v>
      </c>
      <c r="H309" t="b">
        <f t="shared" si="9"/>
        <v>1</v>
      </c>
    </row>
    <row r="310" spans="1:8" x14ac:dyDescent="0.25">
      <c r="A310" s="6">
        <v>11075</v>
      </c>
      <c r="B310" s="9" t="s">
        <v>19309</v>
      </c>
      <c r="C310" s="6" t="s">
        <v>1350</v>
      </c>
      <c r="D310" s="11">
        <f t="shared" si="8"/>
        <v>1549.38</v>
      </c>
      <c r="F310" s="802">
        <v>1549.38</v>
      </c>
      <c r="G310" s="802">
        <v>1549.38</v>
      </c>
      <c r="H310" t="b">
        <f t="shared" si="9"/>
        <v>1</v>
      </c>
    </row>
    <row r="311" spans="1:8" x14ac:dyDescent="0.25">
      <c r="A311" s="4">
        <v>1381</v>
      </c>
      <c r="B311" s="8" t="s">
        <v>19310</v>
      </c>
      <c r="C311" s="4" t="s">
        <v>19044</v>
      </c>
      <c r="D311" s="11">
        <f t="shared" si="8"/>
        <v>1.1000000000000001</v>
      </c>
      <c r="F311" s="803">
        <v>1.1000000000000001</v>
      </c>
      <c r="G311" s="803">
        <v>1.1000000000000001</v>
      </c>
      <c r="H311" t="b">
        <f t="shared" si="9"/>
        <v>1</v>
      </c>
    </row>
    <row r="312" spans="1:8" x14ac:dyDescent="0.25">
      <c r="A312" s="6">
        <v>34353</v>
      </c>
      <c r="B312" s="9" t="s">
        <v>19311</v>
      </c>
      <c r="C312" s="6" t="s">
        <v>19044</v>
      </c>
      <c r="D312" s="11">
        <f t="shared" si="8"/>
        <v>2.04</v>
      </c>
      <c r="F312" s="802">
        <v>2.04</v>
      </c>
      <c r="G312" s="802">
        <v>2.04</v>
      </c>
      <c r="H312" t="b">
        <f t="shared" si="9"/>
        <v>1</v>
      </c>
    </row>
    <row r="313" spans="1:8" x14ac:dyDescent="0.25">
      <c r="A313" s="4">
        <v>37595</v>
      </c>
      <c r="B313" s="8" t="s">
        <v>19312</v>
      </c>
      <c r="C313" s="4" t="s">
        <v>19044</v>
      </c>
      <c r="D313" s="11">
        <f t="shared" si="8"/>
        <v>3.38</v>
      </c>
      <c r="F313" s="803">
        <v>3.38</v>
      </c>
      <c r="G313" s="803">
        <v>3.38</v>
      </c>
      <c r="H313" t="b">
        <f t="shared" si="9"/>
        <v>1</v>
      </c>
    </row>
    <row r="314" spans="1:8" x14ac:dyDescent="0.25">
      <c r="A314" s="6">
        <v>37596</v>
      </c>
      <c r="B314" s="9" t="s">
        <v>19313</v>
      </c>
      <c r="C314" s="6" t="s">
        <v>19044</v>
      </c>
      <c r="D314" s="11">
        <f t="shared" si="8"/>
        <v>3.88</v>
      </c>
      <c r="F314" s="802">
        <v>3.88</v>
      </c>
      <c r="G314" s="802">
        <v>3.88</v>
      </c>
      <c r="H314" t="b">
        <f t="shared" si="9"/>
        <v>1</v>
      </c>
    </row>
    <row r="315" spans="1:8" x14ac:dyDescent="0.25">
      <c r="A315" s="4">
        <v>371</v>
      </c>
      <c r="B315" s="8" t="s">
        <v>19314</v>
      </c>
      <c r="C315" s="4" t="s">
        <v>19044</v>
      </c>
      <c r="D315" s="11">
        <f t="shared" si="8"/>
        <v>1.2</v>
      </c>
      <c r="F315" s="803">
        <v>1.2</v>
      </c>
      <c r="G315" s="803">
        <v>1.2</v>
      </c>
      <c r="H315" t="b">
        <f t="shared" si="9"/>
        <v>1</v>
      </c>
    </row>
    <row r="316" spans="1:8" x14ac:dyDescent="0.25">
      <c r="A316" s="6">
        <v>37553</v>
      </c>
      <c r="B316" s="9" t="s">
        <v>19315</v>
      </c>
      <c r="C316" s="6" t="s">
        <v>19044</v>
      </c>
      <c r="D316" s="11">
        <f t="shared" si="8"/>
        <v>2.2400000000000002</v>
      </c>
      <c r="F316" s="802">
        <v>2.2400000000000002</v>
      </c>
      <c r="G316" s="802">
        <v>2.2400000000000002</v>
      </c>
      <c r="H316" t="b">
        <f t="shared" si="9"/>
        <v>1</v>
      </c>
    </row>
    <row r="317" spans="1:8" x14ac:dyDescent="0.25">
      <c r="A317" s="4">
        <v>37552</v>
      </c>
      <c r="B317" s="8" t="s">
        <v>19316</v>
      </c>
      <c r="C317" s="4" t="s">
        <v>19044</v>
      </c>
      <c r="D317" s="11">
        <f t="shared" si="8"/>
        <v>3.61</v>
      </c>
      <c r="F317" s="803">
        <v>3.61</v>
      </c>
      <c r="G317" s="803">
        <v>3.61</v>
      </c>
      <c r="H317" t="b">
        <f t="shared" si="9"/>
        <v>1</v>
      </c>
    </row>
    <row r="318" spans="1:8" x14ac:dyDescent="0.25">
      <c r="A318" s="6">
        <v>36880</v>
      </c>
      <c r="B318" s="9" t="s">
        <v>19317</v>
      </c>
      <c r="C318" s="6" t="s">
        <v>19044</v>
      </c>
      <c r="D318" s="11">
        <f t="shared" si="8"/>
        <v>3.67</v>
      </c>
      <c r="F318" s="802">
        <v>3.67</v>
      </c>
      <c r="G318" s="802">
        <v>3.67</v>
      </c>
      <c r="H318" t="b">
        <f t="shared" si="9"/>
        <v>1</v>
      </c>
    </row>
    <row r="319" spans="1:8" x14ac:dyDescent="0.25">
      <c r="A319" s="4">
        <v>34355</v>
      </c>
      <c r="B319" s="8" t="s">
        <v>19318</v>
      </c>
      <c r="C319" s="4" t="s">
        <v>19044</v>
      </c>
      <c r="D319" s="11">
        <f t="shared" si="8"/>
        <v>3.16</v>
      </c>
      <c r="F319" s="803">
        <v>3.16</v>
      </c>
      <c r="G319" s="803">
        <v>3.16</v>
      </c>
      <c r="H319" t="b">
        <f t="shared" si="9"/>
        <v>1</v>
      </c>
    </row>
    <row r="320" spans="1:8" x14ac:dyDescent="0.25">
      <c r="A320" s="6">
        <v>130</v>
      </c>
      <c r="B320" s="9" t="s">
        <v>19319</v>
      </c>
      <c r="C320" s="6" t="s">
        <v>19044</v>
      </c>
      <c r="D320" s="11">
        <f t="shared" si="8"/>
        <v>4.1399999999999997</v>
      </c>
      <c r="F320" s="802">
        <v>4.1399999999999997</v>
      </c>
      <c r="G320" s="802">
        <v>4.1399999999999997</v>
      </c>
      <c r="H320" t="b">
        <f t="shared" si="9"/>
        <v>1</v>
      </c>
    </row>
    <row r="321" spans="1:8" x14ac:dyDescent="0.25">
      <c r="A321" s="4">
        <v>135</v>
      </c>
      <c r="B321" s="8" t="s">
        <v>19320</v>
      </c>
      <c r="C321" s="4" t="s">
        <v>19044</v>
      </c>
      <c r="D321" s="11">
        <f t="shared" si="8"/>
        <v>3.33</v>
      </c>
      <c r="F321" s="803">
        <v>3.33</v>
      </c>
      <c r="G321" s="803">
        <v>3.33</v>
      </c>
      <c r="H321" t="b">
        <f t="shared" si="9"/>
        <v>1</v>
      </c>
    </row>
    <row r="322" spans="1:8" x14ac:dyDescent="0.25">
      <c r="A322" s="6">
        <v>36886</v>
      </c>
      <c r="B322" s="9" t="s">
        <v>19321</v>
      </c>
      <c r="C322" s="6" t="s">
        <v>19044</v>
      </c>
      <c r="D322" s="11">
        <f t="shared" si="8"/>
        <v>1.1399999999999999</v>
      </c>
      <c r="F322" s="802">
        <v>1.1399999999999999</v>
      </c>
      <c r="G322" s="802">
        <v>1.1399999999999999</v>
      </c>
      <c r="H322" t="b">
        <f t="shared" si="9"/>
        <v>1</v>
      </c>
    </row>
    <row r="323" spans="1:8" ht="30" x14ac:dyDescent="0.25">
      <c r="A323" s="4">
        <v>38546</v>
      </c>
      <c r="B323" s="8" t="s">
        <v>19322</v>
      </c>
      <c r="C323" s="4" t="s">
        <v>1350</v>
      </c>
      <c r="D323" s="11">
        <f t="shared" ref="D323:D386" si="10">IF($J$2=$F$1,F323,G323)</f>
        <v>741.98</v>
      </c>
      <c r="F323" s="803">
        <v>741.98</v>
      </c>
      <c r="G323" s="803">
        <v>741.98</v>
      </c>
      <c r="H323" t="b">
        <f t="shared" ref="H323:H386" si="11">F323=G323</f>
        <v>1</v>
      </c>
    </row>
    <row r="324" spans="1:8" x14ac:dyDescent="0.25">
      <c r="A324" s="6">
        <v>34549</v>
      </c>
      <c r="B324" s="9" t="s">
        <v>19323</v>
      </c>
      <c r="C324" s="6" t="s">
        <v>1350</v>
      </c>
      <c r="D324" s="11">
        <f t="shared" si="10"/>
        <v>747.19</v>
      </c>
      <c r="F324" s="802">
        <v>747.19</v>
      </c>
      <c r="G324" s="802">
        <v>747.19</v>
      </c>
      <c r="H324" t="b">
        <f t="shared" si="11"/>
        <v>1</v>
      </c>
    </row>
    <row r="325" spans="1:8" x14ac:dyDescent="0.25">
      <c r="A325" s="4">
        <v>6081</v>
      </c>
      <c r="B325" s="8" t="s">
        <v>19324</v>
      </c>
      <c r="C325" s="4" t="s">
        <v>1350</v>
      </c>
      <c r="D325" s="11">
        <f t="shared" si="10"/>
        <v>52.3</v>
      </c>
      <c r="F325" s="803">
        <v>52.3</v>
      </c>
      <c r="G325" s="803">
        <v>52.3</v>
      </c>
      <c r="H325" t="b">
        <f t="shared" si="11"/>
        <v>1</v>
      </c>
    </row>
    <row r="326" spans="1:8" x14ac:dyDescent="0.25">
      <c r="A326" s="6">
        <v>6077</v>
      </c>
      <c r="B326" s="9" t="s">
        <v>19325</v>
      </c>
      <c r="C326" s="6" t="s">
        <v>1350</v>
      </c>
      <c r="D326" s="11">
        <f t="shared" si="10"/>
        <v>37.35</v>
      </c>
      <c r="F326" s="802">
        <v>37.35</v>
      </c>
      <c r="G326" s="802">
        <v>37.35</v>
      </c>
      <c r="H326" t="b">
        <f t="shared" si="11"/>
        <v>1</v>
      </c>
    </row>
    <row r="327" spans="1:8" x14ac:dyDescent="0.25">
      <c r="A327" s="4">
        <v>6079</v>
      </c>
      <c r="B327" s="8" t="s">
        <v>19326</v>
      </c>
      <c r="C327" s="4" t="s">
        <v>1350</v>
      </c>
      <c r="D327" s="11">
        <f t="shared" si="10"/>
        <v>37.35</v>
      </c>
      <c r="F327" s="803">
        <v>37.35</v>
      </c>
      <c r="G327" s="803">
        <v>37.35</v>
      </c>
      <c r="H327" t="b">
        <f t="shared" si="11"/>
        <v>1</v>
      </c>
    </row>
    <row r="328" spans="1:8" x14ac:dyDescent="0.25">
      <c r="A328" s="6">
        <v>1091</v>
      </c>
      <c r="B328" s="9" t="s">
        <v>19327</v>
      </c>
      <c r="C328" s="6" t="s">
        <v>18997</v>
      </c>
      <c r="D328" s="11">
        <f t="shared" si="10"/>
        <v>45.67</v>
      </c>
      <c r="F328" s="802">
        <v>45.67</v>
      </c>
      <c r="G328" s="802">
        <v>45.67</v>
      </c>
      <c r="H328" t="b">
        <f t="shared" si="11"/>
        <v>1</v>
      </c>
    </row>
    <row r="329" spans="1:8" x14ac:dyDescent="0.25">
      <c r="A329" s="4">
        <v>1094</v>
      </c>
      <c r="B329" s="8" t="s">
        <v>19328</v>
      </c>
      <c r="C329" s="4" t="s">
        <v>18997</v>
      </c>
      <c r="D329" s="11">
        <f t="shared" si="10"/>
        <v>31.94</v>
      </c>
      <c r="F329" s="803">
        <v>31.94</v>
      </c>
      <c r="G329" s="803">
        <v>31.94</v>
      </c>
      <c r="H329" t="b">
        <f t="shared" si="11"/>
        <v>1</v>
      </c>
    </row>
    <row r="330" spans="1:8" x14ac:dyDescent="0.25">
      <c r="A330" s="6">
        <v>1095</v>
      </c>
      <c r="B330" s="9" t="s">
        <v>19329</v>
      </c>
      <c r="C330" s="6" t="s">
        <v>18997</v>
      </c>
      <c r="D330" s="11">
        <f t="shared" si="10"/>
        <v>67.89</v>
      </c>
      <c r="F330" s="802">
        <v>67.89</v>
      </c>
      <c r="G330" s="802">
        <v>67.89</v>
      </c>
      <c r="H330" t="b">
        <f t="shared" si="11"/>
        <v>1</v>
      </c>
    </row>
    <row r="331" spans="1:8" x14ac:dyDescent="0.25">
      <c r="A331" s="4">
        <v>1092</v>
      </c>
      <c r="B331" s="8" t="s">
        <v>19330</v>
      </c>
      <c r="C331" s="4" t="s">
        <v>18997</v>
      </c>
      <c r="D331" s="11">
        <f t="shared" si="10"/>
        <v>52.53</v>
      </c>
      <c r="F331" s="803">
        <v>52.53</v>
      </c>
      <c r="G331" s="803">
        <v>52.53</v>
      </c>
      <c r="H331" t="b">
        <f t="shared" si="11"/>
        <v>1</v>
      </c>
    </row>
    <row r="332" spans="1:8" x14ac:dyDescent="0.25">
      <c r="A332" s="6">
        <v>1093</v>
      </c>
      <c r="B332" s="9" t="s">
        <v>19331</v>
      </c>
      <c r="C332" s="6" t="s">
        <v>18997</v>
      </c>
      <c r="D332" s="11">
        <f t="shared" si="10"/>
        <v>122.67</v>
      </c>
      <c r="F332" s="802">
        <v>122.67</v>
      </c>
      <c r="G332" s="802">
        <v>122.67</v>
      </c>
      <c r="H332" t="b">
        <f t="shared" si="11"/>
        <v>1</v>
      </c>
    </row>
    <row r="333" spans="1:8" x14ac:dyDescent="0.25">
      <c r="A333" s="4">
        <v>1090</v>
      </c>
      <c r="B333" s="8" t="s">
        <v>19332</v>
      </c>
      <c r="C333" s="4" t="s">
        <v>18997</v>
      </c>
      <c r="D333" s="11">
        <f t="shared" si="10"/>
        <v>87.83</v>
      </c>
      <c r="F333" s="803">
        <v>87.83</v>
      </c>
      <c r="G333" s="803">
        <v>87.83</v>
      </c>
      <c r="H333" t="b">
        <f t="shared" si="11"/>
        <v>1</v>
      </c>
    </row>
    <row r="334" spans="1:8" x14ac:dyDescent="0.25">
      <c r="A334" s="6">
        <v>1096</v>
      </c>
      <c r="B334" s="9" t="s">
        <v>19333</v>
      </c>
      <c r="C334" s="6" t="s">
        <v>18997</v>
      </c>
      <c r="D334" s="11">
        <f t="shared" si="10"/>
        <v>158.07</v>
      </c>
      <c r="F334" s="802">
        <v>158.07</v>
      </c>
      <c r="G334" s="802">
        <v>158.07</v>
      </c>
      <c r="H334" t="b">
        <f t="shared" si="11"/>
        <v>1</v>
      </c>
    </row>
    <row r="335" spans="1:8" x14ac:dyDescent="0.25">
      <c r="A335" s="4">
        <v>1097</v>
      </c>
      <c r="B335" s="8" t="s">
        <v>19334</v>
      </c>
      <c r="C335" s="4" t="s">
        <v>18997</v>
      </c>
      <c r="D335" s="11">
        <f t="shared" si="10"/>
        <v>134.18</v>
      </c>
      <c r="F335" s="803">
        <v>134.18</v>
      </c>
      <c r="G335" s="803">
        <v>134.18</v>
      </c>
      <c r="H335" t="b">
        <f t="shared" si="11"/>
        <v>1</v>
      </c>
    </row>
    <row r="336" spans="1:8" x14ac:dyDescent="0.25">
      <c r="A336" s="6">
        <v>378</v>
      </c>
      <c r="B336" s="9" t="s">
        <v>19335</v>
      </c>
      <c r="C336" s="6" t="s">
        <v>19143</v>
      </c>
      <c r="D336" s="11">
        <f t="shared" si="10"/>
        <v>19.79</v>
      </c>
      <c r="F336" s="802">
        <v>17.190000000000001</v>
      </c>
      <c r="G336" s="802">
        <v>19.79</v>
      </c>
      <c r="H336" t="b">
        <f t="shared" si="11"/>
        <v>0</v>
      </c>
    </row>
    <row r="337" spans="1:8" x14ac:dyDescent="0.25">
      <c r="A337" s="4">
        <v>40911</v>
      </c>
      <c r="B337" s="8" t="s">
        <v>19336</v>
      </c>
      <c r="C337" s="4" t="s">
        <v>19145</v>
      </c>
      <c r="D337" s="11">
        <f t="shared" si="10"/>
        <v>3482.33</v>
      </c>
      <c r="F337" s="803">
        <v>3020.19</v>
      </c>
      <c r="G337" s="803">
        <v>3482.33</v>
      </c>
      <c r="H337" t="b">
        <f t="shared" si="11"/>
        <v>0</v>
      </c>
    </row>
    <row r="338" spans="1:8" x14ac:dyDescent="0.25">
      <c r="A338" s="6">
        <v>33939</v>
      </c>
      <c r="B338" s="9" t="s">
        <v>19337</v>
      </c>
      <c r="C338" s="6" t="s">
        <v>19143</v>
      </c>
      <c r="D338" s="11">
        <f t="shared" si="10"/>
        <v>110.74</v>
      </c>
      <c r="F338" s="802">
        <v>96.18</v>
      </c>
      <c r="G338" s="802">
        <v>110.74</v>
      </c>
      <c r="H338" t="b">
        <f t="shared" si="11"/>
        <v>0</v>
      </c>
    </row>
    <row r="339" spans="1:8" x14ac:dyDescent="0.25">
      <c r="A339" s="4">
        <v>40815</v>
      </c>
      <c r="B339" s="8" t="s">
        <v>19338</v>
      </c>
      <c r="C339" s="4" t="s">
        <v>19145</v>
      </c>
      <c r="D339" s="11">
        <f t="shared" si="10"/>
        <v>19482.78</v>
      </c>
      <c r="F339" s="803">
        <v>16897.240000000002</v>
      </c>
      <c r="G339" s="803">
        <v>19482.78</v>
      </c>
      <c r="H339" t="b">
        <f t="shared" si="11"/>
        <v>0</v>
      </c>
    </row>
    <row r="340" spans="1:8" x14ac:dyDescent="0.25">
      <c r="A340" s="6">
        <v>33952</v>
      </c>
      <c r="B340" s="9" t="s">
        <v>19339</v>
      </c>
      <c r="C340" s="6" t="s">
        <v>19143</v>
      </c>
      <c r="D340" s="11">
        <f t="shared" si="10"/>
        <v>117.31</v>
      </c>
      <c r="F340" s="802">
        <v>101.89</v>
      </c>
      <c r="G340" s="802">
        <v>117.31</v>
      </c>
      <c r="H340" t="b">
        <f t="shared" si="11"/>
        <v>0</v>
      </c>
    </row>
    <row r="341" spans="1:8" x14ac:dyDescent="0.25">
      <c r="A341" s="4">
        <v>40816</v>
      </c>
      <c r="B341" s="8" t="s">
        <v>19340</v>
      </c>
      <c r="C341" s="4" t="s">
        <v>19145</v>
      </c>
      <c r="D341" s="11">
        <f t="shared" si="10"/>
        <v>20640.13</v>
      </c>
      <c r="F341" s="803">
        <v>17901.009999999998</v>
      </c>
      <c r="G341" s="803">
        <v>20640.13</v>
      </c>
      <c r="H341" t="b">
        <f t="shared" si="11"/>
        <v>0</v>
      </c>
    </row>
    <row r="342" spans="1:8" x14ac:dyDescent="0.25">
      <c r="A342" s="6">
        <v>33953</v>
      </c>
      <c r="B342" s="9" t="s">
        <v>19341</v>
      </c>
      <c r="C342" s="6" t="s">
        <v>19143</v>
      </c>
      <c r="D342" s="11">
        <f t="shared" si="10"/>
        <v>122.94</v>
      </c>
      <c r="F342" s="802">
        <v>106.78</v>
      </c>
      <c r="G342" s="802">
        <v>122.94</v>
      </c>
      <c r="H342" t="b">
        <f t="shared" si="11"/>
        <v>0</v>
      </c>
    </row>
    <row r="343" spans="1:8" x14ac:dyDescent="0.25">
      <c r="A343" s="4">
        <v>40817</v>
      </c>
      <c r="B343" s="8" t="s">
        <v>19342</v>
      </c>
      <c r="C343" s="4" t="s">
        <v>19145</v>
      </c>
      <c r="D343" s="11">
        <f t="shared" si="10"/>
        <v>21631.52</v>
      </c>
      <c r="F343" s="803">
        <v>18760.830000000002</v>
      </c>
      <c r="G343" s="803">
        <v>21631.52</v>
      </c>
      <c r="H343" t="b">
        <f t="shared" si="11"/>
        <v>0</v>
      </c>
    </row>
    <row r="344" spans="1:8" x14ac:dyDescent="0.25">
      <c r="A344" s="6">
        <v>13348</v>
      </c>
      <c r="B344" s="9" t="s">
        <v>19343</v>
      </c>
      <c r="C344" s="6" t="s">
        <v>18997</v>
      </c>
      <c r="D344" s="11">
        <f t="shared" si="10"/>
        <v>1.76</v>
      </c>
      <c r="F344" s="802">
        <v>1.76</v>
      </c>
      <c r="G344" s="802">
        <v>1.76</v>
      </c>
      <c r="H344" t="b">
        <f t="shared" si="11"/>
        <v>1</v>
      </c>
    </row>
    <row r="345" spans="1:8" x14ac:dyDescent="0.25">
      <c r="A345" s="4">
        <v>39211</v>
      </c>
      <c r="B345" s="8" t="s">
        <v>19344</v>
      </c>
      <c r="C345" s="4" t="s">
        <v>18997</v>
      </c>
      <c r="D345" s="11">
        <f t="shared" si="10"/>
        <v>1.62</v>
      </c>
      <c r="F345" s="803">
        <v>1.62</v>
      </c>
      <c r="G345" s="803">
        <v>1.62</v>
      </c>
      <c r="H345" t="b">
        <f t="shared" si="11"/>
        <v>1</v>
      </c>
    </row>
    <row r="346" spans="1:8" x14ac:dyDescent="0.25">
      <c r="A346" s="6">
        <v>39212</v>
      </c>
      <c r="B346" s="9" t="s">
        <v>19345</v>
      </c>
      <c r="C346" s="6" t="s">
        <v>18997</v>
      </c>
      <c r="D346" s="11">
        <f t="shared" si="10"/>
        <v>1.81</v>
      </c>
      <c r="F346" s="802">
        <v>1.81</v>
      </c>
      <c r="G346" s="802">
        <v>1.81</v>
      </c>
      <c r="H346" t="b">
        <f t="shared" si="11"/>
        <v>1</v>
      </c>
    </row>
    <row r="347" spans="1:8" x14ac:dyDescent="0.25">
      <c r="A347" s="4">
        <v>39208</v>
      </c>
      <c r="B347" s="8" t="s">
        <v>19346</v>
      </c>
      <c r="C347" s="4" t="s">
        <v>18997</v>
      </c>
      <c r="D347" s="11">
        <f t="shared" si="10"/>
        <v>0.49</v>
      </c>
      <c r="F347" s="803">
        <v>0.49</v>
      </c>
      <c r="G347" s="803">
        <v>0.49</v>
      </c>
      <c r="H347" t="b">
        <f t="shared" si="11"/>
        <v>1</v>
      </c>
    </row>
    <row r="348" spans="1:8" x14ac:dyDescent="0.25">
      <c r="A348" s="6">
        <v>39210</v>
      </c>
      <c r="B348" s="9" t="s">
        <v>19347</v>
      </c>
      <c r="C348" s="6" t="s">
        <v>18997</v>
      </c>
      <c r="D348" s="11">
        <f t="shared" si="10"/>
        <v>0.91</v>
      </c>
      <c r="F348" s="802">
        <v>0.91</v>
      </c>
      <c r="G348" s="802">
        <v>0.91</v>
      </c>
      <c r="H348" t="b">
        <f t="shared" si="11"/>
        <v>1</v>
      </c>
    </row>
    <row r="349" spans="1:8" x14ac:dyDescent="0.25">
      <c r="A349" s="4">
        <v>39214</v>
      </c>
      <c r="B349" s="8" t="s">
        <v>19348</v>
      </c>
      <c r="C349" s="4" t="s">
        <v>18997</v>
      </c>
      <c r="D349" s="11">
        <f t="shared" si="10"/>
        <v>3.35</v>
      </c>
      <c r="F349" s="803">
        <v>3.35</v>
      </c>
      <c r="G349" s="803">
        <v>3.35</v>
      </c>
      <c r="H349" t="b">
        <f t="shared" si="11"/>
        <v>1</v>
      </c>
    </row>
    <row r="350" spans="1:8" x14ac:dyDescent="0.25">
      <c r="A350" s="6">
        <v>39213</v>
      </c>
      <c r="B350" s="9" t="s">
        <v>19349</v>
      </c>
      <c r="C350" s="6" t="s">
        <v>18997</v>
      </c>
      <c r="D350" s="11">
        <f t="shared" si="10"/>
        <v>2.36</v>
      </c>
      <c r="F350" s="802">
        <v>2.36</v>
      </c>
      <c r="G350" s="802">
        <v>2.36</v>
      </c>
      <c r="H350" t="b">
        <f t="shared" si="11"/>
        <v>1</v>
      </c>
    </row>
    <row r="351" spans="1:8" x14ac:dyDescent="0.25">
      <c r="A351" s="4">
        <v>39209</v>
      </c>
      <c r="B351" s="8" t="s">
        <v>19350</v>
      </c>
      <c r="C351" s="4" t="s">
        <v>18997</v>
      </c>
      <c r="D351" s="11">
        <f t="shared" si="10"/>
        <v>0.57999999999999996</v>
      </c>
      <c r="F351" s="803">
        <v>0.57999999999999996</v>
      </c>
      <c r="G351" s="803">
        <v>0.57999999999999996</v>
      </c>
      <c r="H351" t="b">
        <f t="shared" si="11"/>
        <v>1</v>
      </c>
    </row>
    <row r="352" spans="1:8" x14ac:dyDescent="0.25">
      <c r="A352" s="6">
        <v>39207</v>
      </c>
      <c r="B352" s="9" t="s">
        <v>19351</v>
      </c>
      <c r="C352" s="6" t="s">
        <v>18997</v>
      </c>
      <c r="D352" s="11">
        <f t="shared" si="10"/>
        <v>0.91</v>
      </c>
      <c r="F352" s="802">
        <v>0.91</v>
      </c>
      <c r="G352" s="802">
        <v>0.91</v>
      </c>
      <c r="H352" t="b">
        <f t="shared" si="11"/>
        <v>1</v>
      </c>
    </row>
    <row r="353" spans="1:8" x14ac:dyDescent="0.25">
      <c r="A353" s="4">
        <v>39215</v>
      </c>
      <c r="B353" s="8" t="s">
        <v>19352</v>
      </c>
      <c r="C353" s="4" t="s">
        <v>18997</v>
      </c>
      <c r="D353" s="11">
        <f t="shared" si="10"/>
        <v>6.1</v>
      </c>
      <c r="F353" s="803">
        <v>6.1</v>
      </c>
      <c r="G353" s="803">
        <v>6.1</v>
      </c>
      <c r="H353" t="b">
        <f t="shared" si="11"/>
        <v>1</v>
      </c>
    </row>
    <row r="354" spans="1:8" x14ac:dyDescent="0.25">
      <c r="A354" s="6">
        <v>39216</v>
      </c>
      <c r="B354" s="9" t="s">
        <v>19353</v>
      </c>
      <c r="C354" s="6" t="s">
        <v>18997</v>
      </c>
      <c r="D354" s="11">
        <f t="shared" si="10"/>
        <v>8.51</v>
      </c>
      <c r="F354" s="802">
        <v>8.51</v>
      </c>
      <c r="G354" s="802">
        <v>8.51</v>
      </c>
      <c r="H354" t="b">
        <f t="shared" si="11"/>
        <v>1</v>
      </c>
    </row>
    <row r="355" spans="1:8" ht="30" x14ac:dyDescent="0.25">
      <c r="A355" s="4">
        <v>11267</v>
      </c>
      <c r="B355" s="8" t="s">
        <v>19354</v>
      </c>
      <c r="C355" s="4" t="s">
        <v>18997</v>
      </c>
      <c r="D355" s="11">
        <f t="shared" si="10"/>
        <v>1.54</v>
      </c>
      <c r="F355" s="803">
        <v>1.54</v>
      </c>
      <c r="G355" s="803">
        <v>1.54</v>
      </c>
      <c r="H355" t="b">
        <f t="shared" si="11"/>
        <v>1</v>
      </c>
    </row>
    <row r="356" spans="1:8" x14ac:dyDescent="0.25">
      <c r="A356" s="6">
        <v>379</v>
      </c>
      <c r="B356" s="9" t="s">
        <v>19355</v>
      </c>
      <c r="C356" s="6" t="s">
        <v>18997</v>
      </c>
      <c r="D356" s="11">
        <f t="shared" si="10"/>
        <v>1.55</v>
      </c>
      <c r="F356" s="802">
        <v>1.55</v>
      </c>
      <c r="G356" s="802">
        <v>1.55</v>
      </c>
      <c r="H356" t="b">
        <f t="shared" si="11"/>
        <v>1</v>
      </c>
    </row>
    <row r="357" spans="1:8" x14ac:dyDescent="0.25">
      <c r="A357" s="4">
        <v>510</v>
      </c>
      <c r="B357" s="8" t="s">
        <v>19356</v>
      </c>
      <c r="C357" s="4" t="s">
        <v>19044</v>
      </c>
      <c r="D357" s="11">
        <f t="shared" si="10"/>
        <v>22.17</v>
      </c>
      <c r="F357" s="803">
        <v>22.17</v>
      </c>
      <c r="G357" s="803">
        <v>22.17</v>
      </c>
      <c r="H357" t="b">
        <f t="shared" si="11"/>
        <v>1</v>
      </c>
    </row>
    <row r="358" spans="1:8" x14ac:dyDescent="0.25">
      <c r="A358" s="6">
        <v>516</v>
      </c>
      <c r="B358" s="9" t="s">
        <v>19357</v>
      </c>
      <c r="C358" s="6" t="s">
        <v>19044</v>
      </c>
      <c r="D358" s="11">
        <f t="shared" si="10"/>
        <v>26.27</v>
      </c>
      <c r="F358" s="802">
        <v>26.27</v>
      </c>
      <c r="G358" s="802">
        <v>26.27</v>
      </c>
      <c r="H358" t="b">
        <f t="shared" si="11"/>
        <v>1</v>
      </c>
    </row>
    <row r="359" spans="1:8" x14ac:dyDescent="0.25">
      <c r="A359" s="4">
        <v>509</v>
      </c>
      <c r="B359" s="8" t="s">
        <v>19358</v>
      </c>
      <c r="C359" s="4" t="s">
        <v>19044</v>
      </c>
      <c r="D359" s="11">
        <f t="shared" si="10"/>
        <v>29.47</v>
      </c>
      <c r="F359" s="803">
        <v>29.47</v>
      </c>
      <c r="G359" s="803">
        <v>29.47</v>
      </c>
      <c r="H359" t="b">
        <f t="shared" si="11"/>
        <v>1</v>
      </c>
    </row>
    <row r="360" spans="1:8" x14ac:dyDescent="0.25">
      <c r="A360" s="6">
        <v>40331</v>
      </c>
      <c r="B360" s="9" t="s">
        <v>19359</v>
      </c>
      <c r="C360" s="6" t="s">
        <v>19143</v>
      </c>
      <c r="D360" s="11">
        <f t="shared" si="10"/>
        <v>9.99</v>
      </c>
      <c r="F360" s="802">
        <v>8.67</v>
      </c>
      <c r="G360" s="802">
        <v>9.99</v>
      </c>
      <c r="H360" t="b">
        <f t="shared" si="11"/>
        <v>0</v>
      </c>
    </row>
    <row r="361" spans="1:8" x14ac:dyDescent="0.25">
      <c r="A361" s="4">
        <v>40930</v>
      </c>
      <c r="B361" s="8" t="s">
        <v>19360</v>
      </c>
      <c r="C361" s="4" t="s">
        <v>19145</v>
      </c>
      <c r="D361" s="11">
        <f t="shared" si="10"/>
        <v>1760.41</v>
      </c>
      <c r="F361" s="803">
        <v>1526.79</v>
      </c>
      <c r="G361" s="803">
        <v>1760.41</v>
      </c>
      <c r="H361" t="b">
        <f t="shared" si="11"/>
        <v>0</v>
      </c>
    </row>
    <row r="362" spans="1:8" x14ac:dyDescent="0.25">
      <c r="A362" s="6">
        <v>11761</v>
      </c>
      <c r="B362" s="9" t="s">
        <v>19361</v>
      </c>
      <c r="C362" s="6" t="s">
        <v>18997</v>
      </c>
      <c r="D362" s="11">
        <f t="shared" si="10"/>
        <v>85.18</v>
      </c>
      <c r="F362" s="802">
        <v>85.18</v>
      </c>
      <c r="G362" s="802">
        <v>85.18</v>
      </c>
      <c r="H362" t="b">
        <f t="shared" si="11"/>
        <v>1</v>
      </c>
    </row>
    <row r="363" spans="1:8" x14ac:dyDescent="0.25">
      <c r="A363" s="4">
        <v>377</v>
      </c>
      <c r="B363" s="8" t="s">
        <v>19362</v>
      </c>
      <c r="C363" s="4" t="s">
        <v>18997</v>
      </c>
      <c r="D363" s="11">
        <f t="shared" si="10"/>
        <v>40.03</v>
      </c>
      <c r="F363" s="803">
        <v>40.03</v>
      </c>
      <c r="G363" s="803">
        <v>40.03</v>
      </c>
      <c r="H363" t="b">
        <f t="shared" si="11"/>
        <v>1</v>
      </c>
    </row>
    <row r="364" spans="1:8" x14ac:dyDescent="0.25">
      <c r="A364" s="6">
        <v>7588</v>
      </c>
      <c r="B364" s="9" t="s">
        <v>19363</v>
      </c>
      <c r="C364" s="6" t="s">
        <v>18997</v>
      </c>
      <c r="D364" s="11">
        <f t="shared" si="10"/>
        <v>55.7</v>
      </c>
      <c r="F364" s="802">
        <v>55.7</v>
      </c>
      <c r="G364" s="802">
        <v>55.7</v>
      </c>
      <c r="H364" t="b">
        <f t="shared" si="11"/>
        <v>1</v>
      </c>
    </row>
    <row r="365" spans="1:8" x14ac:dyDescent="0.25">
      <c r="A365" s="4">
        <v>34551</v>
      </c>
      <c r="B365" s="8" t="s">
        <v>19364</v>
      </c>
      <c r="C365" s="4" t="s">
        <v>19143</v>
      </c>
      <c r="D365" s="11">
        <f t="shared" si="10"/>
        <v>14.72</v>
      </c>
      <c r="F365" s="803">
        <v>12.79</v>
      </c>
      <c r="G365" s="803">
        <v>14.72</v>
      </c>
      <c r="H365" t="b">
        <f t="shared" si="11"/>
        <v>0</v>
      </c>
    </row>
    <row r="366" spans="1:8" x14ac:dyDescent="0.25">
      <c r="A366" s="6">
        <v>41078</v>
      </c>
      <c r="B366" s="9" t="s">
        <v>19365</v>
      </c>
      <c r="C366" s="6" t="s">
        <v>19145</v>
      </c>
      <c r="D366" s="11">
        <f t="shared" si="10"/>
        <v>2591.02</v>
      </c>
      <c r="F366" s="802">
        <v>2247.17</v>
      </c>
      <c r="G366" s="802">
        <v>2591.02</v>
      </c>
      <c r="H366" t="b">
        <f t="shared" si="11"/>
        <v>0</v>
      </c>
    </row>
    <row r="367" spans="1:8" x14ac:dyDescent="0.25">
      <c r="A367" s="4">
        <v>246</v>
      </c>
      <c r="B367" s="8" t="s">
        <v>19366</v>
      </c>
      <c r="C367" s="4" t="s">
        <v>19143</v>
      </c>
      <c r="D367" s="11">
        <f t="shared" si="10"/>
        <v>15.94</v>
      </c>
      <c r="F367" s="803">
        <v>13.85</v>
      </c>
      <c r="G367" s="803">
        <v>15.94</v>
      </c>
      <c r="H367" t="b">
        <f t="shared" si="11"/>
        <v>0</v>
      </c>
    </row>
    <row r="368" spans="1:8" x14ac:dyDescent="0.25">
      <c r="A368" s="6">
        <v>40927</v>
      </c>
      <c r="B368" s="9" t="s">
        <v>19367</v>
      </c>
      <c r="C368" s="6" t="s">
        <v>19145</v>
      </c>
      <c r="D368" s="11">
        <f t="shared" si="10"/>
        <v>2806.93</v>
      </c>
      <c r="F368" s="802">
        <v>2434.4299999999998</v>
      </c>
      <c r="G368" s="802">
        <v>2806.93</v>
      </c>
      <c r="H368" t="b">
        <f t="shared" si="11"/>
        <v>0</v>
      </c>
    </row>
    <row r="369" spans="1:8" x14ac:dyDescent="0.25">
      <c r="A369" s="4">
        <v>2350</v>
      </c>
      <c r="B369" s="8" t="s">
        <v>19368</v>
      </c>
      <c r="C369" s="4" t="s">
        <v>19143</v>
      </c>
      <c r="D369" s="11">
        <f t="shared" si="10"/>
        <v>15.38</v>
      </c>
      <c r="F369" s="803">
        <v>13.36</v>
      </c>
      <c r="G369" s="803">
        <v>15.38</v>
      </c>
      <c r="H369" t="b">
        <f t="shared" si="11"/>
        <v>0</v>
      </c>
    </row>
    <row r="370" spans="1:8" x14ac:dyDescent="0.25">
      <c r="A370" s="6">
        <v>40812</v>
      </c>
      <c r="B370" s="9" t="s">
        <v>19369</v>
      </c>
      <c r="C370" s="6" t="s">
        <v>19145</v>
      </c>
      <c r="D370" s="11">
        <f t="shared" si="10"/>
        <v>2709.26</v>
      </c>
      <c r="F370" s="802">
        <v>2349.7199999999998</v>
      </c>
      <c r="G370" s="802">
        <v>2709.26</v>
      </c>
      <c r="H370" t="b">
        <f t="shared" si="11"/>
        <v>0</v>
      </c>
    </row>
    <row r="371" spans="1:8" x14ac:dyDescent="0.25">
      <c r="A371" s="4">
        <v>245</v>
      </c>
      <c r="B371" s="8" t="s">
        <v>19370</v>
      </c>
      <c r="C371" s="4" t="s">
        <v>19143</v>
      </c>
      <c r="D371" s="11">
        <f t="shared" si="10"/>
        <v>24.73</v>
      </c>
      <c r="F371" s="803">
        <v>21.48</v>
      </c>
      <c r="G371" s="803">
        <v>24.73</v>
      </c>
      <c r="H371" t="b">
        <f t="shared" si="11"/>
        <v>0</v>
      </c>
    </row>
    <row r="372" spans="1:8" x14ac:dyDescent="0.25">
      <c r="A372" s="6">
        <v>41090</v>
      </c>
      <c r="B372" s="9" t="s">
        <v>19371</v>
      </c>
      <c r="C372" s="6" t="s">
        <v>19145</v>
      </c>
      <c r="D372" s="11">
        <f t="shared" si="10"/>
        <v>4352.91</v>
      </c>
      <c r="F372" s="802">
        <v>3775.24</v>
      </c>
      <c r="G372" s="802">
        <v>4352.91</v>
      </c>
      <c r="H372" t="b">
        <f t="shared" si="11"/>
        <v>0</v>
      </c>
    </row>
    <row r="373" spans="1:8" x14ac:dyDescent="0.25">
      <c r="A373" s="4">
        <v>251</v>
      </c>
      <c r="B373" s="8" t="s">
        <v>19372</v>
      </c>
      <c r="C373" s="4" t="s">
        <v>19143</v>
      </c>
      <c r="D373" s="11">
        <f t="shared" si="10"/>
        <v>15.94</v>
      </c>
      <c r="F373" s="803">
        <v>13.85</v>
      </c>
      <c r="G373" s="803">
        <v>15.94</v>
      </c>
      <c r="H373" t="b">
        <f t="shared" si="11"/>
        <v>0</v>
      </c>
    </row>
    <row r="374" spans="1:8" x14ac:dyDescent="0.25">
      <c r="A374" s="6">
        <v>40975</v>
      </c>
      <c r="B374" s="9" t="s">
        <v>19373</v>
      </c>
      <c r="C374" s="6" t="s">
        <v>19145</v>
      </c>
      <c r="D374" s="11">
        <f t="shared" si="10"/>
        <v>2806.93</v>
      </c>
      <c r="F374" s="802">
        <v>2434.4299999999998</v>
      </c>
      <c r="G374" s="802">
        <v>2806.93</v>
      </c>
      <c r="H374" t="b">
        <f t="shared" si="11"/>
        <v>0</v>
      </c>
    </row>
    <row r="375" spans="1:8" x14ac:dyDescent="0.25">
      <c r="A375" s="4">
        <v>6127</v>
      </c>
      <c r="B375" s="8" t="s">
        <v>19374</v>
      </c>
      <c r="C375" s="4" t="s">
        <v>19143</v>
      </c>
      <c r="D375" s="11">
        <f t="shared" si="10"/>
        <v>15.94</v>
      </c>
      <c r="F375" s="803">
        <v>13.85</v>
      </c>
      <c r="G375" s="803">
        <v>15.94</v>
      </c>
      <c r="H375" t="b">
        <f t="shared" si="11"/>
        <v>0</v>
      </c>
    </row>
    <row r="376" spans="1:8" x14ac:dyDescent="0.25">
      <c r="A376" s="6">
        <v>41072</v>
      </c>
      <c r="B376" s="9" t="s">
        <v>19375</v>
      </c>
      <c r="C376" s="6" t="s">
        <v>19145</v>
      </c>
      <c r="D376" s="11">
        <f t="shared" si="10"/>
        <v>2806.93</v>
      </c>
      <c r="F376" s="802">
        <v>2434.4299999999998</v>
      </c>
      <c r="G376" s="802">
        <v>2806.93</v>
      </c>
      <c r="H376" t="b">
        <f t="shared" si="11"/>
        <v>0</v>
      </c>
    </row>
    <row r="377" spans="1:8" x14ac:dyDescent="0.25">
      <c r="A377" s="4">
        <v>6121</v>
      </c>
      <c r="B377" s="8" t="s">
        <v>19376</v>
      </c>
      <c r="C377" s="4" t="s">
        <v>19143</v>
      </c>
      <c r="D377" s="11">
        <f t="shared" si="10"/>
        <v>14.74</v>
      </c>
      <c r="F377" s="803">
        <v>12.8</v>
      </c>
      <c r="G377" s="803">
        <v>14.74</v>
      </c>
      <c r="H377" t="b">
        <f t="shared" si="11"/>
        <v>0</v>
      </c>
    </row>
    <row r="378" spans="1:8" x14ac:dyDescent="0.25">
      <c r="A378" s="6">
        <v>41071</v>
      </c>
      <c r="B378" s="9" t="s">
        <v>19377</v>
      </c>
      <c r="C378" s="6" t="s">
        <v>19145</v>
      </c>
      <c r="D378" s="11">
        <f t="shared" si="10"/>
        <v>2594.46</v>
      </c>
      <c r="F378" s="802">
        <v>2250.15</v>
      </c>
      <c r="G378" s="802">
        <v>2594.46</v>
      </c>
      <c r="H378" t="b">
        <f t="shared" si="11"/>
        <v>0</v>
      </c>
    </row>
    <row r="379" spans="1:8" x14ac:dyDescent="0.25">
      <c r="A379" s="4">
        <v>244</v>
      </c>
      <c r="B379" s="8" t="s">
        <v>19378</v>
      </c>
      <c r="C379" s="4" t="s">
        <v>19143</v>
      </c>
      <c r="D379" s="11">
        <f t="shared" si="10"/>
        <v>8.89</v>
      </c>
      <c r="F379" s="803">
        <v>7.72</v>
      </c>
      <c r="G379" s="803">
        <v>8.89</v>
      </c>
      <c r="H379" t="b">
        <f t="shared" si="11"/>
        <v>0</v>
      </c>
    </row>
    <row r="380" spans="1:8" x14ac:dyDescent="0.25">
      <c r="A380" s="6">
        <v>41093</v>
      </c>
      <c r="B380" s="9" t="s">
        <v>19379</v>
      </c>
      <c r="C380" s="6" t="s">
        <v>19145</v>
      </c>
      <c r="D380" s="11">
        <f t="shared" si="10"/>
        <v>1567.14</v>
      </c>
      <c r="F380" s="802">
        <v>1359.17</v>
      </c>
      <c r="G380" s="802">
        <v>1567.14</v>
      </c>
      <c r="H380" t="b">
        <f t="shared" si="11"/>
        <v>0</v>
      </c>
    </row>
    <row r="381" spans="1:8" x14ac:dyDescent="0.25">
      <c r="A381" s="4">
        <v>532</v>
      </c>
      <c r="B381" s="8" t="s">
        <v>19380</v>
      </c>
      <c r="C381" s="4" t="s">
        <v>19143</v>
      </c>
      <c r="D381" s="11">
        <f t="shared" si="10"/>
        <v>24.86</v>
      </c>
      <c r="F381" s="803">
        <v>21.59</v>
      </c>
      <c r="G381" s="803">
        <v>24.86</v>
      </c>
      <c r="H381" t="b">
        <f t="shared" si="11"/>
        <v>0</v>
      </c>
    </row>
    <row r="382" spans="1:8" x14ac:dyDescent="0.25">
      <c r="A382" s="6">
        <v>40931</v>
      </c>
      <c r="B382" s="9" t="s">
        <v>19381</v>
      </c>
      <c r="C382" s="6" t="s">
        <v>19145</v>
      </c>
      <c r="D382" s="11">
        <f t="shared" si="10"/>
        <v>4377.34</v>
      </c>
      <c r="F382" s="802">
        <v>3796.43</v>
      </c>
      <c r="G382" s="802">
        <v>4377.34</v>
      </c>
      <c r="H382" t="b">
        <f t="shared" si="11"/>
        <v>0</v>
      </c>
    </row>
    <row r="383" spans="1:8" x14ac:dyDescent="0.25">
      <c r="A383" s="4">
        <v>36150</v>
      </c>
      <c r="B383" s="8" t="s">
        <v>19382</v>
      </c>
      <c r="C383" s="4" t="s">
        <v>18997</v>
      </c>
      <c r="D383" s="11">
        <f t="shared" si="10"/>
        <v>47.22</v>
      </c>
      <c r="F383" s="803">
        <v>47.22</v>
      </c>
      <c r="G383" s="803">
        <v>47.22</v>
      </c>
      <c r="H383" t="b">
        <f t="shared" si="11"/>
        <v>1</v>
      </c>
    </row>
    <row r="384" spans="1:8" x14ac:dyDescent="0.25">
      <c r="A384" s="6">
        <v>4760</v>
      </c>
      <c r="B384" s="9" t="s">
        <v>19383</v>
      </c>
      <c r="C384" s="6" t="s">
        <v>19143</v>
      </c>
      <c r="D384" s="11">
        <f t="shared" si="10"/>
        <v>19.79</v>
      </c>
      <c r="F384" s="802">
        <v>17.190000000000001</v>
      </c>
      <c r="G384" s="802">
        <v>19.79</v>
      </c>
      <c r="H384" t="b">
        <f t="shared" si="11"/>
        <v>0</v>
      </c>
    </row>
    <row r="385" spans="1:8" x14ac:dyDescent="0.25">
      <c r="A385" s="4">
        <v>41069</v>
      </c>
      <c r="B385" s="8" t="s">
        <v>19384</v>
      </c>
      <c r="C385" s="4" t="s">
        <v>19145</v>
      </c>
      <c r="D385" s="11">
        <f t="shared" si="10"/>
        <v>3482.33</v>
      </c>
      <c r="F385" s="803">
        <v>3020.19</v>
      </c>
      <c r="G385" s="803">
        <v>3482.33</v>
      </c>
      <c r="H385" t="b">
        <f t="shared" si="11"/>
        <v>0</v>
      </c>
    </row>
    <row r="386" spans="1:8" x14ac:dyDescent="0.25">
      <c r="A386" s="6">
        <v>10422</v>
      </c>
      <c r="B386" s="9" t="s">
        <v>19385</v>
      </c>
      <c r="C386" s="6" t="s">
        <v>18997</v>
      </c>
      <c r="D386" s="11">
        <f t="shared" si="10"/>
        <v>358.89</v>
      </c>
      <c r="F386" s="802">
        <v>358.89</v>
      </c>
      <c r="G386" s="802">
        <v>358.89</v>
      </c>
      <c r="H386" t="b">
        <f t="shared" si="11"/>
        <v>1</v>
      </c>
    </row>
    <row r="387" spans="1:8" x14ac:dyDescent="0.25">
      <c r="A387" s="4">
        <v>44019</v>
      </c>
      <c r="B387" s="8" t="s">
        <v>19386</v>
      </c>
      <c r="C387" s="4" t="s">
        <v>18997</v>
      </c>
      <c r="D387" s="11">
        <f t="shared" ref="D387:D450" si="12">IF($J$2=$F$1,F387,G387)</f>
        <v>496.78</v>
      </c>
      <c r="F387" s="803">
        <v>496.78</v>
      </c>
      <c r="G387" s="803">
        <v>496.78</v>
      </c>
      <c r="H387" t="b">
        <f t="shared" ref="H387:H450" si="13">F387=G387</f>
        <v>1</v>
      </c>
    </row>
    <row r="388" spans="1:8" x14ac:dyDescent="0.25">
      <c r="A388" s="6">
        <v>36520</v>
      </c>
      <c r="B388" s="9" t="s">
        <v>19387</v>
      </c>
      <c r="C388" s="6" t="s">
        <v>18997</v>
      </c>
      <c r="D388" s="11">
        <f t="shared" si="12"/>
        <v>604.04</v>
      </c>
      <c r="F388" s="802">
        <v>604.04</v>
      </c>
      <c r="G388" s="802">
        <v>604.04</v>
      </c>
      <c r="H388" t="b">
        <f t="shared" si="13"/>
        <v>1</v>
      </c>
    </row>
    <row r="389" spans="1:8" ht="30" x14ac:dyDescent="0.25">
      <c r="A389" s="4">
        <v>42319</v>
      </c>
      <c r="B389" s="8" t="s">
        <v>19388</v>
      </c>
      <c r="C389" s="4" t="s">
        <v>18997</v>
      </c>
      <c r="D389" s="11">
        <f t="shared" si="12"/>
        <v>541.25</v>
      </c>
      <c r="F389" s="803">
        <v>541.25</v>
      </c>
      <c r="G389" s="803">
        <v>541.25</v>
      </c>
      <c r="H389" t="b">
        <f t="shared" si="13"/>
        <v>1</v>
      </c>
    </row>
    <row r="390" spans="1:8" x14ac:dyDescent="0.25">
      <c r="A390" s="6">
        <v>10420</v>
      </c>
      <c r="B390" s="9" t="s">
        <v>19389</v>
      </c>
      <c r="C390" s="6" t="s">
        <v>18997</v>
      </c>
      <c r="D390" s="11">
        <f t="shared" si="12"/>
        <v>192</v>
      </c>
      <c r="F390" s="802">
        <v>192</v>
      </c>
      <c r="G390" s="802">
        <v>192</v>
      </c>
      <c r="H390" t="b">
        <f t="shared" si="13"/>
        <v>1</v>
      </c>
    </row>
    <row r="391" spans="1:8" x14ac:dyDescent="0.25">
      <c r="A391" s="4">
        <v>10421</v>
      </c>
      <c r="B391" s="8" t="s">
        <v>19390</v>
      </c>
      <c r="C391" s="4" t="s">
        <v>18997</v>
      </c>
      <c r="D391" s="11">
        <f t="shared" si="12"/>
        <v>210.98</v>
      </c>
      <c r="F391" s="803">
        <v>210.98</v>
      </c>
      <c r="G391" s="803">
        <v>210.98</v>
      </c>
      <c r="H391" t="b">
        <f t="shared" si="13"/>
        <v>1</v>
      </c>
    </row>
    <row r="392" spans="1:8" x14ac:dyDescent="0.25">
      <c r="A392" s="6">
        <v>11786</v>
      </c>
      <c r="B392" s="9" t="s">
        <v>19391</v>
      </c>
      <c r="C392" s="6" t="s">
        <v>18997</v>
      </c>
      <c r="D392" s="11">
        <f t="shared" si="12"/>
        <v>425.42</v>
      </c>
      <c r="F392" s="802">
        <v>425.42</v>
      </c>
      <c r="G392" s="802">
        <v>425.42</v>
      </c>
      <c r="H392" t="b">
        <f t="shared" si="13"/>
        <v>1</v>
      </c>
    </row>
    <row r="393" spans="1:8" x14ac:dyDescent="0.25">
      <c r="A393" s="4">
        <v>4815</v>
      </c>
      <c r="B393" s="8" t="s">
        <v>19392</v>
      </c>
      <c r="C393" s="4" t="s">
        <v>18997</v>
      </c>
      <c r="D393" s="11">
        <f t="shared" si="12"/>
        <v>6.67</v>
      </c>
      <c r="F393" s="803">
        <v>6.67</v>
      </c>
      <c r="G393" s="803">
        <v>6.67</v>
      </c>
      <c r="H393" t="b">
        <f t="shared" si="13"/>
        <v>1</v>
      </c>
    </row>
    <row r="394" spans="1:8" x14ac:dyDescent="0.25">
      <c r="A394" s="6">
        <v>541</v>
      </c>
      <c r="B394" s="9" t="s">
        <v>19393</v>
      </c>
      <c r="C394" s="6" t="s">
        <v>18997</v>
      </c>
      <c r="D394" s="11">
        <f t="shared" si="12"/>
        <v>224.95</v>
      </c>
      <c r="F394" s="802">
        <v>224.95</v>
      </c>
      <c r="G394" s="802">
        <v>224.95</v>
      </c>
      <c r="H394" t="b">
        <f t="shared" si="13"/>
        <v>1</v>
      </c>
    </row>
    <row r="395" spans="1:8" x14ac:dyDescent="0.25">
      <c r="A395" s="4">
        <v>542</v>
      </c>
      <c r="B395" s="8" t="s">
        <v>19394</v>
      </c>
      <c r="C395" s="4" t="s">
        <v>18997</v>
      </c>
      <c r="D395" s="11">
        <f t="shared" si="12"/>
        <v>281.97000000000003</v>
      </c>
      <c r="F395" s="803">
        <v>281.97000000000003</v>
      </c>
      <c r="G395" s="803">
        <v>281.97000000000003</v>
      </c>
      <c r="H395" t="b">
        <f t="shared" si="13"/>
        <v>1</v>
      </c>
    </row>
    <row r="396" spans="1:8" x14ac:dyDescent="0.25">
      <c r="A396" s="6">
        <v>540</v>
      </c>
      <c r="B396" s="9" t="s">
        <v>19395</v>
      </c>
      <c r="C396" s="6" t="s">
        <v>18997</v>
      </c>
      <c r="D396" s="11">
        <f t="shared" si="12"/>
        <v>635.42999999999995</v>
      </c>
      <c r="F396" s="802">
        <v>635.42999999999995</v>
      </c>
      <c r="G396" s="802">
        <v>635.42999999999995</v>
      </c>
      <c r="H396" t="b">
        <f t="shared" si="13"/>
        <v>1</v>
      </c>
    </row>
    <row r="397" spans="1:8" ht="30" x14ac:dyDescent="0.25">
      <c r="A397" s="4">
        <v>38364</v>
      </c>
      <c r="B397" s="8" t="s">
        <v>19396</v>
      </c>
      <c r="C397" s="4" t="s">
        <v>18997</v>
      </c>
      <c r="D397" s="11">
        <f t="shared" si="12"/>
        <v>876.31</v>
      </c>
      <c r="F397" s="803">
        <v>876.31</v>
      </c>
      <c r="G397" s="803">
        <v>876.31</v>
      </c>
      <c r="H397" t="b">
        <f t="shared" si="13"/>
        <v>1</v>
      </c>
    </row>
    <row r="398" spans="1:8" x14ac:dyDescent="0.25">
      <c r="A398" s="6">
        <v>11692</v>
      </c>
      <c r="B398" s="9" t="s">
        <v>19397</v>
      </c>
      <c r="C398" s="6" t="s">
        <v>19398</v>
      </c>
      <c r="D398" s="11">
        <f t="shared" si="12"/>
        <v>550.27</v>
      </c>
      <c r="F398" s="802">
        <v>550.27</v>
      </c>
      <c r="G398" s="802">
        <v>550.27</v>
      </c>
      <c r="H398" t="b">
        <f t="shared" si="13"/>
        <v>1</v>
      </c>
    </row>
    <row r="399" spans="1:8" ht="30" x14ac:dyDescent="0.25">
      <c r="A399" s="4">
        <v>1746</v>
      </c>
      <c r="B399" s="8" t="s">
        <v>19399</v>
      </c>
      <c r="C399" s="4" t="s">
        <v>18997</v>
      </c>
      <c r="D399" s="11">
        <f t="shared" si="12"/>
        <v>309.49</v>
      </c>
      <c r="F399" s="803">
        <v>309.49</v>
      </c>
      <c r="G399" s="803">
        <v>309.49</v>
      </c>
      <c r="H399" t="b">
        <f t="shared" si="13"/>
        <v>1</v>
      </c>
    </row>
    <row r="400" spans="1:8" ht="30" x14ac:dyDescent="0.25">
      <c r="A400" s="6">
        <v>1748</v>
      </c>
      <c r="B400" s="9" t="s">
        <v>19400</v>
      </c>
      <c r="C400" s="6" t="s">
        <v>18997</v>
      </c>
      <c r="D400" s="11">
        <f t="shared" si="12"/>
        <v>411.55</v>
      </c>
      <c r="F400" s="802">
        <v>411.55</v>
      </c>
      <c r="G400" s="802">
        <v>411.55</v>
      </c>
      <c r="H400" t="b">
        <f t="shared" si="13"/>
        <v>1</v>
      </c>
    </row>
    <row r="401" spans="1:8" ht="30" x14ac:dyDescent="0.25">
      <c r="A401" s="4">
        <v>1749</v>
      </c>
      <c r="B401" s="8" t="s">
        <v>19401</v>
      </c>
      <c r="C401" s="4" t="s">
        <v>18997</v>
      </c>
      <c r="D401" s="11">
        <f t="shared" si="12"/>
        <v>596.26</v>
      </c>
      <c r="F401" s="803">
        <v>596.26</v>
      </c>
      <c r="G401" s="803">
        <v>596.26</v>
      </c>
      <c r="H401" t="b">
        <f t="shared" si="13"/>
        <v>1</v>
      </c>
    </row>
    <row r="402" spans="1:8" ht="30" x14ac:dyDescent="0.25">
      <c r="A402" s="6">
        <v>37412</v>
      </c>
      <c r="B402" s="9" t="s">
        <v>19402</v>
      </c>
      <c r="C402" s="6" t="s">
        <v>18997</v>
      </c>
      <c r="D402" s="11">
        <f t="shared" si="12"/>
        <v>302.52999999999997</v>
      </c>
      <c r="F402" s="802">
        <v>302.52999999999997</v>
      </c>
      <c r="G402" s="802">
        <v>302.52999999999997</v>
      </c>
      <c r="H402" t="b">
        <f t="shared" si="13"/>
        <v>1</v>
      </c>
    </row>
    <row r="403" spans="1:8" x14ac:dyDescent="0.25">
      <c r="A403" s="4">
        <v>1745</v>
      </c>
      <c r="B403" s="8" t="s">
        <v>19403</v>
      </c>
      <c r="C403" s="4" t="s">
        <v>18997</v>
      </c>
      <c r="D403" s="11">
        <f t="shared" si="12"/>
        <v>359.74</v>
      </c>
      <c r="F403" s="803">
        <v>359.74</v>
      </c>
      <c r="G403" s="803">
        <v>359.74</v>
      </c>
      <c r="H403" t="b">
        <f t="shared" si="13"/>
        <v>1</v>
      </c>
    </row>
    <row r="404" spans="1:8" x14ac:dyDescent="0.25">
      <c r="A404" s="6">
        <v>1750</v>
      </c>
      <c r="B404" s="9" t="s">
        <v>19404</v>
      </c>
      <c r="C404" s="6" t="s">
        <v>18997</v>
      </c>
      <c r="D404" s="11">
        <f t="shared" si="12"/>
        <v>840.67</v>
      </c>
      <c r="F404" s="802">
        <v>840.67</v>
      </c>
      <c r="G404" s="802">
        <v>840.67</v>
      </c>
      <c r="H404" t="b">
        <f t="shared" si="13"/>
        <v>1</v>
      </c>
    </row>
    <row r="405" spans="1:8" x14ac:dyDescent="0.25">
      <c r="A405" s="4">
        <v>11687</v>
      </c>
      <c r="B405" s="8" t="s">
        <v>19405</v>
      </c>
      <c r="C405" s="4" t="s">
        <v>1349</v>
      </c>
      <c r="D405" s="11">
        <f t="shared" si="12"/>
        <v>1339.44</v>
      </c>
      <c r="F405" s="803">
        <v>1339.44</v>
      </c>
      <c r="G405" s="803">
        <v>1339.44</v>
      </c>
      <c r="H405" t="b">
        <f t="shared" si="13"/>
        <v>1</v>
      </c>
    </row>
    <row r="406" spans="1:8" x14ac:dyDescent="0.25">
      <c r="A406" s="6">
        <v>11689</v>
      </c>
      <c r="B406" s="9" t="s">
        <v>19406</v>
      </c>
      <c r="C406" s="6" t="s">
        <v>1349</v>
      </c>
      <c r="D406" s="11">
        <f t="shared" si="12"/>
        <v>1678.24</v>
      </c>
      <c r="F406" s="802">
        <v>1678.24</v>
      </c>
      <c r="G406" s="802">
        <v>1678.24</v>
      </c>
      <c r="H406" t="b">
        <f t="shared" si="13"/>
        <v>1</v>
      </c>
    </row>
    <row r="407" spans="1:8" x14ac:dyDescent="0.25">
      <c r="A407" s="4">
        <v>11693</v>
      </c>
      <c r="B407" s="8" t="s">
        <v>19407</v>
      </c>
      <c r="C407" s="4" t="s">
        <v>19398</v>
      </c>
      <c r="D407" s="11">
        <f t="shared" si="12"/>
        <v>249.42</v>
      </c>
      <c r="F407" s="803">
        <v>249.42</v>
      </c>
      <c r="G407" s="803">
        <v>249.42</v>
      </c>
      <c r="H407" t="b">
        <f t="shared" si="13"/>
        <v>1</v>
      </c>
    </row>
    <row r="408" spans="1:8" x14ac:dyDescent="0.25">
      <c r="A408" s="6">
        <v>36215</v>
      </c>
      <c r="B408" s="9" t="s">
        <v>19408</v>
      </c>
      <c r="C408" s="6" t="s">
        <v>18997</v>
      </c>
      <c r="D408" s="11">
        <f t="shared" si="12"/>
        <v>952.7</v>
      </c>
      <c r="F408" s="802">
        <v>952.7</v>
      </c>
      <c r="G408" s="802">
        <v>952.7</v>
      </c>
      <c r="H408" t="b">
        <f t="shared" si="13"/>
        <v>1</v>
      </c>
    </row>
    <row r="409" spans="1:8" ht="30" x14ac:dyDescent="0.25">
      <c r="A409" s="4">
        <v>42439</v>
      </c>
      <c r="B409" s="8" t="s">
        <v>19409</v>
      </c>
      <c r="C409" s="4" t="s">
        <v>18997</v>
      </c>
      <c r="D409" s="11">
        <f t="shared" si="12"/>
        <v>1207.8399999999999</v>
      </c>
      <c r="F409" s="803">
        <v>1207.8399999999999</v>
      </c>
      <c r="G409" s="803">
        <v>1207.8399999999999</v>
      </c>
      <c r="H409" t="b">
        <f t="shared" si="13"/>
        <v>1</v>
      </c>
    </row>
    <row r="410" spans="1:8" x14ac:dyDescent="0.25">
      <c r="A410" s="6">
        <v>38381</v>
      </c>
      <c r="B410" s="9" t="s">
        <v>19410</v>
      </c>
      <c r="C410" s="6" t="s">
        <v>18997</v>
      </c>
      <c r="D410" s="11">
        <f t="shared" si="12"/>
        <v>12.56</v>
      </c>
      <c r="F410" s="802">
        <v>12.56</v>
      </c>
      <c r="G410" s="802">
        <v>12.56</v>
      </c>
      <c r="H410" t="b">
        <f t="shared" si="13"/>
        <v>1</v>
      </c>
    </row>
    <row r="411" spans="1:8" x14ac:dyDescent="0.25">
      <c r="A411" s="4">
        <v>39621</v>
      </c>
      <c r="B411" s="8" t="s">
        <v>19411</v>
      </c>
      <c r="C411" s="4" t="s">
        <v>19412</v>
      </c>
      <c r="D411" s="11">
        <f t="shared" si="12"/>
        <v>1189.78</v>
      </c>
      <c r="F411" s="803">
        <v>1189.78</v>
      </c>
      <c r="G411" s="803">
        <v>1189.78</v>
      </c>
      <c r="H411" t="b">
        <f t="shared" si="13"/>
        <v>1</v>
      </c>
    </row>
    <row r="412" spans="1:8" x14ac:dyDescent="0.25">
      <c r="A412" s="6">
        <v>39624</v>
      </c>
      <c r="B412" s="9" t="s">
        <v>19413</v>
      </c>
      <c r="C412" s="6" t="s">
        <v>19412</v>
      </c>
      <c r="D412" s="11">
        <f t="shared" si="12"/>
        <v>1312.45</v>
      </c>
      <c r="F412" s="802">
        <v>1312.45</v>
      </c>
      <c r="G412" s="802">
        <v>1312.45</v>
      </c>
      <c r="H412" t="b">
        <f t="shared" si="13"/>
        <v>1</v>
      </c>
    </row>
    <row r="413" spans="1:8" x14ac:dyDescent="0.25">
      <c r="A413" s="4">
        <v>39615</v>
      </c>
      <c r="B413" s="8" t="s">
        <v>19414</v>
      </c>
      <c r="C413" s="4" t="s">
        <v>18997</v>
      </c>
      <c r="D413" s="11">
        <f t="shared" si="12"/>
        <v>530.35</v>
      </c>
      <c r="F413" s="803">
        <v>530.35</v>
      </c>
      <c r="G413" s="803">
        <v>530.35</v>
      </c>
      <c r="H413" t="b">
        <f t="shared" si="13"/>
        <v>1</v>
      </c>
    </row>
    <row r="414" spans="1:8" x14ac:dyDescent="0.25">
      <c r="A414" s="6">
        <v>39620</v>
      </c>
      <c r="B414" s="9" t="s">
        <v>19415</v>
      </c>
      <c r="C414" s="6" t="s">
        <v>18997</v>
      </c>
      <c r="D414" s="11">
        <f t="shared" si="12"/>
        <v>809.99</v>
      </c>
      <c r="F414" s="802">
        <v>809.99</v>
      </c>
      <c r="G414" s="802">
        <v>809.99</v>
      </c>
      <c r="H414" t="b">
        <f t="shared" si="13"/>
        <v>1</v>
      </c>
    </row>
    <row r="415" spans="1:8" x14ac:dyDescent="0.25">
      <c r="A415" s="4">
        <v>39623</v>
      </c>
      <c r="B415" s="8" t="s">
        <v>19416</v>
      </c>
      <c r="C415" s="4" t="s">
        <v>18997</v>
      </c>
      <c r="D415" s="11">
        <f t="shared" si="12"/>
        <v>867.57</v>
      </c>
      <c r="F415" s="803">
        <v>867.57</v>
      </c>
      <c r="G415" s="803">
        <v>867.57</v>
      </c>
      <c r="H415" t="b">
        <f t="shared" si="13"/>
        <v>1</v>
      </c>
    </row>
    <row r="416" spans="1:8" x14ac:dyDescent="0.25">
      <c r="A416" s="6">
        <v>546</v>
      </c>
      <c r="B416" s="9" t="s">
        <v>19417</v>
      </c>
      <c r="C416" s="6" t="s">
        <v>19044</v>
      </c>
      <c r="D416" s="11">
        <f t="shared" si="12"/>
        <v>8.5399999999999991</v>
      </c>
      <c r="F416" s="802">
        <v>8.5399999999999991</v>
      </c>
      <c r="G416" s="802">
        <v>8.5399999999999991</v>
      </c>
      <c r="H416" t="b">
        <f t="shared" si="13"/>
        <v>1</v>
      </c>
    </row>
    <row r="417" spans="1:8" x14ac:dyDescent="0.25">
      <c r="A417" s="4">
        <v>566</v>
      </c>
      <c r="B417" s="8" t="s">
        <v>19418</v>
      </c>
      <c r="C417" s="4" t="s">
        <v>1349</v>
      </c>
      <c r="D417" s="11">
        <f t="shared" si="12"/>
        <v>4.05</v>
      </c>
      <c r="F417" s="803">
        <v>4.05</v>
      </c>
      <c r="G417" s="803">
        <v>4.05</v>
      </c>
      <c r="H417" t="b">
        <f t="shared" si="13"/>
        <v>1</v>
      </c>
    </row>
    <row r="418" spans="1:8" x14ac:dyDescent="0.25">
      <c r="A418" s="6">
        <v>565</v>
      </c>
      <c r="B418" s="9" t="s">
        <v>19419</v>
      </c>
      <c r="C418" s="6" t="s">
        <v>1349</v>
      </c>
      <c r="D418" s="11">
        <f t="shared" si="12"/>
        <v>14.77</v>
      </c>
      <c r="F418" s="802">
        <v>14.77</v>
      </c>
      <c r="G418" s="802">
        <v>14.77</v>
      </c>
      <c r="H418" t="b">
        <f t="shared" si="13"/>
        <v>1</v>
      </c>
    </row>
    <row r="419" spans="1:8" x14ac:dyDescent="0.25">
      <c r="A419" s="4">
        <v>555</v>
      </c>
      <c r="B419" s="8" t="s">
        <v>19420</v>
      </c>
      <c r="C419" s="4" t="s">
        <v>1349</v>
      </c>
      <c r="D419" s="11">
        <f t="shared" si="12"/>
        <v>10.47</v>
      </c>
      <c r="F419" s="803">
        <v>10.47</v>
      </c>
      <c r="G419" s="803">
        <v>10.47</v>
      </c>
      <c r="H419" t="b">
        <f t="shared" si="13"/>
        <v>1</v>
      </c>
    </row>
    <row r="420" spans="1:8" x14ac:dyDescent="0.25">
      <c r="A420" s="6">
        <v>557</v>
      </c>
      <c r="B420" s="9" t="s">
        <v>19421</v>
      </c>
      <c r="C420" s="6" t="s">
        <v>1349</v>
      </c>
      <c r="D420" s="11">
        <f t="shared" si="12"/>
        <v>32.86</v>
      </c>
      <c r="F420" s="802">
        <v>32.86</v>
      </c>
      <c r="G420" s="802">
        <v>32.86</v>
      </c>
      <c r="H420" t="b">
        <f t="shared" si="13"/>
        <v>1</v>
      </c>
    </row>
    <row r="421" spans="1:8" x14ac:dyDescent="0.25">
      <c r="A421" s="4">
        <v>552</v>
      </c>
      <c r="B421" s="8" t="s">
        <v>19422</v>
      </c>
      <c r="C421" s="4" t="s">
        <v>1349</v>
      </c>
      <c r="D421" s="11">
        <f t="shared" si="12"/>
        <v>16.3</v>
      </c>
      <c r="F421" s="803">
        <v>16.3</v>
      </c>
      <c r="G421" s="803">
        <v>16.3</v>
      </c>
      <c r="H421" t="b">
        <f t="shared" si="13"/>
        <v>1</v>
      </c>
    </row>
    <row r="422" spans="1:8" x14ac:dyDescent="0.25">
      <c r="A422" s="6">
        <v>563</v>
      </c>
      <c r="B422" s="9" t="s">
        <v>19423</v>
      </c>
      <c r="C422" s="6" t="s">
        <v>1349</v>
      </c>
      <c r="D422" s="11">
        <f t="shared" si="12"/>
        <v>24.5</v>
      </c>
      <c r="F422" s="802">
        <v>24.5</v>
      </c>
      <c r="G422" s="802">
        <v>24.5</v>
      </c>
      <c r="H422" t="b">
        <f t="shared" si="13"/>
        <v>1</v>
      </c>
    </row>
    <row r="423" spans="1:8" x14ac:dyDescent="0.25">
      <c r="A423" s="4">
        <v>549</v>
      </c>
      <c r="B423" s="8" t="s">
        <v>19424</v>
      </c>
      <c r="C423" s="4" t="s">
        <v>1349</v>
      </c>
      <c r="D423" s="11">
        <f t="shared" si="12"/>
        <v>44.09</v>
      </c>
      <c r="F423" s="803">
        <v>44.09</v>
      </c>
      <c r="G423" s="803">
        <v>44.09</v>
      </c>
      <c r="H423" t="b">
        <f t="shared" si="13"/>
        <v>1</v>
      </c>
    </row>
    <row r="424" spans="1:8" x14ac:dyDescent="0.25">
      <c r="A424" s="6">
        <v>551</v>
      </c>
      <c r="B424" s="9" t="s">
        <v>19425</v>
      </c>
      <c r="C424" s="6" t="s">
        <v>1349</v>
      </c>
      <c r="D424" s="11">
        <f t="shared" si="12"/>
        <v>87.3</v>
      </c>
      <c r="F424" s="802">
        <v>87.3</v>
      </c>
      <c r="G424" s="802">
        <v>87.3</v>
      </c>
      <c r="H424" t="b">
        <f t="shared" si="13"/>
        <v>1</v>
      </c>
    </row>
    <row r="425" spans="1:8" x14ac:dyDescent="0.25">
      <c r="A425" s="4">
        <v>559</v>
      </c>
      <c r="B425" s="8" t="s">
        <v>19426</v>
      </c>
      <c r="C425" s="4" t="s">
        <v>1349</v>
      </c>
      <c r="D425" s="11">
        <f t="shared" si="12"/>
        <v>21.82</v>
      </c>
      <c r="F425" s="803">
        <v>21.82</v>
      </c>
      <c r="G425" s="803">
        <v>21.82</v>
      </c>
      <c r="H425" t="b">
        <f t="shared" si="13"/>
        <v>1</v>
      </c>
    </row>
    <row r="426" spans="1:8" x14ac:dyDescent="0.25">
      <c r="A426" s="6">
        <v>560</v>
      </c>
      <c r="B426" s="9" t="s">
        <v>19427</v>
      </c>
      <c r="C426" s="6" t="s">
        <v>1349</v>
      </c>
      <c r="D426" s="11">
        <f t="shared" si="12"/>
        <v>27.3</v>
      </c>
      <c r="F426" s="802">
        <v>27.3</v>
      </c>
      <c r="G426" s="802">
        <v>27.3</v>
      </c>
      <c r="H426" t="b">
        <f t="shared" si="13"/>
        <v>1</v>
      </c>
    </row>
    <row r="427" spans="1:8" x14ac:dyDescent="0.25">
      <c r="A427" s="4">
        <v>547</v>
      </c>
      <c r="B427" s="8" t="s">
        <v>19428</v>
      </c>
      <c r="C427" s="4" t="s">
        <v>1349</v>
      </c>
      <c r="D427" s="11">
        <f t="shared" si="12"/>
        <v>32.69</v>
      </c>
      <c r="F427" s="803">
        <v>32.69</v>
      </c>
      <c r="G427" s="803">
        <v>32.69</v>
      </c>
      <c r="H427" t="b">
        <f t="shared" si="13"/>
        <v>1</v>
      </c>
    </row>
    <row r="428" spans="1:8" x14ac:dyDescent="0.25">
      <c r="A428" s="6">
        <v>36207</v>
      </c>
      <c r="B428" s="9" t="s">
        <v>19429</v>
      </c>
      <c r="C428" s="6" t="s">
        <v>18997</v>
      </c>
      <c r="D428" s="11">
        <f t="shared" si="12"/>
        <v>421.98</v>
      </c>
      <c r="F428" s="802">
        <v>421.98</v>
      </c>
      <c r="G428" s="802">
        <v>421.98</v>
      </c>
      <c r="H428" t="b">
        <f t="shared" si="13"/>
        <v>1</v>
      </c>
    </row>
    <row r="429" spans="1:8" x14ac:dyDescent="0.25">
      <c r="A429" s="4">
        <v>36209</v>
      </c>
      <c r="B429" s="8" t="s">
        <v>19430</v>
      </c>
      <c r="C429" s="4" t="s">
        <v>18997</v>
      </c>
      <c r="D429" s="11">
        <f t="shared" si="12"/>
        <v>484.29</v>
      </c>
      <c r="F429" s="803">
        <v>484.29</v>
      </c>
      <c r="G429" s="803">
        <v>484.29</v>
      </c>
      <c r="H429" t="b">
        <f t="shared" si="13"/>
        <v>1</v>
      </c>
    </row>
    <row r="430" spans="1:8" x14ac:dyDescent="0.25">
      <c r="A430" s="6">
        <v>36210</v>
      </c>
      <c r="B430" s="9" t="s">
        <v>19431</v>
      </c>
      <c r="C430" s="6" t="s">
        <v>18997</v>
      </c>
      <c r="D430" s="11">
        <f t="shared" si="12"/>
        <v>523.98</v>
      </c>
      <c r="F430" s="802">
        <v>523.98</v>
      </c>
      <c r="G430" s="802">
        <v>523.98</v>
      </c>
      <c r="H430" t="b">
        <f t="shared" si="13"/>
        <v>1</v>
      </c>
    </row>
    <row r="431" spans="1:8" x14ac:dyDescent="0.25">
      <c r="A431" s="4">
        <v>36204</v>
      </c>
      <c r="B431" s="8" t="s">
        <v>19432</v>
      </c>
      <c r="C431" s="4" t="s">
        <v>18997</v>
      </c>
      <c r="D431" s="11">
        <f t="shared" si="12"/>
        <v>185.78</v>
      </c>
      <c r="F431" s="803">
        <v>185.78</v>
      </c>
      <c r="G431" s="803">
        <v>185.78</v>
      </c>
      <c r="H431" t="b">
        <f t="shared" si="13"/>
        <v>1</v>
      </c>
    </row>
    <row r="432" spans="1:8" x14ac:dyDescent="0.25">
      <c r="A432" s="6">
        <v>36205</v>
      </c>
      <c r="B432" s="9" t="s">
        <v>19433</v>
      </c>
      <c r="C432" s="6" t="s">
        <v>18997</v>
      </c>
      <c r="D432" s="11">
        <f t="shared" si="12"/>
        <v>206.33</v>
      </c>
      <c r="F432" s="802">
        <v>206.33</v>
      </c>
      <c r="G432" s="802">
        <v>206.33</v>
      </c>
      <c r="H432" t="b">
        <f t="shared" si="13"/>
        <v>1</v>
      </c>
    </row>
    <row r="433" spans="1:8" x14ac:dyDescent="0.25">
      <c r="A433" s="4">
        <v>36081</v>
      </c>
      <c r="B433" s="8" t="s">
        <v>19434</v>
      </c>
      <c r="C433" s="4" t="s">
        <v>18997</v>
      </c>
      <c r="D433" s="11">
        <f t="shared" si="12"/>
        <v>220</v>
      </c>
      <c r="F433" s="803">
        <v>220</v>
      </c>
      <c r="G433" s="803">
        <v>220</v>
      </c>
      <c r="H433" t="b">
        <f t="shared" si="13"/>
        <v>1</v>
      </c>
    </row>
    <row r="434" spans="1:8" x14ac:dyDescent="0.25">
      <c r="A434" s="6">
        <v>36206</v>
      </c>
      <c r="B434" s="9" t="s">
        <v>19435</v>
      </c>
      <c r="C434" s="6" t="s">
        <v>18997</v>
      </c>
      <c r="D434" s="11">
        <f t="shared" si="12"/>
        <v>230.49</v>
      </c>
      <c r="F434" s="802">
        <v>230.49</v>
      </c>
      <c r="G434" s="802">
        <v>230.49</v>
      </c>
      <c r="H434" t="b">
        <f t="shared" si="13"/>
        <v>1</v>
      </c>
    </row>
    <row r="435" spans="1:8" x14ac:dyDescent="0.25">
      <c r="A435" s="4">
        <v>36218</v>
      </c>
      <c r="B435" s="8" t="s">
        <v>19436</v>
      </c>
      <c r="C435" s="4" t="s">
        <v>18997</v>
      </c>
      <c r="D435" s="11">
        <f t="shared" si="12"/>
        <v>156.4</v>
      </c>
      <c r="F435" s="803">
        <v>156.4</v>
      </c>
      <c r="G435" s="803">
        <v>156.4</v>
      </c>
      <c r="H435" t="b">
        <f t="shared" si="13"/>
        <v>1</v>
      </c>
    </row>
    <row r="436" spans="1:8" x14ac:dyDescent="0.25">
      <c r="A436" s="6">
        <v>36220</v>
      </c>
      <c r="B436" s="9" t="s">
        <v>19437</v>
      </c>
      <c r="C436" s="6" t="s">
        <v>18997</v>
      </c>
      <c r="D436" s="11">
        <f t="shared" si="12"/>
        <v>179.34</v>
      </c>
      <c r="F436" s="802">
        <v>179.34</v>
      </c>
      <c r="G436" s="802">
        <v>179.34</v>
      </c>
      <c r="H436" t="b">
        <f t="shared" si="13"/>
        <v>1</v>
      </c>
    </row>
    <row r="437" spans="1:8" x14ac:dyDescent="0.25">
      <c r="A437" s="4">
        <v>36080</v>
      </c>
      <c r="B437" s="8" t="s">
        <v>19438</v>
      </c>
      <c r="C437" s="4" t="s">
        <v>18997</v>
      </c>
      <c r="D437" s="11">
        <f t="shared" si="12"/>
        <v>193.99</v>
      </c>
      <c r="F437" s="803">
        <v>193.99</v>
      </c>
      <c r="G437" s="803">
        <v>193.99</v>
      </c>
      <c r="H437" t="b">
        <f t="shared" si="13"/>
        <v>1</v>
      </c>
    </row>
    <row r="438" spans="1:8" x14ac:dyDescent="0.25">
      <c r="A438" s="6">
        <v>36223</v>
      </c>
      <c r="B438" s="9" t="s">
        <v>19439</v>
      </c>
      <c r="C438" s="6" t="s">
        <v>18997</v>
      </c>
      <c r="D438" s="11">
        <f t="shared" si="12"/>
        <v>203.14</v>
      </c>
      <c r="F438" s="802">
        <v>203.14</v>
      </c>
      <c r="G438" s="802">
        <v>203.14</v>
      </c>
      <c r="H438" t="b">
        <f t="shared" si="13"/>
        <v>1</v>
      </c>
    </row>
    <row r="439" spans="1:8" x14ac:dyDescent="0.25">
      <c r="A439" s="4">
        <v>38127</v>
      </c>
      <c r="B439" s="8" t="s">
        <v>19440</v>
      </c>
      <c r="C439" s="4" t="s">
        <v>18997</v>
      </c>
      <c r="D439" s="11">
        <f t="shared" si="12"/>
        <v>482.82</v>
      </c>
      <c r="F439" s="803">
        <v>482.82</v>
      </c>
      <c r="G439" s="803">
        <v>482.82</v>
      </c>
      <c r="H439" t="b">
        <f t="shared" si="13"/>
        <v>1</v>
      </c>
    </row>
    <row r="440" spans="1:8" x14ac:dyDescent="0.25">
      <c r="A440" s="6">
        <v>38060</v>
      </c>
      <c r="B440" s="9" t="s">
        <v>19441</v>
      </c>
      <c r="C440" s="6" t="s">
        <v>18997</v>
      </c>
      <c r="D440" s="11">
        <f t="shared" si="12"/>
        <v>62.42</v>
      </c>
      <c r="F440" s="802">
        <v>62.42</v>
      </c>
      <c r="G440" s="802">
        <v>62.42</v>
      </c>
      <c r="H440" t="b">
        <f t="shared" si="13"/>
        <v>1</v>
      </c>
    </row>
    <row r="441" spans="1:8" x14ac:dyDescent="0.25">
      <c r="A441" s="4">
        <v>10956</v>
      </c>
      <c r="B441" s="8" t="s">
        <v>19442</v>
      </c>
      <c r="C441" s="4" t="s">
        <v>18997</v>
      </c>
      <c r="D441" s="11">
        <f t="shared" si="12"/>
        <v>68.459999999999994</v>
      </c>
      <c r="F441" s="803">
        <v>68.459999999999994</v>
      </c>
      <c r="G441" s="803">
        <v>68.459999999999994</v>
      </c>
      <c r="H441" t="b">
        <f t="shared" si="13"/>
        <v>1</v>
      </c>
    </row>
    <row r="442" spans="1:8" x14ac:dyDescent="0.25">
      <c r="A442" s="6">
        <v>39380</v>
      </c>
      <c r="B442" s="9" t="s">
        <v>19443</v>
      </c>
      <c r="C442" s="6" t="s">
        <v>18997</v>
      </c>
      <c r="D442" s="11">
        <f t="shared" si="12"/>
        <v>22.35</v>
      </c>
      <c r="F442" s="802">
        <v>22.35</v>
      </c>
      <c r="G442" s="802">
        <v>22.35</v>
      </c>
      <c r="H442" t="b">
        <f t="shared" si="13"/>
        <v>1</v>
      </c>
    </row>
    <row r="443" spans="1:8" x14ac:dyDescent="0.25">
      <c r="A443" s="4">
        <v>44172</v>
      </c>
      <c r="B443" s="8" t="s">
        <v>19444</v>
      </c>
      <c r="C443" s="4" t="s">
        <v>18997</v>
      </c>
      <c r="D443" s="11">
        <f t="shared" si="12"/>
        <v>6.66</v>
      </c>
      <c r="F443" s="803">
        <v>6.66</v>
      </c>
      <c r="G443" s="803">
        <v>6.66</v>
      </c>
      <c r="H443" t="b">
        <f t="shared" si="13"/>
        <v>1</v>
      </c>
    </row>
    <row r="444" spans="1:8" x14ac:dyDescent="0.25">
      <c r="A444" s="6">
        <v>37597</v>
      </c>
      <c r="B444" s="9" t="s">
        <v>19445</v>
      </c>
      <c r="C444" s="6" t="s">
        <v>18997</v>
      </c>
      <c r="D444" s="11">
        <f t="shared" si="12"/>
        <v>632675.78</v>
      </c>
      <c r="F444" s="802">
        <v>632675.78</v>
      </c>
      <c r="G444" s="802">
        <v>632675.78</v>
      </c>
      <c r="H444" t="b">
        <f t="shared" si="13"/>
        <v>1</v>
      </c>
    </row>
    <row r="445" spans="1:8" ht="45" x14ac:dyDescent="0.25">
      <c r="A445" s="4">
        <v>183</v>
      </c>
      <c r="B445" s="8" t="s">
        <v>19446</v>
      </c>
      <c r="C445" s="4" t="s">
        <v>19447</v>
      </c>
      <c r="D445" s="11">
        <f t="shared" si="12"/>
        <v>248.38</v>
      </c>
      <c r="F445" s="803">
        <v>248.38</v>
      </c>
      <c r="G445" s="803">
        <v>248.38</v>
      </c>
      <c r="H445" t="b">
        <f t="shared" si="13"/>
        <v>1</v>
      </c>
    </row>
    <row r="446" spans="1:8" ht="30" x14ac:dyDescent="0.25">
      <c r="A446" s="6">
        <v>184</v>
      </c>
      <c r="B446" s="9" t="s">
        <v>19448</v>
      </c>
      <c r="C446" s="6" t="s">
        <v>19447</v>
      </c>
      <c r="D446" s="11">
        <f t="shared" si="12"/>
        <v>153.83000000000001</v>
      </c>
      <c r="F446" s="802">
        <v>153.83000000000001</v>
      </c>
      <c r="G446" s="802">
        <v>153.83000000000001</v>
      </c>
      <c r="H446" t="b">
        <f t="shared" si="13"/>
        <v>1</v>
      </c>
    </row>
    <row r="447" spans="1:8" ht="45" x14ac:dyDescent="0.25">
      <c r="A447" s="4">
        <v>181</v>
      </c>
      <c r="B447" s="8" t="s">
        <v>19449</v>
      </c>
      <c r="C447" s="4" t="s">
        <v>19447</v>
      </c>
      <c r="D447" s="11">
        <f t="shared" si="12"/>
        <v>331.7</v>
      </c>
      <c r="F447" s="803">
        <v>331.7</v>
      </c>
      <c r="G447" s="803">
        <v>331.7</v>
      </c>
      <c r="H447" t="b">
        <f t="shared" si="13"/>
        <v>1</v>
      </c>
    </row>
    <row r="448" spans="1:8" ht="30" x14ac:dyDescent="0.25">
      <c r="A448" s="6">
        <v>20001</v>
      </c>
      <c r="B448" s="9" t="s">
        <v>19450</v>
      </c>
      <c r="C448" s="6" t="s">
        <v>19447</v>
      </c>
      <c r="D448" s="11">
        <f t="shared" si="12"/>
        <v>192.29</v>
      </c>
      <c r="F448" s="802">
        <v>192.29</v>
      </c>
      <c r="G448" s="802">
        <v>192.29</v>
      </c>
      <c r="H448" t="b">
        <f t="shared" si="13"/>
        <v>1</v>
      </c>
    </row>
    <row r="449" spans="1:8" ht="30" x14ac:dyDescent="0.25">
      <c r="A449" s="4">
        <v>39837</v>
      </c>
      <c r="B449" s="8" t="s">
        <v>19451</v>
      </c>
      <c r="C449" s="4" t="s">
        <v>19447</v>
      </c>
      <c r="D449" s="11">
        <f t="shared" si="12"/>
        <v>545.12</v>
      </c>
      <c r="F449" s="803">
        <v>545.12</v>
      </c>
      <c r="G449" s="803">
        <v>545.12</v>
      </c>
      <c r="H449" t="b">
        <f t="shared" si="13"/>
        <v>1</v>
      </c>
    </row>
    <row r="450" spans="1:8" x14ac:dyDescent="0.25">
      <c r="A450" s="6">
        <v>43366</v>
      </c>
      <c r="B450" s="9" t="s">
        <v>19452</v>
      </c>
      <c r="C450" s="6" t="s">
        <v>19044</v>
      </c>
      <c r="D450" s="11">
        <f t="shared" si="12"/>
        <v>1.58</v>
      </c>
      <c r="F450" s="802">
        <v>1.58</v>
      </c>
      <c r="G450" s="802">
        <v>1.58</v>
      </c>
      <c r="H450" t="b">
        <f t="shared" si="13"/>
        <v>1</v>
      </c>
    </row>
    <row r="451" spans="1:8" ht="30" x14ac:dyDescent="0.25">
      <c r="A451" s="4">
        <v>10535</v>
      </c>
      <c r="B451" s="8" t="s">
        <v>19453</v>
      </c>
      <c r="C451" s="4" t="s">
        <v>18997</v>
      </c>
      <c r="D451" s="11">
        <f t="shared" ref="D451:D514" si="14">IF($J$2=$F$1,F451,G451)</f>
        <v>5275</v>
      </c>
      <c r="F451" s="803">
        <v>5275</v>
      </c>
      <c r="G451" s="803">
        <v>5275</v>
      </c>
      <c r="H451" t="b">
        <f t="shared" ref="H451:H514" si="15">F451=G451</f>
        <v>1</v>
      </c>
    </row>
    <row r="452" spans="1:8" x14ac:dyDescent="0.25">
      <c r="A452" s="6">
        <v>10537</v>
      </c>
      <c r="B452" s="9" t="s">
        <v>19454</v>
      </c>
      <c r="C452" s="6" t="s">
        <v>18997</v>
      </c>
      <c r="D452" s="11">
        <f t="shared" si="14"/>
        <v>7193.66</v>
      </c>
      <c r="F452" s="802">
        <v>7193.66</v>
      </c>
      <c r="G452" s="802">
        <v>7193.66</v>
      </c>
      <c r="H452" t="b">
        <f t="shared" si="15"/>
        <v>1</v>
      </c>
    </row>
    <row r="453" spans="1:8" x14ac:dyDescent="0.25">
      <c r="A453" s="4">
        <v>13891</v>
      </c>
      <c r="B453" s="8" t="s">
        <v>19455</v>
      </c>
      <c r="C453" s="4" t="s">
        <v>18997</v>
      </c>
      <c r="D453" s="11">
        <f t="shared" si="14"/>
        <v>6598.22</v>
      </c>
      <c r="F453" s="803">
        <v>6598.22</v>
      </c>
      <c r="G453" s="803">
        <v>6598.22</v>
      </c>
      <c r="H453" t="b">
        <f t="shared" si="15"/>
        <v>1</v>
      </c>
    </row>
    <row r="454" spans="1:8" x14ac:dyDescent="0.25">
      <c r="A454" s="6">
        <v>44492</v>
      </c>
      <c r="B454" s="9" t="s">
        <v>19456</v>
      </c>
      <c r="C454" s="6" t="s">
        <v>18997</v>
      </c>
      <c r="D454" s="11">
        <f t="shared" si="14"/>
        <v>28699.57</v>
      </c>
      <c r="F454" s="802">
        <v>28699.57</v>
      </c>
      <c r="G454" s="802">
        <v>28699.57</v>
      </c>
      <c r="H454" t="b">
        <f t="shared" si="15"/>
        <v>1</v>
      </c>
    </row>
    <row r="455" spans="1:8" ht="30" x14ac:dyDescent="0.25">
      <c r="A455" s="4">
        <v>36396</v>
      </c>
      <c r="B455" s="8" t="s">
        <v>19457</v>
      </c>
      <c r="C455" s="4" t="s">
        <v>18997</v>
      </c>
      <c r="D455" s="11">
        <f t="shared" si="14"/>
        <v>6034.95</v>
      </c>
      <c r="F455" s="803">
        <v>6034.95</v>
      </c>
      <c r="G455" s="803">
        <v>6034.95</v>
      </c>
      <c r="H455" t="b">
        <f t="shared" si="15"/>
        <v>1</v>
      </c>
    </row>
    <row r="456" spans="1:8" ht="30" x14ac:dyDescent="0.25">
      <c r="A456" s="6">
        <v>36397</v>
      </c>
      <c r="B456" s="9" t="s">
        <v>19458</v>
      </c>
      <c r="C456" s="6" t="s">
        <v>18997</v>
      </c>
      <c r="D456" s="11">
        <f t="shared" si="14"/>
        <v>21457.62</v>
      </c>
      <c r="F456" s="802">
        <v>21457.62</v>
      </c>
      <c r="G456" s="802">
        <v>21457.62</v>
      </c>
      <c r="H456" t="b">
        <f t="shared" si="15"/>
        <v>1</v>
      </c>
    </row>
    <row r="457" spans="1:8" x14ac:dyDescent="0.25">
      <c r="A457" s="4">
        <v>36398</v>
      </c>
      <c r="B457" s="8" t="s">
        <v>19459</v>
      </c>
      <c r="C457" s="4" t="s">
        <v>18997</v>
      </c>
      <c r="D457" s="11">
        <f t="shared" si="14"/>
        <v>26079.95</v>
      </c>
      <c r="F457" s="803">
        <v>26079.95</v>
      </c>
      <c r="G457" s="803">
        <v>26079.95</v>
      </c>
      <c r="H457" t="b">
        <f t="shared" si="15"/>
        <v>1</v>
      </c>
    </row>
    <row r="458" spans="1:8" x14ac:dyDescent="0.25">
      <c r="A458" s="6">
        <v>647</v>
      </c>
      <c r="B458" s="9" t="s">
        <v>19460</v>
      </c>
      <c r="C458" s="6" t="s">
        <v>19143</v>
      </c>
      <c r="D458" s="11">
        <f t="shared" si="14"/>
        <v>14.06</v>
      </c>
      <c r="F458" s="802">
        <v>12.21</v>
      </c>
      <c r="G458" s="802">
        <v>14.06</v>
      </c>
      <c r="H458" t="b">
        <f t="shared" si="15"/>
        <v>0</v>
      </c>
    </row>
    <row r="459" spans="1:8" x14ac:dyDescent="0.25">
      <c r="A459" s="4">
        <v>40920</v>
      </c>
      <c r="B459" s="8" t="s">
        <v>19461</v>
      </c>
      <c r="C459" s="4" t="s">
        <v>19145</v>
      </c>
      <c r="D459" s="11">
        <f t="shared" si="14"/>
        <v>2475.65</v>
      </c>
      <c r="F459" s="803">
        <v>2147.11</v>
      </c>
      <c r="G459" s="803">
        <v>2475.65</v>
      </c>
      <c r="H459" t="b">
        <f t="shared" si="15"/>
        <v>0</v>
      </c>
    </row>
    <row r="460" spans="1:8" x14ac:dyDescent="0.25">
      <c r="A460" s="6">
        <v>715</v>
      </c>
      <c r="B460" s="9" t="s">
        <v>19462</v>
      </c>
      <c r="C460" s="6" t="s">
        <v>18997</v>
      </c>
      <c r="D460" s="11">
        <f t="shared" si="14"/>
        <v>30.5</v>
      </c>
      <c r="F460" s="802">
        <v>30.5</v>
      </c>
      <c r="G460" s="802">
        <v>30.5</v>
      </c>
      <c r="H460" t="b">
        <f t="shared" si="15"/>
        <v>1</v>
      </c>
    </row>
    <row r="461" spans="1:8" x14ac:dyDescent="0.25">
      <c r="A461" s="4">
        <v>716</v>
      </c>
      <c r="B461" s="8" t="s">
        <v>19463</v>
      </c>
      <c r="C461" s="4" t="s">
        <v>18997</v>
      </c>
      <c r="D461" s="11">
        <f t="shared" si="14"/>
        <v>34.49</v>
      </c>
      <c r="F461" s="803">
        <v>34.49</v>
      </c>
      <c r="G461" s="803">
        <v>34.49</v>
      </c>
      <c r="H461" t="b">
        <f t="shared" si="15"/>
        <v>1</v>
      </c>
    </row>
    <row r="462" spans="1:8" x14ac:dyDescent="0.25">
      <c r="A462" s="6">
        <v>38783</v>
      </c>
      <c r="B462" s="9" t="s">
        <v>19464</v>
      </c>
      <c r="C462" s="6" t="s">
        <v>18997</v>
      </c>
      <c r="D462" s="11">
        <f t="shared" si="14"/>
        <v>1.38</v>
      </c>
      <c r="F462" s="802">
        <v>1.38</v>
      </c>
      <c r="G462" s="802">
        <v>1.38</v>
      </c>
      <c r="H462" t="b">
        <f t="shared" si="15"/>
        <v>1</v>
      </c>
    </row>
    <row r="463" spans="1:8" x14ac:dyDescent="0.25">
      <c r="A463" s="4">
        <v>37593</v>
      </c>
      <c r="B463" s="8" t="s">
        <v>19465</v>
      </c>
      <c r="C463" s="4" t="s">
        <v>18997</v>
      </c>
      <c r="D463" s="11">
        <f t="shared" si="14"/>
        <v>3.38</v>
      </c>
      <c r="F463" s="803">
        <v>3.38</v>
      </c>
      <c r="G463" s="803">
        <v>3.38</v>
      </c>
      <c r="H463" t="b">
        <f t="shared" si="15"/>
        <v>1</v>
      </c>
    </row>
    <row r="464" spans="1:8" x14ac:dyDescent="0.25">
      <c r="A464" s="6">
        <v>37594</v>
      </c>
      <c r="B464" s="9" t="s">
        <v>19466</v>
      </c>
      <c r="C464" s="6" t="s">
        <v>18997</v>
      </c>
      <c r="D464" s="11">
        <f t="shared" si="14"/>
        <v>4.21</v>
      </c>
      <c r="F464" s="802">
        <v>4.21</v>
      </c>
      <c r="G464" s="802">
        <v>4.21</v>
      </c>
      <c r="H464" t="b">
        <f t="shared" si="15"/>
        <v>1</v>
      </c>
    </row>
    <row r="465" spans="1:8" x14ac:dyDescent="0.25">
      <c r="A465" s="4">
        <v>37592</v>
      </c>
      <c r="B465" s="8" t="s">
        <v>19467</v>
      </c>
      <c r="C465" s="4" t="s">
        <v>18997</v>
      </c>
      <c r="D465" s="11">
        <f t="shared" si="14"/>
        <v>2.66</v>
      </c>
      <c r="F465" s="803">
        <v>2.66</v>
      </c>
      <c r="G465" s="803">
        <v>2.66</v>
      </c>
      <c r="H465" t="b">
        <f t="shared" si="15"/>
        <v>1</v>
      </c>
    </row>
    <row r="466" spans="1:8" x14ac:dyDescent="0.25">
      <c r="A466" s="6">
        <v>7270</v>
      </c>
      <c r="B466" s="9" t="s">
        <v>19468</v>
      </c>
      <c r="C466" s="6" t="s">
        <v>18997</v>
      </c>
      <c r="D466" s="11">
        <f t="shared" si="14"/>
        <v>1.19</v>
      </c>
      <c r="F466" s="802">
        <v>1.19</v>
      </c>
      <c r="G466" s="802">
        <v>1.19</v>
      </c>
      <c r="H466" t="b">
        <f t="shared" si="15"/>
        <v>1</v>
      </c>
    </row>
    <row r="467" spans="1:8" x14ac:dyDescent="0.25">
      <c r="A467" s="4">
        <v>7267</v>
      </c>
      <c r="B467" s="8" t="s">
        <v>19469</v>
      </c>
      <c r="C467" s="4" t="s">
        <v>18997</v>
      </c>
      <c r="D467" s="11">
        <f t="shared" si="14"/>
        <v>0.93</v>
      </c>
      <c r="F467" s="803">
        <v>0.93</v>
      </c>
      <c r="G467" s="803">
        <v>0.93</v>
      </c>
      <c r="H467" t="b">
        <f t="shared" si="15"/>
        <v>1</v>
      </c>
    </row>
    <row r="468" spans="1:8" x14ac:dyDescent="0.25">
      <c r="A468" s="6">
        <v>7271</v>
      </c>
      <c r="B468" s="9" t="s">
        <v>19470</v>
      </c>
      <c r="C468" s="6" t="s">
        <v>18997</v>
      </c>
      <c r="D468" s="11">
        <f t="shared" si="14"/>
        <v>1.03</v>
      </c>
      <c r="F468" s="802">
        <v>1.03</v>
      </c>
      <c r="G468" s="802">
        <v>1.03</v>
      </c>
      <c r="H468" t="b">
        <f t="shared" si="15"/>
        <v>1</v>
      </c>
    </row>
    <row r="469" spans="1:8" x14ac:dyDescent="0.25">
      <c r="A469" s="4">
        <v>7268</v>
      </c>
      <c r="B469" s="8" t="s">
        <v>19471</v>
      </c>
      <c r="C469" s="4" t="s">
        <v>18997</v>
      </c>
      <c r="D469" s="11">
        <f t="shared" si="14"/>
        <v>1.43</v>
      </c>
      <c r="F469" s="803">
        <v>1.43</v>
      </c>
      <c r="G469" s="803">
        <v>1.43</v>
      </c>
      <c r="H469" t="b">
        <f t="shared" si="15"/>
        <v>1</v>
      </c>
    </row>
    <row r="470" spans="1:8" x14ac:dyDescent="0.25">
      <c r="A470" s="6">
        <v>41372</v>
      </c>
      <c r="B470" s="9" t="s">
        <v>19472</v>
      </c>
      <c r="C470" s="6" t="s">
        <v>19398</v>
      </c>
      <c r="D470" s="11">
        <f t="shared" si="14"/>
        <v>122.4</v>
      </c>
      <c r="F470" s="802">
        <v>122.4</v>
      </c>
      <c r="G470" s="802">
        <v>122.4</v>
      </c>
      <c r="H470" t="b">
        <f t="shared" si="15"/>
        <v>1</v>
      </c>
    </row>
    <row r="471" spans="1:8" x14ac:dyDescent="0.25">
      <c r="A471" s="4">
        <v>41371</v>
      </c>
      <c r="B471" s="8" t="s">
        <v>19473</v>
      </c>
      <c r="C471" s="4" t="s">
        <v>19398</v>
      </c>
      <c r="D471" s="11">
        <f t="shared" si="14"/>
        <v>72.34</v>
      </c>
      <c r="F471" s="803">
        <v>72.34</v>
      </c>
      <c r="G471" s="803">
        <v>72.34</v>
      </c>
      <c r="H471" t="b">
        <f t="shared" si="15"/>
        <v>1</v>
      </c>
    </row>
    <row r="472" spans="1:8" x14ac:dyDescent="0.25">
      <c r="A472" s="6">
        <v>34556</v>
      </c>
      <c r="B472" s="9" t="s">
        <v>19474</v>
      </c>
      <c r="C472" s="6" t="s">
        <v>18997</v>
      </c>
      <c r="D472" s="11">
        <f t="shared" si="14"/>
        <v>5.16</v>
      </c>
      <c r="F472" s="802">
        <v>5.16</v>
      </c>
      <c r="G472" s="802">
        <v>5.16</v>
      </c>
      <c r="H472" t="b">
        <f t="shared" si="15"/>
        <v>1</v>
      </c>
    </row>
    <row r="473" spans="1:8" x14ac:dyDescent="0.25">
      <c r="A473" s="4">
        <v>37873</v>
      </c>
      <c r="B473" s="8" t="s">
        <v>19475</v>
      </c>
      <c r="C473" s="4" t="s">
        <v>18997</v>
      </c>
      <c r="D473" s="11">
        <f t="shared" si="14"/>
        <v>5.25</v>
      </c>
      <c r="F473" s="803">
        <v>5.25</v>
      </c>
      <c r="G473" s="803">
        <v>5.25</v>
      </c>
      <c r="H473" t="b">
        <f t="shared" si="15"/>
        <v>1</v>
      </c>
    </row>
    <row r="474" spans="1:8" x14ac:dyDescent="0.25">
      <c r="A474" s="6">
        <v>34564</v>
      </c>
      <c r="B474" s="9" t="s">
        <v>19476</v>
      </c>
      <c r="C474" s="6" t="s">
        <v>18997</v>
      </c>
      <c r="D474" s="11">
        <f t="shared" si="14"/>
        <v>5.5</v>
      </c>
      <c r="F474" s="802">
        <v>5.5</v>
      </c>
      <c r="G474" s="802">
        <v>5.5</v>
      </c>
      <c r="H474" t="b">
        <f t="shared" si="15"/>
        <v>1</v>
      </c>
    </row>
    <row r="475" spans="1:8" x14ac:dyDescent="0.25">
      <c r="A475" s="4">
        <v>34565</v>
      </c>
      <c r="B475" s="8" t="s">
        <v>19477</v>
      </c>
      <c r="C475" s="4" t="s">
        <v>18997</v>
      </c>
      <c r="D475" s="11">
        <f t="shared" si="14"/>
        <v>5.82</v>
      </c>
      <c r="F475" s="803">
        <v>5.82</v>
      </c>
      <c r="G475" s="803">
        <v>5.82</v>
      </c>
      <c r="H475" t="b">
        <f t="shared" si="15"/>
        <v>1</v>
      </c>
    </row>
    <row r="476" spans="1:8" x14ac:dyDescent="0.25">
      <c r="A476" s="6">
        <v>38590</v>
      </c>
      <c r="B476" s="9" t="s">
        <v>19478</v>
      </c>
      <c r="C476" s="6" t="s">
        <v>18997</v>
      </c>
      <c r="D476" s="11">
        <f t="shared" si="14"/>
        <v>4.3</v>
      </c>
      <c r="F476" s="802">
        <v>4.3</v>
      </c>
      <c r="G476" s="802">
        <v>4.3</v>
      </c>
      <c r="H476" t="b">
        <f t="shared" si="15"/>
        <v>1</v>
      </c>
    </row>
    <row r="477" spans="1:8" x14ac:dyDescent="0.25">
      <c r="A477" s="4">
        <v>34566</v>
      </c>
      <c r="B477" s="8" t="s">
        <v>19479</v>
      </c>
      <c r="C477" s="4" t="s">
        <v>18997</v>
      </c>
      <c r="D477" s="11">
        <f t="shared" si="14"/>
        <v>4.51</v>
      </c>
      <c r="F477" s="803">
        <v>4.51</v>
      </c>
      <c r="G477" s="803">
        <v>4.51</v>
      </c>
      <c r="H477" t="b">
        <f t="shared" si="15"/>
        <v>1</v>
      </c>
    </row>
    <row r="478" spans="1:8" x14ac:dyDescent="0.25">
      <c r="A478" s="6">
        <v>34567</v>
      </c>
      <c r="B478" s="9" t="s">
        <v>19480</v>
      </c>
      <c r="C478" s="6" t="s">
        <v>18997</v>
      </c>
      <c r="D478" s="11">
        <f t="shared" si="14"/>
        <v>4.79</v>
      </c>
      <c r="F478" s="802">
        <v>4.79</v>
      </c>
      <c r="G478" s="802">
        <v>4.79</v>
      </c>
      <c r="H478" t="b">
        <f t="shared" si="15"/>
        <v>1</v>
      </c>
    </row>
    <row r="479" spans="1:8" x14ac:dyDescent="0.25">
      <c r="A479" s="4">
        <v>38591</v>
      </c>
      <c r="B479" s="8" t="s">
        <v>19481</v>
      </c>
      <c r="C479" s="4" t="s">
        <v>18997</v>
      </c>
      <c r="D479" s="11">
        <f t="shared" si="14"/>
        <v>4.34</v>
      </c>
      <c r="F479" s="803">
        <v>4.34</v>
      </c>
      <c r="G479" s="803">
        <v>4.34</v>
      </c>
      <c r="H479" t="b">
        <f t="shared" si="15"/>
        <v>1</v>
      </c>
    </row>
    <row r="480" spans="1:8" x14ac:dyDescent="0.25">
      <c r="A480" s="6">
        <v>34568</v>
      </c>
      <c r="B480" s="9" t="s">
        <v>19482</v>
      </c>
      <c r="C480" s="6" t="s">
        <v>18997</v>
      </c>
      <c r="D480" s="11">
        <f t="shared" si="14"/>
        <v>5.66</v>
      </c>
      <c r="F480" s="802">
        <v>5.66</v>
      </c>
      <c r="G480" s="802">
        <v>5.66</v>
      </c>
      <c r="H480" t="b">
        <f t="shared" si="15"/>
        <v>1</v>
      </c>
    </row>
    <row r="481" spans="1:8" x14ac:dyDescent="0.25">
      <c r="A481" s="4">
        <v>34569</v>
      </c>
      <c r="B481" s="8" t="s">
        <v>19483</v>
      </c>
      <c r="C481" s="4" t="s">
        <v>18997</v>
      </c>
      <c r="D481" s="11">
        <f t="shared" si="14"/>
        <v>5.82</v>
      </c>
      <c r="F481" s="803">
        <v>5.82</v>
      </c>
      <c r="G481" s="803">
        <v>5.82</v>
      </c>
      <c r="H481" t="b">
        <f t="shared" si="15"/>
        <v>1</v>
      </c>
    </row>
    <row r="482" spans="1:8" x14ac:dyDescent="0.25">
      <c r="A482" s="6">
        <v>34570</v>
      </c>
      <c r="B482" s="9" t="s">
        <v>19484</v>
      </c>
      <c r="C482" s="6" t="s">
        <v>18997</v>
      </c>
      <c r="D482" s="11">
        <f t="shared" si="14"/>
        <v>6.32</v>
      </c>
      <c r="F482" s="802">
        <v>6.32</v>
      </c>
      <c r="G482" s="802">
        <v>6.32</v>
      </c>
      <c r="H482" t="b">
        <f t="shared" si="15"/>
        <v>1</v>
      </c>
    </row>
    <row r="483" spans="1:8" x14ac:dyDescent="0.25">
      <c r="A483" s="4">
        <v>25070</v>
      </c>
      <c r="B483" s="8" t="s">
        <v>19485</v>
      </c>
      <c r="C483" s="4" t="s">
        <v>18997</v>
      </c>
      <c r="D483" s="11">
        <f t="shared" si="14"/>
        <v>4.75</v>
      </c>
      <c r="F483" s="803">
        <v>4.75</v>
      </c>
      <c r="G483" s="803">
        <v>4.75</v>
      </c>
      <c r="H483" t="b">
        <f t="shared" si="15"/>
        <v>1</v>
      </c>
    </row>
    <row r="484" spans="1:8" x14ac:dyDescent="0.25">
      <c r="A484" s="6">
        <v>34571</v>
      </c>
      <c r="B484" s="9" t="s">
        <v>19486</v>
      </c>
      <c r="C484" s="6" t="s">
        <v>18997</v>
      </c>
      <c r="D484" s="11">
        <f t="shared" si="14"/>
        <v>4.8</v>
      </c>
      <c r="F484" s="802">
        <v>4.8</v>
      </c>
      <c r="G484" s="802">
        <v>4.8</v>
      </c>
      <c r="H484" t="b">
        <f t="shared" si="15"/>
        <v>1</v>
      </c>
    </row>
    <row r="485" spans="1:8" x14ac:dyDescent="0.25">
      <c r="A485" s="4">
        <v>34573</v>
      </c>
      <c r="B485" s="8" t="s">
        <v>19487</v>
      </c>
      <c r="C485" s="4" t="s">
        <v>18997</v>
      </c>
      <c r="D485" s="11">
        <f t="shared" si="14"/>
        <v>5.05</v>
      </c>
      <c r="F485" s="803">
        <v>5.05</v>
      </c>
      <c r="G485" s="803">
        <v>5.05</v>
      </c>
      <c r="H485" t="b">
        <f t="shared" si="15"/>
        <v>1</v>
      </c>
    </row>
    <row r="486" spans="1:8" x14ac:dyDescent="0.25">
      <c r="A486" s="6">
        <v>37107</v>
      </c>
      <c r="B486" s="9" t="s">
        <v>19488</v>
      </c>
      <c r="C486" s="6" t="s">
        <v>18997</v>
      </c>
      <c r="D486" s="11">
        <f t="shared" si="14"/>
        <v>6.67</v>
      </c>
      <c r="F486" s="802">
        <v>6.67</v>
      </c>
      <c r="G486" s="802">
        <v>6.67</v>
      </c>
      <c r="H486" t="b">
        <f t="shared" si="15"/>
        <v>1</v>
      </c>
    </row>
    <row r="487" spans="1:8" x14ac:dyDescent="0.25">
      <c r="A487" s="4">
        <v>34576</v>
      </c>
      <c r="B487" s="8" t="s">
        <v>19489</v>
      </c>
      <c r="C487" s="4" t="s">
        <v>18997</v>
      </c>
      <c r="D487" s="11">
        <f t="shared" si="14"/>
        <v>7.36</v>
      </c>
      <c r="F487" s="803">
        <v>7.36</v>
      </c>
      <c r="G487" s="803">
        <v>7.36</v>
      </c>
      <c r="H487" t="b">
        <f t="shared" si="15"/>
        <v>1</v>
      </c>
    </row>
    <row r="488" spans="1:8" x14ac:dyDescent="0.25">
      <c r="A488" s="6">
        <v>34577</v>
      </c>
      <c r="B488" s="9" t="s">
        <v>19490</v>
      </c>
      <c r="C488" s="6" t="s">
        <v>18997</v>
      </c>
      <c r="D488" s="11">
        <f t="shared" si="14"/>
        <v>7.67</v>
      </c>
      <c r="F488" s="802">
        <v>7.67</v>
      </c>
      <c r="G488" s="802">
        <v>7.67</v>
      </c>
      <c r="H488" t="b">
        <f t="shared" si="15"/>
        <v>1</v>
      </c>
    </row>
    <row r="489" spans="1:8" x14ac:dyDescent="0.25">
      <c r="A489" s="4">
        <v>34578</v>
      </c>
      <c r="B489" s="8" t="s">
        <v>19491</v>
      </c>
      <c r="C489" s="4" t="s">
        <v>18997</v>
      </c>
      <c r="D489" s="11">
        <f t="shared" si="14"/>
        <v>8.32</v>
      </c>
      <c r="F489" s="803">
        <v>8.32</v>
      </c>
      <c r="G489" s="803">
        <v>8.32</v>
      </c>
      <c r="H489" t="b">
        <f t="shared" si="15"/>
        <v>1</v>
      </c>
    </row>
    <row r="490" spans="1:8" x14ac:dyDescent="0.25">
      <c r="A490" s="6">
        <v>34579</v>
      </c>
      <c r="B490" s="9" t="s">
        <v>19492</v>
      </c>
      <c r="C490" s="6" t="s">
        <v>18997</v>
      </c>
      <c r="D490" s="11">
        <f t="shared" si="14"/>
        <v>8.8800000000000008</v>
      </c>
      <c r="F490" s="802">
        <v>8.8800000000000008</v>
      </c>
      <c r="G490" s="802">
        <v>8.8800000000000008</v>
      </c>
      <c r="H490" t="b">
        <f t="shared" si="15"/>
        <v>1</v>
      </c>
    </row>
    <row r="491" spans="1:8" x14ac:dyDescent="0.25">
      <c r="A491" s="4">
        <v>25067</v>
      </c>
      <c r="B491" s="8" t="s">
        <v>19493</v>
      </c>
      <c r="C491" s="4" t="s">
        <v>18997</v>
      </c>
      <c r="D491" s="11">
        <f t="shared" si="14"/>
        <v>5.94</v>
      </c>
      <c r="F491" s="803">
        <v>5.94</v>
      </c>
      <c r="G491" s="803">
        <v>5.94</v>
      </c>
      <c r="H491" t="b">
        <f t="shared" si="15"/>
        <v>1</v>
      </c>
    </row>
    <row r="492" spans="1:8" x14ac:dyDescent="0.25">
      <c r="A492" s="6">
        <v>34580</v>
      </c>
      <c r="B492" s="9" t="s">
        <v>19494</v>
      </c>
      <c r="C492" s="6" t="s">
        <v>18997</v>
      </c>
      <c r="D492" s="11">
        <f t="shared" si="14"/>
        <v>6.63</v>
      </c>
      <c r="F492" s="802">
        <v>6.63</v>
      </c>
      <c r="G492" s="802">
        <v>6.63</v>
      </c>
      <c r="H492" t="b">
        <f t="shared" si="15"/>
        <v>1</v>
      </c>
    </row>
    <row r="493" spans="1:8" x14ac:dyDescent="0.25">
      <c r="A493" s="4">
        <v>25071</v>
      </c>
      <c r="B493" s="8" t="s">
        <v>19495</v>
      </c>
      <c r="C493" s="4" t="s">
        <v>18997</v>
      </c>
      <c r="D493" s="11">
        <f t="shared" si="14"/>
        <v>3.3</v>
      </c>
      <c r="F493" s="803">
        <v>3.3</v>
      </c>
      <c r="G493" s="803">
        <v>3.3</v>
      </c>
      <c r="H493" t="b">
        <f t="shared" si="15"/>
        <v>1</v>
      </c>
    </row>
    <row r="494" spans="1:8" x14ac:dyDescent="0.25">
      <c r="A494" s="6">
        <v>44171</v>
      </c>
      <c r="B494" s="9" t="s">
        <v>19496</v>
      </c>
      <c r="C494" s="6" t="s">
        <v>18997</v>
      </c>
      <c r="D494" s="11">
        <f t="shared" si="14"/>
        <v>19</v>
      </c>
      <c r="F494" s="802">
        <v>19</v>
      </c>
      <c r="G494" s="802">
        <v>19</v>
      </c>
      <c r="H494" t="b">
        <f t="shared" si="15"/>
        <v>1</v>
      </c>
    </row>
    <row r="495" spans="1:8" x14ac:dyDescent="0.25">
      <c r="A495" s="4">
        <v>38395</v>
      </c>
      <c r="B495" s="8" t="s">
        <v>19497</v>
      </c>
      <c r="C495" s="4" t="s">
        <v>18997</v>
      </c>
      <c r="D495" s="11">
        <f t="shared" si="14"/>
        <v>10.49</v>
      </c>
      <c r="F495" s="803">
        <v>10.49</v>
      </c>
      <c r="G495" s="803">
        <v>10.49</v>
      </c>
      <c r="H495" t="b">
        <f t="shared" si="15"/>
        <v>1</v>
      </c>
    </row>
    <row r="496" spans="1:8" x14ac:dyDescent="0.25">
      <c r="A496" s="6">
        <v>34583</v>
      </c>
      <c r="B496" s="9" t="s">
        <v>19498</v>
      </c>
      <c r="C496" s="6" t="s">
        <v>19398</v>
      </c>
      <c r="D496" s="11">
        <f t="shared" si="14"/>
        <v>72.819999999999993</v>
      </c>
      <c r="F496" s="802">
        <v>72.819999999999993</v>
      </c>
      <c r="G496" s="802">
        <v>72.819999999999993</v>
      </c>
      <c r="H496" t="b">
        <f t="shared" si="15"/>
        <v>1</v>
      </c>
    </row>
    <row r="497" spans="1:8" x14ac:dyDescent="0.25">
      <c r="A497" s="4">
        <v>34584</v>
      </c>
      <c r="B497" s="8" t="s">
        <v>19499</v>
      </c>
      <c r="C497" s="4" t="s">
        <v>19398</v>
      </c>
      <c r="D497" s="11">
        <f t="shared" si="14"/>
        <v>53.4</v>
      </c>
      <c r="F497" s="803">
        <v>53.4</v>
      </c>
      <c r="G497" s="803">
        <v>53.4</v>
      </c>
      <c r="H497" t="b">
        <f t="shared" si="15"/>
        <v>1</v>
      </c>
    </row>
    <row r="498" spans="1:8" ht="30" x14ac:dyDescent="0.25">
      <c r="A498" s="6">
        <v>709</v>
      </c>
      <c r="B498" s="9" t="s">
        <v>19500</v>
      </c>
      <c r="C498" s="6" t="s">
        <v>19398</v>
      </c>
      <c r="D498" s="11">
        <f t="shared" si="14"/>
        <v>727.92</v>
      </c>
      <c r="F498" s="802">
        <v>727.92</v>
      </c>
      <c r="G498" s="802">
        <v>727.92</v>
      </c>
      <c r="H498" t="b">
        <f t="shared" si="15"/>
        <v>1</v>
      </c>
    </row>
    <row r="499" spans="1:8" x14ac:dyDescent="0.25">
      <c r="A499" s="4">
        <v>34599</v>
      </c>
      <c r="B499" s="8" t="s">
        <v>19501</v>
      </c>
      <c r="C499" s="4" t="s">
        <v>18997</v>
      </c>
      <c r="D499" s="11">
        <f t="shared" si="14"/>
        <v>3.39</v>
      </c>
      <c r="F499" s="803">
        <v>3.39</v>
      </c>
      <c r="G499" s="803">
        <v>3.39</v>
      </c>
      <c r="H499" t="b">
        <f t="shared" si="15"/>
        <v>1</v>
      </c>
    </row>
    <row r="500" spans="1:8" x14ac:dyDescent="0.25">
      <c r="A500" s="6">
        <v>34592</v>
      </c>
      <c r="B500" s="9" t="s">
        <v>19502</v>
      </c>
      <c r="C500" s="6" t="s">
        <v>18997</v>
      </c>
      <c r="D500" s="11">
        <f t="shared" si="14"/>
        <v>3.78</v>
      </c>
      <c r="F500" s="802">
        <v>3.78</v>
      </c>
      <c r="G500" s="802">
        <v>3.78</v>
      </c>
      <c r="H500" t="b">
        <f t="shared" si="15"/>
        <v>1</v>
      </c>
    </row>
    <row r="501" spans="1:8" x14ac:dyDescent="0.25">
      <c r="A501" s="4">
        <v>37103</v>
      </c>
      <c r="B501" s="8" t="s">
        <v>19503</v>
      </c>
      <c r="C501" s="4" t="s">
        <v>18997</v>
      </c>
      <c r="D501" s="11">
        <f t="shared" si="14"/>
        <v>4.32</v>
      </c>
      <c r="F501" s="803">
        <v>4.32</v>
      </c>
      <c r="G501" s="803">
        <v>4.32</v>
      </c>
      <c r="H501" t="b">
        <f t="shared" si="15"/>
        <v>1</v>
      </c>
    </row>
    <row r="502" spans="1:8" x14ac:dyDescent="0.25">
      <c r="A502" s="6">
        <v>34555</v>
      </c>
      <c r="B502" s="9" t="s">
        <v>19504</v>
      </c>
      <c r="C502" s="6" t="s">
        <v>18997</v>
      </c>
      <c r="D502" s="11">
        <f t="shared" si="14"/>
        <v>5.49</v>
      </c>
      <c r="F502" s="802">
        <v>5.49</v>
      </c>
      <c r="G502" s="802">
        <v>5.49</v>
      </c>
      <c r="H502" t="b">
        <f t="shared" si="15"/>
        <v>1</v>
      </c>
    </row>
    <row r="503" spans="1:8" x14ac:dyDescent="0.25">
      <c r="A503" s="4">
        <v>674</v>
      </c>
      <c r="B503" s="8" t="s">
        <v>19505</v>
      </c>
      <c r="C503" s="4" t="s">
        <v>19398</v>
      </c>
      <c r="D503" s="11">
        <f t="shared" si="14"/>
        <v>87.21</v>
      </c>
      <c r="F503" s="803">
        <v>87.21</v>
      </c>
      <c r="G503" s="803">
        <v>87.21</v>
      </c>
      <c r="H503" t="b">
        <f t="shared" si="15"/>
        <v>1</v>
      </c>
    </row>
    <row r="504" spans="1:8" x14ac:dyDescent="0.25">
      <c r="A504" s="6">
        <v>34600</v>
      </c>
      <c r="B504" s="9" t="s">
        <v>19506</v>
      </c>
      <c r="C504" s="6" t="s">
        <v>19398</v>
      </c>
      <c r="D504" s="11">
        <f t="shared" si="14"/>
        <v>128.1</v>
      </c>
      <c r="F504" s="802">
        <v>128.1</v>
      </c>
      <c r="G504" s="802">
        <v>128.1</v>
      </c>
      <c r="H504" t="b">
        <f t="shared" si="15"/>
        <v>1</v>
      </c>
    </row>
    <row r="505" spans="1:8" x14ac:dyDescent="0.25">
      <c r="A505" s="4">
        <v>652</v>
      </c>
      <c r="B505" s="8" t="s">
        <v>19507</v>
      </c>
      <c r="C505" s="4" t="s">
        <v>19398</v>
      </c>
      <c r="D505" s="11">
        <f t="shared" si="14"/>
        <v>196.23</v>
      </c>
      <c r="F505" s="803">
        <v>196.23</v>
      </c>
      <c r="G505" s="803">
        <v>196.23</v>
      </c>
      <c r="H505" t="b">
        <f t="shared" si="15"/>
        <v>1</v>
      </c>
    </row>
    <row r="506" spans="1:8" x14ac:dyDescent="0.25">
      <c r="A506" s="6">
        <v>651</v>
      </c>
      <c r="B506" s="9" t="s">
        <v>19508</v>
      </c>
      <c r="C506" s="6" t="s">
        <v>18997</v>
      </c>
      <c r="D506" s="11">
        <f t="shared" si="14"/>
        <v>4.16</v>
      </c>
      <c r="F506" s="802">
        <v>4.16</v>
      </c>
      <c r="G506" s="802">
        <v>4.16</v>
      </c>
      <c r="H506" t="b">
        <f t="shared" si="15"/>
        <v>1</v>
      </c>
    </row>
    <row r="507" spans="1:8" x14ac:dyDescent="0.25">
      <c r="A507" s="4">
        <v>654</v>
      </c>
      <c r="B507" s="8" t="s">
        <v>19509</v>
      </c>
      <c r="C507" s="4" t="s">
        <v>18997</v>
      </c>
      <c r="D507" s="11">
        <f t="shared" si="14"/>
        <v>5.16</v>
      </c>
      <c r="F507" s="803">
        <v>5.16</v>
      </c>
      <c r="G507" s="803">
        <v>5.16</v>
      </c>
      <c r="H507" t="b">
        <f t="shared" si="15"/>
        <v>1</v>
      </c>
    </row>
    <row r="508" spans="1:8" x14ac:dyDescent="0.25">
      <c r="A508" s="6">
        <v>650</v>
      </c>
      <c r="B508" s="9" t="s">
        <v>19510</v>
      </c>
      <c r="C508" s="6" t="s">
        <v>18997</v>
      </c>
      <c r="D508" s="11">
        <f t="shared" si="14"/>
        <v>3.33</v>
      </c>
      <c r="F508" s="802">
        <v>3.33</v>
      </c>
      <c r="G508" s="802">
        <v>3.33</v>
      </c>
      <c r="H508" t="b">
        <f t="shared" si="15"/>
        <v>1</v>
      </c>
    </row>
    <row r="509" spans="1:8" x14ac:dyDescent="0.25">
      <c r="A509" s="4">
        <v>718</v>
      </c>
      <c r="B509" s="8" t="s">
        <v>19511</v>
      </c>
      <c r="C509" s="4" t="s">
        <v>18997</v>
      </c>
      <c r="D509" s="11">
        <f t="shared" si="14"/>
        <v>30.14</v>
      </c>
      <c r="F509" s="803">
        <v>30.14</v>
      </c>
      <c r="G509" s="803">
        <v>30.14</v>
      </c>
      <c r="H509" t="b">
        <f t="shared" si="15"/>
        <v>1</v>
      </c>
    </row>
    <row r="510" spans="1:8" x14ac:dyDescent="0.25">
      <c r="A510" s="6">
        <v>11981</v>
      </c>
      <c r="B510" s="9" t="s">
        <v>19512</v>
      </c>
      <c r="C510" s="6" t="s">
        <v>18997</v>
      </c>
      <c r="D510" s="11">
        <f t="shared" si="14"/>
        <v>29.28</v>
      </c>
      <c r="F510" s="802">
        <v>29.28</v>
      </c>
      <c r="G510" s="802">
        <v>29.28</v>
      </c>
      <c r="H510" t="b">
        <f t="shared" si="15"/>
        <v>1</v>
      </c>
    </row>
    <row r="511" spans="1:8" x14ac:dyDescent="0.25">
      <c r="A511" s="4">
        <v>34590</v>
      </c>
      <c r="B511" s="8" t="s">
        <v>19513</v>
      </c>
      <c r="C511" s="4" t="s">
        <v>18997</v>
      </c>
      <c r="D511" s="11">
        <f t="shared" si="14"/>
        <v>3.45</v>
      </c>
      <c r="F511" s="803">
        <v>3.45</v>
      </c>
      <c r="G511" s="803">
        <v>3.45</v>
      </c>
      <c r="H511" t="b">
        <f t="shared" si="15"/>
        <v>1</v>
      </c>
    </row>
    <row r="512" spans="1:8" x14ac:dyDescent="0.25">
      <c r="A512" s="6">
        <v>34586</v>
      </c>
      <c r="B512" s="9" t="s">
        <v>19514</v>
      </c>
      <c r="C512" s="6" t="s">
        <v>18997</v>
      </c>
      <c r="D512" s="11">
        <f t="shared" si="14"/>
        <v>2.89</v>
      </c>
      <c r="F512" s="802">
        <v>2.89</v>
      </c>
      <c r="G512" s="802">
        <v>2.89</v>
      </c>
      <c r="H512" t="b">
        <f t="shared" si="15"/>
        <v>1</v>
      </c>
    </row>
    <row r="513" spans="1:8" x14ac:dyDescent="0.25">
      <c r="A513" s="4">
        <v>38603</v>
      </c>
      <c r="B513" s="8" t="s">
        <v>19515</v>
      </c>
      <c r="C513" s="4" t="s">
        <v>18997</v>
      </c>
      <c r="D513" s="11">
        <f t="shared" si="14"/>
        <v>3.5</v>
      </c>
      <c r="F513" s="803">
        <v>3.5</v>
      </c>
      <c r="G513" s="803">
        <v>3.5</v>
      </c>
      <c r="H513" t="b">
        <f t="shared" si="15"/>
        <v>1</v>
      </c>
    </row>
    <row r="514" spans="1:8" x14ac:dyDescent="0.25">
      <c r="A514" s="6">
        <v>34588</v>
      </c>
      <c r="B514" s="9" t="s">
        <v>19516</v>
      </c>
      <c r="C514" s="6" t="s">
        <v>18997</v>
      </c>
      <c r="D514" s="11">
        <f t="shared" si="14"/>
        <v>3.78</v>
      </c>
      <c r="F514" s="802">
        <v>3.78</v>
      </c>
      <c r="G514" s="802">
        <v>3.78</v>
      </c>
      <c r="H514" t="b">
        <f t="shared" si="15"/>
        <v>1</v>
      </c>
    </row>
    <row r="515" spans="1:8" x14ac:dyDescent="0.25">
      <c r="A515" s="4">
        <v>34591</v>
      </c>
      <c r="B515" s="8" t="s">
        <v>19517</v>
      </c>
      <c r="C515" s="4" t="s">
        <v>18997</v>
      </c>
      <c r="D515" s="11">
        <f t="shared" ref="D515:D578" si="16">IF($J$2=$F$1,F515,G515)</f>
        <v>4.67</v>
      </c>
      <c r="F515" s="803">
        <v>4.67</v>
      </c>
      <c r="G515" s="803">
        <v>4.67</v>
      </c>
      <c r="H515" t="b">
        <f t="shared" ref="H515:H578" si="17">F515=G515</f>
        <v>1</v>
      </c>
    </row>
    <row r="516" spans="1:8" ht="30" x14ac:dyDescent="0.25">
      <c r="A516" s="6">
        <v>40517</v>
      </c>
      <c r="B516" s="9" t="s">
        <v>19518</v>
      </c>
      <c r="C516" s="6" t="s">
        <v>19398</v>
      </c>
      <c r="D516" s="11">
        <f t="shared" si="16"/>
        <v>71.31</v>
      </c>
      <c r="F516" s="802">
        <v>71.31</v>
      </c>
      <c r="G516" s="802">
        <v>71.31</v>
      </c>
      <c r="H516" t="b">
        <f t="shared" si="17"/>
        <v>1</v>
      </c>
    </row>
    <row r="517" spans="1:8" ht="30" x14ac:dyDescent="0.25">
      <c r="A517" s="4">
        <v>40515</v>
      </c>
      <c r="B517" s="8" t="s">
        <v>19519</v>
      </c>
      <c r="C517" s="4" t="s">
        <v>19398</v>
      </c>
      <c r="D517" s="11">
        <f t="shared" si="16"/>
        <v>160.44999999999999</v>
      </c>
      <c r="F517" s="803">
        <v>160.44999999999999</v>
      </c>
      <c r="G517" s="803">
        <v>160.44999999999999</v>
      </c>
      <c r="H517" t="b">
        <f t="shared" si="17"/>
        <v>1</v>
      </c>
    </row>
    <row r="518" spans="1:8" ht="45" x14ac:dyDescent="0.25">
      <c r="A518" s="6">
        <v>40524</v>
      </c>
      <c r="B518" s="9" t="s">
        <v>19520</v>
      </c>
      <c r="C518" s="6" t="s">
        <v>19398</v>
      </c>
      <c r="D518" s="11">
        <f t="shared" si="16"/>
        <v>100.28</v>
      </c>
      <c r="F518" s="802">
        <v>100.28</v>
      </c>
      <c r="G518" s="802">
        <v>100.28</v>
      </c>
      <c r="H518" t="b">
        <f t="shared" si="17"/>
        <v>1</v>
      </c>
    </row>
    <row r="519" spans="1:8" ht="45" x14ac:dyDescent="0.25">
      <c r="A519" s="4">
        <v>40529</v>
      </c>
      <c r="B519" s="8" t="s">
        <v>19521</v>
      </c>
      <c r="C519" s="4" t="s">
        <v>19398</v>
      </c>
      <c r="D519" s="11">
        <f t="shared" si="16"/>
        <v>102.51</v>
      </c>
      <c r="F519" s="803">
        <v>102.51</v>
      </c>
      <c r="G519" s="803">
        <v>102.51</v>
      </c>
      <c r="H519" t="b">
        <f t="shared" si="17"/>
        <v>1</v>
      </c>
    </row>
    <row r="520" spans="1:8" ht="30" x14ac:dyDescent="0.25">
      <c r="A520" s="6">
        <v>36156</v>
      </c>
      <c r="B520" s="9" t="s">
        <v>19522</v>
      </c>
      <c r="C520" s="6" t="s">
        <v>19398</v>
      </c>
      <c r="D520" s="11">
        <f t="shared" si="16"/>
        <v>77.989999999999995</v>
      </c>
      <c r="F520" s="802">
        <v>77.989999999999995</v>
      </c>
      <c r="G520" s="802">
        <v>77.989999999999995</v>
      </c>
      <c r="H520" t="b">
        <f t="shared" si="17"/>
        <v>1</v>
      </c>
    </row>
    <row r="521" spans="1:8" ht="45" x14ac:dyDescent="0.25">
      <c r="A521" s="4">
        <v>36155</v>
      </c>
      <c r="B521" s="8" t="s">
        <v>19523</v>
      </c>
      <c r="C521" s="4" t="s">
        <v>19398</v>
      </c>
      <c r="D521" s="11">
        <f t="shared" si="16"/>
        <v>67.33</v>
      </c>
      <c r="F521" s="803">
        <v>67.33</v>
      </c>
      <c r="G521" s="803">
        <v>67.33</v>
      </c>
      <c r="H521" t="b">
        <f t="shared" si="17"/>
        <v>1</v>
      </c>
    </row>
    <row r="522" spans="1:8" ht="30" x14ac:dyDescent="0.25">
      <c r="A522" s="6">
        <v>36154</v>
      </c>
      <c r="B522" s="9" t="s">
        <v>19524</v>
      </c>
      <c r="C522" s="6" t="s">
        <v>19398</v>
      </c>
      <c r="D522" s="11">
        <f t="shared" si="16"/>
        <v>93.59</v>
      </c>
      <c r="F522" s="802">
        <v>93.59</v>
      </c>
      <c r="G522" s="802">
        <v>93.59</v>
      </c>
      <c r="H522" t="b">
        <f t="shared" si="17"/>
        <v>1</v>
      </c>
    </row>
    <row r="523" spans="1:8" ht="45" x14ac:dyDescent="0.25">
      <c r="A523" s="4">
        <v>36170</v>
      </c>
      <c r="B523" s="8" t="s">
        <v>19525</v>
      </c>
      <c r="C523" s="4" t="s">
        <v>19398</v>
      </c>
      <c r="D523" s="11">
        <f t="shared" si="16"/>
        <v>85.05</v>
      </c>
      <c r="F523" s="803">
        <v>85.05</v>
      </c>
      <c r="G523" s="803">
        <v>85.05</v>
      </c>
      <c r="H523" t="b">
        <f t="shared" si="17"/>
        <v>1</v>
      </c>
    </row>
    <row r="524" spans="1:8" ht="30" x14ac:dyDescent="0.25">
      <c r="A524" s="6">
        <v>695</v>
      </c>
      <c r="B524" s="9" t="s">
        <v>19526</v>
      </c>
      <c r="C524" s="6" t="s">
        <v>19398</v>
      </c>
      <c r="D524" s="11">
        <f t="shared" si="16"/>
        <v>68.739999999999995</v>
      </c>
      <c r="F524" s="802">
        <v>68.739999999999995</v>
      </c>
      <c r="G524" s="802">
        <v>68.739999999999995</v>
      </c>
      <c r="H524" t="b">
        <f t="shared" si="17"/>
        <v>1</v>
      </c>
    </row>
    <row r="525" spans="1:8" ht="30" x14ac:dyDescent="0.25">
      <c r="A525" s="4">
        <v>679</v>
      </c>
      <c r="B525" s="8" t="s">
        <v>19527</v>
      </c>
      <c r="C525" s="4" t="s">
        <v>19398</v>
      </c>
      <c r="D525" s="11">
        <f t="shared" si="16"/>
        <v>102.51</v>
      </c>
      <c r="F525" s="803">
        <v>102.51</v>
      </c>
      <c r="G525" s="803">
        <v>102.51</v>
      </c>
      <c r="H525" t="b">
        <f t="shared" si="17"/>
        <v>1</v>
      </c>
    </row>
    <row r="526" spans="1:8" ht="30" x14ac:dyDescent="0.25">
      <c r="A526" s="6">
        <v>711</v>
      </c>
      <c r="B526" s="9" t="s">
        <v>19528</v>
      </c>
      <c r="C526" s="6" t="s">
        <v>19398</v>
      </c>
      <c r="D526" s="11">
        <f t="shared" si="16"/>
        <v>67.81</v>
      </c>
      <c r="F526" s="802">
        <v>67.81</v>
      </c>
      <c r="G526" s="802">
        <v>67.81</v>
      </c>
      <c r="H526" t="b">
        <f t="shared" si="17"/>
        <v>1</v>
      </c>
    </row>
    <row r="527" spans="1:8" ht="30" x14ac:dyDescent="0.25">
      <c r="A527" s="4">
        <v>712</v>
      </c>
      <c r="B527" s="8" t="s">
        <v>19529</v>
      </c>
      <c r="C527" s="4" t="s">
        <v>19398</v>
      </c>
      <c r="D527" s="11">
        <f t="shared" si="16"/>
        <v>85.41</v>
      </c>
      <c r="F527" s="803">
        <v>85.41</v>
      </c>
      <c r="G527" s="803">
        <v>85.41</v>
      </c>
      <c r="H527" t="b">
        <f t="shared" si="17"/>
        <v>1</v>
      </c>
    </row>
    <row r="528" spans="1:8" x14ac:dyDescent="0.25">
      <c r="A528" s="6">
        <v>12614</v>
      </c>
      <c r="B528" s="9" t="s">
        <v>19530</v>
      </c>
      <c r="C528" s="6" t="s">
        <v>18997</v>
      </c>
      <c r="D528" s="11">
        <f t="shared" si="16"/>
        <v>48.22</v>
      </c>
      <c r="F528" s="802">
        <v>48.22</v>
      </c>
      <c r="G528" s="802">
        <v>48.22</v>
      </c>
      <c r="H528" t="b">
        <f t="shared" si="17"/>
        <v>1</v>
      </c>
    </row>
    <row r="529" spans="1:8" x14ac:dyDescent="0.25">
      <c r="A529" s="4">
        <v>6140</v>
      </c>
      <c r="B529" s="8" t="s">
        <v>19531</v>
      </c>
      <c r="C529" s="4" t="s">
        <v>18997</v>
      </c>
      <c r="D529" s="11">
        <f t="shared" si="16"/>
        <v>3.91</v>
      </c>
      <c r="F529" s="803">
        <v>3.91</v>
      </c>
      <c r="G529" s="803">
        <v>3.91</v>
      </c>
      <c r="H529" t="b">
        <f t="shared" si="17"/>
        <v>1</v>
      </c>
    </row>
    <row r="530" spans="1:8" x14ac:dyDescent="0.25">
      <c r="A530" s="6">
        <v>38399</v>
      </c>
      <c r="B530" s="9" t="s">
        <v>19532</v>
      </c>
      <c r="C530" s="6" t="s">
        <v>18997</v>
      </c>
      <c r="D530" s="11">
        <f t="shared" si="16"/>
        <v>354.34</v>
      </c>
      <c r="F530" s="802">
        <v>354.34</v>
      </c>
      <c r="G530" s="802">
        <v>354.34</v>
      </c>
      <c r="H530" t="b">
        <f t="shared" si="17"/>
        <v>1</v>
      </c>
    </row>
    <row r="531" spans="1:8" ht="30" x14ac:dyDescent="0.25">
      <c r="A531" s="4">
        <v>735</v>
      </c>
      <c r="B531" s="8" t="s">
        <v>19533</v>
      </c>
      <c r="C531" s="4" t="s">
        <v>18997</v>
      </c>
      <c r="D531" s="11">
        <f t="shared" si="16"/>
        <v>2186.27</v>
      </c>
      <c r="F531" s="803">
        <v>2186.27</v>
      </c>
      <c r="G531" s="803">
        <v>2186.27</v>
      </c>
      <c r="H531" t="b">
        <f t="shared" si="17"/>
        <v>1</v>
      </c>
    </row>
    <row r="532" spans="1:8" ht="30" x14ac:dyDescent="0.25">
      <c r="A532" s="6">
        <v>736</v>
      </c>
      <c r="B532" s="9" t="s">
        <v>19534</v>
      </c>
      <c r="C532" s="6" t="s">
        <v>18997</v>
      </c>
      <c r="D532" s="11">
        <f t="shared" si="16"/>
        <v>1838.26</v>
      </c>
      <c r="F532" s="802">
        <v>1838.26</v>
      </c>
      <c r="G532" s="802">
        <v>1838.26</v>
      </c>
      <c r="H532" t="b">
        <f t="shared" si="17"/>
        <v>1</v>
      </c>
    </row>
    <row r="533" spans="1:8" ht="30" x14ac:dyDescent="0.25">
      <c r="A533" s="4">
        <v>729</v>
      </c>
      <c r="B533" s="8" t="s">
        <v>19535</v>
      </c>
      <c r="C533" s="4" t="s">
        <v>18997</v>
      </c>
      <c r="D533" s="11">
        <f t="shared" si="16"/>
        <v>749.11</v>
      </c>
      <c r="F533" s="803">
        <v>749.11</v>
      </c>
      <c r="G533" s="803">
        <v>749.11</v>
      </c>
      <c r="H533" t="b">
        <f t="shared" si="17"/>
        <v>1</v>
      </c>
    </row>
    <row r="534" spans="1:8" ht="30" x14ac:dyDescent="0.25">
      <c r="A534" s="6">
        <v>39925</v>
      </c>
      <c r="B534" s="9" t="s">
        <v>19536</v>
      </c>
      <c r="C534" s="6" t="s">
        <v>18997</v>
      </c>
      <c r="D534" s="11">
        <f t="shared" si="16"/>
        <v>10824.57</v>
      </c>
      <c r="F534" s="802">
        <v>10824.57</v>
      </c>
      <c r="G534" s="802">
        <v>10824.57</v>
      </c>
      <c r="H534" t="b">
        <f t="shared" si="17"/>
        <v>1</v>
      </c>
    </row>
    <row r="535" spans="1:8" ht="30" x14ac:dyDescent="0.25">
      <c r="A535" s="4">
        <v>731</v>
      </c>
      <c r="B535" s="8" t="s">
        <v>19537</v>
      </c>
      <c r="C535" s="4" t="s">
        <v>18997</v>
      </c>
      <c r="D535" s="11">
        <f t="shared" si="16"/>
        <v>729.07</v>
      </c>
      <c r="F535" s="803">
        <v>729.07</v>
      </c>
      <c r="G535" s="803">
        <v>729.07</v>
      </c>
      <c r="H535" t="b">
        <f t="shared" si="17"/>
        <v>1</v>
      </c>
    </row>
    <row r="536" spans="1:8" ht="30" x14ac:dyDescent="0.25">
      <c r="A536" s="6">
        <v>10575</v>
      </c>
      <c r="B536" s="9" t="s">
        <v>19538</v>
      </c>
      <c r="C536" s="6" t="s">
        <v>18997</v>
      </c>
      <c r="D536" s="11">
        <f t="shared" si="16"/>
        <v>1137.76</v>
      </c>
      <c r="F536" s="802">
        <v>1137.76</v>
      </c>
      <c r="G536" s="802">
        <v>1137.76</v>
      </c>
      <c r="H536" t="b">
        <f t="shared" si="17"/>
        <v>1</v>
      </c>
    </row>
    <row r="537" spans="1:8" ht="30" x14ac:dyDescent="0.25">
      <c r="A537" s="4">
        <v>733</v>
      </c>
      <c r="B537" s="8" t="s">
        <v>19539</v>
      </c>
      <c r="C537" s="4" t="s">
        <v>18997</v>
      </c>
      <c r="D537" s="11">
        <f t="shared" si="16"/>
        <v>1245.71</v>
      </c>
      <c r="F537" s="803">
        <v>1245.71</v>
      </c>
      <c r="G537" s="803">
        <v>1245.71</v>
      </c>
      <c r="H537" t="b">
        <f t="shared" si="17"/>
        <v>1</v>
      </c>
    </row>
    <row r="538" spans="1:8" ht="30" x14ac:dyDescent="0.25">
      <c r="A538" s="6">
        <v>732</v>
      </c>
      <c r="B538" s="9" t="s">
        <v>19540</v>
      </c>
      <c r="C538" s="6" t="s">
        <v>18997</v>
      </c>
      <c r="D538" s="11">
        <f t="shared" si="16"/>
        <v>1228.97</v>
      </c>
      <c r="F538" s="802">
        <v>1228.97</v>
      </c>
      <c r="G538" s="802">
        <v>1228.97</v>
      </c>
      <c r="H538" t="b">
        <f t="shared" si="17"/>
        <v>1</v>
      </c>
    </row>
    <row r="539" spans="1:8" ht="30" x14ac:dyDescent="0.25">
      <c r="A539" s="4">
        <v>737</v>
      </c>
      <c r="B539" s="8" t="s">
        <v>19541</v>
      </c>
      <c r="C539" s="4" t="s">
        <v>18997</v>
      </c>
      <c r="D539" s="11">
        <f t="shared" si="16"/>
        <v>6891.69</v>
      </c>
      <c r="F539" s="803">
        <v>6891.69</v>
      </c>
      <c r="G539" s="803">
        <v>6891.69</v>
      </c>
      <c r="H539" t="b">
        <f t="shared" si="17"/>
        <v>1</v>
      </c>
    </row>
    <row r="540" spans="1:8" ht="30" x14ac:dyDescent="0.25">
      <c r="A540" s="6">
        <v>738</v>
      </c>
      <c r="B540" s="9" t="s">
        <v>19542</v>
      </c>
      <c r="C540" s="6" t="s">
        <v>18997</v>
      </c>
      <c r="D540" s="11">
        <f t="shared" si="16"/>
        <v>3195.62</v>
      </c>
      <c r="F540" s="802">
        <v>3195.62</v>
      </c>
      <c r="G540" s="802">
        <v>3195.62</v>
      </c>
      <c r="H540" t="b">
        <f t="shared" si="17"/>
        <v>1</v>
      </c>
    </row>
    <row r="541" spans="1:8" ht="30" x14ac:dyDescent="0.25">
      <c r="A541" s="4">
        <v>740</v>
      </c>
      <c r="B541" s="8" t="s">
        <v>19543</v>
      </c>
      <c r="C541" s="4" t="s">
        <v>18997</v>
      </c>
      <c r="D541" s="11">
        <f t="shared" si="16"/>
        <v>6483.26</v>
      </c>
      <c r="F541" s="803">
        <v>6483.26</v>
      </c>
      <c r="G541" s="803">
        <v>6483.26</v>
      </c>
      <c r="H541" t="b">
        <f t="shared" si="17"/>
        <v>1</v>
      </c>
    </row>
    <row r="542" spans="1:8" ht="30" x14ac:dyDescent="0.25">
      <c r="A542" s="6">
        <v>734</v>
      </c>
      <c r="B542" s="9" t="s">
        <v>19544</v>
      </c>
      <c r="C542" s="6" t="s">
        <v>18997</v>
      </c>
      <c r="D542" s="11">
        <f t="shared" si="16"/>
        <v>1317.45</v>
      </c>
      <c r="F542" s="802">
        <v>1317.45</v>
      </c>
      <c r="G542" s="802">
        <v>1317.45</v>
      </c>
      <c r="H542" t="b">
        <f t="shared" si="17"/>
        <v>1</v>
      </c>
    </row>
    <row r="543" spans="1:8" x14ac:dyDescent="0.25">
      <c r="A543" s="4">
        <v>39008</v>
      </c>
      <c r="B543" s="8" t="s">
        <v>19545</v>
      </c>
      <c r="C543" s="4" t="s">
        <v>18997</v>
      </c>
      <c r="D543" s="11">
        <f t="shared" si="16"/>
        <v>64303.86</v>
      </c>
      <c r="F543" s="803">
        <v>64303.86</v>
      </c>
      <c r="G543" s="803">
        <v>64303.86</v>
      </c>
      <c r="H543" t="b">
        <f t="shared" si="17"/>
        <v>1</v>
      </c>
    </row>
    <row r="544" spans="1:8" x14ac:dyDescent="0.25">
      <c r="A544" s="6">
        <v>39009</v>
      </c>
      <c r="B544" s="9" t="s">
        <v>19546</v>
      </c>
      <c r="C544" s="6" t="s">
        <v>18997</v>
      </c>
      <c r="D544" s="11">
        <f t="shared" si="16"/>
        <v>68893.62</v>
      </c>
      <c r="F544" s="802">
        <v>68893.62</v>
      </c>
      <c r="G544" s="802">
        <v>68893.62</v>
      </c>
      <c r="H544" t="b">
        <f t="shared" si="17"/>
        <v>1</v>
      </c>
    </row>
    <row r="545" spans="1:8" ht="30" x14ac:dyDescent="0.25">
      <c r="A545" s="4">
        <v>10587</v>
      </c>
      <c r="B545" s="8" t="s">
        <v>19547</v>
      </c>
      <c r="C545" s="4" t="s">
        <v>18997</v>
      </c>
      <c r="D545" s="11">
        <f t="shared" si="16"/>
        <v>2747.01</v>
      </c>
      <c r="F545" s="803">
        <v>2747.01</v>
      </c>
      <c r="G545" s="803">
        <v>2747.01</v>
      </c>
      <c r="H545" t="b">
        <f t="shared" si="17"/>
        <v>1</v>
      </c>
    </row>
    <row r="546" spans="1:8" ht="30" x14ac:dyDescent="0.25">
      <c r="A546" s="6">
        <v>759</v>
      </c>
      <c r="B546" s="9" t="s">
        <v>19548</v>
      </c>
      <c r="C546" s="6" t="s">
        <v>18997</v>
      </c>
      <c r="D546" s="11">
        <f t="shared" si="16"/>
        <v>3949.65</v>
      </c>
      <c r="F546" s="802">
        <v>3949.65</v>
      </c>
      <c r="G546" s="802">
        <v>3949.65</v>
      </c>
      <c r="H546" t="b">
        <f t="shared" si="17"/>
        <v>1</v>
      </c>
    </row>
    <row r="547" spans="1:8" ht="30" x14ac:dyDescent="0.25">
      <c r="A547" s="4">
        <v>761</v>
      </c>
      <c r="B547" s="8" t="s">
        <v>19549</v>
      </c>
      <c r="C547" s="4" t="s">
        <v>18997</v>
      </c>
      <c r="D547" s="11">
        <f t="shared" si="16"/>
        <v>6695</v>
      </c>
      <c r="F547" s="803">
        <v>6695</v>
      </c>
      <c r="G547" s="803">
        <v>6695</v>
      </c>
      <c r="H547" t="b">
        <f t="shared" si="17"/>
        <v>1</v>
      </c>
    </row>
    <row r="548" spans="1:8" ht="30" x14ac:dyDescent="0.25">
      <c r="A548" s="6">
        <v>750</v>
      </c>
      <c r="B548" s="9" t="s">
        <v>19550</v>
      </c>
      <c r="C548" s="6" t="s">
        <v>18997</v>
      </c>
      <c r="D548" s="11">
        <f t="shared" si="16"/>
        <v>6356.37</v>
      </c>
      <c r="F548" s="802">
        <v>6356.37</v>
      </c>
      <c r="G548" s="802">
        <v>6356.37</v>
      </c>
      <c r="H548" t="b">
        <f t="shared" si="17"/>
        <v>1</v>
      </c>
    </row>
    <row r="549" spans="1:8" ht="30" x14ac:dyDescent="0.25">
      <c r="A549" s="4">
        <v>755</v>
      </c>
      <c r="B549" s="8" t="s">
        <v>19551</v>
      </c>
      <c r="C549" s="4" t="s">
        <v>18997</v>
      </c>
      <c r="D549" s="11">
        <f t="shared" si="16"/>
        <v>26083.46</v>
      </c>
      <c r="F549" s="803">
        <v>26083.46</v>
      </c>
      <c r="G549" s="803">
        <v>26083.46</v>
      </c>
      <c r="H549" t="b">
        <f t="shared" si="17"/>
        <v>1</v>
      </c>
    </row>
    <row r="550" spans="1:8" ht="30" x14ac:dyDescent="0.25">
      <c r="A550" s="6">
        <v>749</v>
      </c>
      <c r="B550" s="9" t="s">
        <v>19552</v>
      </c>
      <c r="C550" s="6" t="s">
        <v>18997</v>
      </c>
      <c r="D550" s="11">
        <f t="shared" si="16"/>
        <v>9593.01</v>
      </c>
      <c r="F550" s="802">
        <v>9593.01</v>
      </c>
      <c r="G550" s="802">
        <v>9593.01</v>
      </c>
      <c r="H550" t="b">
        <f t="shared" si="17"/>
        <v>1</v>
      </c>
    </row>
    <row r="551" spans="1:8" ht="30" x14ac:dyDescent="0.25">
      <c r="A551" s="4">
        <v>756</v>
      </c>
      <c r="B551" s="8" t="s">
        <v>19553</v>
      </c>
      <c r="C551" s="4" t="s">
        <v>18997</v>
      </c>
      <c r="D551" s="11">
        <f t="shared" si="16"/>
        <v>28447.51</v>
      </c>
      <c r="F551" s="803">
        <v>28447.51</v>
      </c>
      <c r="G551" s="803">
        <v>28447.51</v>
      </c>
      <c r="H551" t="b">
        <f t="shared" si="17"/>
        <v>1</v>
      </c>
    </row>
    <row r="552" spans="1:8" ht="30" x14ac:dyDescent="0.25">
      <c r="A552" s="6">
        <v>757</v>
      </c>
      <c r="B552" s="9" t="s">
        <v>19554</v>
      </c>
      <c r="C552" s="6" t="s">
        <v>18997</v>
      </c>
      <c r="D552" s="11">
        <f t="shared" si="16"/>
        <v>12916.98</v>
      </c>
      <c r="F552" s="802">
        <v>12916.98</v>
      </c>
      <c r="G552" s="802">
        <v>12916.98</v>
      </c>
      <c r="H552" t="b">
        <f t="shared" si="17"/>
        <v>1</v>
      </c>
    </row>
    <row r="553" spans="1:8" ht="30" x14ac:dyDescent="0.25">
      <c r="A553" s="4">
        <v>10588</v>
      </c>
      <c r="B553" s="8" t="s">
        <v>19555</v>
      </c>
      <c r="C553" s="4" t="s">
        <v>18997</v>
      </c>
      <c r="D553" s="11">
        <f t="shared" si="16"/>
        <v>2851.74</v>
      </c>
      <c r="F553" s="803">
        <v>2851.74</v>
      </c>
      <c r="G553" s="803">
        <v>2851.74</v>
      </c>
      <c r="H553" t="b">
        <f t="shared" si="17"/>
        <v>1</v>
      </c>
    </row>
    <row r="554" spans="1:8" ht="30" x14ac:dyDescent="0.25">
      <c r="A554" s="6">
        <v>10592</v>
      </c>
      <c r="B554" s="9" t="s">
        <v>19556</v>
      </c>
      <c r="C554" s="6" t="s">
        <v>18997</v>
      </c>
      <c r="D554" s="11">
        <f t="shared" si="16"/>
        <v>3444.53</v>
      </c>
      <c r="F554" s="802">
        <v>3444.53</v>
      </c>
      <c r="G554" s="802">
        <v>3444.53</v>
      </c>
      <c r="H554" t="b">
        <f t="shared" si="17"/>
        <v>1</v>
      </c>
    </row>
    <row r="555" spans="1:8" ht="30" x14ac:dyDescent="0.25">
      <c r="A555" s="4">
        <v>10589</v>
      </c>
      <c r="B555" s="8" t="s">
        <v>19557</v>
      </c>
      <c r="C555" s="4" t="s">
        <v>18997</v>
      </c>
      <c r="D555" s="11">
        <f t="shared" si="16"/>
        <v>4627.51</v>
      </c>
      <c r="F555" s="803">
        <v>4627.51</v>
      </c>
      <c r="G555" s="803">
        <v>4627.51</v>
      </c>
      <c r="H555" t="b">
        <f t="shared" si="17"/>
        <v>1</v>
      </c>
    </row>
    <row r="556" spans="1:8" ht="30" x14ac:dyDescent="0.25">
      <c r="A556" s="6">
        <v>760</v>
      </c>
      <c r="B556" s="9" t="s">
        <v>19558</v>
      </c>
      <c r="C556" s="6" t="s">
        <v>18997</v>
      </c>
      <c r="D556" s="11">
        <f t="shared" si="16"/>
        <v>25833.97</v>
      </c>
      <c r="F556" s="802">
        <v>25833.97</v>
      </c>
      <c r="G556" s="802">
        <v>25833.97</v>
      </c>
      <c r="H556" t="b">
        <f t="shared" si="17"/>
        <v>1</v>
      </c>
    </row>
    <row r="557" spans="1:8" ht="30" x14ac:dyDescent="0.25">
      <c r="A557" s="4">
        <v>751</v>
      </c>
      <c r="B557" s="8" t="s">
        <v>19559</v>
      </c>
      <c r="C557" s="4" t="s">
        <v>18997</v>
      </c>
      <c r="D557" s="11">
        <f t="shared" si="16"/>
        <v>4068.85</v>
      </c>
      <c r="F557" s="803">
        <v>4068.85</v>
      </c>
      <c r="G557" s="803">
        <v>4068.85</v>
      </c>
      <c r="H557" t="b">
        <f t="shared" si="17"/>
        <v>1</v>
      </c>
    </row>
    <row r="558" spans="1:8" ht="30" x14ac:dyDescent="0.25">
      <c r="A558" s="6">
        <v>754</v>
      </c>
      <c r="B558" s="9" t="s">
        <v>19560</v>
      </c>
      <c r="C558" s="6" t="s">
        <v>18997</v>
      </c>
      <c r="D558" s="11">
        <f t="shared" si="16"/>
        <v>6458.49</v>
      </c>
      <c r="F558" s="802">
        <v>6458.49</v>
      </c>
      <c r="G558" s="802">
        <v>6458.49</v>
      </c>
      <c r="H558" t="b">
        <f t="shared" si="17"/>
        <v>1</v>
      </c>
    </row>
    <row r="559" spans="1:8" x14ac:dyDescent="0.25">
      <c r="A559" s="4">
        <v>44489</v>
      </c>
      <c r="B559" s="8" t="s">
        <v>19561</v>
      </c>
      <c r="C559" s="4" t="s">
        <v>18997</v>
      </c>
      <c r="D559" s="11">
        <f t="shared" si="16"/>
        <v>186228.41</v>
      </c>
      <c r="F559" s="803">
        <v>186228.41</v>
      </c>
      <c r="G559" s="803">
        <v>186228.41</v>
      </c>
      <c r="H559" t="b">
        <f t="shared" si="17"/>
        <v>1</v>
      </c>
    </row>
    <row r="560" spans="1:8" ht="30" x14ac:dyDescent="0.25">
      <c r="A560" s="6">
        <v>39917</v>
      </c>
      <c r="B560" s="9" t="s">
        <v>19562</v>
      </c>
      <c r="C560" s="6" t="s">
        <v>18997</v>
      </c>
      <c r="D560" s="11">
        <f t="shared" si="16"/>
        <v>98775.37</v>
      </c>
      <c r="F560" s="802">
        <v>98775.37</v>
      </c>
      <c r="G560" s="802">
        <v>98775.37</v>
      </c>
      <c r="H560" t="b">
        <f t="shared" si="17"/>
        <v>1</v>
      </c>
    </row>
    <row r="561" spans="1:8" x14ac:dyDescent="0.25">
      <c r="A561" s="4">
        <v>38167</v>
      </c>
      <c r="B561" s="8" t="s">
        <v>19563</v>
      </c>
      <c r="C561" s="4" t="s">
        <v>19412</v>
      </c>
      <c r="D561" s="11">
        <f t="shared" si="16"/>
        <v>31.22</v>
      </c>
      <c r="F561" s="803">
        <v>31.22</v>
      </c>
      <c r="G561" s="803">
        <v>31.22</v>
      </c>
      <c r="H561" t="b">
        <f t="shared" si="17"/>
        <v>1</v>
      </c>
    </row>
    <row r="562" spans="1:8" x14ac:dyDescent="0.25">
      <c r="A562" s="6">
        <v>36145</v>
      </c>
      <c r="B562" s="9" t="s">
        <v>19564</v>
      </c>
      <c r="C562" s="6" t="s">
        <v>19412</v>
      </c>
      <c r="D562" s="11">
        <f t="shared" si="16"/>
        <v>45.79</v>
      </c>
      <c r="F562" s="802">
        <v>45.79</v>
      </c>
      <c r="G562" s="802">
        <v>45.79</v>
      </c>
      <c r="H562" t="b">
        <f t="shared" si="17"/>
        <v>1</v>
      </c>
    </row>
    <row r="563" spans="1:8" x14ac:dyDescent="0.25">
      <c r="A563" s="4">
        <v>12893</v>
      </c>
      <c r="B563" s="8" t="s">
        <v>19565</v>
      </c>
      <c r="C563" s="4" t="s">
        <v>19412</v>
      </c>
      <c r="D563" s="11">
        <f t="shared" si="16"/>
        <v>76.319999999999993</v>
      </c>
      <c r="F563" s="803">
        <v>76.319999999999993</v>
      </c>
      <c r="G563" s="803">
        <v>76.319999999999993</v>
      </c>
      <c r="H563" t="b">
        <f t="shared" si="17"/>
        <v>1</v>
      </c>
    </row>
    <row r="564" spans="1:8" x14ac:dyDescent="0.25">
      <c r="A564" s="6">
        <v>11685</v>
      </c>
      <c r="B564" s="9" t="s">
        <v>19566</v>
      </c>
      <c r="C564" s="6" t="s">
        <v>18997</v>
      </c>
      <c r="D564" s="11">
        <f t="shared" si="16"/>
        <v>29.56</v>
      </c>
      <c r="F564" s="802">
        <v>29.56</v>
      </c>
      <c r="G564" s="802">
        <v>29.56</v>
      </c>
      <c r="H564" t="b">
        <f t="shared" si="17"/>
        <v>1</v>
      </c>
    </row>
    <row r="565" spans="1:8" x14ac:dyDescent="0.25">
      <c r="A565" s="4">
        <v>11680</v>
      </c>
      <c r="B565" s="8" t="s">
        <v>19567</v>
      </c>
      <c r="C565" s="4" t="s">
        <v>18997</v>
      </c>
      <c r="D565" s="11">
        <f t="shared" si="16"/>
        <v>16.920000000000002</v>
      </c>
      <c r="F565" s="803">
        <v>16.920000000000002</v>
      </c>
      <c r="G565" s="803">
        <v>16.920000000000002</v>
      </c>
      <c r="H565" t="b">
        <f t="shared" si="17"/>
        <v>1</v>
      </c>
    </row>
    <row r="566" spans="1:8" x14ac:dyDescent="0.25">
      <c r="A566" s="6">
        <v>11679</v>
      </c>
      <c r="B566" s="9" t="s">
        <v>19568</v>
      </c>
      <c r="C566" s="6" t="s">
        <v>18997</v>
      </c>
      <c r="D566" s="11">
        <f t="shared" si="16"/>
        <v>22.94</v>
      </c>
      <c r="F566" s="802">
        <v>22.94</v>
      </c>
      <c r="G566" s="802">
        <v>22.94</v>
      </c>
      <c r="H566" t="b">
        <f t="shared" si="17"/>
        <v>1</v>
      </c>
    </row>
    <row r="567" spans="1:8" x14ac:dyDescent="0.25">
      <c r="A567" s="4">
        <v>2512</v>
      </c>
      <c r="B567" s="8" t="s">
        <v>19569</v>
      </c>
      <c r="C567" s="4" t="s">
        <v>18997</v>
      </c>
      <c r="D567" s="11">
        <f t="shared" si="16"/>
        <v>42.97</v>
      </c>
      <c r="F567" s="803">
        <v>42.97</v>
      </c>
      <c r="G567" s="803">
        <v>42.97</v>
      </c>
      <c r="H567" t="b">
        <f t="shared" si="17"/>
        <v>1</v>
      </c>
    </row>
    <row r="568" spans="1:8" x14ac:dyDescent="0.25">
      <c r="A568" s="6">
        <v>4374</v>
      </c>
      <c r="B568" s="9" t="s">
        <v>19570</v>
      </c>
      <c r="C568" s="6" t="s">
        <v>18997</v>
      </c>
      <c r="D568" s="11">
        <f t="shared" si="16"/>
        <v>0.37</v>
      </c>
      <c r="F568" s="802">
        <v>0.37</v>
      </c>
      <c r="G568" s="802">
        <v>0.37</v>
      </c>
      <c r="H568" t="b">
        <f t="shared" si="17"/>
        <v>1</v>
      </c>
    </row>
    <row r="569" spans="1:8" ht="30" x14ac:dyDescent="0.25">
      <c r="A569" s="4">
        <v>7568</v>
      </c>
      <c r="B569" s="8" t="s">
        <v>19571</v>
      </c>
      <c r="C569" s="4" t="s">
        <v>18997</v>
      </c>
      <c r="D569" s="11">
        <f t="shared" si="16"/>
        <v>0.61</v>
      </c>
      <c r="F569" s="803">
        <v>0.61</v>
      </c>
      <c r="G569" s="803">
        <v>0.61</v>
      </c>
      <c r="H569" t="b">
        <f t="shared" si="17"/>
        <v>1</v>
      </c>
    </row>
    <row r="570" spans="1:8" x14ac:dyDescent="0.25">
      <c r="A570" s="6">
        <v>7584</v>
      </c>
      <c r="B570" s="9" t="s">
        <v>19572</v>
      </c>
      <c r="C570" s="6" t="s">
        <v>18997</v>
      </c>
      <c r="D570" s="11">
        <f t="shared" si="16"/>
        <v>0.93</v>
      </c>
      <c r="F570" s="802">
        <v>0.93</v>
      </c>
      <c r="G570" s="802">
        <v>0.93</v>
      </c>
      <c r="H570" t="b">
        <f t="shared" si="17"/>
        <v>1</v>
      </c>
    </row>
    <row r="571" spans="1:8" x14ac:dyDescent="0.25">
      <c r="A571" s="4">
        <v>11945</v>
      </c>
      <c r="B571" s="8" t="s">
        <v>19573</v>
      </c>
      <c r="C571" s="4" t="s">
        <v>18997</v>
      </c>
      <c r="D571" s="11">
        <f t="shared" si="16"/>
        <v>0.06</v>
      </c>
      <c r="F571" s="803">
        <v>0.06</v>
      </c>
      <c r="G571" s="803">
        <v>0.06</v>
      </c>
      <c r="H571" t="b">
        <f t="shared" si="17"/>
        <v>1</v>
      </c>
    </row>
    <row r="572" spans="1:8" x14ac:dyDescent="0.25">
      <c r="A572" s="6">
        <v>11946</v>
      </c>
      <c r="B572" s="9" t="s">
        <v>19574</v>
      </c>
      <c r="C572" s="6" t="s">
        <v>18997</v>
      </c>
      <c r="D572" s="11">
        <f t="shared" si="16"/>
        <v>0.06</v>
      </c>
      <c r="F572" s="802">
        <v>0.06</v>
      </c>
      <c r="G572" s="802">
        <v>0.06</v>
      </c>
      <c r="H572" t="b">
        <f t="shared" si="17"/>
        <v>1</v>
      </c>
    </row>
    <row r="573" spans="1:8" x14ac:dyDescent="0.25">
      <c r="A573" s="4">
        <v>4375</v>
      </c>
      <c r="B573" s="8" t="s">
        <v>19575</v>
      </c>
      <c r="C573" s="4" t="s">
        <v>18997</v>
      </c>
      <c r="D573" s="11">
        <f t="shared" si="16"/>
        <v>0.1</v>
      </c>
      <c r="F573" s="803">
        <v>0.1</v>
      </c>
      <c r="G573" s="803">
        <v>0.1</v>
      </c>
      <c r="H573" t="b">
        <f t="shared" si="17"/>
        <v>1</v>
      </c>
    </row>
    <row r="574" spans="1:8" ht="30" x14ac:dyDescent="0.25">
      <c r="A574" s="6">
        <v>11950</v>
      </c>
      <c r="B574" s="9" t="s">
        <v>19576</v>
      </c>
      <c r="C574" s="6" t="s">
        <v>18997</v>
      </c>
      <c r="D574" s="11">
        <f t="shared" si="16"/>
        <v>0.2</v>
      </c>
      <c r="F574" s="802">
        <v>0.2</v>
      </c>
      <c r="G574" s="802">
        <v>0.2</v>
      </c>
      <c r="H574" t="b">
        <f t="shared" si="17"/>
        <v>1</v>
      </c>
    </row>
    <row r="575" spans="1:8" x14ac:dyDescent="0.25">
      <c r="A575" s="4">
        <v>4376</v>
      </c>
      <c r="B575" s="8" t="s">
        <v>19577</v>
      </c>
      <c r="C575" s="4" t="s">
        <v>18997</v>
      </c>
      <c r="D575" s="11">
        <f t="shared" si="16"/>
        <v>0.19</v>
      </c>
      <c r="F575" s="803">
        <v>0.19</v>
      </c>
      <c r="G575" s="803">
        <v>0.19</v>
      </c>
      <c r="H575" t="b">
        <f t="shared" si="17"/>
        <v>1</v>
      </c>
    </row>
    <row r="576" spans="1:8" ht="30" x14ac:dyDescent="0.25">
      <c r="A576" s="6">
        <v>7583</v>
      </c>
      <c r="B576" s="9" t="s">
        <v>19578</v>
      </c>
      <c r="C576" s="6" t="s">
        <v>18997</v>
      </c>
      <c r="D576" s="11">
        <f t="shared" si="16"/>
        <v>0.41</v>
      </c>
      <c r="F576" s="802">
        <v>0.41</v>
      </c>
      <c r="G576" s="802">
        <v>0.41</v>
      </c>
      <c r="H576" t="b">
        <f t="shared" si="17"/>
        <v>1</v>
      </c>
    </row>
    <row r="577" spans="1:8" ht="30" x14ac:dyDescent="0.25">
      <c r="A577" s="4">
        <v>4350</v>
      </c>
      <c r="B577" s="8" t="s">
        <v>19579</v>
      </c>
      <c r="C577" s="4" t="s">
        <v>18997</v>
      </c>
      <c r="D577" s="11">
        <f t="shared" si="16"/>
        <v>0.67</v>
      </c>
      <c r="F577" s="803">
        <v>0.67</v>
      </c>
      <c r="G577" s="803">
        <v>0.67</v>
      </c>
      <c r="H577" t="b">
        <f t="shared" si="17"/>
        <v>1</v>
      </c>
    </row>
    <row r="578" spans="1:8" x14ac:dyDescent="0.25">
      <c r="A578" s="6">
        <v>44400</v>
      </c>
      <c r="B578" s="9" t="s">
        <v>19580</v>
      </c>
      <c r="C578" s="6" t="s">
        <v>18997</v>
      </c>
      <c r="D578" s="11">
        <f t="shared" si="16"/>
        <v>25.7</v>
      </c>
      <c r="F578" s="802">
        <v>25.7</v>
      </c>
      <c r="G578" s="802">
        <v>25.7</v>
      </c>
      <c r="H578" t="b">
        <f t="shared" si="17"/>
        <v>1</v>
      </c>
    </row>
    <row r="579" spans="1:8" x14ac:dyDescent="0.25">
      <c r="A579" s="4">
        <v>39886</v>
      </c>
      <c r="B579" s="8" t="s">
        <v>19581</v>
      </c>
      <c r="C579" s="4" t="s">
        <v>18997</v>
      </c>
      <c r="D579" s="11">
        <f t="shared" ref="D579:D642" si="18">IF($J$2=$F$1,F579,G579)</f>
        <v>5.62</v>
      </c>
      <c r="F579" s="803">
        <v>5.62</v>
      </c>
      <c r="G579" s="803">
        <v>5.62</v>
      </c>
      <c r="H579" t="b">
        <f t="shared" ref="H579:H642" si="19">F579=G579</f>
        <v>1</v>
      </c>
    </row>
    <row r="580" spans="1:8" x14ac:dyDescent="0.25">
      <c r="A580" s="6">
        <v>39887</v>
      </c>
      <c r="B580" s="9" t="s">
        <v>19582</v>
      </c>
      <c r="C580" s="6" t="s">
        <v>18997</v>
      </c>
      <c r="D580" s="11">
        <f t="shared" si="18"/>
        <v>8.43</v>
      </c>
      <c r="F580" s="802">
        <v>8.43</v>
      </c>
      <c r="G580" s="802">
        <v>8.43</v>
      </c>
      <c r="H580" t="b">
        <f t="shared" si="19"/>
        <v>1</v>
      </c>
    </row>
    <row r="581" spans="1:8" x14ac:dyDescent="0.25">
      <c r="A581" s="4">
        <v>39888</v>
      </c>
      <c r="B581" s="8" t="s">
        <v>19583</v>
      </c>
      <c r="C581" s="4" t="s">
        <v>18997</v>
      </c>
      <c r="D581" s="11">
        <f t="shared" si="18"/>
        <v>19.27</v>
      </c>
      <c r="F581" s="803">
        <v>19.27</v>
      </c>
      <c r="G581" s="803">
        <v>19.27</v>
      </c>
      <c r="H581" t="b">
        <f t="shared" si="19"/>
        <v>1</v>
      </c>
    </row>
    <row r="582" spans="1:8" x14ac:dyDescent="0.25">
      <c r="A582" s="6">
        <v>39890</v>
      </c>
      <c r="B582" s="9" t="s">
        <v>19584</v>
      </c>
      <c r="C582" s="6" t="s">
        <v>18997</v>
      </c>
      <c r="D582" s="11">
        <f t="shared" si="18"/>
        <v>32.9</v>
      </c>
      <c r="F582" s="802">
        <v>32.9</v>
      </c>
      <c r="G582" s="802">
        <v>32.9</v>
      </c>
      <c r="H582" t="b">
        <f t="shared" si="19"/>
        <v>1</v>
      </c>
    </row>
    <row r="583" spans="1:8" x14ac:dyDescent="0.25">
      <c r="A583" s="4">
        <v>39891</v>
      </c>
      <c r="B583" s="8" t="s">
        <v>19585</v>
      </c>
      <c r="C583" s="4" t="s">
        <v>18997</v>
      </c>
      <c r="D583" s="11">
        <f t="shared" si="18"/>
        <v>46.38</v>
      </c>
      <c r="F583" s="803">
        <v>46.38</v>
      </c>
      <c r="G583" s="803">
        <v>46.38</v>
      </c>
      <c r="H583" t="b">
        <f t="shared" si="19"/>
        <v>1</v>
      </c>
    </row>
    <row r="584" spans="1:8" x14ac:dyDescent="0.25">
      <c r="A584" s="6">
        <v>39892</v>
      </c>
      <c r="B584" s="9" t="s">
        <v>19586</v>
      </c>
      <c r="C584" s="6" t="s">
        <v>18997</v>
      </c>
      <c r="D584" s="11">
        <f t="shared" si="18"/>
        <v>144.59</v>
      </c>
      <c r="F584" s="802">
        <v>144.59</v>
      </c>
      <c r="G584" s="802">
        <v>144.59</v>
      </c>
      <c r="H584" t="b">
        <f t="shared" si="19"/>
        <v>1</v>
      </c>
    </row>
    <row r="585" spans="1:8" x14ac:dyDescent="0.25">
      <c r="A585" s="4">
        <v>790</v>
      </c>
      <c r="B585" s="8" t="s">
        <v>19587</v>
      </c>
      <c r="C585" s="4" t="s">
        <v>18997</v>
      </c>
      <c r="D585" s="11">
        <f t="shared" si="18"/>
        <v>16.8</v>
      </c>
      <c r="F585" s="803">
        <v>16.8</v>
      </c>
      <c r="G585" s="803">
        <v>16.8</v>
      </c>
      <c r="H585" t="b">
        <f t="shared" si="19"/>
        <v>1</v>
      </c>
    </row>
    <row r="586" spans="1:8" x14ac:dyDescent="0.25">
      <c r="A586" s="6">
        <v>766</v>
      </c>
      <c r="B586" s="9" t="s">
        <v>19588</v>
      </c>
      <c r="C586" s="6" t="s">
        <v>18997</v>
      </c>
      <c r="D586" s="11">
        <f t="shared" si="18"/>
        <v>16.8</v>
      </c>
      <c r="F586" s="802">
        <v>16.8</v>
      </c>
      <c r="G586" s="802">
        <v>16.8</v>
      </c>
      <c r="H586" t="b">
        <f t="shared" si="19"/>
        <v>1</v>
      </c>
    </row>
    <row r="587" spans="1:8" x14ac:dyDescent="0.25">
      <c r="A587" s="4">
        <v>791</v>
      </c>
      <c r="B587" s="8" t="s">
        <v>19589</v>
      </c>
      <c r="C587" s="4" t="s">
        <v>18997</v>
      </c>
      <c r="D587" s="11">
        <f t="shared" si="18"/>
        <v>16.8</v>
      </c>
      <c r="F587" s="803">
        <v>16.8</v>
      </c>
      <c r="G587" s="803">
        <v>16.8</v>
      </c>
      <c r="H587" t="b">
        <f t="shared" si="19"/>
        <v>1</v>
      </c>
    </row>
    <row r="588" spans="1:8" x14ac:dyDescent="0.25">
      <c r="A588" s="6">
        <v>767</v>
      </c>
      <c r="B588" s="9" t="s">
        <v>19590</v>
      </c>
      <c r="C588" s="6" t="s">
        <v>18997</v>
      </c>
      <c r="D588" s="11">
        <f t="shared" si="18"/>
        <v>16.8</v>
      </c>
      <c r="F588" s="802">
        <v>16.8</v>
      </c>
      <c r="G588" s="802">
        <v>16.8</v>
      </c>
      <c r="H588" t="b">
        <f t="shared" si="19"/>
        <v>1</v>
      </c>
    </row>
    <row r="589" spans="1:8" x14ac:dyDescent="0.25">
      <c r="A589" s="4">
        <v>768</v>
      </c>
      <c r="B589" s="8" t="s">
        <v>19591</v>
      </c>
      <c r="C589" s="4" t="s">
        <v>18997</v>
      </c>
      <c r="D589" s="11">
        <f t="shared" si="18"/>
        <v>13.19</v>
      </c>
      <c r="F589" s="803">
        <v>13.19</v>
      </c>
      <c r="G589" s="803">
        <v>13.19</v>
      </c>
      <c r="H589" t="b">
        <f t="shared" si="19"/>
        <v>1</v>
      </c>
    </row>
    <row r="590" spans="1:8" x14ac:dyDescent="0.25">
      <c r="A590" s="6">
        <v>789</v>
      </c>
      <c r="B590" s="9" t="s">
        <v>19592</v>
      </c>
      <c r="C590" s="6" t="s">
        <v>18997</v>
      </c>
      <c r="D590" s="11">
        <f t="shared" si="18"/>
        <v>12.91</v>
      </c>
      <c r="F590" s="802">
        <v>12.91</v>
      </c>
      <c r="G590" s="802">
        <v>12.91</v>
      </c>
      <c r="H590" t="b">
        <f t="shared" si="19"/>
        <v>1</v>
      </c>
    </row>
    <row r="591" spans="1:8" x14ac:dyDescent="0.25">
      <c r="A591" s="4">
        <v>769</v>
      </c>
      <c r="B591" s="8" t="s">
        <v>19593</v>
      </c>
      <c r="C591" s="4" t="s">
        <v>18997</v>
      </c>
      <c r="D591" s="11">
        <f t="shared" si="18"/>
        <v>13.19</v>
      </c>
      <c r="F591" s="803">
        <v>13.19</v>
      </c>
      <c r="G591" s="803">
        <v>13.19</v>
      </c>
      <c r="H591" t="b">
        <f t="shared" si="19"/>
        <v>1</v>
      </c>
    </row>
    <row r="592" spans="1:8" x14ac:dyDescent="0.25">
      <c r="A592" s="6">
        <v>770</v>
      </c>
      <c r="B592" s="9" t="s">
        <v>19594</v>
      </c>
      <c r="C592" s="6" t="s">
        <v>18997</v>
      </c>
      <c r="D592" s="11">
        <f t="shared" si="18"/>
        <v>4.6500000000000004</v>
      </c>
      <c r="F592" s="802">
        <v>4.6500000000000004</v>
      </c>
      <c r="G592" s="802">
        <v>4.6500000000000004</v>
      </c>
      <c r="H592" t="b">
        <f t="shared" si="19"/>
        <v>1</v>
      </c>
    </row>
    <row r="593" spans="1:8" x14ac:dyDescent="0.25">
      <c r="A593" s="4">
        <v>12394</v>
      </c>
      <c r="B593" s="8" t="s">
        <v>19595</v>
      </c>
      <c r="C593" s="4" t="s">
        <v>18997</v>
      </c>
      <c r="D593" s="11">
        <f t="shared" si="18"/>
        <v>4.6500000000000004</v>
      </c>
      <c r="F593" s="803">
        <v>4.6500000000000004</v>
      </c>
      <c r="G593" s="803">
        <v>4.6500000000000004</v>
      </c>
      <c r="H593" t="b">
        <f t="shared" si="19"/>
        <v>1</v>
      </c>
    </row>
    <row r="594" spans="1:8" x14ac:dyDescent="0.25">
      <c r="A594" s="6">
        <v>764</v>
      </c>
      <c r="B594" s="9" t="s">
        <v>19596</v>
      </c>
      <c r="C594" s="6" t="s">
        <v>18997</v>
      </c>
      <c r="D594" s="11">
        <f t="shared" si="18"/>
        <v>8.1199999999999992</v>
      </c>
      <c r="F594" s="802">
        <v>8.1199999999999992</v>
      </c>
      <c r="G594" s="802">
        <v>8.1199999999999992</v>
      </c>
      <c r="H594" t="b">
        <f t="shared" si="19"/>
        <v>1</v>
      </c>
    </row>
    <row r="595" spans="1:8" x14ac:dyDescent="0.25">
      <c r="A595" s="4">
        <v>765</v>
      </c>
      <c r="B595" s="8" t="s">
        <v>19597</v>
      </c>
      <c r="C595" s="4" t="s">
        <v>18997</v>
      </c>
      <c r="D595" s="11">
        <f t="shared" si="18"/>
        <v>8.1199999999999992</v>
      </c>
      <c r="F595" s="803">
        <v>8.1199999999999992</v>
      </c>
      <c r="G595" s="803">
        <v>8.1199999999999992</v>
      </c>
      <c r="H595" t="b">
        <f t="shared" si="19"/>
        <v>1</v>
      </c>
    </row>
    <row r="596" spans="1:8" x14ac:dyDescent="0.25">
      <c r="A596" s="6">
        <v>787</v>
      </c>
      <c r="B596" s="9" t="s">
        <v>19598</v>
      </c>
      <c r="C596" s="6" t="s">
        <v>18997</v>
      </c>
      <c r="D596" s="11">
        <f t="shared" si="18"/>
        <v>36.270000000000003</v>
      </c>
      <c r="F596" s="802">
        <v>36.270000000000003</v>
      </c>
      <c r="G596" s="802">
        <v>36.270000000000003</v>
      </c>
      <c r="H596" t="b">
        <f t="shared" si="19"/>
        <v>1</v>
      </c>
    </row>
    <row r="597" spans="1:8" x14ac:dyDescent="0.25">
      <c r="A597" s="4">
        <v>774</v>
      </c>
      <c r="B597" s="8" t="s">
        <v>19599</v>
      </c>
      <c r="C597" s="4" t="s">
        <v>18997</v>
      </c>
      <c r="D597" s="11">
        <f t="shared" si="18"/>
        <v>36.270000000000003</v>
      </c>
      <c r="F597" s="803">
        <v>36.270000000000003</v>
      </c>
      <c r="G597" s="803">
        <v>36.270000000000003</v>
      </c>
      <c r="H597" t="b">
        <f t="shared" si="19"/>
        <v>1</v>
      </c>
    </row>
    <row r="598" spans="1:8" x14ac:dyDescent="0.25">
      <c r="A598" s="6">
        <v>773</v>
      </c>
      <c r="B598" s="9" t="s">
        <v>19600</v>
      </c>
      <c r="C598" s="6" t="s">
        <v>18997</v>
      </c>
      <c r="D598" s="11">
        <f t="shared" si="18"/>
        <v>36.270000000000003</v>
      </c>
      <c r="F598" s="802">
        <v>36.270000000000003</v>
      </c>
      <c r="G598" s="802">
        <v>36.270000000000003</v>
      </c>
      <c r="H598" t="b">
        <f t="shared" si="19"/>
        <v>1</v>
      </c>
    </row>
    <row r="599" spans="1:8" x14ac:dyDescent="0.25">
      <c r="A599" s="4">
        <v>775</v>
      </c>
      <c r="B599" s="8" t="s">
        <v>19601</v>
      </c>
      <c r="C599" s="4" t="s">
        <v>18997</v>
      </c>
      <c r="D599" s="11">
        <f t="shared" si="18"/>
        <v>36.270000000000003</v>
      </c>
      <c r="F599" s="803">
        <v>36.270000000000003</v>
      </c>
      <c r="G599" s="803">
        <v>36.270000000000003</v>
      </c>
      <c r="H599" t="b">
        <f t="shared" si="19"/>
        <v>1</v>
      </c>
    </row>
    <row r="600" spans="1:8" x14ac:dyDescent="0.25">
      <c r="A600" s="6">
        <v>788</v>
      </c>
      <c r="B600" s="9" t="s">
        <v>19602</v>
      </c>
      <c r="C600" s="6" t="s">
        <v>18997</v>
      </c>
      <c r="D600" s="11">
        <f t="shared" si="18"/>
        <v>22.54</v>
      </c>
      <c r="F600" s="802">
        <v>22.54</v>
      </c>
      <c r="G600" s="802">
        <v>22.54</v>
      </c>
      <c r="H600" t="b">
        <f t="shared" si="19"/>
        <v>1</v>
      </c>
    </row>
    <row r="601" spans="1:8" x14ac:dyDescent="0.25">
      <c r="A601" s="4">
        <v>772</v>
      </c>
      <c r="B601" s="8" t="s">
        <v>19603</v>
      </c>
      <c r="C601" s="4" t="s">
        <v>18997</v>
      </c>
      <c r="D601" s="11">
        <f t="shared" si="18"/>
        <v>22.54</v>
      </c>
      <c r="F601" s="803">
        <v>22.54</v>
      </c>
      <c r="G601" s="803">
        <v>22.54</v>
      </c>
      <c r="H601" t="b">
        <f t="shared" si="19"/>
        <v>1</v>
      </c>
    </row>
    <row r="602" spans="1:8" x14ac:dyDescent="0.25">
      <c r="A602" s="6">
        <v>771</v>
      </c>
      <c r="B602" s="9" t="s">
        <v>19604</v>
      </c>
      <c r="C602" s="6" t="s">
        <v>18997</v>
      </c>
      <c r="D602" s="11">
        <f t="shared" si="18"/>
        <v>22.54</v>
      </c>
      <c r="F602" s="802">
        <v>22.54</v>
      </c>
      <c r="G602" s="802">
        <v>22.54</v>
      </c>
      <c r="H602" t="b">
        <f t="shared" si="19"/>
        <v>1</v>
      </c>
    </row>
    <row r="603" spans="1:8" x14ac:dyDescent="0.25">
      <c r="A603" s="4">
        <v>779</v>
      </c>
      <c r="B603" s="8" t="s">
        <v>19605</v>
      </c>
      <c r="C603" s="4" t="s">
        <v>18997</v>
      </c>
      <c r="D603" s="11">
        <f t="shared" si="18"/>
        <v>5.6</v>
      </c>
      <c r="F603" s="803">
        <v>5.6</v>
      </c>
      <c r="G603" s="803">
        <v>5.6</v>
      </c>
      <c r="H603" t="b">
        <f t="shared" si="19"/>
        <v>1</v>
      </c>
    </row>
    <row r="604" spans="1:8" x14ac:dyDescent="0.25">
      <c r="A604" s="6">
        <v>776</v>
      </c>
      <c r="B604" s="9" t="s">
        <v>19606</v>
      </c>
      <c r="C604" s="6" t="s">
        <v>18997</v>
      </c>
      <c r="D604" s="11">
        <f t="shared" si="18"/>
        <v>53.47</v>
      </c>
      <c r="F604" s="802">
        <v>53.47</v>
      </c>
      <c r="G604" s="802">
        <v>53.47</v>
      </c>
      <c r="H604" t="b">
        <f t="shared" si="19"/>
        <v>1</v>
      </c>
    </row>
    <row r="605" spans="1:8" x14ac:dyDescent="0.25">
      <c r="A605" s="4">
        <v>777</v>
      </c>
      <c r="B605" s="8" t="s">
        <v>19607</v>
      </c>
      <c r="C605" s="4" t="s">
        <v>18997</v>
      </c>
      <c r="D605" s="11">
        <f t="shared" si="18"/>
        <v>51.98</v>
      </c>
      <c r="F605" s="803">
        <v>51.98</v>
      </c>
      <c r="G605" s="803">
        <v>51.98</v>
      </c>
      <c r="H605" t="b">
        <f t="shared" si="19"/>
        <v>1</v>
      </c>
    </row>
    <row r="606" spans="1:8" x14ac:dyDescent="0.25">
      <c r="A606" s="6">
        <v>780</v>
      </c>
      <c r="B606" s="9" t="s">
        <v>19608</v>
      </c>
      <c r="C606" s="6" t="s">
        <v>18997</v>
      </c>
      <c r="D606" s="11">
        <f t="shared" si="18"/>
        <v>52.24</v>
      </c>
      <c r="F606" s="802">
        <v>52.24</v>
      </c>
      <c r="G606" s="802">
        <v>52.24</v>
      </c>
      <c r="H606" t="b">
        <f t="shared" si="19"/>
        <v>1</v>
      </c>
    </row>
    <row r="607" spans="1:8" x14ac:dyDescent="0.25">
      <c r="A607" s="4">
        <v>778</v>
      </c>
      <c r="B607" s="8" t="s">
        <v>19609</v>
      </c>
      <c r="C607" s="4" t="s">
        <v>18997</v>
      </c>
      <c r="D607" s="11">
        <f t="shared" si="18"/>
        <v>53.47</v>
      </c>
      <c r="F607" s="803">
        <v>53.47</v>
      </c>
      <c r="G607" s="803">
        <v>53.47</v>
      </c>
      <c r="H607" t="b">
        <f t="shared" si="19"/>
        <v>1</v>
      </c>
    </row>
    <row r="608" spans="1:8" x14ac:dyDescent="0.25">
      <c r="A608" s="6">
        <v>781</v>
      </c>
      <c r="B608" s="9" t="s">
        <v>19610</v>
      </c>
      <c r="C608" s="6" t="s">
        <v>18997</v>
      </c>
      <c r="D608" s="11">
        <f t="shared" si="18"/>
        <v>98.79</v>
      </c>
      <c r="F608" s="802">
        <v>98.79</v>
      </c>
      <c r="G608" s="802">
        <v>98.79</v>
      </c>
      <c r="H608" t="b">
        <f t="shared" si="19"/>
        <v>1</v>
      </c>
    </row>
    <row r="609" spans="1:8" x14ac:dyDescent="0.25">
      <c r="A609" s="4">
        <v>786</v>
      </c>
      <c r="B609" s="8" t="s">
        <v>19611</v>
      </c>
      <c r="C609" s="4" t="s">
        <v>18997</v>
      </c>
      <c r="D609" s="11">
        <f t="shared" si="18"/>
        <v>98.79</v>
      </c>
      <c r="F609" s="803">
        <v>98.79</v>
      </c>
      <c r="G609" s="803">
        <v>98.79</v>
      </c>
      <c r="H609" t="b">
        <f t="shared" si="19"/>
        <v>1</v>
      </c>
    </row>
    <row r="610" spans="1:8" x14ac:dyDescent="0.25">
      <c r="A610" s="6">
        <v>782</v>
      </c>
      <c r="B610" s="9" t="s">
        <v>19612</v>
      </c>
      <c r="C610" s="6" t="s">
        <v>18997</v>
      </c>
      <c r="D610" s="11">
        <f t="shared" si="18"/>
        <v>98.79</v>
      </c>
      <c r="F610" s="802">
        <v>98.79</v>
      </c>
      <c r="G610" s="802">
        <v>98.79</v>
      </c>
      <c r="H610" t="b">
        <f t="shared" si="19"/>
        <v>1</v>
      </c>
    </row>
    <row r="611" spans="1:8" x14ac:dyDescent="0.25">
      <c r="A611" s="4">
        <v>783</v>
      </c>
      <c r="B611" s="8" t="s">
        <v>19613</v>
      </c>
      <c r="C611" s="4" t="s">
        <v>18997</v>
      </c>
      <c r="D611" s="11">
        <f t="shared" si="18"/>
        <v>270.38</v>
      </c>
      <c r="F611" s="803">
        <v>270.38</v>
      </c>
      <c r="G611" s="803">
        <v>270.38</v>
      </c>
      <c r="H611" t="b">
        <f t="shared" si="19"/>
        <v>1</v>
      </c>
    </row>
    <row r="612" spans="1:8" x14ac:dyDescent="0.25">
      <c r="A612" s="6">
        <v>785</v>
      </c>
      <c r="B612" s="9" t="s">
        <v>19614</v>
      </c>
      <c r="C612" s="6" t="s">
        <v>18997</v>
      </c>
      <c r="D612" s="11">
        <f t="shared" si="18"/>
        <v>285.69</v>
      </c>
      <c r="F612" s="802">
        <v>285.69</v>
      </c>
      <c r="G612" s="802">
        <v>285.69</v>
      </c>
      <c r="H612" t="b">
        <f t="shared" si="19"/>
        <v>1</v>
      </c>
    </row>
    <row r="613" spans="1:8" x14ac:dyDescent="0.25">
      <c r="A613" s="4">
        <v>784</v>
      </c>
      <c r="B613" s="8" t="s">
        <v>19615</v>
      </c>
      <c r="C613" s="4" t="s">
        <v>18997</v>
      </c>
      <c r="D613" s="11">
        <f t="shared" si="18"/>
        <v>306.47000000000003</v>
      </c>
      <c r="F613" s="803">
        <v>306.47000000000003</v>
      </c>
      <c r="G613" s="803">
        <v>306.47000000000003</v>
      </c>
      <c r="H613" t="b">
        <f t="shared" si="19"/>
        <v>1</v>
      </c>
    </row>
    <row r="614" spans="1:8" x14ac:dyDescent="0.25">
      <c r="A614" s="6">
        <v>828</v>
      </c>
      <c r="B614" s="9" t="s">
        <v>19616</v>
      </c>
      <c r="C614" s="6" t="s">
        <v>18997</v>
      </c>
      <c r="D614" s="11">
        <f t="shared" si="18"/>
        <v>0.55000000000000004</v>
      </c>
      <c r="F614" s="802">
        <v>0.55000000000000004</v>
      </c>
      <c r="G614" s="802">
        <v>0.55000000000000004</v>
      </c>
      <c r="H614" t="b">
        <f t="shared" si="19"/>
        <v>1</v>
      </c>
    </row>
    <row r="615" spans="1:8" x14ac:dyDescent="0.25">
      <c r="A615" s="4">
        <v>829</v>
      </c>
      <c r="B615" s="8" t="s">
        <v>19617</v>
      </c>
      <c r="C615" s="4" t="s">
        <v>18997</v>
      </c>
      <c r="D615" s="11">
        <f t="shared" si="18"/>
        <v>0.88</v>
      </c>
      <c r="F615" s="803">
        <v>0.88</v>
      </c>
      <c r="G615" s="803">
        <v>0.88</v>
      </c>
      <c r="H615" t="b">
        <f t="shared" si="19"/>
        <v>1</v>
      </c>
    </row>
    <row r="616" spans="1:8" x14ac:dyDescent="0.25">
      <c r="A616" s="6">
        <v>812</v>
      </c>
      <c r="B616" s="9" t="s">
        <v>19618</v>
      </c>
      <c r="C616" s="6" t="s">
        <v>18997</v>
      </c>
      <c r="D616" s="11">
        <f t="shared" si="18"/>
        <v>1.95</v>
      </c>
      <c r="F616" s="802">
        <v>1.95</v>
      </c>
      <c r="G616" s="802">
        <v>1.95</v>
      </c>
      <c r="H616" t="b">
        <f t="shared" si="19"/>
        <v>1</v>
      </c>
    </row>
    <row r="617" spans="1:8" x14ac:dyDescent="0.25">
      <c r="A617" s="4">
        <v>819</v>
      </c>
      <c r="B617" s="8" t="s">
        <v>19619</v>
      </c>
      <c r="C617" s="4" t="s">
        <v>18997</v>
      </c>
      <c r="D617" s="11">
        <f t="shared" si="18"/>
        <v>3.38</v>
      </c>
      <c r="F617" s="803">
        <v>3.38</v>
      </c>
      <c r="G617" s="803">
        <v>3.38</v>
      </c>
      <c r="H617" t="b">
        <f t="shared" si="19"/>
        <v>1</v>
      </c>
    </row>
    <row r="618" spans="1:8" x14ac:dyDescent="0.25">
      <c r="A618" s="6">
        <v>818</v>
      </c>
      <c r="B618" s="9" t="s">
        <v>19620</v>
      </c>
      <c r="C618" s="6" t="s">
        <v>18997</v>
      </c>
      <c r="D618" s="11">
        <f t="shared" si="18"/>
        <v>6.32</v>
      </c>
      <c r="F618" s="802">
        <v>6.32</v>
      </c>
      <c r="G618" s="802">
        <v>6.32</v>
      </c>
      <c r="H618" t="b">
        <f t="shared" si="19"/>
        <v>1</v>
      </c>
    </row>
    <row r="619" spans="1:8" x14ac:dyDescent="0.25">
      <c r="A619" s="4">
        <v>832</v>
      </c>
      <c r="B619" s="8" t="s">
        <v>19621</v>
      </c>
      <c r="C619" s="4" t="s">
        <v>18997</v>
      </c>
      <c r="D619" s="11">
        <f t="shared" si="18"/>
        <v>2.61</v>
      </c>
      <c r="F619" s="803">
        <v>2.61</v>
      </c>
      <c r="G619" s="803">
        <v>2.61</v>
      </c>
      <c r="H619" t="b">
        <f t="shared" si="19"/>
        <v>1</v>
      </c>
    </row>
    <row r="620" spans="1:8" x14ac:dyDescent="0.25">
      <c r="A620" s="6">
        <v>834</v>
      </c>
      <c r="B620" s="9" t="s">
        <v>19622</v>
      </c>
      <c r="C620" s="6" t="s">
        <v>18997</v>
      </c>
      <c r="D620" s="11">
        <f t="shared" si="18"/>
        <v>3.38</v>
      </c>
      <c r="F620" s="802">
        <v>3.38</v>
      </c>
      <c r="G620" s="802">
        <v>3.38</v>
      </c>
      <c r="H620" t="b">
        <f t="shared" si="19"/>
        <v>1</v>
      </c>
    </row>
    <row r="621" spans="1:8" x14ac:dyDescent="0.25">
      <c r="A621" s="4">
        <v>813</v>
      </c>
      <c r="B621" s="8" t="s">
        <v>19623</v>
      </c>
      <c r="C621" s="4" t="s">
        <v>18997</v>
      </c>
      <c r="D621" s="11">
        <f t="shared" si="18"/>
        <v>3.93</v>
      </c>
      <c r="F621" s="803">
        <v>3.93</v>
      </c>
      <c r="G621" s="803">
        <v>3.93</v>
      </c>
      <c r="H621" t="b">
        <f t="shared" si="19"/>
        <v>1</v>
      </c>
    </row>
    <row r="622" spans="1:8" x14ac:dyDescent="0.25">
      <c r="A622" s="6">
        <v>820</v>
      </c>
      <c r="B622" s="9" t="s">
        <v>19624</v>
      </c>
      <c r="C622" s="6" t="s">
        <v>18997</v>
      </c>
      <c r="D622" s="11">
        <f t="shared" si="18"/>
        <v>5.29</v>
      </c>
      <c r="F622" s="802">
        <v>5.29</v>
      </c>
      <c r="G622" s="802">
        <v>5.29</v>
      </c>
      <c r="H622" t="b">
        <f t="shared" si="19"/>
        <v>1</v>
      </c>
    </row>
    <row r="623" spans="1:8" x14ac:dyDescent="0.25">
      <c r="A623" s="4">
        <v>816</v>
      </c>
      <c r="B623" s="8" t="s">
        <v>19625</v>
      </c>
      <c r="C623" s="4" t="s">
        <v>18997</v>
      </c>
      <c r="D623" s="11">
        <f t="shared" si="18"/>
        <v>9.43</v>
      </c>
      <c r="F623" s="803">
        <v>9.43</v>
      </c>
      <c r="G623" s="803">
        <v>9.43</v>
      </c>
      <c r="H623" t="b">
        <f t="shared" si="19"/>
        <v>1</v>
      </c>
    </row>
    <row r="624" spans="1:8" x14ac:dyDescent="0.25">
      <c r="A624" s="6">
        <v>814</v>
      </c>
      <c r="B624" s="9" t="s">
        <v>19626</v>
      </c>
      <c r="C624" s="6" t="s">
        <v>18997</v>
      </c>
      <c r="D624" s="11">
        <f t="shared" si="18"/>
        <v>11.72</v>
      </c>
      <c r="F624" s="802">
        <v>11.72</v>
      </c>
      <c r="G624" s="802">
        <v>11.72</v>
      </c>
      <c r="H624" t="b">
        <f t="shared" si="19"/>
        <v>1</v>
      </c>
    </row>
    <row r="625" spans="1:8" x14ac:dyDescent="0.25">
      <c r="A625" s="4">
        <v>822</v>
      </c>
      <c r="B625" s="8" t="s">
        <v>19627</v>
      </c>
      <c r="C625" s="4" t="s">
        <v>18997</v>
      </c>
      <c r="D625" s="11">
        <f t="shared" si="18"/>
        <v>15.3</v>
      </c>
      <c r="F625" s="803">
        <v>15.3</v>
      </c>
      <c r="G625" s="803">
        <v>15.3</v>
      </c>
      <c r="H625" t="b">
        <f t="shared" si="19"/>
        <v>1</v>
      </c>
    </row>
    <row r="626" spans="1:8" x14ac:dyDescent="0.25">
      <c r="A626" s="6">
        <v>821</v>
      </c>
      <c r="B626" s="9" t="s">
        <v>19628</v>
      </c>
      <c r="C626" s="6" t="s">
        <v>18997</v>
      </c>
      <c r="D626" s="11">
        <f t="shared" si="18"/>
        <v>17.489999999999998</v>
      </c>
      <c r="F626" s="802">
        <v>17.489999999999998</v>
      </c>
      <c r="G626" s="802">
        <v>17.489999999999998</v>
      </c>
      <c r="H626" t="b">
        <f t="shared" si="19"/>
        <v>1</v>
      </c>
    </row>
    <row r="627" spans="1:8" x14ac:dyDescent="0.25">
      <c r="A627" s="4">
        <v>20086</v>
      </c>
      <c r="B627" s="8" t="s">
        <v>19629</v>
      </c>
      <c r="C627" s="4" t="s">
        <v>18997</v>
      </c>
      <c r="D627" s="11">
        <f t="shared" si="18"/>
        <v>2.76</v>
      </c>
      <c r="F627" s="803">
        <v>2.76</v>
      </c>
      <c r="G627" s="803">
        <v>2.76</v>
      </c>
      <c r="H627" t="b">
        <f t="shared" si="19"/>
        <v>1</v>
      </c>
    </row>
    <row r="628" spans="1:8" x14ac:dyDescent="0.25">
      <c r="A628" s="6">
        <v>39191</v>
      </c>
      <c r="B628" s="9" t="s">
        <v>19630</v>
      </c>
      <c r="C628" s="6" t="s">
        <v>18997</v>
      </c>
      <c r="D628" s="11">
        <f t="shared" si="18"/>
        <v>19.010000000000002</v>
      </c>
      <c r="F628" s="802">
        <v>19.010000000000002</v>
      </c>
      <c r="G628" s="802">
        <v>19.010000000000002</v>
      </c>
      <c r="H628" t="b">
        <f t="shared" si="19"/>
        <v>1</v>
      </c>
    </row>
    <row r="629" spans="1:8" x14ac:dyDescent="0.25">
      <c r="A629" s="4">
        <v>39190</v>
      </c>
      <c r="B629" s="8" t="s">
        <v>19631</v>
      </c>
      <c r="C629" s="4" t="s">
        <v>18997</v>
      </c>
      <c r="D629" s="11">
        <f t="shared" si="18"/>
        <v>19.86</v>
      </c>
      <c r="F629" s="803">
        <v>19.86</v>
      </c>
      <c r="G629" s="803">
        <v>19.86</v>
      </c>
      <c r="H629" t="b">
        <f t="shared" si="19"/>
        <v>1</v>
      </c>
    </row>
    <row r="630" spans="1:8" x14ac:dyDescent="0.25">
      <c r="A630" s="6">
        <v>39189</v>
      </c>
      <c r="B630" s="9" t="s">
        <v>19632</v>
      </c>
      <c r="C630" s="6" t="s">
        <v>18997</v>
      </c>
      <c r="D630" s="11">
        <f t="shared" si="18"/>
        <v>21.02</v>
      </c>
      <c r="F630" s="802">
        <v>21.02</v>
      </c>
      <c r="G630" s="802">
        <v>21.02</v>
      </c>
      <c r="H630" t="b">
        <f t="shared" si="19"/>
        <v>1</v>
      </c>
    </row>
    <row r="631" spans="1:8" x14ac:dyDescent="0.25">
      <c r="A631" s="4">
        <v>39186</v>
      </c>
      <c r="B631" s="8" t="s">
        <v>19633</v>
      </c>
      <c r="C631" s="4" t="s">
        <v>18997</v>
      </c>
      <c r="D631" s="11">
        <f t="shared" si="18"/>
        <v>18.809999999999999</v>
      </c>
      <c r="F631" s="803">
        <v>18.809999999999999</v>
      </c>
      <c r="G631" s="803">
        <v>18.809999999999999</v>
      </c>
      <c r="H631" t="b">
        <f t="shared" si="19"/>
        <v>1</v>
      </c>
    </row>
    <row r="632" spans="1:8" x14ac:dyDescent="0.25">
      <c r="A632" s="6">
        <v>39188</v>
      </c>
      <c r="B632" s="9" t="s">
        <v>19634</v>
      </c>
      <c r="C632" s="6" t="s">
        <v>18997</v>
      </c>
      <c r="D632" s="11">
        <f t="shared" si="18"/>
        <v>15.47</v>
      </c>
      <c r="F632" s="802">
        <v>15.47</v>
      </c>
      <c r="G632" s="802">
        <v>15.47</v>
      </c>
      <c r="H632" t="b">
        <f t="shared" si="19"/>
        <v>1</v>
      </c>
    </row>
    <row r="633" spans="1:8" x14ac:dyDescent="0.25">
      <c r="A633" s="4">
        <v>39187</v>
      </c>
      <c r="B633" s="8" t="s">
        <v>19635</v>
      </c>
      <c r="C633" s="4" t="s">
        <v>18997</v>
      </c>
      <c r="D633" s="11">
        <f t="shared" si="18"/>
        <v>16.22</v>
      </c>
      <c r="F633" s="803">
        <v>16.22</v>
      </c>
      <c r="G633" s="803">
        <v>16.22</v>
      </c>
      <c r="H633" t="b">
        <f t="shared" si="19"/>
        <v>1</v>
      </c>
    </row>
    <row r="634" spans="1:8" x14ac:dyDescent="0.25">
      <c r="A634" s="6">
        <v>39184</v>
      </c>
      <c r="B634" s="9" t="s">
        <v>19636</v>
      </c>
      <c r="C634" s="6" t="s">
        <v>18997</v>
      </c>
      <c r="D634" s="11">
        <f t="shared" si="18"/>
        <v>6.1</v>
      </c>
      <c r="F634" s="802">
        <v>6.1</v>
      </c>
      <c r="G634" s="802">
        <v>6.1</v>
      </c>
      <c r="H634" t="b">
        <f t="shared" si="19"/>
        <v>1</v>
      </c>
    </row>
    <row r="635" spans="1:8" x14ac:dyDescent="0.25">
      <c r="A635" s="4">
        <v>39185</v>
      </c>
      <c r="B635" s="8" t="s">
        <v>19637</v>
      </c>
      <c r="C635" s="4" t="s">
        <v>18997</v>
      </c>
      <c r="D635" s="11">
        <f t="shared" si="18"/>
        <v>5.56</v>
      </c>
      <c r="F635" s="803">
        <v>5.56</v>
      </c>
      <c r="G635" s="803">
        <v>5.56</v>
      </c>
      <c r="H635" t="b">
        <f t="shared" si="19"/>
        <v>1</v>
      </c>
    </row>
    <row r="636" spans="1:8" x14ac:dyDescent="0.25">
      <c r="A636" s="6">
        <v>39198</v>
      </c>
      <c r="B636" s="9" t="s">
        <v>19638</v>
      </c>
      <c r="C636" s="6" t="s">
        <v>18997</v>
      </c>
      <c r="D636" s="11">
        <f t="shared" si="18"/>
        <v>62.38</v>
      </c>
      <c r="F636" s="802">
        <v>62.38</v>
      </c>
      <c r="G636" s="802">
        <v>62.38</v>
      </c>
      <c r="H636" t="b">
        <f t="shared" si="19"/>
        <v>1</v>
      </c>
    </row>
    <row r="637" spans="1:8" x14ac:dyDescent="0.25">
      <c r="A637" s="4">
        <v>39197</v>
      </c>
      <c r="B637" s="8" t="s">
        <v>19639</v>
      </c>
      <c r="C637" s="4" t="s">
        <v>18997</v>
      </c>
      <c r="D637" s="11">
        <f t="shared" si="18"/>
        <v>65.16</v>
      </c>
      <c r="F637" s="803">
        <v>65.16</v>
      </c>
      <c r="G637" s="803">
        <v>65.16</v>
      </c>
      <c r="H637" t="b">
        <f t="shared" si="19"/>
        <v>1</v>
      </c>
    </row>
    <row r="638" spans="1:8" x14ac:dyDescent="0.25">
      <c r="A638" s="6">
        <v>39196</v>
      </c>
      <c r="B638" s="9" t="s">
        <v>19640</v>
      </c>
      <c r="C638" s="6" t="s">
        <v>18997</v>
      </c>
      <c r="D638" s="11">
        <f t="shared" si="18"/>
        <v>67.2</v>
      </c>
      <c r="F638" s="802">
        <v>67.2</v>
      </c>
      <c r="G638" s="802">
        <v>67.2</v>
      </c>
      <c r="H638" t="b">
        <f t="shared" si="19"/>
        <v>1</v>
      </c>
    </row>
    <row r="639" spans="1:8" x14ac:dyDescent="0.25">
      <c r="A639" s="4">
        <v>39199</v>
      </c>
      <c r="B639" s="8" t="s">
        <v>19641</v>
      </c>
      <c r="C639" s="4" t="s">
        <v>18997</v>
      </c>
      <c r="D639" s="11">
        <f t="shared" si="18"/>
        <v>60.03</v>
      </c>
      <c r="F639" s="803">
        <v>60.03</v>
      </c>
      <c r="G639" s="803">
        <v>60.03</v>
      </c>
      <c r="H639" t="b">
        <f t="shared" si="19"/>
        <v>1</v>
      </c>
    </row>
    <row r="640" spans="1:8" x14ac:dyDescent="0.25">
      <c r="A640" s="6">
        <v>39195</v>
      </c>
      <c r="B640" s="9" t="s">
        <v>19642</v>
      </c>
      <c r="C640" s="6" t="s">
        <v>18997</v>
      </c>
      <c r="D640" s="11">
        <f t="shared" si="18"/>
        <v>34.65</v>
      </c>
      <c r="F640" s="802">
        <v>34.65</v>
      </c>
      <c r="G640" s="802">
        <v>34.65</v>
      </c>
      <c r="H640" t="b">
        <f t="shared" si="19"/>
        <v>1</v>
      </c>
    </row>
    <row r="641" spans="1:8" x14ac:dyDescent="0.25">
      <c r="A641" s="4">
        <v>39194</v>
      </c>
      <c r="B641" s="8" t="s">
        <v>19643</v>
      </c>
      <c r="C641" s="4" t="s">
        <v>18997</v>
      </c>
      <c r="D641" s="11">
        <f t="shared" si="18"/>
        <v>37.08</v>
      </c>
      <c r="F641" s="803">
        <v>37.08</v>
      </c>
      <c r="G641" s="803">
        <v>37.08</v>
      </c>
      <c r="H641" t="b">
        <f t="shared" si="19"/>
        <v>1</v>
      </c>
    </row>
    <row r="642" spans="1:8" x14ac:dyDescent="0.25">
      <c r="A642" s="6">
        <v>39193</v>
      </c>
      <c r="B642" s="9" t="s">
        <v>19644</v>
      </c>
      <c r="C642" s="6" t="s">
        <v>18997</v>
      </c>
      <c r="D642" s="11">
        <f t="shared" si="18"/>
        <v>40.64</v>
      </c>
      <c r="F642" s="802">
        <v>40.64</v>
      </c>
      <c r="G642" s="802">
        <v>40.64</v>
      </c>
      <c r="H642" t="b">
        <f t="shared" si="19"/>
        <v>1</v>
      </c>
    </row>
    <row r="643" spans="1:8" x14ac:dyDescent="0.25">
      <c r="A643" s="4">
        <v>39192</v>
      </c>
      <c r="B643" s="8" t="s">
        <v>19645</v>
      </c>
      <c r="C643" s="4" t="s">
        <v>18997</v>
      </c>
      <c r="D643" s="11">
        <f t="shared" ref="D643:D706" si="20">IF($J$2=$F$1,F643,G643)</f>
        <v>42.28</v>
      </c>
      <c r="F643" s="803">
        <v>42.28</v>
      </c>
      <c r="G643" s="803">
        <v>42.28</v>
      </c>
      <c r="H643" t="b">
        <f t="shared" ref="H643:H706" si="21">F643=G643</f>
        <v>1</v>
      </c>
    </row>
    <row r="644" spans="1:8" x14ac:dyDescent="0.25">
      <c r="A644" s="6">
        <v>39920</v>
      </c>
      <c r="B644" s="9" t="s">
        <v>19646</v>
      </c>
      <c r="C644" s="6" t="s">
        <v>18997</v>
      </c>
      <c r="D644" s="11">
        <f t="shared" si="20"/>
        <v>5.12</v>
      </c>
      <c r="F644" s="802">
        <v>5.12</v>
      </c>
      <c r="G644" s="802">
        <v>5.12</v>
      </c>
      <c r="H644" t="b">
        <f t="shared" si="21"/>
        <v>1</v>
      </c>
    </row>
    <row r="645" spans="1:8" x14ac:dyDescent="0.25">
      <c r="A645" s="4">
        <v>39201</v>
      </c>
      <c r="B645" s="8" t="s">
        <v>19647</v>
      </c>
      <c r="C645" s="4" t="s">
        <v>18997</v>
      </c>
      <c r="D645" s="11">
        <f t="shared" si="20"/>
        <v>74.58</v>
      </c>
      <c r="F645" s="803">
        <v>74.58</v>
      </c>
      <c r="G645" s="803">
        <v>74.58</v>
      </c>
      <c r="H645" t="b">
        <f t="shared" si="21"/>
        <v>1</v>
      </c>
    </row>
    <row r="646" spans="1:8" x14ac:dyDescent="0.25">
      <c r="A646" s="6">
        <v>39200</v>
      </c>
      <c r="B646" s="9" t="s">
        <v>19648</v>
      </c>
      <c r="C646" s="6" t="s">
        <v>18997</v>
      </c>
      <c r="D646" s="11">
        <f t="shared" si="20"/>
        <v>75.180000000000007</v>
      </c>
      <c r="F646" s="802">
        <v>75.180000000000007</v>
      </c>
      <c r="G646" s="802">
        <v>75.180000000000007</v>
      </c>
      <c r="H646" t="b">
        <f t="shared" si="21"/>
        <v>1</v>
      </c>
    </row>
    <row r="647" spans="1:8" x14ac:dyDescent="0.25">
      <c r="A647" s="4">
        <v>39203</v>
      </c>
      <c r="B647" s="8" t="s">
        <v>19649</v>
      </c>
      <c r="C647" s="4" t="s">
        <v>18997</v>
      </c>
      <c r="D647" s="11">
        <f t="shared" si="20"/>
        <v>60.7</v>
      </c>
      <c r="F647" s="803">
        <v>60.7</v>
      </c>
      <c r="G647" s="803">
        <v>60.7</v>
      </c>
      <c r="H647" t="b">
        <f t="shared" si="21"/>
        <v>1</v>
      </c>
    </row>
    <row r="648" spans="1:8" x14ac:dyDescent="0.25">
      <c r="A648" s="6">
        <v>39202</v>
      </c>
      <c r="B648" s="9" t="s">
        <v>19650</v>
      </c>
      <c r="C648" s="6" t="s">
        <v>18997</v>
      </c>
      <c r="D648" s="11">
        <f t="shared" si="20"/>
        <v>71.31</v>
      </c>
      <c r="F648" s="802">
        <v>71.31</v>
      </c>
      <c r="G648" s="802">
        <v>71.31</v>
      </c>
      <c r="H648" t="b">
        <f t="shared" si="21"/>
        <v>1</v>
      </c>
    </row>
    <row r="649" spans="1:8" x14ac:dyDescent="0.25">
      <c r="A649" s="4">
        <v>39205</v>
      </c>
      <c r="B649" s="8" t="s">
        <v>19651</v>
      </c>
      <c r="C649" s="4" t="s">
        <v>18997</v>
      </c>
      <c r="D649" s="11">
        <f t="shared" si="20"/>
        <v>118.97</v>
      </c>
      <c r="F649" s="803">
        <v>118.97</v>
      </c>
      <c r="G649" s="803">
        <v>118.97</v>
      </c>
      <c r="H649" t="b">
        <f t="shared" si="21"/>
        <v>1</v>
      </c>
    </row>
    <row r="650" spans="1:8" x14ac:dyDescent="0.25">
      <c r="A650" s="6">
        <v>39204</v>
      </c>
      <c r="B650" s="9" t="s">
        <v>19652</v>
      </c>
      <c r="C650" s="6" t="s">
        <v>18997</v>
      </c>
      <c r="D650" s="11">
        <f t="shared" si="20"/>
        <v>121.85</v>
      </c>
      <c r="F650" s="802">
        <v>121.85</v>
      </c>
      <c r="G650" s="802">
        <v>121.85</v>
      </c>
      <c r="H650" t="b">
        <f t="shared" si="21"/>
        <v>1</v>
      </c>
    </row>
    <row r="651" spans="1:8" x14ac:dyDescent="0.25">
      <c r="A651" s="4">
        <v>39206</v>
      </c>
      <c r="B651" s="8" t="s">
        <v>19653</v>
      </c>
      <c r="C651" s="4" t="s">
        <v>18997</v>
      </c>
      <c r="D651" s="11">
        <f t="shared" si="20"/>
        <v>115.6</v>
      </c>
      <c r="F651" s="803">
        <v>115.6</v>
      </c>
      <c r="G651" s="803">
        <v>115.6</v>
      </c>
      <c r="H651" t="b">
        <f t="shared" si="21"/>
        <v>1</v>
      </c>
    </row>
    <row r="652" spans="1:8" x14ac:dyDescent="0.25">
      <c r="A652" s="6">
        <v>798</v>
      </c>
      <c r="B652" s="9" t="s">
        <v>19654</v>
      </c>
      <c r="C652" s="6" t="s">
        <v>18997</v>
      </c>
      <c r="D652" s="11">
        <f t="shared" si="20"/>
        <v>1.0900000000000001</v>
      </c>
      <c r="F652" s="802">
        <v>1.0900000000000001</v>
      </c>
      <c r="G652" s="802">
        <v>1.0900000000000001</v>
      </c>
      <c r="H652" t="b">
        <f t="shared" si="21"/>
        <v>1</v>
      </c>
    </row>
    <row r="653" spans="1:8" x14ac:dyDescent="0.25">
      <c r="A653" s="4">
        <v>797</v>
      </c>
      <c r="B653" s="8" t="s">
        <v>19655</v>
      </c>
      <c r="C653" s="4" t="s">
        <v>18997</v>
      </c>
      <c r="D653" s="11">
        <f t="shared" si="20"/>
        <v>7.92</v>
      </c>
      <c r="F653" s="803">
        <v>7.92</v>
      </c>
      <c r="G653" s="803">
        <v>7.92</v>
      </c>
      <c r="H653" t="b">
        <f t="shared" si="21"/>
        <v>1</v>
      </c>
    </row>
    <row r="654" spans="1:8" x14ac:dyDescent="0.25">
      <c r="A654" s="6">
        <v>796</v>
      </c>
      <c r="B654" s="9" t="s">
        <v>19656</v>
      </c>
      <c r="C654" s="6" t="s">
        <v>18997</v>
      </c>
      <c r="D654" s="11">
        <f t="shared" si="20"/>
        <v>6.73</v>
      </c>
      <c r="F654" s="802">
        <v>6.73</v>
      </c>
      <c r="G654" s="802">
        <v>6.73</v>
      </c>
      <c r="H654" t="b">
        <f t="shared" si="21"/>
        <v>1</v>
      </c>
    </row>
    <row r="655" spans="1:8" x14ac:dyDescent="0.25">
      <c r="A655" s="4">
        <v>799</v>
      </c>
      <c r="B655" s="8" t="s">
        <v>19657</v>
      </c>
      <c r="C655" s="4" t="s">
        <v>18997</v>
      </c>
      <c r="D655" s="11">
        <f t="shared" si="20"/>
        <v>3.25</v>
      </c>
      <c r="F655" s="803">
        <v>3.25</v>
      </c>
      <c r="G655" s="803">
        <v>3.25</v>
      </c>
      <c r="H655" t="b">
        <f t="shared" si="21"/>
        <v>1</v>
      </c>
    </row>
    <row r="656" spans="1:8" x14ac:dyDescent="0.25">
      <c r="A656" s="6">
        <v>792</v>
      </c>
      <c r="B656" s="9" t="s">
        <v>19658</v>
      </c>
      <c r="C656" s="6" t="s">
        <v>18997</v>
      </c>
      <c r="D656" s="11">
        <f t="shared" si="20"/>
        <v>3.15</v>
      </c>
      <c r="F656" s="802">
        <v>3.15</v>
      </c>
      <c r="G656" s="802">
        <v>3.15</v>
      </c>
      <c r="H656" t="b">
        <f t="shared" si="21"/>
        <v>1</v>
      </c>
    </row>
    <row r="657" spans="1:8" x14ac:dyDescent="0.25">
      <c r="A657" s="4">
        <v>38001</v>
      </c>
      <c r="B657" s="8" t="s">
        <v>19659</v>
      </c>
      <c r="C657" s="4" t="s">
        <v>18997</v>
      </c>
      <c r="D657" s="11">
        <f t="shared" si="20"/>
        <v>0.95</v>
      </c>
      <c r="F657" s="803">
        <v>0.95</v>
      </c>
      <c r="G657" s="803">
        <v>0.95</v>
      </c>
      <c r="H657" t="b">
        <f t="shared" si="21"/>
        <v>1</v>
      </c>
    </row>
    <row r="658" spans="1:8" x14ac:dyDescent="0.25">
      <c r="A658" s="6">
        <v>38002</v>
      </c>
      <c r="B658" s="9" t="s">
        <v>19660</v>
      </c>
      <c r="C658" s="6" t="s">
        <v>18997</v>
      </c>
      <c r="D658" s="11">
        <f t="shared" si="20"/>
        <v>3.32</v>
      </c>
      <c r="F658" s="802">
        <v>3.32</v>
      </c>
      <c r="G658" s="802">
        <v>3.32</v>
      </c>
      <c r="H658" t="b">
        <f t="shared" si="21"/>
        <v>1</v>
      </c>
    </row>
    <row r="659" spans="1:8" x14ac:dyDescent="0.25">
      <c r="A659" s="4">
        <v>38003</v>
      </c>
      <c r="B659" s="8" t="s">
        <v>19661</v>
      </c>
      <c r="C659" s="4" t="s">
        <v>18997</v>
      </c>
      <c r="D659" s="11">
        <f t="shared" si="20"/>
        <v>22.66</v>
      </c>
      <c r="F659" s="803">
        <v>22.66</v>
      </c>
      <c r="G659" s="803">
        <v>22.66</v>
      </c>
      <c r="H659" t="b">
        <f t="shared" si="21"/>
        <v>1</v>
      </c>
    </row>
    <row r="660" spans="1:8" x14ac:dyDescent="0.25">
      <c r="A660" s="6">
        <v>38004</v>
      </c>
      <c r="B660" s="9" t="s">
        <v>19662</v>
      </c>
      <c r="C660" s="6" t="s">
        <v>18997</v>
      </c>
      <c r="D660" s="11">
        <f t="shared" si="20"/>
        <v>26.06</v>
      </c>
      <c r="F660" s="802">
        <v>26.06</v>
      </c>
      <c r="G660" s="802">
        <v>26.06</v>
      </c>
      <c r="H660" t="b">
        <f t="shared" si="21"/>
        <v>1</v>
      </c>
    </row>
    <row r="661" spans="1:8" x14ac:dyDescent="0.25">
      <c r="A661" s="4">
        <v>44263</v>
      </c>
      <c r="B661" s="8" t="s">
        <v>19663</v>
      </c>
      <c r="C661" s="4" t="s">
        <v>18997</v>
      </c>
      <c r="D661" s="11">
        <f t="shared" si="20"/>
        <v>46.78</v>
      </c>
      <c r="F661" s="803">
        <v>46.78</v>
      </c>
      <c r="G661" s="803">
        <v>46.78</v>
      </c>
      <c r="H661" t="b">
        <f t="shared" si="21"/>
        <v>1</v>
      </c>
    </row>
    <row r="662" spans="1:8" x14ac:dyDescent="0.25">
      <c r="A662" s="6">
        <v>36327</v>
      </c>
      <c r="B662" s="9" t="s">
        <v>19664</v>
      </c>
      <c r="C662" s="6" t="s">
        <v>18997</v>
      </c>
      <c r="D662" s="11">
        <f t="shared" si="20"/>
        <v>3.75</v>
      </c>
      <c r="F662" s="802">
        <v>3.75</v>
      </c>
      <c r="G662" s="802">
        <v>3.75</v>
      </c>
      <c r="H662" t="b">
        <f t="shared" si="21"/>
        <v>1</v>
      </c>
    </row>
    <row r="663" spans="1:8" x14ac:dyDescent="0.25">
      <c r="A663" s="4">
        <v>38992</v>
      </c>
      <c r="B663" s="8" t="s">
        <v>19665</v>
      </c>
      <c r="C663" s="4" t="s">
        <v>18997</v>
      </c>
      <c r="D663" s="11">
        <f t="shared" si="20"/>
        <v>4.5599999999999996</v>
      </c>
      <c r="F663" s="803">
        <v>4.5599999999999996</v>
      </c>
      <c r="G663" s="803">
        <v>4.5599999999999996</v>
      </c>
      <c r="H663" t="b">
        <f t="shared" si="21"/>
        <v>1</v>
      </c>
    </row>
    <row r="664" spans="1:8" x14ac:dyDescent="0.25">
      <c r="A664" s="6">
        <v>38993</v>
      </c>
      <c r="B664" s="9" t="s">
        <v>19666</v>
      </c>
      <c r="C664" s="6" t="s">
        <v>18997</v>
      </c>
      <c r="D664" s="11">
        <f t="shared" si="20"/>
        <v>11.85</v>
      </c>
      <c r="F664" s="802">
        <v>11.85</v>
      </c>
      <c r="G664" s="802">
        <v>11.85</v>
      </c>
      <c r="H664" t="b">
        <f t="shared" si="21"/>
        <v>1</v>
      </c>
    </row>
    <row r="665" spans="1:8" x14ac:dyDescent="0.25">
      <c r="A665" s="4">
        <v>44175</v>
      </c>
      <c r="B665" s="8" t="s">
        <v>19667</v>
      </c>
      <c r="C665" s="4" t="s">
        <v>18997</v>
      </c>
      <c r="D665" s="11">
        <f t="shared" si="20"/>
        <v>20.68</v>
      </c>
      <c r="F665" s="803">
        <v>20.68</v>
      </c>
      <c r="G665" s="803">
        <v>20.68</v>
      </c>
      <c r="H665" t="b">
        <f t="shared" si="21"/>
        <v>1</v>
      </c>
    </row>
    <row r="666" spans="1:8" x14ac:dyDescent="0.25">
      <c r="A666" s="6">
        <v>44177</v>
      </c>
      <c r="B666" s="9" t="s">
        <v>19668</v>
      </c>
      <c r="C666" s="6" t="s">
        <v>18997</v>
      </c>
      <c r="D666" s="11">
        <f t="shared" si="20"/>
        <v>15.45</v>
      </c>
      <c r="F666" s="802">
        <v>15.45</v>
      </c>
      <c r="G666" s="802">
        <v>15.45</v>
      </c>
      <c r="H666" t="b">
        <f t="shared" si="21"/>
        <v>1</v>
      </c>
    </row>
    <row r="667" spans="1:8" x14ac:dyDescent="0.25">
      <c r="A667" s="4">
        <v>38418</v>
      </c>
      <c r="B667" s="8" t="s">
        <v>19669</v>
      </c>
      <c r="C667" s="4" t="s">
        <v>18997</v>
      </c>
      <c r="D667" s="11">
        <f t="shared" si="20"/>
        <v>4.74</v>
      </c>
      <c r="F667" s="803">
        <v>4.74</v>
      </c>
      <c r="G667" s="803">
        <v>4.74</v>
      </c>
      <c r="H667" t="b">
        <f t="shared" si="21"/>
        <v>1</v>
      </c>
    </row>
    <row r="668" spans="1:8" x14ac:dyDescent="0.25">
      <c r="A668" s="6">
        <v>39178</v>
      </c>
      <c r="B668" s="9" t="s">
        <v>19670</v>
      </c>
      <c r="C668" s="6" t="s">
        <v>18997</v>
      </c>
      <c r="D668" s="11">
        <f t="shared" si="20"/>
        <v>2.0499999999999998</v>
      </c>
      <c r="F668" s="802">
        <v>2.0499999999999998</v>
      </c>
      <c r="G668" s="802">
        <v>2.0499999999999998</v>
      </c>
      <c r="H668" t="b">
        <f t="shared" si="21"/>
        <v>1</v>
      </c>
    </row>
    <row r="669" spans="1:8" x14ac:dyDescent="0.25">
      <c r="A669" s="4">
        <v>39177</v>
      </c>
      <c r="B669" s="8" t="s">
        <v>19671</v>
      </c>
      <c r="C669" s="4" t="s">
        <v>18997</v>
      </c>
      <c r="D669" s="11">
        <f t="shared" si="20"/>
        <v>1.86</v>
      </c>
      <c r="F669" s="803">
        <v>1.86</v>
      </c>
      <c r="G669" s="803">
        <v>1.86</v>
      </c>
      <c r="H669" t="b">
        <f t="shared" si="21"/>
        <v>1</v>
      </c>
    </row>
    <row r="670" spans="1:8" x14ac:dyDescent="0.25">
      <c r="A670" s="6">
        <v>39174</v>
      </c>
      <c r="B670" s="9" t="s">
        <v>19672</v>
      </c>
      <c r="C670" s="6" t="s">
        <v>18997</v>
      </c>
      <c r="D670" s="11">
        <f t="shared" si="20"/>
        <v>0.93</v>
      </c>
      <c r="F670" s="802">
        <v>0.93</v>
      </c>
      <c r="G670" s="802">
        <v>0.93</v>
      </c>
      <c r="H670" t="b">
        <f t="shared" si="21"/>
        <v>1</v>
      </c>
    </row>
    <row r="671" spans="1:8" x14ac:dyDescent="0.25">
      <c r="A671" s="4">
        <v>39176</v>
      </c>
      <c r="B671" s="8" t="s">
        <v>19673</v>
      </c>
      <c r="C671" s="4" t="s">
        <v>18997</v>
      </c>
      <c r="D671" s="11">
        <f t="shared" si="20"/>
        <v>1.22</v>
      </c>
      <c r="F671" s="803">
        <v>1.22</v>
      </c>
      <c r="G671" s="803">
        <v>1.22</v>
      </c>
      <c r="H671" t="b">
        <f t="shared" si="21"/>
        <v>1</v>
      </c>
    </row>
    <row r="672" spans="1:8" x14ac:dyDescent="0.25">
      <c r="A672" s="6">
        <v>39180</v>
      </c>
      <c r="B672" s="9" t="s">
        <v>19674</v>
      </c>
      <c r="C672" s="6" t="s">
        <v>18997</v>
      </c>
      <c r="D672" s="11">
        <f t="shared" si="20"/>
        <v>5.58</v>
      </c>
      <c r="F672" s="802">
        <v>5.58</v>
      </c>
      <c r="G672" s="802">
        <v>5.58</v>
      </c>
      <c r="H672" t="b">
        <f t="shared" si="21"/>
        <v>1</v>
      </c>
    </row>
    <row r="673" spans="1:8" x14ac:dyDescent="0.25">
      <c r="A673" s="4">
        <v>39179</v>
      </c>
      <c r="B673" s="8" t="s">
        <v>19675</v>
      </c>
      <c r="C673" s="4" t="s">
        <v>18997</v>
      </c>
      <c r="D673" s="11">
        <f t="shared" si="20"/>
        <v>4.9400000000000004</v>
      </c>
      <c r="F673" s="803">
        <v>4.9400000000000004</v>
      </c>
      <c r="G673" s="803">
        <v>4.9400000000000004</v>
      </c>
      <c r="H673" t="b">
        <f t="shared" si="21"/>
        <v>1</v>
      </c>
    </row>
    <row r="674" spans="1:8" x14ac:dyDescent="0.25">
      <c r="A674" s="6">
        <v>39175</v>
      </c>
      <c r="B674" s="9" t="s">
        <v>19676</v>
      </c>
      <c r="C674" s="6" t="s">
        <v>18997</v>
      </c>
      <c r="D674" s="11">
        <f t="shared" si="20"/>
        <v>1.1299999999999999</v>
      </c>
      <c r="F674" s="802">
        <v>1.1299999999999999</v>
      </c>
      <c r="G674" s="802">
        <v>1.1299999999999999</v>
      </c>
      <c r="H674" t="b">
        <f t="shared" si="21"/>
        <v>1</v>
      </c>
    </row>
    <row r="675" spans="1:8" x14ac:dyDescent="0.25">
      <c r="A675" s="4">
        <v>39217</v>
      </c>
      <c r="B675" s="8" t="s">
        <v>19677</v>
      </c>
      <c r="C675" s="4" t="s">
        <v>18997</v>
      </c>
      <c r="D675" s="11">
        <f t="shared" si="20"/>
        <v>0.87</v>
      </c>
      <c r="F675" s="803">
        <v>0.87</v>
      </c>
      <c r="G675" s="803">
        <v>0.87</v>
      </c>
      <c r="H675" t="b">
        <f t="shared" si="21"/>
        <v>1</v>
      </c>
    </row>
    <row r="676" spans="1:8" x14ac:dyDescent="0.25">
      <c r="A676" s="6">
        <v>39181</v>
      </c>
      <c r="B676" s="9" t="s">
        <v>19678</v>
      </c>
      <c r="C676" s="6" t="s">
        <v>18997</v>
      </c>
      <c r="D676" s="11">
        <f t="shared" si="20"/>
        <v>7.49</v>
      </c>
      <c r="F676" s="802">
        <v>7.49</v>
      </c>
      <c r="G676" s="802">
        <v>7.49</v>
      </c>
      <c r="H676" t="b">
        <f t="shared" si="21"/>
        <v>1</v>
      </c>
    </row>
    <row r="677" spans="1:8" x14ac:dyDescent="0.25">
      <c r="A677" s="4">
        <v>39182</v>
      </c>
      <c r="B677" s="8" t="s">
        <v>19679</v>
      </c>
      <c r="C677" s="4" t="s">
        <v>18997</v>
      </c>
      <c r="D677" s="11">
        <f t="shared" si="20"/>
        <v>10.53</v>
      </c>
      <c r="F677" s="803">
        <v>10.53</v>
      </c>
      <c r="G677" s="803">
        <v>10.53</v>
      </c>
      <c r="H677" t="b">
        <f t="shared" si="21"/>
        <v>1</v>
      </c>
    </row>
    <row r="678" spans="1:8" ht="30" x14ac:dyDescent="0.25">
      <c r="A678" s="6">
        <v>12616</v>
      </c>
      <c r="B678" s="9" t="s">
        <v>19680</v>
      </c>
      <c r="C678" s="6" t="s">
        <v>18997</v>
      </c>
      <c r="D678" s="11">
        <f t="shared" si="20"/>
        <v>14.62</v>
      </c>
      <c r="F678" s="802">
        <v>14.62</v>
      </c>
      <c r="G678" s="802">
        <v>14.62</v>
      </c>
      <c r="H678" t="b">
        <f t="shared" si="21"/>
        <v>1</v>
      </c>
    </row>
    <row r="679" spans="1:8" ht="30" x14ac:dyDescent="0.25">
      <c r="A679" s="4">
        <v>1049</v>
      </c>
      <c r="B679" s="8" t="s">
        <v>19681</v>
      </c>
      <c r="C679" s="4" t="s">
        <v>18997</v>
      </c>
      <c r="D679" s="11">
        <f t="shared" si="20"/>
        <v>8.81</v>
      </c>
      <c r="F679" s="803">
        <v>8.81</v>
      </c>
      <c r="G679" s="803">
        <v>8.81</v>
      </c>
      <c r="H679" t="b">
        <f t="shared" si="21"/>
        <v>1</v>
      </c>
    </row>
    <row r="680" spans="1:8" ht="30" x14ac:dyDescent="0.25">
      <c r="A680" s="6">
        <v>1099</v>
      </c>
      <c r="B680" s="9" t="s">
        <v>19682</v>
      </c>
      <c r="C680" s="6" t="s">
        <v>18997</v>
      </c>
      <c r="D680" s="11">
        <f t="shared" si="20"/>
        <v>6.74</v>
      </c>
      <c r="F680" s="802">
        <v>6.74</v>
      </c>
      <c r="G680" s="802">
        <v>6.74</v>
      </c>
      <c r="H680" t="b">
        <f t="shared" si="21"/>
        <v>1</v>
      </c>
    </row>
    <row r="681" spans="1:8" ht="30" x14ac:dyDescent="0.25">
      <c r="A681" s="4">
        <v>39678</v>
      </c>
      <c r="B681" s="8" t="s">
        <v>19683</v>
      </c>
      <c r="C681" s="4" t="s">
        <v>18997</v>
      </c>
      <c r="D681" s="11">
        <f t="shared" si="20"/>
        <v>2.72</v>
      </c>
      <c r="F681" s="803">
        <v>2.72</v>
      </c>
      <c r="G681" s="803">
        <v>2.72</v>
      </c>
      <c r="H681" t="b">
        <f t="shared" si="21"/>
        <v>1</v>
      </c>
    </row>
    <row r="682" spans="1:8" ht="30" x14ac:dyDescent="0.25">
      <c r="A682" s="6">
        <v>1050</v>
      </c>
      <c r="B682" s="9" t="s">
        <v>19684</v>
      </c>
      <c r="C682" s="6" t="s">
        <v>18997</v>
      </c>
      <c r="D682" s="11">
        <f t="shared" si="20"/>
        <v>4.6100000000000003</v>
      </c>
      <c r="F682" s="802">
        <v>4.6100000000000003</v>
      </c>
      <c r="G682" s="802">
        <v>4.6100000000000003</v>
      </c>
      <c r="H682" t="b">
        <f t="shared" si="21"/>
        <v>1</v>
      </c>
    </row>
    <row r="683" spans="1:8" ht="30" x14ac:dyDescent="0.25">
      <c r="A683" s="4">
        <v>1101</v>
      </c>
      <c r="B683" s="8" t="s">
        <v>19685</v>
      </c>
      <c r="C683" s="4" t="s">
        <v>18997</v>
      </c>
      <c r="D683" s="11">
        <f t="shared" si="20"/>
        <v>29.07</v>
      </c>
      <c r="F683" s="803">
        <v>29.07</v>
      </c>
      <c r="G683" s="803">
        <v>29.07</v>
      </c>
      <c r="H683" t="b">
        <f t="shared" si="21"/>
        <v>1</v>
      </c>
    </row>
    <row r="684" spans="1:8" ht="30" x14ac:dyDescent="0.25">
      <c r="A684" s="6">
        <v>1100</v>
      </c>
      <c r="B684" s="9" t="s">
        <v>19686</v>
      </c>
      <c r="C684" s="6" t="s">
        <v>18997</v>
      </c>
      <c r="D684" s="11">
        <f t="shared" si="20"/>
        <v>15</v>
      </c>
      <c r="F684" s="802">
        <v>15</v>
      </c>
      <c r="G684" s="802">
        <v>15</v>
      </c>
      <c r="H684" t="b">
        <f t="shared" si="21"/>
        <v>1</v>
      </c>
    </row>
    <row r="685" spans="1:8" ht="30" x14ac:dyDescent="0.25">
      <c r="A685" s="4">
        <v>39679</v>
      </c>
      <c r="B685" s="8" t="s">
        <v>19687</v>
      </c>
      <c r="C685" s="4" t="s">
        <v>18997</v>
      </c>
      <c r="D685" s="11">
        <f t="shared" si="20"/>
        <v>57.94</v>
      </c>
      <c r="F685" s="803">
        <v>57.94</v>
      </c>
      <c r="G685" s="803">
        <v>57.94</v>
      </c>
      <c r="H685" t="b">
        <f t="shared" si="21"/>
        <v>1</v>
      </c>
    </row>
    <row r="686" spans="1:8" ht="30" x14ac:dyDescent="0.25">
      <c r="A686" s="6">
        <v>1098</v>
      </c>
      <c r="B686" s="9" t="s">
        <v>19688</v>
      </c>
      <c r="C686" s="6" t="s">
        <v>18997</v>
      </c>
      <c r="D686" s="11">
        <f t="shared" si="20"/>
        <v>3.6</v>
      </c>
      <c r="F686" s="802">
        <v>3.6</v>
      </c>
      <c r="G686" s="802">
        <v>3.6</v>
      </c>
      <c r="H686" t="b">
        <f t="shared" si="21"/>
        <v>1</v>
      </c>
    </row>
    <row r="687" spans="1:8" ht="30" x14ac:dyDescent="0.25">
      <c r="A687" s="4">
        <v>1102</v>
      </c>
      <c r="B687" s="8" t="s">
        <v>19689</v>
      </c>
      <c r="C687" s="4" t="s">
        <v>18997</v>
      </c>
      <c r="D687" s="11">
        <f t="shared" si="20"/>
        <v>43.35</v>
      </c>
      <c r="F687" s="803">
        <v>43.35</v>
      </c>
      <c r="G687" s="803">
        <v>43.35</v>
      </c>
      <c r="H687" t="b">
        <f t="shared" si="21"/>
        <v>1</v>
      </c>
    </row>
    <row r="688" spans="1:8" ht="30" x14ac:dyDescent="0.25">
      <c r="A688" s="6">
        <v>1051</v>
      </c>
      <c r="B688" s="9" t="s">
        <v>19690</v>
      </c>
      <c r="C688" s="6" t="s">
        <v>18997</v>
      </c>
      <c r="D688" s="11">
        <f t="shared" si="20"/>
        <v>63.01</v>
      </c>
      <c r="F688" s="802">
        <v>63.01</v>
      </c>
      <c r="G688" s="802">
        <v>63.01</v>
      </c>
      <c r="H688" t="b">
        <f t="shared" si="21"/>
        <v>1</v>
      </c>
    </row>
    <row r="689" spans="1:8" x14ac:dyDescent="0.25">
      <c r="A689" s="4">
        <v>37399</v>
      </c>
      <c r="B689" s="8" t="s">
        <v>19691</v>
      </c>
      <c r="C689" s="4" t="s">
        <v>18997</v>
      </c>
      <c r="D689" s="11">
        <f t="shared" si="20"/>
        <v>19.91</v>
      </c>
      <c r="F689" s="803">
        <v>19.91</v>
      </c>
      <c r="G689" s="803">
        <v>19.91</v>
      </c>
      <c r="H689" t="b">
        <f t="shared" si="21"/>
        <v>1</v>
      </c>
    </row>
    <row r="690" spans="1:8" x14ac:dyDescent="0.25">
      <c r="A690" s="6">
        <v>43834</v>
      </c>
      <c r="B690" s="9" t="s">
        <v>19692</v>
      </c>
      <c r="C690" s="6" t="s">
        <v>1349</v>
      </c>
      <c r="D690" s="11">
        <f t="shared" si="20"/>
        <v>23.25</v>
      </c>
      <c r="F690" s="802">
        <v>23.25</v>
      </c>
      <c r="G690" s="802">
        <v>23.25</v>
      </c>
      <c r="H690" t="b">
        <f t="shared" si="21"/>
        <v>1</v>
      </c>
    </row>
    <row r="691" spans="1:8" x14ac:dyDescent="0.25">
      <c r="A691" s="4">
        <v>43835</v>
      </c>
      <c r="B691" s="8" t="s">
        <v>19693</v>
      </c>
      <c r="C691" s="4" t="s">
        <v>1349</v>
      </c>
      <c r="D691" s="11">
        <f t="shared" si="20"/>
        <v>2.08</v>
      </c>
      <c r="F691" s="803">
        <v>2.08</v>
      </c>
      <c r="G691" s="803">
        <v>2.08</v>
      </c>
      <c r="H691" t="b">
        <f t="shared" si="21"/>
        <v>1</v>
      </c>
    </row>
    <row r="692" spans="1:8" x14ac:dyDescent="0.25">
      <c r="A692" s="6">
        <v>43833</v>
      </c>
      <c r="B692" s="9" t="s">
        <v>19694</v>
      </c>
      <c r="C692" s="6" t="s">
        <v>1349</v>
      </c>
      <c r="D692" s="11">
        <f t="shared" si="20"/>
        <v>2.16</v>
      </c>
      <c r="F692" s="802">
        <v>2.16</v>
      </c>
      <c r="G692" s="802">
        <v>2.16</v>
      </c>
      <c r="H692" t="b">
        <f t="shared" si="21"/>
        <v>1</v>
      </c>
    </row>
    <row r="693" spans="1:8" x14ac:dyDescent="0.25">
      <c r="A693" s="4">
        <v>41955</v>
      </c>
      <c r="B693" s="8" t="s">
        <v>19695</v>
      </c>
      <c r="C693" s="4" t="s">
        <v>19044</v>
      </c>
      <c r="D693" s="11">
        <f t="shared" si="20"/>
        <v>83.34</v>
      </c>
      <c r="F693" s="803">
        <v>83.34</v>
      </c>
      <c r="G693" s="803">
        <v>83.34</v>
      </c>
      <c r="H693" t="b">
        <f t="shared" si="21"/>
        <v>1</v>
      </c>
    </row>
    <row r="694" spans="1:8" x14ac:dyDescent="0.25">
      <c r="A694" s="6">
        <v>41953</v>
      </c>
      <c r="B694" s="9" t="s">
        <v>19696</v>
      </c>
      <c r="C694" s="6" t="s">
        <v>19044</v>
      </c>
      <c r="D694" s="11">
        <f t="shared" si="20"/>
        <v>79.53</v>
      </c>
      <c r="F694" s="802">
        <v>79.53</v>
      </c>
      <c r="G694" s="802">
        <v>79.53</v>
      </c>
      <c r="H694" t="b">
        <f t="shared" si="21"/>
        <v>1</v>
      </c>
    </row>
    <row r="695" spans="1:8" x14ac:dyDescent="0.25">
      <c r="A695" s="4">
        <v>41954</v>
      </c>
      <c r="B695" s="8" t="s">
        <v>19697</v>
      </c>
      <c r="C695" s="4" t="s">
        <v>19044</v>
      </c>
      <c r="D695" s="11">
        <f t="shared" si="20"/>
        <v>78.77</v>
      </c>
      <c r="F695" s="803">
        <v>78.77</v>
      </c>
      <c r="G695" s="803">
        <v>78.77</v>
      </c>
      <c r="H695" t="b">
        <f t="shared" si="21"/>
        <v>1</v>
      </c>
    </row>
    <row r="696" spans="1:8" x14ac:dyDescent="0.25">
      <c r="A696" s="6">
        <v>25004</v>
      </c>
      <c r="B696" s="9" t="s">
        <v>19698</v>
      </c>
      <c r="C696" s="6" t="s">
        <v>19044</v>
      </c>
      <c r="D696" s="11">
        <f t="shared" si="20"/>
        <v>46.09</v>
      </c>
      <c r="F696" s="802">
        <v>46.09</v>
      </c>
      <c r="G696" s="802">
        <v>46.09</v>
      </c>
      <c r="H696" t="b">
        <f t="shared" si="21"/>
        <v>1</v>
      </c>
    </row>
    <row r="697" spans="1:8" x14ac:dyDescent="0.25">
      <c r="A697" s="4">
        <v>25002</v>
      </c>
      <c r="B697" s="8" t="s">
        <v>19699</v>
      </c>
      <c r="C697" s="4" t="s">
        <v>19044</v>
      </c>
      <c r="D697" s="11">
        <f t="shared" si="20"/>
        <v>46.09</v>
      </c>
      <c r="F697" s="803">
        <v>46.09</v>
      </c>
      <c r="G697" s="803">
        <v>46.09</v>
      </c>
      <c r="H697" t="b">
        <f t="shared" si="21"/>
        <v>1</v>
      </c>
    </row>
    <row r="698" spans="1:8" x14ac:dyDescent="0.25">
      <c r="A698" s="6">
        <v>37409</v>
      </c>
      <c r="B698" s="9" t="s">
        <v>19700</v>
      </c>
      <c r="C698" s="6" t="s">
        <v>19044</v>
      </c>
      <c r="D698" s="11">
        <f t="shared" si="20"/>
        <v>46.09</v>
      </c>
      <c r="F698" s="802">
        <v>46.09</v>
      </c>
      <c r="G698" s="802">
        <v>46.09</v>
      </c>
      <c r="H698" t="b">
        <f t="shared" si="21"/>
        <v>1</v>
      </c>
    </row>
    <row r="699" spans="1:8" x14ac:dyDescent="0.25">
      <c r="A699" s="4">
        <v>841</v>
      </c>
      <c r="B699" s="8" t="s">
        <v>19701</v>
      </c>
      <c r="C699" s="4" t="s">
        <v>19044</v>
      </c>
      <c r="D699" s="11">
        <f t="shared" si="20"/>
        <v>46.65</v>
      </c>
      <c r="F699" s="803">
        <v>46.65</v>
      </c>
      <c r="G699" s="803">
        <v>46.65</v>
      </c>
      <c r="H699" t="b">
        <f t="shared" si="21"/>
        <v>1</v>
      </c>
    </row>
    <row r="700" spans="1:8" x14ac:dyDescent="0.25">
      <c r="A700" s="6">
        <v>25005</v>
      </c>
      <c r="B700" s="9" t="s">
        <v>19702</v>
      </c>
      <c r="C700" s="6" t="s">
        <v>19044</v>
      </c>
      <c r="D700" s="11">
        <f t="shared" si="20"/>
        <v>50.57</v>
      </c>
      <c r="F700" s="802">
        <v>50.57</v>
      </c>
      <c r="G700" s="802">
        <v>50.57</v>
      </c>
      <c r="H700" t="b">
        <f t="shared" si="21"/>
        <v>1</v>
      </c>
    </row>
    <row r="701" spans="1:8" x14ac:dyDescent="0.25">
      <c r="A701" s="4">
        <v>25003</v>
      </c>
      <c r="B701" s="8" t="s">
        <v>19703</v>
      </c>
      <c r="C701" s="4" t="s">
        <v>19044</v>
      </c>
      <c r="D701" s="11">
        <f t="shared" si="20"/>
        <v>51.33</v>
      </c>
      <c r="F701" s="803">
        <v>51.33</v>
      </c>
      <c r="G701" s="803">
        <v>51.33</v>
      </c>
      <c r="H701" t="b">
        <f t="shared" si="21"/>
        <v>1</v>
      </c>
    </row>
    <row r="702" spans="1:8" x14ac:dyDescent="0.25">
      <c r="A702" s="6">
        <v>37410</v>
      </c>
      <c r="B702" s="9" t="s">
        <v>19704</v>
      </c>
      <c r="C702" s="6" t="s">
        <v>19044</v>
      </c>
      <c r="D702" s="11">
        <f t="shared" si="20"/>
        <v>50.57</v>
      </c>
      <c r="F702" s="802">
        <v>50.57</v>
      </c>
      <c r="G702" s="802">
        <v>50.57</v>
      </c>
      <c r="H702" t="b">
        <f t="shared" si="21"/>
        <v>1</v>
      </c>
    </row>
    <row r="703" spans="1:8" x14ac:dyDescent="0.25">
      <c r="A703" s="4">
        <v>842</v>
      </c>
      <c r="B703" s="8" t="s">
        <v>19705</v>
      </c>
      <c r="C703" s="4" t="s">
        <v>19044</v>
      </c>
      <c r="D703" s="11">
        <f t="shared" si="20"/>
        <v>51.29</v>
      </c>
      <c r="F703" s="803">
        <v>51.29</v>
      </c>
      <c r="G703" s="803">
        <v>51.29</v>
      </c>
      <c r="H703" t="b">
        <f t="shared" si="21"/>
        <v>1</v>
      </c>
    </row>
    <row r="704" spans="1:8" x14ac:dyDescent="0.25">
      <c r="A704" s="6">
        <v>44391</v>
      </c>
      <c r="B704" s="9" t="s">
        <v>19706</v>
      </c>
      <c r="C704" s="6" t="s">
        <v>1349</v>
      </c>
      <c r="D704" s="11">
        <f t="shared" si="20"/>
        <v>109.29</v>
      </c>
      <c r="F704" s="802">
        <v>109.29</v>
      </c>
      <c r="G704" s="802">
        <v>109.29</v>
      </c>
      <c r="H704" t="b">
        <f t="shared" si="21"/>
        <v>1</v>
      </c>
    </row>
    <row r="705" spans="1:8" x14ac:dyDescent="0.25">
      <c r="A705" s="4">
        <v>44388</v>
      </c>
      <c r="B705" s="8" t="s">
        <v>19707</v>
      </c>
      <c r="C705" s="4" t="s">
        <v>1349</v>
      </c>
      <c r="D705" s="11">
        <f t="shared" si="20"/>
        <v>2.36</v>
      </c>
      <c r="F705" s="803">
        <v>2.36</v>
      </c>
      <c r="G705" s="803">
        <v>2.36</v>
      </c>
      <c r="H705" t="b">
        <f t="shared" si="21"/>
        <v>1</v>
      </c>
    </row>
    <row r="706" spans="1:8" x14ac:dyDescent="0.25">
      <c r="A706" s="6">
        <v>44392</v>
      </c>
      <c r="B706" s="9" t="s">
        <v>19708</v>
      </c>
      <c r="C706" s="6" t="s">
        <v>1349</v>
      </c>
      <c r="D706" s="11">
        <f t="shared" si="20"/>
        <v>217.61</v>
      </c>
      <c r="F706" s="802">
        <v>217.61</v>
      </c>
      <c r="G706" s="802">
        <v>217.61</v>
      </c>
      <c r="H706" t="b">
        <f t="shared" si="21"/>
        <v>1</v>
      </c>
    </row>
    <row r="707" spans="1:8" x14ac:dyDescent="0.25">
      <c r="A707" s="4">
        <v>44390</v>
      </c>
      <c r="B707" s="8" t="s">
        <v>19709</v>
      </c>
      <c r="C707" s="4" t="s">
        <v>1349</v>
      </c>
      <c r="D707" s="11">
        <f t="shared" ref="D707:D770" si="22">IF($J$2=$F$1,F707,G707)</f>
        <v>46.11</v>
      </c>
      <c r="F707" s="803">
        <v>46.11</v>
      </c>
      <c r="G707" s="803">
        <v>46.11</v>
      </c>
      <c r="H707" t="b">
        <f t="shared" ref="H707:H770" si="23">F707=G707</f>
        <v>1</v>
      </c>
    </row>
    <row r="708" spans="1:8" x14ac:dyDescent="0.25">
      <c r="A708" s="6">
        <v>44389</v>
      </c>
      <c r="B708" s="9" t="s">
        <v>19710</v>
      </c>
      <c r="C708" s="6" t="s">
        <v>1349</v>
      </c>
      <c r="D708" s="11">
        <f t="shared" si="22"/>
        <v>5.44</v>
      </c>
      <c r="F708" s="802">
        <v>5.44</v>
      </c>
      <c r="G708" s="802">
        <v>5.44</v>
      </c>
      <c r="H708" t="b">
        <f t="shared" si="23"/>
        <v>1</v>
      </c>
    </row>
    <row r="709" spans="1:8" x14ac:dyDescent="0.25">
      <c r="A709" s="4">
        <v>862</v>
      </c>
      <c r="B709" s="8" t="s">
        <v>19711</v>
      </c>
      <c r="C709" s="4" t="s">
        <v>1349</v>
      </c>
      <c r="D709" s="11">
        <f t="shared" si="22"/>
        <v>9.9700000000000006</v>
      </c>
      <c r="F709" s="803">
        <v>9.9700000000000006</v>
      </c>
      <c r="G709" s="803">
        <v>9.9700000000000006</v>
      </c>
      <c r="H709" t="b">
        <f t="shared" si="23"/>
        <v>1</v>
      </c>
    </row>
    <row r="710" spans="1:8" x14ac:dyDescent="0.25">
      <c r="A710" s="6">
        <v>866</v>
      </c>
      <c r="B710" s="9" t="s">
        <v>19712</v>
      </c>
      <c r="C710" s="6" t="s">
        <v>1349</v>
      </c>
      <c r="D710" s="11">
        <f t="shared" si="22"/>
        <v>126.71</v>
      </c>
      <c r="F710" s="802">
        <v>126.71</v>
      </c>
      <c r="G710" s="802">
        <v>126.71</v>
      </c>
      <c r="H710" t="b">
        <f t="shared" si="23"/>
        <v>1</v>
      </c>
    </row>
    <row r="711" spans="1:8" x14ac:dyDescent="0.25">
      <c r="A711" s="4">
        <v>892</v>
      </c>
      <c r="B711" s="8" t="s">
        <v>19713</v>
      </c>
      <c r="C711" s="4" t="s">
        <v>1349</v>
      </c>
      <c r="D711" s="11">
        <f t="shared" si="22"/>
        <v>153.38999999999999</v>
      </c>
      <c r="F711" s="803">
        <v>153.38999999999999</v>
      </c>
      <c r="G711" s="803">
        <v>153.38999999999999</v>
      </c>
      <c r="H711" t="b">
        <f t="shared" si="23"/>
        <v>1</v>
      </c>
    </row>
    <row r="712" spans="1:8" x14ac:dyDescent="0.25">
      <c r="A712" s="6">
        <v>857</v>
      </c>
      <c r="B712" s="9" t="s">
        <v>19714</v>
      </c>
      <c r="C712" s="6" t="s">
        <v>1349</v>
      </c>
      <c r="D712" s="11">
        <f t="shared" si="22"/>
        <v>16.68</v>
      </c>
      <c r="F712" s="802">
        <v>16.68</v>
      </c>
      <c r="G712" s="802">
        <v>16.68</v>
      </c>
      <c r="H712" t="b">
        <f t="shared" si="23"/>
        <v>1</v>
      </c>
    </row>
    <row r="713" spans="1:8" x14ac:dyDescent="0.25">
      <c r="A713" s="4">
        <v>37404</v>
      </c>
      <c r="B713" s="8" t="s">
        <v>19715</v>
      </c>
      <c r="C713" s="4" t="s">
        <v>1349</v>
      </c>
      <c r="D713" s="11">
        <f t="shared" si="22"/>
        <v>177.47</v>
      </c>
      <c r="F713" s="803">
        <v>177.47</v>
      </c>
      <c r="G713" s="803">
        <v>177.47</v>
      </c>
      <c r="H713" t="b">
        <f t="shared" si="23"/>
        <v>1</v>
      </c>
    </row>
    <row r="714" spans="1:8" x14ac:dyDescent="0.25">
      <c r="A714" s="6">
        <v>868</v>
      </c>
      <c r="B714" s="9" t="s">
        <v>19716</v>
      </c>
      <c r="C714" s="6" t="s">
        <v>1349</v>
      </c>
      <c r="D714" s="11">
        <f t="shared" si="22"/>
        <v>23.77</v>
      </c>
      <c r="F714" s="802">
        <v>23.77</v>
      </c>
      <c r="G714" s="802">
        <v>23.77</v>
      </c>
      <c r="H714" t="b">
        <f t="shared" si="23"/>
        <v>1</v>
      </c>
    </row>
    <row r="715" spans="1:8" x14ac:dyDescent="0.25">
      <c r="A715" s="4">
        <v>863</v>
      </c>
      <c r="B715" s="8" t="s">
        <v>19717</v>
      </c>
      <c r="C715" s="4" t="s">
        <v>1349</v>
      </c>
      <c r="D715" s="11">
        <f t="shared" si="22"/>
        <v>35.01</v>
      </c>
      <c r="F715" s="803">
        <v>35.01</v>
      </c>
      <c r="G715" s="803">
        <v>35.01</v>
      </c>
      <c r="H715" t="b">
        <f t="shared" si="23"/>
        <v>1</v>
      </c>
    </row>
    <row r="716" spans="1:8" x14ac:dyDescent="0.25">
      <c r="A716" s="6">
        <v>867</v>
      </c>
      <c r="B716" s="9" t="s">
        <v>19718</v>
      </c>
      <c r="C716" s="6" t="s">
        <v>1349</v>
      </c>
      <c r="D716" s="11">
        <f t="shared" si="22"/>
        <v>49.88</v>
      </c>
      <c r="F716" s="802">
        <v>49.88</v>
      </c>
      <c r="G716" s="802">
        <v>49.88</v>
      </c>
      <c r="H716" t="b">
        <f t="shared" si="23"/>
        <v>1</v>
      </c>
    </row>
    <row r="717" spans="1:8" x14ac:dyDescent="0.25">
      <c r="A717" s="4">
        <v>864</v>
      </c>
      <c r="B717" s="8" t="s">
        <v>19719</v>
      </c>
      <c r="C717" s="4" t="s">
        <v>1349</v>
      </c>
      <c r="D717" s="11">
        <f t="shared" si="22"/>
        <v>65.89</v>
      </c>
      <c r="F717" s="803">
        <v>65.89</v>
      </c>
      <c r="G717" s="803">
        <v>65.89</v>
      </c>
      <c r="H717" t="b">
        <f t="shared" si="23"/>
        <v>1</v>
      </c>
    </row>
    <row r="718" spans="1:8" x14ac:dyDescent="0.25">
      <c r="A718" s="6">
        <v>865</v>
      </c>
      <c r="B718" s="9" t="s">
        <v>19720</v>
      </c>
      <c r="C718" s="6" t="s">
        <v>1349</v>
      </c>
      <c r="D718" s="11">
        <f t="shared" si="22"/>
        <v>94.77</v>
      </c>
      <c r="F718" s="802">
        <v>94.77</v>
      </c>
      <c r="G718" s="802">
        <v>94.77</v>
      </c>
      <c r="H718" t="b">
        <f t="shared" si="23"/>
        <v>1</v>
      </c>
    </row>
    <row r="719" spans="1:8" ht="30" x14ac:dyDescent="0.25">
      <c r="A719" s="4">
        <v>993</v>
      </c>
      <c r="B719" s="8" t="s">
        <v>19721</v>
      </c>
      <c r="C719" s="4" t="s">
        <v>1349</v>
      </c>
      <c r="D719" s="11">
        <f t="shared" si="22"/>
        <v>1.8</v>
      </c>
      <c r="F719" s="803">
        <v>1.8</v>
      </c>
      <c r="G719" s="803">
        <v>1.8</v>
      </c>
      <c r="H719" t="b">
        <f t="shared" si="23"/>
        <v>1</v>
      </c>
    </row>
    <row r="720" spans="1:8" ht="30" x14ac:dyDescent="0.25">
      <c r="A720" s="6">
        <v>1020</v>
      </c>
      <c r="B720" s="9" t="s">
        <v>19722</v>
      </c>
      <c r="C720" s="6" t="s">
        <v>1349</v>
      </c>
      <c r="D720" s="11">
        <f t="shared" si="22"/>
        <v>9.19</v>
      </c>
      <c r="F720" s="802">
        <v>9.19</v>
      </c>
      <c r="G720" s="802">
        <v>9.19</v>
      </c>
      <c r="H720" t="b">
        <f t="shared" si="23"/>
        <v>1</v>
      </c>
    </row>
    <row r="721" spans="1:8" ht="30" x14ac:dyDescent="0.25">
      <c r="A721" s="4">
        <v>1017</v>
      </c>
      <c r="B721" s="8" t="s">
        <v>19723</v>
      </c>
      <c r="C721" s="4" t="s">
        <v>1349</v>
      </c>
      <c r="D721" s="11">
        <f t="shared" si="22"/>
        <v>112.68</v>
      </c>
      <c r="F721" s="803">
        <v>112.68</v>
      </c>
      <c r="G721" s="803">
        <v>112.68</v>
      </c>
      <c r="H721" t="b">
        <f t="shared" si="23"/>
        <v>1</v>
      </c>
    </row>
    <row r="722" spans="1:8" ht="30" x14ac:dyDescent="0.25">
      <c r="A722" s="6">
        <v>999</v>
      </c>
      <c r="B722" s="9" t="s">
        <v>19724</v>
      </c>
      <c r="C722" s="6" t="s">
        <v>1349</v>
      </c>
      <c r="D722" s="11">
        <f t="shared" si="22"/>
        <v>136.52000000000001</v>
      </c>
      <c r="F722" s="802">
        <v>136.52000000000001</v>
      </c>
      <c r="G722" s="802">
        <v>136.52000000000001</v>
      </c>
      <c r="H722" t="b">
        <f t="shared" si="23"/>
        <v>1</v>
      </c>
    </row>
    <row r="723" spans="1:8" ht="30" x14ac:dyDescent="0.25">
      <c r="A723" s="4">
        <v>995</v>
      </c>
      <c r="B723" s="8" t="s">
        <v>19725</v>
      </c>
      <c r="C723" s="4" t="s">
        <v>1349</v>
      </c>
      <c r="D723" s="11">
        <f t="shared" si="22"/>
        <v>14.64</v>
      </c>
      <c r="F723" s="803">
        <v>14.64</v>
      </c>
      <c r="G723" s="803">
        <v>14.64</v>
      </c>
      <c r="H723" t="b">
        <f t="shared" si="23"/>
        <v>1</v>
      </c>
    </row>
    <row r="724" spans="1:8" ht="30" x14ac:dyDescent="0.25">
      <c r="A724" s="6">
        <v>1000</v>
      </c>
      <c r="B724" s="9" t="s">
        <v>19726</v>
      </c>
      <c r="C724" s="6" t="s">
        <v>1349</v>
      </c>
      <c r="D724" s="11">
        <f t="shared" si="22"/>
        <v>167.69</v>
      </c>
      <c r="F724" s="802">
        <v>167.69</v>
      </c>
      <c r="G724" s="802">
        <v>167.69</v>
      </c>
      <c r="H724" t="b">
        <f t="shared" si="23"/>
        <v>1</v>
      </c>
    </row>
    <row r="725" spans="1:8" ht="30" x14ac:dyDescent="0.25">
      <c r="A725" s="4">
        <v>1022</v>
      </c>
      <c r="B725" s="8" t="s">
        <v>19727</v>
      </c>
      <c r="C725" s="4" t="s">
        <v>1349</v>
      </c>
      <c r="D725" s="11">
        <f t="shared" si="22"/>
        <v>2.5099999999999998</v>
      </c>
      <c r="F725" s="803">
        <v>2.5099999999999998</v>
      </c>
      <c r="G725" s="803">
        <v>2.5099999999999998</v>
      </c>
      <c r="H725" t="b">
        <f t="shared" si="23"/>
        <v>1</v>
      </c>
    </row>
    <row r="726" spans="1:8" ht="30" x14ac:dyDescent="0.25">
      <c r="A726" s="6">
        <v>1015</v>
      </c>
      <c r="B726" s="9" t="s">
        <v>19728</v>
      </c>
      <c r="C726" s="6" t="s">
        <v>1349</v>
      </c>
      <c r="D726" s="11">
        <f t="shared" si="22"/>
        <v>222.83</v>
      </c>
      <c r="F726" s="802">
        <v>222.83</v>
      </c>
      <c r="G726" s="802">
        <v>222.83</v>
      </c>
      <c r="H726" t="b">
        <f t="shared" si="23"/>
        <v>1</v>
      </c>
    </row>
    <row r="727" spans="1:8" ht="30" x14ac:dyDescent="0.25">
      <c r="A727" s="4">
        <v>996</v>
      </c>
      <c r="B727" s="8" t="s">
        <v>19729</v>
      </c>
      <c r="C727" s="4" t="s">
        <v>1349</v>
      </c>
      <c r="D727" s="11">
        <f t="shared" si="22"/>
        <v>22.7</v>
      </c>
      <c r="F727" s="803">
        <v>22.7</v>
      </c>
      <c r="G727" s="803">
        <v>22.7</v>
      </c>
      <c r="H727" t="b">
        <f t="shared" si="23"/>
        <v>1</v>
      </c>
    </row>
    <row r="728" spans="1:8" ht="30" x14ac:dyDescent="0.25">
      <c r="A728" s="6">
        <v>1001</v>
      </c>
      <c r="B728" s="9" t="s">
        <v>19730</v>
      </c>
      <c r="C728" s="6" t="s">
        <v>1349</v>
      </c>
      <c r="D728" s="11">
        <f t="shared" si="22"/>
        <v>289.12</v>
      </c>
      <c r="F728" s="802">
        <v>289.12</v>
      </c>
      <c r="G728" s="802">
        <v>289.12</v>
      </c>
      <c r="H728" t="b">
        <f t="shared" si="23"/>
        <v>1</v>
      </c>
    </row>
    <row r="729" spans="1:8" ht="30" x14ac:dyDescent="0.25">
      <c r="A729" s="4">
        <v>1019</v>
      </c>
      <c r="B729" s="8" t="s">
        <v>19731</v>
      </c>
      <c r="C729" s="4" t="s">
        <v>1349</v>
      </c>
      <c r="D729" s="11">
        <f t="shared" si="22"/>
        <v>32.08</v>
      </c>
      <c r="F729" s="803">
        <v>32.08</v>
      </c>
      <c r="G729" s="803">
        <v>32.08</v>
      </c>
      <c r="H729" t="b">
        <f t="shared" si="23"/>
        <v>1</v>
      </c>
    </row>
    <row r="730" spans="1:8" ht="30" x14ac:dyDescent="0.25">
      <c r="A730" s="6">
        <v>1021</v>
      </c>
      <c r="B730" s="9" t="s">
        <v>19732</v>
      </c>
      <c r="C730" s="6" t="s">
        <v>1349</v>
      </c>
      <c r="D730" s="11">
        <f t="shared" si="22"/>
        <v>3.86</v>
      </c>
      <c r="F730" s="802">
        <v>3.86</v>
      </c>
      <c r="G730" s="802">
        <v>3.86</v>
      </c>
      <c r="H730" t="b">
        <f t="shared" si="23"/>
        <v>1</v>
      </c>
    </row>
    <row r="731" spans="1:8" ht="30" x14ac:dyDescent="0.25">
      <c r="A731" s="4">
        <v>39249</v>
      </c>
      <c r="B731" s="8" t="s">
        <v>19733</v>
      </c>
      <c r="C731" s="4" t="s">
        <v>1349</v>
      </c>
      <c r="D731" s="11">
        <f t="shared" si="22"/>
        <v>388.74</v>
      </c>
      <c r="F731" s="803">
        <v>388.74</v>
      </c>
      <c r="G731" s="803">
        <v>388.74</v>
      </c>
      <c r="H731" t="b">
        <f t="shared" si="23"/>
        <v>1</v>
      </c>
    </row>
    <row r="732" spans="1:8" ht="30" x14ac:dyDescent="0.25">
      <c r="A732" s="6">
        <v>1018</v>
      </c>
      <c r="B732" s="9" t="s">
        <v>19734</v>
      </c>
      <c r="C732" s="6" t="s">
        <v>1349</v>
      </c>
      <c r="D732" s="11">
        <f t="shared" si="22"/>
        <v>47.44</v>
      </c>
      <c r="F732" s="802">
        <v>47.44</v>
      </c>
      <c r="G732" s="802">
        <v>47.44</v>
      </c>
      <c r="H732" t="b">
        <f t="shared" si="23"/>
        <v>1</v>
      </c>
    </row>
    <row r="733" spans="1:8" ht="30" x14ac:dyDescent="0.25">
      <c r="A733" s="4">
        <v>39250</v>
      </c>
      <c r="B733" s="8" t="s">
        <v>19735</v>
      </c>
      <c r="C733" s="4" t="s">
        <v>1349</v>
      </c>
      <c r="D733" s="11">
        <f t="shared" si="22"/>
        <v>465.01</v>
      </c>
      <c r="F733" s="803">
        <v>465.01</v>
      </c>
      <c r="G733" s="803">
        <v>465.01</v>
      </c>
      <c r="H733" t="b">
        <f t="shared" si="23"/>
        <v>1</v>
      </c>
    </row>
    <row r="734" spans="1:8" ht="30" x14ac:dyDescent="0.25">
      <c r="A734" s="6">
        <v>994</v>
      </c>
      <c r="B734" s="9" t="s">
        <v>19736</v>
      </c>
      <c r="C734" s="6" t="s">
        <v>1349</v>
      </c>
      <c r="D734" s="11">
        <f t="shared" si="22"/>
        <v>5.61</v>
      </c>
      <c r="F734" s="802">
        <v>5.61</v>
      </c>
      <c r="G734" s="802">
        <v>5.61</v>
      </c>
      <c r="H734" t="b">
        <f t="shared" si="23"/>
        <v>1</v>
      </c>
    </row>
    <row r="735" spans="1:8" ht="30" x14ac:dyDescent="0.25">
      <c r="A735" s="4">
        <v>977</v>
      </c>
      <c r="B735" s="8" t="s">
        <v>19737</v>
      </c>
      <c r="C735" s="4" t="s">
        <v>1349</v>
      </c>
      <c r="D735" s="11">
        <f t="shared" si="22"/>
        <v>66.37</v>
      </c>
      <c r="F735" s="803">
        <v>66.37</v>
      </c>
      <c r="G735" s="803">
        <v>66.37</v>
      </c>
      <c r="H735" t="b">
        <f t="shared" si="23"/>
        <v>1</v>
      </c>
    </row>
    <row r="736" spans="1:8" ht="30" x14ac:dyDescent="0.25">
      <c r="A736" s="6">
        <v>998</v>
      </c>
      <c r="B736" s="9" t="s">
        <v>19738</v>
      </c>
      <c r="C736" s="6" t="s">
        <v>1349</v>
      </c>
      <c r="D736" s="11">
        <f t="shared" si="22"/>
        <v>86.17</v>
      </c>
      <c r="F736" s="802">
        <v>86.17</v>
      </c>
      <c r="G736" s="802">
        <v>86.17</v>
      </c>
      <c r="H736" t="b">
        <f t="shared" si="23"/>
        <v>1</v>
      </c>
    </row>
    <row r="737" spans="1:8" ht="30" x14ac:dyDescent="0.25">
      <c r="A737" s="4">
        <v>39251</v>
      </c>
      <c r="B737" s="8" t="s">
        <v>19739</v>
      </c>
      <c r="C737" s="4" t="s">
        <v>1349</v>
      </c>
      <c r="D737" s="11">
        <f t="shared" si="22"/>
        <v>0.62</v>
      </c>
      <c r="F737" s="803">
        <v>0.62</v>
      </c>
      <c r="G737" s="803">
        <v>0.62</v>
      </c>
      <c r="H737" t="b">
        <f t="shared" si="23"/>
        <v>1</v>
      </c>
    </row>
    <row r="738" spans="1:8" ht="30" x14ac:dyDescent="0.25">
      <c r="A738" s="6">
        <v>1011</v>
      </c>
      <c r="B738" s="9" t="s">
        <v>19740</v>
      </c>
      <c r="C738" s="6" t="s">
        <v>1349</v>
      </c>
      <c r="D738" s="11">
        <f t="shared" si="22"/>
        <v>0.85</v>
      </c>
      <c r="F738" s="802">
        <v>0.85</v>
      </c>
      <c r="G738" s="802">
        <v>0.85</v>
      </c>
      <c r="H738" t="b">
        <f t="shared" si="23"/>
        <v>1</v>
      </c>
    </row>
    <row r="739" spans="1:8" ht="30" x14ac:dyDescent="0.25">
      <c r="A739" s="4">
        <v>39252</v>
      </c>
      <c r="B739" s="8" t="s">
        <v>19741</v>
      </c>
      <c r="C739" s="4" t="s">
        <v>1349</v>
      </c>
      <c r="D739" s="11">
        <f t="shared" si="22"/>
        <v>1.1100000000000001</v>
      </c>
      <c r="F739" s="803">
        <v>1.1100000000000001</v>
      </c>
      <c r="G739" s="803">
        <v>1.1100000000000001</v>
      </c>
      <c r="H739" t="b">
        <f t="shared" si="23"/>
        <v>1</v>
      </c>
    </row>
    <row r="740" spans="1:8" ht="30" x14ac:dyDescent="0.25">
      <c r="A740" s="6">
        <v>1013</v>
      </c>
      <c r="B740" s="9" t="s">
        <v>19742</v>
      </c>
      <c r="C740" s="6" t="s">
        <v>1349</v>
      </c>
      <c r="D740" s="11">
        <f t="shared" si="22"/>
        <v>1.33</v>
      </c>
      <c r="F740" s="802">
        <v>1.33</v>
      </c>
      <c r="G740" s="802">
        <v>1.33</v>
      </c>
      <c r="H740" t="b">
        <f t="shared" si="23"/>
        <v>1</v>
      </c>
    </row>
    <row r="741" spans="1:8" ht="30" x14ac:dyDescent="0.25">
      <c r="A741" s="4">
        <v>980</v>
      </c>
      <c r="B741" s="8" t="s">
        <v>19743</v>
      </c>
      <c r="C741" s="4" t="s">
        <v>1349</v>
      </c>
      <c r="D741" s="11">
        <f t="shared" si="22"/>
        <v>9.64</v>
      </c>
      <c r="F741" s="803">
        <v>9.64</v>
      </c>
      <c r="G741" s="803">
        <v>9.64</v>
      </c>
      <c r="H741" t="b">
        <f t="shared" si="23"/>
        <v>1</v>
      </c>
    </row>
    <row r="742" spans="1:8" ht="30" x14ac:dyDescent="0.25">
      <c r="A742" s="6">
        <v>39237</v>
      </c>
      <c r="B742" s="9" t="s">
        <v>19744</v>
      </c>
      <c r="C742" s="6" t="s">
        <v>1349</v>
      </c>
      <c r="D742" s="11">
        <f t="shared" si="22"/>
        <v>102.58</v>
      </c>
      <c r="F742" s="802">
        <v>102.58</v>
      </c>
      <c r="G742" s="802">
        <v>102.58</v>
      </c>
      <c r="H742" t="b">
        <f t="shared" si="23"/>
        <v>1</v>
      </c>
    </row>
    <row r="743" spans="1:8" ht="30" x14ac:dyDescent="0.25">
      <c r="A743" s="4">
        <v>39238</v>
      </c>
      <c r="B743" s="8" t="s">
        <v>19745</v>
      </c>
      <c r="C743" s="4" t="s">
        <v>1349</v>
      </c>
      <c r="D743" s="11">
        <f t="shared" si="22"/>
        <v>129.38</v>
      </c>
      <c r="F743" s="803">
        <v>129.38</v>
      </c>
      <c r="G743" s="803">
        <v>129.38</v>
      </c>
      <c r="H743" t="b">
        <f t="shared" si="23"/>
        <v>1</v>
      </c>
    </row>
    <row r="744" spans="1:8" ht="30" x14ac:dyDescent="0.25">
      <c r="A744" s="6">
        <v>979</v>
      </c>
      <c r="B744" s="9" t="s">
        <v>19746</v>
      </c>
      <c r="C744" s="6" t="s">
        <v>1349</v>
      </c>
      <c r="D744" s="11">
        <f t="shared" si="22"/>
        <v>13.78</v>
      </c>
      <c r="F744" s="802">
        <v>13.78</v>
      </c>
      <c r="G744" s="802">
        <v>13.78</v>
      </c>
      <c r="H744" t="b">
        <f t="shared" si="23"/>
        <v>1</v>
      </c>
    </row>
    <row r="745" spans="1:8" ht="30" x14ac:dyDescent="0.25">
      <c r="A745" s="4">
        <v>39239</v>
      </c>
      <c r="B745" s="8" t="s">
        <v>19747</v>
      </c>
      <c r="C745" s="4" t="s">
        <v>1349</v>
      </c>
      <c r="D745" s="11">
        <f t="shared" si="22"/>
        <v>156.30000000000001</v>
      </c>
      <c r="F745" s="803">
        <v>156.30000000000001</v>
      </c>
      <c r="G745" s="803">
        <v>156.30000000000001</v>
      </c>
      <c r="H745" t="b">
        <f t="shared" si="23"/>
        <v>1</v>
      </c>
    </row>
    <row r="746" spans="1:8" ht="30" x14ac:dyDescent="0.25">
      <c r="A746" s="6">
        <v>1014</v>
      </c>
      <c r="B746" s="9" t="s">
        <v>19748</v>
      </c>
      <c r="C746" s="6" t="s">
        <v>1349</v>
      </c>
      <c r="D746" s="11">
        <f t="shared" si="22"/>
        <v>2.12</v>
      </c>
      <c r="F746" s="802">
        <v>2.12</v>
      </c>
      <c r="G746" s="802">
        <v>2.12</v>
      </c>
      <c r="H746" t="b">
        <f t="shared" si="23"/>
        <v>1</v>
      </c>
    </row>
    <row r="747" spans="1:8" ht="30" x14ac:dyDescent="0.25">
      <c r="A747" s="4">
        <v>39240</v>
      </c>
      <c r="B747" s="8" t="s">
        <v>19749</v>
      </c>
      <c r="C747" s="4" t="s">
        <v>1349</v>
      </c>
      <c r="D747" s="11">
        <f t="shared" si="22"/>
        <v>205.58</v>
      </c>
      <c r="F747" s="803">
        <v>205.58</v>
      </c>
      <c r="G747" s="803">
        <v>205.58</v>
      </c>
      <c r="H747" t="b">
        <f t="shared" si="23"/>
        <v>1</v>
      </c>
    </row>
    <row r="748" spans="1:8" ht="30" x14ac:dyDescent="0.25">
      <c r="A748" s="6">
        <v>39232</v>
      </c>
      <c r="B748" s="9" t="s">
        <v>19750</v>
      </c>
      <c r="C748" s="6" t="s">
        <v>1349</v>
      </c>
      <c r="D748" s="11">
        <f t="shared" si="22"/>
        <v>21.57</v>
      </c>
      <c r="F748" s="802">
        <v>21.57</v>
      </c>
      <c r="G748" s="802">
        <v>21.57</v>
      </c>
      <c r="H748" t="b">
        <f t="shared" si="23"/>
        <v>1</v>
      </c>
    </row>
    <row r="749" spans="1:8" ht="30" x14ac:dyDescent="0.25">
      <c r="A749" s="4">
        <v>39233</v>
      </c>
      <c r="B749" s="8" t="s">
        <v>19751</v>
      </c>
      <c r="C749" s="4" t="s">
        <v>1349</v>
      </c>
      <c r="D749" s="11">
        <f t="shared" si="22"/>
        <v>31.45</v>
      </c>
      <c r="F749" s="803">
        <v>31.45</v>
      </c>
      <c r="G749" s="803">
        <v>31.45</v>
      </c>
      <c r="H749" t="b">
        <f t="shared" si="23"/>
        <v>1</v>
      </c>
    </row>
    <row r="750" spans="1:8" ht="30" x14ac:dyDescent="0.25">
      <c r="A750" s="6">
        <v>981</v>
      </c>
      <c r="B750" s="9" t="s">
        <v>19752</v>
      </c>
      <c r="C750" s="6" t="s">
        <v>1349</v>
      </c>
      <c r="D750" s="11">
        <f t="shared" si="22"/>
        <v>3.51</v>
      </c>
      <c r="F750" s="802">
        <v>3.51</v>
      </c>
      <c r="G750" s="802">
        <v>3.51</v>
      </c>
      <c r="H750" t="b">
        <f t="shared" si="23"/>
        <v>1</v>
      </c>
    </row>
    <row r="751" spans="1:8" ht="30" x14ac:dyDescent="0.25">
      <c r="A751" s="4">
        <v>39234</v>
      </c>
      <c r="B751" s="8" t="s">
        <v>19753</v>
      </c>
      <c r="C751" s="4" t="s">
        <v>1349</v>
      </c>
      <c r="D751" s="11">
        <f t="shared" si="22"/>
        <v>43.77</v>
      </c>
      <c r="F751" s="803">
        <v>43.77</v>
      </c>
      <c r="G751" s="803">
        <v>43.77</v>
      </c>
      <c r="H751" t="b">
        <f t="shared" si="23"/>
        <v>1</v>
      </c>
    </row>
    <row r="752" spans="1:8" ht="30" x14ac:dyDescent="0.25">
      <c r="A752" s="6">
        <v>982</v>
      </c>
      <c r="B752" s="9" t="s">
        <v>19754</v>
      </c>
      <c r="C752" s="6" t="s">
        <v>1349</v>
      </c>
      <c r="D752" s="11">
        <f t="shared" si="22"/>
        <v>5.04</v>
      </c>
      <c r="F752" s="802">
        <v>5.04</v>
      </c>
      <c r="G752" s="802">
        <v>5.04</v>
      </c>
      <c r="H752" t="b">
        <f t="shared" si="23"/>
        <v>1</v>
      </c>
    </row>
    <row r="753" spans="1:8" ht="30" x14ac:dyDescent="0.25">
      <c r="A753" s="4">
        <v>39235</v>
      </c>
      <c r="B753" s="8" t="s">
        <v>19755</v>
      </c>
      <c r="C753" s="4" t="s">
        <v>1349</v>
      </c>
      <c r="D753" s="11">
        <f t="shared" si="22"/>
        <v>64.56</v>
      </c>
      <c r="F753" s="803">
        <v>64.56</v>
      </c>
      <c r="G753" s="803">
        <v>64.56</v>
      </c>
      <c r="H753" t="b">
        <f t="shared" si="23"/>
        <v>1</v>
      </c>
    </row>
    <row r="754" spans="1:8" ht="30" x14ac:dyDescent="0.25">
      <c r="A754" s="6">
        <v>39236</v>
      </c>
      <c r="B754" s="9" t="s">
        <v>19756</v>
      </c>
      <c r="C754" s="6" t="s">
        <v>1349</v>
      </c>
      <c r="D754" s="11">
        <f t="shared" si="22"/>
        <v>85.56</v>
      </c>
      <c r="F754" s="802">
        <v>85.56</v>
      </c>
      <c r="G754" s="802">
        <v>85.56</v>
      </c>
      <c r="H754" t="b">
        <f t="shared" si="23"/>
        <v>1</v>
      </c>
    </row>
    <row r="755" spans="1:8" x14ac:dyDescent="0.25">
      <c r="A755" s="4">
        <v>990</v>
      </c>
      <c r="B755" s="8" t="s">
        <v>19757</v>
      </c>
      <c r="C755" s="4" t="s">
        <v>1349</v>
      </c>
      <c r="D755" s="11">
        <f t="shared" si="22"/>
        <v>151.82</v>
      </c>
      <c r="F755" s="803">
        <v>151.82</v>
      </c>
      <c r="G755" s="803">
        <v>151.82</v>
      </c>
      <c r="H755" t="b">
        <f t="shared" si="23"/>
        <v>1</v>
      </c>
    </row>
    <row r="756" spans="1:8" x14ac:dyDescent="0.25">
      <c r="A756" s="6">
        <v>39241</v>
      </c>
      <c r="B756" s="9" t="s">
        <v>19758</v>
      </c>
      <c r="C756" s="6" t="s">
        <v>1349</v>
      </c>
      <c r="D756" s="11">
        <f t="shared" si="22"/>
        <v>14.94</v>
      </c>
      <c r="F756" s="802">
        <v>14.94</v>
      </c>
      <c r="G756" s="802">
        <v>14.94</v>
      </c>
      <c r="H756" t="b">
        <f t="shared" si="23"/>
        <v>1</v>
      </c>
    </row>
    <row r="757" spans="1:8" x14ac:dyDescent="0.25">
      <c r="A757" s="4">
        <v>1005</v>
      </c>
      <c r="B757" s="8" t="s">
        <v>19759</v>
      </c>
      <c r="C757" s="4" t="s">
        <v>1349</v>
      </c>
      <c r="D757" s="11">
        <f t="shared" si="22"/>
        <v>189.02</v>
      </c>
      <c r="F757" s="803">
        <v>189.02</v>
      </c>
      <c r="G757" s="803">
        <v>189.02</v>
      </c>
      <c r="H757" t="b">
        <f t="shared" si="23"/>
        <v>1</v>
      </c>
    </row>
    <row r="758" spans="1:8" x14ac:dyDescent="0.25">
      <c r="A758" s="6">
        <v>991</v>
      </c>
      <c r="B758" s="9" t="s">
        <v>19760</v>
      </c>
      <c r="C758" s="6" t="s">
        <v>1349</v>
      </c>
      <c r="D758" s="11">
        <f t="shared" si="22"/>
        <v>247.58</v>
      </c>
      <c r="F758" s="802">
        <v>247.58</v>
      </c>
      <c r="G758" s="802">
        <v>247.58</v>
      </c>
      <c r="H758" t="b">
        <f t="shared" si="23"/>
        <v>1</v>
      </c>
    </row>
    <row r="759" spans="1:8" x14ac:dyDescent="0.25">
      <c r="A759" s="4">
        <v>986</v>
      </c>
      <c r="B759" s="8" t="s">
        <v>19761</v>
      </c>
      <c r="C759" s="4" t="s">
        <v>1349</v>
      </c>
      <c r="D759" s="11">
        <f t="shared" si="22"/>
        <v>23.61</v>
      </c>
      <c r="F759" s="803">
        <v>23.61</v>
      </c>
      <c r="G759" s="803">
        <v>23.61</v>
      </c>
      <c r="H759" t="b">
        <f t="shared" si="23"/>
        <v>1</v>
      </c>
    </row>
    <row r="760" spans="1:8" x14ac:dyDescent="0.25">
      <c r="A760" s="6">
        <v>987</v>
      </c>
      <c r="B760" s="9" t="s">
        <v>19762</v>
      </c>
      <c r="C760" s="6" t="s">
        <v>1349</v>
      </c>
      <c r="D760" s="11">
        <f t="shared" si="22"/>
        <v>32.33</v>
      </c>
      <c r="F760" s="802">
        <v>32.33</v>
      </c>
      <c r="G760" s="802">
        <v>32.33</v>
      </c>
      <c r="H760" t="b">
        <f t="shared" si="23"/>
        <v>1</v>
      </c>
    </row>
    <row r="761" spans="1:8" x14ac:dyDescent="0.25">
      <c r="A761" s="4">
        <v>1007</v>
      </c>
      <c r="B761" s="8" t="s">
        <v>19763</v>
      </c>
      <c r="C761" s="4" t="s">
        <v>1349</v>
      </c>
      <c r="D761" s="11">
        <f t="shared" si="22"/>
        <v>44.75</v>
      </c>
      <c r="F761" s="803">
        <v>44.75</v>
      </c>
      <c r="G761" s="803">
        <v>44.75</v>
      </c>
      <c r="H761" t="b">
        <f t="shared" si="23"/>
        <v>1</v>
      </c>
    </row>
    <row r="762" spans="1:8" x14ac:dyDescent="0.25">
      <c r="A762" s="6">
        <v>1008</v>
      </c>
      <c r="B762" s="9" t="s">
        <v>19764</v>
      </c>
      <c r="C762" s="6" t="s">
        <v>1349</v>
      </c>
      <c r="D762" s="11">
        <f t="shared" si="22"/>
        <v>5.68</v>
      </c>
      <c r="F762" s="802">
        <v>5.68</v>
      </c>
      <c r="G762" s="802">
        <v>5.68</v>
      </c>
      <c r="H762" t="b">
        <f t="shared" si="23"/>
        <v>1</v>
      </c>
    </row>
    <row r="763" spans="1:8" x14ac:dyDescent="0.25">
      <c r="A763" s="4">
        <v>988</v>
      </c>
      <c r="B763" s="8" t="s">
        <v>19765</v>
      </c>
      <c r="C763" s="4" t="s">
        <v>1349</v>
      </c>
      <c r="D763" s="11">
        <f t="shared" si="22"/>
        <v>61.7</v>
      </c>
      <c r="F763" s="803">
        <v>61.7</v>
      </c>
      <c r="G763" s="803">
        <v>61.7</v>
      </c>
      <c r="H763" t="b">
        <f t="shared" si="23"/>
        <v>1</v>
      </c>
    </row>
    <row r="764" spans="1:8" x14ac:dyDescent="0.25">
      <c r="A764" s="6">
        <v>989</v>
      </c>
      <c r="B764" s="9" t="s">
        <v>19766</v>
      </c>
      <c r="C764" s="6" t="s">
        <v>1349</v>
      </c>
      <c r="D764" s="11">
        <f t="shared" si="22"/>
        <v>85.17</v>
      </c>
      <c r="F764" s="802">
        <v>85.17</v>
      </c>
      <c r="G764" s="802">
        <v>85.17</v>
      </c>
      <c r="H764" t="b">
        <f t="shared" si="23"/>
        <v>1</v>
      </c>
    </row>
    <row r="765" spans="1:8" x14ac:dyDescent="0.25">
      <c r="A765" s="4">
        <v>1006</v>
      </c>
      <c r="B765" s="8" t="s">
        <v>19767</v>
      </c>
      <c r="C765" s="4" t="s">
        <v>1349</v>
      </c>
      <c r="D765" s="11">
        <f t="shared" si="22"/>
        <v>114.18</v>
      </c>
      <c r="F765" s="803">
        <v>114.18</v>
      </c>
      <c r="G765" s="803">
        <v>114.18</v>
      </c>
      <c r="H765" t="b">
        <f t="shared" si="23"/>
        <v>1</v>
      </c>
    </row>
    <row r="766" spans="1:8" x14ac:dyDescent="0.25">
      <c r="A766" s="6">
        <v>43972</v>
      </c>
      <c r="B766" s="9" t="s">
        <v>19768</v>
      </c>
      <c r="C766" s="6" t="s">
        <v>1349</v>
      </c>
      <c r="D766" s="11">
        <f t="shared" si="22"/>
        <v>4.4400000000000004</v>
      </c>
      <c r="F766" s="802">
        <v>4.4400000000000004</v>
      </c>
      <c r="G766" s="802">
        <v>4.4400000000000004</v>
      </c>
      <c r="H766" t="b">
        <f t="shared" si="23"/>
        <v>1</v>
      </c>
    </row>
    <row r="767" spans="1:8" x14ac:dyDescent="0.25">
      <c r="A767" s="4">
        <v>43971</v>
      </c>
      <c r="B767" s="8" t="s">
        <v>19769</v>
      </c>
      <c r="C767" s="4" t="s">
        <v>1349</v>
      </c>
      <c r="D767" s="11">
        <f t="shared" si="22"/>
        <v>3.39</v>
      </c>
      <c r="F767" s="803">
        <v>3.39</v>
      </c>
      <c r="G767" s="803">
        <v>3.39</v>
      </c>
      <c r="H767" t="b">
        <f t="shared" si="23"/>
        <v>1</v>
      </c>
    </row>
    <row r="768" spans="1:8" x14ac:dyDescent="0.25">
      <c r="A768" s="6">
        <v>39598</v>
      </c>
      <c r="B768" s="9" t="s">
        <v>19770</v>
      </c>
      <c r="C768" s="6" t="s">
        <v>1349</v>
      </c>
      <c r="D768" s="11">
        <f t="shared" si="22"/>
        <v>6.28</v>
      </c>
      <c r="F768" s="802">
        <v>6.28</v>
      </c>
      <c r="G768" s="802">
        <v>6.28</v>
      </c>
      <c r="H768" t="b">
        <f t="shared" si="23"/>
        <v>1</v>
      </c>
    </row>
    <row r="769" spans="1:8" x14ac:dyDescent="0.25">
      <c r="A769" s="4">
        <v>43973</v>
      </c>
      <c r="B769" s="8" t="s">
        <v>19771</v>
      </c>
      <c r="C769" s="4" t="s">
        <v>1349</v>
      </c>
      <c r="D769" s="11">
        <f t="shared" si="22"/>
        <v>4.6399999999999997</v>
      </c>
      <c r="F769" s="803">
        <v>4.6399999999999997</v>
      </c>
      <c r="G769" s="803">
        <v>4.6399999999999997</v>
      </c>
      <c r="H769" t="b">
        <f t="shared" si="23"/>
        <v>1</v>
      </c>
    </row>
    <row r="770" spans="1:8" x14ac:dyDescent="0.25">
      <c r="A770" s="6">
        <v>39599</v>
      </c>
      <c r="B770" s="9" t="s">
        <v>19772</v>
      </c>
      <c r="C770" s="6" t="s">
        <v>1349</v>
      </c>
      <c r="D770" s="11">
        <f t="shared" si="22"/>
        <v>9.0399999999999991</v>
      </c>
      <c r="F770" s="802">
        <v>9.0399999999999991</v>
      </c>
      <c r="G770" s="802">
        <v>9.0399999999999991</v>
      </c>
      <c r="H770" t="b">
        <f t="shared" si="23"/>
        <v>1</v>
      </c>
    </row>
    <row r="771" spans="1:8" x14ac:dyDescent="0.25">
      <c r="A771" s="4">
        <v>43832</v>
      </c>
      <c r="B771" s="8" t="s">
        <v>19773</v>
      </c>
      <c r="C771" s="4" t="s">
        <v>1349</v>
      </c>
      <c r="D771" s="11">
        <f t="shared" ref="D771:D834" si="24">IF($J$2=$F$1,F771,G771)</f>
        <v>23.82</v>
      </c>
      <c r="F771" s="803">
        <v>23.82</v>
      </c>
      <c r="G771" s="803">
        <v>23.82</v>
      </c>
      <c r="H771" t="b">
        <f t="shared" ref="H771:H834" si="25">F771=G771</f>
        <v>1</v>
      </c>
    </row>
    <row r="772" spans="1:8" x14ac:dyDescent="0.25">
      <c r="A772" s="6">
        <v>34602</v>
      </c>
      <c r="B772" s="9" t="s">
        <v>19774</v>
      </c>
      <c r="C772" s="6" t="s">
        <v>1349</v>
      </c>
      <c r="D772" s="11">
        <f t="shared" si="24"/>
        <v>3.91</v>
      </c>
      <c r="F772" s="802">
        <v>3.91</v>
      </c>
      <c r="G772" s="802">
        <v>3.91</v>
      </c>
      <c r="H772" t="b">
        <f t="shared" si="25"/>
        <v>1</v>
      </c>
    </row>
    <row r="773" spans="1:8" x14ac:dyDescent="0.25">
      <c r="A773" s="4">
        <v>34607</v>
      </c>
      <c r="B773" s="8" t="s">
        <v>19775</v>
      </c>
      <c r="C773" s="4" t="s">
        <v>1349</v>
      </c>
      <c r="D773" s="11">
        <f t="shared" si="24"/>
        <v>9.57</v>
      </c>
      <c r="F773" s="803">
        <v>9.57</v>
      </c>
      <c r="G773" s="803">
        <v>9.57</v>
      </c>
      <c r="H773" t="b">
        <f t="shared" si="25"/>
        <v>1</v>
      </c>
    </row>
    <row r="774" spans="1:8" x14ac:dyDescent="0.25">
      <c r="A774" s="6">
        <v>34609</v>
      </c>
      <c r="B774" s="9" t="s">
        <v>19776</v>
      </c>
      <c r="C774" s="6" t="s">
        <v>1349</v>
      </c>
      <c r="D774" s="11">
        <f t="shared" si="24"/>
        <v>13.92</v>
      </c>
      <c r="F774" s="802">
        <v>13.92</v>
      </c>
      <c r="G774" s="802">
        <v>13.92</v>
      </c>
      <c r="H774" t="b">
        <f t="shared" si="25"/>
        <v>1</v>
      </c>
    </row>
    <row r="775" spans="1:8" x14ac:dyDescent="0.25">
      <c r="A775" s="4">
        <v>34618</v>
      </c>
      <c r="B775" s="8" t="s">
        <v>19777</v>
      </c>
      <c r="C775" s="4" t="s">
        <v>1349</v>
      </c>
      <c r="D775" s="11">
        <f t="shared" si="24"/>
        <v>5.32</v>
      </c>
      <c r="F775" s="803">
        <v>5.32</v>
      </c>
      <c r="G775" s="803">
        <v>5.32</v>
      </c>
      <c r="H775" t="b">
        <f t="shared" si="25"/>
        <v>1</v>
      </c>
    </row>
    <row r="776" spans="1:8" x14ac:dyDescent="0.25">
      <c r="A776" s="6">
        <v>34621</v>
      </c>
      <c r="B776" s="9" t="s">
        <v>19778</v>
      </c>
      <c r="C776" s="6" t="s">
        <v>1349</v>
      </c>
      <c r="D776" s="11">
        <f t="shared" si="24"/>
        <v>13.2</v>
      </c>
      <c r="F776" s="802">
        <v>13.2</v>
      </c>
      <c r="G776" s="802">
        <v>13.2</v>
      </c>
      <c r="H776" t="b">
        <f t="shared" si="25"/>
        <v>1</v>
      </c>
    </row>
    <row r="777" spans="1:8" x14ac:dyDescent="0.25">
      <c r="A777" s="4">
        <v>34622</v>
      </c>
      <c r="B777" s="8" t="s">
        <v>19779</v>
      </c>
      <c r="C777" s="4" t="s">
        <v>1349</v>
      </c>
      <c r="D777" s="11">
        <f t="shared" si="24"/>
        <v>19.61</v>
      </c>
      <c r="F777" s="803">
        <v>19.61</v>
      </c>
      <c r="G777" s="803">
        <v>19.61</v>
      </c>
      <c r="H777" t="b">
        <f t="shared" si="25"/>
        <v>1</v>
      </c>
    </row>
    <row r="778" spans="1:8" x14ac:dyDescent="0.25">
      <c r="A778" s="6">
        <v>34624</v>
      </c>
      <c r="B778" s="9" t="s">
        <v>19780</v>
      </c>
      <c r="C778" s="6" t="s">
        <v>1349</v>
      </c>
      <c r="D778" s="11">
        <f t="shared" si="24"/>
        <v>7.11</v>
      </c>
      <c r="F778" s="802">
        <v>7.11</v>
      </c>
      <c r="G778" s="802">
        <v>7.11</v>
      </c>
      <c r="H778" t="b">
        <f t="shared" si="25"/>
        <v>1</v>
      </c>
    </row>
    <row r="779" spans="1:8" x14ac:dyDescent="0.25">
      <c r="A779" s="4">
        <v>34627</v>
      </c>
      <c r="B779" s="8" t="s">
        <v>19781</v>
      </c>
      <c r="C779" s="4" t="s">
        <v>1349</v>
      </c>
      <c r="D779" s="11">
        <f t="shared" si="24"/>
        <v>17.149999999999999</v>
      </c>
      <c r="F779" s="803">
        <v>17.149999999999999</v>
      </c>
      <c r="G779" s="803">
        <v>17.149999999999999</v>
      </c>
      <c r="H779" t="b">
        <f t="shared" si="25"/>
        <v>1</v>
      </c>
    </row>
    <row r="780" spans="1:8" x14ac:dyDescent="0.25">
      <c r="A780" s="6">
        <v>34629</v>
      </c>
      <c r="B780" s="9" t="s">
        <v>19782</v>
      </c>
      <c r="C780" s="6" t="s">
        <v>1349</v>
      </c>
      <c r="D780" s="11">
        <f t="shared" si="24"/>
        <v>26.2</v>
      </c>
      <c r="F780" s="802">
        <v>26.2</v>
      </c>
      <c r="G780" s="802">
        <v>26.2</v>
      </c>
      <c r="H780" t="b">
        <f t="shared" si="25"/>
        <v>1</v>
      </c>
    </row>
    <row r="781" spans="1:8" ht="30" x14ac:dyDescent="0.25">
      <c r="A781" s="4">
        <v>39257</v>
      </c>
      <c r="B781" s="8" t="s">
        <v>19783</v>
      </c>
      <c r="C781" s="4" t="s">
        <v>1349</v>
      </c>
      <c r="D781" s="11">
        <f t="shared" si="24"/>
        <v>5.33</v>
      </c>
      <c r="F781" s="803">
        <v>5.33</v>
      </c>
      <c r="G781" s="803">
        <v>5.33</v>
      </c>
      <c r="H781" t="b">
        <f t="shared" si="25"/>
        <v>1</v>
      </c>
    </row>
    <row r="782" spans="1:8" ht="30" x14ac:dyDescent="0.25">
      <c r="A782" s="6">
        <v>39261</v>
      </c>
      <c r="B782" s="9" t="s">
        <v>19784</v>
      </c>
      <c r="C782" s="6" t="s">
        <v>1349</v>
      </c>
      <c r="D782" s="11">
        <f t="shared" si="24"/>
        <v>30.52</v>
      </c>
      <c r="F782" s="802">
        <v>30.52</v>
      </c>
      <c r="G782" s="802">
        <v>30.52</v>
      </c>
      <c r="H782" t="b">
        <f t="shared" si="25"/>
        <v>1</v>
      </c>
    </row>
    <row r="783" spans="1:8" ht="30" x14ac:dyDescent="0.25">
      <c r="A783" s="4">
        <v>39268</v>
      </c>
      <c r="B783" s="8" t="s">
        <v>19785</v>
      </c>
      <c r="C783" s="4" t="s">
        <v>1349</v>
      </c>
      <c r="D783" s="11">
        <f t="shared" si="24"/>
        <v>477.08</v>
      </c>
      <c r="F783" s="803">
        <v>477.08</v>
      </c>
      <c r="G783" s="803">
        <v>477.08</v>
      </c>
      <c r="H783" t="b">
        <f t="shared" si="25"/>
        <v>1</v>
      </c>
    </row>
    <row r="784" spans="1:8" ht="30" x14ac:dyDescent="0.25">
      <c r="A784" s="6">
        <v>39262</v>
      </c>
      <c r="B784" s="9" t="s">
        <v>19786</v>
      </c>
      <c r="C784" s="6" t="s">
        <v>1349</v>
      </c>
      <c r="D784" s="11">
        <f t="shared" si="24"/>
        <v>48.6</v>
      </c>
      <c r="F784" s="802">
        <v>48.6</v>
      </c>
      <c r="G784" s="802">
        <v>48.6</v>
      </c>
      <c r="H784" t="b">
        <f t="shared" si="25"/>
        <v>1</v>
      </c>
    </row>
    <row r="785" spans="1:8" ht="30" x14ac:dyDescent="0.25">
      <c r="A785" s="4">
        <v>39258</v>
      </c>
      <c r="B785" s="8" t="s">
        <v>19787</v>
      </c>
      <c r="C785" s="4" t="s">
        <v>1349</v>
      </c>
      <c r="D785" s="11">
        <f t="shared" si="24"/>
        <v>8.0299999999999994</v>
      </c>
      <c r="F785" s="803">
        <v>8.0299999999999994</v>
      </c>
      <c r="G785" s="803">
        <v>8.0299999999999994</v>
      </c>
      <c r="H785" t="b">
        <f t="shared" si="25"/>
        <v>1</v>
      </c>
    </row>
    <row r="786" spans="1:8" ht="30" x14ac:dyDescent="0.25">
      <c r="A786" s="6">
        <v>39263</v>
      </c>
      <c r="B786" s="9" t="s">
        <v>19788</v>
      </c>
      <c r="C786" s="6" t="s">
        <v>1349</v>
      </c>
      <c r="D786" s="11">
        <f t="shared" si="24"/>
        <v>84.04</v>
      </c>
      <c r="F786" s="802">
        <v>84.04</v>
      </c>
      <c r="G786" s="802">
        <v>84.04</v>
      </c>
      <c r="H786" t="b">
        <f t="shared" si="25"/>
        <v>1</v>
      </c>
    </row>
    <row r="787" spans="1:8" ht="30" x14ac:dyDescent="0.25">
      <c r="A787" s="4">
        <v>39264</v>
      </c>
      <c r="B787" s="8" t="s">
        <v>19789</v>
      </c>
      <c r="C787" s="4" t="s">
        <v>1349</v>
      </c>
      <c r="D787" s="11">
        <f t="shared" si="24"/>
        <v>116.43</v>
      </c>
      <c r="F787" s="803">
        <v>116.43</v>
      </c>
      <c r="G787" s="803">
        <v>116.43</v>
      </c>
      <c r="H787" t="b">
        <f t="shared" si="25"/>
        <v>1</v>
      </c>
    </row>
    <row r="788" spans="1:8" ht="30" x14ac:dyDescent="0.25">
      <c r="A788" s="6">
        <v>39259</v>
      </c>
      <c r="B788" s="9" t="s">
        <v>19790</v>
      </c>
      <c r="C788" s="6" t="s">
        <v>1349</v>
      </c>
      <c r="D788" s="11">
        <f t="shared" si="24"/>
        <v>12.37</v>
      </c>
      <c r="F788" s="802">
        <v>12.37</v>
      </c>
      <c r="G788" s="802">
        <v>12.37</v>
      </c>
      <c r="H788" t="b">
        <f t="shared" si="25"/>
        <v>1</v>
      </c>
    </row>
    <row r="789" spans="1:8" ht="30" x14ac:dyDescent="0.25">
      <c r="A789" s="4">
        <v>39265</v>
      </c>
      <c r="B789" s="8" t="s">
        <v>19791</v>
      </c>
      <c r="C789" s="4" t="s">
        <v>1349</v>
      </c>
      <c r="D789" s="11">
        <f t="shared" si="24"/>
        <v>158.07</v>
      </c>
      <c r="F789" s="803">
        <v>158.07</v>
      </c>
      <c r="G789" s="803">
        <v>158.07</v>
      </c>
      <c r="H789" t="b">
        <f t="shared" si="25"/>
        <v>1</v>
      </c>
    </row>
    <row r="790" spans="1:8" ht="30" x14ac:dyDescent="0.25">
      <c r="A790" s="6">
        <v>39260</v>
      </c>
      <c r="B790" s="9" t="s">
        <v>19792</v>
      </c>
      <c r="C790" s="6" t="s">
        <v>1349</v>
      </c>
      <c r="D790" s="11">
        <f t="shared" si="24"/>
        <v>18.940000000000001</v>
      </c>
      <c r="F790" s="802">
        <v>18.940000000000001</v>
      </c>
      <c r="G790" s="802">
        <v>18.940000000000001</v>
      </c>
      <c r="H790" t="b">
        <f t="shared" si="25"/>
        <v>1</v>
      </c>
    </row>
    <row r="791" spans="1:8" ht="30" x14ac:dyDescent="0.25">
      <c r="A791" s="4">
        <v>39266</v>
      </c>
      <c r="B791" s="8" t="s">
        <v>19793</v>
      </c>
      <c r="C791" s="4" t="s">
        <v>1349</v>
      </c>
      <c r="D791" s="11">
        <f t="shared" si="24"/>
        <v>238.52</v>
      </c>
      <c r="F791" s="803">
        <v>238.52</v>
      </c>
      <c r="G791" s="803">
        <v>238.52</v>
      </c>
      <c r="H791" t="b">
        <f t="shared" si="25"/>
        <v>1</v>
      </c>
    </row>
    <row r="792" spans="1:8" ht="30" x14ac:dyDescent="0.25">
      <c r="A792" s="6">
        <v>39267</v>
      </c>
      <c r="B792" s="9" t="s">
        <v>19794</v>
      </c>
      <c r="C792" s="6" t="s">
        <v>1349</v>
      </c>
      <c r="D792" s="11">
        <f t="shared" si="24"/>
        <v>298.20999999999998</v>
      </c>
      <c r="F792" s="802">
        <v>298.20999999999998</v>
      </c>
      <c r="G792" s="802">
        <v>298.20999999999998</v>
      </c>
      <c r="H792" t="b">
        <f t="shared" si="25"/>
        <v>1</v>
      </c>
    </row>
    <row r="793" spans="1:8" x14ac:dyDescent="0.25">
      <c r="A793" s="4">
        <v>11901</v>
      </c>
      <c r="B793" s="8" t="s">
        <v>19795</v>
      </c>
      <c r="C793" s="4" t="s">
        <v>1349</v>
      </c>
      <c r="D793" s="11">
        <f t="shared" si="24"/>
        <v>0.81</v>
      </c>
      <c r="F793" s="803">
        <v>0.81</v>
      </c>
      <c r="G793" s="803">
        <v>0.81</v>
      </c>
      <c r="H793" t="b">
        <f t="shared" si="25"/>
        <v>1</v>
      </c>
    </row>
    <row r="794" spans="1:8" x14ac:dyDescent="0.25">
      <c r="A794" s="6">
        <v>11902</v>
      </c>
      <c r="B794" s="9" t="s">
        <v>19796</v>
      </c>
      <c r="C794" s="6" t="s">
        <v>1349</v>
      </c>
      <c r="D794" s="11">
        <f t="shared" si="24"/>
        <v>1.56</v>
      </c>
      <c r="F794" s="802">
        <v>1.56</v>
      </c>
      <c r="G794" s="802">
        <v>1.56</v>
      </c>
      <c r="H794" t="b">
        <f t="shared" si="25"/>
        <v>1</v>
      </c>
    </row>
    <row r="795" spans="1:8" x14ac:dyDescent="0.25">
      <c r="A795" s="4">
        <v>11903</v>
      </c>
      <c r="B795" s="8" t="s">
        <v>19797</v>
      </c>
      <c r="C795" s="4" t="s">
        <v>1349</v>
      </c>
      <c r="D795" s="11">
        <f t="shared" si="24"/>
        <v>1.65</v>
      </c>
      <c r="F795" s="803">
        <v>1.65</v>
      </c>
      <c r="G795" s="803">
        <v>1.65</v>
      </c>
      <c r="H795" t="b">
        <f t="shared" si="25"/>
        <v>1</v>
      </c>
    </row>
    <row r="796" spans="1:8" x14ac:dyDescent="0.25">
      <c r="A796" s="6">
        <v>11904</v>
      </c>
      <c r="B796" s="9" t="s">
        <v>19798</v>
      </c>
      <c r="C796" s="6" t="s">
        <v>1349</v>
      </c>
      <c r="D796" s="11">
        <f t="shared" si="24"/>
        <v>2.5</v>
      </c>
      <c r="F796" s="802">
        <v>2.5</v>
      </c>
      <c r="G796" s="802">
        <v>2.5</v>
      </c>
      <c r="H796" t="b">
        <f t="shared" si="25"/>
        <v>1</v>
      </c>
    </row>
    <row r="797" spans="1:8" x14ac:dyDescent="0.25">
      <c r="A797" s="4">
        <v>11905</v>
      </c>
      <c r="B797" s="8" t="s">
        <v>19799</v>
      </c>
      <c r="C797" s="4" t="s">
        <v>1349</v>
      </c>
      <c r="D797" s="11">
        <f t="shared" si="24"/>
        <v>3.05</v>
      </c>
      <c r="F797" s="803">
        <v>3.05</v>
      </c>
      <c r="G797" s="803">
        <v>3.05</v>
      </c>
      <c r="H797" t="b">
        <f t="shared" si="25"/>
        <v>1</v>
      </c>
    </row>
    <row r="798" spans="1:8" x14ac:dyDescent="0.25">
      <c r="A798" s="6">
        <v>11906</v>
      </c>
      <c r="B798" s="9" t="s">
        <v>19800</v>
      </c>
      <c r="C798" s="6" t="s">
        <v>1349</v>
      </c>
      <c r="D798" s="11">
        <f t="shared" si="24"/>
        <v>3.88</v>
      </c>
      <c r="F798" s="802">
        <v>3.88</v>
      </c>
      <c r="G798" s="802">
        <v>3.88</v>
      </c>
      <c r="H798" t="b">
        <f t="shared" si="25"/>
        <v>1</v>
      </c>
    </row>
    <row r="799" spans="1:8" x14ac:dyDescent="0.25">
      <c r="A799" s="4">
        <v>11919</v>
      </c>
      <c r="B799" s="8" t="s">
        <v>19801</v>
      </c>
      <c r="C799" s="4" t="s">
        <v>1349</v>
      </c>
      <c r="D799" s="11">
        <f t="shared" si="24"/>
        <v>7.11</v>
      </c>
      <c r="F799" s="803">
        <v>7.11</v>
      </c>
      <c r="G799" s="803">
        <v>7.11</v>
      </c>
      <c r="H799" t="b">
        <f t="shared" si="25"/>
        <v>1</v>
      </c>
    </row>
    <row r="800" spans="1:8" x14ac:dyDescent="0.25">
      <c r="A800" s="6">
        <v>11920</v>
      </c>
      <c r="B800" s="9" t="s">
        <v>19802</v>
      </c>
      <c r="C800" s="6" t="s">
        <v>1349</v>
      </c>
      <c r="D800" s="11">
        <f t="shared" si="24"/>
        <v>13.51</v>
      </c>
      <c r="F800" s="802">
        <v>13.51</v>
      </c>
      <c r="G800" s="802">
        <v>13.51</v>
      </c>
      <c r="H800" t="b">
        <f t="shared" si="25"/>
        <v>1</v>
      </c>
    </row>
    <row r="801" spans="1:8" x14ac:dyDescent="0.25">
      <c r="A801" s="4">
        <v>11924</v>
      </c>
      <c r="B801" s="8" t="s">
        <v>19803</v>
      </c>
      <c r="C801" s="4" t="s">
        <v>1349</v>
      </c>
      <c r="D801" s="11">
        <f t="shared" si="24"/>
        <v>113.41</v>
      </c>
      <c r="F801" s="803">
        <v>113.41</v>
      </c>
      <c r="G801" s="803">
        <v>113.41</v>
      </c>
      <c r="H801" t="b">
        <f t="shared" si="25"/>
        <v>1</v>
      </c>
    </row>
    <row r="802" spans="1:8" x14ac:dyDescent="0.25">
      <c r="A802" s="6">
        <v>11921</v>
      </c>
      <c r="B802" s="9" t="s">
        <v>19804</v>
      </c>
      <c r="C802" s="6" t="s">
        <v>1349</v>
      </c>
      <c r="D802" s="11">
        <f t="shared" si="24"/>
        <v>19.77</v>
      </c>
      <c r="F802" s="802">
        <v>19.77</v>
      </c>
      <c r="G802" s="802">
        <v>19.77</v>
      </c>
      <c r="H802" t="b">
        <f t="shared" si="25"/>
        <v>1</v>
      </c>
    </row>
    <row r="803" spans="1:8" x14ac:dyDescent="0.25">
      <c r="A803" s="4">
        <v>11922</v>
      </c>
      <c r="B803" s="8" t="s">
        <v>19805</v>
      </c>
      <c r="C803" s="4" t="s">
        <v>1349</v>
      </c>
      <c r="D803" s="11">
        <f t="shared" si="24"/>
        <v>31.97</v>
      </c>
      <c r="F803" s="803">
        <v>31.97</v>
      </c>
      <c r="G803" s="803">
        <v>31.97</v>
      </c>
      <c r="H803" t="b">
        <f t="shared" si="25"/>
        <v>1</v>
      </c>
    </row>
    <row r="804" spans="1:8" x14ac:dyDescent="0.25">
      <c r="A804" s="6">
        <v>11923</v>
      </c>
      <c r="B804" s="9" t="s">
        <v>19806</v>
      </c>
      <c r="C804" s="6" t="s">
        <v>1349</v>
      </c>
      <c r="D804" s="11">
        <f t="shared" si="24"/>
        <v>46.79</v>
      </c>
      <c r="F804" s="802">
        <v>46.79</v>
      </c>
      <c r="G804" s="802">
        <v>46.79</v>
      </c>
      <c r="H804" t="b">
        <f t="shared" si="25"/>
        <v>1</v>
      </c>
    </row>
    <row r="805" spans="1:8" x14ac:dyDescent="0.25">
      <c r="A805" s="4">
        <v>11916</v>
      </c>
      <c r="B805" s="8" t="s">
        <v>19807</v>
      </c>
      <c r="C805" s="4" t="s">
        <v>1349</v>
      </c>
      <c r="D805" s="11">
        <f t="shared" si="24"/>
        <v>9.73</v>
      </c>
      <c r="F805" s="803">
        <v>9.73</v>
      </c>
      <c r="G805" s="803">
        <v>9.73</v>
      </c>
      <c r="H805" t="b">
        <f t="shared" si="25"/>
        <v>1</v>
      </c>
    </row>
    <row r="806" spans="1:8" x14ac:dyDescent="0.25">
      <c r="A806" s="6">
        <v>11914</v>
      </c>
      <c r="B806" s="9" t="s">
        <v>19808</v>
      </c>
      <c r="C806" s="6" t="s">
        <v>1349</v>
      </c>
      <c r="D806" s="11">
        <f t="shared" si="24"/>
        <v>70.099999999999994</v>
      </c>
      <c r="F806" s="802">
        <v>70.099999999999994</v>
      </c>
      <c r="G806" s="802">
        <v>70.099999999999994</v>
      </c>
      <c r="H806" t="b">
        <f t="shared" si="25"/>
        <v>1</v>
      </c>
    </row>
    <row r="807" spans="1:8" x14ac:dyDescent="0.25">
      <c r="A807" s="4">
        <v>11917</v>
      </c>
      <c r="B807" s="8" t="s">
        <v>19809</v>
      </c>
      <c r="C807" s="4" t="s">
        <v>1349</v>
      </c>
      <c r="D807" s="11">
        <f t="shared" si="24"/>
        <v>17.14</v>
      </c>
      <c r="F807" s="803">
        <v>17.14</v>
      </c>
      <c r="G807" s="803">
        <v>17.14</v>
      </c>
      <c r="H807" t="b">
        <f t="shared" si="25"/>
        <v>1</v>
      </c>
    </row>
    <row r="808" spans="1:8" x14ac:dyDescent="0.25">
      <c r="A808" s="6">
        <v>11918</v>
      </c>
      <c r="B808" s="9" t="s">
        <v>19810</v>
      </c>
      <c r="C808" s="6" t="s">
        <v>1349</v>
      </c>
      <c r="D808" s="11">
        <f t="shared" si="24"/>
        <v>20.329999999999998</v>
      </c>
      <c r="F808" s="802">
        <v>20.329999999999998</v>
      </c>
      <c r="G808" s="802">
        <v>20.329999999999998</v>
      </c>
      <c r="H808" t="b">
        <f t="shared" si="25"/>
        <v>1</v>
      </c>
    </row>
    <row r="809" spans="1:8" x14ac:dyDescent="0.25">
      <c r="A809" s="4">
        <v>37734</v>
      </c>
      <c r="B809" s="8" t="s">
        <v>19811</v>
      </c>
      <c r="C809" s="4" t="s">
        <v>18997</v>
      </c>
      <c r="D809" s="11">
        <f t="shared" si="24"/>
        <v>74370.78</v>
      </c>
      <c r="F809" s="803">
        <v>74370.78</v>
      </c>
      <c r="G809" s="803">
        <v>74370.78</v>
      </c>
      <c r="H809" t="b">
        <f t="shared" si="25"/>
        <v>1</v>
      </c>
    </row>
    <row r="810" spans="1:8" x14ac:dyDescent="0.25">
      <c r="A810" s="6">
        <v>42251</v>
      </c>
      <c r="B810" s="9" t="s">
        <v>19812</v>
      </c>
      <c r="C810" s="6" t="s">
        <v>18997</v>
      </c>
      <c r="D810" s="11">
        <f t="shared" si="24"/>
        <v>84452.56</v>
      </c>
      <c r="F810" s="802">
        <v>84452.56</v>
      </c>
      <c r="G810" s="802">
        <v>84452.56</v>
      </c>
      <c r="H810" t="b">
        <f t="shared" si="25"/>
        <v>1</v>
      </c>
    </row>
    <row r="811" spans="1:8" x14ac:dyDescent="0.25">
      <c r="A811" s="4">
        <v>37733</v>
      </c>
      <c r="B811" s="8" t="s">
        <v>19813</v>
      </c>
      <c r="C811" s="4" t="s">
        <v>18997</v>
      </c>
      <c r="D811" s="11">
        <f t="shared" si="24"/>
        <v>55762.93</v>
      </c>
      <c r="F811" s="803">
        <v>55762.93</v>
      </c>
      <c r="G811" s="803">
        <v>55762.93</v>
      </c>
      <c r="H811" t="b">
        <f t="shared" si="25"/>
        <v>1</v>
      </c>
    </row>
    <row r="812" spans="1:8" x14ac:dyDescent="0.25">
      <c r="A812" s="6">
        <v>37735</v>
      </c>
      <c r="B812" s="9" t="s">
        <v>19814</v>
      </c>
      <c r="C812" s="6" t="s">
        <v>18997</v>
      </c>
      <c r="D812" s="11">
        <f t="shared" si="24"/>
        <v>67194.33</v>
      </c>
      <c r="F812" s="802">
        <v>67194.33</v>
      </c>
      <c r="G812" s="802">
        <v>67194.33</v>
      </c>
      <c r="H812" t="b">
        <f t="shared" si="25"/>
        <v>1</v>
      </c>
    </row>
    <row r="813" spans="1:8" ht="30" x14ac:dyDescent="0.25">
      <c r="A813" s="4">
        <v>5090</v>
      </c>
      <c r="B813" s="8" t="s">
        <v>19815</v>
      </c>
      <c r="C813" s="4" t="s">
        <v>18997</v>
      </c>
      <c r="D813" s="11">
        <f t="shared" si="24"/>
        <v>22.92</v>
      </c>
      <c r="F813" s="803">
        <v>22.92</v>
      </c>
      <c r="G813" s="803">
        <v>22.92</v>
      </c>
      <c r="H813" t="b">
        <f t="shared" si="25"/>
        <v>1</v>
      </c>
    </row>
    <row r="814" spans="1:8" ht="30" x14ac:dyDescent="0.25">
      <c r="A814" s="6">
        <v>5085</v>
      </c>
      <c r="B814" s="9" t="s">
        <v>19816</v>
      </c>
      <c r="C814" s="6" t="s">
        <v>18997</v>
      </c>
      <c r="D814" s="11">
        <f t="shared" si="24"/>
        <v>34.119999999999997</v>
      </c>
      <c r="F814" s="802">
        <v>34.119999999999997</v>
      </c>
      <c r="G814" s="802">
        <v>34.119999999999997</v>
      </c>
      <c r="H814" t="b">
        <f t="shared" si="25"/>
        <v>1</v>
      </c>
    </row>
    <row r="815" spans="1:8" ht="30" x14ac:dyDescent="0.25">
      <c r="A815" s="4">
        <v>43603</v>
      </c>
      <c r="B815" s="8" t="s">
        <v>19817</v>
      </c>
      <c r="C815" s="4" t="s">
        <v>18997</v>
      </c>
      <c r="D815" s="11">
        <f t="shared" si="24"/>
        <v>48.75</v>
      </c>
      <c r="F815" s="803">
        <v>48.75</v>
      </c>
      <c r="G815" s="803">
        <v>48.75</v>
      </c>
      <c r="H815" t="b">
        <f t="shared" si="25"/>
        <v>1</v>
      </c>
    </row>
    <row r="816" spans="1:8" x14ac:dyDescent="0.25">
      <c r="A816" s="6">
        <v>38374</v>
      </c>
      <c r="B816" s="9" t="s">
        <v>19818</v>
      </c>
      <c r="C816" s="6" t="s">
        <v>18997</v>
      </c>
      <c r="D816" s="11">
        <f t="shared" si="24"/>
        <v>1147.9000000000001</v>
      </c>
      <c r="F816" s="802">
        <v>1147.9000000000001</v>
      </c>
      <c r="G816" s="802">
        <v>1147.9000000000001</v>
      </c>
      <c r="H816" t="b">
        <f t="shared" si="25"/>
        <v>1</v>
      </c>
    </row>
    <row r="817" spans="1:8" x14ac:dyDescent="0.25">
      <c r="A817" s="4">
        <v>20212</v>
      </c>
      <c r="B817" s="8" t="s">
        <v>19819</v>
      </c>
      <c r="C817" s="4" t="s">
        <v>1349</v>
      </c>
      <c r="D817" s="11">
        <f t="shared" si="24"/>
        <v>20.079999999999998</v>
      </c>
      <c r="F817" s="803">
        <v>20.079999999999998</v>
      </c>
      <c r="G817" s="803">
        <v>20.079999999999998</v>
      </c>
      <c r="H817" t="b">
        <f t="shared" si="25"/>
        <v>1</v>
      </c>
    </row>
    <row r="818" spans="1:8" x14ac:dyDescent="0.25">
      <c r="A818" s="6">
        <v>20209</v>
      </c>
      <c r="B818" s="9" t="s">
        <v>19820</v>
      </c>
      <c r="C818" s="6" t="s">
        <v>1349</v>
      </c>
      <c r="D818" s="11">
        <f t="shared" si="24"/>
        <v>23.98</v>
      </c>
      <c r="F818" s="802">
        <v>23.98</v>
      </c>
      <c r="G818" s="802">
        <v>23.98</v>
      </c>
      <c r="H818" t="b">
        <f t="shared" si="25"/>
        <v>1</v>
      </c>
    </row>
    <row r="819" spans="1:8" x14ac:dyDescent="0.25">
      <c r="A819" s="4">
        <v>4430</v>
      </c>
      <c r="B819" s="8" t="s">
        <v>19821</v>
      </c>
      <c r="C819" s="4" t="s">
        <v>1349</v>
      </c>
      <c r="D819" s="11">
        <f t="shared" si="24"/>
        <v>11.75</v>
      </c>
      <c r="F819" s="803">
        <v>11.75</v>
      </c>
      <c r="G819" s="803">
        <v>11.75</v>
      </c>
      <c r="H819" t="b">
        <f t="shared" si="25"/>
        <v>1</v>
      </c>
    </row>
    <row r="820" spans="1:8" x14ac:dyDescent="0.25">
      <c r="A820" s="6">
        <v>4433</v>
      </c>
      <c r="B820" s="9" t="s">
        <v>19822</v>
      </c>
      <c r="C820" s="6" t="s">
        <v>1349</v>
      </c>
      <c r="D820" s="11">
        <f t="shared" si="24"/>
        <v>22.97</v>
      </c>
      <c r="F820" s="802">
        <v>22.97</v>
      </c>
      <c r="G820" s="802">
        <v>22.97</v>
      </c>
      <c r="H820" t="b">
        <f t="shared" si="25"/>
        <v>1</v>
      </c>
    </row>
    <row r="821" spans="1:8" x14ac:dyDescent="0.25">
      <c r="A821" s="4">
        <v>4400</v>
      </c>
      <c r="B821" s="8" t="s">
        <v>19823</v>
      </c>
      <c r="C821" s="4" t="s">
        <v>1349</v>
      </c>
      <c r="D821" s="11">
        <f t="shared" si="24"/>
        <v>18.7</v>
      </c>
      <c r="F821" s="803">
        <v>18.7</v>
      </c>
      <c r="G821" s="803">
        <v>18.7</v>
      </c>
      <c r="H821" t="b">
        <f t="shared" si="25"/>
        <v>1</v>
      </c>
    </row>
    <row r="822" spans="1:8" x14ac:dyDescent="0.25">
      <c r="A822" s="6">
        <v>2729</v>
      </c>
      <c r="B822" s="9" t="s">
        <v>19824</v>
      </c>
      <c r="C822" s="6" t="s">
        <v>18997</v>
      </c>
      <c r="D822" s="11">
        <f t="shared" si="24"/>
        <v>34.950000000000003</v>
      </c>
      <c r="F822" s="802">
        <v>34.950000000000003</v>
      </c>
      <c r="G822" s="802">
        <v>34.950000000000003</v>
      </c>
      <c r="H822" t="b">
        <f t="shared" si="25"/>
        <v>1</v>
      </c>
    </row>
    <row r="823" spans="1:8" x14ac:dyDescent="0.25">
      <c r="A823" s="4">
        <v>4513</v>
      </c>
      <c r="B823" s="8" t="s">
        <v>19825</v>
      </c>
      <c r="C823" s="4" t="s">
        <v>1349</v>
      </c>
      <c r="D823" s="11">
        <f t="shared" si="24"/>
        <v>7.88</v>
      </c>
      <c r="F823" s="803">
        <v>7.88</v>
      </c>
      <c r="G823" s="803">
        <v>7.88</v>
      </c>
      <c r="H823" t="b">
        <f t="shared" si="25"/>
        <v>1</v>
      </c>
    </row>
    <row r="824" spans="1:8" x14ac:dyDescent="0.25">
      <c r="A824" s="6">
        <v>37106</v>
      </c>
      <c r="B824" s="9" t="s">
        <v>19826</v>
      </c>
      <c r="C824" s="6" t="s">
        <v>18997</v>
      </c>
      <c r="D824" s="11">
        <f t="shared" si="24"/>
        <v>4496.3999999999996</v>
      </c>
      <c r="F824" s="802">
        <v>4496.3999999999996</v>
      </c>
      <c r="G824" s="802">
        <v>4496.3999999999996</v>
      </c>
      <c r="H824" t="b">
        <f t="shared" si="25"/>
        <v>1</v>
      </c>
    </row>
    <row r="825" spans="1:8" x14ac:dyDescent="0.25">
      <c r="A825" s="4">
        <v>11869</v>
      </c>
      <c r="B825" s="8" t="s">
        <v>19827</v>
      </c>
      <c r="C825" s="4" t="s">
        <v>18997</v>
      </c>
      <c r="D825" s="11">
        <f t="shared" si="24"/>
        <v>899.28</v>
      </c>
      <c r="F825" s="803">
        <v>899.28</v>
      </c>
      <c r="G825" s="803">
        <v>899.28</v>
      </c>
      <c r="H825" t="b">
        <f t="shared" si="25"/>
        <v>1</v>
      </c>
    </row>
    <row r="826" spans="1:8" x14ac:dyDescent="0.25">
      <c r="A826" s="6">
        <v>43981</v>
      </c>
      <c r="B826" s="9" t="s">
        <v>19828</v>
      </c>
      <c r="C826" s="6" t="s">
        <v>18997</v>
      </c>
      <c r="D826" s="11">
        <f t="shared" si="24"/>
        <v>6776.03</v>
      </c>
      <c r="F826" s="802">
        <v>6776.03</v>
      </c>
      <c r="G826" s="802">
        <v>6776.03</v>
      </c>
      <c r="H826" t="b">
        <f t="shared" si="25"/>
        <v>1</v>
      </c>
    </row>
    <row r="827" spans="1:8" x14ac:dyDescent="0.25">
      <c r="A827" s="4">
        <v>37104</v>
      </c>
      <c r="B827" s="8" t="s">
        <v>19829</v>
      </c>
      <c r="C827" s="4" t="s">
        <v>18997</v>
      </c>
      <c r="D827" s="11">
        <f t="shared" si="24"/>
        <v>1128.6099999999999</v>
      </c>
      <c r="F827" s="803">
        <v>1128.6099999999999</v>
      </c>
      <c r="G827" s="803">
        <v>1128.6099999999999</v>
      </c>
      <c r="H827" t="b">
        <f t="shared" si="25"/>
        <v>1</v>
      </c>
    </row>
    <row r="828" spans="1:8" x14ac:dyDescent="0.25">
      <c r="A828" s="6">
        <v>43982</v>
      </c>
      <c r="B828" s="9" t="s">
        <v>19830</v>
      </c>
      <c r="C828" s="6" t="s">
        <v>18997</v>
      </c>
      <c r="D828" s="11">
        <f t="shared" si="24"/>
        <v>10704.42</v>
      </c>
      <c r="F828" s="802">
        <v>10704.42</v>
      </c>
      <c r="G828" s="802">
        <v>10704.42</v>
      </c>
      <c r="H828" t="b">
        <f t="shared" si="25"/>
        <v>1</v>
      </c>
    </row>
    <row r="829" spans="1:8" x14ac:dyDescent="0.25">
      <c r="A829" s="4">
        <v>43978</v>
      </c>
      <c r="B829" s="8" t="s">
        <v>19831</v>
      </c>
      <c r="C829" s="4" t="s">
        <v>18997</v>
      </c>
      <c r="D829" s="11">
        <f t="shared" si="24"/>
        <v>1672.58</v>
      </c>
      <c r="F829" s="803">
        <v>1672.58</v>
      </c>
      <c r="G829" s="803">
        <v>1672.58</v>
      </c>
      <c r="H829" t="b">
        <f t="shared" si="25"/>
        <v>1</v>
      </c>
    </row>
    <row r="830" spans="1:8" x14ac:dyDescent="0.25">
      <c r="A830" s="6">
        <v>11871</v>
      </c>
      <c r="B830" s="9" t="s">
        <v>19832</v>
      </c>
      <c r="C830" s="6" t="s">
        <v>18997</v>
      </c>
      <c r="D830" s="11">
        <f t="shared" si="24"/>
        <v>419.2</v>
      </c>
      <c r="F830" s="802">
        <v>419.2</v>
      </c>
      <c r="G830" s="802">
        <v>419.2</v>
      </c>
      <c r="H830" t="b">
        <f t="shared" si="25"/>
        <v>1</v>
      </c>
    </row>
    <row r="831" spans="1:8" x14ac:dyDescent="0.25">
      <c r="A831" s="4">
        <v>37105</v>
      </c>
      <c r="B831" s="8" t="s">
        <v>19833</v>
      </c>
      <c r="C831" s="4" t="s">
        <v>18997</v>
      </c>
      <c r="D831" s="11">
        <f t="shared" si="24"/>
        <v>2579.31</v>
      </c>
      <c r="F831" s="803">
        <v>2579.31</v>
      </c>
      <c r="G831" s="803">
        <v>2579.31</v>
      </c>
      <c r="H831" t="b">
        <f t="shared" si="25"/>
        <v>1</v>
      </c>
    </row>
    <row r="832" spans="1:8" x14ac:dyDescent="0.25">
      <c r="A832" s="6">
        <v>43980</v>
      </c>
      <c r="B832" s="9" t="s">
        <v>19834</v>
      </c>
      <c r="C832" s="6" t="s">
        <v>18997</v>
      </c>
      <c r="D832" s="11">
        <f t="shared" si="24"/>
        <v>3212.26</v>
      </c>
      <c r="F832" s="802">
        <v>3212.26</v>
      </c>
      <c r="G832" s="802">
        <v>3212.26</v>
      </c>
      <c r="H832" t="b">
        <f t="shared" si="25"/>
        <v>1</v>
      </c>
    </row>
    <row r="833" spans="1:8" x14ac:dyDescent="0.25">
      <c r="A833" s="4">
        <v>43979</v>
      </c>
      <c r="B833" s="8" t="s">
        <v>19835</v>
      </c>
      <c r="C833" s="4" t="s">
        <v>18997</v>
      </c>
      <c r="D833" s="11">
        <f t="shared" si="24"/>
        <v>603.54999999999995</v>
      </c>
      <c r="F833" s="803">
        <v>603.54999999999995</v>
      </c>
      <c r="G833" s="803">
        <v>603.54999999999995</v>
      </c>
      <c r="H833" t="b">
        <f t="shared" si="25"/>
        <v>1</v>
      </c>
    </row>
    <row r="834" spans="1:8" x14ac:dyDescent="0.25">
      <c r="A834" s="6">
        <v>11868</v>
      </c>
      <c r="B834" s="9" t="s">
        <v>19836</v>
      </c>
      <c r="C834" s="6" t="s">
        <v>18997</v>
      </c>
      <c r="D834" s="11">
        <f t="shared" si="24"/>
        <v>583.69000000000005</v>
      </c>
      <c r="F834" s="802">
        <v>583.69000000000005</v>
      </c>
      <c r="G834" s="802">
        <v>583.69000000000005</v>
      </c>
      <c r="H834" t="b">
        <f t="shared" si="25"/>
        <v>1</v>
      </c>
    </row>
    <row r="835" spans="1:8" x14ac:dyDescent="0.25">
      <c r="A835" s="4">
        <v>34636</v>
      </c>
      <c r="B835" s="8" t="s">
        <v>19837</v>
      </c>
      <c r="C835" s="4" t="s">
        <v>18997</v>
      </c>
      <c r="D835" s="11">
        <f t="shared" ref="D835:D898" si="26">IF($J$2=$F$1,F835,G835)</f>
        <v>414.5</v>
      </c>
      <c r="F835" s="803">
        <v>414.5</v>
      </c>
      <c r="G835" s="803">
        <v>414.5</v>
      </c>
      <c r="H835" t="b">
        <f t="shared" ref="H835:H898" si="27">F835=G835</f>
        <v>1</v>
      </c>
    </row>
    <row r="836" spans="1:8" x14ac:dyDescent="0.25">
      <c r="A836" s="6">
        <v>34639</v>
      </c>
      <c r="B836" s="9" t="s">
        <v>19838</v>
      </c>
      <c r="C836" s="6" t="s">
        <v>18997</v>
      </c>
      <c r="D836" s="11">
        <f t="shared" si="26"/>
        <v>956.74</v>
      </c>
      <c r="F836" s="802">
        <v>956.74</v>
      </c>
      <c r="G836" s="802">
        <v>956.74</v>
      </c>
      <c r="H836" t="b">
        <f t="shared" si="27"/>
        <v>1</v>
      </c>
    </row>
    <row r="837" spans="1:8" x14ac:dyDescent="0.25">
      <c r="A837" s="4">
        <v>34640</v>
      </c>
      <c r="B837" s="8" t="s">
        <v>19839</v>
      </c>
      <c r="C837" s="4" t="s">
        <v>18997</v>
      </c>
      <c r="D837" s="11">
        <f t="shared" si="26"/>
        <v>1085.27</v>
      </c>
      <c r="F837" s="803">
        <v>1085.27</v>
      </c>
      <c r="G837" s="803">
        <v>1085.27</v>
      </c>
      <c r="H837" t="b">
        <f t="shared" si="27"/>
        <v>1</v>
      </c>
    </row>
    <row r="838" spans="1:8" x14ac:dyDescent="0.25">
      <c r="A838" s="6">
        <v>43977</v>
      </c>
      <c r="B838" s="9" t="s">
        <v>19840</v>
      </c>
      <c r="C838" s="6" t="s">
        <v>18997</v>
      </c>
      <c r="D838" s="11">
        <f t="shared" si="26"/>
        <v>1870.94</v>
      </c>
      <c r="F838" s="802">
        <v>1870.94</v>
      </c>
      <c r="G838" s="802">
        <v>1870.94</v>
      </c>
      <c r="H838" t="b">
        <f t="shared" si="27"/>
        <v>1</v>
      </c>
    </row>
    <row r="839" spans="1:8" x14ac:dyDescent="0.25">
      <c r="A839" s="4">
        <v>34637</v>
      </c>
      <c r="B839" s="8" t="s">
        <v>19841</v>
      </c>
      <c r="C839" s="4" t="s">
        <v>18997</v>
      </c>
      <c r="D839" s="11">
        <f t="shared" si="26"/>
        <v>250.66</v>
      </c>
      <c r="F839" s="803">
        <v>250.66</v>
      </c>
      <c r="G839" s="803">
        <v>250.66</v>
      </c>
      <c r="H839" t="b">
        <f t="shared" si="27"/>
        <v>1</v>
      </c>
    </row>
    <row r="840" spans="1:8" x14ac:dyDescent="0.25">
      <c r="A840" s="6">
        <v>34638</v>
      </c>
      <c r="B840" s="9" t="s">
        <v>19842</v>
      </c>
      <c r="C840" s="6" t="s">
        <v>18997</v>
      </c>
      <c r="D840" s="11">
        <f t="shared" si="26"/>
        <v>387.73</v>
      </c>
      <c r="F840" s="802">
        <v>387.73</v>
      </c>
      <c r="G840" s="802">
        <v>387.73</v>
      </c>
      <c r="H840" t="b">
        <f t="shared" si="27"/>
        <v>1</v>
      </c>
    </row>
    <row r="841" spans="1:8" x14ac:dyDescent="0.25">
      <c r="A841" s="4">
        <v>34641</v>
      </c>
      <c r="B841" s="8" t="s">
        <v>19843</v>
      </c>
      <c r="C841" s="4" t="s">
        <v>18997</v>
      </c>
      <c r="D841" s="11">
        <f t="shared" si="26"/>
        <v>114.1</v>
      </c>
      <c r="F841" s="803">
        <v>114.1</v>
      </c>
      <c r="G841" s="803">
        <v>114.1</v>
      </c>
      <c r="H841" t="b">
        <f t="shared" si="27"/>
        <v>1</v>
      </c>
    </row>
    <row r="842" spans="1:8" x14ac:dyDescent="0.25">
      <c r="A842" s="6">
        <v>43434</v>
      </c>
      <c r="B842" s="9" t="s">
        <v>19844</v>
      </c>
      <c r="C842" s="6" t="s">
        <v>18997</v>
      </c>
      <c r="D842" s="11">
        <f t="shared" si="26"/>
        <v>123.36</v>
      </c>
      <c r="F842" s="802">
        <v>123.36</v>
      </c>
      <c r="G842" s="802">
        <v>123.36</v>
      </c>
      <c r="H842" t="b">
        <f t="shared" si="27"/>
        <v>1</v>
      </c>
    </row>
    <row r="843" spans="1:8" x14ac:dyDescent="0.25">
      <c r="A843" s="4">
        <v>43435</v>
      </c>
      <c r="B843" s="8" t="s">
        <v>19845</v>
      </c>
      <c r="C843" s="4" t="s">
        <v>18997</v>
      </c>
      <c r="D843" s="11">
        <f t="shared" si="26"/>
        <v>226.16</v>
      </c>
      <c r="F843" s="803">
        <v>226.16</v>
      </c>
      <c r="G843" s="803">
        <v>226.16</v>
      </c>
      <c r="H843" t="b">
        <f t="shared" si="27"/>
        <v>1</v>
      </c>
    </row>
    <row r="844" spans="1:8" x14ac:dyDescent="0.25">
      <c r="A844" s="6">
        <v>43436</v>
      </c>
      <c r="B844" s="9" t="s">
        <v>19846</v>
      </c>
      <c r="C844" s="6" t="s">
        <v>18997</v>
      </c>
      <c r="D844" s="11">
        <f t="shared" si="26"/>
        <v>395.78</v>
      </c>
      <c r="F844" s="802">
        <v>395.78</v>
      </c>
      <c r="G844" s="802">
        <v>395.78</v>
      </c>
      <c r="H844" t="b">
        <f t="shared" si="27"/>
        <v>1</v>
      </c>
    </row>
    <row r="845" spans="1:8" x14ac:dyDescent="0.25">
      <c r="A845" s="4">
        <v>43437</v>
      </c>
      <c r="B845" s="8" t="s">
        <v>19847</v>
      </c>
      <c r="C845" s="4" t="s">
        <v>18997</v>
      </c>
      <c r="D845" s="11">
        <f t="shared" si="26"/>
        <v>717.56</v>
      </c>
      <c r="F845" s="803">
        <v>717.56</v>
      </c>
      <c r="G845" s="803">
        <v>717.56</v>
      </c>
      <c r="H845" t="b">
        <f t="shared" si="27"/>
        <v>1</v>
      </c>
    </row>
    <row r="846" spans="1:8" x14ac:dyDescent="0.25">
      <c r="A846" s="6">
        <v>43438</v>
      </c>
      <c r="B846" s="9" t="s">
        <v>19848</v>
      </c>
      <c r="C846" s="6" t="s">
        <v>18997</v>
      </c>
      <c r="D846" s="11">
        <f t="shared" si="26"/>
        <v>1285.03</v>
      </c>
      <c r="F846" s="802">
        <v>1285.03</v>
      </c>
      <c r="G846" s="802">
        <v>1285.03</v>
      </c>
      <c r="H846" t="b">
        <f t="shared" si="27"/>
        <v>1</v>
      </c>
    </row>
    <row r="847" spans="1:8" x14ac:dyDescent="0.25">
      <c r="A847" s="4">
        <v>41627</v>
      </c>
      <c r="B847" s="8" t="s">
        <v>19849</v>
      </c>
      <c r="C847" s="4" t="s">
        <v>18997</v>
      </c>
      <c r="D847" s="11">
        <f t="shared" si="26"/>
        <v>190.18</v>
      </c>
      <c r="F847" s="803">
        <v>190.18</v>
      </c>
      <c r="G847" s="803">
        <v>190.18</v>
      </c>
      <c r="H847" t="b">
        <f t="shared" si="27"/>
        <v>1</v>
      </c>
    </row>
    <row r="848" spans="1:8" x14ac:dyDescent="0.25">
      <c r="A848" s="6">
        <v>41628</v>
      </c>
      <c r="B848" s="9" t="s">
        <v>19850</v>
      </c>
      <c r="C848" s="6" t="s">
        <v>18997</v>
      </c>
      <c r="D848" s="11">
        <f t="shared" si="26"/>
        <v>349.52</v>
      </c>
      <c r="F848" s="802">
        <v>349.52</v>
      </c>
      <c r="G848" s="802">
        <v>349.52</v>
      </c>
      <c r="H848" t="b">
        <f t="shared" si="27"/>
        <v>1</v>
      </c>
    </row>
    <row r="849" spans="1:8" x14ac:dyDescent="0.25">
      <c r="A849" s="4">
        <v>41629</v>
      </c>
      <c r="B849" s="8" t="s">
        <v>19851</v>
      </c>
      <c r="C849" s="4" t="s">
        <v>18997</v>
      </c>
      <c r="D849" s="11">
        <f t="shared" si="26"/>
        <v>444.1</v>
      </c>
      <c r="F849" s="803">
        <v>444.1</v>
      </c>
      <c r="G849" s="803">
        <v>444.1</v>
      </c>
      <c r="H849" t="b">
        <f t="shared" si="27"/>
        <v>1</v>
      </c>
    </row>
    <row r="850" spans="1:8" x14ac:dyDescent="0.25">
      <c r="A850" s="6">
        <v>43429</v>
      </c>
      <c r="B850" s="9" t="s">
        <v>19852</v>
      </c>
      <c r="C850" s="6" t="s">
        <v>18997</v>
      </c>
      <c r="D850" s="11">
        <f t="shared" si="26"/>
        <v>98.4</v>
      </c>
      <c r="F850" s="802">
        <v>98.4</v>
      </c>
      <c r="G850" s="802">
        <v>98.4</v>
      </c>
      <c r="H850" t="b">
        <f t="shared" si="27"/>
        <v>1</v>
      </c>
    </row>
    <row r="851" spans="1:8" x14ac:dyDescent="0.25">
      <c r="A851" s="4">
        <v>43430</v>
      </c>
      <c r="B851" s="8" t="s">
        <v>19853</v>
      </c>
      <c r="C851" s="4" t="s">
        <v>18997</v>
      </c>
      <c r="D851" s="11">
        <f t="shared" si="26"/>
        <v>163.44999999999999</v>
      </c>
      <c r="F851" s="803">
        <v>163.44999999999999</v>
      </c>
      <c r="G851" s="803">
        <v>163.44999999999999</v>
      </c>
      <c r="H851" t="b">
        <f t="shared" si="27"/>
        <v>1</v>
      </c>
    </row>
    <row r="852" spans="1:8" x14ac:dyDescent="0.25">
      <c r="A852" s="6">
        <v>43431</v>
      </c>
      <c r="B852" s="9" t="s">
        <v>19854</v>
      </c>
      <c r="C852" s="6" t="s">
        <v>18997</v>
      </c>
      <c r="D852" s="11">
        <f t="shared" si="26"/>
        <v>316.63</v>
      </c>
      <c r="F852" s="802">
        <v>316.63</v>
      </c>
      <c r="G852" s="802">
        <v>316.63</v>
      </c>
      <c r="H852" t="b">
        <f t="shared" si="27"/>
        <v>1</v>
      </c>
    </row>
    <row r="853" spans="1:8" x14ac:dyDescent="0.25">
      <c r="A853" s="4">
        <v>43432</v>
      </c>
      <c r="B853" s="8" t="s">
        <v>19855</v>
      </c>
      <c r="C853" s="4" t="s">
        <v>18997</v>
      </c>
      <c r="D853" s="11">
        <f t="shared" si="26"/>
        <v>657.93</v>
      </c>
      <c r="F853" s="803">
        <v>657.93</v>
      </c>
      <c r="G853" s="803">
        <v>657.93</v>
      </c>
      <c r="H853" t="b">
        <f t="shared" si="27"/>
        <v>1</v>
      </c>
    </row>
    <row r="854" spans="1:8" x14ac:dyDescent="0.25">
      <c r="A854" s="6">
        <v>43433</v>
      </c>
      <c r="B854" s="9" t="s">
        <v>19856</v>
      </c>
      <c r="C854" s="6" t="s">
        <v>18997</v>
      </c>
      <c r="D854" s="11">
        <f t="shared" si="26"/>
        <v>1037.27</v>
      </c>
      <c r="F854" s="802">
        <v>1037.27</v>
      </c>
      <c r="G854" s="802">
        <v>1037.27</v>
      </c>
      <c r="H854" t="b">
        <f t="shared" si="27"/>
        <v>1</v>
      </c>
    </row>
    <row r="855" spans="1:8" ht="30" x14ac:dyDescent="0.25">
      <c r="A855" s="4">
        <v>43094</v>
      </c>
      <c r="B855" s="8" t="s">
        <v>19857</v>
      </c>
      <c r="C855" s="4" t="s">
        <v>18997</v>
      </c>
      <c r="D855" s="11">
        <f t="shared" si="26"/>
        <v>276.95</v>
      </c>
      <c r="F855" s="803">
        <v>276.95</v>
      </c>
      <c r="G855" s="803">
        <v>276.95</v>
      </c>
      <c r="H855" t="b">
        <f t="shared" si="27"/>
        <v>1</v>
      </c>
    </row>
    <row r="856" spans="1:8" ht="30" x14ac:dyDescent="0.25">
      <c r="A856" s="6">
        <v>43093</v>
      </c>
      <c r="B856" s="9" t="s">
        <v>19858</v>
      </c>
      <c r="C856" s="6" t="s">
        <v>18997</v>
      </c>
      <c r="D856" s="11">
        <f t="shared" si="26"/>
        <v>294.31</v>
      </c>
      <c r="F856" s="802">
        <v>294.31</v>
      </c>
      <c r="G856" s="802">
        <v>294.31</v>
      </c>
      <c r="H856" t="b">
        <f t="shared" si="27"/>
        <v>1</v>
      </c>
    </row>
    <row r="857" spans="1:8" ht="30" x14ac:dyDescent="0.25">
      <c r="A857" s="4">
        <v>11694</v>
      </c>
      <c r="B857" s="8" t="s">
        <v>19859</v>
      </c>
      <c r="C857" s="4" t="s">
        <v>18997</v>
      </c>
      <c r="D857" s="11">
        <f t="shared" si="26"/>
        <v>993.63</v>
      </c>
      <c r="F857" s="803">
        <v>993.63</v>
      </c>
      <c r="G857" s="803">
        <v>993.63</v>
      </c>
      <c r="H857" t="b">
        <f t="shared" si="27"/>
        <v>1</v>
      </c>
    </row>
    <row r="858" spans="1:8" ht="30" x14ac:dyDescent="0.25">
      <c r="A858" s="6">
        <v>1030</v>
      </c>
      <c r="B858" s="9" t="s">
        <v>19860</v>
      </c>
      <c r="C858" s="6" t="s">
        <v>18997</v>
      </c>
      <c r="D858" s="11">
        <f t="shared" si="26"/>
        <v>44.95</v>
      </c>
      <c r="F858" s="802">
        <v>44.95</v>
      </c>
      <c r="G858" s="802">
        <v>44.95</v>
      </c>
      <c r="H858" t="b">
        <f t="shared" si="27"/>
        <v>1</v>
      </c>
    </row>
    <row r="859" spans="1:8" ht="30" x14ac:dyDescent="0.25">
      <c r="A859" s="4">
        <v>11881</v>
      </c>
      <c r="B859" s="8" t="s">
        <v>19861</v>
      </c>
      <c r="C859" s="4" t="s">
        <v>18997</v>
      </c>
      <c r="D859" s="11">
        <f t="shared" si="26"/>
        <v>174.76</v>
      </c>
      <c r="F859" s="803">
        <v>174.76</v>
      </c>
      <c r="G859" s="803">
        <v>174.76</v>
      </c>
      <c r="H859" t="b">
        <f t="shared" si="27"/>
        <v>1</v>
      </c>
    </row>
    <row r="860" spans="1:8" ht="30" x14ac:dyDescent="0.25">
      <c r="A860" s="6">
        <v>35277</v>
      </c>
      <c r="B860" s="9" t="s">
        <v>19862</v>
      </c>
      <c r="C860" s="6" t="s">
        <v>18997</v>
      </c>
      <c r="D860" s="11">
        <f t="shared" si="26"/>
        <v>362.93</v>
      </c>
      <c r="F860" s="802">
        <v>362.93</v>
      </c>
      <c r="G860" s="802">
        <v>362.93</v>
      </c>
      <c r="H860" t="b">
        <f t="shared" si="27"/>
        <v>1</v>
      </c>
    </row>
    <row r="861" spans="1:8" ht="45" x14ac:dyDescent="0.25">
      <c r="A861" s="4">
        <v>10521</v>
      </c>
      <c r="B861" s="8" t="s">
        <v>19863</v>
      </c>
      <c r="C861" s="4" t="s">
        <v>18997</v>
      </c>
      <c r="D861" s="11">
        <f t="shared" si="26"/>
        <v>272.97000000000003</v>
      </c>
      <c r="F861" s="803">
        <v>272.97000000000003</v>
      </c>
      <c r="G861" s="803">
        <v>272.97000000000003</v>
      </c>
      <c r="H861" t="b">
        <f t="shared" si="27"/>
        <v>1</v>
      </c>
    </row>
    <row r="862" spans="1:8" ht="45" x14ac:dyDescent="0.25">
      <c r="A862" s="6">
        <v>10885</v>
      </c>
      <c r="B862" s="9" t="s">
        <v>19864</v>
      </c>
      <c r="C862" s="6" t="s">
        <v>18997</v>
      </c>
      <c r="D862" s="11">
        <f t="shared" si="26"/>
        <v>345.27</v>
      </c>
      <c r="F862" s="802">
        <v>345.27</v>
      </c>
      <c r="G862" s="802">
        <v>345.27</v>
      </c>
      <c r="H862" t="b">
        <f t="shared" si="27"/>
        <v>1</v>
      </c>
    </row>
    <row r="863" spans="1:8" ht="45" x14ac:dyDescent="0.25">
      <c r="A863" s="4">
        <v>20962</v>
      </c>
      <c r="B863" s="8" t="s">
        <v>19865</v>
      </c>
      <c r="C863" s="4" t="s">
        <v>18997</v>
      </c>
      <c r="D863" s="11">
        <f t="shared" si="26"/>
        <v>285.97000000000003</v>
      </c>
      <c r="F863" s="803">
        <v>285.97000000000003</v>
      </c>
      <c r="G863" s="803">
        <v>285.97000000000003</v>
      </c>
      <c r="H863" t="b">
        <f t="shared" si="27"/>
        <v>1</v>
      </c>
    </row>
    <row r="864" spans="1:8" ht="45" x14ac:dyDescent="0.25">
      <c r="A864" s="6">
        <v>20963</v>
      </c>
      <c r="B864" s="9" t="s">
        <v>19866</v>
      </c>
      <c r="C864" s="6" t="s">
        <v>18997</v>
      </c>
      <c r="D864" s="11">
        <f t="shared" si="26"/>
        <v>349.33</v>
      </c>
      <c r="F864" s="802">
        <v>349.33</v>
      </c>
      <c r="G864" s="802">
        <v>349.33</v>
      </c>
      <c r="H864" t="b">
        <f t="shared" si="27"/>
        <v>1</v>
      </c>
    </row>
    <row r="865" spans="1:8" x14ac:dyDescent="0.25">
      <c r="A865" s="4">
        <v>34643</v>
      </c>
      <c r="B865" s="8" t="s">
        <v>19867</v>
      </c>
      <c r="C865" s="4" t="s">
        <v>18997</v>
      </c>
      <c r="D865" s="11">
        <f t="shared" si="26"/>
        <v>41.8</v>
      </c>
      <c r="F865" s="803">
        <v>41.8</v>
      </c>
      <c r="G865" s="803">
        <v>41.8</v>
      </c>
      <c r="H865" t="b">
        <f t="shared" si="27"/>
        <v>1</v>
      </c>
    </row>
    <row r="866" spans="1:8" x14ac:dyDescent="0.25">
      <c r="A866" s="6">
        <v>41480</v>
      </c>
      <c r="B866" s="9" t="s">
        <v>19868</v>
      </c>
      <c r="C866" s="6" t="s">
        <v>18997</v>
      </c>
      <c r="D866" s="11">
        <f t="shared" si="26"/>
        <v>48.46</v>
      </c>
      <c r="F866" s="802">
        <v>48.46</v>
      </c>
      <c r="G866" s="802">
        <v>48.46</v>
      </c>
      <c r="H866" t="b">
        <f t="shared" si="27"/>
        <v>1</v>
      </c>
    </row>
    <row r="867" spans="1:8" x14ac:dyDescent="0.25">
      <c r="A867" s="4">
        <v>41474</v>
      </c>
      <c r="B867" s="8" t="s">
        <v>19869</v>
      </c>
      <c r="C867" s="4" t="s">
        <v>18997</v>
      </c>
      <c r="D867" s="11">
        <f t="shared" si="26"/>
        <v>77.41</v>
      </c>
      <c r="F867" s="803">
        <v>77.41</v>
      </c>
      <c r="G867" s="803">
        <v>77.41</v>
      </c>
      <c r="H867" t="b">
        <f t="shared" si="27"/>
        <v>1</v>
      </c>
    </row>
    <row r="868" spans="1:8" x14ac:dyDescent="0.25">
      <c r="A868" s="6">
        <v>41475</v>
      </c>
      <c r="B868" s="9" t="s">
        <v>19870</v>
      </c>
      <c r="C868" s="6" t="s">
        <v>18997</v>
      </c>
      <c r="D868" s="11">
        <f t="shared" si="26"/>
        <v>66.05</v>
      </c>
      <c r="F868" s="802">
        <v>66.05</v>
      </c>
      <c r="G868" s="802">
        <v>66.05</v>
      </c>
      <c r="H868" t="b">
        <f t="shared" si="27"/>
        <v>1</v>
      </c>
    </row>
    <row r="869" spans="1:8" x14ac:dyDescent="0.25">
      <c r="A869" s="4">
        <v>41476</v>
      </c>
      <c r="B869" s="8" t="s">
        <v>19871</v>
      </c>
      <c r="C869" s="4" t="s">
        <v>18997</v>
      </c>
      <c r="D869" s="11">
        <f t="shared" si="26"/>
        <v>144.63</v>
      </c>
      <c r="F869" s="803">
        <v>144.63</v>
      </c>
      <c r="G869" s="803">
        <v>144.63</v>
      </c>
      <c r="H869" t="b">
        <f t="shared" si="27"/>
        <v>1</v>
      </c>
    </row>
    <row r="870" spans="1:8" x14ac:dyDescent="0.25">
      <c r="A870" s="6">
        <v>2555</v>
      </c>
      <c r="B870" s="9" t="s">
        <v>19872</v>
      </c>
      <c r="C870" s="6" t="s">
        <v>18997</v>
      </c>
      <c r="D870" s="11">
        <f t="shared" si="26"/>
        <v>1.9</v>
      </c>
      <c r="F870" s="802">
        <v>1.9</v>
      </c>
      <c r="G870" s="802">
        <v>1.9</v>
      </c>
      <c r="H870" t="b">
        <f t="shared" si="27"/>
        <v>1</v>
      </c>
    </row>
    <row r="871" spans="1:8" x14ac:dyDescent="0.25">
      <c r="A871" s="4">
        <v>2556</v>
      </c>
      <c r="B871" s="8" t="s">
        <v>19873</v>
      </c>
      <c r="C871" s="4" t="s">
        <v>18997</v>
      </c>
      <c r="D871" s="11">
        <f t="shared" si="26"/>
        <v>1.96</v>
      </c>
      <c r="F871" s="803">
        <v>1.96</v>
      </c>
      <c r="G871" s="803">
        <v>1.96</v>
      </c>
      <c r="H871" t="b">
        <f t="shared" si="27"/>
        <v>1</v>
      </c>
    </row>
    <row r="872" spans="1:8" x14ac:dyDescent="0.25">
      <c r="A872" s="6">
        <v>2557</v>
      </c>
      <c r="B872" s="9" t="s">
        <v>19874</v>
      </c>
      <c r="C872" s="6" t="s">
        <v>18997</v>
      </c>
      <c r="D872" s="11">
        <f t="shared" si="26"/>
        <v>4.1500000000000004</v>
      </c>
      <c r="F872" s="802">
        <v>4.1500000000000004</v>
      </c>
      <c r="G872" s="802">
        <v>4.1500000000000004</v>
      </c>
      <c r="H872" t="b">
        <f t="shared" si="27"/>
        <v>1</v>
      </c>
    </row>
    <row r="873" spans="1:8" x14ac:dyDescent="0.25">
      <c r="A873" s="4">
        <v>10569</v>
      </c>
      <c r="B873" s="8" t="s">
        <v>19875</v>
      </c>
      <c r="C873" s="4" t="s">
        <v>18997</v>
      </c>
      <c r="D873" s="11">
        <f t="shared" si="26"/>
        <v>4.1500000000000004</v>
      </c>
      <c r="F873" s="803">
        <v>4.1500000000000004</v>
      </c>
      <c r="G873" s="803">
        <v>4.1500000000000004</v>
      </c>
      <c r="H873" t="b">
        <f t="shared" si="27"/>
        <v>1</v>
      </c>
    </row>
    <row r="874" spans="1:8" x14ac:dyDescent="0.25">
      <c r="A874" s="6">
        <v>39810</v>
      </c>
      <c r="B874" s="9" t="s">
        <v>19876</v>
      </c>
      <c r="C874" s="6" t="s">
        <v>18997</v>
      </c>
      <c r="D874" s="11">
        <f t="shared" si="26"/>
        <v>37.369999999999997</v>
      </c>
      <c r="F874" s="802">
        <v>37.369999999999997</v>
      </c>
      <c r="G874" s="802">
        <v>37.369999999999997</v>
      </c>
      <c r="H874" t="b">
        <f t="shared" si="27"/>
        <v>1</v>
      </c>
    </row>
    <row r="875" spans="1:8" x14ac:dyDescent="0.25">
      <c r="A875" s="4">
        <v>39811</v>
      </c>
      <c r="B875" s="8" t="s">
        <v>19877</v>
      </c>
      <c r="C875" s="4" t="s">
        <v>18997</v>
      </c>
      <c r="D875" s="11">
        <f t="shared" si="26"/>
        <v>45.71</v>
      </c>
      <c r="F875" s="803">
        <v>45.71</v>
      </c>
      <c r="G875" s="803">
        <v>45.71</v>
      </c>
      <c r="H875" t="b">
        <f t="shared" si="27"/>
        <v>1</v>
      </c>
    </row>
    <row r="876" spans="1:8" x14ac:dyDescent="0.25">
      <c r="A876" s="6">
        <v>39812</v>
      </c>
      <c r="B876" s="9" t="s">
        <v>19878</v>
      </c>
      <c r="C876" s="6" t="s">
        <v>18997</v>
      </c>
      <c r="D876" s="11">
        <f t="shared" si="26"/>
        <v>75.17</v>
      </c>
      <c r="F876" s="802">
        <v>75.17</v>
      </c>
      <c r="G876" s="802">
        <v>75.17</v>
      </c>
      <c r="H876" t="b">
        <f t="shared" si="27"/>
        <v>1</v>
      </c>
    </row>
    <row r="877" spans="1:8" ht="30" x14ac:dyDescent="0.25">
      <c r="A877" s="4">
        <v>43096</v>
      </c>
      <c r="B877" s="8" t="s">
        <v>19879</v>
      </c>
      <c r="C877" s="4" t="s">
        <v>18997</v>
      </c>
      <c r="D877" s="11">
        <f t="shared" si="26"/>
        <v>249.16</v>
      </c>
      <c r="F877" s="803">
        <v>249.16</v>
      </c>
      <c r="G877" s="803">
        <v>249.16</v>
      </c>
      <c r="H877" t="b">
        <f t="shared" si="27"/>
        <v>1</v>
      </c>
    </row>
    <row r="878" spans="1:8" x14ac:dyDescent="0.25">
      <c r="A878" s="6">
        <v>43102</v>
      </c>
      <c r="B878" s="9" t="s">
        <v>19880</v>
      </c>
      <c r="C878" s="6" t="s">
        <v>18997</v>
      </c>
      <c r="D878" s="11">
        <f t="shared" si="26"/>
        <v>151.51</v>
      </c>
      <c r="F878" s="802">
        <v>151.51</v>
      </c>
      <c r="G878" s="802">
        <v>151.51</v>
      </c>
      <c r="H878" t="b">
        <f t="shared" si="27"/>
        <v>1</v>
      </c>
    </row>
    <row r="879" spans="1:8" x14ac:dyDescent="0.25">
      <c r="A879" s="4">
        <v>43103</v>
      </c>
      <c r="B879" s="8" t="s">
        <v>19881</v>
      </c>
      <c r="C879" s="4" t="s">
        <v>18997</v>
      </c>
      <c r="D879" s="11">
        <f t="shared" si="26"/>
        <v>223.1</v>
      </c>
      <c r="F879" s="803">
        <v>223.1</v>
      </c>
      <c r="G879" s="803">
        <v>223.1</v>
      </c>
      <c r="H879" t="b">
        <f t="shared" si="27"/>
        <v>1</v>
      </c>
    </row>
    <row r="880" spans="1:8" ht="30" x14ac:dyDescent="0.25">
      <c r="A880" s="6">
        <v>43098</v>
      </c>
      <c r="B880" s="9" t="s">
        <v>19882</v>
      </c>
      <c r="C880" s="6" t="s">
        <v>18997</v>
      </c>
      <c r="D880" s="11">
        <f t="shared" si="26"/>
        <v>84.4</v>
      </c>
      <c r="F880" s="802">
        <v>84.4</v>
      </c>
      <c r="G880" s="802">
        <v>84.4</v>
      </c>
      <c r="H880" t="b">
        <f t="shared" si="27"/>
        <v>1</v>
      </c>
    </row>
    <row r="881" spans="1:8" ht="30" x14ac:dyDescent="0.25">
      <c r="A881" s="4">
        <v>43097</v>
      </c>
      <c r="B881" s="8" t="s">
        <v>19883</v>
      </c>
      <c r="C881" s="4" t="s">
        <v>18997</v>
      </c>
      <c r="D881" s="11">
        <f t="shared" si="26"/>
        <v>50</v>
      </c>
      <c r="F881" s="803">
        <v>50</v>
      </c>
      <c r="G881" s="803">
        <v>50</v>
      </c>
      <c r="H881" t="b">
        <f t="shared" si="27"/>
        <v>1</v>
      </c>
    </row>
    <row r="882" spans="1:8" x14ac:dyDescent="0.25">
      <c r="A882" s="6">
        <v>43104</v>
      </c>
      <c r="B882" s="9" t="s">
        <v>19884</v>
      </c>
      <c r="C882" s="6" t="s">
        <v>18997</v>
      </c>
      <c r="D882" s="11">
        <f t="shared" si="26"/>
        <v>591.49</v>
      </c>
      <c r="F882" s="802">
        <v>591.49</v>
      </c>
      <c r="G882" s="802">
        <v>591.49</v>
      </c>
      <c r="H882" t="b">
        <f t="shared" si="27"/>
        <v>1</v>
      </c>
    </row>
    <row r="883" spans="1:8" x14ac:dyDescent="0.25">
      <c r="A883" s="4">
        <v>39771</v>
      </c>
      <c r="B883" s="8" t="s">
        <v>19885</v>
      </c>
      <c r="C883" s="4" t="s">
        <v>18997</v>
      </c>
      <c r="D883" s="11">
        <f t="shared" si="26"/>
        <v>39.86</v>
      </c>
      <c r="F883" s="803">
        <v>39.86</v>
      </c>
      <c r="G883" s="803">
        <v>39.86</v>
      </c>
      <c r="H883" t="b">
        <f t="shared" si="27"/>
        <v>1</v>
      </c>
    </row>
    <row r="884" spans="1:8" x14ac:dyDescent="0.25">
      <c r="A884" s="6">
        <v>39772</v>
      </c>
      <c r="B884" s="9" t="s">
        <v>19886</v>
      </c>
      <c r="C884" s="6" t="s">
        <v>18997</v>
      </c>
      <c r="D884" s="11">
        <f t="shared" si="26"/>
        <v>78.349999999999994</v>
      </c>
      <c r="F884" s="802">
        <v>78.349999999999994</v>
      </c>
      <c r="G884" s="802">
        <v>78.349999999999994</v>
      </c>
      <c r="H884" t="b">
        <f t="shared" si="27"/>
        <v>1</v>
      </c>
    </row>
    <row r="885" spans="1:8" x14ac:dyDescent="0.25">
      <c r="A885" s="4">
        <v>39773</v>
      </c>
      <c r="B885" s="8" t="s">
        <v>19887</v>
      </c>
      <c r="C885" s="4" t="s">
        <v>18997</v>
      </c>
      <c r="D885" s="11">
        <f t="shared" si="26"/>
        <v>125.94</v>
      </c>
      <c r="F885" s="803">
        <v>125.94</v>
      </c>
      <c r="G885" s="803">
        <v>125.94</v>
      </c>
      <c r="H885" t="b">
        <f t="shared" si="27"/>
        <v>1</v>
      </c>
    </row>
    <row r="886" spans="1:8" x14ac:dyDescent="0.25">
      <c r="A886" s="6">
        <v>39774</v>
      </c>
      <c r="B886" s="9" t="s">
        <v>19888</v>
      </c>
      <c r="C886" s="6" t="s">
        <v>18997</v>
      </c>
      <c r="D886" s="11">
        <f t="shared" si="26"/>
        <v>188.37</v>
      </c>
      <c r="F886" s="802">
        <v>188.37</v>
      </c>
      <c r="G886" s="802">
        <v>188.37</v>
      </c>
      <c r="H886" t="b">
        <f t="shared" si="27"/>
        <v>1</v>
      </c>
    </row>
    <row r="887" spans="1:8" x14ac:dyDescent="0.25">
      <c r="A887" s="4">
        <v>39775</v>
      </c>
      <c r="B887" s="8" t="s">
        <v>19889</v>
      </c>
      <c r="C887" s="4" t="s">
        <v>18997</v>
      </c>
      <c r="D887" s="11">
        <f t="shared" si="26"/>
        <v>251.41</v>
      </c>
      <c r="F887" s="803">
        <v>251.41</v>
      </c>
      <c r="G887" s="803">
        <v>251.41</v>
      </c>
      <c r="H887" t="b">
        <f t="shared" si="27"/>
        <v>1</v>
      </c>
    </row>
    <row r="888" spans="1:8" x14ac:dyDescent="0.25">
      <c r="A888" s="6">
        <v>39776</v>
      </c>
      <c r="B888" s="9" t="s">
        <v>19890</v>
      </c>
      <c r="C888" s="6" t="s">
        <v>18997</v>
      </c>
      <c r="D888" s="11">
        <f t="shared" si="26"/>
        <v>303.83</v>
      </c>
      <c r="F888" s="802">
        <v>303.83</v>
      </c>
      <c r="G888" s="802">
        <v>303.83</v>
      </c>
      <c r="H888" t="b">
        <f t="shared" si="27"/>
        <v>1</v>
      </c>
    </row>
    <row r="889" spans="1:8" x14ac:dyDescent="0.25">
      <c r="A889" s="4">
        <v>39777</v>
      </c>
      <c r="B889" s="8" t="s">
        <v>19891</v>
      </c>
      <c r="C889" s="4" t="s">
        <v>18997</v>
      </c>
      <c r="D889" s="11">
        <f t="shared" si="26"/>
        <v>385.1</v>
      </c>
      <c r="F889" s="803">
        <v>385.1</v>
      </c>
      <c r="G889" s="803">
        <v>385.1</v>
      </c>
      <c r="H889" t="b">
        <f t="shared" si="27"/>
        <v>1</v>
      </c>
    </row>
    <row r="890" spans="1:8" x14ac:dyDescent="0.25">
      <c r="A890" s="6">
        <v>20254</v>
      </c>
      <c r="B890" s="9" t="s">
        <v>19892</v>
      </c>
      <c r="C890" s="6" t="s">
        <v>18997</v>
      </c>
      <c r="D890" s="11">
        <f t="shared" si="26"/>
        <v>27.95</v>
      </c>
      <c r="F890" s="802">
        <v>27.95</v>
      </c>
      <c r="G890" s="802">
        <v>27.95</v>
      </c>
      <c r="H890" t="b">
        <f t="shared" si="27"/>
        <v>1</v>
      </c>
    </row>
    <row r="891" spans="1:8" x14ac:dyDescent="0.25">
      <c r="A891" s="4">
        <v>20253</v>
      </c>
      <c r="B891" s="8" t="s">
        <v>19893</v>
      </c>
      <c r="C891" s="4" t="s">
        <v>18997</v>
      </c>
      <c r="D891" s="11">
        <f t="shared" si="26"/>
        <v>91.78</v>
      </c>
      <c r="F891" s="803">
        <v>91.78</v>
      </c>
      <c r="G891" s="803">
        <v>91.78</v>
      </c>
      <c r="H891" t="b">
        <f t="shared" si="27"/>
        <v>1</v>
      </c>
    </row>
    <row r="892" spans="1:8" ht="30" x14ac:dyDescent="0.25">
      <c r="A892" s="6">
        <v>11247</v>
      </c>
      <c r="B892" s="9" t="s">
        <v>19894</v>
      </c>
      <c r="C892" s="6" t="s">
        <v>18997</v>
      </c>
      <c r="D892" s="11">
        <f t="shared" si="26"/>
        <v>1764.89</v>
      </c>
      <c r="F892" s="802">
        <v>1764.89</v>
      </c>
      <c r="G892" s="802">
        <v>1764.89</v>
      </c>
      <c r="H892" t="b">
        <f t="shared" si="27"/>
        <v>1</v>
      </c>
    </row>
    <row r="893" spans="1:8" ht="30" x14ac:dyDescent="0.25">
      <c r="A893" s="4">
        <v>11250</v>
      </c>
      <c r="B893" s="8" t="s">
        <v>19895</v>
      </c>
      <c r="C893" s="4" t="s">
        <v>18997</v>
      </c>
      <c r="D893" s="11">
        <f t="shared" si="26"/>
        <v>75.98</v>
      </c>
      <c r="F893" s="803">
        <v>75.98</v>
      </c>
      <c r="G893" s="803">
        <v>75.98</v>
      </c>
      <c r="H893" t="b">
        <f t="shared" si="27"/>
        <v>1</v>
      </c>
    </row>
    <row r="894" spans="1:8" ht="30" x14ac:dyDescent="0.25">
      <c r="A894" s="6">
        <v>11249</v>
      </c>
      <c r="B894" s="9" t="s">
        <v>19896</v>
      </c>
      <c r="C894" s="6" t="s">
        <v>18997</v>
      </c>
      <c r="D894" s="11">
        <f t="shared" si="26"/>
        <v>3447.46</v>
      </c>
      <c r="F894" s="802">
        <v>3447.46</v>
      </c>
      <c r="G894" s="802">
        <v>3447.46</v>
      </c>
      <c r="H894" t="b">
        <f t="shared" si="27"/>
        <v>1</v>
      </c>
    </row>
    <row r="895" spans="1:8" ht="30" x14ac:dyDescent="0.25">
      <c r="A895" s="4">
        <v>11251</v>
      </c>
      <c r="B895" s="8" t="s">
        <v>19897</v>
      </c>
      <c r="C895" s="4" t="s">
        <v>18997</v>
      </c>
      <c r="D895" s="11">
        <f t="shared" si="26"/>
        <v>168.3</v>
      </c>
      <c r="F895" s="803">
        <v>168.3</v>
      </c>
      <c r="G895" s="803">
        <v>168.3</v>
      </c>
      <c r="H895" t="b">
        <f t="shared" si="27"/>
        <v>1</v>
      </c>
    </row>
    <row r="896" spans="1:8" ht="30" x14ac:dyDescent="0.25">
      <c r="A896" s="6">
        <v>11253</v>
      </c>
      <c r="B896" s="9" t="s">
        <v>19898</v>
      </c>
      <c r="C896" s="6" t="s">
        <v>18997</v>
      </c>
      <c r="D896" s="11">
        <f t="shared" si="26"/>
        <v>278.89</v>
      </c>
      <c r="F896" s="802">
        <v>278.89</v>
      </c>
      <c r="G896" s="802">
        <v>278.89</v>
      </c>
      <c r="H896" t="b">
        <f t="shared" si="27"/>
        <v>1</v>
      </c>
    </row>
    <row r="897" spans="1:8" ht="30" x14ac:dyDescent="0.25">
      <c r="A897" s="4">
        <v>11255</v>
      </c>
      <c r="B897" s="8" t="s">
        <v>19899</v>
      </c>
      <c r="C897" s="4" t="s">
        <v>18997</v>
      </c>
      <c r="D897" s="11">
        <f t="shared" si="26"/>
        <v>416.94</v>
      </c>
      <c r="F897" s="803">
        <v>416.94</v>
      </c>
      <c r="G897" s="803">
        <v>416.94</v>
      </c>
      <c r="H897" t="b">
        <f t="shared" si="27"/>
        <v>1</v>
      </c>
    </row>
    <row r="898" spans="1:8" ht="30" x14ac:dyDescent="0.25">
      <c r="A898" s="6">
        <v>14055</v>
      </c>
      <c r="B898" s="9" t="s">
        <v>19900</v>
      </c>
      <c r="C898" s="6" t="s">
        <v>18997</v>
      </c>
      <c r="D898" s="11">
        <f t="shared" si="26"/>
        <v>838.74</v>
      </c>
      <c r="F898" s="802">
        <v>838.74</v>
      </c>
      <c r="G898" s="802">
        <v>838.74</v>
      </c>
      <c r="H898" t="b">
        <f t="shared" si="27"/>
        <v>1</v>
      </c>
    </row>
    <row r="899" spans="1:8" ht="30" x14ac:dyDescent="0.25">
      <c r="A899" s="4">
        <v>11256</v>
      </c>
      <c r="B899" s="8" t="s">
        <v>19901</v>
      </c>
      <c r="C899" s="4" t="s">
        <v>18997</v>
      </c>
      <c r="D899" s="11">
        <f t="shared" ref="D899:D962" si="28">IF($J$2=$F$1,F899,G899)</f>
        <v>522.26</v>
      </c>
      <c r="F899" s="803">
        <v>522.26</v>
      </c>
      <c r="G899" s="803">
        <v>522.26</v>
      </c>
      <c r="H899" t="b">
        <f t="shared" ref="H899:H962" si="29">F899=G899</f>
        <v>1</v>
      </c>
    </row>
    <row r="900" spans="1:8" x14ac:dyDescent="0.25">
      <c r="A900" s="6">
        <v>1872</v>
      </c>
      <c r="B900" s="9" t="s">
        <v>19902</v>
      </c>
      <c r="C900" s="6" t="s">
        <v>18997</v>
      </c>
      <c r="D900" s="11">
        <f t="shared" si="28"/>
        <v>2.75</v>
      </c>
      <c r="F900" s="802">
        <v>2.75</v>
      </c>
      <c r="G900" s="802">
        <v>2.75</v>
      </c>
      <c r="H900" t="b">
        <f t="shared" si="29"/>
        <v>1</v>
      </c>
    </row>
    <row r="901" spans="1:8" x14ac:dyDescent="0.25">
      <c r="A901" s="4">
        <v>1873</v>
      </c>
      <c r="B901" s="8" t="s">
        <v>19903</v>
      </c>
      <c r="C901" s="4" t="s">
        <v>18997</v>
      </c>
      <c r="D901" s="11">
        <f t="shared" si="28"/>
        <v>5.47</v>
      </c>
      <c r="F901" s="803">
        <v>5.47</v>
      </c>
      <c r="G901" s="803">
        <v>5.47</v>
      </c>
      <c r="H901" t="b">
        <f t="shared" si="29"/>
        <v>1</v>
      </c>
    </row>
    <row r="902" spans="1:8" ht="30" x14ac:dyDescent="0.25">
      <c r="A902" s="6">
        <v>39693</v>
      </c>
      <c r="B902" s="9" t="s">
        <v>19904</v>
      </c>
      <c r="C902" s="6" t="s">
        <v>18997</v>
      </c>
      <c r="D902" s="11">
        <f t="shared" si="28"/>
        <v>3280.05</v>
      </c>
      <c r="F902" s="802">
        <v>3280.05</v>
      </c>
      <c r="G902" s="802">
        <v>3280.05</v>
      </c>
      <c r="H902" t="b">
        <f t="shared" si="29"/>
        <v>1</v>
      </c>
    </row>
    <row r="903" spans="1:8" x14ac:dyDescent="0.25">
      <c r="A903" s="4">
        <v>39692</v>
      </c>
      <c r="B903" s="8" t="s">
        <v>19905</v>
      </c>
      <c r="C903" s="4" t="s">
        <v>18997</v>
      </c>
      <c r="D903" s="11">
        <f t="shared" si="28"/>
        <v>1049.54</v>
      </c>
      <c r="F903" s="803">
        <v>1049.54</v>
      </c>
      <c r="G903" s="803">
        <v>1049.54</v>
      </c>
      <c r="H903" t="b">
        <f t="shared" si="29"/>
        <v>1</v>
      </c>
    </row>
    <row r="904" spans="1:8" ht="30" x14ac:dyDescent="0.25">
      <c r="A904" s="6">
        <v>1062</v>
      </c>
      <c r="B904" s="9" t="s">
        <v>19906</v>
      </c>
      <c r="C904" s="6" t="s">
        <v>18997</v>
      </c>
      <c r="D904" s="11">
        <f t="shared" si="28"/>
        <v>332.62</v>
      </c>
      <c r="F904" s="802">
        <v>332.62</v>
      </c>
      <c r="G904" s="802">
        <v>332.62</v>
      </c>
      <c r="H904" t="b">
        <f t="shared" si="29"/>
        <v>1</v>
      </c>
    </row>
    <row r="905" spans="1:8" ht="30" x14ac:dyDescent="0.25">
      <c r="A905" s="4">
        <v>39686</v>
      </c>
      <c r="B905" s="8" t="s">
        <v>19907</v>
      </c>
      <c r="C905" s="4" t="s">
        <v>18997</v>
      </c>
      <c r="D905" s="11">
        <f t="shared" si="28"/>
        <v>538.58000000000004</v>
      </c>
      <c r="F905" s="803">
        <v>538.58000000000004</v>
      </c>
      <c r="G905" s="803">
        <v>538.58000000000004</v>
      </c>
      <c r="H905" t="b">
        <f t="shared" si="29"/>
        <v>1</v>
      </c>
    </row>
    <row r="906" spans="1:8" ht="30" x14ac:dyDescent="0.25">
      <c r="A906" s="6">
        <v>43095</v>
      </c>
      <c r="B906" s="9" t="s">
        <v>19908</v>
      </c>
      <c r="C906" s="6" t="s">
        <v>18997</v>
      </c>
      <c r="D906" s="11">
        <f t="shared" si="28"/>
        <v>164.19</v>
      </c>
      <c r="F906" s="802">
        <v>164.19</v>
      </c>
      <c r="G906" s="802">
        <v>164.19</v>
      </c>
      <c r="H906" t="b">
        <f t="shared" si="29"/>
        <v>1</v>
      </c>
    </row>
    <row r="907" spans="1:8" x14ac:dyDescent="0.25">
      <c r="A907" s="4">
        <v>1871</v>
      </c>
      <c r="B907" s="8" t="s">
        <v>19909</v>
      </c>
      <c r="C907" s="4" t="s">
        <v>18997</v>
      </c>
      <c r="D907" s="11">
        <f t="shared" si="28"/>
        <v>4.93</v>
      </c>
      <c r="F907" s="803">
        <v>4.93</v>
      </c>
      <c r="G907" s="803">
        <v>4.93</v>
      </c>
      <c r="H907" t="b">
        <f t="shared" si="29"/>
        <v>1</v>
      </c>
    </row>
    <row r="908" spans="1:8" x14ac:dyDescent="0.25">
      <c r="A908" s="6">
        <v>12001</v>
      </c>
      <c r="B908" s="9" t="s">
        <v>19910</v>
      </c>
      <c r="C908" s="6" t="s">
        <v>18997</v>
      </c>
      <c r="D908" s="11">
        <f t="shared" si="28"/>
        <v>7.12</v>
      </c>
      <c r="F908" s="802">
        <v>7.12</v>
      </c>
      <c r="G908" s="802">
        <v>7.12</v>
      </c>
      <c r="H908" t="b">
        <f t="shared" si="29"/>
        <v>1</v>
      </c>
    </row>
    <row r="909" spans="1:8" x14ac:dyDescent="0.25">
      <c r="A909" s="4">
        <v>11882</v>
      </c>
      <c r="B909" s="8" t="s">
        <v>19911</v>
      </c>
      <c r="C909" s="4" t="s">
        <v>18997</v>
      </c>
      <c r="D909" s="11">
        <f t="shared" si="28"/>
        <v>125.41</v>
      </c>
      <c r="F909" s="803">
        <v>125.41</v>
      </c>
      <c r="G909" s="803">
        <v>125.41</v>
      </c>
      <c r="H909" t="b">
        <f t="shared" si="29"/>
        <v>1</v>
      </c>
    </row>
    <row r="910" spans="1:8" ht="30" x14ac:dyDescent="0.25">
      <c r="A910" s="6">
        <v>1068</v>
      </c>
      <c r="B910" s="9" t="s">
        <v>19912</v>
      </c>
      <c r="C910" s="6" t="s">
        <v>18997</v>
      </c>
      <c r="D910" s="11">
        <f t="shared" si="28"/>
        <v>2193.96</v>
      </c>
      <c r="F910" s="802">
        <v>2193.96</v>
      </c>
      <c r="G910" s="802">
        <v>2193.96</v>
      </c>
      <c r="H910" t="b">
        <f t="shared" si="29"/>
        <v>1</v>
      </c>
    </row>
    <row r="911" spans="1:8" ht="30" x14ac:dyDescent="0.25">
      <c r="A911" s="4">
        <v>39690</v>
      </c>
      <c r="B911" s="8" t="s">
        <v>19913</v>
      </c>
      <c r="C911" s="4" t="s">
        <v>18997</v>
      </c>
      <c r="D911" s="11">
        <f t="shared" si="28"/>
        <v>3680.74</v>
      </c>
      <c r="F911" s="803">
        <v>3680.74</v>
      </c>
      <c r="G911" s="803">
        <v>3680.74</v>
      </c>
      <c r="H911" t="b">
        <f t="shared" si="29"/>
        <v>1</v>
      </c>
    </row>
    <row r="912" spans="1:8" ht="30" x14ac:dyDescent="0.25">
      <c r="A912" s="6">
        <v>39691</v>
      </c>
      <c r="B912" s="9" t="s">
        <v>19914</v>
      </c>
      <c r="C912" s="6" t="s">
        <v>18997</v>
      </c>
      <c r="D912" s="11">
        <f t="shared" si="28"/>
        <v>4629.34</v>
      </c>
      <c r="F912" s="802">
        <v>4629.34</v>
      </c>
      <c r="G912" s="802">
        <v>4629.34</v>
      </c>
      <c r="H912" t="b">
        <f t="shared" si="29"/>
        <v>1</v>
      </c>
    </row>
    <row r="913" spans="1:8" ht="30" x14ac:dyDescent="0.25">
      <c r="A913" s="4">
        <v>39808</v>
      </c>
      <c r="B913" s="8" t="s">
        <v>19915</v>
      </c>
      <c r="C913" s="4" t="s">
        <v>18997</v>
      </c>
      <c r="D913" s="11">
        <f t="shared" si="28"/>
        <v>85.72</v>
      </c>
      <c r="F913" s="803">
        <v>85.72</v>
      </c>
      <c r="G913" s="803">
        <v>85.72</v>
      </c>
      <c r="H913" t="b">
        <f t="shared" si="29"/>
        <v>1</v>
      </c>
    </row>
    <row r="914" spans="1:8" ht="30" x14ac:dyDescent="0.25">
      <c r="A914" s="6">
        <v>39809</v>
      </c>
      <c r="B914" s="9" t="s">
        <v>19916</v>
      </c>
      <c r="C914" s="6" t="s">
        <v>18997</v>
      </c>
      <c r="D914" s="11">
        <f t="shared" si="28"/>
        <v>203.31</v>
      </c>
      <c r="F914" s="802">
        <v>203.31</v>
      </c>
      <c r="G914" s="802">
        <v>203.31</v>
      </c>
      <c r="H914" t="b">
        <f t="shared" si="29"/>
        <v>1</v>
      </c>
    </row>
    <row r="915" spans="1:8" ht="30" x14ac:dyDescent="0.25">
      <c r="A915" s="4">
        <v>43439</v>
      </c>
      <c r="B915" s="8" t="s">
        <v>19917</v>
      </c>
      <c r="C915" s="4" t="s">
        <v>18997</v>
      </c>
      <c r="D915" s="11">
        <f t="shared" si="28"/>
        <v>575.69000000000005</v>
      </c>
      <c r="F915" s="803">
        <v>575.69000000000005</v>
      </c>
      <c r="G915" s="803">
        <v>575.69000000000005</v>
      </c>
      <c r="H915" t="b">
        <f t="shared" si="29"/>
        <v>1</v>
      </c>
    </row>
    <row r="916" spans="1:8" x14ac:dyDescent="0.25">
      <c r="A916" s="6">
        <v>5103</v>
      </c>
      <c r="B916" s="9" t="s">
        <v>19918</v>
      </c>
      <c r="C916" s="6" t="s">
        <v>18997</v>
      </c>
      <c r="D916" s="11">
        <f t="shared" si="28"/>
        <v>22.97</v>
      </c>
      <c r="F916" s="802">
        <v>22.97</v>
      </c>
      <c r="G916" s="802">
        <v>22.97</v>
      </c>
      <c r="H916" t="b">
        <f t="shared" si="29"/>
        <v>1</v>
      </c>
    </row>
    <row r="917" spans="1:8" x14ac:dyDescent="0.25">
      <c r="A917" s="4">
        <v>11880</v>
      </c>
      <c r="B917" s="8" t="s">
        <v>19919</v>
      </c>
      <c r="C917" s="4" t="s">
        <v>18997</v>
      </c>
      <c r="D917" s="11">
        <f t="shared" si="28"/>
        <v>96.64</v>
      </c>
      <c r="F917" s="803">
        <v>96.64</v>
      </c>
      <c r="G917" s="803">
        <v>96.64</v>
      </c>
      <c r="H917" t="b">
        <f t="shared" si="29"/>
        <v>1</v>
      </c>
    </row>
    <row r="918" spans="1:8" x14ac:dyDescent="0.25">
      <c r="A918" s="6">
        <v>11714</v>
      </c>
      <c r="B918" s="9" t="s">
        <v>19920</v>
      </c>
      <c r="C918" s="6" t="s">
        <v>18997</v>
      </c>
      <c r="D918" s="11">
        <f t="shared" si="28"/>
        <v>65.83</v>
      </c>
      <c r="F918" s="802">
        <v>65.83</v>
      </c>
      <c r="G918" s="802">
        <v>65.83</v>
      </c>
      <c r="H918" t="b">
        <f t="shared" si="29"/>
        <v>1</v>
      </c>
    </row>
    <row r="919" spans="1:8" x14ac:dyDescent="0.25">
      <c r="A919" s="4">
        <v>11712</v>
      </c>
      <c r="B919" s="8" t="s">
        <v>19921</v>
      </c>
      <c r="C919" s="4" t="s">
        <v>18997</v>
      </c>
      <c r="D919" s="11">
        <f t="shared" si="28"/>
        <v>42.99</v>
      </c>
      <c r="F919" s="803">
        <v>42.99</v>
      </c>
      <c r="G919" s="803">
        <v>42.99</v>
      </c>
      <c r="H919" t="b">
        <f t="shared" si="29"/>
        <v>1</v>
      </c>
    </row>
    <row r="920" spans="1:8" x14ac:dyDescent="0.25">
      <c r="A920" s="6">
        <v>11717</v>
      </c>
      <c r="B920" s="9" t="s">
        <v>19922</v>
      </c>
      <c r="C920" s="6" t="s">
        <v>18997</v>
      </c>
      <c r="D920" s="11">
        <f t="shared" si="28"/>
        <v>51.82</v>
      </c>
      <c r="F920" s="802">
        <v>51.82</v>
      </c>
      <c r="G920" s="802">
        <v>51.82</v>
      </c>
      <c r="H920" t="b">
        <f t="shared" si="29"/>
        <v>1</v>
      </c>
    </row>
    <row r="921" spans="1:8" x14ac:dyDescent="0.25">
      <c r="A921" s="4">
        <v>1106</v>
      </c>
      <c r="B921" s="8" t="s">
        <v>19923</v>
      </c>
      <c r="C921" s="4" t="s">
        <v>19044</v>
      </c>
      <c r="D921" s="11">
        <f t="shared" si="28"/>
        <v>1</v>
      </c>
      <c r="F921" s="803">
        <v>1</v>
      </c>
      <c r="G921" s="803">
        <v>1</v>
      </c>
      <c r="H921" t="b">
        <f t="shared" si="29"/>
        <v>1</v>
      </c>
    </row>
    <row r="922" spans="1:8" x14ac:dyDescent="0.25">
      <c r="A922" s="6">
        <v>11161</v>
      </c>
      <c r="B922" s="9" t="s">
        <v>19924</v>
      </c>
      <c r="C922" s="6" t="s">
        <v>19044</v>
      </c>
      <c r="D922" s="11">
        <f t="shared" si="28"/>
        <v>1.67</v>
      </c>
      <c r="F922" s="802">
        <v>1.67</v>
      </c>
      <c r="G922" s="802">
        <v>1.67</v>
      </c>
      <c r="H922" t="b">
        <f t="shared" si="29"/>
        <v>1</v>
      </c>
    </row>
    <row r="923" spans="1:8" x14ac:dyDescent="0.25">
      <c r="A923" s="4">
        <v>1107</v>
      </c>
      <c r="B923" s="8" t="s">
        <v>19925</v>
      </c>
      <c r="C923" s="4" t="s">
        <v>19044</v>
      </c>
      <c r="D923" s="11">
        <f t="shared" si="28"/>
        <v>0.85</v>
      </c>
      <c r="F923" s="803">
        <v>0.85</v>
      </c>
      <c r="G923" s="803">
        <v>0.85</v>
      </c>
      <c r="H923" t="b">
        <f t="shared" si="29"/>
        <v>1</v>
      </c>
    </row>
    <row r="924" spans="1:8" x14ac:dyDescent="0.25">
      <c r="A924" s="6">
        <v>44479</v>
      </c>
      <c r="B924" s="9" t="s">
        <v>19926</v>
      </c>
      <c r="C924" s="6" t="s">
        <v>19044</v>
      </c>
      <c r="D924" s="11">
        <f t="shared" si="28"/>
        <v>0.21</v>
      </c>
      <c r="F924" s="802">
        <v>0.21</v>
      </c>
      <c r="G924" s="802">
        <v>0.21</v>
      </c>
      <c r="H924" t="b">
        <f t="shared" si="29"/>
        <v>1</v>
      </c>
    </row>
    <row r="925" spans="1:8" x14ac:dyDescent="0.25">
      <c r="A925" s="4">
        <v>4759</v>
      </c>
      <c r="B925" s="8" t="s">
        <v>19927</v>
      </c>
      <c r="C925" s="4" t="s">
        <v>19143</v>
      </c>
      <c r="D925" s="11">
        <f t="shared" si="28"/>
        <v>17.91</v>
      </c>
      <c r="F925" s="803">
        <v>15.55</v>
      </c>
      <c r="G925" s="803">
        <v>17.91</v>
      </c>
      <c r="H925" t="b">
        <f t="shared" si="29"/>
        <v>0</v>
      </c>
    </row>
    <row r="926" spans="1:8" x14ac:dyDescent="0.25">
      <c r="A926" s="6">
        <v>41068</v>
      </c>
      <c r="B926" s="9" t="s">
        <v>19928</v>
      </c>
      <c r="C926" s="6" t="s">
        <v>19145</v>
      </c>
      <c r="D926" s="11">
        <f t="shared" si="28"/>
        <v>3154.07</v>
      </c>
      <c r="F926" s="802">
        <v>2735.5</v>
      </c>
      <c r="G926" s="802">
        <v>3154.07</v>
      </c>
      <c r="H926" t="b">
        <f t="shared" si="29"/>
        <v>0</v>
      </c>
    </row>
    <row r="927" spans="1:8" x14ac:dyDescent="0.25">
      <c r="A927" s="4">
        <v>12618</v>
      </c>
      <c r="B927" s="8" t="s">
        <v>19929</v>
      </c>
      <c r="C927" s="4" t="s">
        <v>18997</v>
      </c>
      <c r="D927" s="11">
        <f t="shared" si="28"/>
        <v>149.22999999999999</v>
      </c>
      <c r="F927" s="803">
        <v>149.22999999999999</v>
      </c>
      <c r="G927" s="803">
        <v>149.22999999999999</v>
      </c>
      <c r="H927" t="b">
        <f t="shared" si="29"/>
        <v>1</v>
      </c>
    </row>
    <row r="928" spans="1:8" x14ac:dyDescent="0.25">
      <c r="A928" s="6">
        <v>1108</v>
      </c>
      <c r="B928" s="9" t="s">
        <v>19930</v>
      </c>
      <c r="C928" s="6" t="s">
        <v>1349</v>
      </c>
      <c r="D928" s="11">
        <f t="shared" si="28"/>
        <v>35.78</v>
      </c>
      <c r="F928" s="802">
        <v>35.78</v>
      </c>
      <c r="G928" s="802">
        <v>35.78</v>
      </c>
      <c r="H928" t="b">
        <f t="shared" si="29"/>
        <v>1</v>
      </c>
    </row>
    <row r="929" spans="1:8" x14ac:dyDescent="0.25">
      <c r="A929" s="4">
        <v>1117</v>
      </c>
      <c r="B929" s="8" t="s">
        <v>19931</v>
      </c>
      <c r="C929" s="4" t="s">
        <v>1349</v>
      </c>
      <c r="D929" s="11">
        <f t="shared" si="28"/>
        <v>36.06</v>
      </c>
      <c r="F929" s="803">
        <v>36.06</v>
      </c>
      <c r="G929" s="803">
        <v>36.06</v>
      </c>
      <c r="H929" t="b">
        <f t="shared" si="29"/>
        <v>1</v>
      </c>
    </row>
    <row r="930" spans="1:8" x14ac:dyDescent="0.25">
      <c r="A930" s="6">
        <v>1118</v>
      </c>
      <c r="B930" s="9" t="s">
        <v>19932</v>
      </c>
      <c r="C930" s="6" t="s">
        <v>1349</v>
      </c>
      <c r="D930" s="11">
        <f t="shared" si="28"/>
        <v>42.62</v>
      </c>
      <c r="F930" s="802">
        <v>42.62</v>
      </c>
      <c r="G930" s="802">
        <v>42.62</v>
      </c>
      <c r="H930" t="b">
        <f t="shared" si="29"/>
        <v>1</v>
      </c>
    </row>
    <row r="931" spans="1:8" x14ac:dyDescent="0.25">
      <c r="A931" s="4">
        <v>1110</v>
      </c>
      <c r="B931" s="8" t="s">
        <v>19933</v>
      </c>
      <c r="C931" s="4" t="s">
        <v>1349</v>
      </c>
      <c r="D931" s="11">
        <f t="shared" si="28"/>
        <v>42.62</v>
      </c>
      <c r="F931" s="803">
        <v>42.62</v>
      </c>
      <c r="G931" s="803">
        <v>42.62</v>
      </c>
      <c r="H931" t="b">
        <f t="shared" si="29"/>
        <v>1</v>
      </c>
    </row>
    <row r="932" spans="1:8" x14ac:dyDescent="0.25">
      <c r="A932" s="6">
        <v>40784</v>
      </c>
      <c r="B932" s="9" t="s">
        <v>19934</v>
      </c>
      <c r="C932" s="6" t="s">
        <v>1349</v>
      </c>
      <c r="D932" s="11">
        <f t="shared" si="28"/>
        <v>117.55</v>
      </c>
      <c r="F932" s="802">
        <v>117.55</v>
      </c>
      <c r="G932" s="802">
        <v>117.55</v>
      </c>
      <c r="H932" t="b">
        <f t="shared" si="29"/>
        <v>1</v>
      </c>
    </row>
    <row r="933" spans="1:8" x14ac:dyDescent="0.25">
      <c r="A933" s="4">
        <v>40782</v>
      </c>
      <c r="B933" s="8" t="s">
        <v>19935</v>
      </c>
      <c r="C933" s="4" t="s">
        <v>1349</v>
      </c>
      <c r="D933" s="11">
        <f t="shared" si="28"/>
        <v>46.13</v>
      </c>
      <c r="F933" s="803">
        <v>46.13</v>
      </c>
      <c r="G933" s="803">
        <v>46.13</v>
      </c>
      <c r="H933" t="b">
        <f t="shared" si="29"/>
        <v>1</v>
      </c>
    </row>
    <row r="934" spans="1:8" x14ac:dyDescent="0.25">
      <c r="A934" s="6">
        <v>40783</v>
      </c>
      <c r="B934" s="9" t="s">
        <v>19936</v>
      </c>
      <c r="C934" s="6" t="s">
        <v>1349</v>
      </c>
      <c r="D934" s="11">
        <f t="shared" si="28"/>
        <v>60.09</v>
      </c>
      <c r="F934" s="802">
        <v>60.09</v>
      </c>
      <c r="G934" s="802">
        <v>60.09</v>
      </c>
      <c r="H934" t="b">
        <f t="shared" si="29"/>
        <v>1</v>
      </c>
    </row>
    <row r="935" spans="1:8" x14ac:dyDescent="0.25">
      <c r="A935" s="4">
        <v>1109</v>
      </c>
      <c r="B935" s="8" t="s">
        <v>19937</v>
      </c>
      <c r="C935" s="4" t="s">
        <v>1349</v>
      </c>
      <c r="D935" s="11">
        <f t="shared" si="28"/>
        <v>35.78</v>
      </c>
      <c r="F935" s="803">
        <v>35.78</v>
      </c>
      <c r="G935" s="803">
        <v>35.78</v>
      </c>
      <c r="H935" t="b">
        <f t="shared" si="29"/>
        <v>1</v>
      </c>
    </row>
    <row r="936" spans="1:8" x14ac:dyDescent="0.25">
      <c r="A936" s="6">
        <v>1119</v>
      </c>
      <c r="B936" s="9" t="s">
        <v>19938</v>
      </c>
      <c r="C936" s="6" t="s">
        <v>1349</v>
      </c>
      <c r="D936" s="11">
        <f t="shared" si="28"/>
        <v>23.06</v>
      </c>
      <c r="F936" s="802">
        <v>23.06</v>
      </c>
      <c r="G936" s="802">
        <v>23.06</v>
      </c>
      <c r="H936" t="b">
        <f t="shared" si="29"/>
        <v>1</v>
      </c>
    </row>
    <row r="937" spans="1:8" x14ac:dyDescent="0.25">
      <c r="A937" s="4">
        <v>13115</v>
      </c>
      <c r="B937" s="8" t="s">
        <v>19939</v>
      </c>
      <c r="C937" s="4" t="s">
        <v>1349</v>
      </c>
      <c r="D937" s="11">
        <f t="shared" si="28"/>
        <v>25.13</v>
      </c>
      <c r="F937" s="803">
        <v>25.13</v>
      </c>
      <c r="G937" s="803">
        <v>25.13</v>
      </c>
      <c r="H937" t="b">
        <f t="shared" si="29"/>
        <v>1</v>
      </c>
    </row>
    <row r="938" spans="1:8" x14ac:dyDescent="0.25">
      <c r="A938" s="6">
        <v>10541</v>
      </c>
      <c r="B938" s="9" t="s">
        <v>19940</v>
      </c>
      <c r="C938" s="6" t="s">
        <v>1349</v>
      </c>
      <c r="D938" s="11">
        <f t="shared" si="28"/>
        <v>30.71</v>
      </c>
      <c r="F938" s="802">
        <v>30.71</v>
      </c>
      <c r="G938" s="802">
        <v>30.71</v>
      </c>
      <c r="H938" t="b">
        <f t="shared" si="29"/>
        <v>1</v>
      </c>
    </row>
    <row r="939" spans="1:8" x14ac:dyDescent="0.25">
      <c r="A939" s="4">
        <v>10542</v>
      </c>
      <c r="B939" s="8" t="s">
        <v>19941</v>
      </c>
      <c r="C939" s="4" t="s">
        <v>1349</v>
      </c>
      <c r="D939" s="11">
        <f t="shared" si="28"/>
        <v>40.159999999999997</v>
      </c>
      <c r="F939" s="803">
        <v>40.159999999999997</v>
      </c>
      <c r="G939" s="803">
        <v>40.159999999999997</v>
      </c>
      <c r="H939" t="b">
        <f t="shared" si="29"/>
        <v>1</v>
      </c>
    </row>
    <row r="940" spans="1:8" x14ac:dyDescent="0.25">
      <c r="A940" s="6">
        <v>10543</v>
      </c>
      <c r="B940" s="9" t="s">
        <v>19942</v>
      </c>
      <c r="C940" s="6" t="s">
        <v>1349</v>
      </c>
      <c r="D940" s="11">
        <f t="shared" si="28"/>
        <v>65.16</v>
      </c>
      <c r="F940" s="802">
        <v>65.16</v>
      </c>
      <c r="G940" s="802">
        <v>65.16</v>
      </c>
      <c r="H940" t="b">
        <f t="shared" si="29"/>
        <v>1</v>
      </c>
    </row>
    <row r="941" spans="1:8" x14ac:dyDescent="0.25">
      <c r="A941" s="4">
        <v>10544</v>
      </c>
      <c r="B941" s="8" t="s">
        <v>19943</v>
      </c>
      <c r="C941" s="4" t="s">
        <v>1349</v>
      </c>
      <c r="D941" s="11">
        <f t="shared" si="28"/>
        <v>84.28</v>
      </c>
      <c r="F941" s="803">
        <v>84.28</v>
      </c>
      <c r="G941" s="803">
        <v>84.28</v>
      </c>
      <c r="H941" t="b">
        <f t="shared" si="29"/>
        <v>1</v>
      </c>
    </row>
    <row r="942" spans="1:8" x14ac:dyDescent="0.25">
      <c r="A942" s="6">
        <v>10545</v>
      </c>
      <c r="B942" s="9" t="s">
        <v>19944</v>
      </c>
      <c r="C942" s="6" t="s">
        <v>1349</v>
      </c>
      <c r="D942" s="11">
        <f t="shared" si="28"/>
        <v>157.51</v>
      </c>
      <c r="F942" s="802">
        <v>157.51</v>
      </c>
      <c r="G942" s="802">
        <v>157.51</v>
      </c>
      <c r="H942" t="b">
        <f t="shared" si="29"/>
        <v>1</v>
      </c>
    </row>
    <row r="943" spans="1:8" x14ac:dyDescent="0.25">
      <c r="A943" s="4">
        <v>38365</v>
      </c>
      <c r="B943" s="8" t="s">
        <v>19945</v>
      </c>
      <c r="C943" s="4" t="s">
        <v>19398</v>
      </c>
      <c r="D943" s="11">
        <f t="shared" si="28"/>
        <v>2.38</v>
      </c>
      <c r="F943" s="803">
        <v>2.38</v>
      </c>
      <c r="G943" s="803">
        <v>2.38</v>
      </c>
      <c r="H943" t="b">
        <f t="shared" si="29"/>
        <v>1</v>
      </c>
    </row>
    <row r="944" spans="1:8" ht="30" x14ac:dyDescent="0.25">
      <c r="A944" s="6">
        <v>44056</v>
      </c>
      <c r="B944" s="9" t="s">
        <v>19946</v>
      </c>
      <c r="C944" s="6" t="s">
        <v>18997</v>
      </c>
      <c r="D944" s="11">
        <f t="shared" si="28"/>
        <v>465515.69</v>
      </c>
      <c r="F944" s="802">
        <v>465515.69</v>
      </c>
      <c r="G944" s="802">
        <v>465515.69</v>
      </c>
      <c r="H944" t="b">
        <f t="shared" si="29"/>
        <v>1</v>
      </c>
    </row>
    <row r="945" spans="1:8" ht="30" x14ac:dyDescent="0.25">
      <c r="A945" s="4">
        <v>44057</v>
      </c>
      <c r="B945" s="8" t="s">
        <v>19947</v>
      </c>
      <c r="C945" s="4" t="s">
        <v>18997</v>
      </c>
      <c r="D945" s="11">
        <f t="shared" si="28"/>
        <v>496848.5</v>
      </c>
      <c r="F945" s="803">
        <v>496848.5</v>
      </c>
      <c r="G945" s="803">
        <v>496848.5</v>
      </c>
      <c r="H945" t="b">
        <f t="shared" si="29"/>
        <v>1</v>
      </c>
    </row>
    <row r="946" spans="1:8" ht="30" x14ac:dyDescent="0.25">
      <c r="A946" s="6">
        <v>37754</v>
      </c>
      <c r="B946" s="9" t="s">
        <v>19948</v>
      </c>
      <c r="C946" s="6" t="s">
        <v>18997</v>
      </c>
      <c r="D946" s="11">
        <f t="shared" si="28"/>
        <v>513678.69</v>
      </c>
      <c r="F946" s="802">
        <v>513678.69</v>
      </c>
      <c r="G946" s="802">
        <v>513678.69</v>
      </c>
      <c r="H946" t="b">
        <f t="shared" si="29"/>
        <v>1</v>
      </c>
    </row>
    <row r="947" spans="1:8" ht="30" x14ac:dyDescent="0.25">
      <c r="A947" s="4">
        <v>37757</v>
      </c>
      <c r="B947" s="8" t="s">
        <v>19949</v>
      </c>
      <c r="C947" s="4" t="s">
        <v>18997</v>
      </c>
      <c r="D947" s="11">
        <f t="shared" si="28"/>
        <v>572942.43000000005</v>
      </c>
      <c r="F947" s="803">
        <v>572942.43000000005</v>
      </c>
      <c r="G947" s="803">
        <v>572942.43000000005</v>
      </c>
      <c r="H947" t="b">
        <f t="shared" si="29"/>
        <v>1</v>
      </c>
    </row>
    <row r="948" spans="1:8" ht="30" x14ac:dyDescent="0.25">
      <c r="A948" s="6">
        <v>44058</v>
      </c>
      <c r="B948" s="9" t="s">
        <v>19950</v>
      </c>
      <c r="C948" s="6" t="s">
        <v>18997</v>
      </c>
      <c r="D948" s="11">
        <f t="shared" si="28"/>
        <v>541609.63</v>
      </c>
      <c r="F948" s="802">
        <v>541609.63</v>
      </c>
      <c r="G948" s="802">
        <v>541609.63</v>
      </c>
      <c r="H948" t="b">
        <f t="shared" si="29"/>
        <v>1</v>
      </c>
    </row>
    <row r="949" spans="1:8" ht="30" x14ac:dyDescent="0.25">
      <c r="A949" s="4">
        <v>37752</v>
      </c>
      <c r="B949" s="8" t="s">
        <v>19951</v>
      </c>
      <c r="C949" s="4" t="s">
        <v>18997</v>
      </c>
      <c r="D949" s="11">
        <f t="shared" si="28"/>
        <v>563990.17000000004</v>
      </c>
      <c r="F949" s="803">
        <v>563990.17000000004</v>
      </c>
      <c r="G949" s="803">
        <v>563990.17000000004</v>
      </c>
      <c r="H949" t="b">
        <f t="shared" si="29"/>
        <v>1</v>
      </c>
    </row>
    <row r="950" spans="1:8" ht="30" x14ac:dyDescent="0.25">
      <c r="A950" s="6">
        <v>44059</v>
      </c>
      <c r="B950" s="9" t="s">
        <v>19952</v>
      </c>
      <c r="C950" s="6" t="s">
        <v>18997</v>
      </c>
      <c r="D950" s="11">
        <f t="shared" si="28"/>
        <v>445820.81</v>
      </c>
      <c r="F950" s="802">
        <v>445820.81</v>
      </c>
      <c r="G950" s="802">
        <v>445820.81</v>
      </c>
      <c r="H950" t="b">
        <f t="shared" si="29"/>
        <v>1</v>
      </c>
    </row>
    <row r="951" spans="1:8" ht="30" x14ac:dyDescent="0.25">
      <c r="A951" s="4">
        <v>37750</v>
      </c>
      <c r="B951" s="8" t="s">
        <v>19953</v>
      </c>
      <c r="C951" s="4" t="s">
        <v>18997</v>
      </c>
      <c r="D951" s="11">
        <f t="shared" si="28"/>
        <v>446716.03</v>
      </c>
      <c r="F951" s="803">
        <v>446716.03</v>
      </c>
      <c r="G951" s="803">
        <v>446716.03</v>
      </c>
      <c r="H951" t="b">
        <f t="shared" si="29"/>
        <v>1</v>
      </c>
    </row>
    <row r="952" spans="1:8" ht="30" x14ac:dyDescent="0.25">
      <c r="A952" s="6">
        <v>37758</v>
      </c>
      <c r="B952" s="9" t="s">
        <v>19954</v>
      </c>
      <c r="C952" s="6" t="s">
        <v>18997</v>
      </c>
      <c r="D952" s="11">
        <f t="shared" si="28"/>
        <v>710806.66</v>
      </c>
      <c r="F952" s="802">
        <v>710806.66</v>
      </c>
      <c r="G952" s="802">
        <v>710806.66</v>
      </c>
      <c r="H952" t="b">
        <f t="shared" si="29"/>
        <v>1</v>
      </c>
    </row>
    <row r="953" spans="1:8" ht="30" x14ac:dyDescent="0.25">
      <c r="A953" s="4">
        <v>44060</v>
      </c>
      <c r="B953" s="8" t="s">
        <v>19955</v>
      </c>
      <c r="C953" s="4" t="s">
        <v>18997</v>
      </c>
      <c r="D953" s="11">
        <f t="shared" si="28"/>
        <v>687530.9</v>
      </c>
      <c r="F953" s="803">
        <v>687530.9</v>
      </c>
      <c r="G953" s="803">
        <v>687530.9</v>
      </c>
      <c r="H953" t="b">
        <f t="shared" si="29"/>
        <v>1</v>
      </c>
    </row>
    <row r="954" spans="1:8" ht="30" x14ac:dyDescent="0.25">
      <c r="A954" s="6">
        <v>37749</v>
      </c>
      <c r="B954" s="9" t="s">
        <v>19956</v>
      </c>
      <c r="C954" s="6" t="s">
        <v>18997</v>
      </c>
      <c r="D954" s="11">
        <f t="shared" si="28"/>
        <v>734082.47</v>
      </c>
      <c r="F954" s="802">
        <v>734082.47</v>
      </c>
      <c r="G954" s="802">
        <v>734082.47</v>
      </c>
      <c r="H954" t="b">
        <f t="shared" si="29"/>
        <v>1</v>
      </c>
    </row>
    <row r="955" spans="1:8" ht="30" x14ac:dyDescent="0.25">
      <c r="A955" s="4">
        <v>44061</v>
      </c>
      <c r="B955" s="8" t="s">
        <v>19957</v>
      </c>
      <c r="C955" s="4" t="s">
        <v>18997</v>
      </c>
      <c r="D955" s="11">
        <f t="shared" si="28"/>
        <v>674102.58</v>
      </c>
      <c r="F955" s="803">
        <v>674102.58</v>
      </c>
      <c r="G955" s="803">
        <v>674102.58</v>
      </c>
      <c r="H955" t="b">
        <f t="shared" si="29"/>
        <v>1</v>
      </c>
    </row>
    <row r="956" spans="1:8" x14ac:dyDescent="0.25">
      <c r="A956" s="6">
        <v>1159</v>
      </c>
      <c r="B956" s="9" t="s">
        <v>19958</v>
      </c>
      <c r="C956" s="6" t="s">
        <v>18997</v>
      </c>
      <c r="D956" s="11">
        <f t="shared" si="28"/>
        <v>266353.17</v>
      </c>
      <c r="F956" s="802">
        <v>266353.17</v>
      </c>
      <c r="G956" s="802">
        <v>266353.17</v>
      </c>
      <c r="H956" t="b">
        <f t="shared" si="29"/>
        <v>1</v>
      </c>
    </row>
    <row r="957" spans="1:8" x14ac:dyDescent="0.25">
      <c r="A957" s="4">
        <v>12114</v>
      </c>
      <c r="B957" s="8" t="s">
        <v>19959</v>
      </c>
      <c r="C957" s="4" t="s">
        <v>18997</v>
      </c>
      <c r="D957" s="11">
        <f t="shared" si="28"/>
        <v>124.75</v>
      </c>
      <c r="F957" s="803">
        <v>124.75</v>
      </c>
      <c r="G957" s="803">
        <v>124.75</v>
      </c>
      <c r="H957" t="b">
        <f t="shared" si="29"/>
        <v>1</v>
      </c>
    </row>
    <row r="958" spans="1:8" x14ac:dyDescent="0.25">
      <c r="A958" s="6">
        <v>38106</v>
      </c>
      <c r="B958" s="9" t="s">
        <v>19960</v>
      </c>
      <c r="C958" s="6" t="s">
        <v>18997</v>
      </c>
      <c r="D958" s="11">
        <f t="shared" si="28"/>
        <v>16.95</v>
      </c>
      <c r="F958" s="802">
        <v>16.95</v>
      </c>
      <c r="G958" s="802">
        <v>16.95</v>
      </c>
      <c r="H958" t="b">
        <f t="shared" si="29"/>
        <v>1</v>
      </c>
    </row>
    <row r="959" spans="1:8" x14ac:dyDescent="0.25">
      <c r="A959" s="4">
        <v>38085</v>
      </c>
      <c r="B959" s="8" t="s">
        <v>19961</v>
      </c>
      <c r="C959" s="4" t="s">
        <v>18997</v>
      </c>
      <c r="D959" s="11">
        <f t="shared" si="28"/>
        <v>20.02</v>
      </c>
      <c r="F959" s="803">
        <v>20.02</v>
      </c>
      <c r="G959" s="803">
        <v>20.02</v>
      </c>
      <c r="H959" t="b">
        <f t="shared" si="29"/>
        <v>1</v>
      </c>
    </row>
    <row r="960" spans="1:8" x14ac:dyDescent="0.25">
      <c r="A960" s="6">
        <v>38599</v>
      </c>
      <c r="B960" s="9" t="s">
        <v>19962</v>
      </c>
      <c r="C960" s="6" t="s">
        <v>18997</v>
      </c>
      <c r="D960" s="11">
        <f t="shared" si="28"/>
        <v>6.41</v>
      </c>
      <c r="F960" s="802">
        <v>6.41</v>
      </c>
      <c r="G960" s="802">
        <v>6.41</v>
      </c>
      <c r="H960" t="b">
        <f t="shared" si="29"/>
        <v>1</v>
      </c>
    </row>
    <row r="961" spans="1:8" x14ac:dyDescent="0.25">
      <c r="A961" s="4">
        <v>38596</v>
      </c>
      <c r="B961" s="8" t="s">
        <v>19963</v>
      </c>
      <c r="C961" s="4" t="s">
        <v>18997</v>
      </c>
      <c r="D961" s="11">
        <f t="shared" si="28"/>
        <v>5.32</v>
      </c>
      <c r="F961" s="803">
        <v>5.32</v>
      </c>
      <c r="G961" s="803">
        <v>5.32</v>
      </c>
      <c r="H961" t="b">
        <f t="shared" si="29"/>
        <v>1</v>
      </c>
    </row>
    <row r="962" spans="1:8" x14ac:dyDescent="0.25">
      <c r="A962" s="6">
        <v>38600</v>
      </c>
      <c r="B962" s="9" t="s">
        <v>19964</v>
      </c>
      <c r="C962" s="6" t="s">
        <v>18997</v>
      </c>
      <c r="D962" s="11">
        <f t="shared" si="28"/>
        <v>6.79</v>
      </c>
      <c r="F962" s="802">
        <v>6.79</v>
      </c>
      <c r="G962" s="802">
        <v>6.79</v>
      </c>
      <c r="H962" t="b">
        <f t="shared" si="29"/>
        <v>1</v>
      </c>
    </row>
    <row r="963" spans="1:8" x14ac:dyDescent="0.25">
      <c r="A963" s="4">
        <v>38597</v>
      </c>
      <c r="B963" s="8" t="s">
        <v>19965</v>
      </c>
      <c r="C963" s="4" t="s">
        <v>18997</v>
      </c>
      <c r="D963" s="11">
        <f t="shared" ref="D963:D1026" si="30">IF($J$2=$F$1,F963,G963)</f>
        <v>5.35</v>
      </c>
      <c r="F963" s="803">
        <v>5.35</v>
      </c>
      <c r="G963" s="803">
        <v>5.35</v>
      </c>
      <c r="H963" t="b">
        <f t="shared" ref="H963:H1026" si="31">F963=G963</f>
        <v>1</v>
      </c>
    </row>
    <row r="964" spans="1:8" x14ac:dyDescent="0.25">
      <c r="A964" s="6">
        <v>659</v>
      </c>
      <c r="B964" s="9" t="s">
        <v>19966</v>
      </c>
      <c r="C964" s="6" t="s">
        <v>18997</v>
      </c>
      <c r="D964" s="11">
        <f t="shared" si="30"/>
        <v>3.08</v>
      </c>
      <c r="F964" s="802">
        <v>3.08</v>
      </c>
      <c r="G964" s="802">
        <v>3.08</v>
      </c>
      <c r="H964" t="b">
        <f t="shared" si="31"/>
        <v>1</v>
      </c>
    </row>
    <row r="965" spans="1:8" x14ac:dyDescent="0.25">
      <c r="A965" s="4">
        <v>660</v>
      </c>
      <c r="B965" s="8" t="s">
        <v>19967</v>
      </c>
      <c r="C965" s="4" t="s">
        <v>18997</v>
      </c>
      <c r="D965" s="11">
        <f t="shared" si="30"/>
        <v>3.69</v>
      </c>
      <c r="F965" s="803">
        <v>3.69</v>
      </c>
      <c r="G965" s="803">
        <v>3.69</v>
      </c>
      <c r="H965" t="b">
        <f t="shared" si="31"/>
        <v>1</v>
      </c>
    </row>
    <row r="966" spans="1:8" x14ac:dyDescent="0.25">
      <c r="A966" s="6">
        <v>658</v>
      </c>
      <c r="B966" s="9" t="s">
        <v>19968</v>
      </c>
      <c r="C966" s="6" t="s">
        <v>18997</v>
      </c>
      <c r="D966" s="11">
        <f t="shared" si="30"/>
        <v>2.08</v>
      </c>
      <c r="F966" s="802">
        <v>2.08</v>
      </c>
      <c r="G966" s="802">
        <v>2.08</v>
      </c>
      <c r="H966" t="b">
        <f t="shared" si="31"/>
        <v>1</v>
      </c>
    </row>
    <row r="967" spans="1:8" x14ac:dyDescent="0.25">
      <c r="A967" s="4">
        <v>38548</v>
      </c>
      <c r="B967" s="8" t="s">
        <v>19969</v>
      </c>
      <c r="C967" s="4" t="s">
        <v>18997</v>
      </c>
      <c r="D967" s="11">
        <f t="shared" si="30"/>
        <v>2.5099999999999998</v>
      </c>
      <c r="F967" s="803">
        <v>2.5099999999999998</v>
      </c>
      <c r="G967" s="803">
        <v>2.5099999999999998</v>
      </c>
      <c r="H967" t="b">
        <f t="shared" si="31"/>
        <v>1</v>
      </c>
    </row>
    <row r="968" spans="1:8" x14ac:dyDescent="0.25">
      <c r="A968" s="6">
        <v>34649</v>
      </c>
      <c r="B968" s="9" t="s">
        <v>19970</v>
      </c>
      <c r="C968" s="6" t="s">
        <v>18997</v>
      </c>
      <c r="D968" s="11">
        <f t="shared" si="30"/>
        <v>3.39</v>
      </c>
      <c r="F968" s="802">
        <v>3.39</v>
      </c>
      <c r="G968" s="802">
        <v>3.39</v>
      </c>
      <c r="H968" t="b">
        <f t="shared" si="31"/>
        <v>1</v>
      </c>
    </row>
    <row r="969" spans="1:8" x14ac:dyDescent="0.25">
      <c r="A969" s="4">
        <v>34655</v>
      </c>
      <c r="B969" s="8" t="s">
        <v>19971</v>
      </c>
      <c r="C969" s="4" t="s">
        <v>18997</v>
      </c>
      <c r="D969" s="11">
        <f t="shared" si="30"/>
        <v>4.51</v>
      </c>
      <c r="F969" s="803">
        <v>4.51</v>
      </c>
      <c r="G969" s="803">
        <v>4.51</v>
      </c>
      <c r="H969" t="b">
        <f t="shared" si="31"/>
        <v>1</v>
      </c>
    </row>
    <row r="970" spans="1:8" x14ac:dyDescent="0.25">
      <c r="A970" s="6">
        <v>40607</v>
      </c>
      <c r="B970" s="9" t="s">
        <v>19972</v>
      </c>
      <c r="C970" s="6" t="s">
        <v>18997</v>
      </c>
      <c r="D970" s="11">
        <f t="shared" si="30"/>
        <v>8.1</v>
      </c>
      <c r="F970" s="802">
        <v>8.1</v>
      </c>
      <c r="G970" s="802">
        <v>8.1</v>
      </c>
      <c r="H970" t="b">
        <f t="shared" si="31"/>
        <v>1</v>
      </c>
    </row>
    <row r="971" spans="1:8" x14ac:dyDescent="0.25">
      <c r="A971" s="4">
        <v>567</v>
      </c>
      <c r="B971" s="8" t="s">
        <v>19973</v>
      </c>
      <c r="C971" s="4" t="s">
        <v>1349</v>
      </c>
      <c r="D971" s="11">
        <f t="shared" si="30"/>
        <v>10.83</v>
      </c>
      <c r="F971" s="803">
        <v>10.83</v>
      </c>
      <c r="G971" s="803">
        <v>10.83</v>
      </c>
      <c r="H971" t="b">
        <f t="shared" si="31"/>
        <v>1</v>
      </c>
    </row>
    <row r="972" spans="1:8" x14ac:dyDescent="0.25">
      <c r="A972" s="6">
        <v>574</v>
      </c>
      <c r="B972" s="9" t="s">
        <v>19974</v>
      </c>
      <c r="C972" s="6" t="s">
        <v>1349</v>
      </c>
      <c r="D972" s="11">
        <f t="shared" si="30"/>
        <v>28.47</v>
      </c>
      <c r="F972" s="802">
        <v>28.47</v>
      </c>
      <c r="G972" s="802">
        <v>28.47</v>
      </c>
      <c r="H972" t="b">
        <f t="shared" si="31"/>
        <v>1</v>
      </c>
    </row>
    <row r="973" spans="1:8" x14ac:dyDescent="0.25">
      <c r="A973" s="4">
        <v>568</v>
      </c>
      <c r="B973" s="8" t="s">
        <v>19975</v>
      </c>
      <c r="C973" s="4" t="s">
        <v>1349</v>
      </c>
      <c r="D973" s="11">
        <f t="shared" si="30"/>
        <v>59.99</v>
      </c>
      <c r="F973" s="803">
        <v>59.99</v>
      </c>
      <c r="G973" s="803">
        <v>59.99</v>
      </c>
      <c r="H973" t="b">
        <f t="shared" si="31"/>
        <v>1</v>
      </c>
    </row>
    <row r="974" spans="1:8" x14ac:dyDescent="0.25">
      <c r="A974" s="6">
        <v>4777</v>
      </c>
      <c r="B974" s="9" t="s">
        <v>19976</v>
      </c>
      <c r="C974" s="6" t="s">
        <v>19044</v>
      </c>
      <c r="D974" s="11">
        <f t="shared" si="30"/>
        <v>8.02</v>
      </c>
      <c r="F974" s="802">
        <v>8.02</v>
      </c>
      <c r="G974" s="802">
        <v>8.02</v>
      </c>
      <c r="H974" t="b">
        <f t="shared" si="31"/>
        <v>1</v>
      </c>
    </row>
    <row r="975" spans="1:8" ht="30" x14ac:dyDescent="0.25">
      <c r="A975" s="4">
        <v>592</v>
      </c>
      <c r="B975" s="8" t="s">
        <v>19977</v>
      </c>
      <c r="C975" s="4" t="s">
        <v>19044</v>
      </c>
      <c r="D975" s="11">
        <f t="shared" si="30"/>
        <v>31.66</v>
      </c>
      <c r="F975" s="803">
        <v>31.66</v>
      </c>
      <c r="G975" s="803">
        <v>31.66</v>
      </c>
      <c r="H975" t="b">
        <f t="shared" si="31"/>
        <v>1</v>
      </c>
    </row>
    <row r="976" spans="1:8" ht="30" x14ac:dyDescent="0.25">
      <c r="A976" s="6">
        <v>586</v>
      </c>
      <c r="B976" s="9" t="s">
        <v>19978</v>
      </c>
      <c r="C976" s="6" t="s">
        <v>1349</v>
      </c>
      <c r="D976" s="11">
        <f t="shared" si="30"/>
        <v>18.61</v>
      </c>
      <c r="F976" s="802">
        <v>18.61</v>
      </c>
      <c r="G976" s="802">
        <v>18.61</v>
      </c>
      <c r="H976" t="b">
        <f t="shared" si="31"/>
        <v>1</v>
      </c>
    </row>
    <row r="977" spans="1:8" ht="30" x14ac:dyDescent="0.25">
      <c r="A977" s="4">
        <v>588</v>
      </c>
      <c r="B977" s="8" t="s">
        <v>19979</v>
      </c>
      <c r="C977" s="4" t="s">
        <v>1349</v>
      </c>
      <c r="D977" s="11">
        <f t="shared" si="30"/>
        <v>29.44</v>
      </c>
      <c r="F977" s="803">
        <v>29.44</v>
      </c>
      <c r="G977" s="803">
        <v>29.44</v>
      </c>
      <c r="H977" t="b">
        <f t="shared" si="31"/>
        <v>1</v>
      </c>
    </row>
    <row r="978" spans="1:8" ht="30" x14ac:dyDescent="0.25">
      <c r="A978" s="6">
        <v>591</v>
      </c>
      <c r="B978" s="9" t="s">
        <v>19980</v>
      </c>
      <c r="C978" s="6" t="s">
        <v>19044</v>
      </c>
      <c r="D978" s="11">
        <f t="shared" si="30"/>
        <v>29.54</v>
      </c>
      <c r="F978" s="802">
        <v>29.54</v>
      </c>
      <c r="G978" s="802">
        <v>29.54</v>
      </c>
      <c r="H978" t="b">
        <f t="shared" si="31"/>
        <v>1</v>
      </c>
    </row>
    <row r="979" spans="1:8" ht="30" x14ac:dyDescent="0.25">
      <c r="A979" s="4">
        <v>584</v>
      </c>
      <c r="B979" s="8" t="s">
        <v>19981</v>
      </c>
      <c r="C979" s="4" t="s">
        <v>1349</v>
      </c>
      <c r="D979" s="11">
        <f t="shared" si="30"/>
        <v>31.44</v>
      </c>
      <c r="F979" s="803">
        <v>31.44</v>
      </c>
      <c r="G979" s="803">
        <v>31.44</v>
      </c>
      <c r="H979" t="b">
        <f t="shared" si="31"/>
        <v>1</v>
      </c>
    </row>
    <row r="980" spans="1:8" ht="30" x14ac:dyDescent="0.25">
      <c r="A980" s="6">
        <v>589</v>
      </c>
      <c r="B980" s="9" t="s">
        <v>19982</v>
      </c>
      <c r="C980" s="6" t="s">
        <v>1349</v>
      </c>
      <c r="D980" s="11">
        <f t="shared" si="30"/>
        <v>49.76</v>
      </c>
      <c r="F980" s="802">
        <v>49.76</v>
      </c>
      <c r="G980" s="802">
        <v>49.76</v>
      </c>
      <c r="H980" t="b">
        <f t="shared" si="31"/>
        <v>1</v>
      </c>
    </row>
    <row r="981" spans="1:8" x14ac:dyDescent="0.25">
      <c r="A981" s="4">
        <v>1165</v>
      </c>
      <c r="B981" s="8" t="s">
        <v>19983</v>
      </c>
      <c r="C981" s="4" t="s">
        <v>18997</v>
      </c>
      <c r="D981" s="11">
        <f t="shared" si="30"/>
        <v>15.57</v>
      </c>
      <c r="F981" s="803">
        <v>15.57</v>
      </c>
      <c r="G981" s="803">
        <v>15.57</v>
      </c>
      <c r="H981" t="b">
        <f t="shared" si="31"/>
        <v>1</v>
      </c>
    </row>
    <row r="982" spans="1:8" x14ac:dyDescent="0.25">
      <c r="A982" s="6">
        <v>1164</v>
      </c>
      <c r="B982" s="9" t="s">
        <v>19984</v>
      </c>
      <c r="C982" s="6" t="s">
        <v>18997</v>
      </c>
      <c r="D982" s="11">
        <f t="shared" si="30"/>
        <v>12.61</v>
      </c>
      <c r="F982" s="802">
        <v>12.61</v>
      </c>
      <c r="G982" s="802">
        <v>12.61</v>
      </c>
      <c r="H982" t="b">
        <f t="shared" si="31"/>
        <v>1</v>
      </c>
    </row>
    <row r="983" spans="1:8" x14ac:dyDescent="0.25">
      <c r="A983" s="4">
        <v>1162</v>
      </c>
      <c r="B983" s="8" t="s">
        <v>19985</v>
      </c>
      <c r="C983" s="4" t="s">
        <v>18997</v>
      </c>
      <c r="D983" s="11">
        <f t="shared" si="30"/>
        <v>4.38</v>
      </c>
      <c r="F983" s="803">
        <v>4.38</v>
      </c>
      <c r="G983" s="803">
        <v>4.38</v>
      </c>
      <c r="H983" t="b">
        <f t="shared" si="31"/>
        <v>1</v>
      </c>
    </row>
    <row r="984" spans="1:8" x14ac:dyDescent="0.25">
      <c r="A984" s="6">
        <v>12395</v>
      </c>
      <c r="B984" s="9" t="s">
        <v>19986</v>
      </c>
      <c r="C984" s="6" t="s">
        <v>18997</v>
      </c>
      <c r="D984" s="11">
        <f t="shared" si="30"/>
        <v>4.26</v>
      </c>
      <c r="F984" s="802">
        <v>4.26</v>
      </c>
      <c r="G984" s="802">
        <v>4.26</v>
      </c>
      <c r="H984" t="b">
        <f t="shared" si="31"/>
        <v>1</v>
      </c>
    </row>
    <row r="985" spans="1:8" x14ac:dyDescent="0.25">
      <c r="A985" s="4">
        <v>1170</v>
      </c>
      <c r="B985" s="8" t="s">
        <v>19987</v>
      </c>
      <c r="C985" s="4" t="s">
        <v>18997</v>
      </c>
      <c r="D985" s="11">
        <f t="shared" si="30"/>
        <v>8.26</v>
      </c>
      <c r="F985" s="803">
        <v>8.26</v>
      </c>
      <c r="G985" s="803">
        <v>8.26</v>
      </c>
      <c r="H985" t="b">
        <f t="shared" si="31"/>
        <v>1</v>
      </c>
    </row>
    <row r="986" spans="1:8" x14ac:dyDescent="0.25">
      <c r="A986" s="6">
        <v>1169</v>
      </c>
      <c r="B986" s="9" t="s">
        <v>19988</v>
      </c>
      <c r="C986" s="6" t="s">
        <v>18997</v>
      </c>
      <c r="D986" s="11">
        <f t="shared" si="30"/>
        <v>40.56</v>
      </c>
      <c r="F986" s="802">
        <v>40.56</v>
      </c>
      <c r="G986" s="802">
        <v>40.56</v>
      </c>
      <c r="H986" t="b">
        <f t="shared" si="31"/>
        <v>1</v>
      </c>
    </row>
    <row r="987" spans="1:8" x14ac:dyDescent="0.25">
      <c r="A987" s="4">
        <v>1166</v>
      </c>
      <c r="B987" s="8" t="s">
        <v>19989</v>
      </c>
      <c r="C987" s="4" t="s">
        <v>18997</v>
      </c>
      <c r="D987" s="11">
        <f t="shared" si="30"/>
        <v>22.49</v>
      </c>
      <c r="F987" s="803">
        <v>22.49</v>
      </c>
      <c r="G987" s="803">
        <v>22.49</v>
      </c>
      <c r="H987" t="b">
        <f t="shared" si="31"/>
        <v>1</v>
      </c>
    </row>
    <row r="988" spans="1:8" x14ac:dyDescent="0.25">
      <c r="A988" s="6">
        <v>1163</v>
      </c>
      <c r="B988" s="9" t="s">
        <v>19990</v>
      </c>
      <c r="C988" s="6" t="s">
        <v>18997</v>
      </c>
      <c r="D988" s="11">
        <f t="shared" si="30"/>
        <v>5.67</v>
      </c>
      <c r="F988" s="802">
        <v>5.67</v>
      </c>
      <c r="G988" s="802">
        <v>5.67</v>
      </c>
      <c r="H988" t="b">
        <f t="shared" si="31"/>
        <v>1</v>
      </c>
    </row>
    <row r="989" spans="1:8" x14ac:dyDescent="0.25">
      <c r="A989" s="4">
        <v>12396</v>
      </c>
      <c r="B989" s="8" t="s">
        <v>19991</v>
      </c>
      <c r="C989" s="4" t="s">
        <v>18997</v>
      </c>
      <c r="D989" s="11">
        <f t="shared" si="30"/>
        <v>4.26</v>
      </c>
      <c r="F989" s="803">
        <v>4.26</v>
      </c>
      <c r="G989" s="803">
        <v>4.26</v>
      </c>
      <c r="H989" t="b">
        <f t="shared" si="31"/>
        <v>1</v>
      </c>
    </row>
    <row r="990" spans="1:8" x14ac:dyDescent="0.25">
      <c r="A990" s="6">
        <v>1168</v>
      </c>
      <c r="B990" s="9" t="s">
        <v>19992</v>
      </c>
      <c r="C990" s="6" t="s">
        <v>18997</v>
      </c>
      <c r="D990" s="11">
        <f t="shared" si="30"/>
        <v>57.83</v>
      </c>
      <c r="F990" s="802">
        <v>57.83</v>
      </c>
      <c r="G990" s="802">
        <v>57.83</v>
      </c>
      <c r="H990" t="b">
        <f t="shared" si="31"/>
        <v>1</v>
      </c>
    </row>
    <row r="991" spans="1:8" x14ac:dyDescent="0.25">
      <c r="A991" s="4">
        <v>1167</v>
      </c>
      <c r="B991" s="8" t="s">
        <v>19993</v>
      </c>
      <c r="C991" s="4" t="s">
        <v>18997</v>
      </c>
      <c r="D991" s="11">
        <f t="shared" si="30"/>
        <v>96.73</v>
      </c>
      <c r="F991" s="803">
        <v>96.73</v>
      </c>
      <c r="G991" s="803">
        <v>96.73</v>
      </c>
      <c r="H991" t="b">
        <f t="shared" si="31"/>
        <v>1</v>
      </c>
    </row>
    <row r="992" spans="1:8" x14ac:dyDescent="0.25">
      <c r="A992" s="6">
        <v>36331</v>
      </c>
      <c r="B992" s="9" t="s">
        <v>19994</v>
      </c>
      <c r="C992" s="6" t="s">
        <v>18997</v>
      </c>
      <c r="D992" s="11">
        <f t="shared" si="30"/>
        <v>2.21</v>
      </c>
      <c r="F992" s="802">
        <v>2.21</v>
      </c>
      <c r="G992" s="802">
        <v>2.21</v>
      </c>
      <c r="H992" t="b">
        <f t="shared" si="31"/>
        <v>1</v>
      </c>
    </row>
    <row r="993" spans="1:8" x14ac:dyDescent="0.25">
      <c r="A993" s="4">
        <v>36346</v>
      </c>
      <c r="B993" s="8" t="s">
        <v>19995</v>
      </c>
      <c r="C993" s="4" t="s">
        <v>18997</v>
      </c>
      <c r="D993" s="11">
        <f t="shared" si="30"/>
        <v>3.32</v>
      </c>
      <c r="F993" s="803">
        <v>3.32</v>
      </c>
      <c r="G993" s="803">
        <v>3.32</v>
      </c>
      <c r="H993" t="b">
        <f t="shared" si="31"/>
        <v>1</v>
      </c>
    </row>
    <row r="994" spans="1:8" x14ac:dyDescent="0.25">
      <c r="A994" s="6">
        <v>1197</v>
      </c>
      <c r="B994" s="9" t="s">
        <v>19996</v>
      </c>
      <c r="C994" s="6" t="s">
        <v>18997</v>
      </c>
      <c r="D994" s="11">
        <f t="shared" si="30"/>
        <v>1.62</v>
      </c>
      <c r="F994" s="802">
        <v>1.62</v>
      </c>
      <c r="G994" s="802">
        <v>1.62</v>
      </c>
      <c r="H994" t="b">
        <f t="shared" si="31"/>
        <v>1</v>
      </c>
    </row>
    <row r="995" spans="1:8" x14ac:dyDescent="0.25">
      <c r="A995" s="4">
        <v>1202</v>
      </c>
      <c r="B995" s="8" t="s">
        <v>19997</v>
      </c>
      <c r="C995" s="4" t="s">
        <v>18997</v>
      </c>
      <c r="D995" s="11">
        <f t="shared" si="30"/>
        <v>4.6100000000000003</v>
      </c>
      <c r="F995" s="803">
        <v>4.6100000000000003</v>
      </c>
      <c r="G995" s="803">
        <v>4.6100000000000003</v>
      </c>
      <c r="H995" t="b">
        <f t="shared" si="31"/>
        <v>1</v>
      </c>
    </row>
    <row r="996" spans="1:8" x14ac:dyDescent="0.25">
      <c r="A996" s="6">
        <v>1198</v>
      </c>
      <c r="B996" s="9" t="s">
        <v>19998</v>
      </c>
      <c r="C996" s="6" t="s">
        <v>18997</v>
      </c>
      <c r="D996" s="11">
        <f t="shared" si="30"/>
        <v>2.13</v>
      </c>
      <c r="F996" s="802">
        <v>2.13</v>
      </c>
      <c r="G996" s="802">
        <v>2.13</v>
      </c>
      <c r="H996" t="b">
        <f t="shared" si="31"/>
        <v>1</v>
      </c>
    </row>
    <row r="997" spans="1:8" x14ac:dyDescent="0.25">
      <c r="A997" s="4">
        <v>20088</v>
      </c>
      <c r="B997" s="8" t="s">
        <v>19999</v>
      </c>
      <c r="C997" s="4" t="s">
        <v>18997</v>
      </c>
      <c r="D997" s="11">
        <f t="shared" si="30"/>
        <v>11.48</v>
      </c>
      <c r="F997" s="803">
        <v>11.48</v>
      </c>
      <c r="G997" s="803">
        <v>11.48</v>
      </c>
      <c r="H997" t="b">
        <f t="shared" si="31"/>
        <v>1</v>
      </c>
    </row>
    <row r="998" spans="1:8" x14ac:dyDescent="0.25">
      <c r="A998" s="6">
        <v>20089</v>
      </c>
      <c r="B998" s="9" t="s">
        <v>20000</v>
      </c>
      <c r="C998" s="6" t="s">
        <v>18997</v>
      </c>
      <c r="D998" s="11">
        <f t="shared" si="30"/>
        <v>56.29</v>
      </c>
      <c r="F998" s="802">
        <v>56.29</v>
      </c>
      <c r="G998" s="802">
        <v>56.29</v>
      </c>
      <c r="H998" t="b">
        <f t="shared" si="31"/>
        <v>1</v>
      </c>
    </row>
    <row r="999" spans="1:8" x14ac:dyDescent="0.25">
      <c r="A999" s="4">
        <v>20087</v>
      </c>
      <c r="B999" s="8" t="s">
        <v>20001</v>
      </c>
      <c r="C999" s="4" t="s">
        <v>18997</v>
      </c>
      <c r="D999" s="11">
        <f t="shared" si="30"/>
        <v>9.5</v>
      </c>
      <c r="F999" s="803">
        <v>9.5</v>
      </c>
      <c r="G999" s="803">
        <v>9.5</v>
      </c>
      <c r="H999" t="b">
        <f t="shared" si="31"/>
        <v>1</v>
      </c>
    </row>
    <row r="1000" spans="1:8" x14ac:dyDescent="0.25">
      <c r="A1000" s="6">
        <v>1200</v>
      </c>
      <c r="B1000" s="9" t="s">
        <v>20002</v>
      </c>
      <c r="C1000" s="6" t="s">
        <v>18997</v>
      </c>
      <c r="D1000" s="11">
        <f t="shared" si="30"/>
        <v>8.6300000000000008</v>
      </c>
      <c r="F1000" s="802">
        <v>8.6300000000000008</v>
      </c>
      <c r="G1000" s="802">
        <v>8.6300000000000008</v>
      </c>
      <c r="H1000" t="b">
        <f t="shared" si="31"/>
        <v>1</v>
      </c>
    </row>
    <row r="1001" spans="1:8" x14ac:dyDescent="0.25">
      <c r="A1001" s="4">
        <v>12909</v>
      </c>
      <c r="B1001" s="8" t="s">
        <v>20003</v>
      </c>
      <c r="C1001" s="4" t="s">
        <v>18997</v>
      </c>
      <c r="D1001" s="11">
        <f t="shared" si="30"/>
        <v>4</v>
      </c>
      <c r="F1001" s="803">
        <v>4</v>
      </c>
      <c r="G1001" s="803">
        <v>4</v>
      </c>
      <c r="H1001" t="b">
        <f t="shared" si="31"/>
        <v>1</v>
      </c>
    </row>
    <row r="1002" spans="1:8" x14ac:dyDescent="0.25">
      <c r="A1002" s="6">
        <v>12910</v>
      </c>
      <c r="B1002" s="9" t="s">
        <v>20004</v>
      </c>
      <c r="C1002" s="6" t="s">
        <v>18997</v>
      </c>
      <c r="D1002" s="11">
        <f t="shared" si="30"/>
        <v>7.19</v>
      </c>
      <c r="F1002" s="802">
        <v>7.19</v>
      </c>
      <c r="G1002" s="802">
        <v>7.19</v>
      </c>
      <c r="H1002" t="b">
        <f t="shared" si="31"/>
        <v>1</v>
      </c>
    </row>
    <row r="1003" spans="1:8" x14ac:dyDescent="0.25">
      <c r="A1003" s="4">
        <v>1191</v>
      </c>
      <c r="B1003" s="8" t="s">
        <v>20005</v>
      </c>
      <c r="C1003" s="4" t="s">
        <v>18997</v>
      </c>
      <c r="D1003" s="11">
        <f t="shared" si="30"/>
        <v>1.1599999999999999</v>
      </c>
      <c r="F1003" s="803">
        <v>1.1599999999999999</v>
      </c>
      <c r="G1003" s="803">
        <v>1.1599999999999999</v>
      </c>
      <c r="H1003" t="b">
        <f t="shared" si="31"/>
        <v>1</v>
      </c>
    </row>
    <row r="1004" spans="1:8" x14ac:dyDescent="0.25">
      <c r="A1004" s="6">
        <v>1185</v>
      </c>
      <c r="B1004" s="9" t="s">
        <v>20006</v>
      </c>
      <c r="C1004" s="6" t="s">
        <v>18997</v>
      </c>
      <c r="D1004" s="11">
        <f t="shared" si="30"/>
        <v>1.1599999999999999</v>
      </c>
      <c r="F1004" s="802">
        <v>1.1599999999999999</v>
      </c>
      <c r="G1004" s="802">
        <v>1.1599999999999999</v>
      </c>
      <c r="H1004" t="b">
        <f t="shared" si="31"/>
        <v>1</v>
      </c>
    </row>
    <row r="1005" spans="1:8" x14ac:dyDescent="0.25">
      <c r="A1005" s="4">
        <v>1189</v>
      </c>
      <c r="B1005" s="8" t="s">
        <v>20007</v>
      </c>
      <c r="C1005" s="4" t="s">
        <v>18997</v>
      </c>
      <c r="D1005" s="11">
        <f t="shared" si="30"/>
        <v>1.89</v>
      </c>
      <c r="F1005" s="803">
        <v>1.89</v>
      </c>
      <c r="G1005" s="803">
        <v>1.89</v>
      </c>
      <c r="H1005" t="b">
        <f t="shared" si="31"/>
        <v>1</v>
      </c>
    </row>
    <row r="1006" spans="1:8" x14ac:dyDescent="0.25">
      <c r="A1006" s="6">
        <v>1193</v>
      </c>
      <c r="B1006" s="9" t="s">
        <v>20008</v>
      </c>
      <c r="C1006" s="6" t="s">
        <v>18997</v>
      </c>
      <c r="D1006" s="11">
        <f t="shared" si="30"/>
        <v>3.64</v>
      </c>
      <c r="F1006" s="802">
        <v>3.64</v>
      </c>
      <c r="G1006" s="802">
        <v>3.64</v>
      </c>
      <c r="H1006" t="b">
        <f t="shared" si="31"/>
        <v>1</v>
      </c>
    </row>
    <row r="1007" spans="1:8" x14ac:dyDescent="0.25">
      <c r="A1007" s="4">
        <v>1194</v>
      </c>
      <c r="B1007" s="8" t="s">
        <v>20009</v>
      </c>
      <c r="C1007" s="4" t="s">
        <v>18997</v>
      </c>
      <c r="D1007" s="11">
        <f t="shared" si="30"/>
        <v>6.58</v>
      </c>
      <c r="F1007" s="803">
        <v>6.58</v>
      </c>
      <c r="G1007" s="803">
        <v>6.58</v>
      </c>
      <c r="H1007" t="b">
        <f t="shared" si="31"/>
        <v>1</v>
      </c>
    </row>
    <row r="1008" spans="1:8" x14ac:dyDescent="0.25">
      <c r="A1008" s="6">
        <v>1195</v>
      </c>
      <c r="B1008" s="9" t="s">
        <v>20010</v>
      </c>
      <c r="C1008" s="6" t="s">
        <v>18997</v>
      </c>
      <c r="D1008" s="11">
        <f t="shared" si="30"/>
        <v>11.07</v>
      </c>
      <c r="F1008" s="802">
        <v>11.07</v>
      </c>
      <c r="G1008" s="802">
        <v>11.07</v>
      </c>
      <c r="H1008" t="b">
        <f t="shared" si="31"/>
        <v>1</v>
      </c>
    </row>
    <row r="1009" spans="1:8" x14ac:dyDescent="0.25">
      <c r="A1009" s="4">
        <v>1204</v>
      </c>
      <c r="B1009" s="8" t="s">
        <v>20011</v>
      </c>
      <c r="C1009" s="4" t="s">
        <v>18997</v>
      </c>
      <c r="D1009" s="11">
        <f t="shared" si="30"/>
        <v>19.36</v>
      </c>
      <c r="F1009" s="803">
        <v>19.36</v>
      </c>
      <c r="G1009" s="803">
        <v>19.36</v>
      </c>
      <c r="H1009" t="b">
        <f t="shared" si="31"/>
        <v>1</v>
      </c>
    </row>
    <row r="1010" spans="1:8" x14ac:dyDescent="0.25">
      <c r="A1010" s="6">
        <v>1207</v>
      </c>
      <c r="B1010" s="9" t="s">
        <v>20012</v>
      </c>
      <c r="C1010" s="6" t="s">
        <v>18997</v>
      </c>
      <c r="D1010" s="11">
        <f t="shared" si="30"/>
        <v>26.36</v>
      </c>
      <c r="F1010" s="802">
        <v>26.36</v>
      </c>
      <c r="G1010" s="802">
        <v>26.36</v>
      </c>
      <c r="H1010" t="b">
        <f t="shared" si="31"/>
        <v>1</v>
      </c>
    </row>
    <row r="1011" spans="1:8" x14ac:dyDescent="0.25">
      <c r="A1011" s="4">
        <v>1206</v>
      </c>
      <c r="B1011" s="8" t="s">
        <v>20013</v>
      </c>
      <c r="C1011" s="4" t="s">
        <v>18997</v>
      </c>
      <c r="D1011" s="11">
        <f t="shared" si="30"/>
        <v>6.61</v>
      </c>
      <c r="F1011" s="803">
        <v>6.61</v>
      </c>
      <c r="G1011" s="803">
        <v>6.61</v>
      </c>
      <c r="H1011" t="b">
        <f t="shared" si="31"/>
        <v>1</v>
      </c>
    </row>
    <row r="1012" spans="1:8" x14ac:dyDescent="0.25">
      <c r="A1012" s="6">
        <v>1183</v>
      </c>
      <c r="B1012" s="9" t="s">
        <v>20014</v>
      </c>
      <c r="C1012" s="6" t="s">
        <v>18997</v>
      </c>
      <c r="D1012" s="11">
        <f t="shared" si="30"/>
        <v>17.21</v>
      </c>
      <c r="F1012" s="802">
        <v>17.21</v>
      </c>
      <c r="G1012" s="802">
        <v>17.21</v>
      </c>
      <c r="H1012" t="b">
        <f t="shared" si="31"/>
        <v>1</v>
      </c>
    </row>
    <row r="1013" spans="1:8" x14ac:dyDescent="0.25">
      <c r="A1013" s="4">
        <v>42685</v>
      </c>
      <c r="B1013" s="8" t="s">
        <v>20015</v>
      </c>
      <c r="C1013" s="4" t="s">
        <v>18997</v>
      </c>
      <c r="D1013" s="11">
        <f t="shared" si="30"/>
        <v>58.33</v>
      </c>
      <c r="F1013" s="803">
        <v>58.33</v>
      </c>
      <c r="G1013" s="803">
        <v>58.33</v>
      </c>
      <c r="H1013" t="b">
        <f t="shared" si="31"/>
        <v>1</v>
      </c>
    </row>
    <row r="1014" spans="1:8" x14ac:dyDescent="0.25">
      <c r="A1014" s="6">
        <v>42686</v>
      </c>
      <c r="B1014" s="9" t="s">
        <v>20016</v>
      </c>
      <c r="C1014" s="6" t="s">
        <v>18997</v>
      </c>
      <c r="D1014" s="11">
        <f t="shared" si="30"/>
        <v>64.25</v>
      </c>
      <c r="F1014" s="802">
        <v>64.25</v>
      </c>
      <c r="G1014" s="802">
        <v>64.25</v>
      </c>
      <c r="H1014" t="b">
        <f t="shared" si="31"/>
        <v>1</v>
      </c>
    </row>
    <row r="1015" spans="1:8" x14ac:dyDescent="0.25">
      <c r="A1015" s="4">
        <v>12894</v>
      </c>
      <c r="B1015" s="8" t="s">
        <v>20017</v>
      </c>
      <c r="C1015" s="4" t="s">
        <v>18997</v>
      </c>
      <c r="D1015" s="11">
        <f t="shared" si="30"/>
        <v>20.67</v>
      </c>
      <c r="F1015" s="803">
        <v>20.67</v>
      </c>
      <c r="G1015" s="803">
        <v>20.67</v>
      </c>
      <c r="H1015" t="b">
        <f t="shared" si="31"/>
        <v>1</v>
      </c>
    </row>
    <row r="1016" spans="1:8" x14ac:dyDescent="0.25">
      <c r="A1016" s="6">
        <v>12895</v>
      </c>
      <c r="B1016" s="9" t="s">
        <v>20018</v>
      </c>
      <c r="C1016" s="6" t="s">
        <v>18997</v>
      </c>
      <c r="D1016" s="11">
        <f t="shared" si="30"/>
        <v>15.9</v>
      </c>
      <c r="F1016" s="802">
        <v>15.9</v>
      </c>
      <c r="G1016" s="802">
        <v>15.9</v>
      </c>
      <c r="H1016" t="b">
        <f t="shared" si="31"/>
        <v>1</v>
      </c>
    </row>
    <row r="1017" spans="1:8" ht="30" x14ac:dyDescent="0.25">
      <c r="A1017" s="4">
        <v>1631</v>
      </c>
      <c r="B1017" s="8" t="s">
        <v>20019</v>
      </c>
      <c r="C1017" s="4" t="s">
        <v>18997</v>
      </c>
      <c r="D1017" s="11">
        <f t="shared" si="30"/>
        <v>173.9</v>
      </c>
      <c r="F1017" s="803">
        <v>173.9</v>
      </c>
      <c r="G1017" s="803">
        <v>173.9</v>
      </c>
      <c r="H1017" t="b">
        <f t="shared" si="31"/>
        <v>1</v>
      </c>
    </row>
    <row r="1018" spans="1:8" ht="30" x14ac:dyDescent="0.25">
      <c r="A1018" s="6">
        <v>1633</v>
      </c>
      <c r="B1018" s="9" t="s">
        <v>20020</v>
      </c>
      <c r="C1018" s="6" t="s">
        <v>18997</v>
      </c>
      <c r="D1018" s="11">
        <f t="shared" si="30"/>
        <v>295.47000000000003</v>
      </c>
      <c r="F1018" s="802">
        <v>295.47000000000003</v>
      </c>
      <c r="G1018" s="802">
        <v>295.47000000000003</v>
      </c>
      <c r="H1018" t="b">
        <f t="shared" si="31"/>
        <v>1</v>
      </c>
    </row>
    <row r="1019" spans="1:8" x14ac:dyDescent="0.25">
      <c r="A1019" s="4">
        <v>10818</v>
      </c>
      <c r="B1019" s="8" t="s">
        <v>20021</v>
      </c>
      <c r="C1019" s="4" t="s">
        <v>19044</v>
      </c>
      <c r="D1019" s="11">
        <f t="shared" si="30"/>
        <v>52.57</v>
      </c>
      <c r="F1019" s="803">
        <v>52.57</v>
      </c>
      <c r="G1019" s="803">
        <v>52.57</v>
      </c>
      <c r="H1019" t="b">
        <f t="shared" si="31"/>
        <v>1</v>
      </c>
    </row>
    <row r="1020" spans="1:8" x14ac:dyDescent="0.25">
      <c r="A1020" s="6">
        <v>41410</v>
      </c>
      <c r="B1020" s="9" t="s">
        <v>20022</v>
      </c>
      <c r="C1020" s="6" t="s">
        <v>18997</v>
      </c>
      <c r="D1020" s="11">
        <f t="shared" si="30"/>
        <v>88.22</v>
      </c>
      <c r="F1020" s="802">
        <v>88.22</v>
      </c>
      <c r="G1020" s="802">
        <v>88.22</v>
      </c>
      <c r="H1020" t="b">
        <f t="shared" si="31"/>
        <v>1</v>
      </c>
    </row>
    <row r="1021" spans="1:8" x14ac:dyDescent="0.25">
      <c r="A1021" s="4">
        <v>41411</v>
      </c>
      <c r="B1021" s="8" t="s">
        <v>20023</v>
      </c>
      <c r="C1021" s="4" t="s">
        <v>18997</v>
      </c>
      <c r="D1021" s="11">
        <f t="shared" si="30"/>
        <v>79.98</v>
      </c>
      <c r="F1021" s="803">
        <v>79.98</v>
      </c>
      <c r="G1021" s="803">
        <v>79.98</v>
      </c>
      <c r="H1021" t="b">
        <f t="shared" si="31"/>
        <v>1</v>
      </c>
    </row>
    <row r="1022" spans="1:8" x14ac:dyDescent="0.25">
      <c r="A1022" s="6">
        <v>41412</v>
      </c>
      <c r="B1022" s="9" t="s">
        <v>20024</v>
      </c>
      <c r="C1022" s="6" t="s">
        <v>18997</v>
      </c>
      <c r="D1022" s="11">
        <f t="shared" si="30"/>
        <v>154.69999999999999</v>
      </c>
      <c r="F1022" s="802">
        <v>154.69999999999999</v>
      </c>
      <c r="G1022" s="802">
        <v>154.69999999999999</v>
      </c>
      <c r="H1022" t="b">
        <f t="shared" si="31"/>
        <v>1</v>
      </c>
    </row>
    <row r="1023" spans="1:8" x14ac:dyDescent="0.25">
      <c r="A1023" s="4">
        <v>41413</v>
      </c>
      <c r="B1023" s="8" t="s">
        <v>20025</v>
      </c>
      <c r="C1023" s="4" t="s">
        <v>18997</v>
      </c>
      <c r="D1023" s="11">
        <f t="shared" si="30"/>
        <v>139.19999999999999</v>
      </c>
      <c r="F1023" s="803">
        <v>139.19999999999999</v>
      </c>
      <c r="G1023" s="803">
        <v>139.19999999999999</v>
      </c>
      <c r="H1023" t="b">
        <f t="shared" si="31"/>
        <v>1</v>
      </c>
    </row>
    <row r="1024" spans="1:8" ht="30" x14ac:dyDescent="0.25">
      <c r="A1024" s="6">
        <v>39359</v>
      </c>
      <c r="B1024" s="9" t="s">
        <v>20026</v>
      </c>
      <c r="C1024" s="6" t="s">
        <v>18997</v>
      </c>
      <c r="D1024" s="11">
        <f t="shared" si="30"/>
        <v>33.65</v>
      </c>
      <c r="F1024" s="802">
        <v>33.65</v>
      </c>
      <c r="G1024" s="802">
        <v>33.65</v>
      </c>
      <c r="H1024" t="b">
        <f t="shared" si="31"/>
        <v>1</v>
      </c>
    </row>
    <row r="1025" spans="1:8" ht="30" x14ac:dyDescent="0.25">
      <c r="A1025" s="4">
        <v>39360</v>
      </c>
      <c r="B1025" s="8" t="s">
        <v>20027</v>
      </c>
      <c r="C1025" s="4" t="s">
        <v>18997</v>
      </c>
      <c r="D1025" s="11">
        <f t="shared" si="30"/>
        <v>33.65</v>
      </c>
      <c r="F1025" s="803">
        <v>33.65</v>
      </c>
      <c r="G1025" s="803">
        <v>33.65</v>
      </c>
      <c r="H1025" t="b">
        <f t="shared" si="31"/>
        <v>1</v>
      </c>
    </row>
    <row r="1026" spans="1:8" x14ac:dyDescent="0.25">
      <c r="A1026" s="6">
        <v>10710</v>
      </c>
      <c r="B1026" s="9" t="s">
        <v>20028</v>
      </c>
      <c r="C1026" s="6" t="s">
        <v>19398</v>
      </c>
      <c r="D1026" s="11">
        <f t="shared" si="30"/>
        <v>165.02</v>
      </c>
      <c r="F1026" s="802">
        <v>165.02</v>
      </c>
      <c r="G1026" s="802">
        <v>165.02</v>
      </c>
      <c r="H1026" t="b">
        <f t="shared" si="31"/>
        <v>1</v>
      </c>
    </row>
    <row r="1027" spans="1:8" x14ac:dyDescent="0.25">
      <c r="A1027" s="4">
        <v>10709</v>
      </c>
      <c r="B1027" s="8" t="s">
        <v>20029</v>
      </c>
      <c r="C1027" s="4" t="s">
        <v>19398</v>
      </c>
      <c r="D1027" s="11">
        <f t="shared" ref="D1027:D1090" si="32">IF($J$2=$F$1,F1027,G1027)</f>
        <v>202.73</v>
      </c>
      <c r="F1027" s="803">
        <v>202.73</v>
      </c>
      <c r="G1027" s="803">
        <v>202.73</v>
      </c>
      <c r="H1027" t="b">
        <f t="shared" ref="H1027:H1090" si="33">F1027=G1027</f>
        <v>1</v>
      </c>
    </row>
    <row r="1028" spans="1:8" x14ac:dyDescent="0.25">
      <c r="A1028" s="6">
        <v>39636</v>
      </c>
      <c r="B1028" s="9" t="s">
        <v>20030</v>
      </c>
      <c r="C1028" s="6" t="s">
        <v>19398</v>
      </c>
      <c r="D1028" s="11">
        <f t="shared" si="32"/>
        <v>207.02</v>
      </c>
      <c r="F1028" s="802">
        <v>207.02</v>
      </c>
      <c r="G1028" s="802">
        <v>207.02</v>
      </c>
      <c r="H1028" t="b">
        <f t="shared" si="33"/>
        <v>1</v>
      </c>
    </row>
    <row r="1029" spans="1:8" x14ac:dyDescent="0.25">
      <c r="A1029" s="4">
        <v>10708</v>
      </c>
      <c r="B1029" s="8" t="s">
        <v>20031</v>
      </c>
      <c r="C1029" s="4" t="s">
        <v>19398</v>
      </c>
      <c r="D1029" s="11">
        <f t="shared" si="32"/>
        <v>63.88</v>
      </c>
      <c r="F1029" s="803">
        <v>63.88</v>
      </c>
      <c r="G1029" s="803">
        <v>63.88</v>
      </c>
      <c r="H1029" t="b">
        <f t="shared" si="33"/>
        <v>1</v>
      </c>
    </row>
    <row r="1030" spans="1:8" x14ac:dyDescent="0.25">
      <c r="A1030" s="6">
        <v>39635</v>
      </c>
      <c r="B1030" s="9" t="s">
        <v>20032</v>
      </c>
      <c r="C1030" s="6" t="s">
        <v>19398</v>
      </c>
      <c r="D1030" s="11">
        <f t="shared" si="32"/>
        <v>108.76</v>
      </c>
      <c r="F1030" s="802">
        <v>108.76</v>
      </c>
      <c r="G1030" s="802">
        <v>108.76</v>
      </c>
      <c r="H1030" t="b">
        <f t="shared" si="33"/>
        <v>1</v>
      </c>
    </row>
    <row r="1031" spans="1:8" x14ac:dyDescent="0.25">
      <c r="A1031" s="4">
        <v>6117</v>
      </c>
      <c r="B1031" s="8" t="s">
        <v>20033</v>
      </c>
      <c r="C1031" s="4" t="s">
        <v>19143</v>
      </c>
      <c r="D1031" s="11">
        <f t="shared" si="32"/>
        <v>15.94</v>
      </c>
      <c r="F1031" s="803">
        <v>13.85</v>
      </c>
      <c r="G1031" s="803">
        <v>15.94</v>
      </c>
      <c r="H1031" t="b">
        <f t="shared" si="33"/>
        <v>0</v>
      </c>
    </row>
    <row r="1032" spans="1:8" x14ac:dyDescent="0.25">
      <c r="A1032" s="6">
        <v>40913</v>
      </c>
      <c r="B1032" s="9" t="s">
        <v>20034</v>
      </c>
      <c r="C1032" s="6" t="s">
        <v>19145</v>
      </c>
      <c r="D1032" s="11">
        <f t="shared" si="32"/>
        <v>2806.93</v>
      </c>
      <c r="F1032" s="802">
        <v>2434.4299999999998</v>
      </c>
      <c r="G1032" s="802">
        <v>2806.93</v>
      </c>
      <c r="H1032" t="b">
        <f t="shared" si="33"/>
        <v>0</v>
      </c>
    </row>
    <row r="1033" spans="1:8" x14ac:dyDescent="0.25">
      <c r="A1033" s="4">
        <v>1214</v>
      </c>
      <c r="B1033" s="8" t="s">
        <v>20035</v>
      </c>
      <c r="C1033" s="4" t="s">
        <v>19143</v>
      </c>
      <c r="D1033" s="11">
        <f t="shared" si="32"/>
        <v>18.63</v>
      </c>
      <c r="F1033" s="803">
        <v>16.18</v>
      </c>
      <c r="G1033" s="803">
        <v>18.63</v>
      </c>
      <c r="H1033" t="b">
        <f t="shared" si="33"/>
        <v>0</v>
      </c>
    </row>
    <row r="1034" spans="1:8" x14ac:dyDescent="0.25">
      <c r="A1034" s="6">
        <v>40915</v>
      </c>
      <c r="B1034" s="9" t="s">
        <v>20036</v>
      </c>
      <c r="C1034" s="6" t="s">
        <v>19145</v>
      </c>
      <c r="D1034" s="11">
        <f t="shared" si="32"/>
        <v>3279.13</v>
      </c>
      <c r="F1034" s="802">
        <v>2843.96</v>
      </c>
      <c r="G1034" s="802">
        <v>3279.13</v>
      </c>
      <c r="H1034" t="b">
        <f t="shared" si="33"/>
        <v>0</v>
      </c>
    </row>
    <row r="1035" spans="1:8" x14ac:dyDescent="0.25">
      <c r="A1035" s="4">
        <v>1213</v>
      </c>
      <c r="B1035" s="8" t="s">
        <v>20037</v>
      </c>
      <c r="C1035" s="4" t="s">
        <v>19143</v>
      </c>
      <c r="D1035" s="11">
        <f t="shared" si="32"/>
        <v>19.79</v>
      </c>
      <c r="F1035" s="803">
        <v>17.190000000000001</v>
      </c>
      <c r="G1035" s="803">
        <v>19.79</v>
      </c>
      <c r="H1035" t="b">
        <f t="shared" si="33"/>
        <v>0</v>
      </c>
    </row>
    <row r="1036" spans="1:8" x14ac:dyDescent="0.25">
      <c r="A1036" s="6">
        <v>40914</v>
      </c>
      <c r="B1036" s="9" t="s">
        <v>20038</v>
      </c>
      <c r="C1036" s="6" t="s">
        <v>19145</v>
      </c>
      <c r="D1036" s="11">
        <f t="shared" si="32"/>
        <v>3482.33</v>
      </c>
      <c r="F1036" s="802">
        <v>3020.19</v>
      </c>
      <c r="G1036" s="802">
        <v>3482.33</v>
      </c>
      <c r="H1036" t="b">
        <f t="shared" si="33"/>
        <v>0</v>
      </c>
    </row>
    <row r="1037" spans="1:8" x14ac:dyDescent="0.25">
      <c r="A1037" s="4">
        <v>5091</v>
      </c>
      <c r="B1037" s="8" t="s">
        <v>20039</v>
      </c>
      <c r="C1037" s="4" t="s">
        <v>18997</v>
      </c>
      <c r="D1037" s="11">
        <f t="shared" si="32"/>
        <v>22.38</v>
      </c>
      <c r="F1037" s="803">
        <v>22.38</v>
      </c>
      <c r="G1037" s="803">
        <v>22.38</v>
      </c>
      <c r="H1037" t="b">
        <f t="shared" si="33"/>
        <v>1</v>
      </c>
    </row>
    <row r="1038" spans="1:8" ht="30" x14ac:dyDescent="0.25">
      <c r="A1038" s="6">
        <v>14615</v>
      </c>
      <c r="B1038" s="9" t="s">
        <v>20040</v>
      </c>
      <c r="C1038" s="6" t="s">
        <v>18997</v>
      </c>
      <c r="D1038" s="11">
        <f t="shared" si="32"/>
        <v>3533.16</v>
      </c>
      <c r="F1038" s="802">
        <v>3533.16</v>
      </c>
      <c r="G1038" s="802">
        <v>3533.16</v>
      </c>
      <c r="H1038" t="b">
        <f t="shared" si="33"/>
        <v>1</v>
      </c>
    </row>
    <row r="1039" spans="1:8" x14ac:dyDescent="0.25">
      <c r="A1039" s="4">
        <v>2711</v>
      </c>
      <c r="B1039" s="8" t="s">
        <v>20041</v>
      </c>
      <c r="C1039" s="4" t="s">
        <v>18997</v>
      </c>
      <c r="D1039" s="11">
        <f t="shared" si="32"/>
        <v>286.75</v>
      </c>
      <c r="F1039" s="803">
        <v>286.75</v>
      </c>
      <c r="G1039" s="803">
        <v>286.75</v>
      </c>
      <c r="H1039" t="b">
        <f t="shared" si="33"/>
        <v>1</v>
      </c>
    </row>
    <row r="1040" spans="1:8" ht="30" x14ac:dyDescent="0.25">
      <c r="A1040" s="6">
        <v>37727</v>
      </c>
      <c r="B1040" s="9" t="s">
        <v>20042</v>
      </c>
      <c r="C1040" s="6" t="s">
        <v>18997</v>
      </c>
      <c r="D1040" s="11">
        <f t="shared" si="32"/>
        <v>17335</v>
      </c>
      <c r="F1040" s="802">
        <v>17335</v>
      </c>
      <c r="G1040" s="802">
        <v>17335</v>
      </c>
      <c r="H1040" t="b">
        <f t="shared" si="33"/>
        <v>1</v>
      </c>
    </row>
    <row r="1041" spans="1:8" ht="30" x14ac:dyDescent="0.25">
      <c r="A1041" s="4">
        <v>37728</v>
      </c>
      <c r="B1041" s="8" t="s">
        <v>20043</v>
      </c>
      <c r="C1041" s="4" t="s">
        <v>18997</v>
      </c>
      <c r="D1041" s="11">
        <f t="shared" si="32"/>
        <v>23517.41</v>
      </c>
      <c r="F1041" s="803">
        <v>23517.41</v>
      </c>
      <c r="G1041" s="803">
        <v>23517.41</v>
      </c>
      <c r="H1041" t="b">
        <f t="shared" si="33"/>
        <v>1</v>
      </c>
    </row>
    <row r="1042" spans="1:8" ht="30" x14ac:dyDescent="0.25">
      <c r="A1042" s="6">
        <v>37729</v>
      </c>
      <c r="B1042" s="9" t="s">
        <v>20044</v>
      </c>
      <c r="C1042" s="6" t="s">
        <v>18997</v>
      </c>
      <c r="D1042" s="11">
        <f t="shared" si="32"/>
        <v>25456.99</v>
      </c>
      <c r="F1042" s="802">
        <v>25456.99</v>
      </c>
      <c r="G1042" s="802">
        <v>25456.99</v>
      </c>
      <c r="H1042" t="b">
        <f t="shared" si="33"/>
        <v>1</v>
      </c>
    </row>
    <row r="1043" spans="1:8" ht="30" x14ac:dyDescent="0.25">
      <c r="A1043" s="4">
        <v>37730</v>
      </c>
      <c r="B1043" s="8" t="s">
        <v>20045</v>
      </c>
      <c r="C1043" s="4" t="s">
        <v>18997</v>
      </c>
      <c r="D1043" s="11">
        <f t="shared" si="32"/>
        <v>27396.57</v>
      </c>
      <c r="F1043" s="803">
        <v>27396.57</v>
      </c>
      <c r="G1043" s="803">
        <v>27396.57</v>
      </c>
      <c r="H1043" t="b">
        <f t="shared" si="33"/>
        <v>1</v>
      </c>
    </row>
    <row r="1044" spans="1:8" ht="30" x14ac:dyDescent="0.25">
      <c r="A1044" s="6">
        <v>37731</v>
      </c>
      <c r="B1044" s="9" t="s">
        <v>20046</v>
      </c>
      <c r="C1044" s="6" t="s">
        <v>18997</v>
      </c>
      <c r="D1044" s="11">
        <f t="shared" si="32"/>
        <v>29336.15</v>
      </c>
      <c r="F1044" s="802">
        <v>29336.15</v>
      </c>
      <c r="G1044" s="802">
        <v>29336.15</v>
      </c>
      <c r="H1044" t="b">
        <f t="shared" si="33"/>
        <v>1</v>
      </c>
    </row>
    <row r="1045" spans="1:8" ht="30" x14ac:dyDescent="0.25">
      <c r="A1045" s="4">
        <v>37732</v>
      </c>
      <c r="B1045" s="8" t="s">
        <v>20047</v>
      </c>
      <c r="C1045" s="4" t="s">
        <v>18997</v>
      </c>
      <c r="D1045" s="11">
        <f t="shared" si="32"/>
        <v>33457.760000000002</v>
      </c>
      <c r="F1045" s="803">
        <v>33457.760000000002</v>
      </c>
      <c r="G1045" s="803">
        <v>33457.760000000002</v>
      </c>
      <c r="H1045" t="b">
        <f t="shared" si="33"/>
        <v>1</v>
      </c>
    </row>
    <row r="1046" spans="1:8" ht="30" x14ac:dyDescent="0.25">
      <c r="A1046" s="6">
        <v>42256</v>
      </c>
      <c r="B1046" s="9" t="s">
        <v>20048</v>
      </c>
      <c r="C1046" s="6" t="s">
        <v>19044</v>
      </c>
      <c r="D1046" s="11">
        <f t="shared" si="32"/>
        <v>10.72</v>
      </c>
      <c r="F1046" s="802">
        <v>10.72</v>
      </c>
      <c r="G1046" s="802">
        <v>10.72</v>
      </c>
      <c r="H1046" t="b">
        <f t="shared" si="33"/>
        <v>1</v>
      </c>
    </row>
    <row r="1047" spans="1:8" ht="30" x14ac:dyDescent="0.25">
      <c r="A1047" s="4">
        <v>42250</v>
      </c>
      <c r="B1047" s="8" t="s">
        <v>20049</v>
      </c>
      <c r="C1047" s="4" t="s">
        <v>20050</v>
      </c>
      <c r="D1047" s="11">
        <f t="shared" si="32"/>
        <v>4826.22</v>
      </c>
      <c r="F1047" s="803">
        <v>4826.22</v>
      </c>
      <c r="G1047" s="803">
        <v>4826.22</v>
      </c>
      <c r="H1047" t="b">
        <f t="shared" si="33"/>
        <v>1</v>
      </c>
    </row>
    <row r="1048" spans="1:8" x14ac:dyDescent="0.25">
      <c r="A1048" s="6">
        <v>4743</v>
      </c>
      <c r="B1048" s="9" t="s">
        <v>20051</v>
      </c>
      <c r="C1048" s="6" t="s">
        <v>1350</v>
      </c>
      <c r="D1048" s="11">
        <f t="shared" si="32"/>
        <v>82.65</v>
      </c>
      <c r="F1048" s="802">
        <v>82.65</v>
      </c>
      <c r="G1048" s="802">
        <v>82.65</v>
      </c>
      <c r="H1048" t="b">
        <f t="shared" si="33"/>
        <v>1</v>
      </c>
    </row>
    <row r="1049" spans="1:8" x14ac:dyDescent="0.25">
      <c r="A1049" s="4">
        <v>4744</v>
      </c>
      <c r="B1049" s="8" t="s">
        <v>20052</v>
      </c>
      <c r="C1049" s="4" t="s">
        <v>1350</v>
      </c>
      <c r="D1049" s="11">
        <f t="shared" si="32"/>
        <v>132.25</v>
      </c>
      <c r="F1049" s="803">
        <v>132.25</v>
      </c>
      <c r="G1049" s="803">
        <v>132.25</v>
      </c>
      <c r="H1049" t="b">
        <f t="shared" si="33"/>
        <v>1</v>
      </c>
    </row>
    <row r="1050" spans="1:8" x14ac:dyDescent="0.25">
      <c r="A1050" s="6">
        <v>4745</v>
      </c>
      <c r="B1050" s="9" t="s">
        <v>20053</v>
      </c>
      <c r="C1050" s="6" t="s">
        <v>1350</v>
      </c>
      <c r="D1050" s="11">
        <f t="shared" si="32"/>
        <v>158.61000000000001</v>
      </c>
      <c r="F1050" s="802">
        <v>158.61000000000001</v>
      </c>
      <c r="G1050" s="802">
        <v>158.61000000000001</v>
      </c>
      <c r="H1050" t="b">
        <f t="shared" si="33"/>
        <v>1</v>
      </c>
    </row>
    <row r="1051" spans="1:8" ht="30" x14ac:dyDescent="0.25">
      <c r="A1051" s="4">
        <v>36496</v>
      </c>
      <c r="B1051" s="8" t="s">
        <v>20054</v>
      </c>
      <c r="C1051" s="4" t="s">
        <v>18997</v>
      </c>
      <c r="D1051" s="11">
        <f t="shared" si="32"/>
        <v>8970.64</v>
      </c>
      <c r="F1051" s="803">
        <v>8970.64</v>
      </c>
      <c r="G1051" s="803">
        <v>8970.64</v>
      </c>
      <c r="H1051" t="b">
        <f t="shared" si="33"/>
        <v>1</v>
      </c>
    </row>
    <row r="1052" spans="1:8" ht="30" x14ac:dyDescent="0.25">
      <c r="A1052" s="6">
        <v>10630</v>
      </c>
      <c r="B1052" s="9" t="s">
        <v>20055</v>
      </c>
      <c r="C1052" s="6" t="s">
        <v>18997</v>
      </c>
      <c r="D1052" s="11">
        <f t="shared" si="32"/>
        <v>852320.76</v>
      </c>
      <c r="F1052" s="802">
        <v>852320.76</v>
      </c>
      <c r="G1052" s="802">
        <v>852320.76</v>
      </c>
      <c r="H1052" t="b">
        <f t="shared" si="33"/>
        <v>1</v>
      </c>
    </row>
    <row r="1053" spans="1:8" ht="30" x14ac:dyDescent="0.25">
      <c r="A1053" s="4">
        <v>37762</v>
      </c>
      <c r="B1053" s="8" t="s">
        <v>20056</v>
      </c>
      <c r="C1053" s="4" t="s">
        <v>18997</v>
      </c>
      <c r="D1053" s="11">
        <f t="shared" si="32"/>
        <v>730983.58</v>
      </c>
      <c r="F1053" s="803">
        <v>730983.58</v>
      </c>
      <c r="G1053" s="803">
        <v>730983.58</v>
      </c>
      <c r="H1053" t="b">
        <f t="shared" si="33"/>
        <v>1</v>
      </c>
    </row>
    <row r="1054" spans="1:8" ht="30" x14ac:dyDescent="0.25">
      <c r="A1054" s="6">
        <v>37763</v>
      </c>
      <c r="B1054" s="9" t="s">
        <v>20057</v>
      </c>
      <c r="C1054" s="6" t="s">
        <v>18997</v>
      </c>
      <c r="D1054" s="11">
        <f t="shared" si="32"/>
        <v>739861.8</v>
      </c>
      <c r="F1054" s="802">
        <v>739861.8</v>
      </c>
      <c r="G1054" s="802">
        <v>739861.8</v>
      </c>
      <c r="H1054" t="b">
        <f t="shared" si="33"/>
        <v>1</v>
      </c>
    </row>
    <row r="1055" spans="1:8" ht="30" x14ac:dyDescent="0.25">
      <c r="A1055" s="4">
        <v>41992</v>
      </c>
      <c r="B1055" s="8" t="s">
        <v>20058</v>
      </c>
      <c r="C1055" s="4" t="s">
        <v>18997</v>
      </c>
      <c r="D1055" s="11">
        <f t="shared" si="32"/>
        <v>841075</v>
      </c>
      <c r="F1055" s="803">
        <v>841075</v>
      </c>
      <c r="G1055" s="803">
        <v>841075</v>
      </c>
      <c r="H1055" t="b">
        <f t="shared" si="33"/>
        <v>1</v>
      </c>
    </row>
    <row r="1056" spans="1:8" ht="30" x14ac:dyDescent="0.25">
      <c r="A1056" s="6">
        <v>13215</v>
      </c>
      <c r="B1056" s="9" t="s">
        <v>20059</v>
      </c>
      <c r="C1056" s="6" t="s">
        <v>18997</v>
      </c>
      <c r="D1056" s="11">
        <f t="shared" si="32"/>
        <v>1031367.37</v>
      </c>
      <c r="F1056" s="802">
        <v>1031367.37</v>
      </c>
      <c r="G1056" s="802">
        <v>1031367.37</v>
      </c>
      <c r="H1056" t="b">
        <f t="shared" si="33"/>
        <v>1</v>
      </c>
    </row>
    <row r="1057" spans="1:8" x14ac:dyDescent="0.25">
      <c r="A1057" s="4">
        <v>4235</v>
      </c>
      <c r="B1057" s="8" t="s">
        <v>20060</v>
      </c>
      <c r="C1057" s="4" t="s">
        <v>19143</v>
      </c>
      <c r="D1057" s="11">
        <f t="shared" si="32"/>
        <v>16.79</v>
      </c>
      <c r="F1057" s="803">
        <v>14.58</v>
      </c>
      <c r="G1057" s="803">
        <v>16.79</v>
      </c>
      <c r="H1057" t="b">
        <f t="shared" si="33"/>
        <v>0</v>
      </c>
    </row>
    <row r="1058" spans="1:8" x14ac:dyDescent="0.25">
      <c r="A1058" s="6">
        <v>40976</v>
      </c>
      <c r="B1058" s="9" t="s">
        <v>20061</v>
      </c>
      <c r="C1058" s="6" t="s">
        <v>19145</v>
      </c>
      <c r="D1058" s="11">
        <f t="shared" si="32"/>
        <v>2958.11</v>
      </c>
      <c r="F1058" s="802">
        <v>2565.54</v>
      </c>
      <c r="G1058" s="802">
        <v>2958.11</v>
      </c>
      <c r="H1058" t="b">
        <f t="shared" si="33"/>
        <v>0</v>
      </c>
    </row>
    <row r="1059" spans="1:8" ht="30" x14ac:dyDescent="0.25">
      <c r="A1059" s="4">
        <v>43091</v>
      </c>
      <c r="B1059" s="8" t="s">
        <v>20062</v>
      </c>
      <c r="C1059" s="4" t="s">
        <v>18997</v>
      </c>
      <c r="D1059" s="11">
        <f t="shared" si="32"/>
        <v>6857.87</v>
      </c>
      <c r="F1059" s="803">
        <v>6857.87</v>
      </c>
      <c r="G1059" s="803">
        <v>6857.87</v>
      </c>
      <c r="H1059" t="b">
        <f t="shared" si="33"/>
        <v>1</v>
      </c>
    </row>
    <row r="1060" spans="1:8" ht="30" x14ac:dyDescent="0.25">
      <c r="A1060" s="6">
        <v>43092</v>
      </c>
      <c r="B1060" s="9" t="s">
        <v>20063</v>
      </c>
      <c r="C1060" s="6" t="s">
        <v>18997</v>
      </c>
      <c r="D1060" s="11">
        <f t="shared" si="32"/>
        <v>9143.83</v>
      </c>
      <c r="F1060" s="802">
        <v>9143.83</v>
      </c>
      <c r="G1060" s="802">
        <v>9143.83</v>
      </c>
      <c r="H1060" t="b">
        <f t="shared" si="33"/>
        <v>1</v>
      </c>
    </row>
    <row r="1061" spans="1:8" ht="30" x14ac:dyDescent="0.25">
      <c r="A1061" s="4">
        <v>43089</v>
      </c>
      <c r="B1061" s="8" t="s">
        <v>20064</v>
      </c>
      <c r="C1061" s="4" t="s">
        <v>18997</v>
      </c>
      <c r="D1061" s="11">
        <f t="shared" si="32"/>
        <v>1593.57</v>
      </c>
      <c r="F1061" s="803">
        <v>1593.57</v>
      </c>
      <c r="G1061" s="803">
        <v>1593.57</v>
      </c>
      <c r="H1061" t="b">
        <f t="shared" si="33"/>
        <v>1</v>
      </c>
    </row>
    <row r="1062" spans="1:8" ht="30" x14ac:dyDescent="0.25">
      <c r="A1062" s="6">
        <v>43090</v>
      </c>
      <c r="B1062" s="9" t="s">
        <v>20065</v>
      </c>
      <c r="C1062" s="6" t="s">
        <v>18997</v>
      </c>
      <c r="D1062" s="11">
        <f t="shared" si="32"/>
        <v>3516.85</v>
      </c>
      <c r="F1062" s="802">
        <v>3516.85</v>
      </c>
      <c r="G1062" s="802">
        <v>3516.85</v>
      </c>
      <c r="H1062" t="b">
        <f t="shared" si="33"/>
        <v>1</v>
      </c>
    </row>
    <row r="1063" spans="1:8" x14ac:dyDescent="0.25">
      <c r="A1063" s="4">
        <v>41967</v>
      </c>
      <c r="B1063" s="8" t="s">
        <v>20066</v>
      </c>
      <c r="C1063" s="4" t="s">
        <v>19046</v>
      </c>
      <c r="D1063" s="11">
        <f t="shared" si="32"/>
        <v>22.06</v>
      </c>
      <c r="F1063" s="803">
        <v>22.06</v>
      </c>
      <c r="G1063" s="803">
        <v>22.06</v>
      </c>
      <c r="H1063" t="b">
        <f t="shared" si="33"/>
        <v>1</v>
      </c>
    </row>
    <row r="1064" spans="1:8" x14ac:dyDescent="0.25">
      <c r="A1064" s="6">
        <v>12760</v>
      </c>
      <c r="B1064" s="9" t="s">
        <v>20067</v>
      </c>
      <c r="C1064" s="6" t="s">
        <v>19398</v>
      </c>
      <c r="D1064" s="11">
        <f t="shared" si="32"/>
        <v>1799.68</v>
      </c>
      <c r="F1064" s="802">
        <v>1799.68</v>
      </c>
      <c r="G1064" s="802">
        <v>1799.68</v>
      </c>
      <c r="H1064" t="b">
        <f t="shared" si="33"/>
        <v>1</v>
      </c>
    </row>
    <row r="1065" spans="1:8" x14ac:dyDescent="0.25">
      <c r="A1065" s="4">
        <v>12759</v>
      </c>
      <c r="B1065" s="8" t="s">
        <v>20068</v>
      </c>
      <c r="C1065" s="4" t="s">
        <v>19398</v>
      </c>
      <c r="D1065" s="11">
        <f t="shared" si="32"/>
        <v>1199.77</v>
      </c>
      <c r="F1065" s="803">
        <v>1199.77</v>
      </c>
      <c r="G1065" s="803">
        <v>1199.77</v>
      </c>
      <c r="H1065" t="b">
        <f t="shared" si="33"/>
        <v>1</v>
      </c>
    </row>
    <row r="1066" spans="1:8" ht="30" x14ac:dyDescent="0.25">
      <c r="A1066" s="6">
        <v>43105</v>
      </c>
      <c r="B1066" s="9" t="s">
        <v>20069</v>
      </c>
      <c r="C1066" s="6" t="s">
        <v>19044</v>
      </c>
      <c r="D1066" s="11">
        <f t="shared" si="32"/>
        <v>46.53</v>
      </c>
      <c r="F1066" s="802">
        <v>46.53</v>
      </c>
      <c r="G1066" s="802">
        <v>46.53</v>
      </c>
      <c r="H1066" t="b">
        <f t="shared" si="33"/>
        <v>1</v>
      </c>
    </row>
    <row r="1067" spans="1:8" x14ac:dyDescent="0.25">
      <c r="A1067" s="4">
        <v>40424</v>
      </c>
      <c r="B1067" s="8" t="s">
        <v>20070</v>
      </c>
      <c r="C1067" s="4" t="s">
        <v>19044</v>
      </c>
      <c r="D1067" s="11">
        <f t="shared" si="32"/>
        <v>11.82</v>
      </c>
      <c r="F1067" s="803">
        <v>11.82</v>
      </c>
      <c r="G1067" s="803">
        <v>11.82</v>
      </c>
      <c r="H1067" t="b">
        <f t="shared" si="33"/>
        <v>1</v>
      </c>
    </row>
    <row r="1068" spans="1:8" x14ac:dyDescent="0.25">
      <c r="A1068" s="6">
        <v>1325</v>
      </c>
      <c r="B1068" s="9" t="s">
        <v>20071</v>
      </c>
      <c r="C1068" s="6" t="s">
        <v>19044</v>
      </c>
      <c r="D1068" s="11">
        <f t="shared" si="32"/>
        <v>12.95</v>
      </c>
      <c r="F1068" s="802">
        <v>12.95</v>
      </c>
      <c r="G1068" s="802">
        <v>12.95</v>
      </c>
      <c r="H1068" t="b">
        <f t="shared" si="33"/>
        <v>1</v>
      </c>
    </row>
    <row r="1069" spans="1:8" x14ac:dyDescent="0.25">
      <c r="A1069" s="4">
        <v>1327</v>
      </c>
      <c r="B1069" s="8" t="s">
        <v>20072</v>
      </c>
      <c r="C1069" s="4" t="s">
        <v>19044</v>
      </c>
      <c r="D1069" s="11">
        <f t="shared" si="32"/>
        <v>13.79</v>
      </c>
      <c r="F1069" s="803">
        <v>13.79</v>
      </c>
      <c r="G1069" s="803">
        <v>13.79</v>
      </c>
      <c r="H1069" t="b">
        <f t="shared" si="33"/>
        <v>1</v>
      </c>
    </row>
    <row r="1070" spans="1:8" x14ac:dyDescent="0.25">
      <c r="A1070" s="6">
        <v>1328</v>
      </c>
      <c r="B1070" s="9" t="s">
        <v>20073</v>
      </c>
      <c r="C1070" s="6" t="s">
        <v>19044</v>
      </c>
      <c r="D1070" s="11">
        <f t="shared" si="32"/>
        <v>12.98</v>
      </c>
      <c r="F1070" s="802">
        <v>12.98</v>
      </c>
      <c r="G1070" s="802">
        <v>12.98</v>
      </c>
      <c r="H1070" t="b">
        <f t="shared" si="33"/>
        <v>1</v>
      </c>
    </row>
    <row r="1071" spans="1:8" x14ac:dyDescent="0.25">
      <c r="A1071" s="4">
        <v>1321</v>
      </c>
      <c r="B1071" s="8" t="s">
        <v>20074</v>
      </c>
      <c r="C1071" s="4" t="s">
        <v>19044</v>
      </c>
      <c r="D1071" s="11">
        <f t="shared" si="32"/>
        <v>12.02</v>
      </c>
      <c r="F1071" s="803">
        <v>12.02</v>
      </c>
      <c r="G1071" s="803">
        <v>12.02</v>
      </c>
      <c r="H1071" t="b">
        <f t="shared" si="33"/>
        <v>1</v>
      </c>
    </row>
    <row r="1072" spans="1:8" x14ac:dyDescent="0.25">
      <c r="A1072" s="6">
        <v>1318</v>
      </c>
      <c r="B1072" s="9" t="s">
        <v>20075</v>
      </c>
      <c r="C1072" s="6" t="s">
        <v>19044</v>
      </c>
      <c r="D1072" s="11">
        <f t="shared" si="32"/>
        <v>12.03</v>
      </c>
      <c r="F1072" s="802">
        <v>12.03</v>
      </c>
      <c r="G1072" s="802">
        <v>12.03</v>
      </c>
      <c r="H1072" t="b">
        <f t="shared" si="33"/>
        <v>1</v>
      </c>
    </row>
    <row r="1073" spans="1:8" x14ac:dyDescent="0.25">
      <c r="A1073" s="4">
        <v>1322</v>
      </c>
      <c r="B1073" s="8" t="s">
        <v>20076</v>
      </c>
      <c r="C1073" s="4" t="s">
        <v>19044</v>
      </c>
      <c r="D1073" s="11">
        <f t="shared" si="32"/>
        <v>12.7</v>
      </c>
      <c r="F1073" s="803">
        <v>12.7</v>
      </c>
      <c r="G1073" s="803">
        <v>12.7</v>
      </c>
      <c r="H1073" t="b">
        <f t="shared" si="33"/>
        <v>1</v>
      </c>
    </row>
    <row r="1074" spans="1:8" x14ac:dyDescent="0.25">
      <c r="A1074" s="6">
        <v>1323</v>
      </c>
      <c r="B1074" s="9" t="s">
        <v>20077</v>
      </c>
      <c r="C1074" s="6" t="s">
        <v>19044</v>
      </c>
      <c r="D1074" s="11">
        <f t="shared" si="32"/>
        <v>12.7</v>
      </c>
      <c r="F1074" s="802">
        <v>12.7</v>
      </c>
      <c r="G1074" s="802">
        <v>12.7</v>
      </c>
      <c r="H1074" t="b">
        <f t="shared" si="33"/>
        <v>1</v>
      </c>
    </row>
    <row r="1075" spans="1:8" x14ac:dyDescent="0.25">
      <c r="A1075" s="4">
        <v>1319</v>
      </c>
      <c r="B1075" s="8" t="s">
        <v>20078</v>
      </c>
      <c r="C1075" s="4" t="s">
        <v>19044</v>
      </c>
      <c r="D1075" s="11">
        <f t="shared" si="32"/>
        <v>10.71</v>
      </c>
      <c r="F1075" s="803">
        <v>10.71</v>
      </c>
      <c r="G1075" s="803">
        <v>10.71</v>
      </c>
      <c r="H1075" t="b">
        <f t="shared" si="33"/>
        <v>1</v>
      </c>
    </row>
    <row r="1076" spans="1:8" x14ac:dyDescent="0.25">
      <c r="A1076" s="6">
        <v>11026</v>
      </c>
      <c r="B1076" s="9" t="s">
        <v>20079</v>
      </c>
      <c r="C1076" s="6" t="s">
        <v>19044</v>
      </c>
      <c r="D1076" s="11">
        <f t="shared" si="32"/>
        <v>14.73</v>
      </c>
      <c r="F1076" s="802">
        <v>14.73</v>
      </c>
      <c r="G1076" s="802">
        <v>14.73</v>
      </c>
      <c r="H1076" t="b">
        <f t="shared" si="33"/>
        <v>1</v>
      </c>
    </row>
    <row r="1077" spans="1:8" x14ac:dyDescent="0.25">
      <c r="A1077" s="4">
        <v>11027</v>
      </c>
      <c r="B1077" s="8" t="s">
        <v>20080</v>
      </c>
      <c r="C1077" s="4" t="s">
        <v>19044</v>
      </c>
      <c r="D1077" s="11">
        <f t="shared" si="32"/>
        <v>15.33</v>
      </c>
      <c r="F1077" s="803">
        <v>15.33</v>
      </c>
      <c r="G1077" s="803">
        <v>15.33</v>
      </c>
      <c r="H1077" t="b">
        <f t="shared" si="33"/>
        <v>1</v>
      </c>
    </row>
    <row r="1078" spans="1:8" x14ac:dyDescent="0.25">
      <c r="A1078" s="6">
        <v>11046</v>
      </c>
      <c r="B1078" s="9" t="s">
        <v>20081</v>
      </c>
      <c r="C1078" s="6" t="s">
        <v>19044</v>
      </c>
      <c r="D1078" s="11">
        <f t="shared" si="32"/>
        <v>14.68</v>
      </c>
      <c r="F1078" s="802">
        <v>14.68</v>
      </c>
      <c r="G1078" s="802">
        <v>14.68</v>
      </c>
      <c r="H1078" t="b">
        <f t="shared" si="33"/>
        <v>1</v>
      </c>
    </row>
    <row r="1079" spans="1:8" x14ac:dyDescent="0.25">
      <c r="A1079" s="4">
        <v>11047</v>
      </c>
      <c r="B1079" s="8" t="s">
        <v>20082</v>
      </c>
      <c r="C1079" s="4" t="s">
        <v>19044</v>
      </c>
      <c r="D1079" s="11">
        <f t="shared" si="32"/>
        <v>16.010000000000002</v>
      </c>
      <c r="F1079" s="803">
        <v>16.010000000000002</v>
      </c>
      <c r="G1079" s="803">
        <v>16.010000000000002</v>
      </c>
      <c r="H1079" t="b">
        <f t="shared" si="33"/>
        <v>1</v>
      </c>
    </row>
    <row r="1080" spans="1:8" x14ac:dyDescent="0.25">
      <c r="A1080" s="6">
        <v>43668</v>
      </c>
      <c r="B1080" s="9" t="s">
        <v>20083</v>
      </c>
      <c r="C1080" s="6" t="s">
        <v>19044</v>
      </c>
      <c r="D1080" s="11">
        <f t="shared" si="32"/>
        <v>14.13</v>
      </c>
      <c r="F1080" s="802">
        <v>14.13</v>
      </c>
      <c r="G1080" s="802">
        <v>14.13</v>
      </c>
      <c r="H1080" t="b">
        <f t="shared" si="33"/>
        <v>1</v>
      </c>
    </row>
    <row r="1081" spans="1:8" x14ac:dyDescent="0.25">
      <c r="A1081" s="4">
        <v>11049</v>
      </c>
      <c r="B1081" s="8" t="s">
        <v>20084</v>
      </c>
      <c r="C1081" s="4" t="s">
        <v>19044</v>
      </c>
      <c r="D1081" s="11">
        <f t="shared" si="32"/>
        <v>15.3</v>
      </c>
      <c r="F1081" s="803">
        <v>15.3</v>
      </c>
      <c r="G1081" s="803">
        <v>15.3</v>
      </c>
      <c r="H1081" t="b">
        <f t="shared" si="33"/>
        <v>1</v>
      </c>
    </row>
    <row r="1082" spans="1:8" x14ac:dyDescent="0.25">
      <c r="A1082" s="6">
        <v>43106</v>
      </c>
      <c r="B1082" s="9" t="s">
        <v>20085</v>
      </c>
      <c r="C1082" s="6" t="s">
        <v>19044</v>
      </c>
      <c r="D1082" s="11">
        <f t="shared" si="32"/>
        <v>15.39</v>
      </c>
      <c r="F1082" s="802">
        <v>15.39</v>
      </c>
      <c r="G1082" s="802">
        <v>15.39</v>
      </c>
      <c r="H1082" t="b">
        <f t="shared" si="33"/>
        <v>1</v>
      </c>
    </row>
    <row r="1083" spans="1:8" x14ac:dyDescent="0.25">
      <c r="A1083" s="4">
        <v>11051</v>
      </c>
      <c r="B1083" s="8" t="s">
        <v>20086</v>
      </c>
      <c r="C1083" s="4" t="s">
        <v>19044</v>
      </c>
      <c r="D1083" s="11">
        <f t="shared" si="32"/>
        <v>16.059999999999999</v>
      </c>
      <c r="F1083" s="803">
        <v>16.059999999999999</v>
      </c>
      <c r="G1083" s="803">
        <v>16.059999999999999</v>
      </c>
      <c r="H1083" t="b">
        <f t="shared" si="33"/>
        <v>1</v>
      </c>
    </row>
    <row r="1084" spans="1:8" x14ac:dyDescent="0.25">
      <c r="A1084" s="6">
        <v>11061</v>
      </c>
      <c r="B1084" s="9" t="s">
        <v>20087</v>
      </c>
      <c r="C1084" s="6" t="s">
        <v>19044</v>
      </c>
      <c r="D1084" s="11">
        <f t="shared" si="32"/>
        <v>19.27</v>
      </c>
      <c r="F1084" s="802">
        <v>19.27</v>
      </c>
      <c r="G1084" s="802">
        <v>19.27</v>
      </c>
      <c r="H1084" t="b">
        <f t="shared" si="33"/>
        <v>1</v>
      </c>
    </row>
    <row r="1085" spans="1:8" x14ac:dyDescent="0.25">
      <c r="A1085" s="4">
        <v>43667</v>
      </c>
      <c r="B1085" s="8" t="s">
        <v>20088</v>
      </c>
      <c r="C1085" s="4" t="s">
        <v>19044</v>
      </c>
      <c r="D1085" s="11">
        <f t="shared" si="32"/>
        <v>14.01</v>
      </c>
      <c r="F1085" s="803">
        <v>14.01</v>
      </c>
      <c r="G1085" s="803">
        <v>14.01</v>
      </c>
      <c r="H1085" t="b">
        <f t="shared" si="33"/>
        <v>1</v>
      </c>
    </row>
    <row r="1086" spans="1:8" x14ac:dyDescent="0.25">
      <c r="A1086" s="6">
        <v>1333</v>
      </c>
      <c r="B1086" s="9" t="s">
        <v>20089</v>
      </c>
      <c r="C1086" s="6" t="s">
        <v>19044</v>
      </c>
      <c r="D1086" s="11">
        <f t="shared" si="32"/>
        <v>11.67</v>
      </c>
      <c r="F1086" s="802">
        <v>11.67</v>
      </c>
      <c r="G1086" s="802">
        <v>11.67</v>
      </c>
      <c r="H1086" t="b">
        <f t="shared" si="33"/>
        <v>1</v>
      </c>
    </row>
    <row r="1087" spans="1:8" x14ac:dyDescent="0.25">
      <c r="A1087" s="4">
        <v>1330</v>
      </c>
      <c r="B1087" s="8" t="s">
        <v>20090</v>
      </c>
      <c r="C1087" s="4" t="s">
        <v>19044</v>
      </c>
      <c r="D1087" s="11">
        <f t="shared" si="32"/>
        <v>11.56</v>
      </c>
      <c r="F1087" s="803">
        <v>11.56</v>
      </c>
      <c r="G1087" s="803">
        <v>11.56</v>
      </c>
      <c r="H1087" t="b">
        <f t="shared" si="33"/>
        <v>1</v>
      </c>
    </row>
    <row r="1088" spans="1:8" x14ac:dyDescent="0.25">
      <c r="A1088" s="6">
        <v>10957</v>
      </c>
      <c r="B1088" s="9" t="s">
        <v>20091</v>
      </c>
      <c r="C1088" s="6" t="s">
        <v>19044</v>
      </c>
      <c r="D1088" s="11">
        <f t="shared" si="32"/>
        <v>13.33</v>
      </c>
      <c r="F1088" s="802">
        <v>13.33</v>
      </c>
      <c r="G1088" s="802">
        <v>13.33</v>
      </c>
      <c r="H1088" t="b">
        <f t="shared" si="33"/>
        <v>1</v>
      </c>
    </row>
    <row r="1089" spans="1:8" x14ac:dyDescent="0.25">
      <c r="A1089" s="4">
        <v>1332</v>
      </c>
      <c r="B1089" s="8" t="s">
        <v>20092</v>
      </c>
      <c r="C1089" s="4" t="s">
        <v>19044</v>
      </c>
      <c r="D1089" s="11">
        <f t="shared" si="32"/>
        <v>11.85</v>
      </c>
      <c r="F1089" s="803">
        <v>11.85</v>
      </c>
      <c r="G1089" s="803">
        <v>11.85</v>
      </c>
      <c r="H1089" t="b">
        <f t="shared" si="33"/>
        <v>1</v>
      </c>
    </row>
    <row r="1090" spans="1:8" x14ac:dyDescent="0.25">
      <c r="A1090" s="6">
        <v>1334</v>
      </c>
      <c r="B1090" s="9" t="s">
        <v>20093</v>
      </c>
      <c r="C1090" s="6" t="s">
        <v>19044</v>
      </c>
      <c r="D1090" s="11">
        <f t="shared" si="32"/>
        <v>13.14</v>
      </c>
      <c r="F1090" s="802">
        <v>13.14</v>
      </c>
      <c r="G1090" s="802">
        <v>13.14</v>
      </c>
      <c r="H1090" t="b">
        <f t="shared" si="33"/>
        <v>1</v>
      </c>
    </row>
    <row r="1091" spans="1:8" x14ac:dyDescent="0.25">
      <c r="A1091" s="4">
        <v>1335</v>
      </c>
      <c r="B1091" s="8" t="s">
        <v>20094</v>
      </c>
      <c r="C1091" s="4" t="s">
        <v>19044</v>
      </c>
      <c r="D1091" s="11">
        <f t="shared" ref="D1091:D1154" si="34">IF($J$2=$F$1,F1091,G1091)</f>
        <v>13.58</v>
      </c>
      <c r="F1091" s="803">
        <v>13.58</v>
      </c>
      <c r="G1091" s="803">
        <v>13.58</v>
      </c>
      <c r="H1091" t="b">
        <f t="shared" ref="H1091:H1154" si="35">F1091=G1091</f>
        <v>1</v>
      </c>
    </row>
    <row r="1092" spans="1:8" x14ac:dyDescent="0.25">
      <c r="A1092" s="6">
        <v>40425</v>
      </c>
      <c r="B1092" s="9" t="s">
        <v>20095</v>
      </c>
      <c r="C1092" s="6" t="s">
        <v>19044</v>
      </c>
      <c r="D1092" s="11">
        <f t="shared" si="34"/>
        <v>11.62</v>
      </c>
      <c r="F1092" s="802">
        <v>11.62</v>
      </c>
      <c r="G1092" s="802">
        <v>11.62</v>
      </c>
      <c r="H1092" t="b">
        <f t="shared" si="35"/>
        <v>1</v>
      </c>
    </row>
    <row r="1093" spans="1:8" x14ac:dyDescent="0.25">
      <c r="A1093" s="4">
        <v>1337</v>
      </c>
      <c r="B1093" s="8" t="s">
        <v>20096</v>
      </c>
      <c r="C1093" s="4" t="s">
        <v>19044</v>
      </c>
      <c r="D1093" s="11">
        <f t="shared" si="34"/>
        <v>13.33</v>
      </c>
      <c r="F1093" s="803">
        <v>13.33</v>
      </c>
      <c r="G1093" s="803">
        <v>13.33</v>
      </c>
      <c r="H1093" t="b">
        <f t="shared" si="35"/>
        <v>1</v>
      </c>
    </row>
    <row r="1094" spans="1:8" x14ac:dyDescent="0.25">
      <c r="A1094" s="6">
        <v>1338</v>
      </c>
      <c r="B1094" s="9" t="s">
        <v>20097</v>
      </c>
      <c r="C1094" s="6" t="s">
        <v>19398</v>
      </c>
      <c r="D1094" s="11">
        <f t="shared" si="34"/>
        <v>71.790000000000006</v>
      </c>
      <c r="F1094" s="802">
        <v>71.790000000000006</v>
      </c>
      <c r="G1094" s="802">
        <v>71.790000000000006</v>
      </c>
      <c r="H1094" t="b">
        <f t="shared" si="35"/>
        <v>1</v>
      </c>
    </row>
    <row r="1095" spans="1:8" x14ac:dyDescent="0.25">
      <c r="A1095" s="4">
        <v>1340</v>
      </c>
      <c r="B1095" s="8" t="s">
        <v>20098</v>
      </c>
      <c r="C1095" s="4" t="s">
        <v>19398</v>
      </c>
      <c r="D1095" s="11">
        <f t="shared" si="34"/>
        <v>83</v>
      </c>
      <c r="F1095" s="803">
        <v>83</v>
      </c>
      <c r="G1095" s="803">
        <v>83</v>
      </c>
      <c r="H1095" t="b">
        <f t="shared" si="35"/>
        <v>1</v>
      </c>
    </row>
    <row r="1096" spans="1:8" x14ac:dyDescent="0.25">
      <c r="A1096" s="6">
        <v>1341</v>
      </c>
      <c r="B1096" s="9" t="s">
        <v>20099</v>
      </c>
      <c r="C1096" s="6" t="s">
        <v>19398</v>
      </c>
      <c r="D1096" s="11">
        <f t="shared" si="34"/>
        <v>79.94</v>
      </c>
      <c r="F1096" s="802">
        <v>79.94</v>
      </c>
      <c r="G1096" s="802">
        <v>79.94</v>
      </c>
      <c r="H1096" t="b">
        <f t="shared" si="35"/>
        <v>1</v>
      </c>
    </row>
    <row r="1097" spans="1:8" x14ac:dyDescent="0.25">
      <c r="A1097" s="4">
        <v>34659</v>
      </c>
      <c r="B1097" s="8" t="s">
        <v>20100</v>
      </c>
      <c r="C1097" s="4" t="s">
        <v>19398</v>
      </c>
      <c r="D1097" s="11">
        <f t="shared" si="34"/>
        <v>35.479999999999997</v>
      </c>
      <c r="F1097" s="803">
        <v>35.479999999999997</v>
      </c>
      <c r="G1097" s="803">
        <v>35.479999999999997</v>
      </c>
      <c r="H1097" t="b">
        <f t="shared" si="35"/>
        <v>1</v>
      </c>
    </row>
    <row r="1098" spans="1:8" x14ac:dyDescent="0.25">
      <c r="A1098" s="6">
        <v>34514</v>
      </c>
      <c r="B1098" s="9" t="s">
        <v>20101</v>
      </c>
      <c r="C1098" s="6" t="s">
        <v>19398</v>
      </c>
      <c r="D1098" s="11">
        <f t="shared" si="34"/>
        <v>39.299999999999997</v>
      </c>
      <c r="F1098" s="802">
        <v>39.299999999999997</v>
      </c>
      <c r="G1098" s="802">
        <v>39.299999999999997</v>
      </c>
      <c r="H1098" t="b">
        <f t="shared" si="35"/>
        <v>1</v>
      </c>
    </row>
    <row r="1099" spans="1:8" x14ac:dyDescent="0.25">
      <c r="A1099" s="4">
        <v>34660</v>
      </c>
      <c r="B1099" s="8" t="s">
        <v>20102</v>
      </c>
      <c r="C1099" s="4" t="s">
        <v>19398</v>
      </c>
      <c r="D1099" s="11">
        <f t="shared" si="34"/>
        <v>49.87</v>
      </c>
      <c r="F1099" s="803">
        <v>49.87</v>
      </c>
      <c r="G1099" s="803">
        <v>49.87</v>
      </c>
      <c r="H1099" t="b">
        <f t="shared" si="35"/>
        <v>1</v>
      </c>
    </row>
    <row r="1100" spans="1:8" x14ac:dyDescent="0.25">
      <c r="A1100" s="6">
        <v>34661</v>
      </c>
      <c r="B1100" s="9" t="s">
        <v>20103</v>
      </c>
      <c r="C1100" s="6" t="s">
        <v>19398</v>
      </c>
      <c r="D1100" s="11">
        <f t="shared" si="34"/>
        <v>71.63</v>
      </c>
      <c r="F1100" s="802">
        <v>71.63</v>
      </c>
      <c r="G1100" s="802">
        <v>71.63</v>
      </c>
      <c r="H1100" t="b">
        <f t="shared" si="35"/>
        <v>1</v>
      </c>
    </row>
    <row r="1101" spans="1:8" x14ac:dyDescent="0.25">
      <c r="A1101" s="4">
        <v>34667</v>
      </c>
      <c r="B1101" s="8" t="s">
        <v>20104</v>
      </c>
      <c r="C1101" s="4" t="s">
        <v>19398</v>
      </c>
      <c r="D1101" s="11">
        <f t="shared" si="34"/>
        <v>25.94</v>
      </c>
      <c r="F1101" s="803">
        <v>25.94</v>
      </c>
      <c r="G1101" s="803">
        <v>25.94</v>
      </c>
      <c r="H1101" t="b">
        <f t="shared" si="35"/>
        <v>1</v>
      </c>
    </row>
    <row r="1102" spans="1:8" x14ac:dyDescent="0.25">
      <c r="A1102" s="6">
        <v>34668</v>
      </c>
      <c r="B1102" s="9" t="s">
        <v>20105</v>
      </c>
      <c r="C1102" s="6" t="s">
        <v>19398</v>
      </c>
      <c r="D1102" s="11">
        <f t="shared" si="34"/>
        <v>33.9</v>
      </c>
      <c r="F1102" s="802">
        <v>33.9</v>
      </c>
      <c r="G1102" s="802">
        <v>33.9</v>
      </c>
      <c r="H1102" t="b">
        <f t="shared" si="35"/>
        <v>1</v>
      </c>
    </row>
    <row r="1103" spans="1:8" x14ac:dyDescent="0.25">
      <c r="A1103" s="4">
        <v>34741</v>
      </c>
      <c r="B1103" s="8" t="s">
        <v>20106</v>
      </c>
      <c r="C1103" s="4" t="s">
        <v>19398</v>
      </c>
      <c r="D1103" s="11">
        <f t="shared" si="34"/>
        <v>37.299999999999997</v>
      </c>
      <c r="F1103" s="803">
        <v>37.299999999999997</v>
      </c>
      <c r="G1103" s="803">
        <v>37.299999999999997</v>
      </c>
      <c r="H1103" t="b">
        <f t="shared" si="35"/>
        <v>1</v>
      </c>
    </row>
    <row r="1104" spans="1:8" x14ac:dyDescent="0.25">
      <c r="A1104" s="6">
        <v>34664</v>
      </c>
      <c r="B1104" s="9" t="s">
        <v>20107</v>
      </c>
      <c r="C1104" s="6" t="s">
        <v>19398</v>
      </c>
      <c r="D1104" s="11">
        <f t="shared" si="34"/>
        <v>40.700000000000003</v>
      </c>
      <c r="F1104" s="802">
        <v>40.700000000000003</v>
      </c>
      <c r="G1104" s="802">
        <v>40.700000000000003</v>
      </c>
      <c r="H1104" t="b">
        <f t="shared" si="35"/>
        <v>1</v>
      </c>
    </row>
    <row r="1105" spans="1:8" x14ac:dyDescent="0.25">
      <c r="A1105" s="4">
        <v>34665</v>
      </c>
      <c r="B1105" s="8" t="s">
        <v>20108</v>
      </c>
      <c r="C1105" s="4" t="s">
        <v>19398</v>
      </c>
      <c r="D1105" s="11">
        <f t="shared" si="34"/>
        <v>50.53</v>
      </c>
      <c r="F1105" s="803">
        <v>50.53</v>
      </c>
      <c r="G1105" s="803">
        <v>50.53</v>
      </c>
      <c r="H1105" t="b">
        <f t="shared" si="35"/>
        <v>1</v>
      </c>
    </row>
    <row r="1106" spans="1:8" x14ac:dyDescent="0.25">
      <c r="A1106" s="6">
        <v>34666</v>
      </c>
      <c r="B1106" s="9" t="s">
        <v>20109</v>
      </c>
      <c r="C1106" s="6" t="s">
        <v>19398</v>
      </c>
      <c r="D1106" s="11">
        <f t="shared" si="34"/>
        <v>76.319999999999993</v>
      </c>
      <c r="F1106" s="802">
        <v>76.319999999999993</v>
      </c>
      <c r="G1106" s="802">
        <v>76.319999999999993</v>
      </c>
      <c r="H1106" t="b">
        <f t="shared" si="35"/>
        <v>1</v>
      </c>
    </row>
    <row r="1107" spans="1:8" x14ac:dyDescent="0.25">
      <c r="A1107" s="4">
        <v>34669</v>
      </c>
      <c r="B1107" s="8" t="s">
        <v>20110</v>
      </c>
      <c r="C1107" s="4" t="s">
        <v>19398</v>
      </c>
      <c r="D1107" s="11">
        <f t="shared" si="34"/>
        <v>27.98</v>
      </c>
      <c r="F1107" s="803">
        <v>27.98</v>
      </c>
      <c r="G1107" s="803">
        <v>27.98</v>
      </c>
      <c r="H1107" t="b">
        <f t="shared" si="35"/>
        <v>1</v>
      </c>
    </row>
    <row r="1108" spans="1:8" x14ac:dyDescent="0.25">
      <c r="A1108" s="6">
        <v>34670</v>
      </c>
      <c r="B1108" s="9" t="s">
        <v>20111</v>
      </c>
      <c r="C1108" s="6" t="s">
        <v>19398</v>
      </c>
      <c r="D1108" s="11">
        <f t="shared" si="34"/>
        <v>34.22</v>
      </c>
      <c r="F1108" s="802">
        <v>34.22</v>
      </c>
      <c r="G1108" s="802">
        <v>34.22</v>
      </c>
      <c r="H1108" t="b">
        <f t="shared" si="35"/>
        <v>1</v>
      </c>
    </row>
    <row r="1109" spans="1:8" x14ac:dyDescent="0.25">
      <c r="A1109" s="4">
        <v>34671</v>
      </c>
      <c r="B1109" s="8" t="s">
        <v>20112</v>
      </c>
      <c r="C1109" s="4" t="s">
        <v>19398</v>
      </c>
      <c r="D1109" s="11">
        <f t="shared" si="34"/>
        <v>28.57</v>
      </c>
      <c r="F1109" s="803">
        <v>28.57</v>
      </c>
      <c r="G1109" s="803">
        <v>28.57</v>
      </c>
      <c r="H1109" t="b">
        <f t="shared" si="35"/>
        <v>1</v>
      </c>
    </row>
    <row r="1110" spans="1:8" x14ac:dyDescent="0.25">
      <c r="A1110" s="6">
        <v>34672</v>
      </c>
      <c r="B1110" s="9" t="s">
        <v>20113</v>
      </c>
      <c r="C1110" s="6" t="s">
        <v>19398</v>
      </c>
      <c r="D1110" s="11">
        <f t="shared" si="34"/>
        <v>30.12</v>
      </c>
      <c r="F1110" s="802">
        <v>30.12</v>
      </c>
      <c r="G1110" s="802">
        <v>30.12</v>
      </c>
      <c r="H1110" t="b">
        <f t="shared" si="35"/>
        <v>1</v>
      </c>
    </row>
    <row r="1111" spans="1:8" x14ac:dyDescent="0.25">
      <c r="A1111" s="4">
        <v>34673</v>
      </c>
      <c r="B1111" s="8" t="s">
        <v>20114</v>
      </c>
      <c r="C1111" s="4" t="s">
        <v>19398</v>
      </c>
      <c r="D1111" s="11">
        <f t="shared" si="34"/>
        <v>36.76</v>
      </c>
      <c r="F1111" s="803">
        <v>36.76</v>
      </c>
      <c r="G1111" s="803">
        <v>36.76</v>
      </c>
      <c r="H1111" t="b">
        <f t="shared" si="35"/>
        <v>1</v>
      </c>
    </row>
    <row r="1112" spans="1:8" x14ac:dyDescent="0.25">
      <c r="A1112" s="6">
        <v>34674</v>
      </c>
      <c r="B1112" s="9" t="s">
        <v>20115</v>
      </c>
      <c r="C1112" s="6" t="s">
        <v>19398</v>
      </c>
      <c r="D1112" s="11">
        <f t="shared" si="34"/>
        <v>48.87</v>
      </c>
      <c r="F1112" s="802">
        <v>48.87</v>
      </c>
      <c r="G1112" s="802">
        <v>48.87</v>
      </c>
      <c r="H1112" t="b">
        <f t="shared" si="35"/>
        <v>1</v>
      </c>
    </row>
    <row r="1113" spans="1:8" x14ac:dyDescent="0.25">
      <c r="A1113" s="4">
        <v>34675</v>
      </c>
      <c r="B1113" s="8" t="s">
        <v>20116</v>
      </c>
      <c r="C1113" s="4" t="s">
        <v>19398</v>
      </c>
      <c r="D1113" s="11">
        <f t="shared" si="34"/>
        <v>59.58</v>
      </c>
      <c r="F1113" s="803">
        <v>59.58</v>
      </c>
      <c r="G1113" s="803">
        <v>59.58</v>
      </c>
      <c r="H1113" t="b">
        <f t="shared" si="35"/>
        <v>1</v>
      </c>
    </row>
    <row r="1114" spans="1:8" x14ac:dyDescent="0.25">
      <c r="A1114" s="6">
        <v>34676</v>
      </c>
      <c r="B1114" s="9" t="s">
        <v>20117</v>
      </c>
      <c r="C1114" s="6" t="s">
        <v>19398</v>
      </c>
      <c r="D1114" s="11">
        <f t="shared" si="34"/>
        <v>17.149999999999999</v>
      </c>
      <c r="F1114" s="802">
        <v>17.149999999999999</v>
      </c>
      <c r="G1114" s="802">
        <v>17.149999999999999</v>
      </c>
      <c r="H1114" t="b">
        <f t="shared" si="35"/>
        <v>1</v>
      </c>
    </row>
    <row r="1115" spans="1:8" x14ac:dyDescent="0.25">
      <c r="A1115" s="4">
        <v>34677</v>
      </c>
      <c r="B1115" s="8" t="s">
        <v>20118</v>
      </c>
      <c r="C1115" s="4" t="s">
        <v>19398</v>
      </c>
      <c r="D1115" s="11">
        <f t="shared" si="34"/>
        <v>23.06</v>
      </c>
      <c r="F1115" s="803">
        <v>23.06</v>
      </c>
      <c r="G1115" s="803">
        <v>23.06</v>
      </c>
      <c r="H1115" t="b">
        <f t="shared" si="35"/>
        <v>1</v>
      </c>
    </row>
    <row r="1116" spans="1:8" ht="30" x14ac:dyDescent="0.25">
      <c r="A1116" s="6">
        <v>43126</v>
      </c>
      <c r="B1116" s="9" t="s">
        <v>20119</v>
      </c>
      <c r="C1116" s="6" t="s">
        <v>19398</v>
      </c>
      <c r="D1116" s="11">
        <f t="shared" si="34"/>
        <v>91.4</v>
      </c>
      <c r="F1116" s="802">
        <v>91.4</v>
      </c>
      <c r="G1116" s="802">
        <v>91.4</v>
      </c>
      <c r="H1116" t="b">
        <f t="shared" si="35"/>
        <v>1</v>
      </c>
    </row>
    <row r="1117" spans="1:8" ht="30" x14ac:dyDescent="0.25">
      <c r="A1117" s="4">
        <v>43124</v>
      </c>
      <c r="B1117" s="8" t="s">
        <v>20120</v>
      </c>
      <c r="C1117" s="4" t="s">
        <v>19398</v>
      </c>
      <c r="D1117" s="11">
        <f t="shared" si="34"/>
        <v>106.73</v>
      </c>
      <c r="F1117" s="803">
        <v>106.73</v>
      </c>
      <c r="G1117" s="803">
        <v>106.73</v>
      </c>
      <c r="H1117" t="b">
        <f t="shared" si="35"/>
        <v>1</v>
      </c>
    </row>
    <row r="1118" spans="1:8" ht="30" x14ac:dyDescent="0.25">
      <c r="A1118" s="6">
        <v>43125</v>
      </c>
      <c r="B1118" s="9" t="s">
        <v>20121</v>
      </c>
      <c r="C1118" s="6" t="s">
        <v>19398</v>
      </c>
      <c r="D1118" s="11">
        <f t="shared" si="34"/>
        <v>138.41</v>
      </c>
      <c r="F1118" s="802">
        <v>138.41</v>
      </c>
      <c r="G1118" s="802">
        <v>138.41</v>
      </c>
      <c r="H1118" t="b">
        <f t="shared" si="35"/>
        <v>1</v>
      </c>
    </row>
    <row r="1119" spans="1:8" ht="30" x14ac:dyDescent="0.25">
      <c r="A1119" s="4">
        <v>40623</v>
      </c>
      <c r="B1119" s="8" t="s">
        <v>20122</v>
      </c>
      <c r="C1119" s="4" t="s">
        <v>19412</v>
      </c>
      <c r="D1119" s="11">
        <f t="shared" si="34"/>
        <v>129.77000000000001</v>
      </c>
      <c r="F1119" s="803">
        <v>129.77000000000001</v>
      </c>
      <c r="G1119" s="803">
        <v>129.77000000000001</v>
      </c>
      <c r="H1119" t="b">
        <f t="shared" si="35"/>
        <v>1</v>
      </c>
    </row>
    <row r="1120" spans="1:8" x14ac:dyDescent="0.25">
      <c r="A1120" s="6">
        <v>43701</v>
      </c>
      <c r="B1120" s="9" t="s">
        <v>20123</v>
      </c>
      <c r="C1120" s="6" t="s">
        <v>19044</v>
      </c>
      <c r="D1120" s="11">
        <f t="shared" si="34"/>
        <v>32.5</v>
      </c>
      <c r="F1120" s="802">
        <v>32.5</v>
      </c>
      <c r="G1120" s="802">
        <v>32.5</v>
      </c>
      <c r="H1120" t="b">
        <f t="shared" si="35"/>
        <v>1</v>
      </c>
    </row>
    <row r="1121" spans="1:8" ht="30" x14ac:dyDescent="0.25">
      <c r="A1121" s="4">
        <v>1345</v>
      </c>
      <c r="B1121" s="8" t="s">
        <v>20124</v>
      </c>
      <c r="C1121" s="4" t="s">
        <v>19398</v>
      </c>
      <c r="D1121" s="11">
        <f t="shared" si="34"/>
        <v>122.17</v>
      </c>
      <c r="F1121" s="803">
        <v>122.17</v>
      </c>
      <c r="G1121" s="803">
        <v>122.17</v>
      </c>
      <c r="H1121" t="b">
        <f t="shared" si="35"/>
        <v>1</v>
      </c>
    </row>
    <row r="1122" spans="1:8" ht="30" x14ac:dyDescent="0.25">
      <c r="A1122" s="6">
        <v>1346</v>
      </c>
      <c r="B1122" s="9" t="s">
        <v>20125</v>
      </c>
      <c r="C1122" s="6" t="s">
        <v>19398</v>
      </c>
      <c r="D1122" s="11">
        <f t="shared" si="34"/>
        <v>71.06</v>
      </c>
      <c r="F1122" s="802">
        <v>71.06</v>
      </c>
      <c r="G1122" s="802">
        <v>71.06</v>
      </c>
      <c r="H1122" t="b">
        <f t="shared" si="35"/>
        <v>1</v>
      </c>
    </row>
    <row r="1123" spans="1:8" ht="30" x14ac:dyDescent="0.25">
      <c r="A1123" s="4">
        <v>1347</v>
      </c>
      <c r="B1123" s="8" t="s">
        <v>20126</v>
      </c>
      <c r="C1123" s="4" t="s">
        <v>19398</v>
      </c>
      <c r="D1123" s="11">
        <f t="shared" si="34"/>
        <v>88.05</v>
      </c>
      <c r="F1123" s="803">
        <v>88.05</v>
      </c>
      <c r="G1123" s="803">
        <v>88.05</v>
      </c>
      <c r="H1123" t="b">
        <f t="shared" si="35"/>
        <v>1</v>
      </c>
    </row>
    <row r="1124" spans="1:8" ht="30" x14ac:dyDescent="0.25">
      <c r="A1124" s="6">
        <v>43678</v>
      </c>
      <c r="B1124" s="9" t="s">
        <v>20127</v>
      </c>
      <c r="C1124" s="6" t="s">
        <v>19398</v>
      </c>
      <c r="D1124" s="11">
        <f t="shared" si="34"/>
        <v>102.13</v>
      </c>
      <c r="F1124" s="802">
        <v>102.13</v>
      </c>
      <c r="G1124" s="802">
        <v>102.13</v>
      </c>
      <c r="H1124" t="b">
        <f t="shared" si="35"/>
        <v>1</v>
      </c>
    </row>
    <row r="1125" spans="1:8" ht="30" x14ac:dyDescent="0.25">
      <c r="A1125" s="4">
        <v>43680</v>
      </c>
      <c r="B1125" s="8" t="s">
        <v>20128</v>
      </c>
      <c r="C1125" s="4" t="s">
        <v>19398</v>
      </c>
      <c r="D1125" s="11">
        <f t="shared" si="34"/>
        <v>147.13</v>
      </c>
      <c r="F1125" s="803">
        <v>147.13</v>
      </c>
      <c r="G1125" s="803">
        <v>147.13</v>
      </c>
      <c r="H1125" t="b">
        <f t="shared" si="35"/>
        <v>1</v>
      </c>
    </row>
    <row r="1126" spans="1:8" ht="30" x14ac:dyDescent="0.25">
      <c r="A1126" s="6">
        <v>43679</v>
      </c>
      <c r="B1126" s="9" t="s">
        <v>20129</v>
      </c>
      <c r="C1126" s="6" t="s">
        <v>19398</v>
      </c>
      <c r="D1126" s="11">
        <f t="shared" si="34"/>
        <v>51.63</v>
      </c>
      <c r="F1126" s="802">
        <v>51.63</v>
      </c>
      <c r="G1126" s="802">
        <v>51.63</v>
      </c>
      <c r="H1126" t="b">
        <f t="shared" si="35"/>
        <v>1</v>
      </c>
    </row>
    <row r="1127" spans="1:8" ht="30" x14ac:dyDescent="0.25">
      <c r="A1127" s="4">
        <v>1355</v>
      </c>
      <c r="B1127" s="8" t="s">
        <v>20130</v>
      </c>
      <c r="C1127" s="4" t="s">
        <v>19398</v>
      </c>
      <c r="D1127" s="11">
        <f t="shared" si="34"/>
        <v>58.76</v>
      </c>
      <c r="F1127" s="803">
        <v>58.76</v>
      </c>
      <c r="G1127" s="803">
        <v>58.76</v>
      </c>
      <c r="H1127" t="b">
        <f t="shared" si="35"/>
        <v>1</v>
      </c>
    </row>
    <row r="1128" spans="1:8" ht="30" x14ac:dyDescent="0.25">
      <c r="A1128" s="6">
        <v>1358</v>
      </c>
      <c r="B1128" s="9" t="s">
        <v>20131</v>
      </c>
      <c r="C1128" s="6" t="s">
        <v>19398</v>
      </c>
      <c r="D1128" s="11">
        <f t="shared" si="34"/>
        <v>72.14</v>
      </c>
      <c r="F1128" s="802">
        <v>72.14</v>
      </c>
      <c r="G1128" s="802">
        <v>72.14</v>
      </c>
      <c r="H1128" t="b">
        <f t="shared" si="35"/>
        <v>1</v>
      </c>
    </row>
    <row r="1129" spans="1:8" ht="30" x14ac:dyDescent="0.25">
      <c r="A1129" s="4">
        <v>43681</v>
      </c>
      <c r="B1129" s="8" t="s">
        <v>20132</v>
      </c>
      <c r="C1129" s="4" t="s">
        <v>19398</v>
      </c>
      <c r="D1129" s="11">
        <f t="shared" si="34"/>
        <v>45.45</v>
      </c>
      <c r="F1129" s="803">
        <v>45.45</v>
      </c>
      <c r="G1129" s="803">
        <v>45.45</v>
      </c>
      <c r="H1129" t="b">
        <f t="shared" si="35"/>
        <v>1</v>
      </c>
    </row>
    <row r="1130" spans="1:8" ht="30" x14ac:dyDescent="0.25">
      <c r="A1130" s="6">
        <v>43677</v>
      </c>
      <c r="B1130" s="9" t="s">
        <v>20133</v>
      </c>
      <c r="C1130" s="6" t="s">
        <v>19398</v>
      </c>
      <c r="D1130" s="11">
        <f t="shared" si="34"/>
        <v>89.5</v>
      </c>
      <c r="F1130" s="802">
        <v>89.5</v>
      </c>
      <c r="G1130" s="802">
        <v>89.5</v>
      </c>
      <c r="H1130" t="b">
        <f t="shared" si="35"/>
        <v>1</v>
      </c>
    </row>
    <row r="1131" spans="1:8" ht="30" x14ac:dyDescent="0.25">
      <c r="A1131" s="4">
        <v>43682</v>
      </c>
      <c r="B1131" s="8" t="s">
        <v>20134</v>
      </c>
      <c r="C1131" s="4" t="s">
        <v>19398</v>
      </c>
      <c r="D1131" s="11">
        <f t="shared" si="34"/>
        <v>27.44</v>
      </c>
      <c r="F1131" s="803">
        <v>27.44</v>
      </c>
      <c r="G1131" s="803">
        <v>27.44</v>
      </c>
      <c r="H1131" t="b">
        <f t="shared" si="35"/>
        <v>1</v>
      </c>
    </row>
    <row r="1132" spans="1:8" ht="30" x14ac:dyDescent="0.25">
      <c r="A1132" s="6">
        <v>20971</v>
      </c>
      <c r="B1132" s="9" t="s">
        <v>20135</v>
      </c>
      <c r="C1132" s="6" t="s">
        <v>18997</v>
      </c>
      <c r="D1132" s="11">
        <f t="shared" si="34"/>
        <v>16.190000000000001</v>
      </c>
      <c r="F1132" s="802">
        <v>16.190000000000001</v>
      </c>
      <c r="G1132" s="802">
        <v>16.190000000000001</v>
      </c>
      <c r="H1132" t="b">
        <f t="shared" si="35"/>
        <v>1</v>
      </c>
    </row>
    <row r="1133" spans="1:8" x14ac:dyDescent="0.25">
      <c r="A1133" s="4">
        <v>39746</v>
      </c>
      <c r="B1133" s="8" t="s">
        <v>20136</v>
      </c>
      <c r="C1133" s="4" t="s">
        <v>18997</v>
      </c>
      <c r="D1133" s="11">
        <f t="shared" si="34"/>
        <v>86.5</v>
      </c>
      <c r="F1133" s="803">
        <v>86.5</v>
      </c>
      <c r="G1133" s="803">
        <v>86.5</v>
      </c>
      <c r="H1133" t="b">
        <f t="shared" si="35"/>
        <v>1</v>
      </c>
    </row>
    <row r="1134" spans="1:8" x14ac:dyDescent="0.25">
      <c r="A1134" s="6">
        <v>13279</v>
      </c>
      <c r="B1134" s="9" t="s">
        <v>20137</v>
      </c>
      <c r="C1134" s="6" t="s">
        <v>19044</v>
      </c>
      <c r="D1134" s="11">
        <f t="shared" si="34"/>
        <v>21.9</v>
      </c>
      <c r="F1134" s="802">
        <v>21.9</v>
      </c>
      <c r="G1134" s="802">
        <v>21.9</v>
      </c>
      <c r="H1134" t="b">
        <f t="shared" si="35"/>
        <v>1</v>
      </c>
    </row>
    <row r="1135" spans="1:8" x14ac:dyDescent="0.25">
      <c r="A1135" s="4">
        <v>11977</v>
      </c>
      <c r="B1135" s="8" t="s">
        <v>20138</v>
      </c>
      <c r="C1135" s="4" t="s">
        <v>18997</v>
      </c>
      <c r="D1135" s="11">
        <f t="shared" si="34"/>
        <v>11.35</v>
      </c>
      <c r="F1135" s="803">
        <v>11.35</v>
      </c>
      <c r="G1135" s="803">
        <v>11.35</v>
      </c>
      <c r="H1135" t="b">
        <f t="shared" si="35"/>
        <v>1</v>
      </c>
    </row>
    <row r="1136" spans="1:8" x14ac:dyDescent="0.25">
      <c r="A1136" s="6">
        <v>11976</v>
      </c>
      <c r="B1136" s="9" t="s">
        <v>20139</v>
      </c>
      <c r="C1136" s="6" t="s">
        <v>18997</v>
      </c>
      <c r="D1136" s="11">
        <f t="shared" si="34"/>
        <v>1.27</v>
      </c>
      <c r="F1136" s="802">
        <v>1.27</v>
      </c>
      <c r="G1136" s="802">
        <v>1.27</v>
      </c>
      <c r="H1136" t="b">
        <f t="shared" si="35"/>
        <v>1</v>
      </c>
    </row>
    <row r="1137" spans="1:8" x14ac:dyDescent="0.25">
      <c r="A1137" s="4">
        <v>11975</v>
      </c>
      <c r="B1137" s="8" t="s">
        <v>20140</v>
      </c>
      <c r="C1137" s="4" t="s">
        <v>18997</v>
      </c>
      <c r="D1137" s="11">
        <f t="shared" si="34"/>
        <v>24.87</v>
      </c>
      <c r="F1137" s="803">
        <v>24.87</v>
      </c>
      <c r="G1137" s="803">
        <v>24.87</v>
      </c>
      <c r="H1137" t="b">
        <f t="shared" si="35"/>
        <v>1</v>
      </c>
    </row>
    <row r="1138" spans="1:8" x14ac:dyDescent="0.25">
      <c r="A1138" s="6">
        <v>1368</v>
      </c>
      <c r="B1138" s="9" t="s">
        <v>20141</v>
      </c>
      <c r="C1138" s="6" t="s">
        <v>18997</v>
      </c>
      <c r="D1138" s="11">
        <f t="shared" si="34"/>
        <v>93.9</v>
      </c>
      <c r="F1138" s="802">
        <v>93.9</v>
      </c>
      <c r="G1138" s="802">
        <v>93.9</v>
      </c>
      <c r="H1138" t="b">
        <f t="shared" si="35"/>
        <v>1</v>
      </c>
    </row>
    <row r="1139" spans="1:8" x14ac:dyDescent="0.25">
      <c r="A1139" s="4">
        <v>1367</v>
      </c>
      <c r="B1139" s="8" t="s">
        <v>20142</v>
      </c>
      <c r="C1139" s="4" t="s">
        <v>18997</v>
      </c>
      <c r="D1139" s="11">
        <f t="shared" si="34"/>
        <v>303.74</v>
      </c>
      <c r="F1139" s="803">
        <v>303.74</v>
      </c>
      <c r="G1139" s="803">
        <v>303.74</v>
      </c>
      <c r="H1139" t="b">
        <f t="shared" si="35"/>
        <v>1</v>
      </c>
    </row>
    <row r="1140" spans="1:8" x14ac:dyDescent="0.25">
      <c r="A1140" s="6">
        <v>1380</v>
      </c>
      <c r="B1140" s="9" t="s">
        <v>20143</v>
      </c>
      <c r="C1140" s="6" t="s">
        <v>19044</v>
      </c>
      <c r="D1140" s="11">
        <f t="shared" si="34"/>
        <v>5.62</v>
      </c>
      <c r="F1140" s="802">
        <v>5.62</v>
      </c>
      <c r="G1140" s="802">
        <v>5.62</v>
      </c>
      <c r="H1140" t="b">
        <f t="shared" si="35"/>
        <v>1</v>
      </c>
    </row>
    <row r="1141" spans="1:8" x14ac:dyDescent="0.25">
      <c r="A1141" s="4">
        <v>1375</v>
      </c>
      <c r="B1141" s="8" t="s">
        <v>20144</v>
      </c>
      <c r="C1141" s="4" t="s">
        <v>19044</v>
      </c>
      <c r="D1141" s="11">
        <f t="shared" si="34"/>
        <v>17.12</v>
      </c>
      <c r="F1141" s="803">
        <v>17.12</v>
      </c>
      <c r="G1141" s="803">
        <v>17.12</v>
      </c>
      <c r="H1141" t="b">
        <f t="shared" si="35"/>
        <v>1</v>
      </c>
    </row>
    <row r="1142" spans="1:8" x14ac:dyDescent="0.25">
      <c r="A1142" s="6">
        <v>1379</v>
      </c>
      <c r="B1142" s="9" t="s">
        <v>20145</v>
      </c>
      <c r="C1142" s="6" t="s">
        <v>19044</v>
      </c>
      <c r="D1142" s="11">
        <f t="shared" si="34"/>
        <v>0.84</v>
      </c>
      <c r="F1142" s="802">
        <v>0.84</v>
      </c>
      <c r="G1142" s="802">
        <v>0.84</v>
      </c>
      <c r="H1142" t="b">
        <f t="shared" si="35"/>
        <v>1</v>
      </c>
    </row>
    <row r="1143" spans="1:8" x14ac:dyDescent="0.25">
      <c r="A1143" s="4">
        <v>13284</v>
      </c>
      <c r="B1143" s="8" t="s">
        <v>20146</v>
      </c>
      <c r="C1143" s="4" t="s">
        <v>19044</v>
      </c>
      <c r="D1143" s="11">
        <f t="shared" si="34"/>
        <v>0.76</v>
      </c>
      <c r="F1143" s="803">
        <v>0.76</v>
      </c>
      <c r="G1143" s="803">
        <v>0.76</v>
      </c>
      <c r="H1143" t="b">
        <f t="shared" si="35"/>
        <v>1</v>
      </c>
    </row>
    <row r="1144" spans="1:8" x14ac:dyDescent="0.25">
      <c r="A1144" s="6">
        <v>44528</v>
      </c>
      <c r="B1144" s="9" t="s">
        <v>20147</v>
      </c>
      <c r="C1144" s="6" t="s">
        <v>19044</v>
      </c>
      <c r="D1144" s="11">
        <f t="shared" si="34"/>
        <v>4.47</v>
      </c>
      <c r="F1144" s="802">
        <v>4.47</v>
      </c>
      <c r="G1144" s="802">
        <v>4.47</v>
      </c>
      <c r="H1144" t="b">
        <f t="shared" si="35"/>
        <v>1</v>
      </c>
    </row>
    <row r="1145" spans="1:8" x14ac:dyDescent="0.25">
      <c r="A1145" s="4">
        <v>34753</v>
      </c>
      <c r="B1145" s="8" t="s">
        <v>20148</v>
      </c>
      <c r="C1145" s="4" t="s">
        <v>19044</v>
      </c>
      <c r="D1145" s="11">
        <f t="shared" si="34"/>
        <v>0.81</v>
      </c>
      <c r="F1145" s="803">
        <v>0.81</v>
      </c>
      <c r="G1145" s="803">
        <v>0.81</v>
      </c>
      <c r="H1145" t="b">
        <f t="shared" si="35"/>
        <v>1</v>
      </c>
    </row>
    <row r="1146" spans="1:8" x14ac:dyDescent="0.25">
      <c r="A1146" s="6">
        <v>420</v>
      </c>
      <c r="B1146" s="9" t="s">
        <v>20149</v>
      </c>
      <c r="C1146" s="6" t="s">
        <v>18997</v>
      </c>
      <c r="D1146" s="11">
        <f t="shared" si="34"/>
        <v>47.63</v>
      </c>
      <c r="F1146" s="802">
        <v>47.63</v>
      </c>
      <c r="G1146" s="802">
        <v>47.63</v>
      </c>
      <c r="H1146" t="b">
        <f t="shared" si="35"/>
        <v>1</v>
      </c>
    </row>
    <row r="1147" spans="1:8" ht="30" x14ac:dyDescent="0.25">
      <c r="A1147" s="4">
        <v>12327</v>
      </c>
      <c r="B1147" s="8" t="s">
        <v>20150</v>
      </c>
      <c r="C1147" s="4" t="s">
        <v>18997</v>
      </c>
      <c r="D1147" s="11">
        <f t="shared" si="34"/>
        <v>56.74</v>
      </c>
      <c r="F1147" s="803">
        <v>56.74</v>
      </c>
      <c r="G1147" s="803">
        <v>56.74</v>
      </c>
      <c r="H1147" t="b">
        <f t="shared" si="35"/>
        <v>1</v>
      </c>
    </row>
    <row r="1148" spans="1:8" x14ac:dyDescent="0.25">
      <c r="A1148" s="6">
        <v>36148</v>
      </c>
      <c r="B1148" s="9" t="s">
        <v>20151</v>
      </c>
      <c r="C1148" s="6" t="s">
        <v>18997</v>
      </c>
      <c r="D1148" s="11">
        <f t="shared" si="34"/>
        <v>76.319999999999993</v>
      </c>
      <c r="F1148" s="802">
        <v>76.319999999999993</v>
      </c>
      <c r="G1148" s="802">
        <v>76.319999999999993</v>
      </c>
      <c r="H1148" t="b">
        <f t="shared" si="35"/>
        <v>1</v>
      </c>
    </row>
    <row r="1149" spans="1:8" x14ac:dyDescent="0.25">
      <c r="A1149" s="4">
        <v>12329</v>
      </c>
      <c r="B1149" s="8" t="s">
        <v>20152</v>
      </c>
      <c r="C1149" s="4" t="s">
        <v>19044</v>
      </c>
      <c r="D1149" s="11">
        <f t="shared" si="34"/>
        <v>120.58</v>
      </c>
      <c r="F1149" s="803">
        <v>120.58</v>
      </c>
      <c r="G1149" s="803">
        <v>120.58</v>
      </c>
      <c r="H1149" t="b">
        <f t="shared" si="35"/>
        <v>1</v>
      </c>
    </row>
    <row r="1150" spans="1:8" x14ac:dyDescent="0.25">
      <c r="A1150" s="6">
        <v>1339</v>
      </c>
      <c r="B1150" s="9" t="s">
        <v>20153</v>
      </c>
      <c r="C1150" s="6" t="s">
        <v>19044</v>
      </c>
      <c r="D1150" s="11">
        <f t="shared" si="34"/>
        <v>71.98</v>
      </c>
      <c r="F1150" s="802">
        <v>71.98</v>
      </c>
      <c r="G1150" s="802">
        <v>71.98</v>
      </c>
      <c r="H1150" t="b">
        <f t="shared" si="35"/>
        <v>1</v>
      </c>
    </row>
    <row r="1151" spans="1:8" x14ac:dyDescent="0.25">
      <c r="A1151" s="4">
        <v>44396</v>
      </c>
      <c r="B1151" s="8" t="s">
        <v>20154</v>
      </c>
      <c r="C1151" s="4" t="s">
        <v>19044</v>
      </c>
      <c r="D1151" s="11">
        <f t="shared" si="34"/>
        <v>22.74</v>
      </c>
      <c r="F1151" s="803">
        <v>22.74</v>
      </c>
      <c r="G1151" s="803">
        <v>22.74</v>
      </c>
      <c r="H1151" t="b">
        <f t="shared" si="35"/>
        <v>1</v>
      </c>
    </row>
    <row r="1152" spans="1:8" x14ac:dyDescent="0.25">
      <c r="A1152" s="6">
        <v>44327</v>
      </c>
      <c r="B1152" s="9" t="s">
        <v>20155</v>
      </c>
      <c r="C1152" s="6" t="s">
        <v>19046</v>
      </c>
      <c r="D1152" s="11">
        <f t="shared" si="34"/>
        <v>77.34</v>
      </c>
      <c r="F1152" s="802">
        <v>77.34</v>
      </c>
      <c r="G1152" s="802">
        <v>77.34</v>
      </c>
      <c r="H1152" t="b">
        <f t="shared" si="35"/>
        <v>1</v>
      </c>
    </row>
    <row r="1153" spans="1:8" x14ac:dyDescent="0.25">
      <c r="A1153" s="4">
        <v>37418</v>
      </c>
      <c r="B1153" s="8" t="s">
        <v>20156</v>
      </c>
      <c r="C1153" s="4" t="s">
        <v>18997</v>
      </c>
      <c r="D1153" s="11">
        <f t="shared" si="34"/>
        <v>16.59</v>
      </c>
      <c r="F1153" s="803">
        <v>16.59</v>
      </c>
      <c r="G1153" s="803">
        <v>16.59</v>
      </c>
      <c r="H1153" t="b">
        <f t="shared" si="35"/>
        <v>1</v>
      </c>
    </row>
    <row r="1154" spans="1:8" x14ac:dyDescent="0.25">
      <c r="A1154" s="6">
        <v>37419</v>
      </c>
      <c r="B1154" s="9" t="s">
        <v>20157</v>
      </c>
      <c r="C1154" s="6" t="s">
        <v>18997</v>
      </c>
      <c r="D1154" s="11">
        <f t="shared" si="34"/>
        <v>17.04</v>
      </c>
      <c r="F1154" s="802">
        <v>17.04</v>
      </c>
      <c r="G1154" s="802">
        <v>17.04</v>
      </c>
      <c r="H1154" t="b">
        <f t="shared" si="35"/>
        <v>1</v>
      </c>
    </row>
    <row r="1155" spans="1:8" x14ac:dyDescent="0.25">
      <c r="A1155" s="4">
        <v>1427</v>
      </c>
      <c r="B1155" s="8" t="s">
        <v>20158</v>
      </c>
      <c r="C1155" s="4" t="s">
        <v>18997</v>
      </c>
      <c r="D1155" s="11">
        <f t="shared" ref="D1155:D1218" si="36">IF($J$2=$F$1,F1155,G1155)</f>
        <v>15.5</v>
      </c>
      <c r="F1155" s="803">
        <v>15.5</v>
      </c>
      <c r="G1155" s="803">
        <v>15.5</v>
      </c>
      <c r="H1155" t="b">
        <f t="shared" ref="H1155:H1218" si="37">F1155=G1155</f>
        <v>1</v>
      </c>
    </row>
    <row r="1156" spans="1:8" x14ac:dyDescent="0.25">
      <c r="A1156" s="6">
        <v>1402</v>
      </c>
      <c r="B1156" s="9" t="s">
        <v>20159</v>
      </c>
      <c r="C1156" s="6" t="s">
        <v>18997</v>
      </c>
      <c r="D1156" s="11">
        <f t="shared" si="36"/>
        <v>5.36</v>
      </c>
      <c r="F1156" s="802">
        <v>5.36</v>
      </c>
      <c r="G1156" s="802">
        <v>5.36</v>
      </c>
      <c r="H1156" t="b">
        <f t="shared" si="37"/>
        <v>1</v>
      </c>
    </row>
    <row r="1157" spans="1:8" x14ac:dyDescent="0.25">
      <c r="A1157" s="4">
        <v>1420</v>
      </c>
      <c r="B1157" s="8" t="s">
        <v>20160</v>
      </c>
      <c r="C1157" s="4" t="s">
        <v>18997</v>
      </c>
      <c r="D1157" s="11">
        <f t="shared" si="36"/>
        <v>6.9</v>
      </c>
      <c r="F1157" s="803">
        <v>6.9</v>
      </c>
      <c r="G1157" s="803">
        <v>6.9</v>
      </c>
      <c r="H1157" t="b">
        <f t="shared" si="37"/>
        <v>1</v>
      </c>
    </row>
    <row r="1158" spans="1:8" x14ac:dyDescent="0.25">
      <c r="A1158" s="6">
        <v>1419</v>
      </c>
      <c r="B1158" s="9" t="s">
        <v>20161</v>
      </c>
      <c r="C1158" s="6" t="s">
        <v>18997</v>
      </c>
      <c r="D1158" s="11">
        <f t="shared" si="36"/>
        <v>8.33</v>
      </c>
      <c r="F1158" s="802">
        <v>8.33</v>
      </c>
      <c r="G1158" s="802">
        <v>8.33</v>
      </c>
      <c r="H1158" t="b">
        <f t="shared" si="37"/>
        <v>1</v>
      </c>
    </row>
    <row r="1159" spans="1:8" x14ac:dyDescent="0.25">
      <c r="A1159" s="4">
        <v>1414</v>
      </c>
      <c r="B1159" s="8" t="s">
        <v>20162</v>
      </c>
      <c r="C1159" s="4" t="s">
        <v>18997</v>
      </c>
      <c r="D1159" s="11">
        <f t="shared" si="36"/>
        <v>8.15</v>
      </c>
      <c r="F1159" s="803">
        <v>8.15</v>
      </c>
      <c r="G1159" s="803">
        <v>8.15</v>
      </c>
      <c r="H1159" t="b">
        <f t="shared" si="37"/>
        <v>1</v>
      </c>
    </row>
    <row r="1160" spans="1:8" x14ac:dyDescent="0.25">
      <c r="A1160" s="6">
        <v>1413</v>
      </c>
      <c r="B1160" s="9" t="s">
        <v>20163</v>
      </c>
      <c r="C1160" s="6" t="s">
        <v>18997</v>
      </c>
      <c r="D1160" s="11">
        <f t="shared" si="36"/>
        <v>12.04</v>
      </c>
      <c r="F1160" s="802">
        <v>12.04</v>
      </c>
      <c r="G1160" s="802">
        <v>12.04</v>
      </c>
      <c r="H1160" t="b">
        <f t="shared" si="37"/>
        <v>1</v>
      </c>
    </row>
    <row r="1161" spans="1:8" x14ac:dyDescent="0.25">
      <c r="A1161" s="4">
        <v>1412</v>
      </c>
      <c r="B1161" s="8" t="s">
        <v>20164</v>
      </c>
      <c r="C1161" s="4" t="s">
        <v>18997</v>
      </c>
      <c r="D1161" s="11">
        <f t="shared" si="36"/>
        <v>10.199999999999999</v>
      </c>
      <c r="F1161" s="803">
        <v>10.199999999999999</v>
      </c>
      <c r="G1161" s="803">
        <v>10.199999999999999</v>
      </c>
      <c r="H1161" t="b">
        <f t="shared" si="37"/>
        <v>1</v>
      </c>
    </row>
    <row r="1162" spans="1:8" ht="30" x14ac:dyDescent="0.25">
      <c r="A1162" s="6">
        <v>1406</v>
      </c>
      <c r="B1162" s="9" t="s">
        <v>20165</v>
      </c>
      <c r="C1162" s="6" t="s">
        <v>18997</v>
      </c>
      <c r="D1162" s="11">
        <f t="shared" si="36"/>
        <v>12.31</v>
      </c>
      <c r="F1162" s="802">
        <v>12.31</v>
      </c>
      <c r="G1162" s="802">
        <v>12.31</v>
      </c>
      <c r="H1162" t="b">
        <f t="shared" si="37"/>
        <v>1</v>
      </c>
    </row>
    <row r="1163" spans="1:8" ht="30" x14ac:dyDescent="0.25">
      <c r="A1163" s="4">
        <v>11281</v>
      </c>
      <c r="B1163" s="8" t="s">
        <v>20166</v>
      </c>
      <c r="C1163" s="4" t="s">
        <v>18997</v>
      </c>
      <c r="D1163" s="11">
        <f t="shared" si="36"/>
        <v>11282.95</v>
      </c>
      <c r="F1163" s="803">
        <v>11282.95</v>
      </c>
      <c r="G1163" s="803">
        <v>11282.95</v>
      </c>
      <c r="H1163" t="b">
        <f t="shared" si="37"/>
        <v>1</v>
      </c>
    </row>
    <row r="1164" spans="1:8" ht="30" x14ac:dyDescent="0.25">
      <c r="A1164" s="6">
        <v>1442</v>
      </c>
      <c r="B1164" s="9" t="s">
        <v>20167</v>
      </c>
      <c r="C1164" s="6" t="s">
        <v>18997</v>
      </c>
      <c r="D1164" s="11">
        <f t="shared" si="36"/>
        <v>9471.9500000000007</v>
      </c>
      <c r="F1164" s="802">
        <v>9471.9500000000007</v>
      </c>
      <c r="G1164" s="802">
        <v>9471.9500000000007</v>
      </c>
      <c r="H1164" t="b">
        <f t="shared" si="37"/>
        <v>1</v>
      </c>
    </row>
    <row r="1165" spans="1:8" ht="45" x14ac:dyDescent="0.25">
      <c r="A1165" s="4">
        <v>13457</v>
      </c>
      <c r="B1165" s="8" t="s">
        <v>20168</v>
      </c>
      <c r="C1165" s="4" t="s">
        <v>18997</v>
      </c>
      <c r="D1165" s="11">
        <f t="shared" si="36"/>
        <v>8176.04</v>
      </c>
      <c r="F1165" s="803">
        <v>8176.04</v>
      </c>
      <c r="G1165" s="803">
        <v>8176.04</v>
      </c>
      <c r="H1165" t="b">
        <f t="shared" si="37"/>
        <v>1</v>
      </c>
    </row>
    <row r="1166" spans="1:8" ht="45" x14ac:dyDescent="0.25">
      <c r="A1166" s="6">
        <v>40699</v>
      </c>
      <c r="B1166" s="9" t="s">
        <v>20169</v>
      </c>
      <c r="C1166" s="6" t="s">
        <v>18997</v>
      </c>
      <c r="D1166" s="11">
        <f t="shared" si="36"/>
        <v>6320.39</v>
      </c>
      <c r="F1166" s="802">
        <v>6320.39</v>
      </c>
      <c r="G1166" s="802">
        <v>6320.39</v>
      </c>
      <c r="H1166" t="b">
        <f t="shared" si="37"/>
        <v>1</v>
      </c>
    </row>
    <row r="1167" spans="1:8" ht="45" x14ac:dyDescent="0.25">
      <c r="A1167" s="4">
        <v>40701</v>
      </c>
      <c r="B1167" s="8" t="s">
        <v>20170</v>
      </c>
      <c r="C1167" s="4" t="s">
        <v>18997</v>
      </c>
      <c r="D1167" s="11">
        <f t="shared" si="36"/>
        <v>111753.28</v>
      </c>
      <c r="F1167" s="803">
        <v>111753.28</v>
      </c>
      <c r="G1167" s="803">
        <v>111753.28</v>
      </c>
      <c r="H1167" t="b">
        <f t="shared" si="37"/>
        <v>1</v>
      </c>
    </row>
    <row r="1168" spans="1:8" ht="45" x14ac:dyDescent="0.25">
      <c r="A1168" s="6">
        <v>40700</v>
      </c>
      <c r="B1168" s="9" t="s">
        <v>20171</v>
      </c>
      <c r="C1168" s="6" t="s">
        <v>18997</v>
      </c>
      <c r="D1168" s="11">
        <f t="shared" si="36"/>
        <v>14713.06</v>
      </c>
      <c r="F1168" s="802">
        <v>14713.06</v>
      </c>
      <c r="G1168" s="802">
        <v>14713.06</v>
      </c>
      <c r="H1168" t="b">
        <f t="shared" si="37"/>
        <v>1</v>
      </c>
    </row>
    <row r="1169" spans="1:8" x14ac:dyDescent="0.25">
      <c r="A1169" s="4">
        <v>13458</v>
      </c>
      <c r="B1169" s="8" t="s">
        <v>20172</v>
      </c>
      <c r="C1169" s="4" t="s">
        <v>18997</v>
      </c>
      <c r="D1169" s="11">
        <f t="shared" si="36"/>
        <v>13981.04</v>
      </c>
      <c r="F1169" s="803">
        <v>13981.04</v>
      </c>
      <c r="G1169" s="803">
        <v>13981.04</v>
      </c>
      <c r="H1169" t="b">
        <f t="shared" si="37"/>
        <v>1</v>
      </c>
    </row>
    <row r="1170" spans="1:8" x14ac:dyDescent="0.25">
      <c r="A1170" s="6">
        <v>11134</v>
      </c>
      <c r="B1170" s="9" t="s">
        <v>20173</v>
      </c>
      <c r="C1170" s="6" t="s">
        <v>19398</v>
      </c>
      <c r="D1170" s="11">
        <f t="shared" si="36"/>
        <v>101.23</v>
      </c>
      <c r="F1170" s="802">
        <v>101.23</v>
      </c>
      <c r="G1170" s="802">
        <v>101.23</v>
      </c>
      <c r="H1170" t="b">
        <f t="shared" si="37"/>
        <v>1</v>
      </c>
    </row>
    <row r="1171" spans="1:8" x14ac:dyDescent="0.25">
      <c r="A1171" s="4">
        <v>11135</v>
      </c>
      <c r="B1171" s="8" t="s">
        <v>20174</v>
      </c>
      <c r="C1171" s="4" t="s">
        <v>19398</v>
      </c>
      <c r="D1171" s="11">
        <f t="shared" si="36"/>
        <v>109.3</v>
      </c>
      <c r="F1171" s="803">
        <v>109.3</v>
      </c>
      <c r="G1171" s="803">
        <v>109.3</v>
      </c>
      <c r="H1171" t="b">
        <f t="shared" si="37"/>
        <v>1</v>
      </c>
    </row>
    <row r="1172" spans="1:8" x14ac:dyDescent="0.25">
      <c r="A1172" s="6">
        <v>11136</v>
      </c>
      <c r="B1172" s="9" t="s">
        <v>20175</v>
      </c>
      <c r="C1172" s="6" t="s">
        <v>19398</v>
      </c>
      <c r="D1172" s="11">
        <f t="shared" si="36"/>
        <v>125.15</v>
      </c>
      <c r="F1172" s="802">
        <v>125.15</v>
      </c>
      <c r="G1172" s="802">
        <v>125.15</v>
      </c>
      <c r="H1172" t="b">
        <f t="shared" si="37"/>
        <v>1</v>
      </c>
    </row>
    <row r="1173" spans="1:8" x14ac:dyDescent="0.25">
      <c r="A1173" s="4">
        <v>34743</v>
      </c>
      <c r="B1173" s="8" t="s">
        <v>20176</v>
      </c>
      <c r="C1173" s="4" t="s">
        <v>19398</v>
      </c>
      <c r="D1173" s="11">
        <f t="shared" si="36"/>
        <v>151</v>
      </c>
      <c r="F1173" s="803">
        <v>151</v>
      </c>
      <c r="G1173" s="803">
        <v>151</v>
      </c>
      <c r="H1173" t="b">
        <f t="shared" si="37"/>
        <v>1</v>
      </c>
    </row>
    <row r="1174" spans="1:8" x14ac:dyDescent="0.25">
      <c r="A1174" s="6">
        <v>11137</v>
      </c>
      <c r="B1174" s="9" t="s">
        <v>20177</v>
      </c>
      <c r="C1174" s="6" t="s">
        <v>19398</v>
      </c>
      <c r="D1174" s="11">
        <f t="shared" si="36"/>
        <v>171.5</v>
      </c>
      <c r="F1174" s="802">
        <v>171.5</v>
      </c>
      <c r="G1174" s="802">
        <v>171.5</v>
      </c>
      <c r="H1174" t="b">
        <f t="shared" si="37"/>
        <v>1</v>
      </c>
    </row>
    <row r="1175" spans="1:8" x14ac:dyDescent="0.25">
      <c r="A1175" s="4">
        <v>34745</v>
      </c>
      <c r="B1175" s="8" t="s">
        <v>20178</v>
      </c>
      <c r="C1175" s="4" t="s">
        <v>19398</v>
      </c>
      <c r="D1175" s="11">
        <f t="shared" si="36"/>
        <v>203.95</v>
      </c>
      <c r="F1175" s="803">
        <v>203.95</v>
      </c>
      <c r="G1175" s="803">
        <v>203.95</v>
      </c>
      <c r="H1175" t="b">
        <f t="shared" si="37"/>
        <v>1</v>
      </c>
    </row>
    <row r="1176" spans="1:8" x14ac:dyDescent="0.25">
      <c r="A1176" s="6">
        <v>34746</v>
      </c>
      <c r="B1176" s="9" t="s">
        <v>20179</v>
      </c>
      <c r="C1176" s="6" t="s">
        <v>19398</v>
      </c>
      <c r="D1176" s="11">
        <f t="shared" si="36"/>
        <v>55.62</v>
      </c>
      <c r="F1176" s="802">
        <v>55.62</v>
      </c>
      <c r="G1176" s="802">
        <v>55.62</v>
      </c>
      <c r="H1176" t="b">
        <f t="shared" si="37"/>
        <v>1</v>
      </c>
    </row>
    <row r="1177" spans="1:8" x14ac:dyDescent="0.25">
      <c r="A1177" s="4">
        <v>1360</v>
      </c>
      <c r="B1177" s="8" t="s">
        <v>20180</v>
      </c>
      <c r="C1177" s="4" t="s">
        <v>19398</v>
      </c>
      <c r="D1177" s="11">
        <f t="shared" si="36"/>
        <v>64.89</v>
      </c>
      <c r="F1177" s="803">
        <v>64.89</v>
      </c>
      <c r="G1177" s="803">
        <v>64.89</v>
      </c>
      <c r="H1177" t="b">
        <f t="shared" si="37"/>
        <v>1</v>
      </c>
    </row>
    <row r="1178" spans="1:8" x14ac:dyDescent="0.25">
      <c r="A1178" s="6">
        <v>36524</v>
      </c>
      <c r="B1178" s="9" t="s">
        <v>20181</v>
      </c>
      <c r="C1178" s="6" t="s">
        <v>18997</v>
      </c>
      <c r="D1178" s="11">
        <f t="shared" si="36"/>
        <v>189893.88</v>
      </c>
      <c r="F1178" s="802">
        <v>189893.88</v>
      </c>
      <c r="G1178" s="802">
        <v>189893.88</v>
      </c>
      <c r="H1178" t="b">
        <f t="shared" si="37"/>
        <v>1</v>
      </c>
    </row>
    <row r="1179" spans="1:8" x14ac:dyDescent="0.25">
      <c r="A1179" s="4">
        <v>36526</v>
      </c>
      <c r="B1179" s="8" t="s">
        <v>20182</v>
      </c>
      <c r="C1179" s="4" t="s">
        <v>18997</v>
      </c>
      <c r="D1179" s="11">
        <f t="shared" si="36"/>
        <v>153024.23000000001</v>
      </c>
      <c r="F1179" s="803">
        <v>153024.23000000001</v>
      </c>
      <c r="G1179" s="803">
        <v>153024.23000000001</v>
      </c>
      <c r="H1179" t="b">
        <f t="shared" si="37"/>
        <v>1</v>
      </c>
    </row>
    <row r="1180" spans="1:8" x14ac:dyDescent="0.25">
      <c r="A1180" s="6">
        <v>36523</v>
      </c>
      <c r="B1180" s="9" t="s">
        <v>20183</v>
      </c>
      <c r="C1180" s="6" t="s">
        <v>18997</v>
      </c>
      <c r="D1180" s="11">
        <f t="shared" si="36"/>
        <v>327604.21999999997</v>
      </c>
      <c r="F1180" s="802">
        <v>327604.21999999997</v>
      </c>
      <c r="G1180" s="802">
        <v>327604.21999999997</v>
      </c>
      <c r="H1180" t="b">
        <f t="shared" si="37"/>
        <v>1</v>
      </c>
    </row>
    <row r="1181" spans="1:8" x14ac:dyDescent="0.25">
      <c r="A1181" s="4">
        <v>36527</v>
      </c>
      <c r="B1181" s="8" t="s">
        <v>20184</v>
      </c>
      <c r="C1181" s="4" t="s">
        <v>18997</v>
      </c>
      <c r="D1181" s="11">
        <f t="shared" si="36"/>
        <v>355845.66</v>
      </c>
      <c r="F1181" s="803">
        <v>355845.66</v>
      </c>
      <c r="G1181" s="803">
        <v>355845.66</v>
      </c>
      <c r="H1181" t="b">
        <f t="shared" si="37"/>
        <v>1</v>
      </c>
    </row>
    <row r="1182" spans="1:8" x14ac:dyDescent="0.25">
      <c r="A1182" s="6">
        <v>38642</v>
      </c>
      <c r="B1182" s="9" t="s">
        <v>20185</v>
      </c>
      <c r="C1182" s="6" t="s">
        <v>18997</v>
      </c>
      <c r="D1182" s="11">
        <f t="shared" si="36"/>
        <v>82850</v>
      </c>
      <c r="F1182" s="802">
        <v>82850</v>
      </c>
      <c r="G1182" s="802">
        <v>82850</v>
      </c>
      <c r="H1182" t="b">
        <f t="shared" si="37"/>
        <v>1</v>
      </c>
    </row>
    <row r="1183" spans="1:8" x14ac:dyDescent="0.25">
      <c r="A1183" s="4">
        <v>36522</v>
      </c>
      <c r="B1183" s="8" t="s">
        <v>20186</v>
      </c>
      <c r="C1183" s="4" t="s">
        <v>18997</v>
      </c>
      <c r="D1183" s="11">
        <f t="shared" si="36"/>
        <v>96353.56</v>
      </c>
      <c r="F1183" s="803">
        <v>96353.56</v>
      </c>
      <c r="G1183" s="803">
        <v>96353.56</v>
      </c>
      <c r="H1183" t="b">
        <f t="shared" si="37"/>
        <v>1</v>
      </c>
    </row>
    <row r="1184" spans="1:8" x14ac:dyDescent="0.25">
      <c r="A1184" s="6">
        <v>36525</v>
      </c>
      <c r="B1184" s="9" t="s">
        <v>20187</v>
      </c>
      <c r="C1184" s="6" t="s">
        <v>18997</v>
      </c>
      <c r="D1184" s="11">
        <f t="shared" si="36"/>
        <v>129039.92</v>
      </c>
      <c r="F1184" s="802">
        <v>129039.92</v>
      </c>
      <c r="G1184" s="802">
        <v>129039.92</v>
      </c>
      <c r="H1184" t="b">
        <f t="shared" si="37"/>
        <v>1</v>
      </c>
    </row>
    <row r="1185" spans="1:8" x14ac:dyDescent="0.25">
      <c r="A1185" s="4">
        <v>13803</v>
      </c>
      <c r="B1185" s="8" t="s">
        <v>20188</v>
      </c>
      <c r="C1185" s="4" t="s">
        <v>18997</v>
      </c>
      <c r="D1185" s="11">
        <f t="shared" si="36"/>
        <v>128670.69</v>
      </c>
      <c r="F1185" s="803">
        <v>128670.69</v>
      </c>
      <c r="G1185" s="803">
        <v>128670.69</v>
      </c>
      <c r="H1185" t="b">
        <f t="shared" si="37"/>
        <v>1</v>
      </c>
    </row>
    <row r="1186" spans="1:8" x14ac:dyDescent="0.25">
      <c r="A1186" s="6">
        <v>34348</v>
      </c>
      <c r="B1186" s="9" t="s">
        <v>20189</v>
      </c>
      <c r="C1186" s="6" t="s">
        <v>1349</v>
      </c>
      <c r="D1186" s="11">
        <f t="shared" si="36"/>
        <v>26.08</v>
      </c>
      <c r="F1186" s="802">
        <v>26.08</v>
      </c>
      <c r="G1186" s="802">
        <v>26.08</v>
      </c>
      <c r="H1186" t="b">
        <f t="shared" si="37"/>
        <v>1</v>
      </c>
    </row>
    <row r="1187" spans="1:8" x14ac:dyDescent="0.25">
      <c r="A1187" s="4">
        <v>34347</v>
      </c>
      <c r="B1187" s="8" t="s">
        <v>20190</v>
      </c>
      <c r="C1187" s="4" t="s">
        <v>1349</v>
      </c>
      <c r="D1187" s="11">
        <f t="shared" si="36"/>
        <v>18.64</v>
      </c>
      <c r="F1187" s="803">
        <v>18.64</v>
      </c>
      <c r="G1187" s="803">
        <v>18.64</v>
      </c>
      <c r="H1187" t="b">
        <f t="shared" si="37"/>
        <v>1</v>
      </c>
    </row>
    <row r="1188" spans="1:8" ht="30" x14ac:dyDescent="0.25">
      <c r="A1188" s="6">
        <v>11146</v>
      </c>
      <c r="B1188" s="9" t="s">
        <v>20191</v>
      </c>
      <c r="C1188" s="6" t="s">
        <v>1350</v>
      </c>
      <c r="D1188" s="11">
        <f t="shared" si="36"/>
        <v>765.17</v>
      </c>
      <c r="F1188" s="802">
        <v>765.17</v>
      </c>
      <c r="G1188" s="802">
        <v>765.17</v>
      </c>
      <c r="H1188" t="b">
        <f t="shared" si="37"/>
        <v>1</v>
      </c>
    </row>
    <row r="1189" spans="1:8" ht="30" x14ac:dyDescent="0.25">
      <c r="A1189" s="4">
        <v>11147</v>
      </c>
      <c r="B1189" s="8" t="s">
        <v>20192</v>
      </c>
      <c r="C1189" s="4" t="s">
        <v>1350</v>
      </c>
      <c r="D1189" s="11">
        <f t="shared" si="36"/>
        <v>795.11</v>
      </c>
      <c r="F1189" s="803">
        <v>795.11</v>
      </c>
      <c r="G1189" s="803">
        <v>795.11</v>
      </c>
      <c r="H1189" t="b">
        <f t="shared" si="37"/>
        <v>1</v>
      </c>
    </row>
    <row r="1190" spans="1:8" ht="30" x14ac:dyDescent="0.25">
      <c r="A1190" s="6">
        <v>34872</v>
      </c>
      <c r="B1190" s="9" t="s">
        <v>20193</v>
      </c>
      <c r="C1190" s="6" t="s">
        <v>1350</v>
      </c>
      <c r="D1190" s="11">
        <f t="shared" si="36"/>
        <v>804.04</v>
      </c>
      <c r="F1190" s="802">
        <v>804.04</v>
      </c>
      <c r="G1190" s="802">
        <v>804.04</v>
      </c>
      <c r="H1190" t="b">
        <f t="shared" si="37"/>
        <v>1</v>
      </c>
    </row>
    <row r="1191" spans="1:8" ht="30" x14ac:dyDescent="0.25">
      <c r="A1191" s="4">
        <v>34491</v>
      </c>
      <c r="B1191" s="8" t="s">
        <v>20194</v>
      </c>
      <c r="C1191" s="4" t="s">
        <v>1350</v>
      </c>
      <c r="D1191" s="11">
        <f t="shared" si="36"/>
        <v>827.34</v>
      </c>
      <c r="F1191" s="803">
        <v>827.34</v>
      </c>
      <c r="G1191" s="803">
        <v>827.34</v>
      </c>
      <c r="H1191" t="b">
        <f t="shared" si="37"/>
        <v>1</v>
      </c>
    </row>
    <row r="1192" spans="1:8" ht="30" x14ac:dyDescent="0.25">
      <c r="A1192" s="6">
        <v>34770</v>
      </c>
      <c r="B1192" s="9" t="s">
        <v>20195</v>
      </c>
      <c r="C1192" s="6" t="s">
        <v>20050</v>
      </c>
      <c r="D1192" s="11">
        <f t="shared" si="36"/>
        <v>504.17</v>
      </c>
      <c r="F1192" s="802">
        <v>504.17</v>
      </c>
      <c r="G1192" s="802">
        <v>504.17</v>
      </c>
      <c r="H1192" t="b">
        <f t="shared" si="37"/>
        <v>1</v>
      </c>
    </row>
    <row r="1193" spans="1:8" ht="30" x14ac:dyDescent="0.25">
      <c r="A1193" s="4">
        <v>1518</v>
      </c>
      <c r="B1193" s="8" t="s">
        <v>20196</v>
      </c>
      <c r="C1193" s="4" t="s">
        <v>20050</v>
      </c>
      <c r="D1193" s="11">
        <f t="shared" si="36"/>
        <v>514</v>
      </c>
      <c r="F1193" s="803">
        <v>514</v>
      </c>
      <c r="G1193" s="803">
        <v>514</v>
      </c>
      <c r="H1193" t="b">
        <f t="shared" si="37"/>
        <v>1</v>
      </c>
    </row>
    <row r="1194" spans="1:8" ht="30" x14ac:dyDescent="0.25">
      <c r="A1194" s="6">
        <v>41965</v>
      </c>
      <c r="B1194" s="9" t="s">
        <v>20197</v>
      </c>
      <c r="C1194" s="6" t="s">
        <v>20050</v>
      </c>
      <c r="D1194" s="11">
        <f t="shared" si="36"/>
        <v>450.69</v>
      </c>
      <c r="F1194" s="802">
        <v>450.69</v>
      </c>
      <c r="G1194" s="802">
        <v>450.69</v>
      </c>
      <c r="H1194" t="b">
        <f t="shared" si="37"/>
        <v>1</v>
      </c>
    </row>
    <row r="1195" spans="1:8" ht="30" x14ac:dyDescent="0.25">
      <c r="A1195" s="4">
        <v>1524</v>
      </c>
      <c r="B1195" s="8" t="s">
        <v>20198</v>
      </c>
      <c r="C1195" s="4" t="s">
        <v>1350</v>
      </c>
      <c r="D1195" s="11">
        <f t="shared" si="36"/>
        <v>734.12</v>
      </c>
      <c r="F1195" s="803">
        <v>734.12</v>
      </c>
      <c r="G1195" s="803">
        <v>734.12</v>
      </c>
      <c r="H1195" t="b">
        <f t="shared" si="37"/>
        <v>1</v>
      </c>
    </row>
    <row r="1196" spans="1:8" ht="30" x14ac:dyDescent="0.25">
      <c r="A1196" s="6">
        <v>34492</v>
      </c>
      <c r="B1196" s="9" t="s">
        <v>20199</v>
      </c>
      <c r="C1196" s="6" t="s">
        <v>1350</v>
      </c>
      <c r="D1196" s="11">
        <f t="shared" si="36"/>
        <v>680</v>
      </c>
      <c r="F1196" s="802">
        <v>680</v>
      </c>
      <c r="G1196" s="802">
        <v>680</v>
      </c>
      <c r="H1196" t="b">
        <f t="shared" si="37"/>
        <v>1</v>
      </c>
    </row>
    <row r="1197" spans="1:8" ht="30" x14ac:dyDescent="0.25">
      <c r="A1197" s="4">
        <v>38404</v>
      </c>
      <c r="B1197" s="8" t="s">
        <v>20200</v>
      </c>
      <c r="C1197" s="4" t="s">
        <v>1350</v>
      </c>
      <c r="D1197" s="11">
        <f t="shared" si="36"/>
        <v>704.35</v>
      </c>
      <c r="F1197" s="803">
        <v>704.35</v>
      </c>
      <c r="G1197" s="803">
        <v>704.35</v>
      </c>
      <c r="H1197" t="b">
        <f t="shared" si="37"/>
        <v>1</v>
      </c>
    </row>
    <row r="1198" spans="1:8" ht="30" x14ac:dyDescent="0.25">
      <c r="A1198" s="6">
        <v>39849</v>
      </c>
      <c r="B1198" s="9" t="s">
        <v>20201</v>
      </c>
      <c r="C1198" s="6" t="s">
        <v>1350</v>
      </c>
      <c r="D1198" s="11">
        <f t="shared" si="36"/>
        <v>807.18</v>
      </c>
      <c r="F1198" s="802">
        <v>807.18</v>
      </c>
      <c r="G1198" s="802">
        <v>807.18</v>
      </c>
      <c r="H1198" t="b">
        <f t="shared" si="37"/>
        <v>1</v>
      </c>
    </row>
    <row r="1199" spans="1:8" ht="30" x14ac:dyDescent="0.25">
      <c r="A1199" s="4">
        <v>38464</v>
      </c>
      <c r="B1199" s="8" t="s">
        <v>20202</v>
      </c>
      <c r="C1199" s="4" t="s">
        <v>1350</v>
      </c>
      <c r="D1199" s="11">
        <f t="shared" si="36"/>
        <v>818.9</v>
      </c>
      <c r="F1199" s="803">
        <v>818.9</v>
      </c>
      <c r="G1199" s="803">
        <v>818.9</v>
      </c>
      <c r="H1199" t="b">
        <f t="shared" si="37"/>
        <v>1</v>
      </c>
    </row>
    <row r="1200" spans="1:8" ht="30" x14ac:dyDescent="0.25">
      <c r="A1200" s="6">
        <v>1527</v>
      </c>
      <c r="B1200" s="9" t="s">
        <v>20203</v>
      </c>
      <c r="C1200" s="6" t="s">
        <v>1350</v>
      </c>
      <c r="D1200" s="11">
        <f t="shared" si="36"/>
        <v>757.43</v>
      </c>
      <c r="F1200" s="802">
        <v>757.43</v>
      </c>
      <c r="G1200" s="802">
        <v>757.43</v>
      </c>
      <c r="H1200" t="b">
        <f t="shared" si="37"/>
        <v>1</v>
      </c>
    </row>
    <row r="1201" spans="1:8" ht="30" x14ac:dyDescent="0.25">
      <c r="A1201" s="4">
        <v>34493</v>
      </c>
      <c r="B1201" s="8" t="s">
        <v>20204</v>
      </c>
      <c r="C1201" s="4" t="s">
        <v>1350</v>
      </c>
      <c r="D1201" s="11">
        <f t="shared" si="36"/>
        <v>699.16</v>
      </c>
      <c r="F1201" s="803">
        <v>699.16</v>
      </c>
      <c r="G1201" s="803">
        <v>699.16</v>
      </c>
      <c r="H1201" t="b">
        <f t="shared" si="37"/>
        <v>1</v>
      </c>
    </row>
    <row r="1202" spans="1:8" ht="30" x14ac:dyDescent="0.25">
      <c r="A1202" s="6">
        <v>38405</v>
      </c>
      <c r="B1202" s="9" t="s">
        <v>20205</v>
      </c>
      <c r="C1202" s="6" t="s">
        <v>1350</v>
      </c>
      <c r="D1202" s="11">
        <f t="shared" si="36"/>
        <v>726.07</v>
      </c>
      <c r="F1202" s="802">
        <v>726.07</v>
      </c>
      <c r="G1202" s="802">
        <v>726.07</v>
      </c>
      <c r="H1202" t="b">
        <f t="shared" si="37"/>
        <v>1</v>
      </c>
    </row>
    <row r="1203" spans="1:8" ht="30" x14ac:dyDescent="0.25">
      <c r="A1203" s="4">
        <v>38408</v>
      </c>
      <c r="B1203" s="8" t="s">
        <v>20206</v>
      </c>
      <c r="C1203" s="4" t="s">
        <v>1350</v>
      </c>
      <c r="D1203" s="11">
        <f t="shared" si="36"/>
        <v>803.69</v>
      </c>
      <c r="F1203" s="803">
        <v>803.69</v>
      </c>
      <c r="G1203" s="803">
        <v>803.69</v>
      </c>
      <c r="H1203" t="b">
        <f t="shared" si="37"/>
        <v>1</v>
      </c>
    </row>
    <row r="1204" spans="1:8" ht="30" x14ac:dyDescent="0.25">
      <c r="A1204" s="6">
        <v>1525</v>
      </c>
      <c r="B1204" s="9" t="s">
        <v>20207</v>
      </c>
      <c r="C1204" s="6" t="s">
        <v>1350</v>
      </c>
      <c r="D1204" s="11">
        <f t="shared" si="36"/>
        <v>780.73</v>
      </c>
      <c r="F1204" s="802">
        <v>780.73</v>
      </c>
      <c r="G1204" s="802">
        <v>780.73</v>
      </c>
      <c r="H1204" t="b">
        <f t="shared" si="37"/>
        <v>1</v>
      </c>
    </row>
    <row r="1205" spans="1:8" ht="30" x14ac:dyDescent="0.25">
      <c r="A1205" s="4">
        <v>34494</v>
      </c>
      <c r="B1205" s="8" t="s">
        <v>20208</v>
      </c>
      <c r="C1205" s="4" t="s">
        <v>1350</v>
      </c>
      <c r="D1205" s="11">
        <f t="shared" si="36"/>
        <v>722.47</v>
      </c>
      <c r="F1205" s="803">
        <v>722.47</v>
      </c>
      <c r="G1205" s="803">
        <v>722.47</v>
      </c>
      <c r="H1205" t="b">
        <f t="shared" si="37"/>
        <v>1</v>
      </c>
    </row>
    <row r="1206" spans="1:8" ht="30" x14ac:dyDescent="0.25">
      <c r="A1206" s="6">
        <v>38406</v>
      </c>
      <c r="B1206" s="9" t="s">
        <v>20209</v>
      </c>
      <c r="C1206" s="6" t="s">
        <v>1350</v>
      </c>
      <c r="D1206" s="11">
        <f t="shared" si="36"/>
        <v>766.68</v>
      </c>
      <c r="F1206" s="802">
        <v>766.68</v>
      </c>
      <c r="G1206" s="802">
        <v>766.68</v>
      </c>
      <c r="H1206" t="b">
        <f t="shared" si="37"/>
        <v>1</v>
      </c>
    </row>
    <row r="1207" spans="1:8" ht="30" x14ac:dyDescent="0.25">
      <c r="A1207" s="4">
        <v>38409</v>
      </c>
      <c r="B1207" s="8" t="s">
        <v>20210</v>
      </c>
      <c r="C1207" s="4" t="s">
        <v>1350</v>
      </c>
      <c r="D1207" s="11">
        <f t="shared" si="36"/>
        <v>809.16</v>
      </c>
      <c r="F1207" s="803">
        <v>809.16</v>
      </c>
      <c r="G1207" s="803">
        <v>809.16</v>
      </c>
      <c r="H1207" t="b">
        <f t="shared" si="37"/>
        <v>1</v>
      </c>
    </row>
    <row r="1208" spans="1:8" ht="30" x14ac:dyDescent="0.25">
      <c r="A1208" s="6">
        <v>43360</v>
      </c>
      <c r="B1208" s="9" t="s">
        <v>20211</v>
      </c>
      <c r="C1208" s="6" t="s">
        <v>1350</v>
      </c>
      <c r="D1208" s="11">
        <f t="shared" si="36"/>
        <v>843.73</v>
      </c>
      <c r="F1208" s="802">
        <v>843.73</v>
      </c>
      <c r="G1208" s="802">
        <v>843.73</v>
      </c>
      <c r="H1208" t="b">
        <f t="shared" si="37"/>
        <v>1</v>
      </c>
    </row>
    <row r="1209" spans="1:8" ht="30" x14ac:dyDescent="0.25">
      <c r="A1209" s="4">
        <v>11145</v>
      </c>
      <c r="B1209" s="8" t="s">
        <v>20212</v>
      </c>
      <c r="C1209" s="4" t="s">
        <v>1350</v>
      </c>
      <c r="D1209" s="11">
        <f t="shared" si="36"/>
        <v>804.04</v>
      </c>
      <c r="F1209" s="803">
        <v>804.04</v>
      </c>
      <c r="G1209" s="803">
        <v>804.04</v>
      </c>
      <c r="H1209" t="b">
        <f t="shared" si="37"/>
        <v>1</v>
      </c>
    </row>
    <row r="1210" spans="1:8" ht="30" x14ac:dyDescent="0.25">
      <c r="A1210" s="6">
        <v>34495</v>
      </c>
      <c r="B1210" s="9" t="s">
        <v>20213</v>
      </c>
      <c r="C1210" s="6" t="s">
        <v>1350</v>
      </c>
      <c r="D1210" s="11">
        <f t="shared" si="36"/>
        <v>745.77</v>
      </c>
      <c r="F1210" s="802">
        <v>745.77</v>
      </c>
      <c r="G1210" s="802">
        <v>745.77</v>
      </c>
      <c r="H1210" t="b">
        <f t="shared" si="37"/>
        <v>1</v>
      </c>
    </row>
    <row r="1211" spans="1:8" ht="30" x14ac:dyDescent="0.25">
      <c r="A1211" s="4">
        <v>34479</v>
      </c>
      <c r="B1211" s="8" t="s">
        <v>20214</v>
      </c>
      <c r="C1211" s="4" t="s">
        <v>1350</v>
      </c>
      <c r="D1211" s="11">
        <f t="shared" si="36"/>
        <v>827.34</v>
      </c>
      <c r="F1211" s="803">
        <v>827.34</v>
      </c>
      <c r="G1211" s="803">
        <v>827.34</v>
      </c>
      <c r="H1211" t="b">
        <f t="shared" si="37"/>
        <v>1</v>
      </c>
    </row>
    <row r="1212" spans="1:8" ht="30" x14ac:dyDescent="0.25">
      <c r="A1212" s="6">
        <v>34496</v>
      </c>
      <c r="B1212" s="9" t="s">
        <v>20215</v>
      </c>
      <c r="C1212" s="6" t="s">
        <v>1350</v>
      </c>
      <c r="D1212" s="11">
        <f t="shared" si="36"/>
        <v>777.97</v>
      </c>
      <c r="F1212" s="802">
        <v>777.97</v>
      </c>
      <c r="G1212" s="802">
        <v>777.97</v>
      </c>
      <c r="H1212" t="b">
        <f t="shared" si="37"/>
        <v>1</v>
      </c>
    </row>
    <row r="1213" spans="1:8" ht="30" x14ac:dyDescent="0.25">
      <c r="A1213" s="4">
        <v>34481</v>
      </c>
      <c r="B1213" s="8" t="s">
        <v>20216</v>
      </c>
      <c r="C1213" s="4" t="s">
        <v>1350</v>
      </c>
      <c r="D1213" s="11">
        <f t="shared" si="36"/>
        <v>864.47</v>
      </c>
      <c r="F1213" s="803">
        <v>864.47</v>
      </c>
      <c r="G1213" s="803">
        <v>864.47</v>
      </c>
      <c r="H1213" t="b">
        <f t="shared" si="37"/>
        <v>1</v>
      </c>
    </row>
    <row r="1214" spans="1:8" ht="30" x14ac:dyDescent="0.25">
      <c r="A1214" s="6">
        <v>34483</v>
      </c>
      <c r="B1214" s="9" t="s">
        <v>20217</v>
      </c>
      <c r="C1214" s="6" t="s">
        <v>1350</v>
      </c>
      <c r="D1214" s="11">
        <f t="shared" si="36"/>
        <v>923.63</v>
      </c>
      <c r="F1214" s="802">
        <v>923.63</v>
      </c>
      <c r="G1214" s="802">
        <v>923.63</v>
      </c>
      <c r="H1214" t="b">
        <f t="shared" si="37"/>
        <v>1</v>
      </c>
    </row>
    <row r="1215" spans="1:8" ht="30" x14ac:dyDescent="0.25">
      <c r="A1215" s="4">
        <v>34485</v>
      </c>
      <c r="B1215" s="8" t="s">
        <v>20218</v>
      </c>
      <c r="C1215" s="4" t="s">
        <v>1350</v>
      </c>
      <c r="D1215" s="11">
        <f t="shared" si="36"/>
        <v>987.72</v>
      </c>
      <c r="F1215" s="803">
        <v>987.72</v>
      </c>
      <c r="G1215" s="803">
        <v>987.72</v>
      </c>
      <c r="H1215" t="b">
        <f t="shared" si="37"/>
        <v>1</v>
      </c>
    </row>
    <row r="1216" spans="1:8" ht="30" x14ac:dyDescent="0.25">
      <c r="A1216" s="6">
        <v>14041</v>
      </c>
      <c r="B1216" s="9" t="s">
        <v>20219</v>
      </c>
      <c r="C1216" s="6" t="s">
        <v>1350</v>
      </c>
      <c r="D1216" s="11">
        <f t="shared" si="36"/>
        <v>642.05999999999995</v>
      </c>
      <c r="F1216" s="802">
        <v>642.05999999999995</v>
      </c>
      <c r="G1216" s="802">
        <v>642.05999999999995</v>
      </c>
      <c r="H1216" t="b">
        <f t="shared" si="37"/>
        <v>1</v>
      </c>
    </row>
    <row r="1217" spans="1:8" ht="30" x14ac:dyDescent="0.25">
      <c r="A1217" s="4">
        <v>1523</v>
      </c>
      <c r="B1217" s="8" t="s">
        <v>20220</v>
      </c>
      <c r="C1217" s="4" t="s">
        <v>1350</v>
      </c>
      <c r="D1217" s="11">
        <f t="shared" si="36"/>
        <v>652.54999999999995</v>
      </c>
      <c r="F1217" s="803">
        <v>652.54999999999995</v>
      </c>
      <c r="G1217" s="803">
        <v>652.54999999999995</v>
      </c>
      <c r="H1217" t="b">
        <f t="shared" si="37"/>
        <v>1</v>
      </c>
    </row>
    <row r="1218" spans="1:8" x14ac:dyDescent="0.25">
      <c r="A1218" s="6">
        <v>14052</v>
      </c>
      <c r="B1218" s="9" t="s">
        <v>20221</v>
      </c>
      <c r="C1218" s="6" t="s">
        <v>18997</v>
      </c>
      <c r="D1218" s="11">
        <f t="shared" si="36"/>
        <v>12.18</v>
      </c>
      <c r="F1218" s="802">
        <v>12.18</v>
      </c>
      <c r="G1218" s="802">
        <v>12.18</v>
      </c>
      <c r="H1218" t="b">
        <f t="shared" si="37"/>
        <v>1</v>
      </c>
    </row>
    <row r="1219" spans="1:8" x14ac:dyDescent="0.25">
      <c r="A1219" s="4">
        <v>14054</v>
      </c>
      <c r="B1219" s="8" t="s">
        <v>20222</v>
      </c>
      <c r="C1219" s="4" t="s">
        <v>18997</v>
      </c>
      <c r="D1219" s="11">
        <f t="shared" ref="D1219:D1282" si="38">IF($J$2=$F$1,F1219,G1219)</f>
        <v>15.83</v>
      </c>
      <c r="F1219" s="803">
        <v>15.83</v>
      </c>
      <c r="G1219" s="803">
        <v>15.83</v>
      </c>
      <c r="H1219" t="b">
        <f t="shared" ref="H1219:H1282" si="39">F1219=G1219</f>
        <v>1</v>
      </c>
    </row>
    <row r="1220" spans="1:8" x14ac:dyDescent="0.25">
      <c r="A1220" s="6">
        <v>14053</v>
      </c>
      <c r="B1220" s="9" t="s">
        <v>20223</v>
      </c>
      <c r="C1220" s="6" t="s">
        <v>18997</v>
      </c>
      <c r="D1220" s="11">
        <f t="shared" si="38"/>
        <v>12.36</v>
      </c>
      <c r="F1220" s="802">
        <v>12.36</v>
      </c>
      <c r="G1220" s="802">
        <v>12.36</v>
      </c>
      <c r="H1220" t="b">
        <f t="shared" si="39"/>
        <v>1</v>
      </c>
    </row>
    <row r="1221" spans="1:8" x14ac:dyDescent="0.25">
      <c r="A1221" s="4">
        <v>2558</v>
      </c>
      <c r="B1221" s="8" t="s">
        <v>20224</v>
      </c>
      <c r="C1221" s="4" t="s">
        <v>18997</v>
      </c>
      <c r="D1221" s="11">
        <f t="shared" si="38"/>
        <v>9.3000000000000007</v>
      </c>
      <c r="F1221" s="803">
        <v>9.3000000000000007</v>
      </c>
      <c r="G1221" s="803">
        <v>9.3000000000000007</v>
      </c>
      <c r="H1221" t="b">
        <f t="shared" si="39"/>
        <v>1</v>
      </c>
    </row>
    <row r="1222" spans="1:8" x14ac:dyDescent="0.25">
      <c r="A1222" s="6">
        <v>2560</v>
      </c>
      <c r="B1222" s="9" t="s">
        <v>20225</v>
      </c>
      <c r="C1222" s="6" t="s">
        <v>18997</v>
      </c>
      <c r="D1222" s="11">
        <f t="shared" si="38"/>
        <v>16.38</v>
      </c>
      <c r="F1222" s="802">
        <v>16.38</v>
      </c>
      <c r="G1222" s="802">
        <v>16.38</v>
      </c>
      <c r="H1222" t="b">
        <f t="shared" si="39"/>
        <v>1</v>
      </c>
    </row>
    <row r="1223" spans="1:8" x14ac:dyDescent="0.25">
      <c r="A1223" s="4">
        <v>2559</v>
      </c>
      <c r="B1223" s="8" t="s">
        <v>20226</v>
      </c>
      <c r="C1223" s="4" t="s">
        <v>18997</v>
      </c>
      <c r="D1223" s="11">
        <f t="shared" si="38"/>
        <v>13.1</v>
      </c>
      <c r="F1223" s="803">
        <v>13.1</v>
      </c>
      <c r="G1223" s="803">
        <v>13.1</v>
      </c>
      <c r="H1223" t="b">
        <f t="shared" si="39"/>
        <v>1</v>
      </c>
    </row>
    <row r="1224" spans="1:8" x14ac:dyDescent="0.25">
      <c r="A1224" s="6">
        <v>2592</v>
      </c>
      <c r="B1224" s="9" t="s">
        <v>20227</v>
      </c>
      <c r="C1224" s="6" t="s">
        <v>18997</v>
      </c>
      <c r="D1224" s="11">
        <f t="shared" si="38"/>
        <v>217.17</v>
      </c>
      <c r="F1224" s="802">
        <v>217.17</v>
      </c>
      <c r="G1224" s="802">
        <v>217.17</v>
      </c>
      <c r="H1224" t="b">
        <f t="shared" si="39"/>
        <v>1</v>
      </c>
    </row>
    <row r="1225" spans="1:8" x14ac:dyDescent="0.25">
      <c r="A1225" s="4">
        <v>2566</v>
      </c>
      <c r="B1225" s="8" t="s">
        <v>20228</v>
      </c>
      <c r="C1225" s="4" t="s">
        <v>18997</v>
      </c>
      <c r="D1225" s="11">
        <f t="shared" si="38"/>
        <v>21.85</v>
      </c>
      <c r="F1225" s="803">
        <v>21.85</v>
      </c>
      <c r="G1225" s="803">
        <v>21.85</v>
      </c>
      <c r="H1225" t="b">
        <f t="shared" si="39"/>
        <v>1</v>
      </c>
    </row>
    <row r="1226" spans="1:8" x14ac:dyDescent="0.25">
      <c r="A1226" s="6">
        <v>2589</v>
      </c>
      <c r="B1226" s="9" t="s">
        <v>20229</v>
      </c>
      <c r="C1226" s="6" t="s">
        <v>18997</v>
      </c>
      <c r="D1226" s="11">
        <f t="shared" si="38"/>
        <v>29.05</v>
      </c>
      <c r="F1226" s="802">
        <v>29.05</v>
      </c>
      <c r="G1226" s="802">
        <v>29.05</v>
      </c>
      <c r="H1226" t="b">
        <f t="shared" si="39"/>
        <v>1</v>
      </c>
    </row>
    <row r="1227" spans="1:8" x14ac:dyDescent="0.25">
      <c r="A1227" s="4">
        <v>2591</v>
      </c>
      <c r="B1227" s="8" t="s">
        <v>20230</v>
      </c>
      <c r="C1227" s="4" t="s">
        <v>18997</v>
      </c>
      <c r="D1227" s="11">
        <f t="shared" si="38"/>
        <v>10.59</v>
      </c>
      <c r="F1227" s="803">
        <v>10.59</v>
      </c>
      <c r="G1227" s="803">
        <v>10.59</v>
      </c>
      <c r="H1227" t="b">
        <f t="shared" si="39"/>
        <v>1</v>
      </c>
    </row>
    <row r="1228" spans="1:8" x14ac:dyDescent="0.25">
      <c r="A1228" s="6">
        <v>2590</v>
      </c>
      <c r="B1228" s="9" t="s">
        <v>20231</v>
      </c>
      <c r="C1228" s="6" t="s">
        <v>18997</v>
      </c>
      <c r="D1228" s="11">
        <f t="shared" si="38"/>
        <v>17.82</v>
      </c>
      <c r="F1228" s="802">
        <v>17.82</v>
      </c>
      <c r="G1228" s="802">
        <v>17.82</v>
      </c>
      <c r="H1228" t="b">
        <f t="shared" si="39"/>
        <v>1</v>
      </c>
    </row>
    <row r="1229" spans="1:8" x14ac:dyDescent="0.25">
      <c r="A1229" s="4">
        <v>2567</v>
      </c>
      <c r="B1229" s="8" t="s">
        <v>20232</v>
      </c>
      <c r="C1229" s="4" t="s">
        <v>18997</v>
      </c>
      <c r="D1229" s="11">
        <f t="shared" si="38"/>
        <v>42.61</v>
      </c>
      <c r="F1229" s="803">
        <v>42.61</v>
      </c>
      <c r="G1229" s="803">
        <v>42.61</v>
      </c>
      <c r="H1229" t="b">
        <f t="shared" si="39"/>
        <v>1</v>
      </c>
    </row>
    <row r="1230" spans="1:8" x14ac:dyDescent="0.25">
      <c r="A1230" s="6">
        <v>2565</v>
      </c>
      <c r="B1230" s="9" t="s">
        <v>20233</v>
      </c>
      <c r="C1230" s="6" t="s">
        <v>18997</v>
      </c>
      <c r="D1230" s="11">
        <f t="shared" si="38"/>
        <v>10.61</v>
      </c>
      <c r="F1230" s="802">
        <v>10.61</v>
      </c>
      <c r="G1230" s="802">
        <v>10.61</v>
      </c>
      <c r="H1230" t="b">
        <f t="shared" si="39"/>
        <v>1</v>
      </c>
    </row>
    <row r="1231" spans="1:8" x14ac:dyDescent="0.25">
      <c r="A1231" s="4">
        <v>2568</v>
      </c>
      <c r="B1231" s="8" t="s">
        <v>20234</v>
      </c>
      <c r="C1231" s="4" t="s">
        <v>18997</v>
      </c>
      <c r="D1231" s="11">
        <f t="shared" si="38"/>
        <v>118.32</v>
      </c>
      <c r="F1231" s="803">
        <v>118.32</v>
      </c>
      <c r="G1231" s="803">
        <v>118.32</v>
      </c>
      <c r="H1231" t="b">
        <f t="shared" si="39"/>
        <v>1</v>
      </c>
    </row>
    <row r="1232" spans="1:8" x14ac:dyDescent="0.25">
      <c r="A1232" s="6">
        <v>2594</v>
      </c>
      <c r="B1232" s="9" t="s">
        <v>20235</v>
      </c>
      <c r="C1232" s="6" t="s">
        <v>18997</v>
      </c>
      <c r="D1232" s="11">
        <f t="shared" si="38"/>
        <v>197.11</v>
      </c>
      <c r="F1232" s="802">
        <v>197.11</v>
      </c>
      <c r="G1232" s="802">
        <v>197.11</v>
      </c>
      <c r="H1232" t="b">
        <f t="shared" si="39"/>
        <v>1</v>
      </c>
    </row>
    <row r="1233" spans="1:8" x14ac:dyDescent="0.25">
      <c r="A1233" s="4">
        <v>2587</v>
      </c>
      <c r="B1233" s="8" t="s">
        <v>20236</v>
      </c>
      <c r="C1233" s="4" t="s">
        <v>18997</v>
      </c>
      <c r="D1233" s="11">
        <f t="shared" si="38"/>
        <v>33.590000000000003</v>
      </c>
      <c r="F1233" s="803">
        <v>33.590000000000003</v>
      </c>
      <c r="G1233" s="803">
        <v>33.590000000000003</v>
      </c>
      <c r="H1233" t="b">
        <f t="shared" si="39"/>
        <v>1</v>
      </c>
    </row>
    <row r="1234" spans="1:8" x14ac:dyDescent="0.25">
      <c r="A1234" s="6">
        <v>2588</v>
      </c>
      <c r="B1234" s="9" t="s">
        <v>20237</v>
      </c>
      <c r="C1234" s="6" t="s">
        <v>18997</v>
      </c>
      <c r="D1234" s="11">
        <f t="shared" si="38"/>
        <v>26.68</v>
      </c>
      <c r="F1234" s="802">
        <v>26.68</v>
      </c>
      <c r="G1234" s="802">
        <v>26.68</v>
      </c>
      <c r="H1234" t="b">
        <f t="shared" si="39"/>
        <v>1</v>
      </c>
    </row>
    <row r="1235" spans="1:8" x14ac:dyDescent="0.25">
      <c r="A1235" s="4">
        <v>2569</v>
      </c>
      <c r="B1235" s="8" t="s">
        <v>20238</v>
      </c>
      <c r="C1235" s="4" t="s">
        <v>18997</v>
      </c>
      <c r="D1235" s="11">
        <f t="shared" si="38"/>
        <v>10.28</v>
      </c>
      <c r="F1235" s="803">
        <v>10.28</v>
      </c>
      <c r="G1235" s="803">
        <v>10.28</v>
      </c>
      <c r="H1235" t="b">
        <f t="shared" si="39"/>
        <v>1</v>
      </c>
    </row>
    <row r="1236" spans="1:8" x14ac:dyDescent="0.25">
      <c r="A1236" s="6">
        <v>2570</v>
      </c>
      <c r="B1236" s="9" t="s">
        <v>20239</v>
      </c>
      <c r="C1236" s="6" t="s">
        <v>18997</v>
      </c>
      <c r="D1236" s="11">
        <f t="shared" si="38"/>
        <v>17.23</v>
      </c>
      <c r="F1236" s="802">
        <v>17.23</v>
      </c>
      <c r="G1236" s="802">
        <v>17.23</v>
      </c>
      <c r="H1236" t="b">
        <f t="shared" si="39"/>
        <v>1</v>
      </c>
    </row>
    <row r="1237" spans="1:8" x14ac:dyDescent="0.25">
      <c r="A1237" s="4">
        <v>2571</v>
      </c>
      <c r="B1237" s="8" t="s">
        <v>20240</v>
      </c>
      <c r="C1237" s="4" t="s">
        <v>18997</v>
      </c>
      <c r="D1237" s="11">
        <f t="shared" si="38"/>
        <v>51.16</v>
      </c>
      <c r="F1237" s="803">
        <v>51.16</v>
      </c>
      <c r="G1237" s="803">
        <v>51.16</v>
      </c>
      <c r="H1237" t="b">
        <f t="shared" si="39"/>
        <v>1</v>
      </c>
    </row>
    <row r="1238" spans="1:8" x14ac:dyDescent="0.25">
      <c r="A1238" s="6">
        <v>2593</v>
      </c>
      <c r="B1238" s="9" t="s">
        <v>20241</v>
      </c>
      <c r="C1238" s="6" t="s">
        <v>18997</v>
      </c>
      <c r="D1238" s="11">
        <f t="shared" si="38"/>
        <v>10.96</v>
      </c>
      <c r="F1238" s="802">
        <v>10.96</v>
      </c>
      <c r="G1238" s="802">
        <v>10.96</v>
      </c>
      <c r="H1238" t="b">
        <f t="shared" si="39"/>
        <v>1</v>
      </c>
    </row>
    <row r="1239" spans="1:8" x14ac:dyDescent="0.25">
      <c r="A1239" s="4">
        <v>2572</v>
      </c>
      <c r="B1239" s="8" t="s">
        <v>20242</v>
      </c>
      <c r="C1239" s="4" t="s">
        <v>18997</v>
      </c>
      <c r="D1239" s="11">
        <f t="shared" si="38"/>
        <v>151.31</v>
      </c>
      <c r="F1239" s="803">
        <v>151.31</v>
      </c>
      <c r="G1239" s="803">
        <v>151.31</v>
      </c>
      <c r="H1239" t="b">
        <f t="shared" si="39"/>
        <v>1</v>
      </c>
    </row>
    <row r="1240" spans="1:8" x14ac:dyDescent="0.25">
      <c r="A1240" s="6">
        <v>2595</v>
      </c>
      <c r="B1240" s="9" t="s">
        <v>20243</v>
      </c>
      <c r="C1240" s="6" t="s">
        <v>18997</v>
      </c>
      <c r="D1240" s="11">
        <f t="shared" si="38"/>
        <v>236.07</v>
      </c>
      <c r="F1240" s="802">
        <v>236.07</v>
      </c>
      <c r="G1240" s="802">
        <v>236.07</v>
      </c>
      <c r="H1240" t="b">
        <f t="shared" si="39"/>
        <v>1</v>
      </c>
    </row>
    <row r="1241" spans="1:8" x14ac:dyDescent="0.25">
      <c r="A1241" s="4">
        <v>2576</v>
      </c>
      <c r="B1241" s="8" t="s">
        <v>20244</v>
      </c>
      <c r="C1241" s="4" t="s">
        <v>18997</v>
      </c>
      <c r="D1241" s="11">
        <f t="shared" si="38"/>
        <v>40.24</v>
      </c>
      <c r="F1241" s="803">
        <v>40.24</v>
      </c>
      <c r="G1241" s="803">
        <v>40.24</v>
      </c>
      <c r="H1241" t="b">
        <f t="shared" si="39"/>
        <v>1</v>
      </c>
    </row>
    <row r="1242" spans="1:8" x14ac:dyDescent="0.25">
      <c r="A1242" s="6">
        <v>2575</v>
      </c>
      <c r="B1242" s="9" t="s">
        <v>20245</v>
      </c>
      <c r="C1242" s="6" t="s">
        <v>18997</v>
      </c>
      <c r="D1242" s="11">
        <f t="shared" si="38"/>
        <v>30.25</v>
      </c>
      <c r="F1242" s="802">
        <v>30.25</v>
      </c>
      <c r="G1242" s="802">
        <v>30.25</v>
      </c>
      <c r="H1242" t="b">
        <f t="shared" si="39"/>
        <v>1</v>
      </c>
    </row>
    <row r="1243" spans="1:8" x14ac:dyDescent="0.25">
      <c r="A1243" s="4">
        <v>2573</v>
      </c>
      <c r="B1243" s="8" t="s">
        <v>20246</v>
      </c>
      <c r="C1243" s="4" t="s">
        <v>18997</v>
      </c>
      <c r="D1243" s="11">
        <f t="shared" si="38"/>
        <v>12.56</v>
      </c>
      <c r="F1243" s="803">
        <v>12.56</v>
      </c>
      <c r="G1243" s="803">
        <v>12.56</v>
      </c>
      <c r="H1243" t="b">
        <f t="shared" si="39"/>
        <v>1</v>
      </c>
    </row>
    <row r="1244" spans="1:8" x14ac:dyDescent="0.25">
      <c r="A1244" s="6">
        <v>2586</v>
      </c>
      <c r="B1244" s="9" t="s">
        <v>20247</v>
      </c>
      <c r="C1244" s="6" t="s">
        <v>18997</v>
      </c>
      <c r="D1244" s="11">
        <f t="shared" si="38"/>
        <v>20.36</v>
      </c>
      <c r="F1244" s="802">
        <v>20.36</v>
      </c>
      <c r="G1244" s="802">
        <v>20.36</v>
      </c>
      <c r="H1244" t="b">
        <f t="shared" si="39"/>
        <v>1</v>
      </c>
    </row>
    <row r="1245" spans="1:8" x14ac:dyDescent="0.25">
      <c r="A1245" s="4">
        <v>2577</v>
      </c>
      <c r="B1245" s="8" t="s">
        <v>20248</v>
      </c>
      <c r="C1245" s="4" t="s">
        <v>18997</v>
      </c>
      <c r="D1245" s="11">
        <f t="shared" si="38"/>
        <v>54.53</v>
      </c>
      <c r="F1245" s="803">
        <v>54.53</v>
      </c>
      <c r="G1245" s="803">
        <v>54.53</v>
      </c>
      <c r="H1245" t="b">
        <f t="shared" si="39"/>
        <v>1</v>
      </c>
    </row>
    <row r="1246" spans="1:8" x14ac:dyDescent="0.25">
      <c r="A1246" s="6">
        <v>2574</v>
      </c>
      <c r="B1246" s="9" t="s">
        <v>20249</v>
      </c>
      <c r="C1246" s="6" t="s">
        <v>18997</v>
      </c>
      <c r="D1246" s="11">
        <f t="shared" si="38"/>
        <v>12.64</v>
      </c>
      <c r="F1246" s="802">
        <v>12.64</v>
      </c>
      <c r="G1246" s="802">
        <v>12.64</v>
      </c>
      <c r="H1246" t="b">
        <f t="shared" si="39"/>
        <v>1</v>
      </c>
    </row>
    <row r="1247" spans="1:8" x14ac:dyDescent="0.25">
      <c r="A1247" s="4">
        <v>2578</v>
      </c>
      <c r="B1247" s="8" t="s">
        <v>20250</v>
      </c>
      <c r="C1247" s="4" t="s">
        <v>18997</v>
      </c>
      <c r="D1247" s="11">
        <f t="shared" si="38"/>
        <v>170.25</v>
      </c>
      <c r="F1247" s="803">
        <v>170.25</v>
      </c>
      <c r="G1247" s="803">
        <v>170.25</v>
      </c>
      <c r="H1247" t="b">
        <f t="shared" si="39"/>
        <v>1</v>
      </c>
    </row>
    <row r="1248" spans="1:8" x14ac:dyDescent="0.25">
      <c r="A1248" s="6">
        <v>2585</v>
      </c>
      <c r="B1248" s="9" t="s">
        <v>20251</v>
      </c>
      <c r="C1248" s="6" t="s">
        <v>18997</v>
      </c>
      <c r="D1248" s="11">
        <f t="shared" si="38"/>
        <v>233.62</v>
      </c>
      <c r="F1248" s="802">
        <v>233.62</v>
      </c>
      <c r="G1248" s="802">
        <v>233.62</v>
      </c>
      <c r="H1248" t="b">
        <f t="shared" si="39"/>
        <v>1</v>
      </c>
    </row>
    <row r="1249" spans="1:8" x14ac:dyDescent="0.25">
      <c r="A1249" s="4">
        <v>12008</v>
      </c>
      <c r="B1249" s="8" t="s">
        <v>20252</v>
      </c>
      <c r="C1249" s="4" t="s">
        <v>18997</v>
      </c>
      <c r="D1249" s="11">
        <f t="shared" si="38"/>
        <v>125.35</v>
      </c>
      <c r="F1249" s="803">
        <v>125.35</v>
      </c>
      <c r="G1249" s="803">
        <v>125.35</v>
      </c>
      <c r="H1249" t="b">
        <f t="shared" si="39"/>
        <v>1</v>
      </c>
    </row>
    <row r="1250" spans="1:8" x14ac:dyDescent="0.25">
      <c r="A1250" s="6">
        <v>2582</v>
      </c>
      <c r="B1250" s="9" t="s">
        <v>20253</v>
      </c>
      <c r="C1250" s="6" t="s">
        <v>18997</v>
      </c>
      <c r="D1250" s="11">
        <f t="shared" si="38"/>
        <v>37.33</v>
      </c>
      <c r="F1250" s="802">
        <v>37.33</v>
      </c>
      <c r="G1250" s="802">
        <v>37.33</v>
      </c>
      <c r="H1250" t="b">
        <f t="shared" si="39"/>
        <v>1</v>
      </c>
    </row>
    <row r="1251" spans="1:8" x14ac:dyDescent="0.25">
      <c r="A1251" s="4">
        <v>2597</v>
      </c>
      <c r="B1251" s="8" t="s">
        <v>20254</v>
      </c>
      <c r="C1251" s="4" t="s">
        <v>18997</v>
      </c>
      <c r="D1251" s="11">
        <f t="shared" si="38"/>
        <v>31.99</v>
      </c>
      <c r="F1251" s="803">
        <v>31.99</v>
      </c>
      <c r="G1251" s="803">
        <v>31.99</v>
      </c>
      <c r="H1251" t="b">
        <f t="shared" si="39"/>
        <v>1</v>
      </c>
    </row>
    <row r="1252" spans="1:8" x14ac:dyDescent="0.25">
      <c r="A1252" s="6">
        <v>2579</v>
      </c>
      <c r="B1252" s="9" t="s">
        <v>20255</v>
      </c>
      <c r="C1252" s="6" t="s">
        <v>18997</v>
      </c>
      <c r="D1252" s="11">
        <f t="shared" si="38"/>
        <v>15.23</v>
      </c>
      <c r="F1252" s="802">
        <v>15.23</v>
      </c>
      <c r="G1252" s="802">
        <v>15.23</v>
      </c>
      <c r="H1252" t="b">
        <f t="shared" si="39"/>
        <v>1</v>
      </c>
    </row>
    <row r="1253" spans="1:8" x14ac:dyDescent="0.25">
      <c r="A1253" s="4">
        <v>2581</v>
      </c>
      <c r="B1253" s="8" t="s">
        <v>20256</v>
      </c>
      <c r="C1253" s="4" t="s">
        <v>18997</v>
      </c>
      <c r="D1253" s="11">
        <f t="shared" si="38"/>
        <v>19.489999999999998</v>
      </c>
      <c r="F1253" s="803">
        <v>19.489999999999998</v>
      </c>
      <c r="G1253" s="803">
        <v>19.489999999999998</v>
      </c>
      <c r="H1253" t="b">
        <f t="shared" si="39"/>
        <v>1</v>
      </c>
    </row>
    <row r="1254" spans="1:8" x14ac:dyDescent="0.25">
      <c r="A1254" s="6">
        <v>2596</v>
      </c>
      <c r="B1254" s="9" t="s">
        <v>20257</v>
      </c>
      <c r="C1254" s="6" t="s">
        <v>18997</v>
      </c>
      <c r="D1254" s="11">
        <f t="shared" si="38"/>
        <v>57.64</v>
      </c>
      <c r="F1254" s="802">
        <v>57.64</v>
      </c>
      <c r="G1254" s="802">
        <v>57.64</v>
      </c>
      <c r="H1254" t="b">
        <f t="shared" si="39"/>
        <v>1</v>
      </c>
    </row>
    <row r="1255" spans="1:8" x14ac:dyDescent="0.25">
      <c r="A1255" s="4">
        <v>2580</v>
      </c>
      <c r="B1255" s="8" t="s">
        <v>20258</v>
      </c>
      <c r="C1255" s="4" t="s">
        <v>18997</v>
      </c>
      <c r="D1255" s="11">
        <f t="shared" si="38"/>
        <v>16.690000000000001</v>
      </c>
      <c r="F1255" s="803">
        <v>16.690000000000001</v>
      </c>
      <c r="G1255" s="803">
        <v>16.690000000000001</v>
      </c>
      <c r="H1255" t="b">
        <f t="shared" si="39"/>
        <v>1</v>
      </c>
    </row>
    <row r="1256" spans="1:8" x14ac:dyDescent="0.25">
      <c r="A1256" s="6">
        <v>2583</v>
      </c>
      <c r="B1256" s="9" t="s">
        <v>20259</v>
      </c>
      <c r="C1256" s="6" t="s">
        <v>18997</v>
      </c>
      <c r="D1256" s="11">
        <f t="shared" si="38"/>
        <v>140.19</v>
      </c>
      <c r="F1256" s="802">
        <v>140.19</v>
      </c>
      <c r="G1256" s="802">
        <v>140.19</v>
      </c>
      <c r="H1256" t="b">
        <f t="shared" si="39"/>
        <v>1</v>
      </c>
    </row>
    <row r="1257" spans="1:8" x14ac:dyDescent="0.25">
      <c r="A1257" s="4">
        <v>2584</v>
      </c>
      <c r="B1257" s="8" t="s">
        <v>20260</v>
      </c>
      <c r="C1257" s="4" t="s">
        <v>18997</v>
      </c>
      <c r="D1257" s="11">
        <f t="shared" si="38"/>
        <v>233.38</v>
      </c>
      <c r="F1257" s="803">
        <v>233.38</v>
      </c>
      <c r="G1257" s="803">
        <v>233.38</v>
      </c>
      <c r="H1257" t="b">
        <f t="shared" si="39"/>
        <v>1</v>
      </c>
    </row>
    <row r="1258" spans="1:8" x14ac:dyDescent="0.25">
      <c r="A1258" s="6">
        <v>12010</v>
      </c>
      <c r="B1258" s="9" t="s">
        <v>20261</v>
      </c>
      <c r="C1258" s="6" t="s">
        <v>18997</v>
      </c>
      <c r="D1258" s="11">
        <f t="shared" si="38"/>
        <v>11.57</v>
      </c>
      <c r="F1258" s="802">
        <v>11.57</v>
      </c>
      <c r="G1258" s="802">
        <v>11.57</v>
      </c>
      <c r="H1258" t="b">
        <f t="shared" si="39"/>
        <v>1</v>
      </c>
    </row>
    <row r="1259" spans="1:8" x14ac:dyDescent="0.25">
      <c r="A1259" s="4">
        <v>39329</v>
      </c>
      <c r="B1259" s="8" t="s">
        <v>20262</v>
      </c>
      <c r="C1259" s="4" t="s">
        <v>18997</v>
      </c>
      <c r="D1259" s="11">
        <f t="shared" si="38"/>
        <v>12.1</v>
      </c>
      <c r="F1259" s="803">
        <v>12.1</v>
      </c>
      <c r="G1259" s="803">
        <v>12.1</v>
      </c>
      <c r="H1259" t="b">
        <f t="shared" si="39"/>
        <v>1</v>
      </c>
    </row>
    <row r="1260" spans="1:8" x14ac:dyDescent="0.25">
      <c r="A1260" s="6">
        <v>39330</v>
      </c>
      <c r="B1260" s="9" t="s">
        <v>20263</v>
      </c>
      <c r="C1260" s="6" t="s">
        <v>18997</v>
      </c>
      <c r="D1260" s="11">
        <f t="shared" si="38"/>
        <v>12.73</v>
      </c>
      <c r="F1260" s="802">
        <v>12.73</v>
      </c>
      <c r="G1260" s="802">
        <v>12.73</v>
      </c>
      <c r="H1260" t="b">
        <f t="shared" si="39"/>
        <v>1</v>
      </c>
    </row>
    <row r="1261" spans="1:8" x14ac:dyDescent="0.25">
      <c r="A1261" s="4">
        <v>39332</v>
      </c>
      <c r="B1261" s="8" t="s">
        <v>20264</v>
      </c>
      <c r="C1261" s="4" t="s">
        <v>18997</v>
      </c>
      <c r="D1261" s="11">
        <f t="shared" si="38"/>
        <v>14.23</v>
      </c>
      <c r="F1261" s="803">
        <v>14.23</v>
      </c>
      <c r="G1261" s="803">
        <v>14.23</v>
      </c>
      <c r="H1261" t="b">
        <f t="shared" si="39"/>
        <v>1</v>
      </c>
    </row>
    <row r="1262" spans="1:8" x14ac:dyDescent="0.25">
      <c r="A1262" s="6">
        <v>39331</v>
      </c>
      <c r="B1262" s="9" t="s">
        <v>20265</v>
      </c>
      <c r="C1262" s="6" t="s">
        <v>18997</v>
      </c>
      <c r="D1262" s="11">
        <f t="shared" si="38"/>
        <v>11.33</v>
      </c>
      <c r="F1262" s="802">
        <v>11.33</v>
      </c>
      <c r="G1262" s="802">
        <v>11.33</v>
      </c>
      <c r="H1262" t="b">
        <f t="shared" si="39"/>
        <v>1</v>
      </c>
    </row>
    <row r="1263" spans="1:8" x14ac:dyDescent="0.25">
      <c r="A1263" s="4">
        <v>39333</v>
      </c>
      <c r="B1263" s="8" t="s">
        <v>20266</v>
      </c>
      <c r="C1263" s="4" t="s">
        <v>18997</v>
      </c>
      <c r="D1263" s="11">
        <f t="shared" si="38"/>
        <v>11.04</v>
      </c>
      <c r="F1263" s="803">
        <v>11.04</v>
      </c>
      <c r="G1263" s="803">
        <v>11.04</v>
      </c>
      <c r="H1263" t="b">
        <f t="shared" si="39"/>
        <v>1</v>
      </c>
    </row>
    <row r="1264" spans="1:8" x14ac:dyDescent="0.25">
      <c r="A1264" s="6">
        <v>39335</v>
      </c>
      <c r="B1264" s="9" t="s">
        <v>20267</v>
      </c>
      <c r="C1264" s="6" t="s">
        <v>18997</v>
      </c>
      <c r="D1264" s="11">
        <f t="shared" si="38"/>
        <v>12.78</v>
      </c>
      <c r="F1264" s="802">
        <v>12.78</v>
      </c>
      <c r="G1264" s="802">
        <v>12.78</v>
      </c>
      <c r="H1264" t="b">
        <f t="shared" si="39"/>
        <v>1</v>
      </c>
    </row>
    <row r="1265" spans="1:8" x14ac:dyDescent="0.25">
      <c r="A1265" s="4">
        <v>39334</v>
      </c>
      <c r="B1265" s="8" t="s">
        <v>20268</v>
      </c>
      <c r="C1265" s="4" t="s">
        <v>18997</v>
      </c>
      <c r="D1265" s="11">
        <f t="shared" si="38"/>
        <v>10.16</v>
      </c>
      <c r="F1265" s="803">
        <v>10.16</v>
      </c>
      <c r="G1265" s="803">
        <v>10.16</v>
      </c>
      <c r="H1265" t="b">
        <f t="shared" si="39"/>
        <v>1</v>
      </c>
    </row>
    <row r="1266" spans="1:8" x14ac:dyDescent="0.25">
      <c r="A1266" s="6">
        <v>12016</v>
      </c>
      <c r="B1266" s="9" t="s">
        <v>20269</v>
      </c>
      <c r="C1266" s="6" t="s">
        <v>18997</v>
      </c>
      <c r="D1266" s="11">
        <f t="shared" si="38"/>
        <v>12.75</v>
      </c>
      <c r="F1266" s="802">
        <v>12.75</v>
      </c>
      <c r="G1266" s="802">
        <v>12.75</v>
      </c>
      <c r="H1266" t="b">
        <f t="shared" si="39"/>
        <v>1</v>
      </c>
    </row>
    <row r="1267" spans="1:8" x14ac:dyDescent="0.25">
      <c r="A1267" s="4">
        <v>12015</v>
      </c>
      <c r="B1267" s="8" t="s">
        <v>20270</v>
      </c>
      <c r="C1267" s="4" t="s">
        <v>18997</v>
      </c>
      <c r="D1267" s="11">
        <f t="shared" si="38"/>
        <v>14.84</v>
      </c>
      <c r="F1267" s="803">
        <v>14.84</v>
      </c>
      <c r="G1267" s="803">
        <v>14.84</v>
      </c>
      <c r="H1267" t="b">
        <f t="shared" si="39"/>
        <v>1</v>
      </c>
    </row>
    <row r="1268" spans="1:8" x14ac:dyDescent="0.25">
      <c r="A1268" s="6">
        <v>12020</v>
      </c>
      <c r="B1268" s="9" t="s">
        <v>20271</v>
      </c>
      <c r="C1268" s="6" t="s">
        <v>18997</v>
      </c>
      <c r="D1268" s="11">
        <f t="shared" si="38"/>
        <v>12.75</v>
      </c>
      <c r="F1268" s="802">
        <v>12.75</v>
      </c>
      <c r="G1268" s="802">
        <v>12.75</v>
      </c>
      <c r="H1268" t="b">
        <f t="shared" si="39"/>
        <v>1</v>
      </c>
    </row>
    <row r="1269" spans="1:8" x14ac:dyDescent="0.25">
      <c r="A1269" s="4">
        <v>12019</v>
      </c>
      <c r="B1269" s="8" t="s">
        <v>20272</v>
      </c>
      <c r="C1269" s="4" t="s">
        <v>18997</v>
      </c>
      <c r="D1269" s="11">
        <f t="shared" si="38"/>
        <v>14.84</v>
      </c>
      <c r="F1269" s="803">
        <v>14.84</v>
      </c>
      <c r="G1269" s="803">
        <v>14.84</v>
      </c>
      <c r="H1269" t="b">
        <f t="shared" si="39"/>
        <v>1</v>
      </c>
    </row>
    <row r="1270" spans="1:8" x14ac:dyDescent="0.25">
      <c r="A1270" s="6">
        <v>39336</v>
      </c>
      <c r="B1270" s="9" t="s">
        <v>20273</v>
      </c>
      <c r="C1270" s="6" t="s">
        <v>18997</v>
      </c>
      <c r="D1270" s="11">
        <f t="shared" si="38"/>
        <v>12.73</v>
      </c>
      <c r="F1270" s="802">
        <v>12.73</v>
      </c>
      <c r="G1270" s="802">
        <v>12.73</v>
      </c>
      <c r="H1270" t="b">
        <f t="shared" si="39"/>
        <v>1</v>
      </c>
    </row>
    <row r="1271" spans="1:8" x14ac:dyDescent="0.25">
      <c r="A1271" s="4">
        <v>39338</v>
      </c>
      <c r="B1271" s="8" t="s">
        <v>20274</v>
      </c>
      <c r="C1271" s="4" t="s">
        <v>18997</v>
      </c>
      <c r="D1271" s="11">
        <f t="shared" si="38"/>
        <v>14.23</v>
      </c>
      <c r="F1271" s="803">
        <v>14.23</v>
      </c>
      <c r="G1271" s="803">
        <v>14.23</v>
      </c>
      <c r="H1271" t="b">
        <f t="shared" si="39"/>
        <v>1</v>
      </c>
    </row>
    <row r="1272" spans="1:8" x14ac:dyDescent="0.25">
      <c r="A1272" s="6">
        <v>39337</v>
      </c>
      <c r="B1272" s="9" t="s">
        <v>20275</v>
      </c>
      <c r="C1272" s="6" t="s">
        <v>18997</v>
      </c>
      <c r="D1272" s="11">
        <f t="shared" si="38"/>
        <v>11.33</v>
      </c>
      <c r="F1272" s="802">
        <v>11.33</v>
      </c>
      <c r="G1272" s="802">
        <v>11.33</v>
      </c>
      <c r="H1272" t="b">
        <f t="shared" si="39"/>
        <v>1</v>
      </c>
    </row>
    <row r="1273" spans="1:8" x14ac:dyDescent="0.25">
      <c r="A1273" s="4">
        <v>39341</v>
      </c>
      <c r="B1273" s="8" t="s">
        <v>20276</v>
      </c>
      <c r="C1273" s="4" t="s">
        <v>18997</v>
      </c>
      <c r="D1273" s="11">
        <f t="shared" si="38"/>
        <v>18.55</v>
      </c>
      <c r="F1273" s="803">
        <v>18.55</v>
      </c>
      <c r="G1273" s="803">
        <v>18.55</v>
      </c>
      <c r="H1273" t="b">
        <f t="shared" si="39"/>
        <v>1</v>
      </c>
    </row>
    <row r="1274" spans="1:8" x14ac:dyDescent="0.25">
      <c r="A1274" s="6">
        <v>39340</v>
      </c>
      <c r="B1274" s="9" t="s">
        <v>20277</v>
      </c>
      <c r="C1274" s="6" t="s">
        <v>18997</v>
      </c>
      <c r="D1274" s="11">
        <f t="shared" si="38"/>
        <v>13.62</v>
      </c>
      <c r="F1274" s="802">
        <v>13.62</v>
      </c>
      <c r="G1274" s="802">
        <v>13.62</v>
      </c>
      <c r="H1274" t="b">
        <f t="shared" si="39"/>
        <v>1</v>
      </c>
    </row>
    <row r="1275" spans="1:8" x14ac:dyDescent="0.25">
      <c r="A1275" s="4">
        <v>12025</v>
      </c>
      <c r="B1275" s="8" t="s">
        <v>20278</v>
      </c>
      <c r="C1275" s="4" t="s">
        <v>18997</v>
      </c>
      <c r="D1275" s="11">
        <f t="shared" si="38"/>
        <v>14.07</v>
      </c>
      <c r="F1275" s="803">
        <v>14.07</v>
      </c>
      <c r="G1275" s="803">
        <v>14.07</v>
      </c>
      <c r="H1275" t="b">
        <f t="shared" si="39"/>
        <v>1</v>
      </c>
    </row>
    <row r="1276" spans="1:8" x14ac:dyDescent="0.25">
      <c r="A1276" s="6">
        <v>39342</v>
      </c>
      <c r="B1276" s="9" t="s">
        <v>20279</v>
      </c>
      <c r="C1276" s="6" t="s">
        <v>18997</v>
      </c>
      <c r="D1276" s="11">
        <f t="shared" si="38"/>
        <v>18.55</v>
      </c>
      <c r="F1276" s="802">
        <v>18.55</v>
      </c>
      <c r="G1276" s="802">
        <v>18.55</v>
      </c>
      <c r="H1276" t="b">
        <f t="shared" si="39"/>
        <v>1</v>
      </c>
    </row>
    <row r="1277" spans="1:8" x14ac:dyDescent="0.25">
      <c r="A1277" s="4">
        <v>39343</v>
      </c>
      <c r="B1277" s="8" t="s">
        <v>20280</v>
      </c>
      <c r="C1277" s="4" t="s">
        <v>18997</v>
      </c>
      <c r="D1277" s="11">
        <f t="shared" si="38"/>
        <v>15.66</v>
      </c>
      <c r="F1277" s="803">
        <v>15.66</v>
      </c>
      <c r="G1277" s="803">
        <v>15.66</v>
      </c>
      <c r="H1277" t="b">
        <f t="shared" si="39"/>
        <v>1</v>
      </c>
    </row>
    <row r="1278" spans="1:8" x14ac:dyDescent="0.25">
      <c r="A1278" s="6">
        <v>39345</v>
      </c>
      <c r="B1278" s="9" t="s">
        <v>20281</v>
      </c>
      <c r="C1278" s="6" t="s">
        <v>18997</v>
      </c>
      <c r="D1278" s="11">
        <f t="shared" si="38"/>
        <v>21.2</v>
      </c>
      <c r="F1278" s="802">
        <v>21.2</v>
      </c>
      <c r="G1278" s="802">
        <v>21.2</v>
      </c>
      <c r="H1278" t="b">
        <f t="shared" si="39"/>
        <v>1</v>
      </c>
    </row>
    <row r="1279" spans="1:8" x14ac:dyDescent="0.25">
      <c r="A1279" s="4">
        <v>39344</v>
      </c>
      <c r="B1279" s="8" t="s">
        <v>20282</v>
      </c>
      <c r="C1279" s="4" t="s">
        <v>18997</v>
      </c>
      <c r="D1279" s="11">
        <f t="shared" si="38"/>
        <v>15.14</v>
      </c>
      <c r="F1279" s="803">
        <v>15.14</v>
      </c>
      <c r="G1279" s="803">
        <v>15.14</v>
      </c>
      <c r="H1279" t="b">
        <f t="shared" si="39"/>
        <v>1</v>
      </c>
    </row>
    <row r="1280" spans="1:8" x14ac:dyDescent="0.25">
      <c r="A1280" s="6">
        <v>12623</v>
      </c>
      <c r="B1280" s="9" t="s">
        <v>20283</v>
      </c>
      <c r="C1280" s="6" t="s">
        <v>1349</v>
      </c>
      <c r="D1280" s="11">
        <f t="shared" si="38"/>
        <v>39.340000000000003</v>
      </c>
      <c r="F1280" s="802">
        <v>39.340000000000003</v>
      </c>
      <c r="G1280" s="802">
        <v>39.340000000000003</v>
      </c>
      <c r="H1280" t="b">
        <f t="shared" si="39"/>
        <v>1</v>
      </c>
    </row>
    <row r="1281" spans="1:8" x14ac:dyDescent="0.25">
      <c r="A1281" s="4">
        <v>34498</v>
      </c>
      <c r="B1281" s="8" t="s">
        <v>20284</v>
      </c>
      <c r="C1281" s="4" t="s">
        <v>18997</v>
      </c>
      <c r="D1281" s="11">
        <f t="shared" si="38"/>
        <v>109.28</v>
      </c>
      <c r="F1281" s="803">
        <v>109.28</v>
      </c>
      <c r="G1281" s="803">
        <v>109.28</v>
      </c>
      <c r="H1281" t="b">
        <f t="shared" si="39"/>
        <v>1</v>
      </c>
    </row>
    <row r="1282" spans="1:8" x14ac:dyDescent="0.25">
      <c r="A1282" s="6">
        <v>13244</v>
      </c>
      <c r="B1282" s="9" t="s">
        <v>20285</v>
      </c>
      <c r="C1282" s="6" t="s">
        <v>18997</v>
      </c>
      <c r="D1282" s="11">
        <f t="shared" si="38"/>
        <v>46</v>
      </c>
      <c r="F1282" s="802">
        <v>46</v>
      </c>
      <c r="G1282" s="802">
        <v>46</v>
      </c>
      <c r="H1282" t="b">
        <f t="shared" si="39"/>
        <v>1</v>
      </c>
    </row>
    <row r="1283" spans="1:8" x14ac:dyDescent="0.25">
      <c r="A1283" s="4">
        <v>38998</v>
      </c>
      <c r="B1283" s="8" t="s">
        <v>20286</v>
      </c>
      <c r="C1283" s="4" t="s">
        <v>18997</v>
      </c>
      <c r="D1283" s="11">
        <f t="shared" ref="D1283:D1346" si="40">IF($J$2=$F$1,F1283,G1283)</f>
        <v>9.9700000000000006</v>
      </c>
      <c r="F1283" s="803">
        <v>9.9700000000000006</v>
      </c>
      <c r="G1283" s="803">
        <v>9.9700000000000006</v>
      </c>
      <c r="H1283" t="b">
        <f t="shared" ref="H1283:H1346" si="41">F1283=G1283</f>
        <v>1</v>
      </c>
    </row>
    <row r="1284" spans="1:8" x14ac:dyDescent="0.25">
      <c r="A1284" s="6">
        <v>38999</v>
      </c>
      <c r="B1284" s="9" t="s">
        <v>20287</v>
      </c>
      <c r="C1284" s="6" t="s">
        <v>18997</v>
      </c>
      <c r="D1284" s="11">
        <f t="shared" si="40"/>
        <v>25.2</v>
      </c>
      <c r="F1284" s="802">
        <v>25.2</v>
      </c>
      <c r="G1284" s="802">
        <v>25.2</v>
      </c>
      <c r="H1284" t="b">
        <f t="shared" si="41"/>
        <v>1</v>
      </c>
    </row>
    <row r="1285" spans="1:8" x14ac:dyDescent="0.25">
      <c r="A1285" s="4">
        <v>38996</v>
      </c>
      <c r="B1285" s="8" t="s">
        <v>20288</v>
      </c>
      <c r="C1285" s="4" t="s">
        <v>18997</v>
      </c>
      <c r="D1285" s="11">
        <f t="shared" si="40"/>
        <v>17.809999999999999</v>
      </c>
      <c r="F1285" s="803">
        <v>17.809999999999999</v>
      </c>
      <c r="G1285" s="803">
        <v>17.809999999999999</v>
      </c>
      <c r="H1285" t="b">
        <f t="shared" si="41"/>
        <v>1</v>
      </c>
    </row>
    <row r="1286" spans="1:8" x14ac:dyDescent="0.25">
      <c r="A1286" s="6">
        <v>44173</v>
      </c>
      <c r="B1286" s="9" t="s">
        <v>20289</v>
      </c>
      <c r="C1286" s="6" t="s">
        <v>18997</v>
      </c>
      <c r="D1286" s="11">
        <f t="shared" si="40"/>
        <v>17.32</v>
      </c>
      <c r="F1286" s="802">
        <v>17.32</v>
      </c>
      <c r="G1286" s="802">
        <v>17.32</v>
      </c>
      <c r="H1286" t="b">
        <f t="shared" si="41"/>
        <v>1</v>
      </c>
    </row>
    <row r="1287" spans="1:8" x14ac:dyDescent="0.25">
      <c r="A1287" s="4">
        <v>44174</v>
      </c>
      <c r="B1287" s="8" t="s">
        <v>20290</v>
      </c>
      <c r="C1287" s="4" t="s">
        <v>18997</v>
      </c>
      <c r="D1287" s="11">
        <f t="shared" si="40"/>
        <v>28.36</v>
      </c>
      <c r="F1287" s="803">
        <v>28.36</v>
      </c>
      <c r="G1287" s="803">
        <v>28.36</v>
      </c>
      <c r="H1287" t="b">
        <f t="shared" si="41"/>
        <v>1</v>
      </c>
    </row>
    <row r="1288" spans="1:8" x14ac:dyDescent="0.25">
      <c r="A1288" s="6">
        <v>38997</v>
      </c>
      <c r="B1288" s="9" t="s">
        <v>20291</v>
      </c>
      <c r="C1288" s="6" t="s">
        <v>18997</v>
      </c>
      <c r="D1288" s="11">
        <f t="shared" si="40"/>
        <v>25.48</v>
      </c>
      <c r="F1288" s="802">
        <v>25.48</v>
      </c>
      <c r="G1288" s="802">
        <v>25.48</v>
      </c>
      <c r="H1288" t="b">
        <f t="shared" si="41"/>
        <v>1</v>
      </c>
    </row>
    <row r="1289" spans="1:8" x14ac:dyDescent="0.25">
      <c r="A1289" s="4">
        <v>39600</v>
      </c>
      <c r="B1289" s="8" t="s">
        <v>20292</v>
      </c>
      <c r="C1289" s="4" t="s">
        <v>18997</v>
      </c>
      <c r="D1289" s="11">
        <f t="shared" si="40"/>
        <v>17.77</v>
      </c>
      <c r="F1289" s="803">
        <v>17.77</v>
      </c>
      <c r="G1289" s="803">
        <v>17.77</v>
      </c>
      <c r="H1289" t="b">
        <f t="shared" si="41"/>
        <v>1</v>
      </c>
    </row>
    <row r="1290" spans="1:8" x14ac:dyDescent="0.25">
      <c r="A1290" s="6">
        <v>39601</v>
      </c>
      <c r="B1290" s="9" t="s">
        <v>20293</v>
      </c>
      <c r="C1290" s="6" t="s">
        <v>18997</v>
      </c>
      <c r="D1290" s="11">
        <f t="shared" si="40"/>
        <v>37.700000000000003</v>
      </c>
      <c r="F1290" s="802">
        <v>37.700000000000003</v>
      </c>
      <c r="G1290" s="802">
        <v>37.700000000000003</v>
      </c>
      <c r="H1290" t="b">
        <f t="shared" si="41"/>
        <v>1</v>
      </c>
    </row>
    <row r="1291" spans="1:8" x14ac:dyDescent="0.25">
      <c r="A1291" s="4">
        <v>39862</v>
      </c>
      <c r="B1291" s="8" t="s">
        <v>20294</v>
      </c>
      <c r="C1291" s="4" t="s">
        <v>18997</v>
      </c>
      <c r="D1291" s="11">
        <f t="shared" si="40"/>
        <v>13.13</v>
      </c>
      <c r="F1291" s="803">
        <v>13.13</v>
      </c>
      <c r="G1291" s="803">
        <v>13.13</v>
      </c>
      <c r="H1291" t="b">
        <f t="shared" si="41"/>
        <v>1</v>
      </c>
    </row>
    <row r="1292" spans="1:8" x14ac:dyDescent="0.25">
      <c r="A1292" s="6">
        <v>39863</v>
      </c>
      <c r="B1292" s="9" t="s">
        <v>20295</v>
      </c>
      <c r="C1292" s="6" t="s">
        <v>18997</v>
      </c>
      <c r="D1292" s="11">
        <f t="shared" si="40"/>
        <v>13.31</v>
      </c>
      <c r="F1292" s="802">
        <v>13.31</v>
      </c>
      <c r="G1292" s="802">
        <v>13.31</v>
      </c>
      <c r="H1292" t="b">
        <f t="shared" si="41"/>
        <v>1</v>
      </c>
    </row>
    <row r="1293" spans="1:8" x14ac:dyDescent="0.25">
      <c r="A1293" s="4">
        <v>39864</v>
      </c>
      <c r="B1293" s="8" t="s">
        <v>20296</v>
      </c>
      <c r="C1293" s="4" t="s">
        <v>18997</v>
      </c>
      <c r="D1293" s="11">
        <f t="shared" si="40"/>
        <v>16.52</v>
      </c>
      <c r="F1293" s="803">
        <v>16.52</v>
      </c>
      <c r="G1293" s="803">
        <v>16.52</v>
      </c>
      <c r="H1293" t="b">
        <f t="shared" si="41"/>
        <v>1</v>
      </c>
    </row>
    <row r="1294" spans="1:8" x14ac:dyDescent="0.25">
      <c r="A1294" s="6">
        <v>39865</v>
      </c>
      <c r="B1294" s="9" t="s">
        <v>20297</v>
      </c>
      <c r="C1294" s="6" t="s">
        <v>18997</v>
      </c>
      <c r="D1294" s="11">
        <f t="shared" si="40"/>
        <v>23.29</v>
      </c>
      <c r="F1294" s="802">
        <v>23.29</v>
      </c>
      <c r="G1294" s="802">
        <v>23.29</v>
      </c>
      <c r="H1294" t="b">
        <f t="shared" si="41"/>
        <v>1</v>
      </c>
    </row>
    <row r="1295" spans="1:8" ht="30" x14ac:dyDescent="0.25">
      <c r="A1295" s="4">
        <v>2517</v>
      </c>
      <c r="B1295" s="8" t="s">
        <v>20298</v>
      </c>
      <c r="C1295" s="4" t="s">
        <v>18997</v>
      </c>
      <c r="D1295" s="11">
        <f t="shared" si="40"/>
        <v>23.25</v>
      </c>
      <c r="F1295" s="803">
        <v>23.25</v>
      </c>
      <c r="G1295" s="803">
        <v>23.25</v>
      </c>
      <c r="H1295" t="b">
        <f t="shared" si="41"/>
        <v>1</v>
      </c>
    </row>
    <row r="1296" spans="1:8" ht="30" x14ac:dyDescent="0.25">
      <c r="A1296" s="6">
        <v>2522</v>
      </c>
      <c r="B1296" s="9" t="s">
        <v>20299</v>
      </c>
      <c r="C1296" s="6" t="s">
        <v>18997</v>
      </c>
      <c r="D1296" s="11">
        <f t="shared" si="40"/>
        <v>15.03</v>
      </c>
      <c r="F1296" s="802">
        <v>15.03</v>
      </c>
      <c r="G1296" s="802">
        <v>15.03</v>
      </c>
      <c r="H1296" t="b">
        <f t="shared" si="41"/>
        <v>1</v>
      </c>
    </row>
    <row r="1297" spans="1:8" ht="30" x14ac:dyDescent="0.25">
      <c r="A1297" s="4">
        <v>2548</v>
      </c>
      <c r="B1297" s="8" t="s">
        <v>20300</v>
      </c>
      <c r="C1297" s="4" t="s">
        <v>18997</v>
      </c>
      <c r="D1297" s="11">
        <f t="shared" si="40"/>
        <v>9.24</v>
      </c>
      <c r="F1297" s="803">
        <v>9.24</v>
      </c>
      <c r="G1297" s="803">
        <v>9.24</v>
      </c>
      <c r="H1297" t="b">
        <f t="shared" si="41"/>
        <v>1</v>
      </c>
    </row>
    <row r="1298" spans="1:8" x14ac:dyDescent="0.25">
      <c r="A1298" s="6">
        <v>2516</v>
      </c>
      <c r="B1298" s="9" t="s">
        <v>20301</v>
      </c>
      <c r="C1298" s="6" t="s">
        <v>18997</v>
      </c>
      <c r="D1298" s="11">
        <f t="shared" si="40"/>
        <v>12.06</v>
      </c>
      <c r="F1298" s="802">
        <v>12.06</v>
      </c>
      <c r="G1298" s="802">
        <v>12.06</v>
      </c>
      <c r="H1298" t="b">
        <f t="shared" si="41"/>
        <v>1</v>
      </c>
    </row>
    <row r="1299" spans="1:8" ht="30" x14ac:dyDescent="0.25">
      <c r="A1299" s="4">
        <v>2518</v>
      </c>
      <c r="B1299" s="8" t="s">
        <v>20302</v>
      </c>
      <c r="C1299" s="4" t="s">
        <v>18997</v>
      </c>
      <c r="D1299" s="11">
        <f t="shared" si="40"/>
        <v>110.68</v>
      </c>
      <c r="F1299" s="803">
        <v>110.68</v>
      </c>
      <c r="G1299" s="803">
        <v>110.68</v>
      </c>
      <c r="H1299" t="b">
        <f t="shared" si="41"/>
        <v>1</v>
      </c>
    </row>
    <row r="1300" spans="1:8" x14ac:dyDescent="0.25">
      <c r="A1300" s="6">
        <v>2521</v>
      </c>
      <c r="B1300" s="9" t="s">
        <v>20303</v>
      </c>
      <c r="C1300" s="6" t="s">
        <v>18997</v>
      </c>
      <c r="D1300" s="11">
        <f t="shared" si="40"/>
        <v>47.11</v>
      </c>
      <c r="F1300" s="802">
        <v>47.11</v>
      </c>
      <c r="G1300" s="802">
        <v>47.11</v>
      </c>
      <c r="H1300" t="b">
        <f t="shared" si="41"/>
        <v>1</v>
      </c>
    </row>
    <row r="1301" spans="1:8" ht="30" x14ac:dyDescent="0.25">
      <c r="A1301" s="4">
        <v>2515</v>
      </c>
      <c r="B1301" s="8" t="s">
        <v>20304</v>
      </c>
      <c r="C1301" s="4" t="s">
        <v>18997</v>
      </c>
      <c r="D1301" s="11">
        <f t="shared" si="40"/>
        <v>10.039999999999999</v>
      </c>
      <c r="F1301" s="803">
        <v>10.039999999999999</v>
      </c>
      <c r="G1301" s="803">
        <v>10.039999999999999</v>
      </c>
      <c r="H1301" t="b">
        <f t="shared" si="41"/>
        <v>1</v>
      </c>
    </row>
    <row r="1302" spans="1:8" x14ac:dyDescent="0.25">
      <c r="A1302" s="6">
        <v>2519</v>
      </c>
      <c r="B1302" s="9" t="s">
        <v>20305</v>
      </c>
      <c r="C1302" s="6" t="s">
        <v>18997</v>
      </c>
      <c r="D1302" s="11">
        <f t="shared" si="40"/>
        <v>133.46</v>
      </c>
      <c r="F1302" s="802">
        <v>133.46</v>
      </c>
      <c r="G1302" s="802">
        <v>133.46</v>
      </c>
      <c r="H1302" t="b">
        <f t="shared" si="41"/>
        <v>1</v>
      </c>
    </row>
    <row r="1303" spans="1:8" x14ac:dyDescent="0.25">
      <c r="A1303" s="4">
        <v>2520</v>
      </c>
      <c r="B1303" s="8" t="s">
        <v>20306</v>
      </c>
      <c r="C1303" s="4" t="s">
        <v>18997</v>
      </c>
      <c r="D1303" s="11">
        <f t="shared" si="40"/>
        <v>245.64</v>
      </c>
      <c r="F1303" s="803">
        <v>245.64</v>
      </c>
      <c r="G1303" s="803">
        <v>245.64</v>
      </c>
      <c r="H1303" t="b">
        <f t="shared" si="41"/>
        <v>1</v>
      </c>
    </row>
    <row r="1304" spans="1:8" x14ac:dyDescent="0.25">
      <c r="A1304" s="6">
        <v>1602</v>
      </c>
      <c r="B1304" s="9" t="s">
        <v>20307</v>
      </c>
      <c r="C1304" s="6" t="s">
        <v>18997</v>
      </c>
      <c r="D1304" s="11">
        <f t="shared" si="40"/>
        <v>63.25</v>
      </c>
      <c r="F1304" s="802">
        <v>63.25</v>
      </c>
      <c r="G1304" s="802">
        <v>63.25</v>
      </c>
      <c r="H1304" t="b">
        <f t="shared" si="41"/>
        <v>1</v>
      </c>
    </row>
    <row r="1305" spans="1:8" x14ac:dyDescent="0.25">
      <c r="A1305" s="4">
        <v>1601</v>
      </c>
      <c r="B1305" s="8" t="s">
        <v>20308</v>
      </c>
      <c r="C1305" s="4" t="s">
        <v>18997</v>
      </c>
      <c r="D1305" s="11">
        <f t="shared" si="40"/>
        <v>56.37</v>
      </c>
      <c r="F1305" s="803">
        <v>56.37</v>
      </c>
      <c r="G1305" s="803">
        <v>56.37</v>
      </c>
      <c r="H1305" t="b">
        <f t="shared" si="41"/>
        <v>1</v>
      </c>
    </row>
    <row r="1306" spans="1:8" x14ac:dyDescent="0.25">
      <c r="A1306" s="6">
        <v>1598</v>
      </c>
      <c r="B1306" s="9" t="s">
        <v>20309</v>
      </c>
      <c r="C1306" s="6" t="s">
        <v>18997</v>
      </c>
      <c r="D1306" s="11">
        <f t="shared" si="40"/>
        <v>16.68</v>
      </c>
      <c r="F1306" s="802">
        <v>16.68</v>
      </c>
      <c r="G1306" s="802">
        <v>16.68</v>
      </c>
      <c r="H1306" t="b">
        <f t="shared" si="41"/>
        <v>1</v>
      </c>
    </row>
    <row r="1307" spans="1:8" x14ac:dyDescent="0.25">
      <c r="A1307" s="4">
        <v>1600</v>
      </c>
      <c r="B1307" s="8" t="s">
        <v>20310</v>
      </c>
      <c r="C1307" s="4" t="s">
        <v>18997</v>
      </c>
      <c r="D1307" s="11">
        <f t="shared" si="40"/>
        <v>24.62</v>
      </c>
      <c r="F1307" s="803">
        <v>24.62</v>
      </c>
      <c r="G1307" s="803">
        <v>24.62</v>
      </c>
      <c r="H1307" t="b">
        <f t="shared" si="41"/>
        <v>1</v>
      </c>
    </row>
    <row r="1308" spans="1:8" x14ac:dyDescent="0.25">
      <c r="A1308" s="6">
        <v>1603</v>
      </c>
      <c r="B1308" s="9" t="s">
        <v>20311</v>
      </c>
      <c r="C1308" s="6" t="s">
        <v>18997</v>
      </c>
      <c r="D1308" s="11">
        <f t="shared" si="40"/>
        <v>95.49</v>
      </c>
      <c r="F1308" s="802">
        <v>95.49</v>
      </c>
      <c r="G1308" s="802">
        <v>95.49</v>
      </c>
      <c r="H1308" t="b">
        <f t="shared" si="41"/>
        <v>1</v>
      </c>
    </row>
    <row r="1309" spans="1:8" x14ac:dyDescent="0.25">
      <c r="A1309" s="4">
        <v>1599</v>
      </c>
      <c r="B1309" s="8" t="s">
        <v>20312</v>
      </c>
      <c r="C1309" s="4" t="s">
        <v>18997</v>
      </c>
      <c r="D1309" s="11">
        <f t="shared" si="40"/>
        <v>19.36</v>
      </c>
      <c r="F1309" s="803">
        <v>19.36</v>
      </c>
      <c r="G1309" s="803">
        <v>19.36</v>
      </c>
      <c r="H1309" t="b">
        <f t="shared" si="41"/>
        <v>1</v>
      </c>
    </row>
    <row r="1310" spans="1:8" x14ac:dyDescent="0.25">
      <c r="A1310" s="6">
        <v>1597</v>
      </c>
      <c r="B1310" s="9" t="s">
        <v>20313</v>
      </c>
      <c r="C1310" s="6" t="s">
        <v>18997</v>
      </c>
      <c r="D1310" s="11">
        <f t="shared" si="40"/>
        <v>15.68</v>
      </c>
      <c r="F1310" s="802">
        <v>15.68</v>
      </c>
      <c r="G1310" s="802">
        <v>15.68</v>
      </c>
      <c r="H1310" t="b">
        <f t="shared" si="41"/>
        <v>1</v>
      </c>
    </row>
    <row r="1311" spans="1:8" x14ac:dyDescent="0.25">
      <c r="A1311" s="4">
        <v>39602</v>
      </c>
      <c r="B1311" s="8" t="s">
        <v>20314</v>
      </c>
      <c r="C1311" s="4" t="s">
        <v>18997</v>
      </c>
      <c r="D1311" s="11">
        <f t="shared" si="40"/>
        <v>1.88</v>
      </c>
      <c r="F1311" s="803">
        <v>1.88</v>
      </c>
      <c r="G1311" s="803">
        <v>1.88</v>
      </c>
      <c r="H1311" t="b">
        <f t="shared" si="41"/>
        <v>1</v>
      </c>
    </row>
    <row r="1312" spans="1:8" x14ac:dyDescent="0.25">
      <c r="A1312" s="6">
        <v>39603</v>
      </c>
      <c r="B1312" s="9" t="s">
        <v>20315</v>
      </c>
      <c r="C1312" s="6" t="s">
        <v>18997</v>
      </c>
      <c r="D1312" s="11">
        <f t="shared" si="40"/>
        <v>4.01</v>
      </c>
      <c r="F1312" s="802">
        <v>4.01</v>
      </c>
      <c r="G1312" s="802">
        <v>4.01</v>
      </c>
      <c r="H1312" t="b">
        <f t="shared" si="41"/>
        <v>1</v>
      </c>
    </row>
    <row r="1313" spans="1:8" x14ac:dyDescent="0.25">
      <c r="A1313" s="4">
        <v>11821</v>
      </c>
      <c r="B1313" s="8" t="s">
        <v>20316</v>
      </c>
      <c r="C1313" s="4" t="s">
        <v>18997</v>
      </c>
      <c r="D1313" s="11">
        <f t="shared" si="40"/>
        <v>12.88</v>
      </c>
      <c r="F1313" s="803">
        <v>12.88</v>
      </c>
      <c r="G1313" s="803">
        <v>12.88</v>
      </c>
      <c r="H1313" t="b">
        <f t="shared" si="41"/>
        <v>1</v>
      </c>
    </row>
    <row r="1314" spans="1:8" x14ac:dyDescent="0.25">
      <c r="A1314" s="6">
        <v>1562</v>
      </c>
      <c r="B1314" s="9" t="s">
        <v>20317</v>
      </c>
      <c r="C1314" s="6" t="s">
        <v>18997</v>
      </c>
      <c r="D1314" s="11">
        <f t="shared" si="40"/>
        <v>21.1</v>
      </c>
      <c r="F1314" s="802">
        <v>21.1</v>
      </c>
      <c r="G1314" s="802">
        <v>21.1</v>
      </c>
      <c r="H1314" t="b">
        <f t="shared" si="41"/>
        <v>1</v>
      </c>
    </row>
    <row r="1315" spans="1:8" x14ac:dyDescent="0.25">
      <c r="A1315" s="4">
        <v>1563</v>
      </c>
      <c r="B1315" s="8" t="s">
        <v>20318</v>
      </c>
      <c r="C1315" s="4" t="s">
        <v>18997</v>
      </c>
      <c r="D1315" s="11">
        <f t="shared" si="40"/>
        <v>28.31</v>
      </c>
      <c r="F1315" s="803">
        <v>28.31</v>
      </c>
      <c r="G1315" s="803">
        <v>28.31</v>
      </c>
      <c r="H1315" t="b">
        <f t="shared" si="41"/>
        <v>1</v>
      </c>
    </row>
    <row r="1316" spans="1:8" x14ac:dyDescent="0.25">
      <c r="A1316" s="6">
        <v>11856</v>
      </c>
      <c r="B1316" s="9" t="s">
        <v>20319</v>
      </c>
      <c r="C1316" s="6" t="s">
        <v>18997</v>
      </c>
      <c r="D1316" s="11">
        <f t="shared" si="40"/>
        <v>8.44</v>
      </c>
      <c r="F1316" s="802">
        <v>8.44</v>
      </c>
      <c r="G1316" s="802">
        <v>8.44</v>
      </c>
      <c r="H1316" t="b">
        <f t="shared" si="41"/>
        <v>1</v>
      </c>
    </row>
    <row r="1317" spans="1:8" x14ac:dyDescent="0.25">
      <c r="A1317" s="4">
        <v>11857</v>
      </c>
      <c r="B1317" s="8" t="s">
        <v>20320</v>
      </c>
      <c r="C1317" s="4" t="s">
        <v>18997</v>
      </c>
      <c r="D1317" s="11">
        <f t="shared" si="40"/>
        <v>44.42</v>
      </c>
      <c r="F1317" s="803">
        <v>44.42</v>
      </c>
      <c r="G1317" s="803">
        <v>44.42</v>
      </c>
      <c r="H1317" t="b">
        <f t="shared" si="41"/>
        <v>1</v>
      </c>
    </row>
    <row r="1318" spans="1:8" x14ac:dyDescent="0.25">
      <c r="A1318" s="6">
        <v>11858</v>
      </c>
      <c r="B1318" s="9" t="s">
        <v>20321</v>
      </c>
      <c r="C1318" s="6" t="s">
        <v>18997</v>
      </c>
      <c r="D1318" s="11">
        <f t="shared" si="40"/>
        <v>55.13</v>
      </c>
      <c r="F1318" s="802">
        <v>55.13</v>
      </c>
      <c r="G1318" s="802">
        <v>55.13</v>
      </c>
      <c r="H1318" t="b">
        <f t="shared" si="41"/>
        <v>1</v>
      </c>
    </row>
    <row r="1319" spans="1:8" x14ac:dyDescent="0.25">
      <c r="A1319" s="4">
        <v>1539</v>
      </c>
      <c r="B1319" s="8" t="s">
        <v>20322</v>
      </c>
      <c r="C1319" s="4" t="s">
        <v>18997</v>
      </c>
      <c r="D1319" s="11">
        <f t="shared" si="40"/>
        <v>9.92</v>
      </c>
      <c r="F1319" s="803">
        <v>9.92</v>
      </c>
      <c r="G1319" s="803">
        <v>9.92</v>
      </c>
      <c r="H1319" t="b">
        <f t="shared" si="41"/>
        <v>1</v>
      </c>
    </row>
    <row r="1320" spans="1:8" x14ac:dyDescent="0.25">
      <c r="A1320" s="6">
        <v>11859</v>
      </c>
      <c r="B1320" s="9" t="s">
        <v>20323</v>
      </c>
      <c r="C1320" s="6" t="s">
        <v>18997</v>
      </c>
      <c r="D1320" s="11">
        <f t="shared" si="40"/>
        <v>75</v>
      </c>
      <c r="F1320" s="802">
        <v>75</v>
      </c>
      <c r="G1320" s="802">
        <v>75</v>
      </c>
      <c r="H1320" t="b">
        <f t="shared" si="41"/>
        <v>1</v>
      </c>
    </row>
    <row r="1321" spans="1:8" x14ac:dyDescent="0.25">
      <c r="A1321" s="4">
        <v>1550</v>
      </c>
      <c r="B1321" s="8" t="s">
        <v>20324</v>
      </c>
      <c r="C1321" s="4" t="s">
        <v>18997</v>
      </c>
      <c r="D1321" s="11">
        <f t="shared" si="40"/>
        <v>10.46</v>
      </c>
      <c r="F1321" s="803">
        <v>10.46</v>
      </c>
      <c r="G1321" s="803">
        <v>10.46</v>
      </c>
      <c r="H1321" t="b">
        <f t="shared" si="41"/>
        <v>1</v>
      </c>
    </row>
    <row r="1322" spans="1:8" x14ac:dyDescent="0.25">
      <c r="A1322" s="6">
        <v>11854</v>
      </c>
      <c r="B1322" s="9" t="s">
        <v>20325</v>
      </c>
      <c r="C1322" s="6" t="s">
        <v>18997</v>
      </c>
      <c r="D1322" s="11">
        <f t="shared" si="40"/>
        <v>13.07</v>
      </c>
      <c r="F1322" s="802">
        <v>13.07</v>
      </c>
      <c r="G1322" s="802">
        <v>13.07</v>
      </c>
      <c r="H1322" t="b">
        <f t="shared" si="41"/>
        <v>1</v>
      </c>
    </row>
    <row r="1323" spans="1:8" x14ac:dyDescent="0.25">
      <c r="A1323" s="4">
        <v>11862</v>
      </c>
      <c r="B1323" s="8" t="s">
        <v>20326</v>
      </c>
      <c r="C1323" s="4" t="s">
        <v>18997</v>
      </c>
      <c r="D1323" s="11">
        <f t="shared" si="40"/>
        <v>18.34</v>
      </c>
      <c r="F1323" s="803">
        <v>18.34</v>
      </c>
      <c r="G1323" s="803">
        <v>18.34</v>
      </c>
      <c r="H1323" t="b">
        <f t="shared" si="41"/>
        <v>1</v>
      </c>
    </row>
    <row r="1324" spans="1:8" x14ac:dyDescent="0.25">
      <c r="A1324" s="6">
        <v>11863</v>
      </c>
      <c r="B1324" s="9" t="s">
        <v>20327</v>
      </c>
      <c r="C1324" s="6" t="s">
        <v>18997</v>
      </c>
      <c r="D1324" s="11">
        <f t="shared" si="40"/>
        <v>7.4</v>
      </c>
      <c r="F1324" s="802">
        <v>7.4</v>
      </c>
      <c r="G1324" s="802">
        <v>7.4</v>
      </c>
      <c r="H1324" t="b">
        <f t="shared" si="41"/>
        <v>1</v>
      </c>
    </row>
    <row r="1325" spans="1:8" x14ac:dyDescent="0.25">
      <c r="A1325" s="4">
        <v>11855</v>
      </c>
      <c r="B1325" s="8" t="s">
        <v>20328</v>
      </c>
      <c r="C1325" s="4" t="s">
        <v>18997</v>
      </c>
      <c r="D1325" s="11">
        <f t="shared" si="40"/>
        <v>27.38</v>
      </c>
      <c r="F1325" s="803">
        <v>27.38</v>
      </c>
      <c r="G1325" s="803">
        <v>27.38</v>
      </c>
      <c r="H1325" t="b">
        <f t="shared" si="41"/>
        <v>1</v>
      </c>
    </row>
    <row r="1326" spans="1:8" x14ac:dyDescent="0.25">
      <c r="A1326" s="6">
        <v>11864</v>
      </c>
      <c r="B1326" s="9" t="s">
        <v>20329</v>
      </c>
      <c r="C1326" s="6" t="s">
        <v>18997</v>
      </c>
      <c r="D1326" s="11">
        <f t="shared" si="40"/>
        <v>41.39</v>
      </c>
      <c r="F1326" s="802">
        <v>41.39</v>
      </c>
      <c r="G1326" s="802">
        <v>41.39</v>
      </c>
      <c r="H1326" t="b">
        <f t="shared" si="41"/>
        <v>1</v>
      </c>
    </row>
    <row r="1327" spans="1:8" ht="30" x14ac:dyDescent="0.25">
      <c r="A1327" s="4">
        <v>2527</v>
      </c>
      <c r="B1327" s="8" t="s">
        <v>20330</v>
      </c>
      <c r="C1327" s="4" t="s">
        <v>18997</v>
      </c>
      <c r="D1327" s="11">
        <f t="shared" si="40"/>
        <v>8.32</v>
      </c>
      <c r="F1327" s="803">
        <v>8.32</v>
      </c>
      <c r="G1327" s="803">
        <v>8.32</v>
      </c>
      <c r="H1327" t="b">
        <f t="shared" si="41"/>
        <v>1</v>
      </c>
    </row>
    <row r="1328" spans="1:8" ht="30" x14ac:dyDescent="0.25">
      <c r="A1328" s="6">
        <v>2526</v>
      </c>
      <c r="B1328" s="9" t="s">
        <v>20331</v>
      </c>
      <c r="C1328" s="6" t="s">
        <v>18997</v>
      </c>
      <c r="D1328" s="11">
        <f t="shared" si="40"/>
        <v>5.33</v>
      </c>
      <c r="F1328" s="802">
        <v>5.33</v>
      </c>
      <c r="G1328" s="802">
        <v>5.33</v>
      </c>
      <c r="H1328" t="b">
        <f t="shared" si="41"/>
        <v>1</v>
      </c>
    </row>
    <row r="1329" spans="1:8" ht="30" x14ac:dyDescent="0.25">
      <c r="A1329" s="4">
        <v>2487</v>
      </c>
      <c r="B1329" s="8" t="s">
        <v>20332</v>
      </c>
      <c r="C1329" s="4" t="s">
        <v>18997</v>
      </c>
      <c r="D1329" s="11">
        <f t="shared" si="40"/>
        <v>1.82</v>
      </c>
      <c r="F1329" s="803">
        <v>1.82</v>
      </c>
      <c r="G1329" s="803">
        <v>1.82</v>
      </c>
      <c r="H1329" t="b">
        <f t="shared" si="41"/>
        <v>1</v>
      </c>
    </row>
    <row r="1330" spans="1:8" ht="30" x14ac:dyDescent="0.25">
      <c r="A1330" s="6">
        <v>2483</v>
      </c>
      <c r="B1330" s="9" t="s">
        <v>20333</v>
      </c>
      <c r="C1330" s="6" t="s">
        <v>18997</v>
      </c>
      <c r="D1330" s="11">
        <f t="shared" si="40"/>
        <v>3.79</v>
      </c>
      <c r="F1330" s="802">
        <v>3.79</v>
      </c>
      <c r="G1330" s="802">
        <v>3.79</v>
      </c>
      <c r="H1330" t="b">
        <f t="shared" si="41"/>
        <v>1</v>
      </c>
    </row>
    <row r="1331" spans="1:8" ht="30" x14ac:dyDescent="0.25">
      <c r="A1331" s="4">
        <v>2528</v>
      </c>
      <c r="B1331" s="8" t="s">
        <v>20334</v>
      </c>
      <c r="C1331" s="4" t="s">
        <v>18997</v>
      </c>
      <c r="D1331" s="11">
        <f t="shared" si="40"/>
        <v>20.94</v>
      </c>
      <c r="F1331" s="803">
        <v>20.94</v>
      </c>
      <c r="G1331" s="803">
        <v>20.94</v>
      </c>
      <c r="H1331" t="b">
        <f t="shared" si="41"/>
        <v>1</v>
      </c>
    </row>
    <row r="1332" spans="1:8" ht="30" x14ac:dyDescent="0.25">
      <c r="A1332" s="6">
        <v>2489</v>
      </c>
      <c r="B1332" s="9" t="s">
        <v>20335</v>
      </c>
      <c r="C1332" s="6" t="s">
        <v>18997</v>
      </c>
      <c r="D1332" s="11">
        <f t="shared" si="40"/>
        <v>9.2200000000000006</v>
      </c>
      <c r="F1332" s="802">
        <v>9.2200000000000006</v>
      </c>
      <c r="G1332" s="802">
        <v>9.2200000000000006</v>
      </c>
      <c r="H1332" t="b">
        <f t="shared" si="41"/>
        <v>1</v>
      </c>
    </row>
    <row r="1333" spans="1:8" ht="30" x14ac:dyDescent="0.25">
      <c r="A1333" s="4">
        <v>2488</v>
      </c>
      <c r="B1333" s="8" t="s">
        <v>20336</v>
      </c>
      <c r="C1333" s="4" t="s">
        <v>18997</v>
      </c>
      <c r="D1333" s="11">
        <f t="shared" si="40"/>
        <v>2.13</v>
      </c>
      <c r="F1333" s="803">
        <v>2.13</v>
      </c>
      <c r="G1333" s="803">
        <v>2.13</v>
      </c>
      <c r="H1333" t="b">
        <f t="shared" si="41"/>
        <v>1</v>
      </c>
    </row>
    <row r="1334" spans="1:8" ht="30" x14ac:dyDescent="0.25">
      <c r="A1334" s="6">
        <v>2484</v>
      </c>
      <c r="B1334" s="9" t="s">
        <v>20337</v>
      </c>
      <c r="C1334" s="6" t="s">
        <v>18997</v>
      </c>
      <c r="D1334" s="11">
        <f t="shared" si="40"/>
        <v>30.42</v>
      </c>
      <c r="F1334" s="802">
        <v>30.42</v>
      </c>
      <c r="G1334" s="802">
        <v>30.42</v>
      </c>
      <c r="H1334" t="b">
        <f t="shared" si="41"/>
        <v>1</v>
      </c>
    </row>
    <row r="1335" spans="1:8" ht="30" x14ac:dyDescent="0.25">
      <c r="A1335" s="4">
        <v>2485</v>
      </c>
      <c r="B1335" s="8" t="s">
        <v>20338</v>
      </c>
      <c r="C1335" s="4" t="s">
        <v>18997</v>
      </c>
      <c r="D1335" s="11">
        <f t="shared" si="40"/>
        <v>47.68</v>
      </c>
      <c r="F1335" s="803">
        <v>47.68</v>
      </c>
      <c r="G1335" s="803">
        <v>47.68</v>
      </c>
      <c r="H1335" t="b">
        <f t="shared" si="41"/>
        <v>1</v>
      </c>
    </row>
    <row r="1336" spans="1:8" ht="30" x14ac:dyDescent="0.25">
      <c r="A1336" s="6">
        <v>39279</v>
      </c>
      <c r="B1336" s="9" t="s">
        <v>20339</v>
      </c>
      <c r="C1336" s="6" t="s">
        <v>18997</v>
      </c>
      <c r="D1336" s="11">
        <f t="shared" si="40"/>
        <v>8.35</v>
      </c>
      <c r="F1336" s="802">
        <v>8.35</v>
      </c>
      <c r="G1336" s="802">
        <v>8.35</v>
      </c>
      <c r="H1336" t="b">
        <f t="shared" si="41"/>
        <v>1</v>
      </c>
    </row>
    <row r="1337" spans="1:8" ht="30" x14ac:dyDescent="0.25">
      <c r="A1337" s="4">
        <v>39280</v>
      </c>
      <c r="B1337" s="8" t="s">
        <v>20340</v>
      </c>
      <c r="C1337" s="4" t="s">
        <v>18997</v>
      </c>
      <c r="D1337" s="11">
        <f t="shared" si="40"/>
        <v>9.36</v>
      </c>
      <c r="F1337" s="803">
        <v>9.36</v>
      </c>
      <c r="G1337" s="803">
        <v>9.36</v>
      </c>
      <c r="H1337" t="b">
        <f t="shared" si="41"/>
        <v>1</v>
      </c>
    </row>
    <row r="1338" spans="1:8" ht="30" x14ac:dyDescent="0.25">
      <c r="A1338" s="6">
        <v>39281</v>
      </c>
      <c r="B1338" s="9" t="s">
        <v>20341</v>
      </c>
      <c r="C1338" s="6" t="s">
        <v>18997</v>
      </c>
      <c r="D1338" s="11">
        <f t="shared" si="40"/>
        <v>12.37</v>
      </c>
      <c r="F1338" s="802">
        <v>12.37</v>
      </c>
      <c r="G1338" s="802">
        <v>12.37</v>
      </c>
      <c r="H1338" t="b">
        <f t="shared" si="41"/>
        <v>1</v>
      </c>
    </row>
    <row r="1339" spans="1:8" ht="30" x14ac:dyDescent="0.25">
      <c r="A1339" s="4">
        <v>39282</v>
      </c>
      <c r="B1339" s="8" t="s">
        <v>20342</v>
      </c>
      <c r="C1339" s="4" t="s">
        <v>18997</v>
      </c>
      <c r="D1339" s="11">
        <f t="shared" si="40"/>
        <v>17.260000000000002</v>
      </c>
      <c r="F1339" s="803">
        <v>17.260000000000002</v>
      </c>
      <c r="G1339" s="803">
        <v>17.260000000000002</v>
      </c>
      <c r="H1339" t="b">
        <f t="shared" si="41"/>
        <v>1</v>
      </c>
    </row>
    <row r="1340" spans="1:8" ht="30" x14ac:dyDescent="0.25">
      <c r="A1340" s="6">
        <v>38844</v>
      </c>
      <c r="B1340" s="9" t="s">
        <v>20343</v>
      </c>
      <c r="C1340" s="6" t="s">
        <v>18997</v>
      </c>
      <c r="D1340" s="11">
        <f t="shared" si="40"/>
        <v>8.4700000000000006</v>
      </c>
      <c r="F1340" s="802">
        <v>8.4700000000000006</v>
      </c>
      <c r="G1340" s="802">
        <v>8.4700000000000006</v>
      </c>
      <c r="H1340" t="b">
        <f t="shared" si="41"/>
        <v>1</v>
      </c>
    </row>
    <row r="1341" spans="1:8" ht="30" x14ac:dyDescent="0.25">
      <c r="A1341" s="4">
        <v>38846</v>
      </c>
      <c r="B1341" s="8" t="s">
        <v>20344</v>
      </c>
      <c r="C1341" s="4" t="s">
        <v>18997</v>
      </c>
      <c r="D1341" s="11">
        <f t="shared" si="40"/>
        <v>8.6199999999999992</v>
      </c>
      <c r="F1341" s="803">
        <v>8.6199999999999992</v>
      </c>
      <c r="G1341" s="803">
        <v>8.6199999999999992</v>
      </c>
      <c r="H1341" t="b">
        <f t="shared" si="41"/>
        <v>1</v>
      </c>
    </row>
    <row r="1342" spans="1:8" ht="30" x14ac:dyDescent="0.25">
      <c r="A1342" s="6">
        <v>38847</v>
      </c>
      <c r="B1342" s="9" t="s">
        <v>20345</v>
      </c>
      <c r="C1342" s="6" t="s">
        <v>18997</v>
      </c>
      <c r="D1342" s="11">
        <f t="shared" si="40"/>
        <v>10.09</v>
      </c>
      <c r="F1342" s="802">
        <v>10.09</v>
      </c>
      <c r="G1342" s="802">
        <v>10.09</v>
      </c>
      <c r="H1342" t="b">
        <f t="shared" si="41"/>
        <v>1</v>
      </c>
    </row>
    <row r="1343" spans="1:8" ht="30" x14ac:dyDescent="0.25">
      <c r="A1343" s="4">
        <v>38850</v>
      </c>
      <c r="B1343" s="8" t="s">
        <v>20346</v>
      </c>
      <c r="C1343" s="4" t="s">
        <v>18997</v>
      </c>
      <c r="D1343" s="11">
        <f t="shared" si="40"/>
        <v>18.23</v>
      </c>
      <c r="F1343" s="803">
        <v>18.23</v>
      </c>
      <c r="G1343" s="803">
        <v>18.23</v>
      </c>
      <c r="H1343" t="b">
        <f t="shared" si="41"/>
        <v>1</v>
      </c>
    </row>
    <row r="1344" spans="1:8" ht="30" x14ac:dyDescent="0.25">
      <c r="A1344" s="6">
        <v>38848</v>
      </c>
      <c r="B1344" s="9" t="s">
        <v>20347</v>
      </c>
      <c r="C1344" s="6" t="s">
        <v>18997</v>
      </c>
      <c r="D1344" s="11">
        <f t="shared" si="40"/>
        <v>11.95</v>
      </c>
      <c r="F1344" s="802">
        <v>11.95</v>
      </c>
      <c r="G1344" s="802">
        <v>11.95</v>
      </c>
      <c r="H1344" t="b">
        <f t="shared" si="41"/>
        <v>1</v>
      </c>
    </row>
    <row r="1345" spans="1:8" ht="30" x14ac:dyDescent="0.25">
      <c r="A1345" s="4">
        <v>38851</v>
      </c>
      <c r="B1345" s="8" t="s">
        <v>20348</v>
      </c>
      <c r="C1345" s="4" t="s">
        <v>18997</v>
      </c>
      <c r="D1345" s="11">
        <f t="shared" si="40"/>
        <v>20.61</v>
      </c>
      <c r="F1345" s="803">
        <v>20.61</v>
      </c>
      <c r="G1345" s="803">
        <v>20.61</v>
      </c>
      <c r="H1345" t="b">
        <f t="shared" si="41"/>
        <v>1</v>
      </c>
    </row>
    <row r="1346" spans="1:8" ht="30" x14ac:dyDescent="0.25">
      <c r="A1346" s="6">
        <v>38854</v>
      </c>
      <c r="B1346" s="9" t="s">
        <v>20349</v>
      </c>
      <c r="C1346" s="6" t="s">
        <v>18997</v>
      </c>
      <c r="D1346" s="11">
        <f t="shared" si="40"/>
        <v>8.9499999999999993</v>
      </c>
      <c r="F1346" s="802">
        <v>8.9499999999999993</v>
      </c>
      <c r="G1346" s="802">
        <v>8.9499999999999993</v>
      </c>
      <c r="H1346" t="b">
        <f t="shared" si="41"/>
        <v>1</v>
      </c>
    </row>
    <row r="1347" spans="1:8" x14ac:dyDescent="0.25">
      <c r="A1347" s="4">
        <v>44247</v>
      </c>
      <c r="B1347" s="8" t="s">
        <v>20350</v>
      </c>
      <c r="C1347" s="4" t="s">
        <v>18997</v>
      </c>
      <c r="D1347" s="11">
        <f t="shared" ref="D1347:D1410" si="42">IF($J$2=$F$1,F1347,G1347)</f>
        <v>1278.1500000000001</v>
      </c>
      <c r="F1347" s="803">
        <v>1278.1500000000001</v>
      </c>
      <c r="G1347" s="803">
        <v>1278.1500000000001</v>
      </c>
      <c r="H1347" t="b">
        <f t="shared" ref="H1347:H1410" si="43">F1347=G1347</f>
        <v>1</v>
      </c>
    </row>
    <row r="1348" spans="1:8" x14ac:dyDescent="0.25">
      <c r="A1348" s="6">
        <v>38005</v>
      </c>
      <c r="B1348" s="9" t="s">
        <v>20351</v>
      </c>
      <c r="C1348" s="6" t="s">
        <v>18997</v>
      </c>
      <c r="D1348" s="11">
        <f t="shared" si="42"/>
        <v>15.2</v>
      </c>
      <c r="F1348" s="802">
        <v>15.2</v>
      </c>
      <c r="G1348" s="802">
        <v>15.2</v>
      </c>
      <c r="H1348" t="b">
        <f t="shared" si="43"/>
        <v>1</v>
      </c>
    </row>
    <row r="1349" spans="1:8" x14ac:dyDescent="0.25">
      <c r="A1349" s="4">
        <v>38006</v>
      </c>
      <c r="B1349" s="8" t="s">
        <v>20352</v>
      </c>
      <c r="C1349" s="4" t="s">
        <v>18997</v>
      </c>
      <c r="D1349" s="11">
        <f t="shared" si="42"/>
        <v>20.190000000000001</v>
      </c>
      <c r="F1349" s="803">
        <v>20.190000000000001</v>
      </c>
      <c r="G1349" s="803">
        <v>20.190000000000001</v>
      </c>
      <c r="H1349" t="b">
        <f t="shared" si="43"/>
        <v>1</v>
      </c>
    </row>
    <row r="1350" spans="1:8" x14ac:dyDescent="0.25">
      <c r="A1350" s="6">
        <v>38428</v>
      </c>
      <c r="B1350" s="9" t="s">
        <v>20353</v>
      </c>
      <c r="C1350" s="6" t="s">
        <v>18997</v>
      </c>
      <c r="D1350" s="11">
        <f t="shared" si="42"/>
        <v>18.079999999999998</v>
      </c>
      <c r="F1350" s="802">
        <v>18.079999999999998</v>
      </c>
      <c r="G1350" s="802">
        <v>18.079999999999998</v>
      </c>
      <c r="H1350" t="b">
        <f t="shared" si="43"/>
        <v>1</v>
      </c>
    </row>
    <row r="1351" spans="1:8" x14ac:dyDescent="0.25">
      <c r="A1351" s="4">
        <v>38007</v>
      </c>
      <c r="B1351" s="8" t="s">
        <v>20354</v>
      </c>
      <c r="C1351" s="4" t="s">
        <v>18997</v>
      </c>
      <c r="D1351" s="11">
        <f t="shared" si="42"/>
        <v>23.3</v>
      </c>
      <c r="F1351" s="803">
        <v>23.3</v>
      </c>
      <c r="G1351" s="803">
        <v>23.3</v>
      </c>
      <c r="H1351" t="b">
        <f t="shared" si="43"/>
        <v>1</v>
      </c>
    </row>
    <row r="1352" spans="1:8" x14ac:dyDescent="0.25">
      <c r="A1352" s="6">
        <v>38008</v>
      </c>
      <c r="B1352" s="9" t="s">
        <v>20355</v>
      </c>
      <c r="C1352" s="6" t="s">
        <v>18997</v>
      </c>
      <c r="D1352" s="11">
        <f t="shared" si="42"/>
        <v>37.28</v>
      </c>
      <c r="F1352" s="802">
        <v>37.28</v>
      </c>
      <c r="G1352" s="802">
        <v>37.28</v>
      </c>
      <c r="H1352" t="b">
        <f t="shared" si="43"/>
        <v>1</v>
      </c>
    </row>
    <row r="1353" spans="1:8" x14ac:dyDescent="0.25">
      <c r="A1353" s="4">
        <v>38009</v>
      </c>
      <c r="B1353" s="8" t="s">
        <v>20356</v>
      </c>
      <c r="C1353" s="4" t="s">
        <v>18997</v>
      </c>
      <c r="D1353" s="11">
        <f t="shared" si="42"/>
        <v>45.64</v>
      </c>
      <c r="F1353" s="803">
        <v>45.64</v>
      </c>
      <c r="G1353" s="803">
        <v>45.64</v>
      </c>
      <c r="H1353" t="b">
        <f t="shared" si="43"/>
        <v>1</v>
      </c>
    </row>
    <row r="1354" spans="1:8" x14ac:dyDescent="0.25">
      <c r="A1354" s="6">
        <v>44248</v>
      </c>
      <c r="B1354" s="9" t="s">
        <v>20357</v>
      </c>
      <c r="C1354" s="6" t="s">
        <v>18997</v>
      </c>
      <c r="D1354" s="11">
        <f t="shared" si="42"/>
        <v>74.400000000000006</v>
      </c>
      <c r="F1354" s="802">
        <v>74.400000000000006</v>
      </c>
      <c r="G1354" s="802">
        <v>74.400000000000006</v>
      </c>
      <c r="H1354" t="b">
        <f t="shared" si="43"/>
        <v>1</v>
      </c>
    </row>
    <row r="1355" spans="1:8" x14ac:dyDescent="0.25">
      <c r="A1355" s="4">
        <v>44249</v>
      </c>
      <c r="B1355" s="8" t="s">
        <v>20358</v>
      </c>
      <c r="C1355" s="4" t="s">
        <v>18997</v>
      </c>
      <c r="D1355" s="11">
        <f t="shared" si="42"/>
        <v>287.05</v>
      </c>
      <c r="F1355" s="803">
        <v>287.05</v>
      </c>
      <c r="G1355" s="803">
        <v>287.05</v>
      </c>
      <c r="H1355" t="b">
        <f t="shared" si="43"/>
        <v>1</v>
      </c>
    </row>
    <row r="1356" spans="1:8" x14ac:dyDescent="0.25">
      <c r="A1356" s="6">
        <v>44250</v>
      </c>
      <c r="B1356" s="9" t="s">
        <v>20359</v>
      </c>
      <c r="C1356" s="6" t="s">
        <v>18997</v>
      </c>
      <c r="D1356" s="11">
        <f t="shared" si="42"/>
        <v>416.87</v>
      </c>
      <c r="F1356" s="802">
        <v>416.87</v>
      </c>
      <c r="G1356" s="802">
        <v>416.87</v>
      </c>
      <c r="H1356" t="b">
        <f t="shared" si="43"/>
        <v>1</v>
      </c>
    </row>
    <row r="1357" spans="1:8" ht="45" x14ac:dyDescent="0.25">
      <c r="A1357" s="4">
        <v>3104</v>
      </c>
      <c r="B1357" s="8" t="s">
        <v>20360</v>
      </c>
      <c r="C1357" s="4" t="s">
        <v>20361</v>
      </c>
      <c r="D1357" s="11">
        <f t="shared" si="42"/>
        <v>157.86000000000001</v>
      </c>
      <c r="F1357" s="803">
        <v>157.86000000000001</v>
      </c>
      <c r="G1357" s="803">
        <v>157.86000000000001</v>
      </c>
      <c r="H1357" t="b">
        <f t="shared" si="43"/>
        <v>1</v>
      </c>
    </row>
    <row r="1358" spans="1:8" x14ac:dyDescent="0.25">
      <c r="A1358" s="6">
        <v>1607</v>
      </c>
      <c r="B1358" s="9" t="s">
        <v>20362</v>
      </c>
      <c r="C1358" s="6" t="s">
        <v>20361</v>
      </c>
      <c r="D1358" s="11">
        <f t="shared" si="42"/>
        <v>0.25</v>
      </c>
      <c r="F1358" s="802">
        <v>0.25</v>
      </c>
      <c r="G1358" s="802">
        <v>0.25</v>
      </c>
      <c r="H1358" t="b">
        <f t="shared" si="43"/>
        <v>1</v>
      </c>
    </row>
    <row r="1359" spans="1:8" ht="30" x14ac:dyDescent="0.25">
      <c r="A1359" s="4">
        <v>38169</v>
      </c>
      <c r="B1359" s="8" t="s">
        <v>20363</v>
      </c>
      <c r="C1359" s="4" t="s">
        <v>20361</v>
      </c>
      <c r="D1359" s="11">
        <f t="shared" si="42"/>
        <v>90.58</v>
      </c>
      <c r="F1359" s="803">
        <v>90.58</v>
      </c>
      <c r="G1359" s="803">
        <v>90.58</v>
      </c>
      <c r="H1359" t="b">
        <f t="shared" si="43"/>
        <v>1</v>
      </c>
    </row>
    <row r="1360" spans="1:8" x14ac:dyDescent="0.25">
      <c r="A1360" s="6">
        <v>6142</v>
      </c>
      <c r="B1360" s="9" t="s">
        <v>20364</v>
      </c>
      <c r="C1360" s="6" t="s">
        <v>18997</v>
      </c>
      <c r="D1360" s="11">
        <f t="shared" si="42"/>
        <v>8.5</v>
      </c>
      <c r="F1360" s="802">
        <v>8.5</v>
      </c>
      <c r="G1360" s="802">
        <v>8.5</v>
      </c>
      <c r="H1360" t="b">
        <f t="shared" si="43"/>
        <v>1</v>
      </c>
    </row>
    <row r="1361" spans="1:8" ht="30" x14ac:dyDescent="0.25">
      <c r="A1361" s="4">
        <v>11686</v>
      </c>
      <c r="B1361" s="8" t="s">
        <v>20365</v>
      </c>
      <c r="C1361" s="4" t="s">
        <v>18997</v>
      </c>
      <c r="D1361" s="11">
        <f t="shared" si="42"/>
        <v>11.8</v>
      </c>
      <c r="F1361" s="803">
        <v>11.8</v>
      </c>
      <c r="G1361" s="803">
        <v>11.8</v>
      </c>
      <c r="H1361" t="b">
        <f t="shared" si="43"/>
        <v>1</v>
      </c>
    </row>
    <row r="1362" spans="1:8" x14ac:dyDescent="0.25">
      <c r="A1362" s="6">
        <v>37598</v>
      </c>
      <c r="B1362" s="9" t="s">
        <v>20366</v>
      </c>
      <c r="C1362" s="6" t="s">
        <v>18997</v>
      </c>
      <c r="D1362" s="11">
        <f t="shared" si="42"/>
        <v>38.86</v>
      </c>
      <c r="F1362" s="802">
        <v>38.86</v>
      </c>
      <c r="G1362" s="802">
        <v>38.86</v>
      </c>
      <c r="H1362" t="b">
        <f t="shared" si="43"/>
        <v>1</v>
      </c>
    </row>
    <row r="1363" spans="1:8" ht="30" x14ac:dyDescent="0.25">
      <c r="A1363" s="4">
        <v>25398</v>
      </c>
      <c r="B1363" s="8" t="s">
        <v>20367</v>
      </c>
      <c r="C1363" s="4" t="s">
        <v>18997</v>
      </c>
      <c r="D1363" s="11">
        <f t="shared" si="42"/>
        <v>3691.33</v>
      </c>
      <c r="F1363" s="803">
        <v>3691.33</v>
      </c>
      <c r="G1363" s="803">
        <v>3691.33</v>
      </c>
      <c r="H1363" t="b">
        <f t="shared" si="43"/>
        <v>1</v>
      </c>
    </row>
    <row r="1364" spans="1:8" ht="30" x14ac:dyDescent="0.25">
      <c r="A1364" s="6">
        <v>25399</v>
      </c>
      <c r="B1364" s="9" t="s">
        <v>20368</v>
      </c>
      <c r="C1364" s="6" t="s">
        <v>18997</v>
      </c>
      <c r="D1364" s="11">
        <f t="shared" si="42"/>
        <v>2240.96</v>
      </c>
      <c r="F1364" s="802">
        <v>2240.96</v>
      </c>
      <c r="G1364" s="802">
        <v>2240.96</v>
      </c>
      <c r="H1364" t="b">
        <f t="shared" si="43"/>
        <v>1</v>
      </c>
    </row>
    <row r="1365" spans="1:8" ht="30" x14ac:dyDescent="0.25">
      <c r="A1365" s="4">
        <v>43440</v>
      </c>
      <c r="B1365" s="8" t="s">
        <v>20369</v>
      </c>
      <c r="C1365" s="4" t="s">
        <v>18997</v>
      </c>
      <c r="D1365" s="11">
        <f t="shared" si="42"/>
        <v>496.53</v>
      </c>
      <c r="F1365" s="803">
        <v>496.53</v>
      </c>
      <c r="G1365" s="803">
        <v>496.53</v>
      </c>
      <c r="H1365" t="b">
        <f t="shared" si="43"/>
        <v>1</v>
      </c>
    </row>
    <row r="1366" spans="1:8" ht="30" x14ac:dyDescent="0.25">
      <c r="A1366" s="6">
        <v>10667</v>
      </c>
      <c r="B1366" s="9" t="s">
        <v>20370</v>
      </c>
      <c r="C1366" s="6" t="s">
        <v>18997</v>
      </c>
      <c r="D1366" s="11">
        <f t="shared" si="42"/>
        <v>19404</v>
      </c>
      <c r="F1366" s="802">
        <v>19404</v>
      </c>
      <c r="G1366" s="802">
        <v>19404</v>
      </c>
      <c r="H1366" t="b">
        <f t="shared" si="43"/>
        <v>1</v>
      </c>
    </row>
    <row r="1367" spans="1:8" x14ac:dyDescent="0.25">
      <c r="A1367" s="4">
        <v>1613</v>
      </c>
      <c r="B1367" s="8" t="s">
        <v>20371</v>
      </c>
      <c r="C1367" s="4" t="s">
        <v>18997</v>
      </c>
      <c r="D1367" s="11">
        <f t="shared" si="42"/>
        <v>1745.37</v>
      </c>
      <c r="F1367" s="803">
        <v>1745.37</v>
      </c>
      <c r="G1367" s="803">
        <v>1745.37</v>
      </c>
      <c r="H1367" t="b">
        <f t="shared" si="43"/>
        <v>1</v>
      </c>
    </row>
    <row r="1368" spans="1:8" x14ac:dyDescent="0.25">
      <c r="A1368" s="6">
        <v>1626</v>
      </c>
      <c r="B1368" s="9" t="s">
        <v>20372</v>
      </c>
      <c r="C1368" s="6" t="s">
        <v>18997</v>
      </c>
      <c r="D1368" s="11">
        <f t="shared" si="42"/>
        <v>2610.41</v>
      </c>
      <c r="F1368" s="802">
        <v>2610.41</v>
      </c>
      <c r="G1368" s="802">
        <v>2610.41</v>
      </c>
      <c r="H1368" t="b">
        <f t="shared" si="43"/>
        <v>1</v>
      </c>
    </row>
    <row r="1369" spans="1:8" x14ac:dyDescent="0.25">
      <c r="A1369" s="4">
        <v>1625</v>
      </c>
      <c r="B1369" s="8" t="s">
        <v>20373</v>
      </c>
      <c r="C1369" s="4" t="s">
        <v>18997</v>
      </c>
      <c r="D1369" s="11">
        <f t="shared" si="42"/>
        <v>182.33</v>
      </c>
      <c r="F1369" s="803">
        <v>182.33</v>
      </c>
      <c r="G1369" s="803">
        <v>182.33</v>
      </c>
      <c r="H1369" t="b">
        <f t="shared" si="43"/>
        <v>1</v>
      </c>
    </row>
    <row r="1370" spans="1:8" x14ac:dyDescent="0.25">
      <c r="A1370" s="6">
        <v>1622</v>
      </c>
      <c r="B1370" s="9" t="s">
        <v>20374</v>
      </c>
      <c r="C1370" s="6" t="s">
        <v>18997</v>
      </c>
      <c r="D1370" s="11">
        <f t="shared" si="42"/>
        <v>5890.63</v>
      </c>
      <c r="F1370" s="802">
        <v>5890.63</v>
      </c>
      <c r="G1370" s="802">
        <v>5890.63</v>
      </c>
      <c r="H1370" t="b">
        <f t="shared" si="43"/>
        <v>1</v>
      </c>
    </row>
    <row r="1371" spans="1:8" x14ac:dyDescent="0.25">
      <c r="A1371" s="4">
        <v>1620</v>
      </c>
      <c r="B1371" s="8" t="s">
        <v>20375</v>
      </c>
      <c r="C1371" s="4" t="s">
        <v>18997</v>
      </c>
      <c r="D1371" s="11">
        <f t="shared" si="42"/>
        <v>384.08</v>
      </c>
      <c r="F1371" s="803">
        <v>384.08</v>
      </c>
      <c r="G1371" s="803">
        <v>384.08</v>
      </c>
      <c r="H1371" t="b">
        <f t="shared" si="43"/>
        <v>1</v>
      </c>
    </row>
    <row r="1372" spans="1:8" x14ac:dyDescent="0.25">
      <c r="A1372" s="6">
        <v>1629</v>
      </c>
      <c r="B1372" s="9" t="s">
        <v>20376</v>
      </c>
      <c r="C1372" s="6" t="s">
        <v>18997</v>
      </c>
      <c r="D1372" s="11">
        <f t="shared" si="42"/>
        <v>14336.4</v>
      </c>
      <c r="F1372" s="802">
        <v>14336.4</v>
      </c>
      <c r="G1372" s="802">
        <v>14336.4</v>
      </c>
      <c r="H1372" t="b">
        <f t="shared" si="43"/>
        <v>1</v>
      </c>
    </row>
    <row r="1373" spans="1:8" x14ac:dyDescent="0.25">
      <c r="A1373" s="4">
        <v>1627</v>
      </c>
      <c r="B1373" s="8" t="s">
        <v>20377</v>
      </c>
      <c r="C1373" s="4" t="s">
        <v>18997</v>
      </c>
      <c r="D1373" s="11">
        <f t="shared" si="42"/>
        <v>734.15</v>
      </c>
      <c r="F1373" s="803">
        <v>734.15</v>
      </c>
      <c r="G1373" s="803">
        <v>734.15</v>
      </c>
      <c r="H1373" t="b">
        <f t="shared" si="43"/>
        <v>1</v>
      </c>
    </row>
    <row r="1374" spans="1:8" x14ac:dyDescent="0.25">
      <c r="A1374" s="6">
        <v>1623</v>
      </c>
      <c r="B1374" s="9" t="s">
        <v>20378</v>
      </c>
      <c r="C1374" s="6" t="s">
        <v>18997</v>
      </c>
      <c r="D1374" s="11">
        <f t="shared" si="42"/>
        <v>148.69</v>
      </c>
      <c r="F1374" s="802">
        <v>148.69</v>
      </c>
      <c r="G1374" s="802">
        <v>148.69</v>
      </c>
      <c r="H1374" t="b">
        <f t="shared" si="43"/>
        <v>1</v>
      </c>
    </row>
    <row r="1375" spans="1:8" x14ac:dyDescent="0.25">
      <c r="A1375" s="4">
        <v>1619</v>
      </c>
      <c r="B1375" s="8" t="s">
        <v>20379</v>
      </c>
      <c r="C1375" s="4" t="s">
        <v>18997</v>
      </c>
      <c r="D1375" s="11">
        <f t="shared" si="42"/>
        <v>204.54</v>
      </c>
      <c r="F1375" s="803">
        <v>204.54</v>
      </c>
      <c r="G1375" s="803">
        <v>204.54</v>
      </c>
      <c r="H1375" t="b">
        <f t="shared" si="43"/>
        <v>1</v>
      </c>
    </row>
    <row r="1376" spans="1:8" x14ac:dyDescent="0.25">
      <c r="A1376" s="6">
        <v>1630</v>
      </c>
      <c r="B1376" s="9" t="s">
        <v>20380</v>
      </c>
      <c r="C1376" s="6" t="s">
        <v>18997</v>
      </c>
      <c r="D1376" s="11">
        <f t="shared" si="42"/>
        <v>4503.51</v>
      </c>
      <c r="F1376" s="802">
        <v>4503.51</v>
      </c>
      <c r="G1376" s="802">
        <v>4503.51</v>
      </c>
      <c r="H1376" t="b">
        <f t="shared" si="43"/>
        <v>1</v>
      </c>
    </row>
    <row r="1377" spans="1:8" x14ac:dyDescent="0.25">
      <c r="A1377" s="4">
        <v>1616</v>
      </c>
      <c r="B1377" s="8" t="s">
        <v>20381</v>
      </c>
      <c r="C1377" s="4" t="s">
        <v>18997</v>
      </c>
      <c r="D1377" s="11">
        <f t="shared" si="42"/>
        <v>6926.48</v>
      </c>
      <c r="F1377" s="803">
        <v>6926.48</v>
      </c>
      <c r="G1377" s="803">
        <v>6926.48</v>
      </c>
      <c r="H1377" t="b">
        <f t="shared" si="43"/>
        <v>1</v>
      </c>
    </row>
    <row r="1378" spans="1:8" x14ac:dyDescent="0.25">
      <c r="A1378" s="6">
        <v>1614</v>
      </c>
      <c r="B1378" s="9" t="s">
        <v>20382</v>
      </c>
      <c r="C1378" s="6" t="s">
        <v>18997</v>
      </c>
      <c r="D1378" s="11">
        <f t="shared" si="42"/>
        <v>316.56</v>
      </c>
      <c r="F1378" s="802">
        <v>316.56</v>
      </c>
      <c r="G1378" s="802">
        <v>316.56</v>
      </c>
      <c r="H1378" t="b">
        <f t="shared" si="43"/>
        <v>1</v>
      </c>
    </row>
    <row r="1379" spans="1:8" x14ac:dyDescent="0.25">
      <c r="A1379" s="4">
        <v>1617</v>
      </c>
      <c r="B1379" s="8" t="s">
        <v>20383</v>
      </c>
      <c r="C1379" s="4" t="s">
        <v>18997</v>
      </c>
      <c r="D1379" s="11">
        <f t="shared" si="42"/>
        <v>8268.7199999999993</v>
      </c>
      <c r="F1379" s="803">
        <v>8268.7199999999993</v>
      </c>
      <c r="G1379" s="803">
        <v>8268.7199999999993</v>
      </c>
      <c r="H1379" t="b">
        <f t="shared" si="43"/>
        <v>1</v>
      </c>
    </row>
    <row r="1380" spans="1:8" x14ac:dyDescent="0.25">
      <c r="A1380" s="6">
        <v>1621</v>
      </c>
      <c r="B1380" s="9" t="s">
        <v>20384</v>
      </c>
      <c r="C1380" s="6" t="s">
        <v>18997</v>
      </c>
      <c r="D1380" s="11">
        <f t="shared" si="42"/>
        <v>566.16999999999996</v>
      </c>
      <c r="F1380" s="802">
        <v>566.16999999999996</v>
      </c>
      <c r="G1380" s="802">
        <v>566.16999999999996</v>
      </c>
      <c r="H1380" t="b">
        <f t="shared" si="43"/>
        <v>1</v>
      </c>
    </row>
    <row r="1381" spans="1:8" x14ac:dyDescent="0.25">
      <c r="A1381" s="4">
        <v>1624</v>
      </c>
      <c r="B1381" s="8" t="s">
        <v>20385</v>
      </c>
      <c r="C1381" s="4" t="s">
        <v>18997</v>
      </c>
      <c r="D1381" s="11">
        <f t="shared" si="42"/>
        <v>20324.91</v>
      </c>
      <c r="F1381" s="803">
        <v>20324.91</v>
      </c>
      <c r="G1381" s="803">
        <v>20324.91</v>
      </c>
      <c r="H1381" t="b">
        <f t="shared" si="43"/>
        <v>1</v>
      </c>
    </row>
    <row r="1382" spans="1:8" x14ac:dyDescent="0.25">
      <c r="A1382" s="6">
        <v>1615</v>
      </c>
      <c r="B1382" s="9" t="s">
        <v>20386</v>
      </c>
      <c r="C1382" s="6" t="s">
        <v>18997</v>
      </c>
      <c r="D1382" s="11">
        <f t="shared" si="42"/>
        <v>1063.17</v>
      </c>
      <c r="F1382" s="802">
        <v>1063.17</v>
      </c>
      <c r="G1382" s="802">
        <v>1063.17</v>
      </c>
      <c r="H1382" t="b">
        <f t="shared" si="43"/>
        <v>1</v>
      </c>
    </row>
    <row r="1383" spans="1:8" x14ac:dyDescent="0.25">
      <c r="A1383" s="4">
        <v>1612</v>
      </c>
      <c r="B1383" s="8" t="s">
        <v>20387</v>
      </c>
      <c r="C1383" s="4" t="s">
        <v>18997</v>
      </c>
      <c r="D1383" s="11">
        <f t="shared" si="42"/>
        <v>140.03</v>
      </c>
      <c r="F1383" s="803">
        <v>140.03</v>
      </c>
      <c r="G1383" s="803">
        <v>140.03</v>
      </c>
      <c r="H1383" t="b">
        <f t="shared" si="43"/>
        <v>1</v>
      </c>
    </row>
    <row r="1384" spans="1:8" x14ac:dyDescent="0.25">
      <c r="A1384" s="6">
        <v>1618</v>
      </c>
      <c r="B1384" s="9" t="s">
        <v>20388</v>
      </c>
      <c r="C1384" s="6" t="s">
        <v>18997</v>
      </c>
      <c r="D1384" s="11">
        <f t="shared" si="42"/>
        <v>1460.96</v>
      </c>
      <c r="F1384" s="802">
        <v>1460.96</v>
      </c>
      <c r="G1384" s="802">
        <v>1460.96</v>
      </c>
      <c r="H1384" t="b">
        <f t="shared" si="43"/>
        <v>1</v>
      </c>
    </row>
    <row r="1385" spans="1:8" x14ac:dyDescent="0.25">
      <c r="A1385" s="4">
        <v>14211</v>
      </c>
      <c r="B1385" s="8" t="s">
        <v>20389</v>
      </c>
      <c r="C1385" s="4" t="s">
        <v>18997</v>
      </c>
      <c r="D1385" s="11">
        <f t="shared" si="42"/>
        <v>47.39</v>
      </c>
      <c r="F1385" s="803">
        <v>47.39</v>
      </c>
      <c r="G1385" s="803">
        <v>47.39</v>
      </c>
      <c r="H1385" t="b">
        <f t="shared" si="43"/>
        <v>1</v>
      </c>
    </row>
    <row r="1386" spans="1:8" ht="30" x14ac:dyDescent="0.25">
      <c r="A1386" s="6">
        <v>43657</v>
      </c>
      <c r="B1386" s="9" t="s">
        <v>20390</v>
      </c>
      <c r="C1386" s="6" t="s">
        <v>1349</v>
      </c>
      <c r="D1386" s="11">
        <f t="shared" si="42"/>
        <v>7.3</v>
      </c>
      <c r="F1386" s="802">
        <v>7.3</v>
      </c>
      <c r="G1386" s="802">
        <v>7.3</v>
      </c>
      <c r="H1386" t="b">
        <f t="shared" si="43"/>
        <v>1</v>
      </c>
    </row>
    <row r="1387" spans="1:8" x14ac:dyDescent="0.25">
      <c r="A1387" s="4">
        <v>38200</v>
      </c>
      <c r="B1387" s="8" t="s">
        <v>20391</v>
      </c>
      <c r="C1387" s="4" t="s">
        <v>20392</v>
      </c>
      <c r="D1387" s="11">
        <f t="shared" si="42"/>
        <v>678.65</v>
      </c>
      <c r="F1387" s="803">
        <v>678.65</v>
      </c>
      <c r="G1387" s="803">
        <v>678.65</v>
      </c>
      <c r="H1387" t="b">
        <f t="shared" si="43"/>
        <v>1</v>
      </c>
    </row>
    <row r="1388" spans="1:8" x14ac:dyDescent="0.25">
      <c r="A1388" s="6">
        <v>39269</v>
      </c>
      <c r="B1388" s="9" t="s">
        <v>20393</v>
      </c>
      <c r="C1388" s="6" t="s">
        <v>1349</v>
      </c>
      <c r="D1388" s="11">
        <f t="shared" si="42"/>
        <v>1.27</v>
      </c>
      <c r="F1388" s="802">
        <v>1.27</v>
      </c>
      <c r="G1388" s="802">
        <v>1.27</v>
      </c>
      <c r="H1388" t="b">
        <f t="shared" si="43"/>
        <v>1</v>
      </c>
    </row>
    <row r="1389" spans="1:8" x14ac:dyDescent="0.25">
      <c r="A1389" s="4">
        <v>11889</v>
      </c>
      <c r="B1389" s="8" t="s">
        <v>20394</v>
      </c>
      <c r="C1389" s="4" t="s">
        <v>1349</v>
      </c>
      <c r="D1389" s="11">
        <f t="shared" si="42"/>
        <v>1.74</v>
      </c>
      <c r="F1389" s="803">
        <v>1.74</v>
      </c>
      <c r="G1389" s="803">
        <v>1.74</v>
      </c>
      <c r="H1389" t="b">
        <f t="shared" si="43"/>
        <v>1</v>
      </c>
    </row>
    <row r="1390" spans="1:8" x14ac:dyDescent="0.25">
      <c r="A1390" s="6">
        <v>39270</v>
      </c>
      <c r="B1390" s="9" t="s">
        <v>20395</v>
      </c>
      <c r="C1390" s="6" t="s">
        <v>1349</v>
      </c>
      <c r="D1390" s="11">
        <f t="shared" si="42"/>
        <v>2.27</v>
      </c>
      <c r="F1390" s="802">
        <v>2.27</v>
      </c>
      <c r="G1390" s="802">
        <v>2.27</v>
      </c>
      <c r="H1390" t="b">
        <f t="shared" si="43"/>
        <v>1</v>
      </c>
    </row>
    <row r="1391" spans="1:8" x14ac:dyDescent="0.25">
      <c r="A1391" s="4">
        <v>11890</v>
      </c>
      <c r="B1391" s="8" t="s">
        <v>20396</v>
      </c>
      <c r="C1391" s="4" t="s">
        <v>1349</v>
      </c>
      <c r="D1391" s="11">
        <f t="shared" si="42"/>
        <v>3.08</v>
      </c>
      <c r="F1391" s="803">
        <v>3.08</v>
      </c>
      <c r="G1391" s="803">
        <v>3.08</v>
      </c>
      <c r="H1391" t="b">
        <f t="shared" si="43"/>
        <v>1</v>
      </c>
    </row>
    <row r="1392" spans="1:8" x14ac:dyDescent="0.25">
      <c r="A1392" s="6">
        <v>11891</v>
      </c>
      <c r="B1392" s="9" t="s">
        <v>20397</v>
      </c>
      <c r="C1392" s="6" t="s">
        <v>1349</v>
      </c>
      <c r="D1392" s="11">
        <f t="shared" si="42"/>
        <v>5</v>
      </c>
      <c r="F1392" s="802">
        <v>5</v>
      </c>
      <c r="G1392" s="802">
        <v>5</v>
      </c>
      <c r="H1392" t="b">
        <f t="shared" si="43"/>
        <v>1</v>
      </c>
    </row>
    <row r="1393" spans="1:8" x14ac:dyDescent="0.25">
      <c r="A1393" s="4">
        <v>11892</v>
      </c>
      <c r="B1393" s="8" t="s">
        <v>20398</v>
      </c>
      <c r="C1393" s="4" t="s">
        <v>1349</v>
      </c>
      <c r="D1393" s="11">
        <f t="shared" si="42"/>
        <v>8.18</v>
      </c>
      <c r="F1393" s="803">
        <v>8.18</v>
      </c>
      <c r="G1393" s="803">
        <v>8.18</v>
      </c>
      <c r="H1393" t="b">
        <f t="shared" si="43"/>
        <v>1</v>
      </c>
    </row>
    <row r="1394" spans="1:8" x14ac:dyDescent="0.25">
      <c r="A1394" s="6">
        <v>37601</v>
      </c>
      <c r="B1394" s="9" t="s">
        <v>20399</v>
      </c>
      <c r="C1394" s="6" t="s">
        <v>1349</v>
      </c>
      <c r="D1394" s="11">
        <f t="shared" si="42"/>
        <v>8.6300000000000008</v>
      </c>
      <c r="F1394" s="802">
        <v>8.6300000000000008</v>
      </c>
      <c r="G1394" s="802">
        <v>8.6300000000000008</v>
      </c>
      <c r="H1394" t="b">
        <f t="shared" si="43"/>
        <v>1</v>
      </c>
    </row>
    <row r="1395" spans="1:8" x14ac:dyDescent="0.25">
      <c r="A1395" s="4">
        <v>1634</v>
      </c>
      <c r="B1395" s="8" t="s">
        <v>20400</v>
      </c>
      <c r="C1395" s="4" t="s">
        <v>1349</v>
      </c>
      <c r="D1395" s="11">
        <f t="shared" si="42"/>
        <v>8.92</v>
      </c>
      <c r="F1395" s="803">
        <v>8.92</v>
      </c>
      <c r="G1395" s="803">
        <v>8.92</v>
      </c>
      <c r="H1395" t="b">
        <f t="shared" si="43"/>
        <v>1</v>
      </c>
    </row>
    <row r="1396" spans="1:8" x14ac:dyDescent="0.25">
      <c r="A1396" s="6">
        <v>5086</v>
      </c>
      <c r="B1396" s="9" t="s">
        <v>20401</v>
      </c>
      <c r="C1396" s="6" t="s">
        <v>19044</v>
      </c>
      <c r="D1396" s="11">
        <f t="shared" si="42"/>
        <v>37.5</v>
      </c>
      <c r="F1396" s="802">
        <v>37.5</v>
      </c>
      <c r="G1396" s="802">
        <v>37.5</v>
      </c>
      <c r="H1396" t="b">
        <f t="shared" si="43"/>
        <v>1</v>
      </c>
    </row>
    <row r="1397" spans="1:8" ht="30" x14ac:dyDescent="0.25">
      <c r="A1397" s="4">
        <v>11280</v>
      </c>
      <c r="B1397" s="8" t="s">
        <v>20402</v>
      </c>
      <c r="C1397" s="4" t="s">
        <v>18997</v>
      </c>
      <c r="D1397" s="11">
        <f t="shared" si="42"/>
        <v>14506.34</v>
      </c>
      <c r="F1397" s="803">
        <v>14506.34</v>
      </c>
      <c r="G1397" s="803">
        <v>14506.34</v>
      </c>
      <c r="H1397" t="b">
        <f t="shared" si="43"/>
        <v>1</v>
      </c>
    </row>
    <row r="1398" spans="1:8" ht="30" x14ac:dyDescent="0.25">
      <c r="A1398" s="6">
        <v>40519</v>
      </c>
      <c r="B1398" s="9" t="s">
        <v>20403</v>
      </c>
      <c r="C1398" s="6" t="s">
        <v>18997</v>
      </c>
      <c r="D1398" s="11">
        <f t="shared" si="42"/>
        <v>119585.29</v>
      </c>
      <c r="F1398" s="802">
        <v>119585.29</v>
      </c>
      <c r="G1398" s="802">
        <v>119585.29</v>
      </c>
      <c r="H1398" t="b">
        <f t="shared" si="43"/>
        <v>1</v>
      </c>
    </row>
    <row r="1399" spans="1:8" x14ac:dyDescent="0.25">
      <c r="A1399" s="4">
        <v>39869</v>
      </c>
      <c r="B1399" s="8" t="s">
        <v>20404</v>
      </c>
      <c r="C1399" s="4" t="s">
        <v>18997</v>
      </c>
      <c r="D1399" s="11">
        <f t="shared" si="42"/>
        <v>13.04</v>
      </c>
      <c r="F1399" s="803">
        <v>13.04</v>
      </c>
      <c r="G1399" s="803">
        <v>13.04</v>
      </c>
      <c r="H1399" t="b">
        <f t="shared" si="43"/>
        <v>1</v>
      </c>
    </row>
    <row r="1400" spans="1:8" x14ac:dyDescent="0.25">
      <c r="A1400" s="6">
        <v>39870</v>
      </c>
      <c r="B1400" s="9" t="s">
        <v>20405</v>
      </c>
      <c r="C1400" s="6" t="s">
        <v>18997</v>
      </c>
      <c r="D1400" s="11">
        <f t="shared" si="42"/>
        <v>19.940000000000001</v>
      </c>
      <c r="F1400" s="802">
        <v>19.940000000000001</v>
      </c>
      <c r="G1400" s="802">
        <v>19.940000000000001</v>
      </c>
      <c r="H1400" t="b">
        <f t="shared" si="43"/>
        <v>1</v>
      </c>
    </row>
    <row r="1401" spans="1:8" x14ac:dyDescent="0.25">
      <c r="A1401" s="4">
        <v>39871</v>
      </c>
      <c r="B1401" s="8" t="s">
        <v>20406</v>
      </c>
      <c r="C1401" s="4" t="s">
        <v>18997</v>
      </c>
      <c r="D1401" s="11">
        <f t="shared" si="42"/>
        <v>22.36</v>
      </c>
      <c r="F1401" s="803">
        <v>22.36</v>
      </c>
      <c r="G1401" s="803">
        <v>22.36</v>
      </c>
      <c r="H1401" t="b">
        <f t="shared" si="43"/>
        <v>1</v>
      </c>
    </row>
    <row r="1402" spans="1:8" x14ac:dyDescent="0.25">
      <c r="A1402" s="6">
        <v>12722</v>
      </c>
      <c r="B1402" s="9" t="s">
        <v>20407</v>
      </c>
      <c r="C1402" s="6" t="s">
        <v>18997</v>
      </c>
      <c r="D1402" s="11">
        <f t="shared" si="42"/>
        <v>748.18</v>
      </c>
      <c r="F1402" s="802">
        <v>748.18</v>
      </c>
      <c r="G1402" s="802">
        <v>748.18</v>
      </c>
      <c r="H1402" t="b">
        <f t="shared" si="43"/>
        <v>1</v>
      </c>
    </row>
    <row r="1403" spans="1:8" x14ac:dyDescent="0.25">
      <c r="A1403" s="4">
        <v>12714</v>
      </c>
      <c r="B1403" s="8" t="s">
        <v>20408</v>
      </c>
      <c r="C1403" s="4" t="s">
        <v>18997</v>
      </c>
      <c r="D1403" s="11">
        <f t="shared" si="42"/>
        <v>4.88</v>
      </c>
      <c r="F1403" s="803">
        <v>4.88</v>
      </c>
      <c r="G1403" s="803">
        <v>4.88</v>
      </c>
      <c r="H1403" t="b">
        <f t="shared" si="43"/>
        <v>1</v>
      </c>
    </row>
    <row r="1404" spans="1:8" x14ac:dyDescent="0.25">
      <c r="A1404" s="6">
        <v>12715</v>
      </c>
      <c r="B1404" s="9" t="s">
        <v>20409</v>
      </c>
      <c r="C1404" s="6" t="s">
        <v>18997</v>
      </c>
      <c r="D1404" s="11">
        <f t="shared" si="42"/>
        <v>11.02</v>
      </c>
      <c r="F1404" s="802">
        <v>11.02</v>
      </c>
      <c r="G1404" s="802">
        <v>11.02</v>
      </c>
      <c r="H1404" t="b">
        <f t="shared" si="43"/>
        <v>1</v>
      </c>
    </row>
    <row r="1405" spans="1:8" x14ac:dyDescent="0.25">
      <c r="A1405" s="4">
        <v>12716</v>
      </c>
      <c r="B1405" s="8" t="s">
        <v>20410</v>
      </c>
      <c r="C1405" s="4" t="s">
        <v>18997</v>
      </c>
      <c r="D1405" s="11">
        <f t="shared" si="42"/>
        <v>18.940000000000001</v>
      </c>
      <c r="F1405" s="803">
        <v>18.940000000000001</v>
      </c>
      <c r="G1405" s="803">
        <v>18.940000000000001</v>
      </c>
      <c r="H1405" t="b">
        <f t="shared" si="43"/>
        <v>1</v>
      </c>
    </row>
    <row r="1406" spans="1:8" x14ac:dyDescent="0.25">
      <c r="A1406" s="6">
        <v>12717</v>
      </c>
      <c r="B1406" s="9" t="s">
        <v>20411</v>
      </c>
      <c r="C1406" s="6" t="s">
        <v>18997</v>
      </c>
      <c r="D1406" s="11">
        <f t="shared" si="42"/>
        <v>37.22</v>
      </c>
      <c r="F1406" s="802">
        <v>37.22</v>
      </c>
      <c r="G1406" s="802">
        <v>37.22</v>
      </c>
      <c r="H1406" t="b">
        <f t="shared" si="43"/>
        <v>1</v>
      </c>
    </row>
    <row r="1407" spans="1:8" x14ac:dyDescent="0.25">
      <c r="A1407" s="4">
        <v>12718</v>
      </c>
      <c r="B1407" s="8" t="s">
        <v>20412</v>
      </c>
      <c r="C1407" s="4" t="s">
        <v>18997</v>
      </c>
      <c r="D1407" s="11">
        <f t="shared" si="42"/>
        <v>57.12</v>
      </c>
      <c r="F1407" s="803">
        <v>57.12</v>
      </c>
      <c r="G1407" s="803">
        <v>57.12</v>
      </c>
      <c r="H1407" t="b">
        <f t="shared" si="43"/>
        <v>1</v>
      </c>
    </row>
    <row r="1408" spans="1:8" x14ac:dyDescent="0.25">
      <c r="A1408" s="6">
        <v>12719</v>
      </c>
      <c r="B1408" s="9" t="s">
        <v>20413</v>
      </c>
      <c r="C1408" s="6" t="s">
        <v>18997</v>
      </c>
      <c r="D1408" s="11">
        <f t="shared" si="42"/>
        <v>90.68</v>
      </c>
      <c r="F1408" s="802">
        <v>90.68</v>
      </c>
      <c r="G1408" s="802">
        <v>90.68</v>
      </c>
      <c r="H1408" t="b">
        <f t="shared" si="43"/>
        <v>1</v>
      </c>
    </row>
    <row r="1409" spans="1:8" x14ac:dyDescent="0.25">
      <c r="A1409" s="4">
        <v>12720</v>
      </c>
      <c r="B1409" s="8" t="s">
        <v>20414</v>
      </c>
      <c r="C1409" s="4" t="s">
        <v>18997</v>
      </c>
      <c r="D1409" s="11">
        <f t="shared" si="42"/>
        <v>315.75</v>
      </c>
      <c r="F1409" s="803">
        <v>315.75</v>
      </c>
      <c r="G1409" s="803">
        <v>315.75</v>
      </c>
      <c r="H1409" t="b">
        <f t="shared" si="43"/>
        <v>1</v>
      </c>
    </row>
    <row r="1410" spans="1:8" x14ac:dyDescent="0.25">
      <c r="A1410" s="6">
        <v>12721</v>
      </c>
      <c r="B1410" s="9" t="s">
        <v>20415</v>
      </c>
      <c r="C1410" s="6" t="s">
        <v>18997</v>
      </c>
      <c r="D1410" s="11">
        <f t="shared" si="42"/>
        <v>302.79000000000002</v>
      </c>
      <c r="F1410" s="802">
        <v>302.79000000000002</v>
      </c>
      <c r="G1410" s="802">
        <v>302.79000000000002</v>
      </c>
      <c r="H1410" t="b">
        <f t="shared" si="43"/>
        <v>1</v>
      </c>
    </row>
    <row r="1411" spans="1:8" x14ac:dyDescent="0.25">
      <c r="A1411" s="4">
        <v>3468</v>
      </c>
      <c r="B1411" s="8" t="s">
        <v>20416</v>
      </c>
      <c r="C1411" s="4" t="s">
        <v>18997</v>
      </c>
      <c r="D1411" s="11">
        <f t="shared" ref="D1411:D1474" si="44">IF($J$2=$F$1,F1411,G1411)</f>
        <v>34.450000000000003</v>
      </c>
      <c r="F1411" s="803">
        <v>34.450000000000003</v>
      </c>
      <c r="G1411" s="803">
        <v>34.450000000000003</v>
      </c>
      <c r="H1411" t="b">
        <f t="shared" ref="H1411:H1474" si="45">F1411=G1411</f>
        <v>1</v>
      </c>
    </row>
    <row r="1412" spans="1:8" x14ac:dyDescent="0.25">
      <c r="A1412" s="6">
        <v>3465</v>
      </c>
      <c r="B1412" s="9" t="s">
        <v>20417</v>
      </c>
      <c r="C1412" s="6" t="s">
        <v>18997</v>
      </c>
      <c r="D1412" s="11">
        <f t="shared" si="44"/>
        <v>34.43</v>
      </c>
      <c r="F1412" s="802">
        <v>34.43</v>
      </c>
      <c r="G1412" s="802">
        <v>34.43</v>
      </c>
      <c r="H1412" t="b">
        <f t="shared" si="45"/>
        <v>1</v>
      </c>
    </row>
    <row r="1413" spans="1:8" x14ac:dyDescent="0.25">
      <c r="A1413" s="4">
        <v>12403</v>
      </c>
      <c r="B1413" s="8" t="s">
        <v>20418</v>
      </c>
      <c r="C1413" s="4" t="s">
        <v>18997</v>
      </c>
      <c r="D1413" s="11">
        <f t="shared" si="44"/>
        <v>24.54</v>
      </c>
      <c r="F1413" s="803">
        <v>24.54</v>
      </c>
      <c r="G1413" s="803">
        <v>24.54</v>
      </c>
      <c r="H1413" t="b">
        <f t="shared" si="45"/>
        <v>1</v>
      </c>
    </row>
    <row r="1414" spans="1:8" x14ac:dyDescent="0.25">
      <c r="A1414" s="6">
        <v>3463</v>
      </c>
      <c r="B1414" s="9" t="s">
        <v>20419</v>
      </c>
      <c r="C1414" s="6" t="s">
        <v>18997</v>
      </c>
      <c r="D1414" s="11">
        <f t="shared" si="44"/>
        <v>14.34</v>
      </c>
      <c r="F1414" s="802">
        <v>14.34</v>
      </c>
      <c r="G1414" s="802">
        <v>14.34</v>
      </c>
      <c r="H1414" t="b">
        <f t="shared" si="45"/>
        <v>1</v>
      </c>
    </row>
    <row r="1415" spans="1:8" x14ac:dyDescent="0.25">
      <c r="A1415" s="4">
        <v>3464</v>
      </c>
      <c r="B1415" s="8" t="s">
        <v>20420</v>
      </c>
      <c r="C1415" s="4" t="s">
        <v>18997</v>
      </c>
      <c r="D1415" s="11">
        <f t="shared" si="44"/>
        <v>14.34</v>
      </c>
      <c r="F1415" s="803">
        <v>14.34</v>
      </c>
      <c r="G1415" s="803">
        <v>14.34</v>
      </c>
      <c r="H1415" t="b">
        <f t="shared" si="45"/>
        <v>1</v>
      </c>
    </row>
    <row r="1416" spans="1:8" x14ac:dyDescent="0.25">
      <c r="A1416" s="6">
        <v>3466</v>
      </c>
      <c r="B1416" s="9" t="s">
        <v>20421</v>
      </c>
      <c r="C1416" s="6" t="s">
        <v>18997</v>
      </c>
      <c r="D1416" s="11">
        <f t="shared" si="44"/>
        <v>87.46</v>
      </c>
      <c r="F1416" s="802">
        <v>87.46</v>
      </c>
      <c r="G1416" s="802">
        <v>87.46</v>
      </c>
      <c r="H1416" t="b">
        <f t="shared" si="45"/>
        <v>1</v>
      </c>
    </row>
    <row r="1417" spans="1:8" x14ac:dyDescent="0.25">
      <c r="A1417" s="4">
        <v>3467</v>
      </c>
      <c r="B1417" s="8" t="s">
        <v>20422</v>
      </c>
      <c r="C1417" s="4" t="s">
        <v>18997</v>
      </c>
      <c r="D1417" s="11">
        <f t="shared" si="44"/>
        <v>49.39</v>
      </c>
      <c r="F1417" s="803">
        <v>49.39</v>
      </c>
      <c r="G1417" s="803">
        <v>49.39</v>
      </c>
      <c r="H1417" t="b">
        <f t="shared" si="45"/>
        <v>1</v>
      </c>
    </row>
    <row r="1418" spans="1:8" x14ac:dyDescent="0.25">
      <c r="A1418" s="6">
        <v>3462</v>
      </c>
      <c r="B1418" s="9" t="s">
        <v>20423</v>
      </c>
      <c r="C1418" s="6" t="s">
        <v>18997</v>
      </c>
      <c r="D1418" s="11">
        <f t="shared" si="44"/>
        <v>9.4600000000000009</v>
      </c>
      <c r="F1418" s="802">
        <v>9.4600000000000009</v>
      </c>
      <c r="G1418" s="802">
        <v>9.4600000000000009</v>
      </c>
      <c r="H1418" t="b">
        <f t="shared" si="45"/>
        <v>1</v>
      </c>
    </row>
    <row r="1419" spans="1:8" x14ac:dyDescent="0.25">
      <c r="A1419" s="4">
        <v>3446</v>
      </c>
      <c r="B1419" s="8" t="s">
        <v>20424</v>
      </c>
      <c r="C1419" s="4" t="s">
        <v>18997</v>
      </c>
      <c r="D1419" s="11">
        <f t="shared" si="44"/>
        <v>29.12</v>
      </c>
      <c r="F1419" s="803">
        <v>29.12</v>
      </c>
      <c r="G1419" s="803">
        <v>29.12</v>
      </c>
      <c r="H1419" t="b">
        <f t="shared" si="45"/>
        <v>1</v>
      </c>
    </row>
    <row r="1420" spans="1:8" x14ac:dyDescent="0.25">
      <c r="A1420" s="6">
        <v>3445</v>
      </c>
      <c r="B1420" s="9" t="s">
        <v>20425</v>
      </c>
      <c r="C1420" s="6" t="s">
        <v>18997</v>
      </c>
      <c r="D1420" s="11">
        <f t="shared" si="44"/>
        <v>23.77</v>
      </c>
      <c r="F1420" s="802">
        <v>23.77</v>
      </c>
      <c r="G1420" s="802">
        <v>23.77</v>
      </c>
      <c r="H1420" t="b">
        <f t="shared" si="45"/>
        <v>1</v>
      </c>
    </row>
    <row r="1421" spans="1:8" x14ac:dyDescent="0.25">
      <c r="A1421" s="4">
        <v>3441</v>
      </c>
      <c r="B1421" s="8" t="s">
        <v>20426</v>
      </c>
      <c r="C1421" s="4" t="s">
        <v>18997</v>
      </c>
      <c r="D1421" s="11">
        <f t="shared" si="44"/>
        <v>6.71</v>
      </c>
      <c r="F1421" s="803">
        <v>6.71</v>
      </c>
      <c r="G1421" s="803">
        <v>6.71</v>
      </c>
      <c r="H1421" t="b">
        <f t="shared" si="45"/>
        <v>1</v>
      </c>
    </row>
    <row r="1422" spans="1:8" x14ac:dyDescent="0.25">
      <c r="A1422" s="6">
        <v>3444</v>
      </c>
      <c r="B1422" s="9" t="s">
        <v>20427</v>
      </c>
      <c r="C1422" s="6" t="s">
        <v>18997</v>
      </c>
      <c r="D1422" s="11">
        <f t="shared" si="44"/>
        <v>14.63</v>
      </c>
      <c r="F1422" s="802">
        <v>14.63</v>
      </c>
      <c r="G1422" s="802">
        <v>14.63</v>
      </c>
      <c r="H1422" t="b">
        <f t="shared" si="45"/>
        <v>1</v>
      </c>
    </row>
    <row r="1423" spans="1:8" x14ac:dyDescent="0.25">
      <c r="A1423" s="4">
        <v>12402</v>
      </c>
      <c r="B1423" s="8" t="s">
        <v>20428</v>
      </c>
      <c r="C1423" s="4" t="s">
        <v>18997</v>
      </c>
      <c r="D1423" s="11">
        <f t="shared" si="44"/>
        <v>81.849999999999994</v>
      </c>
      <c r="F1423" s="803">
        <v>81.849999999999994</v>
      </c>
      <c r="G1423" s="803">
        <v>81.849999999999994</v>
      </c>
      <c r="H1423" t="b">
        <f t="shared" si="45"/>
        <v>1</v>
      </c>
    </row>
    <row r="1424" spans="1:8" x14ac:dyDescent="0.25">
      <c r="A1424" s="6">
        <v>3447</v>
      </c>
      <c r="B1424" s="9" t="s">
        <v>20429</v>
      </c>
      <c r="C1424" s="6" t="s">
        <v>18997</v>
      </c>
      <c r="D1424" s="11">
        <f t="shared" si="44"/>
        <v>42.35</v>
      </c>
      <c r="F1424" s="802">
        <v>42.35</v>
      </c>
      <c r="G1424" s="802">
        <v>42.35</v>
      </c>
      <c r="H1424" t="b">
        <f t="shared" si="45"/>
        <v>1</v>
      </c>
    </row>
    <row r="1425" spans="1:8" x14ac:dyDescent="0.25">
      <c r="A1425" s="4">
        <v>3442</v>
      </c>
      <c r="B1425" s="8" t="s">
        <v>20430</v>
      </c>
      <c r="C1425" s="4" t="s">
        <v>18997</v>
      </c>
      <c r="D1425" s="11">
        <f t="shared" si="44"/>
        <v>10.029999999999999</v>
      </c>
      <c r="F1425" s="803">
        <v>10.029999999999999</v>
      </c>
      <c r="G1425" s="803">
        <v>10.029999999999999</v>
      </c>
      <c r="H1425" t="b">
        <f t="shared" si="45"/>
        <v>1</v>
      </c>
    </row>
    <row r="1426" spans="1:8" x14ac:dyDescent="0.25">
      <c r="A1426" s="6">
        <v>3448</v>
      </c>
      <c r="B1426" s="9" t="s">
        <v>20431</v>
      </c>
      <c r="C1426" s="6" t="s">
        <v>18997</v>
      </c>
      <c r="D1426" s="11">
        <f t="shared" si="44"/>
        <v>119.67</v>
      </c>
      <c r="F1426" s="802">
        <v>119.67</v>
      </c>
      <c r="G1426" s="802">
        <v>119.67</v>
      </c>
      <c r="H1426" t="b">
        <f t="shared" si="45"/>
        <v>1</v>
      </c>
    </row>
    <row r="1427" spans="1:8" x14ac:dyDescent="0.25">
      <c r="A1427" s="4">
        <v>3449</v>
      </c>
      <c r="B1427" s="8" t="s">
        <v>20432</v>
      </c>
      <c r="C1427" s="4" t="s">
        <v>18997</v>
      </c>
      <c r="D1427" s="11">
        <f t="shared" si="44"/>
        <v>209.69</v>
      </c>
      <c r="F1427" s="803">
        <v>209.69</v>
      </c>
      <c r="G1427" s="803">
        <v>209.69</v>
      </c>
      <c r="H1427" t="b">
        <f t="shared" si="45"/>
        <v>1</v>
      </c>
    </row>
    <row r="1428" spans="1:8" x14ac:dyDescent="0.25">
      <c r="A1428" s="6">
        <v>37438</v>
      </c>
      <c r="B1428" s="9" t="s">
        <v>20433</v>
      </c>
      <c r="C1428" s="6" t="s">
        <v>18997</v>
      </c>
      <c r="D1428" s="11">
        <f t="shared" si="44"/>
        <v>228.21</v>
      </c>
      <c r="F1428" s="802">
        <v>228.21</v>
      </c>
      <c r="G1428" s="802">
        <v>228.21</v>
      </c>
      <c r="H1428" t="b">
        <f t="shared" si="45"/>
        <v>1</v>
      </c>
    </row>
    <row r="1429" spans="1:8" x14ac:dyDescent="0.25">
      <c r="A1429" s="4">
        <v>37439</v>
      </c>
      <c r="B1429" s="8" t="s">
        <v>20434</v>
      </c>
      <c r="C1429" s="4" t="s">
        <v>18997</v>
      </c>
      <c r="D1429" s="11">
        <f t="shared" si="44"/>
        <v>1492.05</v>
      </c>
      <c r="F1429" s="803">
        <v>1492.05</v>
      </c>
      <c r="G1429" s="803">
        <v>1492.05</v>
      </c>
      <c r="H1429" t="b">
        <f t="shared" si="45"/>
        <v>1</v>
      </c>
    </row>
    <row r="1430" spans="1:8" x14ac:dyDescent="0.25">
      <c r="A1430" s="6">
        <v>37435</v>
      </c>
      <c r="B1430" s="9" t="s">
        <v>20435</v>
      </c>
      <c r="C1430" s="6" t="s">
        <v>18997</v>
      </c>
      <c r="D1430" s="11">
        <f t="shared" si="44"/>
        <v>26.82</v>
      </c>
      <c r="F1430" s="802">
        <v>26.82</v>
      </c>
      <c r="G1430" s="802">
        <v>26.82</v>
      </c>
      <c r="H1430" t="b">
        <f t="shared" si="45"/>
        <v>1</v>
      </c>
    </row>
    <row r="1431" spans="1:8" x14ac:dyDescent="0.25">
      <c r="A1431" s="4">
        <v>37436</v>
      </c>
      <c r="B1431" s="8" t="s">
        <v>20436</v>
      </c>
      <c r="C1431" s="4" t="s">
        <v>18997</v>
      </c>
      <c r="D1431" s="11">
        <f t="shared" si="44"/>
        <v>31.65</v>
      </c>
      <c r="F1431" s="803">
        <v>31.65</v>
      </c>
      <c r="G1431" s="803">
        <v>31.65</v>
      </c>
      <c r="H1431" t="b">
        <f t="shared" si="45"/>
        <v>1</v>
      </c>
    </row>
    <row r="1432" spans="1:8" x14ac:dyDescent="0.25">
      <c r="A1432" s="6">
        <v>37437</v>
      </c>
      <c r="B1432" s="9" t="s">
        <v>20437</v>
      </c>
      <c r="C1432" s="6" t="s">
        <v>18997</v>
      </c>
      <c r="D1432" s="11">
        <f t="shared" si="44"/>
        <v>45.78</v>
      </c>
      <c r="F1432" s="802">
        <v>45.78</v>
      </c>
      <c r="G1432" s="802">
        <v>45.78</v>
      </c>
      <c r="H1432" t="b">
        <f t="shared" si="45"/>
        <v>1</v>
      </c>
    </row>
    <row r="1433" spans="1:8" x14ac:dyDescent="0.25">
      <c r="A1433" s="4">
        <v>3473</v>
      </c>
      <c r="B1433" s="8" t="s">
        <v>20438</v>
      </c>
      <c r="C1433" s="4" t="s">
        <v>18997</v>
      </c>
      <c r="D1433" s="11">
        <f t="shared" si="44"/>
        <v>32.92</v>
      </c>
      <c r="F1433" s="803">
        <v>32.92</v>
      </c>
      <c r="G1433" s="803">
        <v>32.92</v>
      </c>
      <c r="H1433" t="b">
        <f t="shared" si="45"/>
        <v>1</v>
      </c>
    </row>
    <row r="1434" spans="1:8" x14ac:dyDescent="0.25">
      <c r="A1434" s="6">
        <v>3474</v>
      </c>
      <c r="B1434" s="9" t="s">
        <v>20439</v>
      </c>
      <c r="C1434" s="6" t="s">
        <v>18997</v>
      </c>
      <c r="D1434" s="11">
        <f t="shared" si="44"/>
        <v>27.14</v>
      </c>
      <c r="F1434" s="802">
        <v>27.14</v>
      </c>
      <c r="G1434" s="802">
        <v>27.14</v>
      </c>
      <c r="H1434" t="b">
        <f t="shared" si="45"/>
        <v>1</v>
      </c>
    </row>
    <row r="1435" spans="1:8" x14ac:dyDescent="0.25">
      <c r="A1435" s="4">
        <v>3450</v>
      </c>
      <c r="B1435" s="8" t="s">
        <v>20440</v>
      </c>
      <c r="C1435" s="4" t="s">
        <v>18997</v>
      </c>
      <c r="D1435" s="11">
        <f t="shared" si="44"/>
        <v>7.86</v>
      </c>
      <c r="F1435" s="803">
        <v>7.86</v>
      </c>
      <c r="G1435" s="803">
        <v>7.86</v>
      </c>
      <c r="H1435" t="b">
        <f t="shared" si="45"/>
        <v>1</v>
      </c>
    </row>
    <row r="1436" spans="1:8" x14ac:dyDescent="0.25">
      <c r="A1436" s="6">
        <v>3443</v>
      </c>
      <c r="B1436" s="9" t="s">
        <v>20441</v>
      </c>
      <c r="C1436" s="6" t="s">
        <v>18997</v>
      </c>
      <c r="D1436" s="11">
        <f t="shared" si="44"/>
        <v>16.88</v>
      </c>
      <c r="F1436" s="802">
        <v>16.88</v>
      </c>
      <c r="G1436" s="802">
        <v>16.88</v>
      </c>
      <c r="H1436" t="b">
        <f t="shared" si="45"/>
        <v>1</v>
      </c>
    </row>
    <row r="1437" spans="1:8" x14ac:dyDescent="0.25">
      <c r="A1437" s="4">
        <v>3453</v>
      </c>
      <c r="B1437" s="8" t="s">
        <v>20442</v>
      </c>
      <c r="C1437" s="4" t="s">
        <v>18997</v>
      </c>
      <c r="D1437" s="11">
        <f t="shared" si="44"/>
        <v>96.1</v>
      </c>
      <c r="F1437" s="803">
        <v>96.1</v>
      </c>
      <c r="G1437" s="803">
        <v>96.1</v>
      </c>
      <c r="H1437" t="b">
        <f t="shared" si="45"/>
        <v>1</v>
      </c>
    </row>
    <row r="1438" spans="1:8" x14ac:dyDescent="0.25">
      <c r="A1438" s="6">
        <v>3452</v>
      </c>
      <c r="B1438" s="9" t="s">
        <v>20443</v>
      </c>
      <c r="C1438" s="6" t="s">
        <v>18997</v>
      </c>
      <c r="D1438" s="11">
        <f t="shared" si="44"/>
        <v>47.43</v>
      </c>
      <c r="F1438" s="802">
        <v>47.43</v>
      </c>
      <c r="G1438" s="802">
        <v>47.43</v>
      </c>
      <c r="H1438" t="b">
        <f t="shared" si="45"/>
        <v>1</v>
      </c>
    </row>
    <row r="1439" spans="1:8" x14ac:dyDescent="0.25">
      <c r="A1439" s="4">
        <v>3451</v>
      </c>
      <c r="B1439" s="8" t="s">
        <v>20444</v>
      </c>
      <c r="C1439" s="4" t="s">
        <v>18997</v>
      </c>
      <c r="D1439" s="11">
        <f t="shared" si="44"/>
        <v>9.41</v>
      </c>
      <c r="F1439" s="803">
        <v>9.41</v>
      </c>
      <c r="G1439" s="803">
        <v>9.41</v>
      </c>
      <c r="H1439" t="b">
        <f t="shared" si="45"/>
        <v>1</v>
      </c>
    </row>
    <row r="1440" spans="1:8" x14ac:dyDescent="0.25">
      <c r="A1440" s="6">
        <v>3454</v>
      </c>
      <c r="B1440" s="9" t="s">
        <v>20445</v>
      </c>
      <c r="C1440" s="6" t="s">
        <v>18997</v>
      </c>
      <c r="D1440" s="11">
        <f t="shared" si="44"/>
        <v>146.16999999999999</v>
      </c>
      <c r="F1440" s="802">
        <v>146.16999999999999</v>
      </c>
      <c r="G1440" s="802">
        <v>146.16999999999999</v>
      </c>
      <c r="H1440" t="b">
        <f t="shared" si="45"/>
        <v>1</v>
      </c>
    </row>
    <row r="1441" spans="1:8" x14ac:dyDescent="0.25">
      <c r="A1441" s="4">
        <v>3458</v>
      </c>
      <c r="B1441" s="8" t="s">
        <v>20446</v>
      </c>
      <c r="C1441" s="4" t="s">
        <v>18997</v>
      </c>
      <c r="D1441" s="11">
        <f t="shared" si="44"/>
        <v>26.39</v>
      </c>
      <c r="F1441" s="803">
        <v>26.39</v>
      </c>
      <c r="G1441" s="803">
        <v>26.39</v>
      </c>
      <c r="H1441" t="b">
        <f t="shared" si="45"/>
        <v>1</v>
      </c>
    </row>
    <row r="1442" spans="1:8" x14ac:dyDescent="0.25">
      <c r="A1442" s="6">
        <v>3457</v>
      </c>
      <c r="B1442" s="9" t="s">
        <v>20447</v>
      </c>
      <c r="C1442" s="6" t="s">
        <v>18997</v>
      </c>
      <c r="D1442" s="11">
        <f t="shared" si="44"/>
        <v>19.809999999999999</v>
      </c>
      <c r="F1442" s="802">
        <v>19.809999999999999</v>
      </c>
      <c r="G1442" s="802">
        <v>19.809999999999999</v>
      </c>
      <c r="H1442" t="b">
        <f t="shared" si="45"/>
        <v>1</v>
      </c>
    </row>
    <row r="1443" spans="1:8" x14ac:dyDescent="0.25">
      <c r="A1443" s="4">
        <v>3455</v>
      </c>
      <c r="B1443" s="8" t="s">
        <v>20448</v>
      </c>
      <c r="C1443" s="4" t="s">
        <v>18997</v>
      </c>
      <c r="D1443" s="11">
        <f t="shared" si="44"/>
        <v>5.62</v>
      </c>
      <c r="F1443" s="803">
        <v>5.62</v>
      </c>
      <c r="G1443" s="803">
        <v>5.62</v>
      </c>
      <c r="H1443" t="b">
        <f t="shared" si="45"/>
        <v>1</v>
      </c>
    </row>
    <row r="1444" spans="1:8" x14ac:dyDescent="0.25">
      <c r="A1444" s="6">
        <v>3472</v>
      </c>
      <c r="B1444" s="9" t="s">
        <v>20449</v>
      </c>
      <c r="C1444" s="6" t="s">
        <v>18997</v>
      </c>
      <c r="D1444" s="11">
        <f t="shared" si="44"/>
        <v>12.64</v>
      </c>
      <c r="F1444" s="802">
        <v>12.64</v>
      </c>
      <c r="G1444" s="802">
        <v>12.64</v>
      </c>
      <c r="H1444" t="b">
        <f t="shared" si="45"/>
        <v>1</v>
      </c>
    </row>
    <row r="1445" spans="1:8" x14ac:dyDescent="0.25">
      <c r="A1445" s="4">
        <v>3470</v>
      </c>
      <c r="B1445" s="8" t="s">
        <v>20450</v>
      </c>
      <c r="C1445" s="4" t="s">
        <v>18997</v>
      </c>
      <c r="D1445" s="11">
        <f t="shared" si="44"/>
        <v>73.69</v>
      </c>
      <c r="F1445" s="803">
        <v>73.69</v>
      </c>
      <c r="G1445" s="803">
        <v>73.69</v>
      </c>
      <c r="H1445" t="b">
        <f t="shared" si="45"/>
        <v>1</v>
      </c>
    </row>
    <row r="1446" spans="1:8" x14ac:dyDescent="0.25">
      <c r="A1446" s="6">
        <v>3471</v>
      </c>
      <c r="B1446" s="9" t="s">
        <v>20451</v>
      </c>
      <c r="C1446" s="6" t="s">
        <v>18997</v>
      </c>
      <c r="D1446" s="11">
        <f t="shared" si="44"/>
        <v>40.49</v>
      </c>
      <c r="F1446" s="802">
        <v>40.49</v>
      </c>
      <c r="G1446" s="802">
        <v>40.49</v>
      </c>
      <c r="H1446" t="b">
        <f t="shared" si="45"/>
        <v>1</v>
      </c>
    </row>
    <row r="1447" spans="1:8" x14ac:dyDescent="0.25">
      <c r="A1447" s="4">
        <v>3456</v>
      </c>
      <c r="B1447" s="8" t="s">
        <v>20452</v>
      </c>
      <c r="C1447" s="4" t="s">
        <v>18997</v>
      </c>
      <c r="D1447" s="11">
        <f t="shared" si="44"/>
        <v>8.42</v>
      </c>
      <c r="F1447" s="803">
        <v>8.42</v>
      </c>
      <c r="G1447" s="803">
        <v>8.42</v>
      </c>
      <c r="H1447" t="b">
        <f t="shared" si="45"/>
        <v>1</v>
      </c>
    </row>
    <row r="1448" spans="1:8" x14ac:dyDescent="0.25">
      <c r="A1448" s="6">
        <v>3459</v>
      </c>
      <c r="B1448" s="9" t="s">
        <v>20453</v>
      </c>
      <c r="C1448" s="6" t="s">
        <v>18997</v>
      </c>
      <c r="D1448" s="11">
        <f t="shared" si="44"/>
        <v>103.94</v>
      </c>
      <c r="F1448" s="802">
        <v>103.94</v>
      </c>
      <c r="G1448" s="802">
        <v>103.94</v>
      </c>
      <c r="H1448" t="b">
        <f t="shared" si="45"/>
        <v>1</v>
      </c>
    </row>
    <row r="1449" spans="1:8" x14ac:dyDescent="0.25">
      <c r="A1449" s="4">
        <v>3469</v>
      </c>
      <c r="B1449" s="8" t="s">
        <v>20454</v>
      </c>
      <c r="C1449" s="4" t="s">
        <v>18997</v>
      </c>
      <c r="D1449" s="11">
        <f t="shared" si="44"/>
        <v>197.67</v>
      </c>
      <c r="F1449" s="803">
        <v>197.67</v>
      </c>
      <c r="G1449" s="803">
        <v>197.67</v>
      </c>
      <c r="H1449" t="b">
        <f t="shared" si="45"/>
        <v>1</v>
      </c>
    </row>
    <row r="1450" spans="1:8" x14ac:dyDescent="0.25">
      <c r="A1450" s="6">
        <v>3460</v>
      </c>
      <c r="B1450" s="9" t="s">
        <v>20455</v>
      </c>
      <c r="C1450" s="6" t="s">
        <v>18997</v>
      </c>
      <c r="D1450" s="11">
        <f t="shared" si="44"/>
        <v>288.43</v>
      </c>
      <c r="F1450" s="802">
        <v>288.43</v>
      </c>
      <c r="G1450" s="802">
        <v>288.43</v>
      </c>
      <c r="H1450" t="b">
        <f t="shared" si="45"/>
        <v>1</v>
      </c>
    </row>
    <row r="1451" spans="1:8" x14ac:dyDescent="0.25">
      <c r="A1451" s="4">
        <v>3461</v>
      </c>
      <c r="B1451" s="8" t="s">
        <v>20456</v>
      </c>
      <c r="C1451" s="4" t="s">
        <v>18997</v>
      </c>
      <c r="D1451" s="11">
        <f t="shared" si="44"/>
        <v>737.21</v>
      </c>
      <c r="F1451" s="803">
        <v>737.21</v>
      </c>
      <c r="G1451" s="803">
        <v>737.21</v>
      </c>
      <c r="H1451" t="b">
        <f t="shared" si="45"/>
        <v>1</v>
      </c>
    </row>
    <row r="1452" spans="1:8" x14ac:dyDescent="0.25">
      <c r="A1452" s="6">
        <v>37433</v>
      </c>
      <c r="B1452" s="9" t="s">
        <v>20457</v>
      </c>
      <c r="C1452" s="6" t="s">
        <v>18997</v>
      </c>
      <c r="D1452" s="11">
        <f t="shared" si="44"/>
        <v>228.21</v>
      </c>
      <c r="F1452" s="802">
        <v>228.21</v>
      </c>
      <c r="G1452" s="802">
        <v>228.21</v>
      </c>
      <c r="H1452" t="b">
        <f t="shared" si="45"/>
        <v>1</v>
      </c>
    </row>
    <row r="1453" spans="1:8" x14ac:dyDescent="0.25">
      <c r="A1453" s="4">
        <v>37430</v>
      </c>
      <c r="B1453" s="8" t="s">
        <v>20458</v>
      </c>
      <c r="C1453" s="4" t="s">
        <v>18997</v>
      </c>
      <c r="D1453" s="11">
        <f t="shared" si="44"/>
        <v>28.6</v>
      </c>
      <c r="F1453" s="803">
        <v>28.6</v>
      </c>
      <c r="G1453" s="803">
        <v>28.6</v>
      </c>
      <c r="H1453" t="b">
        <f t="shared" si="45"/>
        <v>1</v>
      </c>
    </row>
    <row r="1454" spans="1:8" x14ac:dyDescent="0.25">
      <c r="A1454" s="6">
        <v>37434</v>
      </c>
      <c r="B1454" s="9" t="s">
        <v>20459</v>
      </c>
      <c r="C1454" s="6" t="s">
        <v>18997</v>
      </c>
      <c r="D1454" s="11">
        <f t="shared" si="44"/>
        <v>2127.86</v>
      </c>
      <c r="F1454" s="802">
        <v>2127.86</v>
      </c>
      <c r="G1454" s="802">
        <v>2127.86</v>
      </c>
      <c r="H1454" t="b">
        <f t="shared" si="45"/>
        <v>1</v>
      </c>
    </row>
    <row r="1455" spans="1:8" x14ac:dyDescent="0.25">
      <c r="A1455" s="4">
        <v>37431</v>
      </c>
      <c r="B1455" s="8" t="s">
        <v>20460</v>
      </c>
      <c r="C1455" s="4" t="s">
        <v>18997</v>
      </c>
      <c r="D1455" s="11">
        <f t="shared" si="44"/>
        <v>38.79</v>
      </c>
      <c r="F1455" s="803">
        <v>38.79</v>
      </c>
      <c r="G1455" s="803">
        <v>38.79</v>
      </c>
      <c r="H1455" t="b">
        <f t="shared" si="45"/>
        <v>1</v>
      </c>
    </row>
    <row r="1456" spans="1:8" x14ac:dyDescent="0.25">
      <c r="A1456" s="6">
        <v>37432</v>
      </c>
      <c r="B1456" s="9" t="s">
        <v>20461</v>
      </c>
      <c r="C1456" s="6" t="s">
        <v>18997</v>
      </c>
      <c r="D1456" s="11">
        <f t="shared" si="44"/>
        <v>71.56</v>
      </c>
      <c r="F1456" s="802">
        <v>71.56</v>
      </c>
      <c r="G1456" s="802">
        <v>71.56</v>
      </c>
      <c r="H1456" t="b">
        <f t="shared" si="45"/>
        <v>1</v>
      </c>
    </row>
    <row r="1457" spans="1:8" ht="30" x14ac:dyDescent="0.25">
      <c r="A1457" s="4">
        <v>37413</v>
      </c>
      <c r="B1457" s="8" t="s">
        <v>20462</v>
      </c>
      <c r="C1457" s="4" t="s">
        <v>18997</v>
      </c>
      <c r="D1457" s="11">
        <f t="shared" si="44"/>
        <v>3.8</v>
      </c>
      <c r="F1457" s="803">
        <v>3.8</v>
      </c>
      <c r="G1457" s="803">
        <v>3.8</v>
      </c>
      <c r="H1457" t="b">
        <f t="shared" si="45"/>
        <v>1</v>
      </c>
    </row>
    <row r="1458" spans="1:8" ht="30" x14ac:dyDescent="0.25">
      <c r="A1458" s="6">
        <v>37414</v>
      </c>
      <c r="B1458" s="9" t="s">
        <v>20463</v>
      </c>
      <c r="C1458" s="6" t="s">
        <v>18997</v>
      </c>
      <c r="D1458" s="11">
        <f t="shared" si="44"/>
        <v>4.3099999999999996</v>
      </c>
      <c r="F1458" s="802">
        <v>4.3099999999999996</v>
      </c>
      <c r="G1458" s="802">
        <v>4.3099999999999996</v>
      </c>
      <c r="H1458" t="b">
        <f t="shared" si="45"/>
        <v>1</v>
      </c>
    </row>
    <row r="1459" spans="1:8" ht="30" x14ac:dyDescent="0.25">
      <c r="A1459" s="4">
        <v>37415</v>
      </c>
      <c r="B1459" s="8" t="s">
        <v>20464</v>
      </c>
      <c r="C1459" s="4" t="s">
        <v>18997</v>
      </c>
      <c r="D1459" s="11">
        <f t="shared" si="44"/>
        <v>7.84</v>
      </c>
      <c r="F1459" s="803">
        <v>7.84</v>
      </c>
      <c r="G1459" s="803">
        <v>7.84</v>
      </c>
      <c r="H1459" t="b">
        <f t="shared" si="45"/>
        <v>1</v>
      </c>
    </row>
    <row r="1460" spans="1:8" x14ac:dyDescent="0.25">
      <c r="A1460" s="6">
        <v>37416</v>
      </c>
      <c r="B1460" s="9" t="s">
        <v>20465</v>
      </c>
      <c r="C1460" s="6" t="s">
        <v>18997</v>
      </c>
      <c r="D1460" s="11">
        <f t="shared" si="44"/>
        <v>3.55</v>
      </c>
      <c r="F1460" s="802">
        <v>3.55</v>
      </c>
      <c r="G1460" s="802">
        <v>3.55</v>
      </c>
      <c r="H1460" t="b">
        <f t="shared" si="45"/>
        <v>1</v>
      </c>
    </row>
    <row r="1461" spans="1:8" x14ac:dyDescent="0.25">
      <c r="A1461" s="4">
        <v>37417</v>
      </c>
      <c r="B1461" s="8" t="s">
        <v>20466</v>
      </c>
      <c r="C1461" s="4" t="s">
        <v>18997</v>
      </c>
      <c r="D1461" s="11">
        <f t="shared" si="44"/>
        <v>5.1100000000000003</v>
      </c>
      <c r="F1461" s="803">
        <v>5.1100000000000003</v>
      </c>
      <c r="G1461" s="803">
        <v>5.1100000000000003</v>
      </c>
      <c r="H1461" t="b">
        <f t="shared" si="45"/>
        <v>1</v>
      </c>
    </row>
    <row r="1462" spans="1:8" ht="30" x14ac:dyDescent="0.25">
      <c r="A1462" s="6">
        <v>43590</v>
      </c>
      <c r="B1462" s="9" t="s">
        <v>20467</v>
      </c>
      <c r="C1462" s="6" t="s">
        <v>18997</v>
      </c>
      <c r="D1462" s="11">
        <f t="shared" si="44"/>
        <v>174.34</v>
      </c>
      <c r="F1462" s="802">
        <v>174.34</v>
      </c>
      <c r="G1462" s="802">
        <v>174.34</v>
      </c>
      <c r="H1462" t="b">
        <f t="shared" si="45"/>
        <v>1</v>
      </c>
    </row>
    <row r="1463" spans="1:8" ht="30" x14ac:dyDescent="0.25">
      <c r="A1463" s="4">
        <v>43589</v>
      </c>
      <c r="B1463" s="8" t="s">
        <v>20468</v>
      </c>
      <c r="C1463" s="4" t="s">
        <v>18997</v>
      </c>
      <c r="D1463" s="11">
        <f t="shared" si="44"/>
        <v>31.54</v>
      </c>
      <c r="F1463" s="803">
        <v>31.54</v>
      </c>
      <c r="G1463" s="803">
        <v>31.54</v>
      </c>
      <c r="H1463" t="b">
        <f t="shared" si="45"/>
        <v>1</v>
      </c>
    </row>
    <row r="1464" spans="1:8" x14ac:dyDescent="0.25">
      <c r="A1464" s="6">
        <v>34519</v>
      </c>
      <c r="B1464" s="9" t="s">
        <v>20469</v>
      </c>
      <c r="C1464" s="6" t="s">
        <v>18997</v>
      </c>
      <c r="D1464" s="11">
        <f t="shared" si="44"/>
        <v>81.2</v>
      </c>
      <c r="F1464" s="802">
        <v>81.2</v>
      </c>
      <c r="G1464" s="802">
        <v>81.2</v>
      </c>
      <c r="H1464" t="b">
        <f t="shared" si="45"/>
        <v>1</v>
      </c>
    </row>
    <row r="1465" spans="1:8" x14ac:dyDescent="0.25">
      <c r="A1465" s="4">
        <v>1649</v>
      </c>
      <c r="B1465" s="8" t="s">
        <v>20470</v>
      </c>
      <c r="C1465" s="4" t="s">
        <v>18997</v>
      </c>
      <c r="D1465" s="11">
        <f t="shared" si="44"/>
        <v>62.23</v>
      </c>
      <c r="F1465" s="803">
        <v>62.23</v>
      </c>
      <c r="G1465" s="803">
        <v>62.23</v>
      </c>
      <c r="H1465" t="b">
        <f t="shared" si="45"/>
        <v>1</v>
      </c>
    </row>
    <row r="1466" spans="1:8" x14ac:dyDescent="0.25">
      <c r="A1466" s="6">
        <v>1653</v>
      </c>
      <c r="B1466" s="9" t="s">
        <v>20471</v>
      </c>
      <c r="C1466" s="6" t="s">
        <v>18997</v>
      </c>
      <c r="D1466" s="11">
        <f t="shared" si="44"/>
        <v>48.75</v>
      </c>
      <c r="F1466" s="802">
        <v>48.75</v>
      </c>
      <c r="G1466" s="802">
        <v>48.75</v>
      </c>
      <c r="H1466" t="b">
        <f t="shared" si="45"/>
        <v>1</v>
      </c>
    </row>
    <row r="1467" spans="1:8" x14ac:dyDescent="0.25">
      <c r="A1467" s="4">
        <v>1647</v>
      </c>
      <c r="B1467" s="8" t="s">
        <v>20472</v>
      </c>
      <c r="C1467" s="4" t="s">
        <v>18997</v>
      </c>
      <c r="D1467" s="11">
        <f t="shared" si="44"/>
        <v>17.45</v>
      </c>
      <c r="F1467" s="803">
        <v>17.45</v>
      </c>
      <c r="G1467" s="803">
        <v>17.45</v>
      </c>
      <c r="H1467" t="b">
        <f t="shared" si="45"/>
        <v>1</v>
      </c>
    </row>
    <row r="1468" spans="1:8" x14ac:dyDescent="0.25">
      <c r="A1468" s="6">
        <v>1648</v>
      </c>
      <c r="B1468" s="9" t="s">
        <v>20473</v>
      </c>
      <c r="C1468" s="6" t="s">
        <v>18997</v>
      </c>
      <c r="D1468" s="11">
        <f t="shared" si="44"/>
        <v>33.520000000000003</v>
      </c>
      <c r="F1468" s="802">
        <v>33.520000000000003</v>
      </c>
      <c r="G1468" s="802">
        <v>33.520000000000003</v>
      </c>
      <c r="H1468" t="b">
        <f t="shared" si="45"/>
        <v>1</v>
      </c>
    </row>
    <row r="1469" spans="1:8" x14ac:dyDescent="0.25">
      <c r="A1469" s="4">
        <v>1651</v>
      </c>
      <c r="B1469" s="8" t="s">
        <v>20474</v>
      </c>
      <c r="C1469" s="4" t="s">
        <v>18997</v>
      </c>
      <c r="D1469" s="11">
        <f t="shared" si="44"/>
        <v>155.49</v>
      </c>
      <c r="F1469" s="803">
        <v>155.49</v>
      </c>
      <c r="G1469" s="803">
        <v>155.49</v>
      </c>
      <c r="H1469" t="b">
        <f t="shared" si="45"/>
        <v>1</v>
      </c>
    </row>
    <row r="1470" spans="1:8" x14ac:dyDescent="0.25">
      <c r="A1470" s="6">
        <v>1650</v>
      </c>
      <c r="B1470" s="9" t="s">
        <v>20475</v>
      </c>
      <c r="C1470" s="6" t="s">
        <v>18997</v>
      </c>
      <c r="D1470" s="11">
        <f t="shared" si="44"/>
        <v>85.95</v>
      </c>
      <c r="F1470" s="802">
        <v>85.95</v>
      </c>
      <c r="G1470" s="802">
        <v>85.95</v>
      </c>
      <c r="H1470" t="b">
        <f t="shared" si="45"/>
        <v>1</v>
      </c>
    </row>
    <row r="1471" spans="1:8" x14ac:dyDescent="0.25">
      <c r="A1471" s="4">
        <v>1654</v>
      </c>
      <c r="B1471" s="8" t="s">
        <v>20476</v>
      </c>
      <c r="C1471" s="4" t="s">
        <v>18997</v>
      </c>
      <c r="D1471" s="11">
        <f t="shared" si="44"/>
        <v>23.96</v>
      </c>
      <c r="F1471" s="803">
        <v>23.96</v>
      </c>
      <c r="G1471" s="803">
        <v>23.96</v>
      </c>
      <c r="H1471" t="b">
        <f t="shared" si="45"/>
        <v>1</v>
      </c>
    </row>
    <row r="1472" spans="1:8" x14ac:dyDescent="0.25">
      <c r="A1472" s="6">
        <v>1652</v>
      </c>
      <c r="B1472" s="9" t="s">
        <v>20477</v>
      </c>
      <c r="C1472" s="6" t="s">
        <v>18997</v>
      </c>
      <c r="D1472" s="11">
        <f t="shared" si="44"/>
        <v>223.18</v>
      </c>
      <c r="F1472" s="802">
        <v>223.18</v>
      </c>
      <c r="G1472" s="802">
        <v>223.18</v>
      </c>
      <c r="H1472" t="b">
        <f t="shared" si="45"/>
        <v>1</v>
      </c>
    </row>
    <row r="1473" spans="1:8" x14ac:dyDescent="0.25">
      <c r="A1473" s="4">
        <v>10510</v>
      </c>
      <c r="B1473" s="8" t="s">
        <v>20478</v>
      </c>
      <c r="C1473" s="4" t="s">
        <v>18997</v>
      </c>
      <c r="D1473" s="11">
        <f t="shared" si="44"/>
        <v>181</v>
      </c>
      <c r="F1473" s="803">
        <v>181</v>
      </c>
      <c r="G1473" s="803">
        <v>181</v>
      </c>
      <c r="H1473" t="b">
        <f t="shared" si="45"/>
        <v>1</v>
      </c>
    </row>
    <row r="1474" spans="1:8" x14ac:dyDescent="0.25">
      <c r="A1474" s="6">
        <v>1747</v>
      </c>
      <c r="B1474" s="9" t="s">
        <v>20479</v>
      </c>
      <c r="C1474" s="6" t="s">
        <v>18997</v>
      </c>
      <c r="D1474" s="11">
        <f t="shared" si="44"/>
        <v>246.87</v>
      </c>
      <c r="F1474" s="802">
        <v>246.87</v>
      </c>
      <c r="G1474" s="802">
        <v>246.87</v>
      </c>
      <c r="H1474" t="b">
        <f t="shared" si="45"/>
        <v>1</v>
      </c>
    </row>
    <row r="1475" spans="1:8" x14ac:dyDescent="0.25">
      <c r="A1475" s="4">
        <v>1744</v>
      </c>
      <c r="B1475" s="8" t="s">
        <v>20480</v>
      </c>
      <c r="C1475" s="4" t="s">
        <v>18997</v>
      </c>
      <c r="D1475" s="11">
        <f t="shared" ref="D1475:D1538" si="46">IF($J$2=$F$1,F1475,G1475)</f>
        <v>171</v>
      </c>
      <c r="F1475" s="803">
        <v>171</v>
      </c>
      <c r="G1475" s="803">
        <v>171</v>
      </c>
      <c r="H1475" t="b">
        <f t="shared" ref="H1475:H1538" si="47">F1475=G1475</f>
        <v>1</v>
      </c>
    </row>
    <row r="1476" spans="1:8" x14ac:dyDescent="0.25">
      <c r="A1476" s="6">
        <v>1743</v>
      </c>
      <c r="B1476" s="9" t="s">
        <v>20481</v>
      </c>
      <c r="C1476" s="6" t="s">
        <v>18997</v>
      </c>
      <c r="D1476" s="11">
        <f t="shared" si="46"/>
        <v>224.55</v>
      </c>
      <c r="F1476" s="802">
        <v>224.55</v>
      </c>
      <c r="G1476" s="802">
        <v>224.55</v>
      </c>
      <c r="H1476" t="b">
        <f t="shared" si="47"/>
        <v>1</v>
      </c>
    </row>
    <row r="1477" spans="1:8" ht="30" x14ac:dyDescent="0.25">
      <c r="A1477" s="4">
        <v>39640</v>
      </c>
      <c r="B1477" s="8" t="s">
        <v>20482</v>
      </c>
      <c r="C1477" s="4" t="s">
        <v>18997</v>
      </c>
      <c r="D1477" s="11">
        <f t="shared" si="46"/>
        <v>12.57</v>
      </c>
      <c r="F1477" s="803">
        <v>12.57</v>
      </c>
      <c r="G1477" s="803">
        <v>12.57</v>
      </c>
      <c r="H1477" t="b">
        <f t="shared" si="47"/>
        <v>1</v>
      </c>
    </row>
    <row r="1478" spans="1:8" x14ac:dyDescent="0.25">
      <c r="A1478" s="6">
        <v>7216</v>
      </c>
      <c r="B1478" s="9" t="s">
        <v>20483</v>
      </c>
      <c r="C1478" s="6" t="s">
        <v>18997</v>
      </c>
      <c r="D1478" s="11">
        <f t="shared" si="46"/>
        <v>67.540000000000006</v>
      </c>
      <c r="F1478" s="802">
        <v>67.540000000000006</v>
      </c>
      <c r="G1478" s="802">
        <v>67.540000000000006</v>
      </c>
      <c r="H1478" t="b">
        <f t="shared" si="47"/>
        <v>1</v>
      </c>
    </row>
    <row r="1479" spans="1:8" x14ac:dyDescent="0.25">
      <c r="A1479" s="4">
        <v>20235</v>
      </c>
      <c r="B1479" s="8" t="s">
        <v>20484</v>
      </c>
      <c r="C1479" s="4" t="s">
        <v>18997</v>
      </c>
      <c r="D1479" s="11">
        <f t="shared" si="46"/>
        <v>54.3</v>
      </c>
      <c r="F1479" s="803">
        <v>54.3</v>
      </c>
      <c r="G1479" s="803">
        <v>54.3</v>
      </c>
      <c r="H1479" t="b">
        <f t="shared" si="47"/>
        <v>1</v>
      </c>
    </row>
    <row r="1480" spans="1:8" x14ac:dyDescent="0.25">
      <c r="A1480" s="6">
        <v>7181</v>
      </c>
      <c r="B1480" s="9" t="s">
        <v>20485</v>
      </c>
      <c r="C1480" s="6" t="s">
        <v>18997</v>
      </c>
      <c r="D1480" s="11">
        <f t="shared" si="46"/>
        <v>5.73</v>
      </c>
      <c r="F1480" s="802">
        <v>5.73</v>
      </c>
      <c r="G1480" s="802">
        <v>5.73</v>
      </c>
      <c r="H1480" t="b">
        <f t="shared" si="47"/>
        <v>1</v>
      </c>
    </row>
    <row r="1481" spans="1:8" x14ac:dyDescent="0.25">
      <c r="A1481" s="4">
        <v>40742</v>
      </c>
      <c r="B1481" s="8" t="s">
        <v>20486</v>
      </c>
      <c r="C1481" s="4" t="s">
        <v>18997</v>
      </c>
      <c r="D1481" s="11">
        <f t="shared" si="46"/>
        <v>12.45</v>
      </c>
      <c r="F1481" s="803">
        <v>12.45</v>
      </c>
      <c r="G1481" s="803">
        <v>12.45</v>
      </c>
      <c r="H1481" t="b">
        <f t="shared" si="47"/>
        <v>1</v>
      </c>
    </row>
    <row r="1482" spans="1:8" x14ac:dyDescent="0.25">
      <c r="A1482" s="6">
        <v>7214</v>
      </c>
      <c r="B1482" s="9" t="s">
        <v>20487</v>
      </c>
      <c r="C1482" s="6" t="s">
        <v>18997</v>
      </c>
      <c r="D1482" s="11">
        <f t="shared" si="46"/>
        <v>65.95</v>
      </c>
      <c r="F1482" s="802">
        <v>65.95</v>
      </c>
      <c r="G1482" s="802">
        <v>65.95</v>
      </c>
      <c r="H1482" t="b">
        <f t="shared" si="47"/>
        <v>1</v>
      </c>
    </row>
    <row r="1483" spans="1:8" ht="30" x14ac:dyDescent="0.25">
      <c r="A1483" s="4">
        <v>7219</v>
      </c>
      <c r="B1483" s="8" t="s">
        <v>20488</v>
      </c>
      <c r="C1483" s="4" t="s">
        <v>18997</v>
      </c>
      <c r="D1483" s="11">
        <f t="shared" si="46"/>
        <v>58.5</v>
      </c>
      <c r="F1483" s="803">
        <v>58.5</v>
      </c>
      <c r="G1483" s="803">
        <v>58.5</v>
      </c>
      <c r="H1483" t="b">
        <f t="shared" si="47"/>
        <v>1</v>
      </c>
    </row>
    <row r="1484" spans="1:8" x14ac:dyDescent="0.25">
      <c r="A1484" s="6">
        <v>37971</v>
      </c>
      <c r="B1484" s="9" t="s">
        <v>20489</v>
      </c>
      <c r="C1484" s="6" t="s">
        <v>18997</v>
      </c>
      <c r="D1484" s="11">
        <f t="shared" si="46"/>
        <v>4.13</v>
      </c>
      <c r="F1484" s="802">
        <v>4.13</v>
      </c>
      <c r="G1484" s="802">
        <v>4.13</v>
      </c>
      <c r="H1484" t="b">
        <f t="shared" si="47"/>
        <v>1</v>
      </c>
    </row>
    <row r="1485" spans="1:8" x14ac:dyDescent="0.25">
      <c r="A1485" s="4">
        <v>37972</v>
      </c>
      <c r="B1485" s="8" t="s">
        <v>20490</v>
      </c>
      <c r="C1485" s="4" t="s">
        <v>18997</v>
      </c>
      <c r="D1485" s="11">
        <f t="shared" si="46"/>
        <v>5.86</v>
      </c>
      <c r="F1485" s="803">
        <v>5.86</v>
      </c>
      <c r="G1485" s="803">
        <v>5.86</v>
      </c>
      <c r="H1485" t="b">
        <f t="shared" si="47"/>
        <v>1</v>
      </c>
    </row>
    <row r="1486" spans="1:8" x14ac:dyDescent="0.25">
      <c r="A1486" s="6">
        <v>37973</v>
      </c>
      <c r="B1486" s="9" t="s">
        <v>20491</v>
      </c>
      <c r="C1486" s="6" t="s">
        <v>18997</v>
      </c>
      <c r="D1486" s="11">
        <f t="shared" si="46"/>
        <v>11.01</v>
      </c>
      <c r="F1486" s="802">
        <v>11.01</v>
      </c>
      <c r="G1486" s="802">
        <v>11.01</v>
      </c>
      <c r="H1486" t="b">
        <f t="shared" si="47"/>
        <v>1</v>
      </c>
    </row>
    <row r="1487" spans="1:8" x14ac:dyDescent="0.25">
      <c r="A1487" s="4">
        <v>1926</v>
      </c>
      <c r="B1487" s="8" t="s">
        <v>20492</v>
      </c>
      <c r="C1487" s="4" t="s">
        <v>18997</v>
      </c>
      <c r="D1487" s="11">
        <f t="shared" si="46"/>
        <v>2.0299999999999998</v>
      </c>
      <c r="F1487" s="803">
        <v>2.0299999999999998</v>
      </c>
      <c r="G1487" s="803">
        <v>2.0299999999999998</v>
      </c>
      <c r="H1487" t="b">
        <f t="shared" si="47"/>
        <v>1</v>
      </c>
    </row>
    <row r="1488" spans="1:8" x14ac:dyDescent="0.25">
      <c r="A1488" s="6">
        <v>1927</v>
      </c>
      <c r="B1488" s="9" t="s">
        <v>20493</v>
      </c>
      <c r="C1488" s="6" t="s">
        <v>18997</v>
      </c>
      <c r="D1488" s="11">
        <f t="shared" si="46"/>
        <v>2.27</v>
      </c>
      <c r="F1488" s="802">
        <v>2.27</v>
      </c>
      <c r="G1488" s="802">
        <v>2.27</v>
      </c>
      <c r="H1488" t="b">
        <f t="shared" si="47"/>
        <v>1</v>
      </c>
    </row>
    <row r="1489" spans="1:8" x14ac:dyDescent="0.25">
      <c r="A1489" s="4">
        <v>1923</v>
      </c>
      <c r="B1489" s="8" t="s">
        <v>20494</v>
      </c>
      <c r="C1489" s="4" t="s">
        <v>18997</v>
      </c>
      <c r="D1489" s="11">
        <f t="shared" si="46"/>
        <v>4.1399999999999997</v>
      </c>
      <c r="F1489" s="803">
        <v>4.1399999999999997</v>
      </c>
      <c r="G1489" s="803">
        <v>4.1399999999999997</v>
      </c>
      <c r="H1489" t="b">
        <f t="shared" si="47"/>
        <v>1</v>
      </c>
    </row>
    <row r="1490" spans="1:8" x14ac:dyDescent="0.25">
      <c r="A1490" s="6">
        <v>1929</v>
      </c>
      <c r="B1490" s="9" t="s">
        <v>20495</v>
      </c>
      <c r="C1490" s="6" t="s">
        <v>18997</v>
      </c>
      <c r="D1490" s="11">
        <f t="shared" si="46"/>
        <v>5.0199999999999996</v>
      </c>
      <c r="F1490" s="802">
        <v>5.0199999999999996</v>
      </c>
      <c r="G1490" s="802">
        <v>5.0199999999999996</v>
      </c>
      <c r="H1490" t="b">
        <f t="shared" si="47"/>
        <v>1</v>
      </c>
    </row>
    <row r="1491" spans="1:8" x14ac:dyDescent="0.25">
      <c r="A1491" s="4">
        <v>1930</v>
      </c>
      <c r="B1491" s="8" t="s">
        <v>20496</v>
      </c>
      <c r="C1491" s="4" t="s">
        <v>18997</v>
      </c>
      <c r="D1491" s="11">
        <f t="shared" si="46"/>
        <v>8.6</v>
      </c>
      <c r="F1491" s="803">
        <v>8.6</v>
      </c>
      <c r="G1491" s="803">
        <v>8.6</v>
      </c>
      <c r="H1491" t="b">
        <f t="shared" si="47"/>
        <v>1</v>
      </c>
    </row>
    <row r="1492" spans="1:8" x14ac:dyDescent="0.25">
      <c r="A1492" s="6">
        <v>1924</v>
      </c>
      <c r="B1492" s="9" t="s">
        <v>20497</v>
      </c>
      <c r="C1492" s="6" t="s">
        <v>18997</v>
      </c>
      <c r="D1492" s="11">
        <f t="shared" si="46"/>
        <v>13.87</v>
      </c>
      <c r="F1492" s="802">
        <v>13.87</v>
      </c>
      <c r="G1492" s="802">
        <v>13.87</v>
      </c>
      <c r="H1492" t="b">
        <f t="shared" si="47"/>
        <v>1</v>
      </c>
    </row>
    <row r="1493" spans="1:8" x14ac:dyDescent="0.25">
      <c r="A1493" s="4">
        <v>1922</v>
      </c>
      <c r="B1493" s="8" t="s">
        <v>20498</v>
      </c>
      <c r="C1493" s="4" t="s">
        <v>18997</v>
      </c>
      <c r="D1493" s="11">
        <f t="shared" si="46"/>
        <v>28.7</v>
      </c>
      <c r="F1493" s="803">
        <v>28.7</v>
      </c>
      <c r="G1493" s="803">
        <v>28.7</v>
      </c>
      <c r="H1493" t="b">
        <f t="shared" si="47"/>
        <v>1</v>
      </c>
    </row>
    <row r="1494" spans="1:8" x14ac:dyDescent="0.25">
      <c r="A1494" s="6">
        <v>1953</v>
      </c>
      <c r="B1494" s="9" t="s">
        <v>20499</v>
      </c>
      <c r="C1494" s="6" t="s">
        <v>18997</v>
      </c>
      <c r="D1494" s="11">
        <f t="shared" si="46"/>
        <v>35.03</v>
      </c>
      <c r="F1494" s="802">
        <v>35.03</v>
      </c>
      <c r="G1494" s="802">
        <v>35.03</v>
      </c>
      <c r="H1494" t="b">
        <f t="shared" si="47"/>
        <v>1</v>
      </c>
    </row>
    <row r="1495" spans="1:8" x14ac:dyDescent="0.25">
      <c r="A1495" s="4">
        <v>1962</v>
      </c>
      <c r="B1495" s="8" t="s">
        <v>20500</v>
      </c>
      <c r="C1495" s="4" t="s">
        <v>18997</v>
      </c>
      <c r="D1495" s="11">
        <f t="shared" si="46"/>
        <v>170.19</v>
      </c>
      <c r="F1495" s="803">
        <v>170.19</v>
      </c>
      <c r="G1495" s="803">
        <v>170.19</v>
      </c>
      <c r="H1495" t="b">
        <f t="shared" si="47"/>
        <v>1</v>
      </c>
    </row>
    <row r="1496" spans="1:8" x14ac:dyDescent="0.25">
      <c r="A1496" s="6">
        <v>1955</v>
      </c>
      <c r="B1496" s="9" t="s">
        <v>20501</v>
      </c>
      <c r="C1496" s="6" t="s">
        <v>18997</v>
      </c>
      <c r="D1496" s="11">
        <f t="shared" si="46"/>
        <v>1.96</v>
      </c>
      <c r="F1496" s="802">
        <v>1.96</v>
      </c>
      <c r="G1496" s="802">
        <v>1.96</v>
      </c>
      <c r="H1496" t="b">
        <f t="shared" si="47"/>
        <v>1</v>
      </c>
    </row>
    <row r="1497" spans="1:8" x14ac:dyDescent="0.25">
      <c r="A1497" s="4">
        <v>1956</v>
      </c>
      <c r="B1497" s="8" t="s">
        <v>20502</v>
      </c>
      <c r="C1497" s="4" t="s">
        <v>18997</v>
      </c>
      <c r="D1497" s="11">
        <f t="shared" si="46"/>
        <v>2.77</v>
      </c>
      <c r="F1497" s="803">
        <v>2.77</v>
      </c>
      <c r="G1497" s="803">
        <v>2.77</v>
      </c>
      <c r="H1497" t="b">
        <f t="shared" si="47"/>
        <v>1</v>
      </c>
    </row>
    <row r="1498" spans="1:8" x14ac:dyDescent="0.25">
      <c r="A1498" s="6">
        <v>1957</v>
      </c>
      <c r="B1498" s="9" t="s">
        <v>20503</v>
      </c>
      <c r="C1498" s="6" t="s">
        <v>18997</v>
      </c>
      <c r="D1498" s="11">
        <f t="shared" si="46"/>
        <v>5.98</v>
      </c>
      <c r="F1498" s="802">
        <v>5.98</v>
      </c>
      <c r="G1498" s="802">
        <v>5.98</v>
      </c>
      <c r="H1498" t="b">
        <f t="shared" si="47"/>
        <v>1</v>
      </c>
    </row>
    <row r="1499" spans="1:8" x14ac:dyDescent="0.25">
      <c r="A1499" s="4">
        <v>1958</v>
      </c>
      <c r="B1499" s="8" t="s">
        <v>20504</v>
      </c>
      <c r="C1499" s="4" t="s">
        <v>18997</v>
      </c>
      <c r="D1499" s="11">
        <f t="shared" si="46"/>
        <v>11.14</v>
      </c>
      <c r="F1499" s="803">
        <v>11.14</v>
      </c>
      <c r="G1499" s="803">
        <v>11.14</v>
      </c>
      <c r="H1499" t="b">
        <f t="shared" si="47"/>
        <v>1</v>
      </c>
    </row>
    <row r="1500" spans="1:8" x14ac:dyDescent="0.25">
      <c r="A1500" s="6">
        <v>1959</v>
      </c>
      <c r="B1500" s="9" t="s">
        <v>20505</v>
      </c>
      <c r="C1500" s="6" t="s">
        <v>18997</v>
      </c>
      <c r="D1500" s="11">
        <f t="shared" si="46"/>
        <v>12.09</v>
      </c>
      <c r="F1500" s="802">
        <v>12.09</v>
      </c>
      <c r="G1500" s="802">
        <v>12.09</v>
      </c>
      <c r="H1500" t="b">
        <f t="shared" si="47"/>
        <v>1</v>
      </c>
    </row>
    <row r="1501" spans="1:8" x14ac:dyDescent="0.25">
      <c r="A1501" s="4">
        <v>1925</v>
      </c>
      <c r="B1501" s="8" t="s">
        <v>20506</v>
      </c>
      <c r="C1501" s="4" t="s">
        <v>18997</v>
      </c>
      <c r="D1501" s="11">
        <f t="shared" si="46"/>
        <v>31.6</v>
      </c>
      <c r="F1501" s="803">
        <v>31.6</v>
      </c>
      <c r="G1501" s="803">
        <v>31.6</v>
      </c>
      <c r="H1501" t="b">
        <f t="shared" si="47"/>
        <v>1</v>
      </c>
    </row>
    <row r="1502" spans="1:8" x14ac:dyDescent="0.25">
      <c r="A1502" s="6">
        <v>1960</v>
      </c>
      <c r="B1502" s="9" t="s">
        <v>20507</v>
      </c>
      <c r="C1502" s="6" t="s">
        <v>18997</v>
      </c>
      <c r="D1502" s="11">
        <f t="shared" si="46"/>
        <v>48.53</v>
      </c>
      <c r="F1502" s="802">
        <v>48.53</v>
      </c>
      <c r="G1502" s="802">
        <v>48.53</v>
      </c>
      <c r="H1502" t="b">
        <f t="shared" si="47"/>
        <v>1</v>
      </c>
    </row>
    <row r="1503" spans="1:8" x14ac:dyDescent="0.25">
      <c r="A1503" s="4">
        <v>1961</v>
      </c>
      <c r="B1503" s="8" t="s">
        <v>20508</v>
      </c>
      <c r="C1503" s="4" t="s">
        <v>18997</v>
      </c>
      <c r="D1503" s="11">
        <f t="shared" si="46"/>
        <v>62.17</v>
      </c>
      <c r="F1503" s="803">
        <v>62.17</v>
      </c>
      <c r="G1503" s="803">
        <v>62.17</v>
      </c>
      <c r="H1503" t="b">
        <f t="shared" si="47"/>
        <v>1</v>
      </c>
    </row>
    <row r="1504" spans="1:8" x14ac:dyDescent="0.25">
      <c r="A1504" s="6">
        <v>38423</v>
      </c>
      <c r="B1504" s="9" t="s">
        <v>20509</v>
      </c>
      <c r="C1504" s="6" t="s">
        <v>18997</v>
      </c>
      <c r="D1504" s="11">
        <f t="shared" si="46"/>
        <v>31.69</v>
      </c>
      <c r="F1504" s="802">
        <v>31.69</v>
      </c>
      <c r="G1504" s="802">
        <v>31.69</v>
      </c>
      <c r="H1504" t="b">
        <f t="shared" si="47"/>
        <v>1</v>
      </c>
    </row>
    <row r="1505" spans="1:8" x14ac:dyDescent="0.25">
      <c r="A1505" s="4">
        <v>39866</v>
      </c>
      <c r="B1505" s="8" t="s">
        <v>20510</v>
      </c>
      <c r="C1505" s="4" t="s">
        <v>18997</v>
      </c>
      <c r="D1505" s="11">
        <f t="shared" si="46"/>
        <v>17.27</v>
      </c>
      <c r="F1505" s="803">
        <v>17.27</v>
      </c>
      <c r="G1505" s="803">
        <v>17.27</v>
      </c>
      <c r="H1505" t="b">
        <f t="shared" si="47"/>
        <v>1</v>
      </c>
    </row>
    <row r="1506" spans="1:8" x14ac:dyDescent="0.25">
      <c r="A1506" s="6">
        <v>39867</v>
      </c>
      <c r="B1506" s="9" t="s">
        <v>20511</v>
      </c>
      <c r="C1506" s="6" t="s">
        <v>18997</v>
      </c>
      <c r="D1506" s="11">
        <f t="shared" si="46"/>
        <v>38.4</v>
      </c>
      <c r="F1506" s="802">
        <v>38.4</v>
      </c>
      <c r="G1506" s="802">
        <v>38.4</v>
      </c>
      <c r="H1506" t="b">
        <f t="shared" si="47"/>
        <v>1</v>
      </c>
    </row>
    <row r="1507" spans="1:8" x14ac:dyDescent="0.25">
      <c r="A1507" s="4">
        <v>39868</v>
      </c>
      <c r="B1507" s="8" t="s">
        <v>20512</v>
      </c>
      <c r="C1507" s="4" t="s">
        <v>18997</v>
      </c>
      <c r="D1507" s="11">
        <f t="shared" si="46"/>
        <v>69.17</v>
      </c>
      <c r="F1507" s="803">
        <v>69.17</v>
      </c>
      <c r="G1507" s="803">
        <v>69.17</v>
      </c>
      <c r="H1507" t="b">
        <f t="shared" si="47"/>
        <v>1</v>
      </c>
    </row>
    <row r="1508" spans="1:8" x14ac:dyDescent="0.25">
      <c r="A1508" s="6">
        <v>37999</v>
      </c>
      <c r="B1508" s="9" t="s">
        <v>20513</v>
      </c>
      <c r="C1508" s="6" t="s">
        <v>18997</v>
      </c>
      <c r="D1508" s="11">
        <f t="shared" si="46"/>
        <v>6.96</v>
      </c>
      <c r="F1508" s="802">
        <v>6.96</v>
      </c>
      <c r="G1508" s="802">
        <v>6.96</v>
      </c>
      <c r="H1508" t="b">
        <f t="shared" si="47"/>
        <v>1</v>
      </c>
    </row>
    <row r="1509" spans="1:8" x14ac:dyDescent="0.25">
      <c r="A1509" s="4">
        <v>38000</v>
      </c>
      <c r="B1509" s="8" t="s">
        <v>20514</v>
      </c>
      <c r="C1509" s="4" t="s">
        <v>18997</v>
      </c>
      <c r="D1509" s="11">
        <f t="shared" si="46"/>
        <v>8.1300000000000008</v>
      </c>
      <c r="F1509" s="803">
        <v>8.1300000000000008</v>
      </c>
      <c r="G1509" s="803">
        <v>8.1300000000000008</v>
      </c>
      <c r="H1509" t="b">
        <f t="shared" si="47"/>
        <v>1</v>
      </c>
    </row>
    <row r="1510" spans="1:8" x14ac:dyDescent="0.25">
      <c r="A1510" s="6">
        <v>38129</v>
      </c>
      <c r="B1510" s="9" t="s">
        <v>20515</v>
      </c>
      <c r="C1510" s="6" t="s">
        <v>18997</v>
      </c>
      <c r="D1510" s="11">
        <f t="shared" si="46"/>
        <v>4.5599999999999996</v>
      </c>
      <c r="F1510" s="802">
        <v>4.5599999999999996</v>
      </c>
      <c r="G1510" s="802">
        <v>4.5599999999999996</v>
      </c>
      <c r="H1510" t="b">
        <f t="shared" si="47"/>
        <v>1</v>
      </c>
    </row>
    <row r="1511" spans="1:8" x14ac:dyDescent="0.25">
      <c r="A1511" s="4">
        <v>38025</v>
      </c>
      <c r="B1511" s="8" t="s">
        <v>20516</v>
      </c>
      <c r="C1511" s="4" t="s">
        <v>18997</v>
      </c>
      <c r="D1511" s="11">
        <f t="shared" si="46"/>
        <v>6.19</v>
      </c>
      <c r="F1511" s="803">
        <v>6.19</v>
      </c>
      <c r="G1511" s="803">
        <v>6.19</v>
      </c>
      <c r="H1511" t="b">
        <f t="shared" si="47"/>
        <v>1</v>
      </c>
    </row>
    <row r="1512" spans="1:8" x14ac:dyDescent="0.25">
      <c r="A1512" s="6">
        <v>38026</v>
      </c>
      <c r="B1512" s="9" t="s">
        <v>20517</v>
      </c>
      <c r="C1512" s="6" t="s">
        <v>18997</v>
      </c>
      <c r="D1512" s="11">
        <f t="shared" si="46"/>
        <v>15.29</v>
      </c>
      <c r="F1512" s="802">
        <v>15.29</v>
      </c>
      <c r="G1512" s="802">
        <v>15.29</v>
      </c>
      <c r="H1512" t="b">
        <f t="shared" si="47"/>
        <v>1</v>
      </c>
    </row>
    <row r="1513" spans="1:8" x14ac:dyDescent="0.25">
      <c r="A1513" s="4">
        <v>1858</v>
      </c>
      <c r="B1513" s="8" t="s">
        <v>20518</v>
      </c>
      <c r="C1513" s="4" t="s">
        <v>18997</v>
      </c>
      <c r="D1513" s="11">
        <f t="shared" si="46"/>
        <v>49.11</v>
      </c>
      <c r="F1513" s="803">
        <v>49.11</v>
      </c>
      <c r="G1513" s="803">
        <v>49.11</v>
      </c>
      <c r="H1513" t="b">
        <f t="shared" si="47"/>
        <v>1</v>
      </c>
    </row>
    <row r="1514" spans="1:8" x14ac:dyDescent="0.25">
      <c r="A1514" s="6">
        <v>1844</v>
      </c>
      <c r="B1514" s="9" t="s">
        <v>20519</v>
      </c>
      <c r="C1514" s="6" t="s">
        <v>18997</v>
      </c>
      <c r="D1514" s="11">
        <f t="shared" si="46"/>
        <v>112.47</v>
      </c>
      <c r="F1514" s="802">
        <v>112.47</v>
      </c>
      <c r="G1514" s="802">
        <v>112.47</v>
      </c>
      <c r="H1514" t="b">
        <f t="shared" si="47"/>
        <v>1</v>
      </c>
    </row>
    <row r="1515" spans="1:8" x14ac:dyDescent="0.25">
      <c r="A1515" s="4">
        <v>1863</v>
      </c>
      <c r="B1515" s="8" t="s">
        <v>20520</v>
      </c>
      <c r="C1515" s="4" t="s">
        <v>18997</v>
      </c>
      <c r="D1515" s="11">
        <f t="shared" si="46"/>
        <v>52.26</v>
      </c>
      <c r="F1515" s="803">
        <v>52.26</v>
      </c>
      <c r="G1515" s="803">
        <v>52.26</v>
      </c>
      <c r="H1515" t="b">
        <f t="shared" si="47"/>
        <v>1</v>
      </c>
    </row>
    <row r="1516" spans="1:8" x14ac:dyDescent="0.25">
      <c r="A1516" s="6">
        <v>1865</v>
      </c>
      <c r="B1516" s="9" t="s">
        <v>20521</v>
      </c>
      <c r="C1516" s="6" t="s">
        <v>18997</v>
      </c>
      <c r="D1516" s="11">
        <f t="shared" si="46"/>
        <v>136.16999999999999</v>
      </c>
      <c r="F1516" s="802">
        <v>136.16999999999999</v>
      </c>
      <c r="G1516" s="802">
        <v>136.16999999999999</v>
      </c>
      <c r="H1516" t="b">
        <f t="shared" si="47"/>
        <v>1</v>
      </c>
    </row>
    <row r="1517" spans="1:8" x14ac:dyDescent="0.25">
      <c r="A1517" s="4">
        <v>36355</v>
      </c>
      <c r="B1517" s="8" t="s">
        <v>20522</v>
      </c>
      <c r="C1517" s="4" t="s">
        <v>18997</v>
      </c>
      <c r="D1517" s="11">
        <f t="shared" si="46"/>
        <v>9.4600000000000009</v>
      </c>
      <c r="F1517" s="803">
        <v>9.4600000000000009</v>
      </c>
      <c r="G1517" s="803">
        <v>9.4600000000000009</v>
      </c>
      <c r="H1517" t="b">
        <f t="shared" si="47"/>
        <v>1</v>
      </c>
    </row>
    <row r="1518" spans="1:8" x14ac:dyDescent="0.25">
      <c r="A1518" s="6">
        <v>36356</v>
      </c>
      <c r="B1518" s="9" t="s">
        <v>20523</v>
      </c>
      <c r="C1518" s="6" t="s">
        <v>18997</v>
      </c>
      <c r="D1518" s="11">
        <f t="shared" si="46"/>
        <v>15.22</v>
      </c>
      <c r="F1518" s="802">
        <v>15.22</v>
      </c>
      <c r="G1518" s="802">
        <v>15.22</v>
      </c>
      <c r="H1518" t="b">
        <f t="shared" si="47"/>
        <v>1</v>
      </c>
    </row>
    <row r="1519" spans="1:8" x14ac:dyDescent="0.25">
      <c r="A1519" s="4">
        <v>1966</v>
      </c>
      <c r="B1519" s="8" t="s">
        <v>20524</v>
      </c>
      <c r="C1519" s="4" t="s">
        <v>18997</v>
      </c>
      <c r="D1519" s="11">
        <f t="shared" si="46"/>
        <v>20.84</v>
      </c>
      <c r="F1519" s="803">
        <v>20.84</v>
      </c>
      <c r="G1519" s="803">
        <v>20.84</v>
      </c>
      <c r="H1519" t="b">
        <f t="shared" si="47"/>
        <v>1</v>
      </c>
    </row>
    <row r="1520" spans="1:8" x14ac:dyDescent="0.25">
      <c r="A1520" s="6">
        <v>1933</v>
      </c>
      <c r="B1520" s="9" t="s">
        <v>20525</v>
      </c>
      <c r="C1520" s="6" t="s">
        <v>18997</v>
      </c>
      <c r="D1520" s="11">
        <f t="shared" si="46"/>
        <v>4.49</v>
      </c>
      <c r="F1520" s="802">
        <v>4.49</v>
      </c>
      <c r="G1520" s="802">
        <v>4.49</v>
      </c>
      <c r="H1520" t="b">
        <f t="shared" si="47"/>
        <v>1</v>
      </c>
    </row>
    <row r="1521" spans="1:8" x14ac:dyDescent="0.25">
      <c r="A1521" s="4">
        <v>1932</v>
      </c>
      <c r="B1521" s="8" t="s">
        <v>20526</v>
      </c>
      <c r="C1521" s="4" t="s">
        <v>18997</v>
      </c>
      <c r="D1521" s="11">
        <f t="shared" si="46"/>
        <v>10.28</v>
      </c>
      <c r="F1521" s="803">
        <v>10.28</v>
      </c>
      <c r="G1521" s="803">
        <v>10.28</v>
      </c>
      <c r="H1521" t="b">
        <f t="shared" si="47"/>
        <v>1</v>
      </c>
    </row>
    <row r="1522" spans="1:8" x14ac:dyDescent="0.25">
      <c r="A1522" s="6">
        <v>1951</v>
      </c>
      <c r="B1522" s="9" t="s">
        <v>20527</v>
      </c>
      <c r="C1522" s="6" t="s">
        <v>18997</v>
      </c>
      <c r="D1522" s="11">
        <f t="shared" si="46"/>
        <v>21.44</v>
      </c>
      <c r="F1522" s="802">
        <v>21.44</v>
      </c>
      <c r="G1522" s="802">
        <v>21.44</v>
      </c>
      <c r="H1522" t="b">
        <f t="shared" si="47"/>
        <v>1</v>
      </c>
    </row>
    <row r="1523" spans="1:8" x14ac:dyDescent="0.25">
      <c r="A1523" s="4">
        <v>1970</v>
      </c>
      <c r="B1523" s="8" t="s">
        <v>20528</v>
      </c>
      <c r="C1523" s="4" t="s">
        <v>18997</v>
      </c>
      <c r="D1523" s="11">
        <f t="shared" si="46"/>
        <v>52.09</v>
      </c>
      <c r="F1523" s="803">
        <v>52.09</v>
      </c>
      <c r="G1523" s="803">
        <v>52.09</v>
      </c>
      <c r="H1523" t="b">
        <f t="shared" si="47"/>
        <v>1</v>
      </c>
    </row>
    <row r="1524" spans="1:8" x14ac:dyDescent="0.25">
      <c r="A1524" s="6">
        <v>1967</v>
      </c>
      <c r="B1524" s="9" t="s">
        <v>20529</v>
      </c>
      <c r="C1524" s="6" t="s">
        <v>18997</v>
      </c>
      <c r="D1524" s="11">
        <f t="shared" si="46"/>
        <v>6.18</v>
      </c>
      <c r="F1524" s="802">
        <v>6.18</v>
      </c>
      <c r="G1524" s="802">
        <v>6.18</v>
      </c>
      <c r="H1524" t="b">
        <f t="shared" si="47"/>
        <v>1</v>
      </c>
    </row>
    <row r="1525" spans="1:8" x14ac:dyDescent="0.25">
      <c r="A1525" s="4">
        <v>1968</v>
      </c>
      <c r="B1525" s="8" t="s">
        <v>20530</v>
      </c>
      <c r="C1525" s="4" t="s">
        <v>18997</v>
      </c>
      <c r="D1525" s="11">
        <f t="shared" si="46"/>
        <v>12.23</v>
      </c>
      <c r="F1525" s="803">
        <v>12.23</v>
      </c>
      <c r="G1525" s="803">
        <v>12.23</v>
      </c>
      <c r="H1525" t="b">
        <f t="shared" si="47"/>
        <v>1</v>
      </c>
    </row>
    <row r="1526" spans="1:8" x14ac:dyDescent="0.25">
      <c r="A1526" s="6">
        <v>1969</v>
      </c>
      <c r="B1526" s="9" t="s">
        <v>20531</v>
      </c>
      <c r="C1526" s="6" t="s">
        <v>18997</v>
      </c>
      <c r="D1526" s="11">
        <f t="shared" si="46"/>
        <v>39.799999999999997</v>
      </c>
      <c r="F1526" s="802">
        <v>39.799999999999997</v>
      </c>
      <c r="G1526" s="802">
        <v>39.799999999999997</v>
      </c>
      <c r="H1526" t="b">
        <f t="shared" si="47"/>
        <v>1</v>
      </c>
    </row>
    <row r="1527" spans="1:8" x14ac:dyDescent="0.25">
      <c r="A1527" s="4">
        <v>1827</v>
      </c>
      <c r="B1527" s="8" t="s">
        <v>20532</v>
      </c>
      <c r="C1527" s="4" t="s">
        <v>18997</v>
      </c>
      <c r="D1527" s="11">
        <f t="shared" si="46"/>
        <v>110.03</v>
      </c>
      <c r="F1527" s="803">
        <v>110.03</v>
      </c>
      <c r="G1527" s="803">
        <v>110.03</v>
      </c>
      <c r="H1527" t="b">
        <f t="shared" si="47"/>
        <v>1</v>
      </c>
    </row>
    <row r="1528" spans="1:8" x14ac:dyDescent="0.25">
      <c r="A1528" s="6">
        <v>1831</v>
      </c>
      <c r="B1528" s="9" t="s">
        <v>20533</v>
      </c>
      <c r="C1528" s="6" t="s">
        <v>18997</v>
      </c>
      <c r="D1528" s="11">
        <f t="shared" si="46"/>
        <v>24.02</v>
      </c>
      <c r="F1528" s="802">
        <v>24.02</v>
      </c>
      <c r="G1528" s="802">
        <v>24.02</v>
      </c>
      <c r="H1528" t="b">
        <f t="shared" si="47"/>
        <v>1</v>
      </c>
    </row>
    <row r="1529" spans="1:8" x14ac:dyDescent="0.25">
      <c r="A1529" s="4">
        <v>1825</v>
      </c>
      <c r="B1529" s="8" t="s">
        <v>20534</v>
      </c>
      <c r="C1529" s="4" t="s">
        <v>18997</v>
      </c>
      <c r="D1529" s="11">
        <f t="shared" si="46"/>
        <v>59.28</v>
      </c>
      <c r="F1529" s="803">
        <v>59.28</v>
      </c>
      <c r="G1529" s="803">
        <v>59.28</v>
      </c>
      <c r="H1529" t="b">
        <f t="shared" si="47"/>
        <v>1</v>
      </c>
    </row>
    <row r="1530" spans="1:8" x14ac:dyDescent="0.25">
      <c r="A1530" s="6">
        <v>1828</v>
      </c>
      <c r="B1530" s="9" t="s">
        <v>20535</v>
      </c>
      <c r="C1530" s="6" t="s">
        <v>18997</v>
      </c>
      <c r="D1530" s="11">
        <f t="shared" si="46"/>
        <v>134.27000000000001</v>
      </c>
      <c r="F1530" s="802">
        <v>134.27000000000001</v>
      </c>
      <c r="G1530" s="802">
        <v>134.27000000000001</v>
      </c>
      <c r="H1530" t="b">
        <f t="shared" si="47"/>
        <v>1</v>
      </c>
    </row>
    <row r="1531" spans="1:8" x14ac:dyDescent="0.25">
      <c r="A1531" s="4">
        <v>1845</v>
      </c>
      <c r="B1531" s="8" t="s">
        <v>20536</v>
      </c>
      <c r="C1531" s="4" t="s">
        <v>18997</v>
      </c>
      <c r="D1531" s="11">
        <f t="shared" si="46"/>
        <v>30.1</v>
      </c>
      <c r="F1531" s="803">
        <v>30.1</v>
      </c>
      <c r="G1531" s="803">
        <v>30.1</v>
      </c>
      <c r="H1531" t="b">
        <f t="shared" si="47"/>
        <v>1</v>
      </c>
    </row>
    <row r="1532" spans="1:8" x14ac:dyDescent="0.25">
      <c r="A1532" s="6">
        <v>1824</v>
      </c>
      <c r="B1532" s="9" t="s">
        <v>20537</v>
      </c>
      <c r="C1532" s="6" t="s">
        <v>18997</v>
      </c>
      <c r="D1532" s="11">
        <f t="shared" si="46"/>
        <v>71.06</v>
      </c>
      <c r="F1532" s="802">
        <v>71.06</v>
      </c>
      <c r="G1532" s="802">
        <v>71.06</v>
      </c>
      <c r="H1532" t="b">
        <f t="shared" si="47"/>
        <v>1</v>
      </c>
    </row>
    <row r="1533" spans="1:8" x14ac:dyDescent="0.25">
      <c r="A1533" s="4">
        <v>1940</v>
      </c>
      <c r="B1533" s="8" t="s">
        <v>20538</v>
      </c>
      <c r="C1533" s="4" t="s">
        <v>18997</v>
      </c>
      <c r="D1533" s="11">
        <f t="shared" si="46"/>
        <v>30.88</v>
      </c>
      <c r="F1533" s="803">
        <v>30.88</v>
      </c>
      <c r="G1533" s="803">
        <v>30.88</v>
      </c>
      <c r="H1533" t="b">
        <f t="shared" si="47"/>
        <v>1</v>
      </c>
    </row>
    <row r="1534" spans="1:8" x14ac:dyDescent="0.25">
      <c r="A1534" s="6">
        <v>1937</v>
      </c>
      <c r="B1534" s="9" t="s">
        <v>20539</v>
      </c>
      <c r="C1534" s="6" t="s">
        <v>18997</v>
      </c>
      <c r="D1534" s="11">
        <f t="shared" si="46"/>
        <v>5.21</v>
      </c>
      <c r="F1534" s="802">
        <v>5.21</v>
      </c>
      <c r="G1534" s="802">
        <v>5.21</v>
      </c>
      <c r="H1534" t="b">
        <f t="shared" si="47"/>
        <v>1</v>
      </c>
    </row>
    <row r="1535" spans="1:8" x14ac:dyDescent="0.25">
      <c r="A1535" s="4">
        <v>1939</v>
      </c>
      <c r="B1535" s="8" t="s">
        <v>20540</v>
      </c>
      <c r="C1535" s="4" t="s">
        <v>18997</v>
      </c>
      <c r="D1535" s="11">
        <f t="shared" si="46"/>
        <v>8.4700000000000006</v>
      </c>
      <c r="F1535" s="803">
        <v>8.4700000000000006</v>
      </c>
      <c r="G1535" s="803">
        <v>8.4700000000000006</v>
      </c>
      <c r="H1535" t="b">
        <f t="shared" si="47"/>
        <v>1</v>
      </c>
    </row>
    <row r="1536" spans="1:8" x14ac:dyDescent="0.25">
      <c r="A1536" s="6">
        <v>1938</v>
      </c>
      <c r="B1536" s="9" t="s">
        <v>20541</v>
      </c>
      <c r="C1536" s="6" t="s">
        <v>18997</v>
      </c>
      <c r="D1536" s="11">
        <f t="shared" si="46"/>
        <v>5.92</v>
      </c>
      <c r="F1536" s="802">
        <v>5.92</v>
      </c>
      <c r="G1536" s="802">
        <v>5.92</v>
      </c>
      <c r="H1536" t="b">
        <f t="shared" si="47"/>
        <v>1</v>
      </c>
    </row>
    <row r="1537" spans="1:8" x14ac:dyDescent="0.25">
      <c r="A1537" s="4">
        <v>42693</v>
      </c>
      <c r="B1537" s="8" t="s">
        <v>20542</v>
      </c>
      <c r="C1537" s="4" t="s">
        <v>18997</v>
      </c>
      <c r="D1537" s="11">
        <f t="shared" si="46"/>
        <v>382.52</v>
      </c>
      <c r="F1537" s="803">
        <v>382.52</v>
      </c>
      <c r="G1537" s="803">
        <v>382.52</v>
      </c>
      <c r="H1537" t="b">
        <f t="shared" si="47"/>
        <v>1</v>
      </c>
    </row>
    <row r="1538" spans="1:8" x14ac:dyDescent="0.25">
      <c r="A1538" s="6">
        <v>42695</v>
      </c>
      <c r="B1538" s="9" t="s">
        <v>20543</v>
      </c>
      <c r="C1538" s="6" t="s">
        <v>18997</v>
      </c>
      <c r="D1538" s="11">
        <f t="shared" si="46"/>
        <v>267.25</v>
      </c>
      <c r="F1538" s="802">
        <v>267.25</v>
      </c>
      <c r="G1538" s="802">
        <v>267.25</v>
      </c>
      <c r="H1538" t="b">
        <f t="shared" si="47"/>
        <v>1</v>
      </c>
    </row>
    <row r="1539" spans="1:8" x14ac:dyDescent="0.25">
      <c r="A1539" s="4">
        <v>42694</v>
      </c>
      <c r="B1539" s="8" t="s">
        <v>20544</v>
      </c>
      <c r="C1539" s="4" t="s">
        <v>18997</v>
      </c>
      <c r="D1539" s="11">
        <f t="shared" ref="D1539:D1602" si="48">IF($J$2=$F$1,F1539,G1539)</f>
        <v>511.9</v>
      </c>
      <c r="F1539" s="803">
        <v>511.9</v>
      </c>
      <c r="G1539" s="803">
        <v>511.9</v>
      </c>
      <c r="H1539" t="b">
        <f t="shared" ref="H1539:H1602" si="49">F1539=G1539</f>
        <v>1</v>
      </c>
    </row>
    <row r="1540" spans="1:8" x14ac:dyDescent="0.25">
      <c r="A1540" s="6">
        <v>20097</v>
      </c>
      <c r="B1540" s="9" t="s">
        <v>20545</v>
      </c>
      <c r="C1540" s="6" t="s">
        <v>18997</v>
      </c>
      <c r="D1540" s="11">
        <f t="shared" si="48"/>
        <v>22.19</v>
      </c>
      <c r="F1540" s="802">
        <v>22.19</v>
      </c>
      <c r="G1540" s="802">
        <v>22.19</v>
      </c>
      <c r="H1540" t="b">
        <f t="shared" si="49"/>
        <v>1</v>
      </c>
    </row>
    <row r="1541" spans="1:8" x14ac:dyDescent="0.25">
      <c r="A1541" s="4">
        <v>20098</v>
      </c>
      <c r="B1541" s="8" t="s">
        <v>20546</v>
      </c>
      <c r="C1541" s="4" t="s">
        <v>18997</v>
      </c>
      <c r="D1541" s="11">
        <f t="shared" si="48"/>
        <v>90.71</v>
      </c>
      <c r="F1541" s="803">
        <v>90.71</v>
      </c>
      <c r="G1541" s="803">
        <v>90.71</v>
      </c>
      <c r="H1541" t="b">
        <f t="shared" si="49"/>
        <v>1</v>
      </c>
    </row>
    <row r="1542" spans="1:8" x14ac:dyDescent="0.25">
      <c r="A1542" s="6">
        <v>20096</v>
      </c>
      <c r="B1542" s="9" t="s">
        <v>20547</v>
      </c>
      <c r="C1542" s="6" t="s">
        <v>18997</v>
      </c>
      <c r="D1542" s="11">
        <f t="shared" si="48"/>
        <v>22.97</v>
      </c>
      <c r="F1542" s="802">
        <v>22.97</v>
      </c>
      <c r="G1542" s="802">
        <v>22.97</v>
      </c>
      <c r="H1542" t="b">
        <f t="shared" si="49"/>
        <v>1</v>
      </c>
    </row>
    <row r="1543" spans="1:8" x14ac:dyDescent="0.25">
      <c r="A1543" s="4">
        <v>2628</v>
      </c>
      <c r="B1543" s="8" t="s">
        <v>20548</v>
      </c>
      <c r="C1543" s="4" t="s">
        <v>18997</v>
      </c>
      <c r="D1543" s="11">
        <f t="shared" si="48"/>
        <v>213.88</v>
      </c>
      <c r="F1543" s="803">
        <v>213.88</v>
      </c>
      <c r="G1543" s="803">
        <v>213.88</v>
      </c>
      <c r="H1543" t="b">
        <f t="shared" si="49"/>
        <v>1</v>
      </c>
    </row>
    <row r="1544" spans="1:8" ht="30" x14ac:dyDescent="0.25">
      <c r="A1544" s="6">
        <v>2622</v>
      </c>
      <c r="B1544" s="9" t="s">
        <v>20549</v>
      </c>
      <c r="C1544" s="6" t="s">
        <v>18997</v>
      </c>
      <c r="D1544" s="11">
        <f t="shared" si="48"/>
        <v>5.08</v>
      </c>
      <c r="F1544" s="802">
        <v>5.08</v>
      </c>
      <c r="G1544" s="802">
        <v>5.08</v>
      </c>
      <c r="H1544" t="b">
        <f t="shared" si="49"/>
        <v>1</v>
      </c>
    </row>
    <row r="1545" spans="1:8" ht="30" x14ac:dyDescent="0.25">
      <c r="A1545" s="4">
        <v>2623</v>
      </c>
      <c r="B1545" s="8" t="s">
        <v>20550</v>
      </c>
      <c r="C1545" s="4" t="s">
        <v>18997</v>
      </c>
      <c r="D1545" s="11">
        <f t="shared" si="48"/>
        <v>6.11</v>
      </c>
      <c r="F1545" s="803">
        <v>6.11</v>
      </c>
      <c r="G1545" s="803">
        <v>6.11</v>
      </c>
      <c r="H1545" t="b">
        <f t="shared" si="49"/>
        <v>1</v>
      </c>
    </row>
    <row r="1546" spans="1:8" ht="30" x14ac:dyDescent="0.25">
      <c r="A1546" s="6">
        <v>2624</v>
      </c>
      <c r="B1546" s="9" t="s">
        <v>20551</v>
      </c>
      <c r="C1546" s="6" t="s">
        <v>18997</v>
      </c>
      <c r="D1546" s="11">
        <f t="shared" si="48"/>
        <v>9.7200000000000006</v>
      </c>
      <c r="F1546" s="802">
        <v>9.7200000000000006</v>
      </c>
      <c r="G1546" s="802">
        <v>9.7200000000000006</v>
      </c>
      <c r="H1546" t="b">
        <f t="shared" si="49"/>
        <v>1</v>
      </c>
    </row>
    <row r="1547" spans="1:8" ht="30" x14ac:dyDescent="0.25">
      <c r="A1547" s="4">
        <v>2625</v>
      </c>
      <c r="B1547" s="8" t="s">
        <v>20552</v>
      </c>
      <c r="C1547" s="4" t="s">
        <v>18997</v>
      </c>
      <c r="D1547" s="11">
        <f t="shared" si="48"/>
        <v>20.52</v>
      </c>
      <c r="F1547" s="803">
        <v>20.52</v>
      </c>
      <c r="G1547" s="803">
        <v>20.52</v>
      </c>
      <c r="H1547" t="b">
        <f t="shared" si="49"/>
        <v>1</v>
      </c>
    </row>
    <row r="1548" spans="1:8" ht="30" x14ac:dyDescent="0.25">
      <c r="A1548" s="6">
        <v>2626</v>
      </c>
      <c r="B1548" s="9" t="s">
        <v>20553</v>
      </c>
      <c r="C1548" s="6" t="s">
        <v>18997</v>
      </c>
      <c r="D1548" s="11">
        <f t="shared" si="48"/>
        <v>30.07</v>
      </c>
      <c r="F1548" s="802">
        <v>30.07</v>
      </c>
      <c r="G1548" s="802">
        <v>30.07</v>
      </c>
      <c r="H1548" t="b">
        <f t="shared" si="49"/>
        <v>1</v>
      </c>
    </row>
    <row r="1549" spans="1:8" x14ac:dyDescent="0.25">
      <c r="A1549" s="4">
        <v>2630</v>
      </c>
      <c r="B1549" s="8" t="s">
        <v>20554</v>
      </c>
      <c r="C1549" s="4" t="s">
        <v>18997</v>
      </c>
      <c r="D1549" s="11">
        <f t="shared" si="48"/>
        <v>45.73</v>
      </c>
      <c r="F1549" s="803">
        <v>45.73</v>
      </c>
      <c r="G1549" s="803">
        <v>45.73</v>
      </c>
      <c r="H1549" t="b">
        <f t="shared" si="49"/>
        <v>1</v>
      </c>
    </row>
    <row r="1550" spans="1:8" x14ac:dyDescent="0.25">
      <c r="A1550" s="6">
        <v>2627</v>
      </c>
      <c r="B1550" s="9" t="s">
        <v>20555</v>
      </c>
      <c r="C1550" s="6" t="s">
        <v>18997</v>
      </c>
      <c r="D1550" s="11">
        <f t="shared" si="48"/>
        <v>80.56</v>
      </c>
      <c r="F1550" s="802">
        <v>80.56</v>
      </c>
      <c r="G1550" s="802">
        <v>80.56</v>
      </c>
      <c r="H1550" t="b">
        <f t="shared" si="49"/>
        <v>1</v>
      </c>
    </row>
    <row r="1551" spans="1:8" x14ac:dyDescent="0.25">
      <c r="A1551" s="4">
        <v>2629</v>
      </c>
      <c r="B1551" s="8" t="s">
        <v>20556</v>
      </c>
      <c r="C1551" s="4" t="s">
        <v>18997</v>
      </c>
      <c r="D1551" s="11">
        <f t="shared" si="48"/>
        <v>108.96</v>
      </c>
      <c r="F1551" s="803">
        <v>108.96</v>
      </c>
      <c r="G1551" s="803">
        <v>108.96</v>
      </c>
      <c r="H1551" t="b">
        <f t="shared" si="49"/>
        <v>1</v>
      </c>
    </row>
    <row r="1552" spans="1:8" x14ac:dyDescent="0.25">
      <c r="A1552" s="6">
        <v>1880</v>
      </c>
      <c r="B1552" s="9" t="s">
        <v>20557</v>
      </c>
      <c r="C1552" s="6" t="s">
        <v>18997</v>
      </c>
      <c r="D1552" s="11">
        <f t="shared" si="48"/>
        <v>3.78</v>
      </c>
      <c r="F1552" s="802">
        <v>3.78</v>
      </c>
      <c r="G1552" s="802">
        <v>3.78</v>
      </c>
      <c r="H1552" t="b">
        <f t="shared" si="49"/>
        <v>1</v>
      </c>
    </row>
    <row r="1553" spans="1:8" x14ac:dyDescent="0.25">
      <c r="A1553" s="4">
        <v>39274</v>
      </c>
      <c r="B1553" s="8" t="s">
        <v>20558</v>
      </c>
      <c r="C1553" s="4" t="s">
        <v>18997</v>
      </c>
      <c r="D1553" s="11">
        <f t="shared" si="48"/>
        <v>2.93</v>
      </c>
      <c r="F1553" s="803">
        <v>2.93</v>
      </c>
      <c r="G1553" s="803">
        <v>2.93</v>
      </c>
      <c r="H1553" t="b">
        <f t="shared" si="49"/>
        <v>1</v>
      </c>
    </row>
    <row r="1554" spans="1:8" x14ac:dyDescent="0.25">
      <c r="A1554" s="6">
        <v>12033</v>
      </c>
      <c r="B1554" s="9" t="s">
        <v>20559</v>
      </c>
      <c r="C1554" s="6" t="s">
        <v>18997</v>
      </c>
      <c r="D1554" s="11">
        <f t="shared" si="48"/>
        <v>12.08</v>
      </c>
      <c r="F1554" s="802">
        <v>12.08</v>
      </c>
      <c r="G1554" s="802">
        <v>12.08</v>
      </c>
      <c r="H1554" t="b">
        <f t="shared" si="49"/>
        <v>1</v>
      </c>
    </row>
    <row r="1555" spans="1:8" x14ac:dyDescent="0.25">
      <c r="A1555" s="4">
        <v>40408</v>
      </c>
      <c r="B1555" s="8" t="s">
        <v>20560</v>
      </c>
      <c r="C1555" s="4" t="s">
        <v>18997</v>
      </c>
      <c r="D1555" s="11">
        <f t="shared" si="48"/>
        <v>7.94</v>
      </c>
      <c r="F1555" s="803">
        <v>7.94</v>
      </c>
      <c r="G1555" s="803">
        <v>7.94</v>
      </c>
      <c r="H1555" t="b">
        <f t="shared" si="49"/>
        <v>1</v>
      </c>
    </row>
    <row r="1556" spans="1:8" x14ac:dyDescent="0.25">
      <c r="A1556" s="6">
        <v>40409</v>
      </c>
      <c r="B1556" s="9" t="s">
        <v>20561</v>
      </c>
      <c r="C1556" s="6" t="s">
        <v>18997</v>
      </c>
      <c r="D1556" s="11">
        <f t="shared" si="48"/>
        <v>2.81</v>
      </c>
      <c r="F1556" s="802">
        <v>2.81</v>
      </c>
      <c r="G1556" s="802">
        <v>2.81</v>
      </c>
      <c r="H1556" t="b">
        <f t="shared" si="49"/>
        <v>1</v>
      </c>
    </row>
    <row r="1557" spans="1:8" x14ac:dyDescent="0.25">
      <c r="A1557" s="4">
        <v>39276</v>
      </c>
      <c r="B1557" s="8" t="s">
        <v>20562</v>
      </c>
      <c r="C1557" s="4" t="s">
        <v>18997</v>
      </c>
      <c r="D1557" s="11">
        <f t="shared" si="48"/>
        <v>7.15</v>
      </c>
      <c r="F1557" s="803">
        <v>7.15</v>
      </c>
      <c r="G1557" s="803">
        <v>7.15</v>
      </c>
      <c r="H1557" t="b">
        <f t="shared" si="49"/>
        <v>1</v>
      </c>
    </row>
    <row r="1558" spans="1:8" x14ac:dyDescent="0.25">
      <c r="A1558" s="6">
        <v>39277</v>
      </c>
      <c r="B1558" s="9" t="s">
        <v>20563</v>
      </c>
      <c r="C1558" s="6" t="s">
        <v>18997</v>
      </c>
      <c r="D1558" s="11">
        <f t="shared" si="48"/>
        <v>19.309999999999999</v>
      </c>
      <c r="F1558" s="802">
        <v>19.309999999999999</v>
      </c>
      <c r="G1558" s="802">
        <v>19.309999999999999</v>
      </c>
      <c r="H1558" t="b">
        <f t="shared" si="49"/>
        <v>1</v>
      </c>
    </row>
    <row r="1559" spans="1:8" x14ac:dyDescent="0.25">
      <c r="A1559" s="4">
        <v>12034</v>
      </c>
      <c r="B1559" s="8" t="s">
        <v>20564</v>
      </c>
      <c r="C1559" s="4" t="s">
        <v>18997</v>
      </c>
      <c r="D1559" s="11">
        <f t="shared" si="48"/>
        <v>5.47</v>
      </c>
      <c r="F1559" s="803">
        <v>5.47</v>
      </c>
      <c r="G1559" s="803">
        <v>5.47</v>
      </c>
      <c r="H1559" t="b">
        <f t="shared" si="49"/>
        <v>1</v>
      </c>
    </row>
    <row r="1560" spans="1:8" x14ac:dyDescent="0.25">
      <c r="A1560" s="6">
        <v>39879</v>
      </c>
      <c r="B1560" s="9" t="s">
        <v>20565</v>
      </c>
      <c r="C1560" s="6" t="s">
        <v>18997</v>
      </c>
      <c r="D1560" s="11">
        <f t="shared" si="48"/>
        <v>4.8499999999999996</v>
      </c>
      <c r="F1560" s="802">
        <v>4.8499999999999996</v>
      </c>
      <c r="G1560" s="802">
        <v>4.8499999999999996</v>
      </c>
      <c r="H1560" t="b">
        <f t="shared" si="49"/>
        <v>1</v>
      </c>
    </row>
    <row r="1561" spans="1:8" x14ac:dyDescent="0.25">
      <c r="A1561" s="4">
        <v>39880</v>
      </c>
      <c r="B1561" s="8" t="s">
        <v>20566</v>
      </c>
      <c r="C1561" s="4" t="s">
        <v>18997</v>
      </c>
      <c r="D1561" s="11">
        <f t="shared" si="48"/>
        <v>10.75</v>
      </c>
      <c r="F1561" s="803">
        <v>10.75</v>
      </c>
      <c r="G1561" s="803">
        <v>10.75</v>
      </c>
      <c r="H1561" t="b">
        <f t="shared" si="49"/>
        <v>1</v>
      </c>
    </row>
    <row r="1562" spans="1:8" x14ac:dyDescent="0.25">
      <c r="A1562" s="6">
        <v>39881</v>
      </c>
      <c r="B1562" s="9" t="s">
        <v>20567</v>
      </c>
      <c r="C1562" s="6" t="s">
        <v>18997</v>
      </c>
      <c r="D1562" s="11">
        <f t="shared" si="48"/>
        <v>17.260000000000002</v>
      </c>
      <c r="F1562" s="802">
        <v>17.260000000000002</v>
      </c>
      <c r="G1562" s="802">
        <v>17.260000000000002</v>
      </c>
      <c r="H1562" t="b">
        <f t="shared" si="49"/>
        <v>1</v>
      </c>
    </row>
    <row r="1563" spans="1:8" x14ac:dyDescent="0.25">
      <c r="A1563" s="4">
        <v>39882</v>
      </c>
      <c r="B1563" s="8" t="s">
        <v>20568</v>
      </c>
      <c r="C1563" s="4" t="s">
        <v>18997</v>
      </c>
      <c r="D1563" s="11">
        <f t="shared" si="48"/>
        <v>45.45</v>
      </c>
      <c r="F1563" s="803">
        <v>45.45</v>
      </c>
      <c r="G1563" s="803">
        <v>45.45</v>
      </c>
      <c r="H1563" t="b">
        <f t="shared" si="49"/>
        <v>1</v>
      </c>
    </row>
    <row r="1564" spans="1:8" x14ac:dyDescent="0.25">
      <c r="A1564" s="6">
        <v>39883</v>
      </c>
      <c r="B1564" s="9" t="s">
        <v>20569</v>
      </c>
      <c r="C1564" s="6" t="s">
        <v>18997</v>
      </c>
      <c r="D1564" s="11">
        <f t="shared" si="48"/>
        <v>72.58</v>
      </c>
      <c r="F1564" s="802">
        <v>72.58</v>
      </c>
      <c r="G1564" s="802">
        <v>72.58</v>
      </c>
      <c r="H1564" t="b">
        <f t="shared" si="49"/>
        <v>1</v>
      </c>
    </row>
    <row r="1565" spans="1:8" x14ac:dyDescent="0.25">
      <c r="A1565" s="4">
        <v>39884</v>
      </c>
      <c r="B1565" s="8" t="s">
        <v>20570</v>
      </c>
      <c r="C1565" s="4" t="s">
        <v>18997</v>
      </c>
      <c r="D1565" s="11">
        <f t="shared" si="48"/>
        <v>107.8</v>
      </c>
      <c r="F1565" s="803">
        <v>107.8</v>
      </c>
      <c r="G1565" s="803">
        <v>107.8</v>
      </c>
      <c r="H1565" t="b">
        <f t="shared" si="49"/>
        <v>1</v>
      </c>
    </row>
    <row r="1566" spans="1:8" x14ac:dyDescent="0.25">
      <c r="A1566" s="6">
        <v>39885</v>
      </c>
      <c r="B1566" s="9" t="s">
        <v>20571</v>
      </c>
      <c r="C1566" s="6" t="s">
        <v>18997</v>
      </c>
      <c r="D1566" s="11">
        <f t="shared" si="48"/>
        <v>256.20999999999998</v>
      </c>
      <c r="F1566" s="802">
        <v>256.20999999999998</v>
      </c>
      <c r="G1566" s="802">
        <v>256.20999999999998</v>
      </c>
      <c r="H1566" t="b">
        <f t="shared" si="49"/>
        <v>1</v>
      </c>
    </row>
    <row r="1567" spans="1:8" x14ac:dyDescent="0.25">
      <c r="A1567" s="4">
        <v>1777</v>
      </c>
      <c r="B1567" s="8" t="s">
        <v>20572</v>
      </c>
      <c r="C1567" s="4" t="s">
        <v>18997</v>
      </c>
      <c r="D1567" s="11">
        <f t="shared" si="48"/>
        <v>67.099999999999994</v>
      </c>
      <c r="F1567" s="803">
        <v>67.099999999999994</v>
      </c>
      <c r="G1567" s="803">
        <v>67.099999999999994</v>
      </c>
      <c r="H1567" t="b">
        <f t="shared" si="49"/>
        <v>1</v>
      </c>
    </row>
    <row r="1568" spans="1:8" x14ac:dyDescent="0.25">
      <c r="A1568" s="6">
        <v>1819</v>
      </c>
      <c r="B1568" s="9" t="s">
        <v>20573</v>
      </c>
      <c r="C1568" s="6" t="s">
        <v>18997</v>
      </c>
      <c r="D1568" s="11">
        <f t="shared" si="48"/>
        <v>48.82</v>
      </c>
      <c r="F1568" s="802">
        <v>48.82</v>
      </c>
      <c r="G1568" s="802">
        <v>48.82</v>
      </c>
      <c r="H1568" t="b">
        <f t="shared" si="49"/>
        <v>1</v>
      </c>
    </row>
    <row r="1569" spans="1:8" x14ac:dyDescent="0.25">
      <c r="A1569" s="4">
        <v>1775</v>
      </c>
      <c r="B1569" s="8" t="s">
        <v>20574</v>
      </c>
      <c r="C1569" s="4" t="s">
        <v>18997</v>
      </c>
      <c r="D1569" s="11">
        <f t="shared" si="48"/>
        <v>14.6</v>
      </c>
      <c r="F1569" s="803">
        <v>14.6</v>
      </c>
      <c r="G1569" s="803">
        <v>14.6</v>
      </c>
      <c r="H1569" t="b">
        <f t="shared" si="49"/>
        <v>1</v>
      </c>
    </row>
    <row r="1570" spans="1:8" x14ac:dyDescent="0.25">
      <c r="A1570" s="6">
        <v>1776</v>
      </c>
      <c r="B1570" s="9" t="s">
        <v>20575</v>
      </c>
      <c r="C1570" s="6" t="s">
        <v>18997</v>
      </c>
      <c r="D1570" s="11">
        <f t="shared" si="48"/>
        <v>39.72</v>
      </c>
      <c r="F1570" s="802">
        <v>39.72</v>
      </c>
      <c r="G1570" s="802">
        <v>39.72</v>
      </c>
      <c r="H1570" t="b">
        <f t="shared" si="49"/>
        <v>1</v>
      </c>
    </row>
    <row r="1571" spans="1:8" x14ac:dyDescent="0.25">
      <c r="A1571" s="4">
        <v>1778</v>
      </c>
      <c r="B1571" s="8" t="s">
        <v>20576</v>
      </c>
      <c r="C1571" s="4" t="s">
        <v>18997</v>
      </c>
      <c r="D1571" s="11">
        <f t="shared" si="48"/>
        <v>162.43</v>
      </c>
      <c r="F1571" s="803">
        <v>162.43</v>
      </c>
      <c r="G1571" s="803">
        <v>162.43</v>
      </c>
      <c r="H1571" t="b">
        <f t="shared" si="49"/>
        <v>1</v>
      </c>
    </row>
    <row r="1572" spans="1:8" x14ac:dyDescent="0.25">
      <c r="A1572" s="6">
        <v>1818</v>
      </c>
      <c r="B1572" s="9" t="s">
        <v>20577</v>
      </c>
      <c r="C1572" s="6" t="s">
        <v>18997</v>
      </c>
      <c r="D1572" s="11">
        <f t="shared" si="48"/>
        <v>107.82</v>
      </c>
      <c r="F1572" s="802">
        <v>107.82</v>
      </c>
      <c r="G1572" s="802">
        <v>107.82</v>
      </c>
      <c r="H1572" t="b">
        <f t="shared" si="49"/>
        <v>1</v>
      </c>
    </row>
    <row r="1573" spans="1:8" x14ac:dyDescent="0.25">
      <c r="A1573" s="4">
        <v>1820</v>
      </c>
      <c r="B1573" s="8" t="s">
        <v>20578</v>
      </c>
      <c r="C1573" s="4" t="s">
        <v>18997</v>
      </c>
      <c r="D1573" s="11">
        <f t="shared" si="48"/>
        <v>21.08</v>
      </c>
      <c r="F1573" s="803">
        <v>21.08</v>
      </c>
      <c r="G1573" s="803">
        <v>21.08</v>
      </c>
      <c r="H1573" t="b">
        <f t="shared" si="49"/>
        <v>1</v>
      </c>
    </row>
    <row r="1574" spans="1:8" x14ac:dyDescent="0.25">
      <c r="A1574" s="6">
        <v>1779</v>
      </c>
      <c r="B1574" s="9" t="s">
        <v>20579</v>
      </c>
      <c r="C1574" s="6" t="s">
        <v>18997</v>
      </c>
      <c r="D1574" s="11">
        <f t="shared" si="48"/>
        <v>236.23</v>
      </c>
      <c r="F1574" s="802">
        <v>236.23</v>
      </c>
      <c r="G1574" s="802">
        <v>236.23</v>
      </c>
      <c r="H1574" t="b">
        <f t="shared" si="49"/>
        <v>1</v>
      </c>
    </row>
    <row r="1575" spans="1:8" x14ac:dyDescent="0.25">
      <c r="A1575" s="4">
        <v>1780</v>
      </c>
      <c r="B1575" s="8" t="s">
        <v>20580</v>
      </c>
      <c r="C1575" s="4" t="s">
        <v>18997</v>
      </c>
      <c r="D1575" s="11">
        <f t="shared" si="48"/>
        <v>486.99</v>
      </c>
      <c r="F1575" s="803">
        <v>486.99</v>
      </c>
      <c r="G1575" s="803">
        <v>486.99</v>
      </c>
      <c r="H1575" t="b">
        <f t="shared" si="49"/>
        <v>1</v>
      </c>
    </row>
    <row r="1576" spans="1:8" x14ac:dyDescent="0.25">
      <c r="A1576" s="6">
        <v>1783</v>
      </c>
      <c r="B1576" s="9" t="s">
        <v>20581</v>
      </c>
      <c r="C1576" s="6" t="s">
        <v>18997</v>
      </c>
      <c r="D1576" s="11">
        <f t="shared" si="48"/>
        <v>51.49</v>
      </c>
      <c r="F1576" s="802">
        <v>51.49</v>
      </c>
      <c r="G1576" s="802">
        <v>51.49</v>
      </c>
      <c r="H1576" t="b">
        <f t="shared" si="49"/>
        <v>1</v>
      </c>
    </row>
    <row r="1577" spans="1:8" x14ac:dyDescent="0.25">
      <c r="A1577" s="4">
        <v>1782</v>
      </c>
      <c r="B1577" s="8" t="s">
        <v>20582</v>
      </c>
      <c r="C1577" s="4" t="s">
        <v>18997</v>
      </c>
      <c r="D1577" s="11">
        <f t="shared" si="48"/>
        <v>40.71</v>
      </c>
      <c r="F1577" s="803">
        <v>40.71</v>
      </c>
      <c r="G1577" s="803">
        <v>40.71</v>
      </c>
      <c r="H1577" t="b">
        <f t="shared" si="49"/>
        <v>1</v>
      </c>
    </row>
    <row r="1578" spans="1:8" x14ac:dyDescent="0.25">
      <c r="A1578" s="6">
        <v>1817</v>
      </c>
      <c r="B1578" s="9" t="s">
        <v>20583</v>
      </c>
      <c r="C1578" s="6" t="s">
        <v>18997</v>
      </c>
      <c r="D1578" s="11">
        <f t="shared" si="48"/>
        <v>12.13</v>
      </c>
      <c r="F1578" s="802">
        <v>12.13</v>
      </c>
      <c r="G1578" s="802">
        <v>12.13</v>
      </c>
      <c r="H1578" t="b">
        <f t="shared" si="49"/>
        <v>1</v>
      </c>
    </row>
    <row r="1579" spans="1:8" x14ac:dyDescent="0.25">
      <c r="A1579" s="4">
        <v>1781</v>
      </c>
      <c r="B1579" s="8" t="s">
        <v>20584</v>
      </c>
      <c r="C1579" s="4" t="s">
        <v>18997</v>
      </c>
      <c r="D1579" s="11">
        <f t="shared" si="48"/>
        <v>26.52</v>
      </c>
      <c r="F1579" s="803">
        <v>26.52</v>
      </c>
      <c r="G1579" s="803">
        <v>26.52</v>
      </c>
      <c r="H1579" t="b">
        <f t="shared" si="49"/>
        <v>1</v>
      </c>
    </row>
    <row r="1580" spans="1:8" x14ac:dyDescent="0.25">
      <c r="A1580" s="6">
        <v>1784</v>
      </c>
      <c r="B1580" s="9" t="s">
        <v>20585</v>
      </c>
      <c r="C1580" s="6" t="s">
        <v>18997</v>
      </c>
      <c r="D1580" s="11">
        <f t="shared" si="48"/>
        <v>145.38999999999999</v>
      </c>
      <c r="F1580" s="802">
        <v>145.38999999999999</v>
      </c>
      <c r="G1580" s="802">
        <v>145.38999999999999</v>
      </c>
      <c r="H1580" t="b">
        <f t="shared" si="49"/>
        <v>1</v>
      </c>
    </row>
    <row r="1581" spans="1:8" x14ac:dyDescent="0.25">
      <c r="A1581" s="4">
        <v>1810</v>
      </c>
      <c r="B1581" s="8" t="s">
        <v>20586</v>
      </c>
      <c r="C1581" s="4" t="s">
        <v>18997</v>
      </c>
      <c r="D1581" s="11">
        <f t="shared" si="48"/>
        <v>80.64</v>
      </c>
      <c r="F1581" s="803">
        <v>80.64</v>
      </c>
      <c r="G1581" s="803">
        <v>80.64</v>
      </c>
      <c r="H1581" t="b">
        <f t="shared" si="49"/>
        <v>1</v>
      </c>
    </row>
    <row r="1582" spans="1:8" x14ac:dyDescent="0.25">
      <c r="A1582" s="6">
        <v>1811</v>
      </c>
      <c r="B1582" s="9" t="s">
        <v>20587</v>
      </c>
      <c r="C1582" s="6" t="s">
        <v>18997</v>
      </c>
      <c r="D1582" s="11">
        <f t="shared" si="48"/>
        <v>17.440000000000001</v>
      </c>
      <c r="F1582" s="802">
        <v>17.440000000000001</v>
      </c>
      <c r="G1582" s="802">
        <v>17.440000000000001</v>
      </c>
      <c r="H1582" t="b">
        <f t="shared" si="49"/>
        <v>1</v>
      </c>
    </row>
    <row r="1583" spans="1:8" x14ac:dyDescent="0.25">
      <c r="A1583" s="4">
        <v>1812</v>
      </c>
      <c r="B1583" s="8" t="s">
        <v>20588</v>
      </c>
      <c r="C1583" s="4" t="s">
        <v>18997</v>
      </c>
      <c r="D1583" s="11">
        <f t="shared" si="48"/>
        <v>203.58</v>
      </c>
      <c r="F1583" s="803">
        <v>203.58</v>
      </c>
      <c r="G1583" s="803">
        <v>203.58</v>
      </c>
      <c r="H1583" t="b">
        <f t="shared" si="49"/>
        <v>1</v>
      </c>
    </row>
    <row r="1584" spans="1:8" x14ac:dyDescent="0.25">
      <c r="A1584" s="6">
        <v>40386</v>
      </c>
      <c r="B1584" s="9" t="s">
        <v>20589</v>
      </c>
      <c r="C1584" s="6" t="s">
        <v>18997</v>
      </c>
      <c r="D1584" s="11">
        <f t="shared" si="48"/>
        <v>88.26</v>
      </c>
      <c r="F1584" s="802">
        <v>88.26</v>
      </c>
      <c r="G1584" s="802">
        <v>88.26</v>
      </c>
      <c r="H1584" t="b">
        <f t="shared" si="49"/>
        <v>1</v>
      </c>
    </row>
    <row r="1585" spans="1:8" x14ac:dyDescent="0.25">
      <c r="A1585" s="4">
        <v>40384</v>
      </c>
      <c r="B1585" s="8" t="s">
        <v>20590</v>
      </c>
      <c r="C1585" s="4" t="s">
        <v>18997</v>
      </c>
      <c r="D1585" s="11">
        <f t="shared" si="48"/>
        <v>60.42</v>
      </c>
      <c r="F1585" s="803">
        <v>60.42</v>
      </c>
      <c r="G1585" s="803">
        <v>60.42</v>
      </c>
      <c r="H1585" t="b">
        <f t="shared" si="49"/>
        <v>1</v>
      </c>
    </row>
    <row r="1586" spans="1:8" x14ac:dyDescent="0.25">
      <c r="A1586" s="6">
        <v>40379</v>
      </c>
      <c r="B1586" s="9" t="s">
        <v>20591</v>
      </c>
      <c r="C1586" s="6" t="s">
        <v>18997</v>
      </c>
      <c r="D1586" s="11">
        <f t="shared" si="48"/>
        <v>20.89</v>
      </c>
      <c r="F1586" s="802">
        <v>20.89</v>
      </c>
      <c r="G1586" s="802">
        <v>20.89</v>
      </c>
      <c r="H1586" t="b">
        <f t="shared" si="49"/>
        <v>1</v>
      </c>
    </row>
    <row r="1587" spans="1:8" x14ac:dyDescent="0.25">
      <c r="A1587" s="4">
        <v>40423</v>
      </c>
      <c r="B1587" s="8" t="s">
        <v>20592</v>
      </c>
      <c r="C1587" s="4" t="s">
        <v>18997</v>
      </c>
      <c r="D1587" s="11">
        <f t="shared" si="48"/>
        <v>39.53</v>
      </c>
      <c r="F1587" s="803">
        <v>39.53</v>
      </c>
      <c r="G1587" s="803">
        <v>39.53</v>
      </c>
      <c r="H1587" t="b">
        <f t="shared" si="49"/>
        <v>1</v>
      </c>
    </row>
    <row r="1588" spans="1:8" x14ac:dyDescent="0.25">
      <c r="A1588" s="6">
        <v>40389</v>
      </c>
      <c r="B1588" s="9" t="s">
        <v>20593</v>
      </c>
      <c r="C1588" s="6" t="s">
        <v>18997</v>
      </c>
      <c r="D1588" s="11">
        <f t="shared" si="48"/>
        <v>250.69</v>
      </c>
      <c r="F1588" s="802">
        <v>250.69</v>
      </c>
      <c r="G1588" s="802">
        <v>250.69</v>
      </c>
      <c r="H1588" t="b">
        <f t="shared" si="49"/>
        <v>1</v>
      </c>
    </row>
    <row r="1589" spans="1:8" x14ac:dyDescent="0.25">
      <c r="A1589" s="4">
        <v>40388</v>
      </c>
      <c r="B1589" s="8" t="s">
        <v>20594</v>
      </c>
      <c r="C1589" s="4" t="s">
        <v>18997</v>
      </c>
      <c r="D1589" s="11">
        <f t="shared" si="48"/>
        <v>125.48</v>
      </c>
      <c r="F1589" s="803">
        <v>125.48</v>
      </c>
      <c r="G1589" s="803">
        <v>125.48</v>
      </c>
      <c r="H1589" t="b">
        <f t="shared" si="49"/>
        <v>1</v>
      </c>
    </row>
    <row r="1590" spans="1:8" x14ac:dyDescent="0.25">
      <c r="A1590" s="6">
        <v>40381</v>
      </c>
      <c r="B1590" s="9" t="s">
        <v>20595</v>
      </c>
      <c r="C1590" s="6" t="s">
        <v>18997</v>
      </c>
      <c r="D1590" s="11">
        <f t="shared" si="48"/>
        <v>27.85</v>
      </c>
      <c r="F1590" s="802">
        <v>27.85</v>
      </c>
      <c r="G1590" s="802">
        <v>27.85</v>
      </c>
      <c r="H1590" t="b">
        <f t="shared" si="49"/>
        <v>1</v>
      </c>
    </row>
    <row r="1591" spans="1:8" x14ac:dyDescent="0.25">
      <c r="A1591" s="4">
        <v>40391</v>
      </c>
      <c r="B1591" s="8" t="s">
        <v>20596</v>
      </c>
      <c r="C1591" s="4" t="s">
        <v>18997</v>
      </c>
      <c r="D1591" s="11">
        <f t="shared" si="48"/>
        <v>650.66999999999996</v>
      </c>
      <c r="F1591" s="803">
        <v>650.66999999999996</v>
      </c>
      <c r="G1591" s="803">
        <v>650.66999999999996</v>
      </c>
      <c r="H1591" t="b">
        <f t="shared" si="49"/>
        <v>1</v>
      </c>
    </row>
    <row r="1592" spans="1:8" ht="30" x14ac:dyDescent="0.25">
      <c r="A1592" s="6">
        <v>2609</v>
      </c>
      <c r="B1592" s="9" t="s">
        <v>20597</v>
      </c>
      <c r="C1592" s="6" t="s">
        <v>18997</v>
      </c>
      <c r="D1592" s="11">
        <f t="shared" si="48"/>
        <v>4.7699999999999996</v>
      </c>
      <c r="F1592" s="802">
        <v>4.7699999999999996</v>
      </c>
      <c r="G1592" s="802">
        <v>4.7699999999999996</v>
      </c>
      <c r="H1592" t="b">
        <f t="shared" si="49"/>
        <v>1</v>
      </c>
    </row>
    <row r="1593" spans="1:8" ht="30" x14ac:dyDescent="0.25">
      <c r="A1593" s="4">
        <v>2634</v>
      </c>
      <c r="B1593" s="8" t="s">
        <v>20598</v>
      </c>
      <c r="C1593" s="4" t="s">
        <v>18997</v>
      </c>
      <c r="D1593" s="11">
        <f t="shared" si="48"/>
        <v>6.27</v>
      </c>
      <c r="F1593" s="803">
        <v>6.27</v>
      </c>
      <c r="G1593" s="803">
        <v>6.27</v>
      </c>
      <c r="H1593" t="b">
        <f t="shared" si="49"/>
        <v>1</v>
      </c>
    </row>
    <row r="1594" spans="1:8" ht="30" x14ac:dyDescent="0.25">
      <c r="A1594" s="6">
        <v>2611</v>
      </c>
      <c r="B1594" s="9" t="s">
        <v>20599</v>
      </c>
      <c r="C1594" s="6" t="s">
        <v>18997</v>
      </c>
      <c r="D1594" s="11">
        <f t="shared" si="48"/>
        <v>17.66</v>
      </c>
      <c r="F1594" s="802">
        <v>17.66</v>
      </c>
      <c r="G1594" s="802">
        <v>17.66</v>
      </c>
      <c r="H1594" t="b">
        <f t="shared" si="49"/>
        <v>1</v>
      </c>
    </row>
    <row r="1595" spans="1:8" x14ac:dyDescent="0.25">
      <c r="A1595" s="4">
        <v>40414</v>
      </c>
      <c r="B1595" s="8" t="s">
        <v>20600</v>
      </c>
      <c r="C1595" s="4" t="s">
        <v>18997</v>
      </c>
      <c r="D1595" s="11">
        <f t="shared" si="48"/>
        <v>17.510000000000002</v>
      </c>
      <c r="F1595" s="803">
        <v>17.510000000000002</v>
      </c>
      <c r="G1595" s="803">
        <v>17.510000000000002</v>
      </c>
      <c r="H1595" t="b">
        <f t="shared" si="49"/>
        <v>1</v>
      </c>
    </row>
    <row r="1596" spans="1:8" x14ac:dyDescent="0.25">
      <c r="A1596" s="6">
        <v>40416</v>
      </c>
      <c r="B1596" s="9" t="s">
        <v>20601</v>
      </c>
      <c r="C1596" s="6" t="s">
        <v>18997</v>
      </c>
      <c r="D1596" s="11">
        <f t="shared" si="48"/>
        <v>24.2</v>
      </c>
      <c r="F1596" s="802">
        <v>24.2</v>
      </c>
      <c r="G1596" s="802">
        <v>24.2</v>
      </c>
      <c r="H1596" t="b">
        <f t="shared" si="49"/>
        <v>1</v>
      </c>
    </row>
    <row r="1597" spans="1:8" x14ac:dyDescent="0.25">
      <c r="A1597" s="4">
        <v>40418</v>
      </c>
      <c r="B1597" s="8" t="s">
        <v>20602</v>
      </c>
      <c r="C1597" s="4" t="s">
        <v>18997</v>
      </c>
      <c r="D1597" s="11">
        <f t="shared" si="48"/>
        <v>28.87</v>
      </c>
      <c r="F1597" s="803">
        <v>28.87</v>
      </c>
      <c r="G1597" s="803">
        <v>28.87</v>
      </c>
      <c r="H1597" t="b">
        <f t="shared" si="49"/>
        <v>1</v>
      </c>
    </row>
    <row r="1598" spans="1:8" x14ac:dyDescent="0.25">
      <c r="A1598" s="6">
        <v>34359</v>
      </c>
      <c r="B1598" s="9" t="s">
        <v>20603</v>
      </c>
      <c r="C1598" s="6" t="s">
        <v>18997</v>
      </c>
      <c r="D1598" s="11">
        <f t="shared" si="48"/>
        <v>9.39</v>
      </c>
      <c r="F1598" s="802">
        <v>9.39</v>
      </c>
      <c r="G1598" s="802">
        <v>9.39</v>
      </c>
      <c r="H1598" t="b">
        <f t="shared" si="49"/>
        <v>1</v>
      </c>
    </row>
    <row r="1599" spans="1:8" x14ac:dyDescent="0.25">
      <c r="A1599" s="4">
        <v>1789</v>
      </c>
      <c r="B1599" s="8" t="s">
        <v>20604</v>
      </c>
      <c r="C1599" s="4" t="s">
        <v>18997</v>
      </c>
      <c r="D1599" s="11">
        <f t="shared" si="48"/>
        <v>64.400000000000006</v>
      </c>
      <c r="F1599" s="803">
        <v>64.400000000000006</v>
      </c>
      <c r="G1599" s="803">
        <v>64.400000000000006</v>
      </c>
      <c r="H1599" t="b">
        <f t="shared" si="49"/>
        <v>1</v>
      </c>
    </row>
    <row r="1600" spans="1:8" x14ac:dyDescent="0.25">
      <c r="A1600" s="6">
        <v>1788</v>
      </c>
      <c r="B1600" s="9" t="s">
        <v>20605</v>
      </c>
      <c r="C1600" s="6" t="s">
        <v>18997</v>
      </c>
      <c r="D1600" s="11">
        <f t="shared" si="48"/>
        <v>51.62</v>
      </c>
      <c r="F1600" s="802">
        <v>51.62</v>
      </c>
      <c r="G1600" s="802">
        <v>51.62</v>
      </c>
      <c r="H1600" t="b">
        <f t="shared" si="49"/>
        <v>1</v>
      </c>
    </row>
    <row r="1601" spans="1:8" x14ac:dyDescent="0.25">
      <c r="A1601" s="4">
        <v>1786</v>
      </c>
      <c r="B1601" s="8" t="s">
        <v>20606</v>
      </c>
      <c r="C1601" s="4" t="s">
        <v>18997</v>
      </c>
      <c r="D1601" s="11">
        <f t="shared" si="48"/>
        <v>12.82</v>
      </c>
      <c r="F1601" s="803">
        <v>12.82</v>
      </c>
      <c r="G1601" s="803">
        <v>12.82</v>
      </c>
      <c r="H1601" t="b">
        <f t="shared" si="49"/>
        <v>1</v>
      </c>
    </row>
    <row r="1602" spans="1:8" x14ac:dyDescent="0.25">
      <c r="A1602" s="6">
        <v>1787</v>
      </c>
      <c r="B1602" s="9" t="s">
        <v>20607</v>
      </c>
      <c r="C1602" s="6" t="s">
        <v>18997</v>
      </c>
      <c r="D1602" s="11">
        <f t="shared" si="48"/>
        <v>30.69</v>
      </c>
      <c r="F1602" s="802">
        <v>30.69</v>
      </c>
      <c r="G1602" s="802">
        <v>30.69</v>
      </c>
      <c r="H1602" t="b">
        <f t="shared" si="49"/>
        <v>1</v>
      </c>
    </row>
    <row r="1603" spans="1:8" x14ac:dyDescent="0.25">
      <c r="A1603" s="4">
        <v>1791</v>
      </c>
      <c r="B1603" s="8" t="s">
        <v>20608</v>
      </c>
      <c r="C1603" s="4" t="s">
        <v>18997</v>
      </c>
      <c r="D1603" s="11">
        <f t="shared" ref="D1603:D1666" si="50">IF($J$2=$F$1,F1603,G1603)</f>
        <v>186.13</v>
      </c>
      <c r="F1603" s="803">
        <v>186.13</v>
      </c>
      <c r="G1603" s="803">
        <v>186.13</v>
      </c>
      <c r="H1603" t="b">
        <f t="shared" ref="H1603:H1666" si="51">F1603=G1603</f>
        <v>1</v>
      </c>
    </row>
    <row r="1604" spans="1:8" x14ac:dyDescent="0.25">
      <c r="A1604" s="6">
        <v>1790</v>
      </c>
      <c r="B1604" s="9" t="s">
        <v>20609</v>
      </c>
      <c r="C1604" s="6" t="s">
        <v>18997</v>
      </c>
      <c r="D1604" s="11">
        <f t="shared" si="50"/>
        <v>107.25</v>
      </c>
      <c r="F1604" s="802">
        <v>107.25</v>
      </c>
      <c r="G1604" s="802">
        <v>107.25</v>
      </c>
      <c r="H1604" t="b">
        <f t="shared" si="51"/>
        <v>1</v>
      </c>
    </row>
    <row r="1605" spans="1:8" x14ac:dyDescent="0.25">
      <c r="A1605" s="4">
        <v>1813</v>
      </c>
      <c r="B1605" s="8" t="s">
        <v>20610</v>
      </c>
      <c r="C1605" s="4" t="s">
        <v>18997</v>
      </c>
      <c r="D1605" s="11">
        <f t="shared" si="50"/>
        <v>20.34</v>
      </c>
      <c r="F1605" s="803">
        <v>20.34</v>
      </c>
      <c r="G1605" s="803">
        <v>20.34</v>
      </c>
      <c r="H1605" t="b">
        <f t="shared" si="51"/>
        <v>1</v>
      </c>
    </row>
    <row r="1606" spans="1:8" x14ac:dyDescent="0.25">
      <c r="A1606" s="6">
        <v>1792</v>
      </c>
      <c r="B1606" s="9" t="s">
        <v>20611</v>
      </c>
      <c r="C1606" s="6" t="s">
        <v>18997</v>
      </c>
      <c r="D1606" s="11">
        <f t="shared" si="50"/>
        <v>251.25</v>
      </c>
      <c r="F1606" s="802">
        <v>251.25</v>
      </c>
      <c r="G1606" s="802">
        <v>251.25</v>
      </c>
      <c r="H1606" t="b">
        <f t="shared" si="51"/>
        <v>1</v>
      </c>
    </row>
    <row r="1607" spans="1:8" x14ac:dyDescent="0.25">
      <c r="A1607" s="4">
        <v>1793</v>
      </c>
      <c r="B1607" s="8" t="s">
        <v>20612</v>
      </c>
      <c r="C1607" s="4" t="s">
        <v>18997</v>
      </c>
      <c r="D1607" s="11">
        <f t="shared" si="50"/>
        <v>507.69</v>
      </c>
      <c r="F1607" s="803">
        <v>507.69</v>
      </c>
      <c r="G1607" s="803">
        <v>507.69</v>
      </c>
      <c r="H1607" t="b">
        <f t="shared" si="51"/>
        <v>1</v>
      </c>
    </row>
    <row r="1608" spans="1:8" x14ac:dyDescent="0.25">
      <c r="A1608" s="6">
        <v>1809</v>
      </c>
      <c r="B1608" s="9" t="s">
        <v>20613</v>
      </c>
      <c r="C1608" s="6" t="s">
        <v>18997</v>
      </c>
      <c r="D1608" s="11">
        <f t="shared" si="50"/>
        <v>60.38</v>
      </c>
      <c r="F1608" s="802">
        <v>60.38</v>
      </c>
      <c r="G1608" s="802">
        <v>60.38</v>
      </c>
      <c r="H1608" t="b">
        <f t="shared" si="51"/>
        <v>1</v>
      </c>
    </row>
    <row r="1609" spans="1:8" x14ac:dyDescent="0.25">
      <c r="A1609" s="4">
        <v>1814</v>
      </c>
      <c r="B1609" s="8" t="s">
        <v>20614</v>
      </c>
      <c r="C1609" s="4" t="s">
        <v>18997</v>
      </c>
      <c r="D1609" s="11">
        <f t="shared" si="50"/>
        <v>49.6</v>
      </c>
      <c r="F1609" s="803">
        <v>49.6</v>
      </c>
      <c r="G1609" s="803">
        <v>49.6</v>
      </c>
      <c r="H1609" t="b">
        <f t="shared" si="51"/>
        <v>1</v>
      </c>
    </row>
    <row r="1610" spans="1:8" x14ac:dyDescent="0.25">
      <c r="A1610" s="6">
        <v>1803</v>
      </c>
      <c r="B1610" s="9" t="s">
        <v>20615</v>
      </c>
      <c r="C1610" s="6" t="s">
        <v>18997</v>
      </c>
      <c r="D1610" s="11">
        <f t="shared" si="50"/>
        <v>12.53</v>
      </c>
      <c r="F1610" s="802">
        <v>12.53</v>
      </c>
      <c r="G1610" s="802">
        <v>12.53</v>
      </c>
      <c r="H1610" t="b">
        <f t="shared" si="51"/>
        <v>1</v>
      </c>
    </row>
    <row r="1611" spans="1:8" x14ac:dyDescent="0.25">
      <c r="A1611" s="4">
        <v>1805</v>
      </c>
      <c r="B1611" s="8" t="s">
        <v>20616</v>
      </c>
      <c r="C1611" s="4" t="s">
        <v>18997</v>
      </c>
      <c r="D1611" s="11">
        <f t="shared" si="50"/>
        <v>28.79</v>
      </c>
      <c r="F1611" s="803">
        <v>28.79</v>
      </c>
      <c r="G1611" s="803">
        <v>28.79</v>
      </c>
      <c r="H1611" t="b">
        <f t="shared" si="51"/>
        <v>1</v>
      </c>
    </row>
    <row r="1612" spans="1:8" x14ac:dyDescent="0.25">
      <c r="A1612" s="6">
        <v>1821</v>
      </c>
      <c r="B1612" s="9" t="s">
        <v>20617</v>
      </c>
      <c r="C1612" s="6" t="s">
        <v>18997</v>
      </c>
      <c r="D1612" s="11">
        <f t="shared" si="50"/>
        <v>170.06</v>
      </c>
      <c r="F1612" s="802">
        <v>170.06</v>
      </c>
      <c r="G1612" s="802">
        <v>170.06</v>
      </c>
      <c r="H1612" t="b">
        <f t="shared" si="51"/>
        <v>1</v>
      </c>
    </row>
    <row r="1613" spans="1:8" x14ac:dyDescent="0.25">
      <c r="A1613" s="4">
        <v>1806</v>
      </c>
      <c r="B1613" s="8" t="s">
        <v>20618</v>
      </c>
      <c r="C1613" s="4" t="s">
        <v>18997</v>
      </c>
      <c r="D1613" s="11">
        <f t="shared" si="50"/>
        <v>101.22</v>
      </c>
      <c r="F1613" s="803">
        <v>101.22</v>
      </c>
      <c r="G1613" s="803">
        <v>101.22</v>
      </c>
      <c r="H1613" t="b">
        <f t="shared" si="51"/>
        <v>1</v>
      </c>
    </row>
    <row r="1614" spans="1:8" x14ac:dyDescent="0.25">
      <c r="A1614" s="6">
        <v>1804</v>
      </c>
      <c r="B1614" s="9" t="s">
        <v>20619</v>
      </c>
      <c r="C1614" s="6" t="s">
        <v>18997</v>
      </c>
      <c r="D1614" s="11">
        <f t="shared" si="50"/>
        <v>17.84</v>
      </c>
      <c r="F1614" s="802">
        <v>17.84</v>
      </c>
      <c r="G1614" s="802">
        <v>17.84</v>
      </c>
      <c r="H1614" t="b">
        <f t="shared" si="51"/>
        <v>1</v>
      </c>
    </row>
    <row r="1615" spans="1:8" x14ac:dyDescent="0.25">
      <c r="A1615" s="4">
        <v>1807</v>
      </c>
      <c r="B1615" s="8" t="s">
        <v>20620</v>
      </c>
      <c r="C1615" s="4" t="s">
        <v>18997</v>
      </c>
      <c r="D1615" s="11">
        <f t="shared" si="50"/>
        <v>243.21</v>
      </c>
      <c r="F1615" s="803">
        <v>243.21</v>
      </c>
      <c r="G1615" s="803">
        <v>243.21</v>
      </c>
      <c r="H1615" t="b">
        <f t="shared" si="51"/>
        <v>1</v>
      </c>
    </row>
    <row r="1616" spans="1:8" x14ac:dyDescent="0.25">
      <c r="A1616" s="6">
        <v>1808</v>
      </c>
      <c r="B1616" s="9" t="s">
        <v>20621</v>
      </c>
      <c r="C1616" s="6" t="s">
        <v>18997</v>
      </c>
      <c r="D1616" s="11">
        <f t="shared" si="50"/>
        <v>487.59</v>
      </c>
      <c r="F1616" s="802">
        <v>487.59</v>
      </c>
      <c r="G1616" s="802">
        <v>487.59</v>
      </c>
      <c r="H1616" t="b">
        <f t="shared" si="51"/>
        <v>1</v>
      </c>
    </row>
    <row r="1617" spans="1:8" x14ac:dyDescent="0.25">
      <c r="A1617" s="4">
        <v>1797</v>
      </c>
      <c r="B1617" s="8" t="s">
        <v>20622</v>
      </c>
      <c r="C1617" s="4" t="s">
        <v>18997</v>
      </c>
      <c r="D1617" s="11">
        <f t="shared" si="50"/>
        <v>73.13</v>
      </c>
      <c r="F1617" s="803">
        <v>73.13</v>
      </c>
      <c r="G1617" s="803">
        <v>73.13</v>
      </c>
      <c r="H1617" t="b">
        <f t="shared" si="51"/>
        <v>1</v>
      </c>
    </row>
    <row r="1618" spans="1:8" x14ac:dyDescent="0.25">
      <c r="A1618" s="6">
        <v>1796</v>
      </c>
      <c r="B1618" s="9" t="s">
        <v>20623</v>
      </c>
      <c r="C1618" s="6" t="s">
        <v>18997</v>
      </c>
      <c r="D1618" s="11">
        <f t="shared" si="50"/>
        <v>56.09</v>
      </c>
      <c r="F1618" s="802">
        <v>56.09</v>
      </c>
      <c r="G1618" s="802">
        <v>56.09</v>
      </c>
      <c r="H1618" t="b">
        <f t="shared" si="51"/>
        <v>1</v>
      </c>
    </row>
    <row r="1619" spans="1:8" x14ac:dyDescent="0.25">
      <c r="A1619" s="4">
        <v>1794</v>
      </c>
      <c r="B1619" s="8" t="s">
        <v>20624</v>
      </c>
      <c r="C1619" s="4" t="s">
        <v>18997</v>
      </c>
      <c r="D1619" s="11">
        <f t="shared" si="50"/>
        <v>13.39</v>
      </c>
      <c r="F1619" s="803">
        <v>13.39</v>
      </c>
      <c r="G1619" s="803">
        <v>13.39</v>
      </c>
      <c r="H1619" t="b">
        <f t="shared" si="51"/>
        <v>1</v>
      </c>
    </row>
    <row r="1620" spans="1:8" x14ac:dyDescent="0.25">
      <c r="A1620" s="6">
        <v>1816</v>
      </c>
      <c r="B1620" s="9" t="s">
        <v>20625</v>
      </c>
      <c r="C1620" s="6" t="s">
        <v>18997</v>
      </c>
      <c r="D1620" s="11">
        <f t="shared" si="50"/>
        <v>30.19</v>
      </c>
      <c r="F1620" s="802">
        <v>30.19</v>
      </c>
      <c r="G1620" s="802">
        <v>30.19</v>
      </c>
      <c r="H1620" t="b">
        <f t="shared" si="51"/>
        <v>1</v>
      </c>
    </row>
    <row r="1621" spans="1:8" x14ac:dyDescent="0.25">
      <c r="A1621" s="4">
        <v>1815</v>
      </c>
      <c r="B1621" s="8" t="s">
        <v>20626</v>
      </c>
      <c r="C1621" s="4" t="s">
        <v>18997</v>
      </c>
      <c r="D1621" s="11">
        <f t="shared" si="50"/>
        <v>231.87</v>
      </c>
      <c r="F1621" s="803">
        <v>231.87</v>
      </c>
      <c r="G1621" s="803">
        <v>231.87</v>
      </c>
      <c r="H1621" t="b">
        <f t="shared" si="51"/>
        <v>1</v>
      </c>
    </row>
    <row r="1622" spans="1:8" x14ac:dyDescent="0.25">
      <c r="A1622" s="6">
        <v>1798</v>
      </c>
      <c r="B1622" s="9" t="s">
        <v>20627</v>
      </c>
      <c r="C1622" s="6" t="s">
        <v>18997</v>
      </c>
      <c r="D1622" s="11">
        <f t="shared" si="50"/>
        <v>103.75</v>
      </c>
      <c r="F1622" s="802">
        <v>103.75</v>
      </c>
      <c r="G1622" s="802">
        <v>103.75</v>
      </c>
      <c r="H1622" t="b">
        <f t="shared" si="51"/>
        <v>1</v>
      </c>
    </row>
    <row r="1623" spans="1:8" x14ac:dyDescent="0.25">
      <c r="A1623" s="4">
        <v>1795</v>
      </c>
      <c r="B1623" s="8" t="s">
        <v>20628</v>
      </c>
      <c r="C1623" s="4" t="s">
        <v>18997</v>
      </c>
      <c r="D1623" s="11">
        <f t="shared" si="50"/>
        <v>18.55</v>
      </c>
      <c r="F1623" s="803">
        <v>18.55</v>
      </c>
      <c r="G1623" s="803">
        <v>18.55</v>
      </c>
      <c r="H1623" t="b">
        <f t="shared" si="51"/>
        <v>1</v>
      </c>
    </row>
    <row r="1624" spans="1:8" x14ac:dyDescent="0.25">
      <c r="A1624" s="6">
        <v>1799</v>
      </c>
      <c r="B1624" s="9" t="s">
        <v>20629</v>
      </c>
      <c r="C1624" s="6" t="s">
        <v>18997</v>
      </c>
      <c r="D1624" s="11">
        <f t="shared" si="50"/>
        <v>301.99</v>
      </c>
      <c r="F1624" s="802">
        <v>301.99</v>
      </c>
      <c r="G1624" s="802">
        <v>301.99</v>
      </c>
      <c r="H1624" t="b">
        <f t="shared" si="51"/>
        <v>1</v>
      </c>
    </row>
    <row r="1625" spans="1:8" x14ac:dyDescent="0.25">
      <c r="A1625" s="4">
        <v>1800</v>
      </c>
      <c r="B1625" s="8" t="s">
        <v>20630</v>
      </c>
      <c r="C1625" s="4" t="s">
        <v>18997</v>
      </c>
      <c r="D1625" s="11">
        <f t="shared" si="50"/>
        <v>576.54999999999995</v>
      </c>
      <c r="F1625" s="803">
        <v>576.54999999999995</v>
      </c>
      <c r="G1625" s="803">
        <v>576.54999999999995</v>
      </c>
      <c r="H1625" t="b">
        <f t="shared" si="51"/>
        <v>1</v>
      </c>
    </row>
    <row r="1626" spans="1:8" x14ac:dyDescent="0.25">
      <c r="A1626" s="6">
        <v>1802</v>
      </c>
      <c r="B1626" s="9" t="s">
        <v>20631</v>
      </c>
      <c r="C1626" s="6" t="s">
        <v>18997</v>
      </c>
      <c r="D1626" s="11">
        <f t="shared" si="50"/>
        <v>1442.18</v>
      </c>
      <c r="F1626" s="802">
        <v>1442.18</v>
      </c>
      <c r="G1626" s="802">
        <v>1442.18</v>
      </c>
      <c r="H1626" t="b">
        <f t="shared" si="51"/>
        <v>1</v>
      </c>
    </row>
    <row r="1627" spans="1:8" x14ac:dyDescent="0.25">
      <c r="A1627" s="4">
        <v>40385</v>
      </c>
      <c r="B1627" s="8" t="s">
        <v>20632</v>
      </c>
      <c r="C1627" s="4" t="s">
        <v>18997</v>
      </c>
      <c r="D1627" s="11">
        <f t="shared" si="50"/>
        <v>88.26</v>
      </c>
      <c r="F1627" s="803">
        <v>88.26</v>
      </c>
      <c r="G1627" s="803">
        <v>88.26</v>
      </c>
      <c r="H1627" t="b">
        <f t="shared" si="51"/>
        <v>1</v>
      </c>
    </row>
    <row r="1628" spans="1:8" x14ac:dyDescent="0.25">
      <c r="A1628" s="6">
        <v>40383</v>
      </c>
      <c r="B1628" s="9" t="s">
        <v>20633</v>
      </c>
      <c r="C1628" s="6" t="s">
        <v>18997</v>
      </c>
      <c r="D1628" s="11">
        <f t="shared" si="50"/>
        <v>60.42</v>
      </c>
      <c r="F1628" s="802">
        <v>60.42</v>
      </c>
      <c r="G1628" s="802">
        <v>60.42</v>
      </c>
      <c r="H1628" t="b">
        <f t="shared" si="51"/>
        <v>1</v>
      </c>
    </row>
    <row r="1629" spans="1:8" x14ac:dyDescent="0.25">
      <c r="A1629" s="4">
        <v>40378</v>
      </c>
      <c r="B1629" s="8" t="s">
        <v>20634</v>
      </c>
      <c r="C1629" s="4" t="s">
        <v>18997</v>
      </c>
      <c r="D1629" s="11">
        <f t="shared" si="50"/>
        <v>20.89</v>
      </c>
      <c r="F1629" s="803">
        <v>20.89</v>
      </c>
      <c r="G1629" s="803">
        <v>20.89</v>
      </c>
      <c r="H1629" t="b">
        <f t="shared" si="51"/>
        <v>1</v>
      </c>
    </row>
    <row r="1630" spans="1:8" x14ac:dyDescent="0.25">
      <c r="A1630" s="6">
        <v>40382</v>
      </c>
      <c r="B1630" s="9" t="s">
        <v>20635</v>
      </c>
      <c r="C1630" s="6" t="s">
        <v>18997</v>
      </c>
      <c r="D1630" s="11">
        <f t="shared" si="50"/>
        <v>39.53</v>
      </c>
      <c r="F1630" s="802">
        <v>39.53</v>
      </c>
      <c r="G1630" s="802">
        <v>39.53</v>
      </c>
      <c r="H1630" t="b">
        <f t="shared" si="51"/>
        <v>1</v>
      </c>
    </row>
    <row r="1631" spans="1:8" x14ac:dyDescent="0.25">
      <c r="A1631" s="4">
        <v>40422</v>
      </c>
      <c r="B1631" s="8" t="s">
        <v>20636</v>
      </c>
      <c r="C1631" s="4" t="s">
        <v>18997</v>
      </c>
      <c r="D1631" s="11">
        <f t="shared" si="50"/>
        <v>269.3</v>
      </c>
      <c r="F1631" s="803">
        <v>269.3</v>
      </c>
      <c r="G1631" s="803">
        <v>269.3</v>
      </c>
      <c r="H1631" t="b">
        <f t="shared" si="51"/>
        <v>1</v>
      </c>
    </row>
    <row r="1632" spans="1:8" x14ac:dyDescent="0.25">
      <c r="A1632" s="6">
        <v>40387</v>
      </c>
      <c r="B1632" s="9" t="s">
        <v>20637</v>
      </c>
      <c r="C1632" s="6" t="s">
        <v>18997</v>
      </c>
      <c r="D1632" s="11">
        <f t="shared" si="50"/>
        <v>137.12</v>
      </c>
      <c r="F1632" s="802">
        <v>137.12</v>
      </c>
      <c r="G1632" s="802">
        <v>137.12</v>
      </c>
      <c r="H1632" t="b">
        <f t="shared" si="51"/>
        <v>1</v>
      </c>
    </row>
    <row r="1633" spans="1:8" x14ac:dyDescent="0.25">
      <c r="A1633" s="4">
        <v>40380</v>
      </c>
      <c r="B1633" s="8" t="s">
        <v>20638</v>
      </c>
      <c r="C1633" s="4" t="s">
        <v>18997</v>
      </c>
      <c r="D1633" s="11">
        <f t="shared" si="50"/>
        <v>27.85</v>
      </c>
      <c r="F1633" s="803">
        <v>27.85</v>
      </c>
      <c r="G1633" s="803">
        <v>27.85</v>
      </c>
      <c r="H1633" t="b">
        <f t="shared" si="51"/>
        <v>1</v>
      </c>
    </row>
    <row r="1634" spans="1:8" x14ac:dyDescent="0.25">
      <c r="A1634" s="6">
        <v>40390</v>
      </c>
      <c r="B1634" s="9" t="s">
        <v>20639</v>
      </c>
      <c r="C1634" s="6" t="s">
        <v>18997</v>
      </c>
      <c r="D1634" s="11">
        <f t="shared" si="50"/>
        <v>567.17999999999995</v>
      </c>
      <c r="F1634" s="802">
        <v>567.17999999999995</v>
      </c>
      <c r="G1634" s="802">
        <v>567.17999999999995</v>
      </c>
      <c r="H1634" t="b">
        <f t="shared" si="51"/>
        <v>1</v>
      </c>
    </row>
    <row r="1635" spans="1:8" x14ac:dyDescent="0.25">
      <c r="A1635" s="4">
        <v>2621</v>
      </c>
      <c r="B1635" s="8" t="s">
        <v>20640</v>
      </c>
      <c r="C1635" s="4" t="s">
        <v>18997</v>
      </c>
      <c r="D1635" s="11">
        <f t="shared" si="50"/>
        <v>151.11000000000001</v>
      </c>
      <c r="F1635" s="803">
        <v>151.11000000000001</v>
      </c>
      <c r="G1635" s="803">
        <v>151.11000000000001</v>
      </c>
      <c r="H1635" t="b">
        <f t="shared" si="51"/>
        <v>1</v>
      </c>
    </row>
    <row r="1636" spans="1:8" ht="30" x14ac:dyDescent="0.25">
      <c r="A1636" s="6">
        <v>2616</v>
      </c>
      <c r="B1636" s="9" t="s">
        <v>20641</v>
      </c>
      <c r="C1636" s="6" t="s">
        <v>18997</v>
      </c>
      <c r="D1636" s="11">
        <f t="shared" si="50"/>
        <v>4.2699999999999996</v>
      </c>
      <c r="F1636" s="802">
        <v>4.2699999999999996</v>
      </c>
      <c r="G1636" s="802">
        <v>4.2699999999999996</v>
      </c>
      <c r="H1636" t="b">
        <f t="shared" si="51"/>
        <v>1</v>
      </c>
    </row>
    <row r="1637" spans="1:8" ht="30" x14ac:dyDescent="0.25">
      <c r="A1637" s="4">
        <v>2633</v>
      </c>
      <c r="B1637" s="8" t="s">
        <v>20642</v>
      </c>
      <c r="C1637" s="4" t="s">
        <v>18997</v>
      </c>
      <c r="D1637" s="11">
        <f t="shared" si="50"/>
        <v>4.84</v>
      </c>
      <c r="F1637" s="803">
        <v>4.84</v>
      </c>
      <c r="G1637" s="803">
        <v>4.84</v>
      </c>
      <c r="H1637" t="b">
        <f t="shared" si="51"/>
        <v>1</v>
      </c>
    </row>
    <row r="1638" spans="1:8" ht="30" x14ac:dyDescent="0.25">
      <c r="A1638" s="6">
        <v>2617</v>
      </c>
      <c r="B1638" s="9" t="s">
        <v>20643</v>
      </c>
      <c r="C1638" s="6" t="s">
        <v>18997</v>
      </c>
      <c r="D1638" s="11">
        <f t="shared" si="50"/>
        <v>6.57</v>
      </c>
      <c r="F1638" s="802">
        <v>6.57</v>
      </c>
      <c r="G1638" s="802">
        <v>6.57</v>
      </c>
      <c r="H1638" t="b">
        <f t="shared" si="51"/>
        <v>1</v>
      </c>
    </row>
    <row r="1639" spans="1:8" ht="30" x14ac:dyDescent="0.25">
      <c r="A1639" s="4">
        <v>2618</v>
      </c>
      <c r="B1639" s="8" t="s">
        <v>20644</v>
      </c>
      <c r="C1639" s="4" t="s">
        <v>18997</v>
      </c>
      <c r="D1639" s="11">
        <f t="shared" si="50"/>
        <v>14.97</v>
      </c>
      <c r="F1639" s="803">
        <v>14.97</v>
      </c>
      <c r="G1639" s="803">
        <v>14.97</v>
      </c>
      <c r="H1639" t="b">
        <f t="shared" si="51"/>
        <v>1</v>
      </c>
    </row>
    <row r="1640" spans="1:8" ht="30" x14ac:dyDescent="0.25">
      <c r="A1640" s="6">
        <v>2632</v>
      </c>
      <c r="B1640" s="9" t="s">
        <v>20645</v>
      </c>
      <c r="C1640" s="6" t="s">
        <v>18997</v>
      </c>
      <c r="D1640" s="11">
        <f t="shared" si="50"/>
        <v>18.260000000000002</v>
      </c>
      <c r="F1640" s="802">
        <v>18.260000000000002</v>
      </c>
      <c r="G1640" s="802">
        <v>18.260000000000002</v>
      </c>
      <c r="H1640" t="b">
        <f t="shared" si="51"/>
        <v>1</v>
      </c>
    </row>
    <row r="1641" spans="1:8" x14ac:dyDescent="0.25">
      <c r="A1641" s="4">
        <v>2631</v>
      </c>
      <c r="B1641" s="8" t="s">
        <v>20646</v>
      </c>
      <c r="C1641" s="4" t="s">
        <v>18997</v>
      </c>
      <c r="D1641" s="11">
        <f t="shared" si="50"/>
        <v>26.8</v>
      </c>
      <c r="F1641" s="803">
        <v>26.8</v>
      </c>
      <c r="G1641" s="803">
        <v>26.8</v>
      </c>
      <c r="H1641" t="b">
        <f t="shared" si="51"/>
        <v>1</v>
      </c>
    </row>
    <row r="1642" spans="1:8" x14ac:dyDescent="0.25">
      <c r="A1642" s="6">
        <v>2619</v>
      </c>
      <c r="B1642" s="9" t="s">
        <v>20647</v>
      </c>
      <c r="C1642" s="6" t="s">
        <v>18997</v>
      </c>
      <c r="D1642" s="11">
        <f t="shared" si="50"/>
        <v>67.87</v>
      </c>
      <c r="F1642" s="802">
        <v>67.87</v>
      </c>
      <c r="G1642" s="802">
        <v>67.87</v>
      </c>
      <c r="H1642" t="b">
        <f t="shared" si="51"/>
        <v>1</v>
      </c>
    </row>
    <row r="1643" spans="1:8" x14ac:dyDescent="0.25">
      <c r="A1643" s="4">
        <v>2620</v>
      </c>
      <c r="B1643" s="8" t="s">
        <v>20648</v>
      </c>
      <c r="C1643" s="4" t="s">
        <v>18997</v>
      </c>
      <c r="D1643" s="11">
        <f t="shared" si="50"/>
        <v>89.1</v>
      </c>
      <c r="F1643" s="803">
        <v>89.1</v>
      </c>
      <c r="G1643" s="803">
        <v>89.1</v>
      </c>
      <c r="H1643" t="b">
        <f t="shared" si="51"/>
        <v>1</v>
      </c>
    </row>
    <row r="1644" spans="1:8" x14ac:dyDescent="0.25">
      <c r="A1644" s="6">
        <v>40413</v>
      </c>
      <c r="B1644" s="9" t="s">
        <v>20649</v>
      </c>
      <c r="C1644" s="6" t="s">
        <v>18997</v>
      </c>
      <c r="D1644" s="11">
        <f t="shared" si="50"/>
        <v>19.02</v>
      </c>
      <c r="F1644" s="802">
        <v>19.02</v>
      </c>
      <c r="G1644" s="802">
        <v>19.02</v>
      </c>
      <c r="H1644" t="b">
        <f t="shared" si="51"/>
        <v>1</v>
      </c>
    </row>
    <row r="1645" spans="1:8" x14ac:dyDescent="0.25">
      <c r="A1645" s="4">
        <v>40415</v>
      </c>
      <c r="B1645" s="8" t="s">
        <v>20650</v>
      </c>
      <c r="C1645" s="4" t="s">
        <v>18997</v>
      </c>
      <c r="D1645" s="11">
        <f t="shared" si="50"/>
        <v>27.1</v>
      </c>
      <c r="F1645" s="803">
        <v>27.1</v>
      </c>
      <c r="G1645" s="803">
        <v>27.1</v>
      </c>
      <c r="H1645" t="b">
        <f t="shared" si="51"/>
        <v>1</v>
      </c>
    </row>
    <row r="1646" spans="1:8" x14ac:dyDescent="0.25">
      <c r="A1646" s="6">
        <v>40417</v>
      </c>
      <c r="B1646" s="9" t="s">
        <v>20651</v>
      </c>
      <c r="C1646" s="6" t="s">
        <v>18997</v>
      </c>
      <c r="D1646" s="11">
        <f t="shared" si="50"/>
        <v>31.97</v>
      </c>
      <c r="F1646" s="802">
        <v>31.97</v>
      </c>
      <c r="G1646" s="802">
        <v>31.97</v>
      </c>
      <c r="H1646" t="b">
        <f t="shared" si="51"/>
        <v>1</v>
      </c>
    </row>
    <row r="1647" spans="1:8" x14ac:dyDescent="0.25">
      <c r="A1647" s="4">
        <v>39271</v>
      </c>
      <c r="B1647" s="8" t="s">
        <v>20652</v>
      </c>
      <c r="C1647" s="4" t="s">
        <v>18997</v>
      </c>
      <c r="D1647" s="11">
        <f t="shared" si="50"/>
        <v>2.4300000000000002</v>
      </c>
      <c r="F1647" s="803">
        <v>2.4300000000000002</v>
      </c>
      <c r="G1647" s="803">
        <v>2.4300000000000002</v>
      </c>
      <c r="H1647" t="b">
        <f t="shared" si="51"/>
        <v>1</v>
      </c>
    </row>
    <row r="1648" spans="1:8" x14ac:dyDescent="0.25">
      <c r="A1648" s="6">
        <v>39273</v>
      </c>
      <c r="B1648" s="9" t="s">
        <v>20653</v>
      </c>
      <c r="C1648" s="6" t="s">
        <v>18997</v>
      </c>
      <c r="D1648" s="11">
        <f t="shared" si="50"/>
        <v>4.13</v>
      </c>
      <c r="F1648" s="802">
        <v>4.13</v>
      </c>
      <c r="G1648" s="802">
        <v>4.13</v>
      </c>
      <c r="H1648" t="b">
        <f t="shared" si="51"/>
        <v>1</v>
      </c>
    </row>
    <row r="1649" spans="1:8" x14ac:dyDescent="0.25">
      <c r="A1649" s="4">
        <v>39272</v>
      </c>
      <c r="B1649" s="8" t="s">
        <v>20654</v>
      </c>
      <c r="C1649" s="4" t="s">
        <v>18997</v>
      </c>
      <c r="D1649" s="11">
        <f t="shared" si="50"/>
        <v>2.99</v>
      </c>
      <c r="F1649" s="803">
        <v>2.99</v>
      </c>
      <c r="G1649" s="803">
        <v>2.99</v>
      </c>
      <c r="H1649" t="b">
        <f t="shared" si="51"/>
        <v>1</v>
      </c>
    </row>
    <row r="1650" spans="1:8" x14ac:dyDescent="0.25">
      <c r="A1650" s="6">
        <v>1875</v>
      </c>
      <c r="B1650" s="9" t="s">
        <v>20655</v>
      </c>
      <c r="C1650" s="6" t="s">
        <v>18997</v>
      </c>
      <c r="D1650" s="11">
        <f t="shared" si="50"/>
        <v>6.61</v>
      </c>
      <c r="F1650" s="802">
        <v>6.61</v>
      </c>
      <c r="G1650" s="802">
        <v>6.61</v>
      </c>
      <c r="H1650" t="b">
        <f t="shared" si="51"/>
        <v>1</v>
      </c>
    </row>
    <row r="1651" spans="1:8" x14ac:dyDescent="0.25">
      <c r="A1651" s="4">
        <v>1874</v>
      </c>
      <c r="B1651" s="8" t="s">
        <v>20656</v>
      </c>
      <c r="C1651" s="4" t="s">
        <v>18997</v>
      </c>
      <c r="D1651" s="11">
        <f t="shared" si="50"/>
        <v>5.45</v>
      </c>
      <c r="F1651" s="803">
        <v>5.45</v>
      </c>
      <c r="G1651" s="803">
        <v>5.45</v>
      </c>
      <c r="H1651" t="b">
        <f t="shared" si="51"/>
        <v>1</v>
      </c>
    </row>
    <row r="1652" spans="1:8" x14ac:dyDescent="0.25">
      <c r="A1652" s="6">
        <v>1870</v>
      </c>
      <c r="B1652" s="9" t="s">
        <v>20657</v>
      </c>
      <c r="C1652" s="6" t="s">
        <v>18997</v>
      </c>
      <c r="D1652" s="11">
        <f t="shared" si="50"/>
        <v>3.15</v>
      </c>
      <c r="F1652" s="802">
        <v>3.15</v>
      </c>
      <c r="G1652" s="802">
        <v>3.15</v>
      </c>
      <c r="H1652" t="b">
        <f t="shared" si="51"/>
        <v>1</v>
      </c>
    </row>
    <row r="1653" spans="1:8" x14ac:dyDescent="0.25">
      <c r="A1653" s="4">
        <v>1884</v>
      </c>
      <c r="B1653" s="8" t="s">
        <v>20658</v>
      </c>
      <c r="C1653" s="4" t="s">
        <v>18997</v>
      </c>
      <c r="D1653" s="11">
        <f t="shared" si="50"/>
        <v>4.83</v>
      </c>
      <c r="F1653" s="803">
        <v>4.83</v>
      </c>
      <c r="G1653" s="803">
        <v>4.83</v>
      </c>
      <c r="H1653" t="b">
        <f t="shared" si="51"/>
        <v>1</v>
      </c>
    </row>
    <row r="1654" spans="1:8" x14ac:dyDescent="0.25">
      <c r="A1654" s="6">
        <v>1887</v>
      </c>
      <c r="B1654" s="9" t="s">
        <v>20659</v>
      </c>
      <c r="C1654" s="6" t="s">
        <v>18997</v>
      </c>
      <c r="D1654" s="11">
        <f t="shared" si="50"/>
        <v>27.39</v>
      </c>
      <c r="F1654" s="802">
        <v>27.39</v>
      </c>
      <c r="G1654" s="802">
        <v>27.39</v>
      </c>
      <c r="H1654" t="b">
        <f t="shared" si="51"/>
        <v>1</v>
      </c>
    </row>
    <row r="1655" spans="1:8" x14ac:dyDescent="0.25">
      <c r="A1655" s="4">
        <v>1876</v>
      </c>
      <c r="B1655" s="8" t="s">
        <v>20660</v>
      </c>
      <c r="C1655" s="4" t="s">
        <v>18997</v>
      </c>
      <c r="D1655" s="11">
        <f t="shared" si="50"/>
        <v>10.73</v>
      </c>
      <c r="F1655" s="803">
        <v>10.73</v>
      </c>
      <c r="G1655" s="803">
        <v>10.73</v>
      </c>
      <c r="H1655" t="b">
        <f t="shared" si="51"/>
        <v>1</v>
      </c>
    </row>
    <row r="1656" spans="1:8" x14ac:dyDescent="0.25">
      <c r="A1656" s="6">
        <v>1879</v>
      </c>
      <c r="B1656" s="9" t="s">
        <v>20661</v>
      </c>
      <c r="C1656" s="6" t="s">
        <v>18997</v>
      </c>
      <c r="D1656" s="11">
        <f t="shared" si="50"/>
        <v>3.19</v>
      </c>
      <c r="F1656" s="802">
        <v>3.19</v>
      </c>
      <c r="G1656" s="802">
        <v>3.19</v>
      </c>
      <c r="H1656" t="b">
        <f t="shared" si="51"/>
        <v>1</v>
      </c>
    </row>
    <row r="1657" spans="1:8" x14ac:dyDescent="0.25">
      <c r="A1657" s="4">
        <v>1877</v>
      </c>
      <c r="B1657" s="8" t="s">
        <v>20662</v>
      </c>
      <c r="C1657" s="4" t="s">
        <v>18997</v>
      </c>
      <c r="D1657" s="11">
        <f t="shared" si="50"/>
        <v>27.42</v>
      </c>
      <c r="F1657" s="803">
        <v>27.42</v>
      </c>
      <c r="G1657" s="803">
        <v>27.42</v>
      </c>
      <c r="H1657" t="b">
        <f t="shared" si="51"/>
        <v>1</v>
      </c>
    </row>
    <row r="1658" spans="1:8" x14ac:dyDescent="0.25">
      <c r="A1658" s="6">
        <v>1878</v>
      </c>
      <c r="B1658" s="9" t="s">
        <v>20663</v>
      </c>
      <c r="C1658" s="6" t="s">
        <v>18997</v>
      </c>
      <c r="D1658" s="11">
        <f t="shared" si="50"/>
        <v>55.1</v>
      </c>
      <c r="F1658" s="802">
        <v>55.1</v>
      </c>
      <c r="G1658" s="802">
        <v>55.1</v>
      </c>
      <c r="H1658" t="b">
        <f t="shared" si="51"/>
        <v>1</v>
      </c>
    </row>
    <row r="1659" spans="1:8" x14ac:dyDescent="0.25">
      <c r="A1659" s="4">
        <v>44472</v>
      </c>
      <c r="B1659" s="8" t="s">
        <v>20664</v>
      </c>
      <c r="C1659" s="4" t="s">
        <v>18997</v>
      </c>
      <c r="D1659" s="11">
        <f t="shared" si="50"/>
        <v>49.82</v>
      </c>
      <c r="F1659" s="803">
        <v>49.82</v>
      </c>
      <c r="G1659" s="803">
        <v>49.82</v>
      </c>
      <c r="H1659" t="b">
        <f t="shared" si="51"/>
        <v>1</v>
      </c>
    </row>
    <row r="1660" spans="1:8" x14ac:dyDescent="0.25">
      <c r="A1660" s="6">
        <v>38369</v>
      </c>
      <c r="B1660" s="9" t="s">
        <v>20665</v>
      </c>
      <c r="C1660" s="6" t="s">
        <v>18997</v>
      </c>
      <c r="D1660" s="11">
        <f t="shared" si="50"/>
        <v>28.7</v>
      </c>
      <c r="F1660" s="802">
        <v>28.7</v>
      </c>
      <c r="G1660" s="802">
        <v>28.7</v>
      </c>
      <c r="H1660" t="b">
        <f t="shared" si="51"/>
        <v>1</v>
      </c>
    </row>
    <row r="1661" spans="1:8" x14ac:dyDescent="0.25">
      <c r="A1661" s="4">
        <v>38370</v>
      </c>
      <c r="B1661" s="8" t="s">
        <v>20666</v>
      </c>
      <c r="C1661" s="4" t="s">
        <v>18997</v>
      </c>
      <c r="D1661" s="11">
        <f t="shared" si="50"/>
        <v>28.7</v>
      </c>
      <c r="F1661" s="803">
        <v>28.7</v>
      </c>
      <c r="G1661" s="803">
        <v>28.7</v>
      </c>
      <c r="H1661" t="b">
        <f t="shared" si="51"/>
        <v>1</v>
      </c>
    </row>
    <row r="1662" spans="1:8" x14ac:dyDescent="0.25">
      <c r="A1662" s="6">
        <v>38372</v>
      </c>
      <c r="B1662" s="9" t="s">
        <v>20667</v>
      </c>
      <c r="C1662" s="6" t="s">
        <v>18997</v>
      </c>
      <c r="D1662" s="11">
        <f t="shared" si="50"/>
        <v>25.44</v>
      </c>
      <c r="F1662" s="802">
        <v>25.44</v>
      </c>
      <c r="G1662" s="802">
        <v>25.44</v>
      </c>
      <c r="H1662" t="b">
        <f t="shared" si="51"/>
        <v>1</v>
      </c>
    </row>
    <row r="1663" spans="1:8" x14ac:dyDescent="0.25">
      <c r="A1663" s="4">
        <v>2358</v>
      </c>
      <c r="B1663" s="8" t="s">
        <v>20668</v>
      </c>
      <c r="C1663" s="4" t="s">
        <v>19143</v>
      </c>
      <c r="D1663" s="11">
        <f t="shared" si="50"/>
        <v>20.27</v>
      </c>
      <c r="F1663" s="803">
        <v>17.600000000000001</v>
      </c>
      <c r="G1663" s="803">
        <v>20.27</v>
      </c>
      <c r="H1663" t="b">
        <f t="shared" si="51"/>
        <v>0</v>
      </c>
    </row>
    <row r="1664" spans="1:8" x14ac:dyDescent="0.25">
      <c r="A1664" s="6">
        <v>40807</v>
      </c>
      <c r="B1664" s="9" t="s">
        <v>20669</v>
      </c>
      <c r="C1664" s="6" t="s">
        <v>19145</v>
      </c>
      <c r="D1664" s="11">
        <f t="shared" si="50"/>
        <v>3568.73</v>
      </c>
      <c r="F1664" s="802">
        <v>3095.13</v>
      </c>
      <c r="G1664" s="802">
        <v>3568.73</v>
      </c>
      <c r="H1664" t="b">
        <f t="shared" si="51"/>
        <v>0</v>
      </c>
    </row>
    <row r="1665" spans="1:8" x14ac:dyDescent="0.25">
      <c r="A1665" s="4">
        <v>44330</v>
      </c>
      <c r="B1665" s="8" t="s">
        <v>20670</v>
      </c>
      <c r="C1665" s="4" t="s">
        <v>19046</v>
      </c>
      <c r="D1665" s="11">
        <f t="shared" si="50"/>
        <v>9.98</v>
      </c>
      <c r="F1665" s="803">
        <v>9.98</v>
      </c>
      <c r="G1665" s="803">
        <v>9.98</v>
      </c>
      <c r="H1665" t="b">
        <f t="shared" si="51"/>
        <v>1</v>
      </c>
    </row>
    <row r="1666" spans="1:8" x14ac:dyDescent="0.25">
      <c r="A1666" s="6">
        <v>43144</v>
      </c>
      <c r="B1666" s="9" t="s">
        <v>20671</v>
      </c>
      <c r="C1666" s="6" t="s">
        <v>19044</v>
      </c>
      <c r="D1666" s="11">
        <f t="shared" si="50"/>
        <v>37.99</v>
      </c>
      <c r="F1666" s="802">
        <v>37.99</v>
      </c>
      <c r="G1666" s="802">
        <v>37.99</v>
      </c>
      <c r="H1666" t="b">
        <f t="shared" si="51"/>
        <v>1</v>
      </c>
    </row>
    <row r="1667" spans="1:8" x14ac:dyDescent="0.25">
      <c r="A1667" s="4">
        <v>39397</v>
      </c>
      <c r="B1667" s="8" t="s">
        <v>20672</v>
      </c>
      <c r="C1667" s="4" t="s">
        <v>19046</v>
      </c>
      <c r="D1667" s="11">
        <f t="shared" ref="D1667:D1730" si="52">IF($J$2=$F$1,F1667,G1667)</f>
        <v>17.309999999999999</v>
      </c>
      <c r="F1667" s="803">
        <v>17.309999999999999</v>
      </c>
      <c r="G1667" s="803">
        <v>17.309999999999999</v>
      </c>
      <c r="H1667" t="b">
        <f t="shared" ref="H1667:H1730" si="53">F1667=G1667</f>
        <v>1</v>
      </c>
    </row>
    <row r="1668" spans="1:8" x14ac:dyDescent="0.25">
      <c r="A1668" s="6">
        <v>2692</v>
      </c>
      <c r="B1668" s="9" t="s">
        <v>20673</v>
      </c>
      <c r="C1668" s="6" t="s">
        <v>19046</v>
      </c>
      <c r="D1668" s="11">
        <f t="shared" si="52"/>
        <v>6.98</v>
      </c>
      <c r="F1668" s="802">
        <v>6.98</v>
      </c>
      <c r="G1668" s="802">
        <v>6.98</v>
      </c>
      <c r="H1668" t="b">
        <f t="shared" si="53"/>
        <v>1</v>
      </c>
    </row>
    <row r="1669" spans="1:8" x14ac:dyDescent="0.25">
      <c r="A1669" s="4">
        <v>44329</v>
      </c>
      <c r="B1669" s="8" t="s">
        <v>20674</v>
      </c>
      <c r="C1669" s="4" t="s">
        <v>19046</v>
      </c>
      <c r="D1669" s="11">
        <f t="shared" si="52"/>
        <v>13.07</v>
      </c>
      <c r="F1669" s="803">
        <v>13.07</v>
      </c>
      <c r="G1669" s="803">
        <v>13.07</v>
      </c>
      <c r="H1669" t="b">
        <f t="shared" si="53"/>
        <v>1</v>
      </c>
    </row>
    <row r="1670" spans="1:8" x14ac:dyDescent="0.25">
      <c r="A1670" s="6">
        <v>5318</v>
      </c>
      <c r="B1670" s="9" t="s">
        <v>20675</v>
      </c>
      <c r="C1670" s="6" t="s">
        <v>19046</v>
      </c>
      <c r="D1670" s="11">
        <f t="shared" si="52"/>
        <v>21.14</v>
      </c>
      <c r="F1670" s="802">
        <v>21.14</v>
      </c>
      <c r="G1670" s="802">
        <v>21.14</v>
      </c>
      <c r="H1670" t="b">
        <f t="shared" si="53"/>
        <v>1</v>
      </c>
    </row>
    <row r="1671" spans="1:8" x14ac:dyDescent="0.25">
      <c r="A1671" s="4">
        <v>5330</v>
      </c>
      <c r="B1671" s="8" t="s">
        <v>20676</v>
      </c>
      <c r="C1671" s="4" t="s">
        <v>19046</v>
      </c>
      <c r="D1671" s="11">
        <f t="shared" si="52"/>
        <v>48.18</v>
      </c>
      <c r="F1671" s="803">
        <v>48.18</v>
      </c>
      <c r="G1671" s="803">
        <v>48.18</v>
      </c>
      <c r="H1671" t="b">
        <f t="shared" si="53"/>
        <v>1</v>
      </c>
    </row>
    <row r="1672" spans="1:8" x14ac:dyDescent="0.25">
      <c r="A1672" s="6">
        <v>44532</v>
      </c>
      <c r="B1672" s="9" t="s">
        <v>20677</v>
      </c>
      <c r="C1672" s="6" t="s">
        <v>18997</v>
      </c>
      <c r="D1672" s="11">
        <f t="shared" si="52"/>
        <v>49.17</v>
      </c>
      <c r="F1672" s="802">
        <v>49.17</v>
      </c>
      <c r="G1672" s="802">
        <v>49.17</v>
      </c>
      <c r="H1672" t="b">
        <f t="shared" si="53"/>
        <v>1</v>
      </c>
    </row>
    <row r="1673" spans="1:8" x14ac:dyDescent="0.25">
      <c r="A1673" s="4">
        <v>44531</v>
      </c>
      <c r="B1673" s="8" t="s">
        <v>20678</v>
      </c>
      <c r="C1673" s="4" t="s">
        <v>18997</v>
      </c>
      <c r="D1673" s="11">
        <f t="shared" si="52"/>
        <v>156.28</v>
      </c>
      <c r="F1673" s="803">
        <v>156.28</v>
      </c>
      <c r="G1673" s="803">
        <v>156.28</v>
      </c>
      <c r="H1673" t="b">
        <f t="shared" si="53"/>
        <v>1</v>
      </c>
    </row>
    <row r="1674" spans="1:8" x14ac:dyDescent="0.25">
      <c r="A1674" s="6">
        <v>38140</v>
      </c>
      <c r="B1674" s="9" t="s">
        <v>20679</v>
      </c>
      <c r="C1674" s="6" t="s">
        <v>18997</v>
      </c>
      <c r="D1674" s="11">
        <f t="shared" si="52"/>
        <v>37.9</v>
      </c>
      <c r="F1674" s="802">
        <v>37.9</v>
      </c>
      <c r="G1674" s="802">
        <v>37.9</v>
      </c>
      <c r="H1674" t="b">
        <f t="shared" si="53"/>
        <v>1</v>
      </c>
    </row>
    <row r="1675" spans="1:8" x14ac:dyDescent="0.25">
      <c r="A1675" s="4">
        <v>13887</v>
      </c>
      <c r="B1675" s="8" t="s">
        <v>20680</v>
      </c>
      <c r="C1675" s="4" t="s">
        <v>18997</v>
      </c>
      <c r="D1675" s="11">
        <f t="shared" si="52"/>
        <v>897.31</v>
      </c>
      <c r="F1675" s="803">
        <v>897.31</v>
      </c>
      <c r="G1675" s="803">
        <v>897.31</v>
      </c>
      <c r="H1675" t="b">
        <f t="shared" si="53"/>
        <v>1</v>
      </c>
    </row>
    <row r="1676" spans="1:8" x14ac:dyDescent="0.25">
      <c r="A1676" s="6">
        <v>44495</v>
      </c>
      <c r="B1676" s="9" t="s">
        <v>20681</v>
      </c>
      <c r="C1676" s="6" t="s">
        <v>18997</v>
      </c>
      <c r="D1676" s="11">
        <f t="shared" si="52"/>
        <v>39.94</v>
      </c>
      <c r="F1676" s="802">
        <v>39.94</v>
      </c>
      <c r="G1676" s="802">
        <v>39.94</v>
      </c>
      <c r="H1676" t="b">
        <f t="shared" si="53"/>
        <v>1</v>
      </c>
    </row>
    <row r="1677" spans="1:8" x14ac:dyDescent="0.25">
      <c r="A1677" s="4">
        <v>44533</v>
      </c>
      <c r="B1677" s="8" t="s">
        <v>20682</v>
      </c>
      <c r="C1677" s="4" t="s">
        <v>18997</v>
      </c>
      <c r="D1677" s="11">
        <f t="shared" si="52"/>
        <v>37.72</v>
      </c>
      <c r="F1677" s="803">
        <v>37.72</v>
      </c>
      <c r="G1677" s="803">
        <v>37.72</v>
      </c>
      <c r="H1677" t="b">
        <f t="shared" si="53"/>
        <v>1</v>
      </c>
    </row>
    <row r="1678" spans="1:8" x14ac:dyDescent="0.25">
      <c r="A1678" s="6">
        <v>44534</v>
      </c>
      <c r="B1678" s="9" t="s">
        <v>20683</v>
      </c>
      <c r="C1678" s="6" t="s">
        <v>18997</v>
      </c>
      <c r="D1678" s="11">
        <f t="shared" si="52"/>
        <v>9.83</v>
      </c>
      <c r="F1678" s="802">
        <v>9.83</v>
      </c>
      <c r="G1678" s="802">
        <v>9.83</v>
      </c>
      <c r="H1678" t="b">
        <f t="shared" si="53"/>
        <v>1</v>
      </c>
    </row>
    <row r="1679" spans="1:8" x14ac:dyDescent="0.25">
      <c r="A1679" s="4">
        <v>34544</v>
      </c>
      <c r="B1679" s="8" t="s">
        <v>20684</v>
      </c>
      <c r="C1679" s="4" t="s">
        <v>18997</v>
      </c>
      <c r="D1679" s="11">
        <f t="shared" si="52"/>
        <v>1463.28</v>
      </c>
      <c r="F1679" s="803">
        <v>1463.28</v>
      </c>
      <c r="G1679" s="803">
        <v>1463.28</v>
      </c>
      <c r="H1679" t="b">
        <f t="shared" si="53"/>
        <v>1</v>
      </c>
    </row>
    <row r="1680" spans="1:8" x14ac:dyDescent="0.25">
      <c r="A1680" s="6">
        <v>34729</v>
      </c>
      <c r="B1680" s="9" t="s">
        <v>20685</v>
      </c>
      <c r="C1680" s="6" t="s">
        <v>18997</v>
      </c>
      <c r="D1680" s="11">
        <f t="shared" si="52"/>
        <v>1151.0899999999999</v>
      </c>
      <c r="F1680" s="802">
        <v>1151.0899999999999</v>
      </c>
      <c r="G1680" s="802">
        <v>1151.0899999999999</v>
      </c>
      <c r="H1680" t="b">
        <f t="shared" si="53"/>
        <v>1</v>
      </c>
    </row>
    <row r="1681" spans="1:8" x14ac:dyDescent="0.25">
      <c r="A1681" s="4">
        <v>34734</v>
      </c>
      <c r="B1681" s="8" t="s">
        <v>20686</v>
      </c>
      <c r="C1681" s="4" t="s">
        <v>18997</v>
      </c>
      <c r="D1681" s="11">
        <f t="shared" si="52"/>
        <v>1782.26</v>
      </c>
      <c r="F1681" s="803">
        <v>1782.26</v>
      </c>
      <c r="G1681" s="803">
        <v>1782.26</v>
      </c>
      <c r="H1681" t="b">
        <f t="shared" si="53"/>
        <v>1</v>
      </c>
    </row>
    <row r="1682" spans="1:8" x14ac:dyDescent="0.25">
      <c r="A1682" s="6">
        <v>34738</v>
      </c>
      <c r="B1682" s="9" t="s">
        <v>20687</v>
      </c>
      <c r="C1682" s="6" t="s">
        <v>18997</v>
      </c>
      <c r="D1682" s="11">
        <f t="shared" si="52"/>
        <v>4163.92</v>
      </c>
      <c r="F1682" s="802">
        <v>4163.92</v>
      </c>
      <c r="G1682" s="802">
        <v>4163.92</v>
      </c>
      <c r="H1682" t="b">
        <f t="shared" si="53"/>
        <v>1</v>
      </c>
    </row>
    <row r="1683" spans="1:8" x14ac:dyDescent="0.25">
      <c r="A1683" s="4">
        <v>34623</v>
      </c>
      <c r="B1683" s="8" t="s">
        <v>20688</v>
      </c>
      <c r="C1683" s="4" t="s">
        <v>18997</v>
      </c>
      <c r="D1683" s="11">
        <f t="shared" si="52"/>
        <v>49.9</v>
      </c>
      <c r="F1683" s="803">
        <v>49.9</v>
      </c>
      <c r="G1683" s="803">
        <v>49.9</v>
      </c>
      <c r="H1683" t="b">
        <f t="shared" si="53"/>
        <v>1</v>
      </c>
    </row>
    <row r="1684" spans="1:8" x14ac:dyDescent="0.25">
      <c r="A1684" s="6">
        <v>34616</v>
      </c>
      <c r="B1684" s="9" t="s">
        <v>20689</v>
      </c>
      <c r="C1684" s="6" t="s">
        <v>18997</v>
      </c>
      <c r="D1684" s="11">
        <f t="shared" si="52"/>
        <v>50.67</v>
      </c>
      <c r="F1684" s="802">
        <v>50.67</v>
      </c>
      <c r="G1684" s="802">
        <v>50.67</v>
      </c>
      <c r="H1684" t="b">
        <f t="shared" si="53"/>
        <v>1</v>
      </c>
    </row>
    <row r="1685" spans="1:8" x14ac:dyDescent="0.25">
      <c r="A1685" s="4">
        <v>34628</v>
      </c>
      <c r="B1685" s="8" t="s">
        <v>20690</v>
      </c>
      <c r="C1685" s="4" t="s">
        <v>18997</v>
      </c>
      <c r="D1685" s="11">
        <f t="shared" si="52"/>
        <v>71.47</v>
      </c>
      <c r="F1685" s="803">
        <v>71.47</v>
      </c>
      <c r="G1685" s="803">
        <v>71.47</v>
      </c>
      <c r="H1685" t="b">
        <f t="shared" si="53"/>
        <v>1</v>
      </c>
    </row>
    <row r="1686" spans="1:8" x14ac:dyDescent="0.25">
      <c r="A1686" s="6">
        <v>34686</v>
      </c>
      <c r="B1686" s="9" t="s">
        <v>20691</v>
      </c>
      <c r="C1686" s="6" t="s">
        <v>18997</v>
      </c>
      <c r="D1686" s="11">
        <f t="shared" si="52"/>
        <v>13.11</v>
      </c>
      <c r="F1686" s="802">
        <v>13.11</v>
      </c>
      <c r="G1686" s="802">
        <v>13.11</v>
      </c>
      <c r="H1686" t="b">
        <f t="shared" si="53"/>
        <v>1</v>
      </c>
    </row>
    <row r="1687" spans="1:8" x14ac:dyDescent="0.25">
      <c r="A1687" s="4">
        <v>34653</v>
      </c>
      <c r="B1687" s="8" t="s">
        <v>20692</v>
      </c>
      <c r="C1687" s="4" t="s">
        <v>18997</v>
      </c>
      <c r="D1687" s="11">
        <f t="shared" si="52"/>
        <v>8.84</v>
      </c>
      <c r="F1687" s="803">
        <v>8.84</v>
      </c>
      <c r="G1687" s="803">
        <v>8.84</v>
      </c>
      <c r="H1687" t="b">
        <f t="shared" si="53"/>
        <v>1</v>
      </c>
    </row>
    <row r="1688" spans="1:8" x14ac:dyDescent="0.25">
      <c r="A1688" s="6">
        <v>34688</v>
      </c>
      <c r="B1688" s="9" t="s">
        <v>20693</v>
      </c>
      <c r="C1688" s="6" t="s">
        <v>18997</v>
      </c>
      <c r="D1688" s="11">
        <f t="shared" si="52"/>
        <v>16.02</v>
      </c>
      <c r="F1688" s="802">
        <v>16.02</v>
      </c>
      <c r="G1688" s="802">
        <v>16.02</v>
      </c>
      <c r="H1688" t="b">
        <f t="shared" si="53"/>
        <v>1</v>
      </c>
    </row>
    <row r="1689" spans="1:8" x14ac:dyDescent="0.25">
      <c r="A1689" s="4">
        <v>34709</v>
      </c>
      <c r="B1689" s="8" t="s">
        <v>20694</v>
      </c>
      <c r="C1689" s="4" t="s">
        <v>18997</v>
      </c>
      <c r="D1689" s="11">
        <f t="shared" si="52"/>
        <v>62.09</v>
      </c>
      <c r="F1689" s="803">
        <v>62.09</v>
      </c>
      <c r="G1689" s="803">
        <v>62.09</v>
      </c>
      <c r="H1689" t="b">
        <f t="shared" si="53"/>
        <v>1</v>
      </c>
    </row>
    <row r="1690" spans="1:8" x14ac:dyDescent="0.25">
      <c r="A1690" s="6">
        <v>34714</v>
      </c>
      <c r="B1690" s="9" t="s">
        <v>20695</v>
      </c>
      <c r="C1690" s="6" t="s">
        <v>18997</v>
      </c>
      <c r="D1690" s="11">
        <f t="shared" si="52"/>
        <v>74.150000000000006</v>
      </c>
      <c r="F1690" s="802">
        <v>74.150000000000006</v>
      </c>
      <c r="G1690" s="802">
        <v>74.150000000000006</v>
      </c>
      <c r="H1690" t="b">
        <f t="shared" si="53"/>
        <v>1</v>
      </c>
    </row>
    <row r="1691" spans="1:8" x14ac:dyDescent="0.25">
      <c r="A1691" s="4">
        <v>2391</v>
      </c>
      <c r="B1691" s="8" t="s">
        <v>20696</v>
      </c>
      <c r="C1691" s="4" t="s">
        <v>18997</v>
      </c>
      <c r="D1691" s="11">
        <f t="shared" si="52"/>
        <v>338.66</v>
      </c>
      <c r="F1691" s="803">
        <v>338.66</v>
      </c>
      <c r="G1691" s="803">
        <v>338.66</v>
      </c>
      <c r="H1691" t="b">
        <f t="shared" si="53"/>
        <v>1</v>
      </c>
    </row>
    <row r="1692" spans="1:8" x14ac:dyDescent="0.25">
      <c r="A1692" s="6">
        <v>2374</v>
      </c>
      <c r="B1692" s="9" t="s">
        <v>20697</v>
      </c>
      <c r="C1692" s="6" t="s">
        <v>18997</v>
      </c>
      <c r="D1692" s="11">
        <f t="shared" si="52"/>
        <v>384.2</v>
      </c>
      <c r="F1692" s="802">
        <v>384.2</v>
      </c>
      <c r="G1692" s="802">
        <v>384.2</v>
      </c>
      <c r="H1692" t="b">
        <f t="shared" si="53"/>
        <v>1</v>
      </c>
    </row>
    <row r="1693" spans="1:8" x14ac:dyDescent="0.25">
      <c r="A1693" s="4">
        <v>2377</v>
      </c>
      <c r="B1693" s="8" t="s">
        <v>20698</v>
      </c>
      <c r="C1693" s="4" t="s">
        <v>18997</v>
      </c>
      <c r="D1693" s="11">
        <f t="shared" si="52"/>
        <v>539.19000000000005</v>
      </c>
      <c r="F1693" s="803">
        <v>539.19000000000005</v>
      </c>
      <c r="G1693" s="803">
        <v>539.19000000000005</v>
      </c>
      <c r="H1693" t="b">
        <f t="shared" si="53"/>
        <v>1</v>
      </c>
    </row>
    <row r="1694" spans="1:8" x14ac:dyDescent="0.25">
      <c r="A1694" s="6">
        <v>2393</v>
      </c>
      <c r="B1694" s="9" t="s">
        <v>20699</v>
      </c>
      <c r="C1694" s="6" t="s">
        <v>18997</v>
      </c>
      <c r="D1694" s="11">
        <f t="shared" si="52"/>
        <v>902.94</v>
      </c>
      <c r="F1694" s="802">
        <v>902.94</v>
      </c>
      <c r="G1694" s="802">
        <v>902.94</v>
      </c>
      <c r="H1694" t="b">
        <f t="shared" si="53"/>
        <v>1</v>
      </c>
    </row>
    <row r="1695" spans="1:8" x14ac:dyDescent="0.25">
      <c r="A1695" s="4">
        <v>34705</v>
      </c>
      <c r="B1695" s="8" t="s">
        <v>20700</v>
      </c>
      <c r="C1695" s="4" t="s">
        <v>18997</v>
      </c>
      <c r="D1695" s="11">
        <f t="shared" si="52"/>
        <v>789.76</v>
      </c>
      <c r="F1695" s="803">
        <v>789.76</v>
      </c>
      <c r="G1695" s="803">
        <v>789.76</v>
      </c>
      <c r="H1695" t="b">
        <f t="shared" si="53"/>
        <v>1</v>
      </c>
    </row>
    <row r="1696" spans="1:8" x14ac:dyDescent="0.25">
      <c r="A1696" s="6">
        <v>34707</v>
      </c>
      <c r="B1696" s="9" t="s">
        <v>20701</v>
      </c>
      <c r="C1696" s="6" t="s">
        <v>18997</v>
      </c>
      <c r="D1696" s="11">
        <f t="shared" si="52"/>
        <v>1463.43</v>
      </c>
      <c r="F1696" s="802">
        <v>1463.43</v>
      </c>
      <c r="G1696" s="802">
        <v>1463.43</v>
      </c>
      <c r="H1696" t="b">
        <f t="shared" si="53"/>
        <v>1</v>
      </c>
    </row>
    <row r="1697" spans="1:8" x14ac:dyDescent="0.25">
      <c r="A1697" s="4">
        <v>2378</v>
      </c>
      <c r="B1697" s="8" t="s">
        <v>20702</v>
      </c>
      <c r="C1697" s="4" t="s">
        <v>18997</v>
      </c>
      <c r="D1697" s="11">
        <f t="shared" si="52"/>
        <v>1240.32</v>
      </c>
      <c r="F1697" s="803">
        <v>1240.32</v>
      </c>
      <c r="G1697" s="803">
        <v>1240.32</v>
      </c>
      <c r="H1697" t="b">
        <f t="shared" si="53"/>
        <v>1</v>
      </c>
    </row>
    <row r="1698" spans="1:8" x14ac:dyDescent="0.25">
      <c r="A1698" s="6">
        <v>2379</v>
      </c>
      <c r="B1698" s="9" t="s">
        <v>20703</v>
      </c>
      <c r="C1698" s="6" t="s">
        <v>18997</v>
      </c>
      <c r="D1698" s="11">
        <f t="shared" si="52"/>
        <v>1240.32</v>
      </c>
      <c r="F1698" s="802">
        <v>1240.32</v>
      </c>
      <c r="G1698" s="802">
        <v>1240.32</v>
      </c>
      <c r="H1698" t="b">
        <f t="shared" si="53"/>
        <v>1</v>
      </c>
    </row>
    <row r="1699" spans="1:8" x14ac:dyDescent="0.25">
      <c r="A1699" s="4">
        <v>2376</v>
      </c>
      <c r="B1699" s="8" t="s">
        <v>20704</v>
      </c>
      <c r="C1699" s="4" t="s">
        <v>18997</v>
      </c>
      <c r="D1699" s="11">
        <f t="shared" si="52"/>
        <v>2042.79</v>
      </c>
      <c r="F1699" s="803">
        <v>2042.79</v>
      </c>
      <c r="G1699" s="803">
        <v>2042.79</v>
      </c>
      <c r="H1699" t="b">
        <f t="shared" si="53"/>
        <v>1</v>
      </c>
    </row>
    <row r="1700" spans="1:8" x14ac:dyDescent="0.25">
      <c r="A1700" s="6">
        <v>2394</v>
      </c>
      <c r="B1700" s="9" t="s">
        <v>20705</v>
      </c>
      <c r="C1700" s="6" t="s">
        <v>18997</v>
      </c>
      <c r="D1700" s="11">
        <f t="shared" si="52"/>
        <v>4367.12</v>
      </c>
      <c r="F1700" s="802">
        <v>4367.12</v>
      </c>
      <c r="G1700" s="802">
        <v>4367.12</v>
      </c>
      <c r="H1700" t="b">
        <f t="shared" si="53"/>
        <v>1</v>
      </c>
    </row>
    <row r="1701" spans="1:8" x14ac:dyDescent="0.25">
      <c r="A1701" s="4">
        <v>2388</v>
      </c>
      <c r="B1701" s="8" t="s">
        <v>20706</v>
      </c>
      <c r="C1701" s="4" t="s">
        <v>18997</v>
      </c>
      <c r="D1701" s="11">
        <f t="shared" si="52"/>
        <v>61.62</v>
      </c>
      <c r="F1701" s="803">
        <v>61.62</v>
      </c>
      <c r="G1701" s="803">
        <v>61.62</v>
      </c>
      <c r="H1701" t="b">
        <f t="shared" si="53"/>
        <v>1</v>
      </c>
    </row>
    <row r="1702" spans="1:8" x14ac:dyDescent="0.25">
      <c r="A1702" s="6">
        <v>34606</v>
      </c>
      <c r="B1702" s="9" t="s">
        <v>20707</v>
      </c>
      <c r="C1702" s="6" t="s">
        <v>18997</v>
      </c>
      <c r="D1702" s="11">
        <f t="shared" si="52"/>
        <v>94.52</v>
      </c>
      <c r="F1702" s="802">
        <v>94.52</v>
      </c>
      <c r="G1702" s="802">
        <v>94.52</v>
      </c>
      <c r="H1702" t="b">
        <f t="shared" si="53"/>
        <v>1</v>
      </c>
    </row>
    <row r="1703" spans="1:8" x14ac:dyDescent="0.25">
      <c r="A1703" s="4">
        <v>34689</v>
      </c>
      <c r="B1703" s="8" t="s">
        <v>20708</v>
      </c>
      <c r="C1703" s="4" t="s">
        <v>18997</v>
      </c>
      <c r="D1703" s="11">
        <f t="shared" si="52"/>
        <v>30.09</v>
      </c>
      <c r="F1703" s="803">
        <v>30.09</v>
      </c>
      <c r="G1703" s="803">
        <v>30.09</v>
      </c>
      <c r="H1703" t="b">
        <f t="shared" si="53"/>
        <v>1</v>
      </c>
    </row>
    <row r="1704" spans="1:8" x14ac:dyDescent="0.25">
      <c r="A1704" s="6">
        <v>2370</v>
      </c>
      <c r="B1704" s="9" t="s">
        <v>20709</v>
      </c>
      <c r="C1704" s="6" t="s">
        <v>18997</v>
      </c>
      <c r="D1704" s="11">
        <f t="shared" si="52"/>
        <v>11.45</v>
      </c>
      <c r="F1704" s="802">
        <v>11.45</v>
      </c>
      <c r="G1704" s="802">
        <v>11.45</v>
      </c>
      <c r="H1704" t="b">
        <f t="shared" si="53"/>
        <v>1</v>
      </c>
    </row>
    <row r="1705" spans="1:8" x14ac:dyDescent="0.25">
      <c r="A1705" s="4">
        <v>2386</v>
      </c>
      <c r="B1705" s="8" t="s">
        <v>20710</v>
      </c>
      <c r="C1705" s="4" t="s">
        <v>18997</v>
      </c>
      <c r="D1705" s="11">
        <f t="shared" si="52"/>
        <v>19.21</v>
      </c>
      <c r="F1705" s="803">
        <v>19.21</v>
      </c>
      <c r="G1705" s="803">
        <v>19.21</v>
      </c>
      <c r="H1705" t="b">
        <f t="shared" si="53"/>
        <v>1</v>
      </c>
    </row>
    <row r="1706" spans="1:8" x14ac:dyDescent="0.25">
      <c r="A1706" s="6">
        <v>2392</v>
      </c>
      <c r="B1706" s="9" t="s">
        <v>20711</v>
      </c>
      <c r="C1706" s="6" t="s">
        <v>18997</v>
      </c>
      <c r="D1706" s="11">
        <f t="shared" si="52"/>
        <v>76.86</v>
      </c>
      <c r="F1706" s="802">
        <v>76.86</v>
      </c>
      <c r="G1706" s="802">
        <v>76.86</v>
      </c>
      <c r="H1706" t="b">
        <f t="shared" si="53"/>
        <v>1</v>
      </c>
    </row>
    <row r="1707" spans="1:8" x14ac:dyDescent="0.25">
      <c r="A1707" s="4">
        <v>2373</v>
      </c>
      <c r="B1707" s="8" t="s">
        <v>20712</v>
      </c>
      <c r="C1707" s="4" t="s">
        <v>18997</v>
      </c>
      <c r="D1707" s="11">
        <f t="shared" si="52"/>
        <v>108.29</v>
      </c>
      <c r="F1707" s="803">
        <v>108.29</v>
      </c>
      <c r="G1707" s="803">
        <v>108.29</v>
      </c>
      <c r="H1707" t="b">
        <f t="shared" si="53"/>
        <v>1</v>
      </c>
    </row>
    <row r="1708" spans="1:8" x14ac:dyDescent="0.25">
      <c r="A1708" s="6">
        <v>39465</v>
      </c>
      <c r="B1708" s="9" t="s">
        <v>20713</v>
      </c>
      <c r="C1708" s="6" t="s">
        <v>18997</v>
      </c>
      <c r="D1708" s="11">
        <f t="shared" si="52"/>
        <v>66.150000000000006</v>
      </c>
      <c r="F1708" s="802">
        <v>66.150000000000006</v>
      </c>
      <c r="G1708" s="802">
        <v>66.150000000000006</v>
      </c>
      <c r="H1708" t="b">
        <f t="shared" si="53"/>
        <v>1</v>
      </c>
    </row>
    <row r="1709" spans="1:8" x14ac:dyDescent="0.25">
      <c r="A1709" s="4">
        <v>39466</v>
      </c>
      <c r="B1709" s="8" t="s">
        <v>20714</v>
      </c>
      <c r="C1709" s="4" t="s">
        <v>18997</v>
      </c>
      <c r="D1709" s="11">
        <f t="shared" si="52"/>
        <v>74.42</v>
      </c>
      <c r="F1709" s="803">
        <v>74.42</v>
      </c>
      <c r="G1709" s="803">
        <v>74.42</v>
      </c>
      <c r="H1709" t="b">
        <f t="shared" si="53"/>
        <v>1</v>
      </c>
    </row>
    <row r="1710" spans="1:8" x14ac:dyDescent="0.25">
      <c r="A1710" s="6">
        <v>39467</v>
      </c>
      <c r="B1710" s="9" t="s">
        <v>20715</v>
      </c>
      <c r="C1710" s="6" t="s">
        <v>18997</v>
      </c>
      <c r="D1710" s="11">
        <f t="shared" si="52"/>
        <v>95.2</v>
      </c>
      <c r="F1710" s="802">
        <v>95.2</v>
      </c>
      <c r="G1710" s="802">
        <v>95.2</v>
      </c>
      <c r="H1710" t="b">
        <f t="shared" si="53"/>
        <v>1</v>
      </c>
    </row>
    <row r="1711" spans="1:8" x14ac:dyDescent="0.25">
      <c r="A1711" s="4">
        <v>39468</v>
      </c>
      <c r="B1711" s="8" t="s">
        <v>20716</v>
      </c>
      <c r="C1711" s="4" t="s">
        <v>18997</v>
      </c>
      <c r="D1711" s="11">
        <f t="shared" si="52"/>
        <v>169.21</v>
      </c>
      <c r="F1711" s="803">
        <v>169.21</v>
      </c>
      <c r="G1711" s="803">
        <v>169.21</v>
      </c>
      <c r="H1711" t="b">
        <f t="shared" si="53"/>
        <v>1</v>
      </c>
    </row>
    <row r="1712" spans="1:8" x14ac:dyDescent="0.25">
      <c r="A1712" s="6">
        <v>39469</v>
      </c>
      <c r="B1712" s="9" t="s">
        <v>20717</v>
      </c>
      <c r="C1712" s="6" t="s">
        <v>18997</v>
      </c>
      <c r="D1712" s="11">
        <f t="shared" si="52"/>
        <v>68.92</v>
      </c>
      <c r="F1712" s="802">
        <v>68.92</v>
      </c>
      <c r="G1712" s="802">
        <v>68.92</v>
      </c>
      <c r="H1712" t="b">
        <f t="shared" si="53"/>
        <v>1</v>
      </c>
    </row>
    <row r="1713" spans="1:8" x14ac:dyDescent="0.25">
      <c r="A1713" s="4">
        <v>39470</v>
      </c>
      <c r="B1713" s="8" t="s">
        <v>20718</v>
      </c>
      <c r="C1713" s="4" t="s">
        <v>18997</v>
      </c>
      <c r="D1713" s="11">
        <f t="shared" si="52"/>
        <v>84.69</v>
      </c>
      <c r="F1713" s="803">
        <v>84.69</v>
      </c>
      <c r="G1713" s="803">
        <v>84.69</v>
      </c>
      <c r="H1713" t="b">
        <f t="shared" si="53"/>
        <v>1</v>
      </c>
    </row>
    <row r="1714" spans="1:8" x14ac:dyDescent="0.25">
      <c r="A1714" s="6">
        <v>39471</v>
      </c>
      <c r="B1714" s="9" t="s">
        <v>20719</v>
      </c>
      <c r="C1714" s="6" t="s">
        <v>18997</v>
      </c>
      <c r="D1714" s="11">
        <f t="shared" si="52"/>
        <v>101.77</v>
      </c>
      <c r="F1714" s="802">
        <v>101.77</v>
      </c>
      <c r="G1714" s="802">
        <v>101.77</v>
      </c>
      <c r="H1714" t="b">
        <f t="shared" si="53"/>
        <v>1</v>
      </c>
    </row>
    <row r="1715" spans="1:8" x14ac:dyDescent="0.25">
      <c r="A1715" s="4">
        <v>39472</v>
      </c>
      <c r="B1715" s="8" t="s">
        <v>20720</v>
      </c>
      <c r="C1715" s="4" t="s">
        <v>18997</v>
      </c>
      <c r="D1715" s="11">
        <f t="shared" si="52"/>
        <v>176.83</v>
      </c>
      <c r="F1715" s="803">
        <v>176.83</v>
      </c>
      <c r="G1715" s="803">
        <v>176.83</v>
      </c>
      <c r="H1715" t="b">
        <f t="shared" si="53"/>
        <v>1</v>
      </c>
    </row>
    <row r="1716" spans="1:8" x14ac:dyDescent="0.25">
      <c r="A1716" s="6">
        <v>39473</v>
      </c>
      <c r="B1716" s="9" t="s">
        <v>20721</v>
      </c>
      <c r="C1716" s="6" t="s">
        <v>18997</v>
      </c>
      <c r="D1716" s="11">
        <f t="shared" si="52"/>
        <v>114.23</v>
      </c>
      <c r="F1716" s="802">
        <v>114.23</v>
      </c>
      <c r="G1716" s="802">
        <v>114.23</v>
      </c>
      <c r="H1716" t="b">
        <f t="shared" si="53"/>
        <v>1</v>
      </c>
    </row>
    <row r="1717" spans="1:8" x14ac:dyDescent="0.25">
      <c r="A1717" s="4">
        <v>39474</v>
      </c>
      <c r="B1717" s="8" t="s">
        <v>20722</v>
      </c>
      <c r="C1717" s="4" t="s">
        <v>18997</v>
      </c>
      <c r="D1717" s="11">
        <f t="shared" si="52"/>
        <v>121.78</v>
      </c>
      <c r="F1717" s="803">
        <v>121.78</v>
      </c>
      <c r="G1717" s="803">
        <v>121.78</v>
      </c>
      <c r="H1717" t="b">
        <f t="shared" si="53"/>
        <v>1</v>
      </c>
    </row>
    <row r="1718" spans="1:8" x14ac:dyDescent="0.25">
      <c r="A1718" s="6">
        <v>39475</v>
      </c>
      <c r="B1718" s="9" t="s">
        <v>20723</v>
      </c>
      <c r="C1718" s="6" t="s">
        <v>18997</v>
      </c>
      <c r="D1718" s="11">
        <f t="shared" si="52"/>
        <v>138.16999999999999</v>
      </c>
      <c r="F1718" s="802">
        <v>138.16999999999999</v>
      </c>
      <c r="G1718" s="802">
        <v>138.16999999999999</v>
      </c>
      <c r="H1718" t="b">
        <f t="shared" si="53"/>
        <v>1</v>
      </c>
    </row>
    <row r="1719" spans="1:8" x14ac:dyDescent="0.25">
      <c r="A1719" s="4">
        <v>39476</v>
      </c>
      <c r="B1719" s="8" t="s">
        <v>20724</v>
      </c>
      <c r="C1719" s="4" t="s">
        <v>18997</v>
      </c>
      <c r="D1719" s="11">
        <f t="shared" si="52"/>
        <v>260.10000000000002</v>
      </c>
      <c r="F1719" s="803">
        <v>260.10000000000002</v>
      </c>
      <c r="G1719" s="803">
        <v>260.10000000000002</v>
      </c>
      <c r="H1719" t="b">
        <f t="shared" si="53"/>
        <v>1</v>
      </c>
    </row>
    <row r="1720" spans="1:8" x14ac:dyDescent="0.25">
      <c r="A1720" s="6">
        <v>39477</v>
      </c>
      <c r="B1720" s="9" t="s">
        <v>20725</v>
      </c>
      <c r="C1720" s="6" t="s">
        <v>18997</v>
      </c>
      <c r="D1720" s="11">
        <f t="shared" si="52"/>
        <v>127.44</v>
      </c>
      <c r="F1720" s="802">
        <v>127.44</v>
      </c>
      <c r="G1720" s="802">
        <v>127.44</v>
      </c>
      <c r="H1720" t="b">
        <f t="shared" si="53"/>
        <v>1</v>
      </c>
    </row>
    <row r="1721" spans="1:8" x14ac:dyDescent="0.25">
      <c r="A1721" s="4">
        <v>39478</v>
      </c>
      <c r="B1721" s="8" t="s">
        <v>20726</v>
      </c>
      <c r="C1721" s="4" t="s">
        <v>18997</v>
      </c>
      <c r="D1721" s="11">
        <f t="shared" si="52"/>
        <v>131.38</v>
      </c>
      <c r="F1721" s="803">
        <v>131.38</v>
      </c>
      <c r="G1721" s="803">
        <v>131.38</v>
      </c>
      <c r="H1721" t="b">
        <f t="shared" si="53"/>
        <v>1</v>
      </c>
    </row>
    <row r="1722" spans="1:8" x14ac:dyDescent="0.25">
      <c r="A1722" s="6">
        <v>39479</v>
      </c>
      <c r="B1722" s="9" t="s">
        <v>20727</v>
      </c>
      <c r="C1722" s="6" t="s">
        <v>18997</v>
      </c>
      <c r="D1722" s="11">
        <f t="shared" si="52"/>
        <v>154.80000000000001</v>
      </c>
      <c r="F1722" s="802">
        <v>154.80000000000001</v>
      </c>
      <c r="G1722" s="802">
        <v>154.80000000000001</v>
      </c>
      <c r="H1722" t="b">
        <f t="shared" si="53"/>
        <v>1</v>
      </c>
    </row>
    <row r="1723" spans="1:8" x14ac:dyDescent="0.25">
      <c r="A1723" s="4">
        <v>39480</v>
      </c>
      <c r="B1723" s="8" t="s">
        <v>20728</v>
      </c>
      <c r="C1723" s="4" t="s">
        <v>18997</v>
      </c>
      <c r="D1723" s="11">
        <f t="shared" si="52"/>
        <v>319.42</v>
      </c>
      <c r="F1723" s="803">
        <v>319.42</v>
      </c>
      <c r="G1723" s="803">
        <v>319.42</v>
      </c>
      <c r="H1723" t="b">
        <f t="shared" si="53"/>
        <v>1</v>
      </c>
    </row>
    <row r="1724" spans="1:8" x14ac:dyDescent="0.25">
      <c r="A1724" s="6">
        <v>39459</v>
      </c>
      <c r="B1724" s="9" t="s">
        <v>20729</v>
      </c>
      <c r="C1724" s="6" t="s">
        <v>18997</v>
      </c>
      <c r="D1724" s="11">
        <f t="shared" si="52"/>
        <v>271.11</v>
      </c>
      <c r="F1724" s="802">
        <v>271.11</v>
      </c>
      <c r="G1724" s="802">
        <v>271.11</v>
      </c>
      <c r="H1724" t="b">
        <f t="shared" si="53"/>
        <v>1</v>
      </c>
    </row>
    <row r="1725" spans="1:8" x14ac:dyDescent="0.25">
      <c r="A1725" s="4">
        <v>39445</v>
      </c>
      <c r="B1725" s="8" t="s">
        <v>20730</v>
      </c>
      <c r="C1725" s="4" t="s">
        <v>18997</v>
      </c>
      <c r="D1725" s="11">
        <f t="shared" si="52"/>
        <v>136.12</v>
      </c>
      <c r="F1725" s="803">
        <v>136.12</v>
      </c>
      <c r="G1725" s="803">
        <v>136.12</v>
      </c>
      <c r="H1725" t="b">
        <f t="shared" si="53"/>
        <v>1</v>
      </c>
    </row>
    <row r="1726" spans="1:8" x14ac:dyDescent="0.25">
      <c r="A1726" s="6">
        <v>39446</v>
      </c>
      <c r="B1726" s="9" t="s">
        <v>20731</v>
      </c>
      <c r="C1726" s="6" t="s">
        <v>18997</v>
      </c>
      <c r="D1726" s="11">
        <f t="shared" si="52"/>
        <v>138.55000000000001</v>
      </c>
      <c r="F1726" s="802">
        <v>138.55000000000001</v>
      </c>
      <c r="G1726" s="802">
        <v>138.55000000000001</v>
      </c>
      <c r="H1726" t="b">
        <f t="shared" si="53"/>
        <v>1</v>
      </c>
    </row>
    <row r="1727" spans="1:8" x14ac:dyDescent="0.25">
      <c r="A1727" s="4">
        <v>39447</v>
      </c>
      <c r="B1727" s="8" t="s">
        <v>20732</v>
      </c>
      <c r="C1727" s="4" t="s">
        <v>18997</v>
      </c>
      <c r="D1727" s="11">
        <f t="shared" si="52"/>
        <v>148.16</v>
      </c>
      <c r="F1727" s="803">
        <v>148.16</v>
      </c>
      <c r="G1727" s="803">
        <v>148.16</v>
      </c>
      <c r="H1727" t="b">
        <f t="shared" si="53"/>
        <v>1</v>
      </c>
    </row>
    <row r="1728" spans="1:8" x14ac:dyDescent="0.25">
      <c r="A1728" s="6">
        <v>39448</v>
      </c>
      <c r="B1728" s="9" t="s">
        <v>20733</v>
      </c>
      <c r="C1728" s="6" t="s">
        <v>18997</v>
      </c>
      <c r="D1728" s="11">
        <f t="shared" si="52"/>
        <v>252.64</v>
      </c>
      <c r="F1728" s="802">
        <v>252.64</v>
      </c>
      <c r="G1728" s="802">
        <v>252.64</v>
      </c>
      <c r="H1728" t="b">
        <f t="shared" si="53"/>
        <v>1</v>
      </c>
    </row>
    <row r="1729" spans="1:8" x14ac:dyDescent="0.25">
      <c r="A1729" s="4">
        <v>39450</v>
      </c>
      <c r="B1729" s="8" t="s">
        <v>20734</v>
      </c>
      <c r="C1729" s="4" t="s">
        <v>18997</v>
      </c>
      <c r="D1729" s="11">
        <f t="shared" si="52"/>
        <v>154.13999999999999</v>
      </c>
      <c r="F1729" s="803">
        <v>154.13999999999999</v>
      </c>
      <c r="G1729" s="803">
        <v>154.13999999999999</v>
      </c>
      <c r="H1729" t="b">
        <f t="shared" si="53"/>
        <v>1</v>
      </c>
    </row>
    <row r="1730" spans="1:8" x14ac:dyDescent="0.25">
      <c r="A1730" s="6">
        <v>39451</v>
      </c>
      <c r="B1730" s="9" t="s">
        <v>20735</v>
      </c>
      <c r="C1730" s="6" t="s">
        <v>18997</v>
      </c>
      <c r="D1730" s="11">
        <f t="shared" si="52"/>
        <v>168.12</v>
      </c>
      <c r="F1730" s="802">
        <v>168.12</v>
      </c>
      <c r="G1730" s="802">
        <v>168.12</v>
      </c>
      <c r="H1730" t="b">
        <f t="shared" si="53"/>
        <v>1</v>
      </c>
    </row>
    <row r="1731" spans="1:8" x14ac:dyDescent="0.25">
      <c r="A1731" s="4">
        <v>39452</v>
      </c>
      <c r="B1731" s="8" t="s">
        <v>20736</v>
      </c>
      <c r="C1731" s="4" t="s">
        <v>18997</v>
      </c>
      <c r="D1731" s="11">
        <f t="shared" ref="D1731:D1794" si="54">IF($J$2=$F$1,F1731,G1731)</f>
        <v>169.12</v>
      </c>
      <c r="F1731" s="803">
        <v>169.12</v>
      </c>
      <c r="G1731" s="803">
        <v>169.12</v>
      </c>
      <c r="H1731" t="b">
        <f t="shared" ref="H1731:H1794" si="55">F1731=G1731</f>
        <v>1</v>
      </c>
    </row>
    <row r="1732" spans="1:8" x14ac:dyDescent="0.25">
      <c r="A1732" s="6">
        <v>39523</v>
      </c>
      <c r="B1732" s="9" t="s">
        <v>20737</v>
      </c>
      <c r="C1732" s="6" t="s">
        <v>18997</v>
      </c>
      <c r="D1732" s="11">
        <f t="shared" si="54"/>
        <v>283.02999999999997</v>
      </c>
      <c r="F1732" s="802">
        <v>283.02999999999997</v>
      </c>
      <c r="G1732" s="802">
        <v>283.02999999999997</v>
      </c>
      <c r="H1732" t="b">
        <f t="shared" si="55"/>
        <v>1</v>
      </c>
    </row>
    <row r="1733" spans="1:8" x14ac:dyDescent="0.25">
      <c r="A1733" s="4">
        <v>39449</v>
      </c>
      <c r="B1733" s="8" t="s">
        <v>20738</v>
      </c>
      <c r="C1733" s="4" t="s">
        <v>18997</v>
      </c>
      <c r="D1733" s="11">
        <f t="shared" si="54"/>
        <v>313.43</v>
      </c>
      <c r="F1733" s="803">
        <v>313.43</v>
      </c>
      <c r="G1733" s="803">
        <v>313.43</v>
      </c>
      <c r="H1733" t="b">
        <f t="shared" si="55"/>
        <v>1</v>
      </c>
    </row>
    <row r="1734" spans="1:8" x14ac:dyDescent="0.25">
      <c r="A1734" s="6">
        <v>39455</v>
      </c>
      <c r="B1734" s="9" t="s">
        <v>20739</v>
      </c>
      <c r="C1734" s="6" t="s">
        <v>18997</v>
      </c>
      <c r="D1734" s="11">
        <f t="shared" si="54"/>
        <v>155.09</v>
      </c>
      <c r="F1734" s="802">
        <v>155.09</v>
      </c>
      <c r="G1734" s="802">
        <v>155.09</v>
      </c>
      <c r="H1734" t="b">
        <f t="shared" si="55"/>
        <v>1</v>
      </c>
    </row>
    <row r="1735" spans="1:8" x14ac:dyDescent="0.25">
      <c r="A1735" s="4">
        <v>39456</v>
      </c>
      <c r="B1735" s="8" t="s">
        <v>20740</v>
      </c>
      <c r="C1735" s="4" t="s">
        <v>18997</v>
      </c>
      <c r="D1735" s="11">
        <f t="shared" si="54"/>
        <v>155.21</v>
      </c>
      <c r="F1735" s="803">
        <v>155.21</v>
      </c>
      <c r="G1735" s="803">
        <v>155.21</v>
      </c>
      <c r="H1735" t="b">
        <f t="shared" si="55"/>
        <v>1</v>
      </c>
    </row>
    <row r="1736" spans="1:8" x14ac:dyDescent="0.25">
      <c r="A1736" s="6">
        <v>39457</v>
      </c>
      <c r="B1736" s="9" t="s">
        <v>20741</v>
      </c>
      <c r="C1736" s="6" t="s">
        <v>18997</v>
      </c>
      <c r="D1736" s="11">
        <f t="shared" si="54"/>
        <v>169.2</v>
      </c>
      <c r="F1736" s="802">
        <v>169.2</v>
      </c>
      <c r="G1736" s="802">
        <v>169.2</v>
      </c>
      <c r="H1736" t="b">
        <f t="shared" si="55"/>
        <v>1</v>
      </c>
    </row>
    <row r="1737" spans="1:8" x14ac:dyDescent="0.25">
      <c r="A1737" s="4">
        <v>39458</v>
      </c>
      <c r="B1737" s="8" t="s">
        <v>20742</v>
      </c>
      <c r="C1737" s="4" t="s">
        <v>18997</v>
      </c>
      <c r="D1737" s="11">
        <f t="shared" si="54"/>
        <v>315.74</v>
      </c>
      <c r="F1737" s="803">
        <v>315.74</v>
      </c>
      <c r="G1737" s="803">
        <v>315.74</v>
      </c>
      <c r="H1737" t="b">
        <f t="shared" si="55"/>
        <v>1</v>
      </c>
    </row>
    <row r="1738" spans="1:8" x14ac:dyDescent="0.25">
      <c r="A1738" s="6">
        <v>39464</v>
      </c>
      <c r="B1738" s="9" t="s">
        <v>20743</v>
      </c>
      <c r="C1738" s="6" t="s">
        <v>18997</v>
      </c>
      <c r="D1738" s="11">
        <f t="shared" si="54"/>
        <v>507.74</v>
      </c>
      <c r="F1738" s="802">
        <v>507.74</v>
      </c>
      <c r="G1738" s="802">
        <v>507.74</v>
      </c>
      <c r="H1738" t="b">
        <f t="shared" si="55"/>
        <v>1</v>
      </c>
    </row>
    <row r="1739" spans="1:8" x14ac:dyDescent="0.25">
      <c r="A1739" s="4">
        <v>39460</v>
      </c>
      <c r="B1739" s="8" t="s">
        <v>20744</v>
      </c>
      <c r="C1739" s="4" t="s">
        <v>18997</v>
      </c>
      <c r="D1739" s="11">
        <f t="shared" si="54"/>
        <v>192.57</v>
      </c>
      <c r="F1739" s="803">
        <v>192.57</v>
      </c>
      <c r="G1739" s="803">
        <v>192.57</v>
      </c>
      <c r="H1739" t="b">
        <f t="shared" si="55"/>
        <v>1</v>
      </c>
    </row>
    <row r="1740" spans="1:8" x14ac:dyDescent="0.25">
      <c r="A1740" s="6">
        <v>39461</v>
      </c>
      <c r="B1740" s="9" t="s">
        <v>20745</v>
      </c>
      <c r="C1740" s="6" t="s">
        <v>18997</v>
      </c>
      <c r="D1740" s="11">
        <f t="shared" si="54"/>
        <v>225.65</v>
      </c>
      <c r="F1740" s="802">
        <v>225.65</v>
      </c>
      <c r="G1740" s="802">
        <v>225.65</v>
      </c>
      <c r="H1740" t="b">
        <f t="shared" si="55"/>
        <v>1</v>
      </c>
    </row>
    <row r="1741" spans="1:8" x14ac:dyDescent="0.25">
      <c r="A1741" s="4">
        <v>39462</v>
      </c>
      <c r="B1741" s="8" t="s">
        <v>20746</v>
      </c>
      <c r="C1741" s="4" t="s">
        <v>18997</v>
      </c>
      <c r="D1741" s="11">
        <f t="shared" si="54"/>
        <v>217.47</v>
      </c>
      <c r="F1741" s="803">
        <v>217.47</v>
      </c>
      <c r="G1741" s="803">
        <v>217.47</v>
      </c>
      <c r="H1741" t="b">
        <f t="shared" si="55"/>
        <v>1</v>
      </c>
    </row>
    <row r="1742" spans="1:8" x14ac:dyDescent="0.25">
      <c r="A1742" s="6">
        <v>39463</v>
      </c>
      <c r="B1742" s="9" t="s">
        <v>20747</v>
      </c>
      <c r="C1742" s="6" t="s">
        <v>18997</v>
      </c>
      <c r="D1742" s="11">
        <f t="shared" si="54"/>
        <v>503.8</v>
      </c>
      <c r="F1742" s="802">
        <v>503.8</v>
      </c>
      <c r="G1742" s="802">
        <v>503.8</v>
      </c>
      <c r="H1742" t="b">
        <f t="shared" si="55"/>
        <v>1</v>
      </c>
    </row>
    <row r="1743" spans="1:8" x14ac:dyDescent="0.25">
      <c r="A1743" s="4">
        <v>26039</v>
      </c>
      <c r="B1743" s="8" t="s">
        <v>20748</v>
      </c>
      <c r="C1743" s="4" t="s">
        <v>18997</v>
      </c>
      <c r="D1743" s="11">
        <f t="shared" si="54"/>
        <v>391246.87</v>
      </c>
      <c r="F1743" s="803">
        <v>391246.87</v>
      </c>
      <c r="G1743" s="803">
        <v>391246.87</v>
      </c>
      <c r="H1743" t="b">
        <f t="shared" si="55"/>
        <v>1</v>
      </c>
    </row>
    <row r="1744" spans="1:8" x14ac:dyDescent="0.25">
      <c r="A1744" s="6">
        <v>2401</v>
      </c>
      <c r="B1744" s="9" t="s">
        <v>20749</v>
      </c>
      <c r="C1744" s="6" t="s">
        <v>18997</v>
      </c>
      <c r="D1744" s="11">
        <f t="shared" si="54"/>
        <v>89991.11</v>
      </c>
      <c r="F1744" s="802">
        <v>89991.11</v>
      </c>
      <c r="G1744" s="802">
        <v>89991.11</v>
      </c>
      <c r="H1744" t="b">
        <f t="shared" si="55"/>
        <v>1</v>
      </c>
    </row>
    <row r="1745" spans="1:8" ht="30" x14ac:dyDescent="0.25">
      <c r="A1745" s="4">
        <v>38870</v>
      </c>
      <c r="B1745" s="8" t="s">
        <v>20750</v>
      </c>
      <c r="C1745" s="4" t="s">
        <v>18997</v>
      </c>
      <c r="D1745" s="11">
        <f t="shared" si="54"/>
        <v>29.51</v>
      </c>
      <c r="F1745" s="803">
        <v>29.51</v>
      </c>
      <c r="G1745" s="803">
        <v>29.51</v>
      </c>
      <c r="H1745" t="b">
        <f t="shared" si="55"/>
        <v>1</v>
      </c>
    </row>
    <row r="1746" spans="1:8" ht="30" x14ac:dyDescent="0.25">
      <c r="A1746" s="6">
        <v>38869</v>
      </c>
      <c r="B1746" s="9" t="s">
        <v>20751</v>
      </c>
      <c r="C1746" s="6" t="s">
        <v>18997</v>
      </c>
      <c r="D1746" s="11">
        <f t="shared" si="54"/>
        <v>19.91</v>
      </c>
      <c r="F1746" s="802">
        <v>19.91</v>
      </c>
      <c r="G1746" s="802">
        <v>19.91</v>
      </c>
      <c r="H1746" t="b">
        <f t="shared" si="55"/>
        <v>1</v>
      </c>
    </row>
    <row r="1747" spans="1:8" ht="30" x14ac:dyDescent="0.25">
      <c r="A1747" s="4">
        <v>38872</v>
      </c>
      <c r="B1747" s="8" t="s">
        <v>20752</v>
      </c>
      <c r="C1747" s="4" t="s">
        <v>18997</v>
      </c>
      <c r="D1747" s="11">
        <f t="shared" si="54"/>
        <v>37.590000000000003</v>
      </c>
      <c r="F1747" s="803">
        <v>37.590000000000003</v>
      </c>
      <c r="G1747" s="803">
        <v>37.590000000000003</v>
      </c>
      <c r="H1747" t="b">
        <f t="shared" si="55"/>
        <v>1</v>
      </c>
    </row>
    <row r="1748" spans="1:8" ht="30" x14ac:dyDescent="0.25">
      <c r="A1748" s="6">
        <v>38871</v>
      </c>
      <c r="B1748" s="9" t="s">
        <v>20753</v>
      </c>
      <c r="C1748" s="6" t="s">
        <v>18997</v>
      </c>
      <c r="D1748" s="11">
        <f t="shared" si="54"/>
        <v>25.99</v>
      </c>
      <c r="F1748" s="802">
        <v>25.99</v>
      </c>
      <c r="G1748" s="802">
        <v>25.99</v>
      </c>
      <c r="H1748" t="b">
        <f t="shared" si="55"/>
        <v>1</v>
      </c>
    </row>
    <row r="1749" spans="1:8" ht="30" x14ac:dyDescent="0.25">
      <c r="A1749" s="4">
        <v>39283</v>
      </c>
      <c r="B1749" s="8" t="s">
        <v>20754</v>
      </c>
      <c r="C1749" s="4" t="s">
        <v>18997</v>
      </c>
      <c r="D1749" s="11">
        <f t="shared" si="54"/>
        <v>121.76</v>
      </c>
      <c r="F1749" s="803">
        <v>121.76</v>
      </c>
      <c r="G1749" s="803">
        <v>121.76</v>
      </c>
      <c r="H1749" t="b">
        <f t="shared" si="55"/>
        <v>1</v>
      </c>
    </row>
    <row r="1750" spans="1:8" ht="30" x14ac:dyDescent="0.25">
      <c r="A1750" s="6">
        <v>39285</v>
      </c>
      <c r="B1750" s="9" t="s">
        <v>20755</v>
      </c>
      <c r="C1750" s="6" t="s">
        <v>18997</v>
      </c>
      <c r="D1750" s="11">
        <f t="shared" si="54"/>
        <v>139.16</v>
      </c>
      <c r="F1750" s="802">
        <v>139.16</v>
      </c>
      <c r="G1750" s="802">
        <v>139.16</v>
      </c>
      <c r="H1750" t="b">
        <f t="shared" si="55"/>
        <v>1</v>
      </c>
    </row>
    <row r="1751" spans="1:8" ht="30" x14ac:dyDescent="0.25">
      <c r="A1751" s="4">
        <v>39286</v>
      </c>
      <c r="B1751" s="8" t="s">
        <v>20756</v>
      </c>
      <c r="C1751" s="4" t="s">
        <v>18997</v>
      </c>
      <c r="D1751" s="11">
        <f t="shared" si="54"/>
        <v>133.37</v>
      </c>
      <c r="F1751" s="803">
        <v>133.37</v>
      </c>
      <c r="G1751" s="803">
        <v>133.37</v>
      </c>
      <c r="H1751" t="b">
        <f t="shared" si="55"/>
        <v>1</v>
      </c>
    </row>
    <row r="1752" spans="1:8" ht="30" x14ac:dyDescent="0.25">
      <c r="A1752" s="6">
        <v>39288</v>
      </c>
      <c r="B1752" s="9" t="s">
        <v>20757</v>
      </c>
      <c r="C1752" s="6" t="s">
        <v>18997</v>
      </c>
      <c r="D1752" s="11">
        <f t="shared" si="54"/>
        <v>162.34</v>
      </c>
      <c r="F1752" s="802">
        <v>162.34</v>
      </c>
      <c r="G1752" s="802">
        <v>162.34</v>
      </c>
      <c r="H1752" t="b">
        <f t="shared" si="55"/>
        <v>1</v>
      </c>
    </row>
    <row r="1753" spans="1:8" ht="30" x14ac:dyDescent="0.25">
      <c r="A1753" s="4">
        <v>44476</v>
      </c>
      <c r="B1753" s="8" t="s">
        <v>20758</v>
      </c>
      <c r="C1753" s="4" t="s">
        <v>19398</v>
      </c>
      <c r="D1753" s="11">
        <f t="shared" si="54"/>
        <v>699.29</v>
      </c>
      <c r="F1753" s="803">
        <v>699.29</v>
      </c>
      <c r="G1753" s="803">
        <v>699.29</v>
      </c>
      <c r="H1753" t="b">
        <f t="shared" si="55"/>
        <v>1</v>
      </c>
    </row>
    <row r="1754" spans="1:8" x14ac:dyDescent="0.25">
      <c r="A1754" s="6">
        <v>10629</v>
      </c>
      <c r="B1754" s="9" t="s">
        <v>20759</v>
      </c>
      <c r="C1754" s="6" t="s">
        <v>19398</v>
      </c>
      <c r="D1754" s="11">
        <f t="shared" si="54"/>
        <v>697.33</v>
      </c>
      <c r="F1754" s="802">
        <v>697.33</v>
      </c>
      <c r="G1754" s="802">
        <v>697.33</v>
      </c>
      <c r="H1754" t="b">
        <f t="shared" si="55"/>
        <v>1</v>
      </c>
    </row>
    <row r="1755" spans="1:8" x14ac:dyDescent="0.25">
      <c r="A1755" s="4">
        <v>10698</v>
      </c>
      <c r="B1755" s="8" t="s">
        <v>20760</v>
      </c>
      <c r="C1755" s="4" t="s">
        <v>19398</v>
      </c>
      <c r="D1755" s="11">
        <f t="shared" si="54"/>
        <v>245.82</v>
      </c>
      <c r="F1755" s="803">
        <v>245.82</v>
      </c>
      <c r="G1755" s="803">
        <v>245.82</v>
      </c>
      <c r="H1755" t="b">
        <f t="shared" si="55"/>
        <v>1</v>
      </c>
    </row>
    <row r="1756" spans="1:8" ht="30" x14ac:dyDescent="0.25">
      <c r="A1756" s="6">
        <v>40521</v>
      </c>
      <c r="B1756" s="9" t="s">
        <v>20761</v>
      </c>
      <c r="C1756" s="6" t="s">
        <v>18997</v>
      </c>
      <c r="D1756" s="11">
        <f t="shared" si="54"/>
        <v>126741.17</v>
      </c>
      <c r="F1756" s="802">
        <v>126741.17</v>
      </c>
      <c r="G1756" s="802">
        <v>126741.17</v>
      </c>
      <c r="H1756" t="b">
        <f t="shared" si="55"/>
        <v>1</v>
      </c>
    </row>
    <row r="1757" spans="1:8" x14ac:dyDescent="0.25">
      <c r="A1757" s="4">
        <v>2432</v>
      </c>
      <c r="B1757" s="8" t="s">
        <v>20762</v>
      </c>
      <c r="C1757" s="4" t="s">
        <v>18997</v>
      </c>
      <c r="D1757" s="11">
        <f t="shared" si="54"/>
        <v>17.95</v>
      </c>
      <c r="F1757" s="803">
        <v>17.95</v>
      </c>
      <c r="G1757" s="803">
        <v>17.95</v>
      </c>
      <c r="H1757" t="b">
        <f t="shared" si="55"/>
        <v>1</v>
      </c>
    </row>
    <row r="1758" spans="1:8" x14ac:dyDescent="0.25">
      <c r="A1758" s="6">
        <v>2433</v>
      </c>
      <c r="B1758" s="9" t="s">
        <v>20763</v>
      </c>
      <c r="C1758" s="6" t="s">
        <v>18997</v>
      </c>
      <c r="D1758" s="11">
        <f t="shared" si="54"/>
        <v>6.08</v>
      </c>
      <c r="F1758" s="802">
        <v>6.08</v>
      </c>
      <c r="G1758" s="802">
        <v>6.08</v>
      </c>
      <c r="H1758" t="b">
        <f t="shared" si="55"/>
        <v>1</v>
      </c>
    </row>
    <row r="1759" spans="1:8" x14ac:dyDescent="0.25">
      <c r="A1759" s="4">
        <v>2418</v>
      </c>
      <c r="B1759" s="8" t="s">
        <v>20764</v>
      </c>
      <c r="C1759" s="4" t="s">
        <v>18997</v>
      </c>
      <c r="D1759" s="11">
        <f t="shared" si="54"/>
        <v>8.33</v>
      </c>
      <c r="F1759" s="803">
        <v>8.33</v>
      </c>
      <c r="G1759" s="803">
        <v>8.33</v>
      </c>
      <c r="H1759" t="b">
        <f t="shared" si="55"/>
        <v>1</v>
      </c>
    </row>
    <row r="1760" spans="1:8" x14ac:dyDescent="0.25">
      <c r="A1760" s="6">
        <v>2420</v>
      </c>
      <c r="B1760" s="9" t="s">
        <v>20765</v>
      </c>
      <c r="C1760" s="6" t="s">
        <v>18997</v>
      </c>
      <c r="D1760" s="11">
        <f t="shared" si="54"/>
        <v>10.44</v>
      </c>
      <c r="F1760" s="802">
        <v>10.44</v>
      </c>
      <c r="G1760" s="802">
        <v>10.44</v>
      </c>
      <c r="H1760" t="b">
        <f t="shared" si="55"/>
        <v>1</v>
      </c>
    </row>
    <row r="1761" spans="1:8" x14ac:dyDescent="0.25">
      <c r="A1761" s="4">
        <v>11447</v>
      </c>
      <c r="B1761" s="8" t="s">
        <v>20766</v>
      </c>
      <c r="C1761" s="4" t="s">
        <v>18997</v>
      </c>
      <c r="D1761" s="11">
        <f t="shared" si="54"/>
        <v>20.64</v>
      </c>
      <c r="F1761" s="803">
        <v>20.64</v>
      </c>
      <c r="G1761" s="803">
        <v>20.64</v>
      </c>
      <c r="H1761" t="b">
        <f t="shared" si="55"/>
        <v>1</v>
      </c>
    </row>
    <row r="1762" spans="1:8" x14ac:dyDescent="0.25">
      <c r="A1762" s="6">
        <v>11451</v>
      </c>
      <c r="B1762" s="9" t="s">
        <v>20767</v>
      </c>
      <c r="C1762" s="6" t="s">
        <v>18997</v>
      </c>
      <c r="D1762" s="11">
        <f t="shared" si="54"/>
        <v>55.35</v>
      </c>
      <c r="F1762" s="802">
        <v>55.35</v>
      </c>
      <c r="G1762" s="802">
        <v>55.35</v>
      </c>
      <c r="H1762" t="b">
        <f t="shared" si="55"/>
        <v>1</v>
      </c>
    </row>
    <row r="1763" spans="1:8" x14ac:dyDescent="0.25">
      <c r="A1763" s="4">
        <v>11116</v>
      </c>
      <c r="B1763" s="8" t="s">
        <v>20768</v>
      </c>
      <c r="C1763" s="4" t="s">
        <v>18997</v>
      </c>
      <c r="D1763" s="11">
        <f t="shared" si="54"/>
        <v>838.13</v>
      </c>
      <c r="F1763" s="803">
        <v>838.13</v>
      </c>
      <c r="G1763" s="803">
        <v>838.13</v>
      </c>
      <c r="H1763" t="b">
        <f t="shared" si="55"/>
        <v>1</v>
      </c>
    </row>
    <row r="1764" spans="1:8" x14ac:dyDescent="0.25">
      <c r="A1764" s="6">
        <v>38411</v>
      </c>
      <c r="B1764" s="9" t="s">
        <v>20769</v>
      </c>
      <c r="C1764" s="6" t="s">
        <v>18997</v>
      </c>
      <c r="D1764" s="11">
        <f t="shared" si="54"/>
        <v>1747.65</v>
      </c>
      <c r="F1764" s="802">
        <v>1747.65</v>
      </c>
      <c r="G1764" s="802">
        <v>1747.65</v>
      </c>
      <c r="H1764" t="b">
        <f t="shared" si="55"/>
        <v>1</v>
      </c>
    </row>
    <row r="1765" spans="1:8" x14ac:dyDescent="0.25">
      <c r="A1765" s="4">
        <v>38189</v>
      </c>
      <c r="B1765" s="8" t="s">
        <v>20770</v>
      </c>
      <c r="C1765" s="4" t="s">
        <v>18997</v>
      </c>
      <c r="D1765" s="11">
        <f t="shared" si="54"/>
        <v>188.21</v>
      </c>
      <c r="F1765" s="803">
        <v>188.21</v>
      </c>
      <c r="G1765" s="803">
        <v>188.21</v>
      </c>
      <c r="H1765" t="b">
        <f t="shared" si="55"/>
        <v>1</v>
      </c>
    </row>
    <row r="1766" spans="1:8" x14ac:dyDescent="0.25">
      <c r="A1766" s="6">
        <v>38190</v>
      </c>
      <c r="B1766" s="9" t="s">
        <v>20771</v>
      </c>
      <c r="C1766" s="6" t="s">
        <v>18997</v>
      </c>
      <c r="D1766" s="11">
        <f t="shared" si="54"/>
        <v>396.51</v>
      </c>
      <c r="F1766" s="802">
        <v>396.51</v>
      </c>
      <c r="G1766" s="802">
        <v>396.51</v>
      </c>
      <c r="H1766" t="b">
        <f t="shared" si="55"/>
        <v>1</v>
      </c>
    </row>
    <row r="1767" spans="1:8" x14ac:dyDescent="0.25">
      <c r="A1767" s="4">
        <v>7608</v>
      </c>
      <c r="B1767" s="8" t="s">
        <v>20772</v>
      </c>
      <c r="C1767" s="4" t="s">
        <v>18997</v>
      </c>
      <c r="D1767" s="11">
        <f t="shared" si="54"/>
        <v>11.76</v>
      </c>
      <c r="F1767" s="803">
        <v>11.76</v>
      </c>
      <c r="G1767" s="803">
        <v>11.76</v>
      </c>
      <c r="H1767" t="b">
        <f t="shared" si="55"/>
        <v>1</v>
      </c>
    </row>
    <row r="1768" spans="1:8" x14ac:dyDescent="0.25">
      <c r="A1768" s="6">
        <v>1370</v>
      </c>
      <c r="B1768" s="9" t="s">
        <v>20773</v>
      </c>
      <c r="C1768" s="6" t="s">
        <v>18997</v>
      </c>
      <c r="D1768" s="11">
        <f t="shared" si="54"/>
        <v>127.87</v>
      </c>
      <c r="F1768" s="802">
        <v>127.87</v>
      </c>
      <c r="G1768" s="802">
        <v>127.87</v>
      </c>
      <c r="H1768" t="b">
        <f t="shared" si="55"/>
        <v>1</v>
      </c>
    </row>
    <row r="1769" spans="1:8" x14ac:dyDescent="0.25">
      <c r="A1769" s="4">
        <v>36516</v>
      </c>
      <c r="B1769" s="8" t="s">
        <v>20774</v>
      </c>
      <c r="C1769" s="4" t="s">
        <v>18997</v>
      </c>
      <c r="D1769" s="11">
        <f t="shared" si="54"/>
        <v>131056.21</v>
      </c>
      <c r="F1769" s="803">
        <v>131056.21</v>
      </c>
      <c r="G1769" s="803">
        <v>131056.21</v>
      </c>
      <c r="H1769" t="b">
        <f t="shared" si="55"/>
        <v>1</v>
      </c>
    </row>
    <row r="1770" spans="1:8" x14ac:dyDescent="0.25">
      <c r="A1770" s="6">
        <v>34777</v>
      </c>
      <c r="B1770" s="9" t="s">
        <v>20775</v>
      </c>
      <c r="C1770" s="6" t="s">
        <v>18997</v>
      </c>
      <c r="D1770" s="11">
        <f t="shared" si="54"/>
        <v>3.84</v>
      </c>
      <c r="F1770" s="802">
        <v>3.84</v>
      </c>
      <c r="G1770" s="802">
        <v>3.84</v>
      </c>
      <c r="H1770" t="b">
        <f t="shared" si="55"/>
        <v>1</v>
      </c>
    </row>
    <row r="1771" spans="1:8" x14ac:dyDescent="0.25">
      <c r="A1771" s="4">
        <v>7272</v>
      </c>
      <c r="B1771" s="8" t="s">
        <v>20776</v>
      </c>
      <c r="C1771" s="4" t="s">
        <v>18997</v>
      </c>
      <c r="D1771" s="11">
        <f t="shared" si="54"/>
        <v>3.24</v>
      </c>
      <c r="F1771" s="803">
        <v>3.24</v>
      </c>
      <c r="G1771" s="803">
        <v>3.24</v>
      </c>
      <c r="H1771" t="b">
        <f t="shared" si="55"/>
        <v>1</v>
      </c>
    </row>
    <row r="1772" spans="1:8" x14ac:dyDescent="0.25">
      <c r="A1772" s="6">
        <v>10605</v>
      </c>
      <c r="B1772" s="9" t="s">
        <v>20777</v>
      </c>
      <c r="C1772" s="6" t="s">
        <v>18997</v>
      </c>
      <c r="D1772" s="11">
        <f t="shared" si="54"/>
        <v>5.83</v>
      </c>
      <c r="F1772" s="802">
        <v>5.83</v>
      </c>
      <c r="G1772" s="802">
        <v>5.83</v>
      </c>
      <c r="H1772" t="b">
        <f t="shared" si="55"/>
        <v>1</v>
      </c>
    </row>
    <row r="1773" spans="1:8" x14ac:dyDescent="0.25">
      <c r="A1773" s="4">
        <v>10604</v>
      </c>
      <c r="B1773" s="8" t="s">
        <v>20778</v>
      </c>
      <c r="C1773" s="4" t="s">
        <v>18997</v>
      </c>
      <c r="D1773" s="11">
        <f t="shared" si="54"/>
        <v>13.59</v>
      </c>
      <c r="F1773" s="803">
        <v>13.59</v>
      </c>
      <c r="G1773" s="803">
        <v>13.59</v>
      </c>
      <c r="H1773" t="b">
        <f t="shared" si="55"/>
        <v>1</v>
      </c>
    </row>
    <row r="1774" spans="1:8" x14ac:dyDescent="0.25">
      <c r="A1774" s="6">
        <v>672</v>
      </c>
      <c r="B1774" s="9" t="s">
        <v>20779</v>
      </c>
      <c r="C1774" s="6" t="s">
        <v>18997</v>
      </c>
      <c r="D1774" s="11">
        <f t="shared" si="54"/>
        <v>18.68</v>
      </c>
      <c r="F1774" s="802">
        <v>18.68</v>
      </c>
      <c r="G1774" s="802">
        <v>18.68</v>
      </c>
      <c r="H1774" t="b">
        <f t="shared" si="55"/>
        <v>1</v>
      </c>
    </row>
    <row r="1775" spans="1:8" x14ac:dyDescent="0.25">
      <c r="A1775" s="4">
        <v>668</v>
      </c>
      <c r="B1775" s="8" t="s">
        <v>20780</v>
      </c>
      <c r="C1775" s="4" t="s">
        <v>18997</v>
      </c>
      <c r="D1775" s="11">
        <f t="shared" si="54"/>
        <v>22.56</v>
      </c>
      <c r="F1775" s="803">
        <v>22.56</v>
      </c>
      <c r="G1775" s="803">
        <v>22.56</v>
      </c>
      <c r="H1775" t="b">
        <f t="shared" si="55"/>
        <v>1</v>
      </c>
    </row>
    <row r="1776" spans="1:8" x14ac:dyDescent="0.25">
      <c r="A1776" s="6">
        <v>10578</v>
      </c>
      <c r="B1776" s="9" t="s">
        <v>20781</v>
      </c>
      <c r="C1776" s="6" t="s">
        <v>18997</v>
      </c>
      <c r="D1776" s="11">
        <f t="shared" si="54"/>
        <v>26.27</v>
      </c>
      <c r="F1776" s="802">
        <v>26.27</v>
      </c>
      <c r="G1776" s="802">
        <v>26.27</v>
      </c>
      <c r="H1776" t="b">
        <f t="shared" si="55"/>
        <v>1</v>
      </c>
    </row>
    <row r="1777" spans="1:8" x14ac:dyDescent="0.25">
      <c r="A1777" s="4">
        <v>666</v>
      </c>
      <c r="B1777" s="8" t="s">
        <v>20782</v>
      </c>
      <c r="C1777" s="4" t="s">
        <v>18997</v>
      </c>
      <c r="D1777" s="11">
        <f t="shared" si="54"/>
        <v>29.22</v>
      </c>
      <c r="F1777" s="803">
        <v>29.22</v>
      </c>
      <c r="G1777" s="803">
        <v>29.22</v>
      </c>
      <c r="H1777" t="b">
        <f t="shared" si="55"/>
        <v>1</v>
      </c>
    </row>
    <row r="1778" spans="1:8" x14ac:dyDescent="0.25">
      <c r="A1778" s="6">
        <v>665</v>
      </c>
      <c r="B1778" s="9" t="s">
        <v>20783</v>
      </c>
      <c r="C1778" s="6" t="s">
        <v>18997</v>
      </c>
      <c r="D1778" s="11">
        <f t="shared" si="54"/>
        <v>39.07</v>
      </c>
      <c r="F1778" s="802">
        <v>39.07</v>
      </c>
      <c r="G1778" s="802">
        <v>39.07</v>
      </c>
      <c r="H1778" t="b">
        <f t="shared" si="55"/>
        <v>1</v>
      </c>
    </row>
    <row r="1779" spans="1:8" x14ac:dyDescent="0.25">
      <c r="A1779" s="4">
        <v>10577</v>
      </c>
      <c r="B1779" s="8" t="s">
        <v>20784</v>
      </c>
      <c r="C1779" s="4" t="s">
        <v>18997</v>
      </c>
      <c r="D1779" s="11">
        <f t="shared" si="54"/>
        <v>34.65</v>
      </c>
      <c r="F1779" s="803">
        <v>34.65</v>
      </c>
      <c r="G1779" s="803">
        <v>34.65</v>
      </c>
      <c r="H1779" t="b">
        <f t="shared" si="55"/>
        <v>1</v>
      </c>
    </row>
    <row r="1780" spans="1:8" x14ac:dyDescent="0.25">
      <c r="A1780" s="6">
        <v>10583</v>
      </c>
      <c r="B1780" s="9" t="s">
        <v>20785</v>
      </c>
      <c r="C1780" s="6" t="s">
        <v>18997</v>
      </c>
      <c r="D1780" s="11">
        <f t="shared" si="54"/>
        <v>18</v>
      </c>
      <c r="F1780" s="802">
        <v>18</v>
      </c>
      <c r="G1780" s="802">
        <v>18</v>
      </c>
      <c r="H1780" t="b">
        <f t="shared" si="55"/>
        <v>1</v>
      </c>
    </row>
    <row r="1781" spans="1:8" x14ac:dyDescent="0.25">
      <c r="A1781" s="4">
        <v>10579</v>
      </c>
      <c r="B1781" s="8" t="s">
        <v>20786</v>
      </c>
      <c r="C1781" s="4" t="s">
        <v>18997</v>
      </c>
      <c r="D1781" s="11">
        <f t="shared" si="54"/>
        <v>31.38</v>
      </c>
      <c r="F1781" s="803">
        <v>31.38</v>
      </c>
      <c r="G1781" s="803">
        <v>31.38</v>
      </c>
      <c r="H1781" t="b">
        <f t="shared" si="55"/>
        <v>1</v>
      </c>
    </row>
    <row r="1782" spans="1:8" x14ac:dyDescent="0.25">
      <c r="A1782" s="6">
        <v>10582</v>
      </c>
      <c r="B1782" s="9" t="s">
        <v>20787</v>
      </c>
      <c r="C1782" s="6" t="s">
        <v>18997</v>
      </c>
      <c r="D1782" s="11">
        <f t="shared" si="54"/>
        <v>15.85</v>
      </c>
      <c r="F1782" s="802">
        <v>15.85</v>
      </c>
      <c r="G1782" s="802">
        <v>15.85</v>
      </c>
      <c r="H1782" t="b">
        <f t="shared" si="55"/>
        <v>1</v>
      </c>
    </row>
    <row r="1783" spans="1:8" x14ac:dyDescent="0.25">
      <c r="A1783" s="4">
        <v>2436</v>
      </c>
      <c r="B1783" s="8" t="s">
        <v>20788</v>
      </c>
      <c r="C1783" s="4" t="s">
        <v>19143</v>
      </c>
      <c r="D1783" s="11">
        <f t="shared" si="54"/>
        <v>20.47</v>
      </c>
      <c r="F1783" s="803">
        <v>17.78</v>
      </c>
      <c r="G1783" s="803">
        <v>20.47</v>
      </c>
      <c r="H1783" t="b">
        <f t="shared" si="55"/>
        <v>0</v>
      </c>
    </row>
    <row r="1784" spans="1:8" x14ac:dyDescent="0.25">
      <c r="A1784" s="6">
        <v>40918</v>
      </c>
      <c r="B1784" s="9" t="s">
        <v>20789</v>
      </c>
      <c r="C1784" s="6" t="s">
        <v>19145</v>
      </c>
      <c r="D1784" s="11">
        <f t="shared" si="54"/>
        <v>3602.41</v>
      </c>
      <c r="F1784" s="802">
        <v>3124.34</v>
      </c>
      <c r="G1784" s="802">
        <v>3602.41</v>
      </c>
      <c r="H1784" t="b">
        <f t="shared" si="55"/>
        <v>0</v>
      </c>
    </row>
    <row r="1785" spans="1:8" x14ac:dyDescent="0.25">
      <c r="A1785" s="4">
        <v>10998</v>
      </c>
      <c r="B1785" s="8" t="s">
        <v>20790</v>
      </c>
      <c r="C1785" s="4" t="s">
        <v>19044</v>
      </c>
      <c r="D1785" s="11">
        <f t="shared" si="54"/>
        <v>37.51</v>
      </c>
      <c r="F1785" s="803">
        <v>37.51</v>
      </c>
      <c r="G1785" s="803">
        <v>37.51</v>
      </c>
      <c r="H1785" t="b">
        <f t="shared" si="55"/>
        <v>1</v>
      </c>
    </row>
    <row r="1786" spans="1:8" x14ac:dyDescent="0.25">
      <c r="A1786" s="6">
        <v>11002</v>
      </c>
      <c r="B1786" s="9" t="s">
        <v>20791</v>
      </c>
      <c r="C1786" s="6" t="s">
        <v>19044</v>
      </c>
      <c r="D1786" s="11">
        <f t="shared" si="54"/>
        <v>34.369999999999997</v>
      </c>
      <c r="F1786" s="802">
        <v>34.369999999999997</v>
      </c>
      <c r="G1786" s="802">
        <v>34.369999999999997</v>
      </c>
      <c r="H1786" t="b">
        <f t="shared" si="55"/>
        <v>1</v>
      </c>
    </row>
    <row r="1787" spans="1:8" x14ac:dyDescent="0.25">
      <c r="A1787" s="4">
        <v>10999</v>
      </c>
      <c r="B1787" s="8" t="s">
        <v>20792</v>
      </c>
      <c r="C1787" s="4" t="s">
        <v>19044</v>
      </c>
      <c r="D1787" s="11">
        <f t="shared" si="54"/>
        <v>33.020000000000003</v>
      </c>
      <c r="F1787" s="803">
        <v>33.020000000000003</v>
      </c>
      <c r="G1787" s="803">
        <v>33.020000000000003</v>
      </c>
      <c r="H1787" t="b">
        <f t="shared" si="55"/>
        <v>1</v>
      </c>
    </row>
    <row r="1788" spans="1:8" x14ac:dyDescent="0.25">
      <c r="A1788" s="6">
        <v>10997</v>
      </c>
      <c r="B1788" s="9" t="s">
        <v>20793</v>
      </c>
      <c r="C1788" s="6" t="s">
        <v>19044</v>
      </c>
      <c r="D1788" s="11">
        <f t="shared" si="54"/>
        <v>35.79</v>
      </c>
      <c r="F1788" s="802">
        <v>35.79</v>
      </c>
      <c r="G1788" s="802">
        <v>35.79</v>
      </c>
      <c r="H1788" t="b">
        <f t="shared" si="55"/>
        <v>1</v>
      </c>
    </row>
    <row r="1789" spans="1:8" x14ac:dyDescent="0.25">
      <c r="A1789" s="4">
        <v>2685</v>
      </c>
      <c r="B1789" s="8" t="s">
        <v>20794</v>
      </c>
      <c r="C1789" s="4" t="s">
        <v>1349</v>
      </c>
      <c r="D1789" s="11">
        <f t="shared" si="54"/>
        <v>7.74</v>
      </c>
      <c r="F1789" s="803">
        <v>7.74</v>
      </c>
      <c r="G1789" s="803">
        <v>7.74</v>
      </c>
      <c r="H1789" t="b">
        <f t="shared" si="55"/>
        <v>1</v>
      </c>
    </row>
    <row r="1790" spans="1:8" x14ac:dyDescent="0.25">
      <c r="A1790" s="6">
        <v>2680</v>
      </c>
      <c r="B1790" s="9" t="s">
        <v>20795</v>
      </c>
      <c r="C1790" s="6" t="s">
        <v>1349</v>
      </c>
      <c r="D1790" s="11">
        <f t="shared" si="54"/>
        <v>11.33</v>
      </c>
      <c r="F1790" s="802">
        <v>11.33</v>
      </c>
      <c r="G1790" s="802">
        <v>11.33</v>
      </c>
      <c r="H1790" t="b">
        <f t="shared" si="55"/>
        <v>1</v>
      </c>
    </row>
    <row r="1791" spans="1:8" x14ac:dyDescent="0.25">
      <c r="A1791" s="4">
        <v>2684</v>
      </c>
      <c r="B1791" s="8" t="s">
        <v>20796</v>
      </c>
      <c r="C1791" s="4" t="s">
        <v>1349</v>
      </c>
      <c r="D1791" s="11">
        <f t="shared" si="54"/>
        <v>10.31</v>
      </c>
      <c r="F1791" s="803">
        <v>10.31</v>
      </c>
      <c r="G1791" s="803">
        <v>10.31</v>
      </c>
      <c r="H1791" t="b">
        <f t="shared" si="55"/>
        <v>1</v>
      </c>
    </row>
    <row r="1792" spans="1:8" x14ac:dyDescent="0.25">
      <c r="A1792" s="6">
        <v>2673</v>
      </c>
      <c r="B1792" s="9" t="s">
        <v>20797</v>
      </c>
      <c r="C1792" s="6" t="s">
        <v>1349</v>
      </c>
      <c r="D1792" s="11">
        <f t="shared" si="54"/>
        <v>3.98</v>
      </c>
      <c r="F1792" s="802">
        <v>3.98</v>
      </c>
      <c r="G1792" s="802">
        <v>3.98</v>
      </c>
      <c r="H1792" t="b">
        <f t="shared" si="55"/>
        <v>1</v>
      </c>
    </row>
    <row r="1793" spans="1:8" x14ac:dyDescent="0.25">
      <c r="A1793" s="4">
        <v>2681</v>
      </c>
      <c r="B1793" s="8" t="s">
        <v>20798</v>
      </c>
      <c r="C1793" s="4" t="s">
        <v>1349</v>
      </c>
      <c r="D1793" s="11">
        <f t="shared" si="54"/>
        <v>18.52</v>
      </c>
      <c r="F1793" s="803">
        <v>18.52</v>
      </c>
      <c r="G1793" s="803">
        <v>18.52</v>
      </c>
      <c r="H1793" t="b">
        <f t="shared" si="55"/>
        <v>1</v>
      </c>
    </row>
    <row r="1794" spans="1:8" x14ac:dyDescent="0.25">
      <c r="A1794" s="6">
        <v>2682</v>
      </c>
      <c r="B1794" s="9" t="s">
        <v>20799</v>
      </c>
      <c r="C1794" s="6" t="s">
        <v>1349</v>
      </c>
      <c r="D1794" s="11">
        <f t="shared" si="54"/>
        <v>27.02</v>
      </c>
      <c r="F1794" s="802">
        <v>27.02</v>
      </c>
      <c r="G1794" s="802">
        <v>27.02</v>
      </c>
      <c r="H1794" t="b">
        <f t="shared" si="55"/>
        <v>1</v>
      </c>
    </row>
    <row r="1795" spans="1:8" x14ac:dyDescent="0.25">
      <c r="A1795" s="4">
        <v>2686</v>
      </c>
      <c r="B1795" s="8" t="s">
        <v>20800</v>
      </c>
      <c r="C1795" s="4" t="s">
        <v>1349</v>
      </c>
      <c r="D1795" s="11">
        <f t="shared" ref="D1795:D1858" si="56">IF($J$2=$F$1,F1795,G1795)</f>
        <v>33.880000000000003</v>
      </c>
      <c r="F1795" s="803">
        <v>33.880000000000003</v>
      </c>
      <c r="G1795" s="803">
        <v>33.880000000000003</v>
      </c>
      <c r="H1795" t="b">
        <f t="shared" ref="H1795:H1858" si="57">F1795=G1795</f>
        <v>1</v>
      </c>
    </row>
    <row r="1796" spans="1:8" x14ac:dyDescent="0.25">
      <c r="A1796" s="6">
        <v>2674</v>
      </c>
      <c r="B1796" s="9" t="s">
        <v>20801</v>
      </c>
      <c r="C1796" s="6" t="s">
        <v>1349</v>
      </c>
      <c r="D1796" s="11">
        <f t="shared" si="56"/>
        <v>4.95</v>
      </c>
      <c r="F1796" s="802">
        <v>4.95</v>
      </c>
      <c r="G1796" s="802">
        <v>4.95</v>
      </c>
      <c r="H1796" t="b">
        <f t="shared" si="57"/>
        <v>1</v>
      </c>
    </row>
    <row r="1797" spans="1:8" x14ac:dyDescent="0.25">
      <c r="A1797" s="4">
        <v>2683</v>
      </c>
      <c r="B1797" s="8" t="s">
        <v>20802</v>
      </c>
      <c r="C1797" s="4" t="s">
        <v>1349</v>
      </c>
      <c r="D1797" s="11">
        <f t="shared" si="56"/>
        <v>53.39</v>
      </c>
      <c r="F1797" s="803">
        <v>53.39</v>
      </c>
      <c r="G1797" s="803">
        <v>53.39</v>
      </c>
      <c r="H1797" t="b">
        <f t="shared" si="57"/>
        <v>1</v>
      </c>
    </row>
    <row r="1798" spans="1:8" x14ac:dyDescent="0.25">
      <c r="A1798" s="6">
        <v>2676</v>
      </c>
      <c r="B1798" s="9" t="s">
        <v>20803</v>
      </c>
      <c r="C1798" s="6" t="s">
        <v>1349</v>
      </c>
      <c r="D1798" s="11">
        <f t="shared" si="56"/>
        <v>2.31</v>
      </c>
      <c r="F1798" s="802">
        <v>2.31</v>
      </c>
      <c r="G1798" s="802">
        <v>2.31</v>
      </c>
      <c r="H1798" t="b">
        <f t="shared" si="57"/>
        <v>1</v>
      </c>
    </row>
    <row r="1799" spans="1:8" x14ac:dyDescent="0.25">
      <c r="A1799" s="4">
        <v>2678</v>
      </c>
      <c r="B1799" s="8" t="s">
        <v>20804</v>
      </c>
      <c r="C1799" s="4" t="s">
        <v>1349</v>
      </c>
      <c r="D1799" s="11">
        <f t="shared" si="56"/>
        <v>2.9</v>
      </c>
      <c r="F1799" s="803">
        <v>2.9</v>
      </c>
      <c r="G1799" s="803">
        <v>2.9</v>
      </c>
      <c r="H1799" t="b">
        <f t="shared" si="57"/>
        <v>1</v>
      </c>
    </row>
    <row r="1800" spans="1:8" x14ac:dyDescent="0.25">
      <c r="A1800" s="6">
        <v>2679</v>
      </c>
      <c r="B1800" s="9" t="s">
        <v>20805</v>
      </c>
      <c r="C1800" s="6" t="s">
        <v>1349</v>
      </c>
      <c r="D1800" s="11">
        <f t="shared" si="56"/>
        <v>4.47</v>
      </c>
      <c r="F1800" s="802">
        <v>4.47</v>
      </c>
      <c r="G1800" s="802">
        <v>4.47</v>
      </c>
      <c r="H1800" t="b">
        <f t="shared" si="57"/>
        <v>1</v>
      </c>
    </row>
    <row r="1801" spans="1:8" x14ac:dyDescent="0.25">
      <c r="A1801" s="4">
        <v>12070</v>
      </c>
      <c r="B1801" s="8" t="s">
        <v>20806</v>
      </c>
      <c r="C1801" s="4" t="s">
        <v>1349</v>
      </c>
      <c r="D1801" s="11">
        <f t="shared" si="56"/>
        <v>6.22</v>
      </c>
      <c r="F1801" s="803">
        <v>6.22</v>
      </c>
      <c r="G1801" s="803">
        <v>6.22</v>
      </c>
      <c r="H1801" t="b">
        <f t="shared" si="57"/>
        <v>1</v>
      </c>
    </row>
    <row r="1802" spans="1:8" x14ac:dyDescent="0.25">
      <c r="A1802" s="6">
        <v>2675</v>
      </c>
      <c r="B1802" s="9" t="s">
        <v>20807</v>
      </c>
      <c r="C1802" s="6" t="s">
        <v>1349</v>
      </c>
      <c r="D1802" s="11">
        <f t="shared" si="56"/>
        <v>8.08</v>
      </c>
      <c r="F1802" s="802">
        <v>8.08</v>
      </c>
      <c r="G1802" s="802">
        <v>8.08</v>
      </c>
      <c r="H1802" t="b">
        <f t="shared" si="57"/>
        <v>1</v>
      </c>
    </row>
    <row r="1803" spans="1:8" x14ac:dyDescent="0.25">
      <c r="A1803" s="4">
        <v>12067</v>
      </c>
      <c r="B1803" s="8" t="s">
        <v>20808</v>
      </c>
      <c r="C1803" s="4" t="s">
        <v>1349</v>
      </c>
      <c r="D1803" s="11">
        <f t="shared" si="56"/>
        <v>10.97</v>
      </c>
      <c r="F1803" s="803">
        <v>10.97</v>
      </c>
      <c r="G1803" s="803">
        <v>10.97</v>
      </c>
      <c r="H1803" t="b">
        <f t="shared" si="57"/>
        <v>1</v>
      </c>
    </row>
    <row r="1804" spans="1:8" x14ac:dyDescent="0.25">
      <c r="A1804" s="6">
        <v>21128</v>
      </c>
      <c r="B1804" s="9" t="s">
        <v>20809</v>
      </c>
      <c r="C1804" s="6" t="s">
        <v>1349</v>
      </c>
      <c r="D1804" s="11">
        <f t="shared" si="56"/>
        <v>9.9</v>
      </c>
      <c r="F1804" s="802">
        <v>9.9</v>
      </c>
      <c r="G1804" s="802">
        <v>9.9</v>
      </c>
      <c r="H1804" t="b">
        <f t="shared" si="57"/>
        <v>1</v>
      </c>
    </row>
    <row r="1805" spans="1:8" x14ac:dyDescent="0.25">
      <c r="A1805" s="4">
        <v>40401</v>
      </c>
      <c r="B1805" s="8" t="s">
        <v>20810</v>
      </c>
      <c r="C1805" s="4" t="s">
        <v>1349</v>
      </c>
      <c r="D1805" s="11">
        <f t="shared" si="56"/>
        <v>2.46</v>
      </c>
      <c r="F1805" s="803">
        <v>2.46</v>
      </c>
      <c r="G1805" s="803">
        <v>2.46</v>
      </c>
      <c r="H1805" t="b">
        <f t="shared" si="57"/>
        <v>1</v>
      </c>
    </row>
    <row r="1806" spans="1:8" x14ac:dyDescent="0.25">
      <c r="A1806" s="6">
        <v>40402</v>
      </c>
      <c r="B1806" s="9" t="s">
        <v>20811</v>
      </c>
      <c r="C1806" s="6" t="s">
        <v>1349</v>
      </c>
      <c r="D1806" s="11">
        <f t="shared" si="56"/>
        <v>3.16</v>
      </c>
      <c r="F1806" s="802">
        <v>3.16</v>
      </c>
      <c r="G1806" s="802">
        <v>3.16</v>
      </c>
      <c r="H1806" t="b">
        <f t="shared" si="57"/>
        <v>1</v>
      </c>
    </row>
    <row r="1807" spans="1:8" x14ac:dyDescent="0.25">
      <c r="A1807" s="4">
        <v>40400</v>
      </c>
      <c r="B1807" s="8" t="s">
        <v>20812</v>
      </c>
      <c r="C1807" s="4" t="s">
        <v>1349</v>
      </c>
      <c r="D1807" s="11">
        <f t="shared" si="56"/>
        <v>1.67</v>
      </c>
      <c r="F1807" s="803">
        <v>1.67</v>
      </c>
      <c r="G1807" s="803">
        <v>1.67</v>
      </c>
      <c r="H1807" t="b">
        <f t="shared" si="57"/>
        <v>1</v>
      </c>
    </row>
    <row r="1808" spans="1:8" ht="30" x14ac:dyDescent="0.25">
      <c r="A1808" s="6">
        <v>21137</v>
      </c>
      <c r="B1808" s="9" t="s">
        <v>20813</v>
      </c>
      <c r="C1808" s="6" t="s">
        <v>1349</v>
      </c>
      <c r="D1808" s="11">
        <f t="shared" si="56"/>
        <v>10.130000000000001</v>
      </c>
      <c r="F1808" s="802">
        <v>10.130000000000001</v>
      </c>
      <c r="G1808" s="802">
        <v>10.130000000000001</v>
      </c>
      <c r="H1808" t="b">
        <f t="shared" si="57"/>
        <v>1</v>
      </c>
    </row>
    <row r="1809" spans="1:8" ht="30" x14ac:dyDescent="0.25">
      <c r="A1809" s="4">
        <v>2504</v>
      </c>
      <c r="B1809" s="8" t="s">
        <v>20814</v>
      </c>
      <c r="C1809" s="4" t="s">
        <v>1349</v>
      </c>
      <c r="D1809" s="11">
        <f t="shared" si="56"/>
        <v>10.98</v>
      </c>
      <c r="F1809" s="803">
        <v>10.98</v>
      </c>
      <c r="G1809" s="803">
        <v>10.98</v>
      </c>
      <c r="H1809" t="b">
        <f t="shared" si="57"/>
        <v>1</v>
      </c>
    </row>
    <row r="1810" spans="1:8" ht="30" x14ac:dyDescent="0.25">
      <c r="A1810" s="6">
        <v>2501</v>
      </c>
      <c r="B1810" s="9" t="s">
        <v>20815</v>
      </c>
      <c r="C1810" s="6" t="s">
        <v>1349</v>
      </c>
      <c r="D1810" s="11">
        <f t="shared" si="56"/>
        <v>14.4</v>
      </c>
      <c r="F1810" s="802">
        <v>14.4</v>
      </c>
      <c r="G1810" s="802">
        <v>14.4</v>
      </c>
      <c r="H1810" t="b">
        <f t="shared" si="57"/>
        <v>1</v>
      </c>
    </row>
    <row r="1811" spans="1:8" ht="30" x14ac:dyDescent="0.25">
      <c r="A1811" s="4">
        <v>2502</v>
      </c>
      <c r="B1811" s="8" t="s">
        <v>20816</v>
      </c>
      <c r="C1811" s="4" t="s">
        <v>1349</v>
      </c>
      <c r="D1811" s="11">
        <f t="shared" si="56"/>
        <v>21.73</v>
      </c>
      <c r="F1811" s="803">
        <v>21.73</v>
      </c>
      <c r="G1811" s="803">
        <v>21.73</v>
      </c>
      <c r="H1811" t="b">
        <f t="shared" si="57"/>
        <v>1</v>
      </c>
    </row>
    <row r="1812" spans="1:8" ht="30" x14ac:dyDescent="0.25">
      <c r="A1812" s="6">
        <v>2503</v>
      </c>
      <c r="B1812" s="9" t="s">
        <v>20817</v>
      </c>
      <c r="C1812" s="6" t="s">
        <v>1349</v>
      </c>
      <c r="D1812" s="11">
        <f t="shared" si="56"/>
        <v>27.97</v>
      </c>
      <c r="F1812" s="802">
        <v>27.97</v>
      </c>
      <c r="G1812" s="802">
        <v>27.97</v>
      </c>
      <c r="H1812" t="b">
        <f t="shared" si="57"/>
        <v>1</v>
      </c>
    </row>
    <row r="1813" spans="1:8" ht="30" x14ac:dyDescent="0.25">
      <c r="A1813" s="4">
        <v>2500</v>
      </c>
      <c r="B1813" s="8" t="s">
        <v>20818</v>
      </c>
      <c r="C1813" s="4" t="s">
        <v>1349</v>
      </c>
      <c r="D1813" s="11">
        <f t="shared" si="56"/>
        <v>37.26</v>
      </c>
      <c r="F1813" s="803">
        <v>37.26</v>
      </c>
      <c r="G1813" s="803">
        <v>37.26</v>
      </c>
      <c r="H1813" t="b">
        <f t="shared" si="57"/>
        <v>1</v>
      </c>
    </row>
    <row r="1814" spans="1:8" ht="30" x14ac:dyDescent="0.25">
      <c r="A1814" s="6">
        <v>2505</v>
      </c>
      <c r="B1814" s="9" t="s">
        <v>20819</v>
      </c>
      <c r="C1814" s="6" t="s">
        <v>1349</v>
      </c>
      <c r="D1814" s="11">
        <f t="shared" si="56"/>
        <v>58.07</v>
      </c>
      <c r="F1814" s="802">
        <v>58.07</v>
      </c>
      <c r="G1814" s="802">
        <v>58.07</v>
      </c>
      <c r="H1814" t="b">
        <f t="shared" si="57"/>
        <v>1</v>
      </c>
    </row>
    <row r="1815" spans="1:8" x14ac:dyDescent="0.25">
      <c r="A1815" s="4">
        <v>12058</v>
      </c>
      <c r="B1815" s="8" t="s">
        <v>20820</v>
      </c>
      <c r="C1815" s="4" t="s">
        <v>1349</v>
      </c>
      <c r="D1815" s="11">
        <f t="shared" si="56"/>
        <v>12.42</v>
      </c>
      <c r="F1815" s="803">
        <v>12.42</v>
      </c>
      <c r="G1815" s="803">
        <v>12.42</v>
      </c>
      <c r="H1815" t="b">
        <f t="shared" si="57"/>
        <v>1</v>
      </c>
    </row>
    <row r="1816" spans="1:8" x14ac:dyDescent="0.25">
      <c r="A1816" s="6">
        <v>12056</v>
      </c>
      <c r="B1816" s="9" t="s">
        <v>20821</v>
      </c>
      <c r="C1816" s="6" t="s">
        <v>1349</v>
      </c>
      <c r="D1816" s="11">
        <f t="shared" si="56"/>
        <v>23.46</v>
      </c>
      <c r="F1816" s="802">
        <v>23.46</v>
      </c>
      <c r="G1816" s="802">
        <v>23.46</v>
      </c>
      <c r="H1816" t="b">
        <f t="shared" si="57"/>
        <v>1</v>
      </c>
    </row>
    <row r="1817" spans="1:8" x14ac:dyDescent="0.25">
      <c r="A1817" s="4">
        <v>12057</v>
      </c>
      <c r="B1817" s="8" t="s">
        <v>20822</v>
      </c>
      <c r="C1817" s="4" t="s">
        <v>1349</v>
      </c>
      <c r="D1817" s="11">
        <f t="shared" si="56"/>
        <v>19.93</v>
      </c>
      <c r="F1817" s="803">
        <v>19.93</v>
      </c>
      <c r="G1817" s="803">
        <v>19.93</v>
      </c>
      <c r="H1817" t="b">
        <f t="shared" si="57"/>
        <v>1</v>
      </c>
    </row>
    <row r="1818" spans="1:8" x14ac:dyDescent="0.25">
      <c r="A1818" s="6">
        <v>12059</v>
      </c>
      <c r="B1818" s="9" t="s">
        <v>20823</v>
      </c>
      <c r="C1818" s="6" t="s">
        <v>1349</v>
      </c>
      <c r="D1818" s="11">
        <f t="shared" si="56"/>
        <v>6.99</v>
      </c>
      <c r="F1818" s="802">
        <v>6.99</v>
      </c>
      <c r="G1818" s="802">
        <v>6.99</v>
      </c>
      <c r="H1818" t="b">
        <f t="shared" si="57"/>
        <v>1</v>
      </c>
    </row>
    <row r="1819" spans="1:8" x14ac:dyDescent="0.25">
      <c r="A1819" s="4">
        <v>12060</v>
      </c>
      <c r="B1819" s="8" t="s">
        <v>20824</v>
      </c>
      <c r="C1819" s="4" t="s">
        <v>1349</v>
      </c>
      <c r="D1819" s="11">
        <f t="shared" si="56"/>
        <v>51.78</v>
      </c>
      <c r="F1819" s="803">
        <v>51.78</v>
      </c>
      <c r="G1819" s="803">
        <v>51.78</v>
      </c>
      <c r="H1819" t="b">
        <f t="shared" si="57"/>
        <v>1</v>
      </c>
    </row>
    <row r="1820" spans="1:8" x14ac:dyDescent="0.25">
      <c r="A1820" s="6">
        <v>12061</v>
      </c>
      <c r="B1820" s="9" t="s">
        <v>20825</v>
      </c>
      <c r="C1820" s="6" t="s">
        <v>1349</v>
      </c>
      <c r="D1820" s="11">
        <f t="shared" si="56"/>
        <v>31.62</v>
      </c>
      <c r="F1820" s="802">
        <v>31.62</v>
      </c>
      <c r="G1820" s="802">
        <v>31.62</v>
      </c>
      <c r="H1820" t="b">
        <f t="shared" si="57"/>
        <v>1</v>
      </c>
    </row>
    <row r="1821" spans="1:8" x14ac:dyDescent="0.25">
      <c r="A1821" s="4">
        <v>12062</v>
      </c>
      <c r="B1821" s="8" t="s">
        <v>20826</v>
      </c>
      <c r="C1821" s="4" t="s">
        <v>1349</v>
      </c>
      <c r="D1821" s="11">
        <f t="shared" si="56"/>
        <v>58.31</v>
      </c>
      <c r="F1821" s="803">
        <v>58.31</v>
      </c>
      <c r="G1821" s="803">
        <v>58.31</v>
      </c>
      <c r="H1821" t="b">
        <f t="shared" si="57"/>
        <v>1</v>
      </c>
    </row>
    <row r="1822" spans="1:8" x14ac:dyDescent="0.25">
      <c r="A1822" s="6">
        <v>2687</v>
      </c>
      <c r="B1822" s="9" t="s">
        <v>20827</v>
      </c>
      <c r="C1822" s="6" t="s">
        <v>1349</v>
      </c>
      <c r="D1822" s="11">
        <f t="shared" si="56"/>
        <v>2.02</v>
      </c>
      <c r="F1822" s="802">
        <v>2.02</v>
      </c>
      <c r="G1822" s="802">
        <v>2.02</v>
      </c>
      <c r="H1822" t="b">
        <f t="shared" si="57"/>
        <v>1</v>
      </c>
    </row>
    <row r="1823" spans="1:8" x14ac:dyDescent="0.25">
      <c r="A1823" s="4">
        <v>2689</v>
      </c>
      <c r="B1823" s="8" t="s">
        <v>20828</v>
      </c>
      <c r="C1823" s="4" t="s">
        <v>1349</v>
      </c>
      <c r="D1823" s="11">
        <f t="shared" si="56"/>
        <v>2.4</v>
      </c>
      <c r="F1823" s="803">
        <v>2.4</v>
      </c>
      <c r="G1823" s="803">
        <v>2.4</v>
      </c>
      <c r="H1823" t="b">
        <f t="shared" si="57"/>
        <v>1</v>
      </c>
    </row>
    <row r="1824" spans="1:8" x14ac:dyDescent="0.25">
      <c r="A1824" s="6">
        <v>2688</v>
      </c>
      <c r="B1824" s="9" t="s">
        <v>20829</v>
      </c>
      <c r="C1824" s="6" t="s">
        <v>1349</v>
      </c>
      <c r="D1824" s="11">
        <f t="shared" si="56"/>
        <v>2.6</v>
      </c>
      <c r="F1824" s="802">
        <v>2.6</v>
      </c>
      <c r="G1824" s="802">
        <v>2.6</v>
      </c>
      <c r="H1824" t="b">
        <f t="shared" si="57"/>
        <v>1</v>
      </c>
    </row>
    <row r="1825" spans="1:8" x14ac:dyDescent="0.25">
      <c r="A1825" s="4">
        <v>2690</v>
      </c>
      <c r="B1825" s="8" t="s">
        <v>20830</v>
      </c>
      <c r="C1825" s="4" t="s">
        <v>1349</v>
      </c>
      <c r="D1825" s="11">
        <f t="shared" si="56"/>
        <v>4.46</v>
      </c>
      <c r="F1825" s="803">
        <v>4.46</v>
      </c>
      <c r="G1825" s="803">
        <v>4.46</v>
      </c>
      <c r="H1825" t="b">
        <f t="shared" si="57"/>
        <v>1</v>
      </c>
    </row>
    <row r="1826" spans="1:8" x14ac:dyDescent="0.25">
      <c r="A1826" s="6">
        <v>39243</v>
      </c>
      <c r="B1826" s="9" t="s">
        <v>20831</v>
      </c>
      <c r="C1826" s="6" t="s">
        <v>1349</v>
      </c>
      <c r="D1826" s="11">
        <f t="shared" si="56"/>
        <v>2.94</v>
      </c>
      <c r="F1826" s="802">
        <v>2.94</v>
      </c>
      <c r="G1826" s="802">
        <v>2.94</v>
      </c>
      <c r="H1826" t="b">
        <f t="shared" si="57"/>
        <v>1</v>
      </c>
    </row>
    <row r="1827" spans="1:8" x14ac:dyDescent="0.25">
      <c r="A1827" s="4">
        <v>39244</v>
      </c>
      <c r="B1827" s="8" t="s">
        <v>20832</v>
      </c>
      <c r="C1827" s="4" t="s">
        <v>1349</v>
      </c>
      <c r="D1827" s="11">
        <f t="shared" si="56"/>
        <v>3.97</v>
      </c>
      <c r="F1827" s="803">
        <v>3.97</v>
      </c>
      <c r="G1827" s="803">
        <v>3.97</v>
      </c>
      <c r="H1827" t="b">
        <f t="shared" si="57"/>
        <v>1</v>
      </c>
    </row>
    <row r="1828" spans="1:8" x14ac:dyDescent="0.25">
      <c r="A1828" s="6">
        <v>39245</v>
      </c>
      <c r="B1828" s="9" t="s">
        <v>20833</v>
      </c>
      <c r="C1828" s="6" t="s">
        <v>1349</v>
      </c>
      <c r="D1828" s="11">
        <f t="shared" si="56"/>
        <v>7.64</v>
      </c>
      <c r="F1828" s="802">
        <v>7.64</v>
      </c>
      <c r="G1828" s="802">
        <v>7.64</v>
      </c>
      <c r="H1828" t="b">
        <f t="shared" si="57"/>
        <v>1</v>
      </c>
    </row>
    <row r="1829" spans="1:8" x14ac:dyDescent="0.25">
      <c r="A1829" s="4">
        <v>39254</v>
      </c>
      <c r="B1829" s="8" t="s">
        <v>20834</v>
      </c>
      <c r="C1829" s="4" t="s">
        <v>1349</v>
      </c>
      <c r="D1829" s="11">
        <f t="shared" si="56"/>
        <v>11.43</v>
      </c>
      <c r="F1829" s="803">
        <v>11.43</v>
      </c>
      <c r="G1829" s="803">
        <v>11.43</v>
      </c>
      <c r="H1829" t="b">
        <f t="shared" si="57"/>
        <v>1</v>
      </c>
    </row>
    <row r="1830" spans="1:8" x14ac:dyDescent="0.25">
      <c r="A1830" s="6">
        <v>39255</v>
      </c>
      <c r="B1830" s="9" t="s">
        <v>20835</v>
      </c>
      <c r="C1830" s="6" t="s">
        <v>1349</v>
      </c>
      <c r="D1830" s="11">
        <f t="shared" si="56"/>
        <v>21.15</v>
      </c>
      <c r="F1830" s="802">
        <v>21.15</v>
      </c>
      <c r="G1830" s="802">
        <v>21.15</v>
      </c>
      <c r="H1830" t="b">
        <f t="shared" si="57"/>
        <v>1</v>
      </c>
    </row>
    <row r="1831" spans="1:8" x14ac:dyDescent="0.25">
      <c r="A1831" s="4">
        <v>39253</v>
      </c>
      <c r="B1831" s="8" t="s">
        <v>20836</v>
      </c>
      <c r="C1831" s="4" t="s">
        <v>1349</v>
      </c>
      <c r="D1831" s="11">
        <f t="shared" si="56"/>
        <v>14.57</v>
      </c>
      <c r="F1831" s="803">
        <v>14.57</v>
      </c>
      <c r="G1831" s="803">
        <v>14.57</v>
      </c>
      <c r="H1831" t="b">
        <f t="shared" si="57"/>
        <v>1</v>
      </c>
    </row>
    <row r="1832" spans="1:8" ht="30" x14ac:dyDescent="0.25">
      <c r="A1832" s="6">
        <v>39246</v>
      </c>
      <c r="B1832" s="9" t="s">
        <v>20837</v>
      </c>
      <c r="C1832" s="6" t="s">
        <v>1349</v>
      </c>
      <c r="D1832" s="11">
        <f t="shared" si="56"/>
        <v>4.2699999999999996</v>
      </c>
      <c r="F1832" s="802">
        <v>4.2699999999999996</v>
      </c>
      <c r="G1832" s="802">
        <v>4.2699999999999996</v>
      </c>
      <c r="H1832" t="b">
        <f t="shared" si="57"/>
        <v>1</v>
      </c>
    </row>
    <row r="1833" spans="1:8" ht="30" x14ac:dyDescent="0.25">
      <c r="A1833" s="4">
        <v>39247</v>
      </c>
      <c r="B1833" s="8" t="s">
        <v>20838</v>
      </c>
      <c r="C1833" s="4" t="s">
        <v>1349</v>
      </c>
      <c r="D1833" s="11">
        <f t="shared" si="56"/>
        <v>3.73</v>
      </c>
      <c r="F1833" s="803">
        <v>3.73</v>
      </c>
      <c r="G1833" s="803">
        <v>3.73</v>
      </c>
      <c r="H1833" t="b">
        <f t="shared" si="57"/>
        <v>1</v>
      </c>
    </row>
    <row r="1834" spans="1:8" ht="30" x14ac:dyDescent="0.25">
      <c r="A1834" s="6">
        <v>2446</v>
      </c>
      <c r="B1834" s="9" t="s">
        <v>20839</v>
      </c>
      <c r="C1834" s="6" t="s">
        <v>1349</v>
      </c>
      <c r="D1834" s="11">
        <f t="shared" si="56"/>
        <v>6.14</v>
      </c>
      <c r="F1834" s="802">
        <v>6.14</v>
      </c>
      <c r="G1834" s="802">
        <v>6.14</v>
      </c>
      <c r="H1834" t="b">
        <f t="shared" si="57"/>
        <v>1</v>
      </c>
    </row>
    <row r="1835" spans="1:8" ht="30" x14ac:dyDescent="0.25">
      <c r="A1835" s="4">
        <v>2442</v>
      </c>
      <c r="B1835" s="8" t="s">
        <v>20840</v>
      </c>
      <c r="C1835" s="4" t="s">
        <v>1349</v>
      </c>
      <c r="D1835" s="11">
        <f t="shared" si="56"/>
        <v>8.6</v>
      </c>
      <c r="F1835" s="803">
        <v>8.6</v>
      </c>
      <c r="G1835" s="803">
        <v>8.6</v>
      </c>
      <c r="H1835" t="b">
        <f t="shared" si="57"/>
        <v>1</v>
      </c>
    </row>
    <row r="1836" spans="1:8" ht="30" x14ac:dyDescent="0.25">
      <c r="A1836" s="6">
        <v>39248</v>
      </c>
      <c r="B1836" s="9" t="s">
        <v>20841</v>
      </c>
      <c r="C1836" s="6" t="s">
        <v>1349</v>
      </c>
      <c r="D1836" s="11">
        <f t="shared" si="56"/>
        <v>11.99</v>
      </c>
      <c r="F1836" s="802">
        <v>11.99</v>
      </c>
      <c r="G1836" s="802">
        <v>11.99</v>
      </c>
      <c r="H1836" t="b">
        <f t="shared" si="57"/>
        <v>1</v>
      </c>
    </row>
    <row r="1837" spans="1:8" x14ac:dyDescent="0.25">
      <c r="A1837" s="4">
        <v>2438</v>
      </c>
      <c r="B1837" s="8" t="s">
        <v>20842</v>
      </c>
      <c r="C1837" s="4" t="s">
        <v>19143</v>
      </c>
      <c r="D1837" s="11">
        <f t="shared" si="56"/>
        <v>26.57</v>
      </c>
      <c r="F1837" s="803">
        <v>23.08</v>
      </c>
      <c r="G1837" s="803">
        <v>26.57</v>
      </c>
      <c r="H1837" t="b">
        <f t="shared" si="57"/>
        <v>0</v>
      </c>
    </row>
    <row r="1838" spans="1:8" x14ac:dyDescent="0.25">
      <c r="A1838" s="6">
        <v>40922</v>
      </c>
      <c r="B1838" s="9" t="s">
        <v>20843</v>
      </c>
      <c r="C1838" s="6" t="s">
        <v>19145</v>
      </c>
      <c r="D1838" s="11">
        <f t="shared" si="56"/>
        <v>4676.58</v>
      </c>
      <c r="F1838" s="802">
        <v>4055.96</v>
      </c>
      <c r="G1838" s="802">
        <v>4676.58</v>
      </c>
      <c r="H1838" t="b">
        <f t="shared" si="57"/>
        <v>0</v>
      </c>
    </row>
    <row r="1839" spans="1:8" ht="30" x14ac:dyDescent="0.25">
      <c r="A1839" s="4">
        <v>36486</v>
      </c>
      <c r="B1839" s="8" t="s">
        <v>20844</v>
      </c>
      <c r="C1839" s="4" t="s">
        <v>18997</v>
      </c>
      <c r="D1839" s="11">
        <f t="shared" si="56"/>
        <v>70127.199999999997</v>
      </c>
      <c r="F1839" s="803">
        <v>70127.199999999997</v>
      </c>
      <c r="G1839" s="803">
        <v>70127.199999999997</v>
      </c>
      <c r="H1839" t="b">
        <f t="shared" si="57"/>
        <v>1</v>
      </c>
    </row>
    <row r="1840" spans="1:8" ht="30" x14ac:dyDescent="0.25">
      <c r="A1840" s="6">
        <v>37777</v>
      </c>
      <c r="B1840" s="9" t="s">
        <v>20845</v>
      </c>
      <c r="C1840" s="6" t="s">
        <v>18997</v>
      </c>
      <c r="D1840" s="11">
        <f t="shared" si="56"/>
        <v>330157.49</v>
      </c>
      <c r="F1840" s="802">
        <v>330157.49</v>
      </c>
      <c r="G1840" s="802">
        <v>330157.49</v>
      </c>
      <c r="H1840" t="b">
        <f t="shared" si="57"/>
        <v>1</v>
      </c>
    </row>
    <row r="1841" spans="1:8" x14ac:dyDescent="0.25">
      <c r="A1841" s="4">
        <v>12624</v>
      </c>
      <c r="B1841" s="8" t="s">
        <v>20846</v>
      </c>
      <c r="C1841" s="4" t="s">
        <v>18997</v>
      </c>
      <c r="D1841" s="11">
        <f t="shared" si="56"/>
        <v>28.65</v>
      </c>
      <c r="F1841" s="803">
        <v>28.65</v>
      </c>
      <c r="G1841" s="803">
        <v>28.65</v>
      </c>
      <c r="H1841" t="b">
        <f t="shared" si="57"/>
        <v>1</v>
      </c>
    </row>
    <row r="1842" spans="1:8" x14ac:dyDescent="0.25">
      <c r="A1842" s="6">
        <v>517</v>
      </c>
      <c r="B1842" s="9" t="s">
        <v>20847</v>
      </c>
      <c r="C1842" s="6" t="s">
        <v>19046</v>
      </c>
      <c r="D1842" s="11">
        <f t="shared" si="56"/>
        <v>15.31</v>
      </c>
      <c r="F1842" s="802">
        <v>15.31</v>
      </c>
      <c r="G1842" s="802">
        <v>15.31</v>
      </c>
      <c r="H1842" t="b">
        <f t="shared" si="57"/>
        <v>1</v>
      </c>
    </row>
    <row r="1843" spans="1:8" x14ac:dyDescent="0.25">
      <c r="A1843" s="4">
        <v>37534</v>
      </c>
      <c r="B1843" s="8" t="s">
        <v>20848</v>
      </c>
      <c r="C1843" s="4" t="s">
        <v>19044</v>
      </c>
      <c r="D1843" s="11">
        <f t="shared" si="56"/>
        <v>18.52</v>
      </c>
      <c r="F1843" s="803">
        <v>18.52</v>
      </c>
      <c r="G1843" s="803">
        <v>18.52</v>
      </c>
      <c r="H1843" t="b">
        <f t="shared" si="57"/>
        <v>1</v>
      </c>
    </row>
    <row r="1844" spans="1:8" x14ac:dyDescent="0.25">
      <c r="A1844" s="6">
        <v>37535</v>
      </c>
      <c r="B1844" s="9" t="s">
        <v>20849</v>
      </c>
      <c r="C1844" s="6" t="s">
        <v>19044</v>
      </c>
      <c r="D1844" s="11">
        <f t="shared" si="56"/>
        <v>18.52</v>
      </c>
      <c r="F1844" s="802">
        <v>18.52</v>
      </c>
      <c r="G1844" s="802">
        <v>18.52</v>
      </c>
      <c r="H1844" t="b">
        <f t="shared" si="57"/>
        <v>1</v>
      </c>
    </row>
    <row r="1845" spans="1:8" x14ac:dyDescent="0.25">
      <c r="A1845" s="4">
        <v>37533</v>
      </c>
      <c r="B1845" s="8" t="s">
        <v>20850</v>
      </c>
      <c r="C1845" s="4" t="s">
        <v>19044</v>
      </c>
      <c r="D1845" s="11">
        <f t="shared" si="56"/>
        <v>18.52</v>
      </c>
      <c r="F1845" s="803">
        <v>18.52</v>
      </c>
      <c r="G1845" s="803">
        <v>18.52</v>
      </c>
      <c r="H1845" t="b">
        <f t="shared" si="57"/>
        <v>1</v>
      </c>
    </row>
    <row r="1846" spans="1:8" x14ac:dyDescent="0.25">
      <c r="A1846" s="6">
        <v>37537</v>
      </c>
      <c r="B1846" s="9" t="s">
        <v>20851</v>
      </c>
      <c r="C1846" s="6" t="s">
        <v>19044</v>
      </c>
      <c r="D1846" s="11">
        <f t="shared" si="56"/>
        <v>14.02</v>
      </c>
      <c r="F1846" s="802">
        <v>14.02</v>
      </c>
      <c r="G1846" s="802">
        <v>14.02</v>
      </c>
      <c r="H1846" t="b">
        <f t="shared" si="57"/>
        <v>1</v>
      </c>
    </row>
    <row r="1847" spans="1:8" x14ac:dyDescent="0.25">
      <c r="A1847" s="4">
        <v>37536</v>
      </c>
      <c r="B1847" s="8" t="s">
        <v>20852</v>
      </c>
      <c r="C1847" s="4" t="s">
        <v>19044</v>
      </c>
      <c r="D1847" s="11">
        <f t="shared" si="56"/>
        <v>14.02</v>
      </c>
      <c r="F1847" s="803">
        <v>14.02</v>
      </c>
      <c r="G1847" s="803">
        <v>14.02</v>
      </c>
      <c r="H1847" t="b">
        <f t="shared" si="57"/>
        <v>1</v>
      </c>
    </row>
    <row r="1848" spans="1:8" x14ac:dyDescent="0.25">
      <c r="A1848" s="6">
        <v>37532</v>
      </c>
      <c r="B1848" s="9" t="s">
        <v>20853</v>
      </c>
      <c r="C1848" s="6" t="s">
        <v>19044</v>
      </c>
      <c r="D1848" s="11">
        <f t="shared" si="56"/>
        <v>14.02</v>
      </c>
      <c r="F1848" s="802">
        <v>14.02</v>
      </c>
      <c r="G1848" s="802">
        <v>14.02</v>
      </c>
      <c r="H1848" t="b">
        <f t="shared" si="57"/>
        <v>1</v>
      </c>
    </row>
    <row r="1849" spans="1:8" x14ac:dyDescent="0.25">
      <c r="A1849" s="4">
        <v>2696</v>
      </c>
      <c r="B1849" s="8" t="s">
        <v>20854</v>
      </c>
      <c r="C1849" s="4" t="s">
        <v>19143</v>
      </c>
      <c r="D1849" s="11">
        <f t="shared" si="56"/>
        <v>20.47</v>
      </c>
      <c r="F1849" s="803">
        <v>17.78</v>
      </c>
      <c r="G1849" s="803">
        <v>20.47</v>
      </c>
      <c r="H1849" t="b">
        <f t="shared" si="57"/>
        <v>0</v>
      </c>
    </row>
    <row r="1850" spans="1:8" x14ac:dyDescent="0.25">
      <c r="A1850" s="6">
        <v>40928</v>
      </c>
      <c r="B1850" s="9" t="s">
        <v>20855</v>
      </c>
      <c r="C1850" s="6" t="s">
        <v>19145</v>
      </c>
      <c r="D1850" s="11">
        <f t="shared" si="56"/>
        <v>3602.41</v>
      </c>
      <c r="F1850" s="802">
        <v>3124.34</v>
      </c>
      <c r="G1850" s="802">
        <v>3602.41</v>
      </c>
      <c r="H1850" t="b">
        <f t="shared" si="57"/>
        <v>0</v>
      </c>
    </row>
    <row r="1851" spans="1:8" x14ac:dyDescent="0.25">
      <c r="A1851" s="4">
        <v>4083</v>
      </c>
      <c r="B1851" s="8" t="s">
        <v>20856</v>
      </c>
      <c r="C1851" s="4" t="s">
        <v>19143</v>
      </c>
      <c r="D1851" s="11">
        <f t="shared" si="56"/>
        <v>26.47</v>
      </c>
      <c r="F1851" s="803">
        <v>22.99</v>
      </c>
      <c r="G1851" s="803">
        <v>26.47</v>
      </c>
      <c r="H1851" t="b">
        <f t="shared" si="57"/>
        <v>0</v>
      </c>
    </row>
    <row r="1852" spans="1:8" x14ac:dyDescent="0.25">
      <c r="A1852" s="6">
        <v>40818</v>
      </c>
      <c r="B1852" s="9" t="s">
        <v>20857</v>
      </c>
      <c r="C1852" s="6" t="s">
        <v>19145</v>
      </c>
      <c r="D1852" s="11">
        <f t="shared" si="56"/>
        <v>4657.66</v>
      </c>
      <c r="F1852" s="802">
        <v>4039.55</v>
      </c>
      <c r="G1852" s="802">
        <v>4657.66</v>
      </c>
      <c r="H1852" t="b">
        <f t="shared" si="57"/>
        <v>0</v>
      </c>
    </row>
    <row r="1853" spans="1:8" x14ac:dyDescent="0.25">
      <c r="A1853" s="4">
        <v>43146</v>
      </c>
      <c r="B1853" s="8" t="s">
        <v>20858</v>
      </c>
      <c r="C1853" s="4" t="s">
        <v>19044</v>
      </c>
      <c r="D1853" s="11">
        <f t="shared" si="56"/>
        <v>8.9499999999999993</v>
      </c>
      <c r="F1853" s="803">
        <v>8.9499999999999993</v>
      </c>
      <c r="G1853" s="803">
        <v>8.9499999999999993</v>
      </c>
      <c r="H1853" t="b">
        <f t="shared" si="57"/>
        <v>1</v>
      </c>
    </row>
    <row r="1854" spans="1:8" x14ac:dyDescent="0.25">
      <c r="A1854" s="6">
        <v>2705</v>
      </c>
      <c r="B1854" s="9" t="s">
        <v>20859</v>
      </c>
      <c r="C1854" s="6" t="s">
        <v>20860</v>
      </c>
      <c r="D1854" s="11">
        <f t="shared" si="56"/>
        <v>1.07</v>
      </c>
      <c r="F1854" s="802">
        <v>1.07</v>
      </c>
      <c r="G1854" s="802">
        <v>1.07</v>
      </c>
      <c r="H1854" t="b">
        <f t="shared" si="57"/>
        <v>1</v>
      </c>
    </row>
    <row r="1855" spans="1:8" x14ac:dyDescent="0.25">
      <c r="A1855" s="4">
        <v>14250</v>
      </c>
      <c r="B1855" s="8" t="s">
        <v>20861</v>
      </c>
      <c r="C1855" s="4" t="s">
        <v>20860</v>
      </c>
      <c r="D1855" s="11">
        <f t="shared" si="56"/>
        <v>1.0900000000000001</v>
      </c>
      <c r="F1855" s="803">
        <v>1.0900000000000001</v>
      </c>
      <c r="G1855" s="803">
        <v>1.0900000000000001</v>
      </c>
      <c r="H1855" t="b">
        <f t="shared" si="57"/>
        <v>1</v>
      </c>
    </row>
    <row r="1856" spans="1:8" x14ac:dyDescent="0.25">
      <c r="A1856" s="6">
        <v>11683</v>
      </c>
      <c r="B1856" s="9" t="s">
        <v>20862</v>
      </c>
      <c r="C1856" s="6" t="s">
        <v>18997</v>
      </c>
      <c r="D1856" s="11">
        <f t="shared" si="56"/>
        <v>41.92</v>
      </c>
      <c r="F1856" s="802">
        <v>41.92</v>
      </c>
      <c r="G1856" s="802">
        <v>41.92</v>
      </c>
      <c r="H1856" t="b">
        <f t="shared" si="57"/>
        <v>1</v>
      </c>
    </row>
    <row r="1857" spans="1:8" x14ac:dyDescent="0.25">
      <c r="A1857" s="4">
        <v>11684</v>
      </c>
      <c r="B1857" s="8" t="s">
        <v>20863</v>
      </c>
      <c r="C1857" s="4" t="s">
        <v>18997</v>
      </c>
      <c r="D1857" s="11">
        <f t="shared" si="56"/>
        <v>45.88</v>
      </c>
      <c r="F1857" s="803">
        <v>45.88</v>
      </c>
      <c r="G1857" s="803">
        <v>45.88</v>
      </c>
      <c r="H1857" t="b">
        <f t="shared" si="57"/>
        <v>1</v>
      </c>
    </row>
    <row r="1858" spans="1:8" x14ac:dyDescent="0.25">
      <c r="A1858" s="6">
        <v>6141</v>
      </c>
      <c r="B1858" s="9" t="s">
        <v>20864</v>
      </c>
      <c r="C1858" s="6" t="s">
        <v>18997</v>
      </c>
      <c r="D1858" s="11">
        <f t="shared" si="56"/>
        <v>6.96</v>
      </c>
      <c r="F1858" s="802">
        <v>6.96</v>
      </c>
      <c r="G1858" s="802">
        <v>6.96</v>
      </c>
      <c r="H1858" t="b">
        <f t="shared" si="57"/>
        <v>1</v>
      </c>
    </row>
    <row r="1859" spans="1:8" x14ac:dyDescent="0.25">
      <c r="A1859" s="4">
        <v>11681</v>
      </c>
      <c r="B1859" s="8" t="s">
        <v>20865</v>
      </c>
      <c r="C1859" s="4" t="s">
        <v>18997</v>
      </c>
      <c r="D1859" s="11">
        <f t="shared" ref="D1859:D1922" si="58">IF($J$2=$F$1,F1859,G1859)</f>
        <v>8.77</v>
      </c>
      <c r="F1859" s="803">
        <v>8.77</v>
      </c>
      <c r="G1859" s="803">
        <v>8.77</v>
      </c>
      <c r="H1859" t="b">
        <f t="shared" ref="H1859:H1922" si="59">F1859=G1859</f>
        <v>1</v>
      </c>
    </row>
    <row r="1860" spans="1:8" x14ac:dyDescent="0.25">
      <c r="A1860" s="6">
        <v>2706</v>
      </c>
      <c r="B1860" s="9" t="s">
        <v>20866</v>
      </c>
      <c r="C1860" s="6" t="s">
        <v>19143</v>
      </c>
      <c r="D1860" s="11">
        <f t="shared" si="58"/>
        <v>112.83</v>
      </c>
      <c r="F1860" s="802">
        <v>97.99</v>
      </c>
      <c r="G1860" s="802">
        <v>112.83</v>
      </c>
      <c r="H1860" t="b">
        <f t="shared" si="59"/>
        <v>0</v>
      </c>
    </row>
    <row r="1861" spans="1:8" x14ac:dyDescent="0.25">
      <c r="A1861" s="4">
        <v>40811</v>
      </c>
      <c r="B1861" s="8" t="s">
        <v>20867</v>
      </c>
      <c r="C1861" s="4" t="s">
        <v>19145</v>
      </c>
      <c r="D1861" s="11">
        <f t="shared" si="58"/>
        <v>19849.650000000001</v>
      </c>
      <c r="F1861" s="803">
        <v>17215.43</v>
      </c>
      <c r="G1861" s="803">
        <v>19849.650000000001</v>
      </c>
      <c r="H1861" t="b">
        <f t="shared" si="59"/>
        <v>0</v>
      </c>
    </row>
    <row r="1862" spans="1:8" x14ac:dyDescent="0.25">
      <c r="A1862" s="6">
        <v>2707</v>
      </c>
      <c r="B1862" s="9" t="s">
        <v>20868</v>
      </c>
      <c r="C1862" s="6" t="s">
        <v>19143</v>
      </c>
      <c r="D1862" s="11">
        <f t="shared" si="58"/>
        <v>119.11</v>
      </c>
      <c r="F1862" s="802">
        <v>103.46</v>
      </c>
      <c r="G1862" s="802">
        <v>119.11</v>
      </c>
      <c r="H1862" t="b">
        <f t="shared" si="59"/>
        <v>0</v>
      </c>
    </row>
    <row r="1863" spans="1:8" x14ac:dyDescent="0.25">
      <c r="A1863" s="4">
        <v>40813</v>
      </c>
      <c r="B1863" s="8" t="s">
        <v>20869</v>
      </c>
      <c r="C1863" s="4" t="s">
        <v>19145</v>
      </c>
      <c r="D1863" s="11">
        <f t="shared" si="58"/>
        <v>20956.8</v>
      </c>
      <c r="F1863" s="803">
        <v>18175.66</v>
      </c>
      <c r="G1863" s="803">
        <v>20956.8</v>
      </c>
      <c r="H1863" t="b">
        <f t="shared" si="59"/>
        <v>0</v>
      </c>
    </row>
    <row r="1864" spans="1:8" x14ac:dyDescent="0.25">
      <c r="A1864" s="6">
        <v>2708</v>
      </c>
      <c r="B1864" s="9" t="s">
        <v>20870</v>
      </c>
      <c r="C1864" s="6" t="s">
        <v>19143</v>
      </c>
      <c r="D1864" s="11">
        <f t="shared" si="58"/>
        <v>142.05000000000001</v>
      </c>
      <c r="F1864" s="802">
        <v>123.38</v>
      </c>
      <c r="G1864" s="802">
        <v>142.05000000000001</v>
      </c>
      <c r="H1864" t="b">
        <f t="shared" si="59"/>
        <v>0</v>
      </c>
    </row>
    <row r="1865" spans="1:8" x14ac:dyDescent="0.25">
      <c r="A1865" s="4">
        <v>40814</v>
      </c>
      <c r="B1865" s="8" t="s">
        <v>20871</v>
      </c>
      <c r="C1865" s="4" t="s">
        <v>19145</v>
      </c>
      <c r="D1865" s="11">
        <f t="shared" si="58"/>
        <v>24992.91</v>
      </c>
      <c r="F1865" s="803">
        <v>21676.14</v>
      </c>
      <c r="G1865" s="803">
        <v>24992.91</v>
      </c>
      <c r="H1865" t="b">
        <f t="shared" si="59"/>
        <v>0</v>
      </c>
    </row>
    <row r="1866" spans="1:8" x14ac:dyDescent="0.25">
      <c r="A1866" s="6">
        <v>38403</v>
      </c>
      <c r="B1866" s="9" t="s">
        <v>20872</v>
      </c>
      <c r="C1866" s="6" t="s">
        <v>18997</v>
      </c>
      <c r="D1866" s="11">
        <f t="shared" si="58"/>
        <v>71.040000000000006</v>
      </c>
      <c r="F1866" s="802">
        <v>71.040000000000006</v>
      </c>
      <c r="G1866" s="802">
        <v>71.040000000000006</v>
      </c>
      <c r="H1866" t="b">
        <f t="shared" si="59"/>
        <v>1</v>
      </c>
    </row>
    <row r="1867" spans="1:8" x14ac:dyDescent="0.25">
      <c r="A1867" s="4">
        <v>43482</v>
      </c>
      <c r="B1867" s="8" t="s">
        <v>20873</v>
      </c>
      <c r="C1867" s="4" t="s">
        <v>19143</v>
      </c>
      <c r="D1867" s="11">
        <f t="shared" si="58"/>
        <v>0.79</v>
      </c>
      <c r="F1867" s="803">
        <v>0.79</v>
      </c>
      <c r="G1867" s="803">
        <v>0.79</v>
      </c>
      <c r="H1867" t="b">
        <f t="shared" si="59"/>
        <v>1</v>
      </c>
    </row>
    <row r="1868" spans="1:8" x14ac:dyDescent="0.25">
      <c r="A1868" s="6">
        <v>43494</v>
      </c>
      <c r="B1868" s="9" t="s">
        <v>20874</v>
      </c>
      <c r="C1868" s="6" t="s">
        <v>19145</v>
      </c>
      <c r="D1868" s="11">
        <f t="shared" si="58"/>
        <v>148.04</v>
      </c>
      <c r="F1868" s="802">
        <v>148.04</v>
      </c>
      <c r="G1868" s="802">
        <v>148.04</v>
      </c>
      <c r="H1868" t="b">
        <f t="shared" si="59"/>
        <v>1</v>
      </c>
    </row>
    <row r="1869" spans="1:8" x14ac:dyDescent="0.25">
      <c r="A1869" s="4">
        <v>43483</v>
      </c>
      <c r="B1869" s="8" t="s">
        <v>20875</v>
      </c>
      <c r="C1869" s="4" t="s">
        <v>19143</v>
      </c>
      <c r="D1869" s="11">
        <f t="shared" si="58"/>
        <v>1.43</v>
      </c>
      <c r="F1869" s="803">
        <v>1.43</v>
      </c>
      <c r="G1869" s="803">
        <v>1.43</v>
      </c>
      <c r="H1869" t="b">
        <f t="shared" si="59"/>
        <v>1</v>
      </c>
    </row>
    <row r="1870" spans="1:8" x14ac:dyDescent="0.25">
      <c r="A1870" s="6">
        <v>43495</v>
      </c>
      <c r="B1870" s="9" t="s">
        <v>20876</v>
      </c>
      <c r="C1870" s="6" t="s">
        <v>19145</v>
      </c>
      <c r="D1870" s="11">
        <f t="shared" si="58"/>
        <v>269.97000000000003</v>
      </c>
      <c r="F1870" s="802">
        <v>269.97000000000003</v>
      </c>
      <c r="G1870" s="802">
        <v>269.97000000000003</v>
      </c>
      <c r="H1870" t="b">
        <f t="shared" si="59"/>
        <v>1</v>
      </c>
    </row>
    <row r="1871" spans="1:8" x14ac:dyDescent="0.25">
      <c r="A1871" s="4">
        <v>43484</v>
      </c>
      <c r="B1871" s="8" t="s">
        <v>20877</v>
      </c>
      <c r="C1871" s="4" t="s">
        <v>19143</v>
      </c>
      <c r="D1871" s="11">
        <f t="shared" si="58"/>
        <v>1.2</v>
      </c>
      <c r="F1871" s="803">
        <v>1.2</v>
      </c>
      <c r="G1871" s="803">
        <v>1.2</v>
      </c>
      <c r="H1871" t="b">
        <f t="shared" si="59"/>
        <v>1</v>
      </c>
    </row>
    <row r="1872" spans="1:8" x14ac:dyDescent="0.25">
      <c r="A1872" s="6">
        <v>43496</v>
      </c>
      <c r="B1872" s="9" t="s">
        <v>20878</v>
      </c>
      <c r="C1872" s="6" t="s">
        <v>19145</v>
      </c>
      <c r="D1872" s="11">
        <f t="shared" si="58"/>
        <v>226.41</v>
      </c>
      <c r="F1872" s="802">
        <v>226.41</v>
      </c>
      <c r="G1872" s="802">
        <v>226.41</v>
      </c>
      <c r="H1872" t="b">
        <f t="shared" si="59"/>
        <v>1</v>
      </c>
    </row>
    <row r="1873" spans="1:8" x14ac:dyDescent="0.25">
      <c r="A1873" s="4">
        <v>43485</v>
      </c>
      <c r="B1873" s="8" t="s">
        <v>20879</v>
      </c>
      <c r="C1873" s="4" t="s">
        <v>19143</v>
      </c>
      <c r="D1873" s="11">
        <f t="shared" si="58"/>
        <v>1.06</v>
      </c>
      <c r="F1873" s="803">
        <v>1.06</v>
      </c>
      <c r="G1873" s="803">
        <v>1.06</v>
      </c>
      <c r="H1873" t="b">
        <f t="shared" si="59"/>
        <v>1</v>
      </c>
    </row>
    <row r="1874" spans="1:8" x14ac:dyDescent="0.25">
      <c r="A1874" s="6">
        <v>43497</v>
      </c>
      <c r="B1874" s="9" t="s">
        <v>20880</v>
      </c>
      <c r="C1874" s="6" t="s">
        <v>19145</v>
      </c>
      <c r="D1874" s="11">
        <f t="shared" si="58"/>
        <v>199.2</v>
      </c>
      <c r="F1874" s="802">
        <v>199.2</v>
      </c>
      <c r="G1874" s="802">
        <v>199.2</v>
      </c>
      <c r="H1874" t="b">
        <f t="shared" si="59"/>
        <v>1</v>
      </c>
    </row>
    <row r="1875" spans="1:8" x14ac:dyDescent="0.25">
      <c r="A1875" s="4">
        <v>43487</v>
      </c>
      <c r="B1875" s="8" t="s">
        <v>20881</v>
      </c>
      <c r="C1875" s="4" t="s">
        <v>19143</v>
      </c>
      <c r="D1875" s="11">
        <f t="shared" si="58"/>
        <v>1.25</v>
      </c>
      <c r="F1875" s="803">
        <v>1.25</v>
      </c>
      <c r="G1875" s="803">
        <v>1.25</v>
      </c>
      <c r="H1875" t="b">
        <f t="shared" si="59"/>
        <v>1</v>
      </c>
    </row>
    <row r="1876" spans="1:8" x14ac:dyDescent="0.25">
      <c r="A1876" s="6">
        <v>43499</v>
      </c>
      <c r="B1876" s="9" t="s">
        <v>20882</v>
      </c>
      <c r="C1876" s="6" t="s">
        <v>19145</v>
      </c>
      <c r="D1876" s="11">
        <f t="shared" si="58"/>
        <v>236.16</v>
      </c>
      <c r="F1876" s="802">
        <v>236.16</v>
      </c>
      <c r="G1876" s="802">
        <v>236.16</v>
      </c>
      <c r="H1876" t="b">
        <f t="shared" si="59"/>
        <v>1</v>
      </c>
    </row>
    <row r="1877" spans="1:8" x14ac:dyDescent="0.25">
      <c r="A1877" s="4">
        <v>43486</v>
      </c>
      <c r="B1877" s="8" t="s">
        <v>20883</v>
      </c>
      <c r="C1877" s="4" t="s">
        <v>19143</v>
      </c>
      <c r="D1877" s="11">
        <f t="shared" si="58"/>
        <v>0.74</v>
      </c>
      <c r="F1877" s="803">
        <v>0.74</v>
      </c>
      <c r="G1877" s="803">
        <v>0.74</v>
      </c>
      <c r="H1877" t="b">
        <f t="shared" si="59"/>
        <v>1</v>
      </c>
    </row>
    <row r="1878" spans="1:8" x14ac:dyDescent="0.25">
      <c r="A1878" s="6">
        <v>43498</v>
      </c>
      <c r="B1878" s="9" t="s">
        <v>20884</v>
      </c>
      <c r="C1878" s="6" t="s">
        <v>19145</v>
      </c>
      <c r="D1878" s="11">
        <f t="shared" si="58"/>
        <v>140.22999999999999</v>
      </c>
      <c r="F1878" s="802">
        <v>140.22999999999999</v>
      </c>
      <c r="G1878" s="802">
        <v>140.22999999999999</v>
      </c>
      <c r="H1878" t="b">
        <f t="shared" si="59"/>
        <v>1</v>
      </c>
    </row>
    <row r="1879" spans="1:8" x14ac:dyDescent="0.25">
      <c r="A1879" s="4">
        <v>43488</v>
      </c>
      <c r="B1879" s="8" t="s">
        <v>20885</v>
      </c>
      <c r="C1879" s="4" t="s">
        <v>19143</v>
      </c>
      <c r="D1879" s="11">
        <f t="shared" si="58"/>
        <v>0.86</v>
      </c>
      <c r="F1879" s="803">
        <v>0.86</v>
      </c>
      <c r="G1879" s="803">
        <v>0.86</v>
      </c>
      <c r="H1879" t="b">
        <f t="shared" si="59"/>
        <v>1</v>
      </c>
    </row>
    <row r="1880" spans="1:8" x14ac:dyDescent="0.25">
      <c r="A1880" s="6">
        <v>43500</v>
      </c>
      <c r="B1880" s="9" t="s">
        <v>20886</v>
      </c>
      <c r="C1880" s="6" t="s">
        <v>19145</v>
      </c>
      <c r="D1880" s="11">
        <f t="shared" si="58"/>
        <v>162.97</v>
      </c>
      <c r="F1880" s="802">
        <v>162.97</v>
      </c>
      <c r="G1880" s="802">
        <v>162.97</v>
      </c>
      <c r="H1880" t="b">
        <f t="shared" si="59"/>
        <v>1</v>
      </c>
    </row>
    <row r="1881" spans="1:8" x14ac:dyDescent="0.25">
      <c r="A1881" s="4">
        <v>43489</v>
      </c>
      <c r="B1881" s="8" t="s">
        <v>20887</v>
      </c>
      <c r="C1881" s="4" t="s">
        <v>19143</v>
      </c>
      <c r="D1881" s="11">
        <f t="shared" si="58"/>
        <v>1.24</v>
      </c>
      <c r="F1881" s="803">
        <v>1.24</v>
      </c>
      <c r="G1881" s="803">
        <v>1.24</v>
      </c>
      <c r="H1881" t="b">
        <f t="shared" si="59"/>
        <v>1</v>
      </c>
    </row>
    <row r="1882" spans="1:8" x14ac:dyDescent="0.25">
      <c r="A1882" s="6">
        <v>43501</v>
      </c>
      <c r="B1882" s="9" t="s">
        <v>20888</v>
      </c>
      <c r="C1882" s="6" t="s">
        <v>19145</v>
      </c>
      <c r="D1882" s="11">
        <f t="shared" si="58"/>
        <v>233.35</v>
      </c>
      <c r="F1882" s="802">
        <v>233.35</v>
      </c>
      <c r="G1882" s="802">
        <v>233.35</v>
      </c>
      <c r="H1882" t="b">
        <f t="shared" si="59"/>
        <v>1</v>
      </c>
    </row>
    <row r="1883" spans="1:8" x14ac:dyDescent="0.25">
      <c r="A1883" s="4">
        <v>43490</v>
      </c>
      <c r="B1883" s="8" t="s">
        <v>20889</v>
      </c>
      <c r="C1883" s="4" t="s">
        <v>19143</v>
      </c>
      <c r="D1883" s="11">
        <f t="shared" si="58"/>
        <v>1.73</v>
      </c>
      <c r="F1883" s="803">
        <v>1.73</v>
      </c>
      <c r="G1883" s="803">
        <v>1.73</v>
      </c>
      <c r="H1883" t="b">
        <f t="shared" si="59"/>
        <v>1</v>
      </c>
    </row>
    <row r="1884" spans="1:8" x14ac:dyDescent="0.25">
      <c r="A1884" s="6">
        <v>43502</v>
      </c>
      <c r="B1884" s="9" t="s">
        <v>20890</v>
      </c>
      <c r="C1884" s="6" t="s">
        <v>19145</v>
      </c>
      <c r="D1884" s="11">
        <f t="shared" si="58"/>
        <v>325.51</v>
      </c>
      <c r="F1884" s="802">
        <v>325.51</v>
      </c>
      <c r="G1884" s="802">
        <v>325.51</v>
      </c>
      <c r="H1884" t="b">
        <f t="shared" si="59"/>
        <v>1</v>
      </c>
    </row>
    <row r="1885" spans="1:8" x14ac:dyDescent="0.25">
      <c r="A1885" s="4">
        <v>43491</v>
      </c>
      <c r="B1885" s="8" t="s">
        <v>20891</v>
      </c>
      <c r="C1885" s="4" t="s">
        <v>19143</v>
      </c>
      <c r="D1885" s="11">
        <f t="shared" si="58"/>
        <v>1.33</v>
      </c>
      <c r="F1885" s="803">
        <v>1.33</v>
      </c>
      <c r="G1885" s="803">
        <v>1.33</v>
      </c>
      <c r="H1885" t="b">
        <f t="shared" si="59"/>
        <v>1</v>
      </c>
    </row>
    <row r="1886" spans="1:8" x14ac:dyDescent="0.25">
      <c r="A1886" s="6">
        <v>43503</v>
      </c>
      <c r="B1886" s="9" t="s">
        <v>20892</v>
      </c>
      <c r="C1886" s="6" t="s">
        <v>19145</v>
      </c>
      <c r="D1886" s="11">
        <f t="shared" si="58"/>
        <v>250.24</v>
      </c>
      <c r="F1886" s="802">
        <v>250.24</v>
      </c>
      <c r="G1886" s="802">
        <v>250.24</v>
      </c>
      <c r="H1886" t="b">
        <f t="shared" si="59"/>
        <v>1</v>
      </c>
    </row>
    <row r="1887" spans="1:8" x14ac:dyDescent="0.25">
      <c r="A1887" s="4">
        <v>43492</v>
      </c>
      <c r="B1887" s="8" t="s">
        <v>20893</v>
      </c>
      <c r="C1887" s="4" t="s">
        <v>19143</v>
      </c>
      <c r="D1887" s="11">
        <f t="shared" si="58"/>
        <v>1.79</v>
      </c>
      <c r="F1887" s="803">
        <v>1.79</v>
      </c>
      <c r="G1887" s="803">
        <v>1.79</v>
      </c>
      <c r="H1887" t="b">
        <f t="shared" si="59"/>
        <v>1</v>
      </c>
    </row>
    <row r="1888" spans="1:8" x14ac:dyDescent="0.25">
      <c r="A1888" s="6">
        <v>43504</v>
      </c>
      <c r="B1888" s="9" t="s">
        <v>20894</v>
      </c>
      <c r="C1888" s="6" t="s">
        <v>19145</v>
      </c>
      <c r="D1888" s="11">
        <f t="shared" si="58"/>
        <v>337.87</v>
      </c>
      <c r="F1888" s="802">
        <v>337.87</v>
      </c>
      <c r="G1888" s="802">
        <v>337.87</v>
      </c>
      <c r="H1888" t="b">
        <f t="shared" si="59"/>
        <v>1</v>
      </c>
    </row>
    <row r="1889" spans="1:8" x14ac:dyDescent="0.25">
      <c r="A1889" s="4">
        <v>43493</v>
      </c>
      <c r="B1889" s="8" t="s">
        <v>20895</v>
      </c>
      <c r="C1889" s="4" t="s">
        <v>19143</v>
      </c>
      <c r="D1889" s="11">
        <f t="shared" si="58"/>
        <v>0.71</v>
      </c>
      <c r="F1889" s="803">
        <v>0.71</v>
      </c>
      <c r="G1889" s="803">
        <v>0.71</v>
      </c>
      <c r="H1889" t="b">
        <f t="shared" si="59"/>
        <v>1</v>
      </c>
    </row>
    <row r="1890" spans="1:8" x14ac:dyDescent="0.25">
      <c r="A1890" s="6">
        <v>43505</v>
      </c>
      <c r="B1890" s="9" t="s">
        <v>20896</v>
      </c>
      <c r="C1890" s="6" t="s">
        <v>19145</v>
      </c>
      <c r="D1890" s="11">
        <f t="shared" si="58"/>
        <v>132.94</v>
      </c>
      <c r="F1890" s="802">
        <v>132.94</v>
      </c>
      <c r="G1890" s="802">
        <v>132.94</v>
      </c>
      <c r="H1890" t="b">
        <f t="shared" si="59"/>
        <v>1</v>
      </c>
    </row>
    <row r="1891" spans="1:8" ht="30" x14ac:dyDescent="0.25">
      <c r="A1891" s="4">
        <v>37774</v>
      </c>
      <c r="B1891" s="8" t="s">
        <v>20897</v>
      </c>
      <c r="C1891" s="4" t="s">
        <v>18997</v>
      </c>
      <c r="D1891" s="11">
        <f t="shared" si="58"/>
        <v>565124.71</v>
      </c>
      <c r="F1891" s="803">
        <v>565124.71</v>
      </c>
      <c r="G1891" s="803">
        <v>565124.71</v>
      </c>
      <c r="H1891" t="b">
        <f t="shared" si="59"/>
        <v>1</v>
      </c>
    </row>
    <row r="1892" spans="1:8" ht="45" x14ac:dyDescent="0.25">
      <c r="A1892" s="6">
        <v>38629</v>
      </c>
      <c r="B1892" s="9" t="s">
        <v>20898</v>
      </c>
      <c r="C1892" s="6" t="s">
        <v>18997</v>
      </c>
      <c r="D1892" s="11">
        <f t="shared" si="58"/>
        <v>2640878.9</v>
      </c>
      <c r="F1892" s="802">
        <v>2640878.9</v>
      </c>
      <c r="G1892" s="802">
        <v>2640878.9</v>
      </c>
      <c r="H1892" t="b">
        <f t="shared" si="59"/>
        <v>1</v>
      </c>
    </row>
    <row r="1893" spans="1:8" ht="30" x14ac:dyDescent="0.25">
      <c r="A1893" s="4">
        <v>38630</v>
      </c>
      <c r="B1893" s="8" t="s">
        <v>20899</v>
      </c>
      <c r="C1893" s="4" t="s">
        <v>18997</v>
      </c>
      <c r="D1893" s="11">
        <f t="shared" si="58"/>
        <v>1774128.9</v>
      </c>
      <c r="F1893" s="803">
        <v>1774128.9</v>
      </c>
      <c r="G1893" s="803">
        <v>1774128.9</v>
      </c>
      <c r="H1893" t="b">
        <f t="shared" si="59"/>
        <v>1</v>
      </c>
    </row>
    <row r="1894" spans="1:8" x14ac:dyDescent="0.25">
      <c r="A1894" s="6">
        <v>38476</v>
      </c>
      <c r="B1894" s="9" t="s">
        <v>20900</v>
      </c>
      <c r="C1894" s="6" t="s">
        <v>18997</v>
      </c>
      <c r="D1894" s="11">
        <f t="shared" si="58"/>
        <v>533.88</v>
      </c>
      <c r="F1894" s="802">
        <v>533.88</v>
      </c>
      <c r="G1894" s="802">
        <v>533.88</v>
      </c>
      <c r="H1894" t="b">
        <f t="shared" si="59"/>
        <v>1</v>
      </c>
    </row>
    <row r="1895" spans="1:8" x14ac:dyDescent="0.25">
      <c r="A1895" s="4">
        <v>38477</v>
      </c>
      <c r="B1895" s="8" t="s">
        <v>20901</v>
      </c>
      <c r="C1895" s="4" t="s">
        <v>18997</v>
      </c>
      <c r="D1895" s="11">
        <f t="shared" si="58"/>
        <v>1511.96</v>
      </c>
      <c r="F1895" s="803">
        <v>1511.96</v>
      </c>
      <c r="G1895" s="803">
        <v>1511.96</v>
      </c>
      <c r="H1895" t="b">
        <f t="shared" si="59"/>
        <v>1</v>
      </c>
    </row>
    <row r="1896" spans="1:8" ht="30" x14ac:dyDescent="0.25">
      <c r="A1896" s="6">
        <v>40635</v>
      </c>
      <c r="B1896" s="9" t="s">
        <v>20902</v>
      </c>
      <c r="C1896" s="6" t="s">
        <v>18997</v>
      </c>
      <c r="D1896" s="11">
        <f t="shared" si="58"/>
        <v>938024</v>
      </c>
      <c r="F1896" s="802">
        <v>938024</v>
      </c>
      <c r="G1896" s="802">
        <v>938024</v>
      </c>
      <c r="H1896" t="b">
        <f t="shared" si="59"/>
        <v>1</v>
      </c>
    </row>
    <row r="1897" spans="1:8" x14ac:dyDescent="0.25">
      <c r="A1897" s="4">
        <v>36483</v>
      </c>
      <c r="B1897" s="8" t="s">
        <v>20903</v>
      </c>
      <c r="C1897" s="4" t="s">
        <v>18997</v>
      </c>
      <c r="D1897" s="11">
        <f t="shared" si="58"/>
        <v>850000</v>
      </c>
      <c r="F1897" s="803">
        <v>850000</v>
      </c>
      <c r="G1897" s="803">
        <v>850000</v>
      </c>
      <c r="H1897" t="b">
        <f t="shared" si="59"/>
        <v>1</v>
      </c>
    </row>
    <row r="1898" spans="1:8" x14ac:dyDescent="0.25">
      <c r="A1898" s="6">
        <v>14525</v>
      </c>
      <c r="B1898" s="9" t="s">
        <v>20904</v>
      </c>
      <c r="C1898" s="6" t="s">
        <v>18997</v>
      </c>
      <c r="D1898" s="11">
        <f t="shared" si="58"/>
        <v>890000</v>
      </c>
      <c r="F1898" s="802">
        <v>890000</v>
      </c>
      <c r="G1898" s="802">
        <v>890000</v>
      </c>
      <c r="H1898" t="b">
        <f t="shared" si="59"/>
        <v>1</v>
      </c>
    </row>
    <row r="1899" spans="1:8" x14ac:dyDescent="0.25">
      <c r="A1899" s="4">
        <v>36482</v>
      </c>
      <c r="B1899" s="8" t="s">
        <v>20905</v>
      </c>
      <c r="C1899" s="4" t="s">
        <v>18997</v>
      </c>
      <c r="D1899" s="11">
        <f t="shared" si="58"/>
        <v>763298.96</v>
      </c>
      <c r="F1899" s="803">
        <v>763298.96</v>
      </c>
      <c r="G1899" s="803">
        <v>763298.96</v>
      </c>
      <c r="H1899" t="b">
        <f t="shared" si="59"/>
        <v>1</v>
      </c>
    </row>
    <row r="1900" spans="1:8" x14ac:dyDescent="0.25">
      <c r="A1900" s="6">
        <v>36408</v>
      </c>
      <c r="B1900" s="9" t="s">
        <v>20906</v>
      </c>
      <c r="C1900" s="6" t="s">
        <v>18997</v>
      </c>
      <c r="D1900" s="11">
        <f t="shared" si="58"/>
        <v>912000</v>
      </c>
      <c r="F1900" s="802">
        <v>912000</v>
      </c>
      <c r="G1900" s="802">
        <v>912000</v>
      </c>
      <c r="H1900" t="b">
        <f t="shared" si="59"/>
        <v>1</v>
      </c>
    </row>
    <row r="1901" spans="1:8" x14ac:dyDescent="0.25">
      <c r="A1901" s="4">
        <v>2723</v>
      </c>
      <c r="B1901" s="8" t="s">
        <v>20907</v>
      </c>
      <c r="C1901" s="4" t="s">
        <v>18997</v>
      </c>
      <c r="D1901" s="11">
        <f t="shared" si="58"/>
        <v>700000</v>
      </c>
      <c r="F1901" s="803">
        <v>700000</v>
      </c>
      <c r="G1901" s="803">
        <v>700000</v>
      </c>
      <c r="H1901" t="b">
        <f t="shared" si="59"/>
        <v>1</v>
      </c>
    </row>
    <row r="1902" spans="1:8" x14ac:dyDescent="0.25">
      <c r="A1902" s="6">
        <v>36481</v>
      </c>
      <c r="B1902" s="9" t="s">
        <v>20908</v>
      </c>
      <c r="C1902" s="6" t="s">
        <v>18997</v>
      </c>
      <c r="D1902" s="11">
        <f t="shared" si="58"/>
        <v>835000</v>
      </c>
      <c r="F1902" s="802">
        <v>835000</v>
      </c>
      <c r="G1902" s="802">
        <v>835000</v>
      </c>
      <c r="H1902" t="b">
        <f t="shared" si="59"/>
        <v>1</v>
      </c>
    </row>
    <row r="1903" spans="1:8" x14ac:dyDescent="0.25">
      <c r="A1903" s="4">
        <v>10685</v>
      </c>
      <c r="B1903" s="8" t="s">
        <v>20909</v>
      </c>
      <c r="C1903" s="4" t="s">
        <v>18997</v>
      </c>
      <c r="D1903" s="11">
        <f t="shared" si="58"/>
        <v>800000</v>
      </c>
      <c r="F1903" s="803">
        <v>800000</v>
      </c>
      <c r="G1903" s="803">
        <v>800000</v>
      </c>
      <c r="H1903" t="b">
        <f t="shared" si="59"/>
        <v>1</v>
      </c>
    </row>
    <row r="1904" spans="1:8" ht="30" x14ac:dyDescent="0.25">
      <c r="A1904" s="6">
        <v>40636</v>
      </c>
      <c r="B1904" s="9" t="s">
        <v>20910</v>
      </c>
      <c r="C1904" s="6" t="s">
        <v>18997</v>
      </c>
      <c r="D1904" s="11">
        <f t="shared" si="58"/>
        <v>903024</v>
      </c>
      <c r="F1904" s="802">
        <v>903024</v>
      </c>
      <c r="G1904" s="802">
        <v>903024</v>
      </c>
      <c r="H1904" t="b">
        <f t="shared" si="59"/>
        <v>1</v>
      </c>
    </row>
    <row r="1905" spans="1:8" x14ac:dyDescent="0.25">
      <c r="A1905" s="4">
        <v>4111</v>
      </c>
      <c r="B1905" s="8" t="s">
        <v>20911</v>
      </c>
      <c r="C1905" s="4" t="s">
        <v>18997</v>
      </c>
      <c r="D1905" s="11">
        <f t="shared" si="58"/>
        <v>65.3</v>
      </c>
      <c r="F1905" s="803">
        <v>65.3</v>
      </c>
      <c r="G1905" s="803">
        <v>65.3</v>
      </c>
      <c r="H1905" t="b">
        <f t="shared" si="59"/>
        <v>1</v>
      </c>
    </row>
    <row r="1906" spans="1:8" x14ac:dyDescent="0.25">
      <c r="A1906" s="6">
        <v>44538</v>
      </c>
      <c r="B1906" s="9" t="s">
        <v>20912</v>
      </c>
      <c r="C1906" s="6" t="s">
        <v>18997</v>
      </c>
      <c r="D1906" s="11">
        <f t="shared" si="58"/>
        <v>90.8</v>
      </c>
      <c r="F1906" s="802">
        <v>90.8</v>
      </c>
      <c r="G1906" s="802">
        <v>90.8</v>
      </c>
      <c r="H1906" t="b">
        <f t="shared" si="59"/>
        <v>1</v>
      </c>
    </row>
    <row r="1907" spans="1:8" x14ac:dyDescent="0.25">
      <c r="A1907" s="4">
        <v>12</v>
      </c>
      <c r="B1907" s="8" t="s">
        <v>20913</v>
      </c>
      <c r="C1907" s="4" t="s">
        <v>18997</v>
      </c>
      <c r="D1907" s="11">
        <f t="shared" si="58"/>
        <v>19.89</v>
      </c>
      <c r="F1907" s="803">
        <v>19.89</v>
      </c>
      <c r="G1907" s="803">
        <v>19.89</v>
      </c>
      <c r="H1907" t="b">
        <f t="shared" si="59"/>
        <v>1</v>
      </c>
    </row>
    <row r="1908" spans="1:8" x14ac:dyDescent="0.25">
      <c r="A1908" s="6">
        <v>37554</v>
      </c>
      <c r="B1908" s="9" t="s">
        <v>20914</v>
      </c>
      <c r="C1908" s="6" t="s">
        <v>18997</v>
      </c>
      <c r="D1908" s="11">
        <f t="shared" si="58"/>
        <v>199.64</v>
      </c>
      <c r="F1908" s="802">
        <v>199.64</v>
      </c>
      <c r="G1908" s="802">
        <v>199.64</v>
      </c>
      <c r="H1908" t="b">
        <f t="shared" si="59"/>
        <v>1</v>
      </c>
    </row>
    <row r="1909" spans="1:8" x14ac:dyDescent="0.25">
      <c r="A1909" s="4">
        <v>37555</v>
      </c>
      <c r="B1909" s="8" t="s">
        <v>20915</v>
      </c>
      <c r="C1909" s="4" t="s">
        <v>18997</v>
      </c>
      <c r="D1909" s="11">
        <f t="shared" si="58"/>
        <v>242.85</v>
      </c>
      <c r="F1909" s="803">
        <v>242.85</v>
      </c>
      <c r="G1909" s="803">
        <v>242.85</v>
      </c>
      <c r="H1909" t="b">
        <f t="shared" si="59"/>
        <v>1</v>
      </c>
    </row>
    <row r="1910" spans="1:8" ht="30" x14ac:dyDescent="0.25">
      <c r="A1910" s="6">
        <v>10902</v>
      </c>
      <c r="B1910" s="9" t="s">
        <v>20916</v>
      </c>
      <c r="C1910" s="6" t="s">
        <v>18997</v>
      </c>
      <c r="D1910" s="11">
        <f t="shared" si="58"/>
        <v>60.94</v>
      </c>
      <c r="F1910" s="802">
        <v>60.94</v>
      </c>
      <c r="G1910" s="802">
        <v>60.94</v>
      </c>
      <c r="H1910" t="b">
        <f t="shared" si="59"/>
        <v>1</v>
      </c>
    </row>
    <row r="1911" spans="1:8" ht="30" x14ac:dyDescent="0.25">
      <c r="A1911" s="4">
        <v>20965</v>
      </c>
      <c r="B1911" s="8" t="s">
        <v>20917</v>
      </c>
      <c r="C1911" s="4" t="s">
        <v>18997</v>
      </c>
      <c r="D1911" s="11">
        <f t="shared" si="58"/>
        <v>61.5</v>
      </c>
      <c r="F1911" s="803">
        <v>61.5</v>
      </c>
      <c r="G1911" s="803">
        <v>61.5</v>
      </c>
      <c r="H1911" t="b">
        <f t="shared" si="59"/>
        <v>1</v>
      </c>
    </row>
    <row r="1912" spans="1:8" ht="30" x14ac:dyDescent="0.25">
      <c r="A1912" s="6">
        <v>20966</v>
      </c>
      <c r="B1912" s="9" t="s">
        <v>20918</v>
      </c>
      <c r="C1912" s="6" t="s">
        <v>18997</v>
      </c>
      <c r="D1912" s="11">
        <f t="shared" si="58"/>
        <v>66.22</v>
      </c>
      <c r="F1912" s="802">
        <v>66.22</v>
      </c>
      <c r="G1912" s="802">
        <v>66.22</v>
      </c>
      <c r="H1912" t="b">
        <f t="shared" si="59"/>
        <v>1</v>
      </c>
    </row>
    <row r="1913" spans="1:8" ht="30" x14ac:dyDescent="0.25">
      <c r="A1913" s="4">
        <v>10903</v>
      </c>
      <c r="B1913" s="8" t="s">
        <v>20919</v>
      </c>
      <c r="C1913" s="4" t="s">
        <v>18997</v>
      </c>
      <c r="D1913" s="11">
        <f t="shared" si="58"/>
        <v>100.38</v>
      </c>
      <c r="F1913" s="803">
        <v>100.38</v>
      </c>
      <c r="G1913" s="803">
        <v>100.38</v>
      </c>
      <c r="H1913" t="b">
        <f t="shared" si="59"/>
        <v>1</v>
      </c>
    </row>
    <row r="1914" spans="1:8" ht="30" x14ac:dyDescent="0.25">
      <c r="A1914" s="6">
        <v>20967</v>
      </c>
      <c r="B1914" s="9" t="s">
        <v>20920</v>
      </c>
      <c r="C1914" s="6" t="s">
        <v>18997</v>
      </c>
      <c r="D1914" s="11">
        <f t="shared" si="58"/>
        <v>100.38</v>
      </c>
      <c r="F1914" s="802">
        <v>100.38</v>
      </c>
      <c r="G1914" s="802">
        <v>100.38</v>
      </c>
      <c r="H1914" t="b">
        <f t="shared" si="59"/>
        <v>1</v>
      </c>
    </row>
    <row r="1915" spans="1:8" ht="30" x14ac:dyDescent="0.25">
      <c r="A1915" s="4">
        <v>20968</v>
      </c>
      <c r="B1915" s="8" t="s">
        <v>20921</v>
      </c>
      <c r="C1915" s="4" t="s">
        <v>18997</v>
      </c>
      <c r="D1915" s="11">
        <f t="shared" si="58"/>
        <v>110.09</v>
      </c>
      <c r="F1915" s="803">
        <v>110.09</v>
      </c>
      <c r="G1915" s="803">
        <v>110.09</v>
      </c>
      <c r="H1915" t="b">
        <f t="shared" si="59"/>
        <v>1</v>
      </c>
    </row>
    <row r="1916" spans="1:8" x14ac:dyDescent="0.25">
      <c r="A1916" s="6">
        <v>11359</v>
      </c>
      <c r="B1916" s="9" t="s">
        <v>20922</v>
      </c>
      <c r="C1916" s="6" t="s">
        <v>18997</v>
      </c>
      <c r="D1916" s="11">
        <f t="shared" si="58"/>
        <v>1050</v>
      </c>
      <c r="F1916" s="802">
        <v>1050</v>
      </c>
      <c r="G1916" s="802">
        <v>1050</v>
      </c>
      <c r="H1916" t="b">
        <f t="shared" si="59"/>
        <v>1</v>
      </c>
    </row>
    <row r="1917" spans="1:8" ht="30" x14ac:dyDescent="0.25">
      <c r="A1917" s="4">
        <v>39017</v>
      </c>
      <c r="B1917" s="8" t="s">
        <v>20923</v>
      </c>
      <c r="C1917" s="4" t="s">
        <v>18997</v>
      </c>
      <c r="D1917" s="11">
        <f t="shared" si="58"/>
        <v>0.22</v>
      </c>
      <c r="F1917" s="803">
        <v>0.22</v>
      </c>
      <c r="G1917" s="803">
        <v>0.22</v>
      </c>
      <c r="H1917" t="b">
        <f t="shared" si="59"/>
        <v>1</v>
      </c>
    </row>
    <row r="1918" spans="1:8" ht="30" x14ac:dyDescent="0.25">
      <c r="A1918" s="6">
        <v>39315</v>
      </c>
      <c r="B1918" s="9" t="s">
        <v>20924</v>
      </c>
      <c r="C1918" s="6" t="s">
        <v>18997</v>
      </c>
      <c r="D1918" s="11">
        <f t="shared" si="58"/>
        <v>0.35</v>
      </c>
      <c r="F1918" s="802">
        <v>0.35</v>
      </c>
      <c r="G1918" s="802">
        <v>0.35</v>
      </c>
      <c r="H1918" t="b">
        <f t="shared" si="59"/>
        <v>1</v>
      </c>
    </row>
    <row r="1919" spans="1:8" x14ac:dyDescent="0.25">
      <c r="A1919" s="4">
        <v>39016</v>
      </c>
      <c r="B1919" s="8" t="s">
        <v>20925</v>
      </c>
      <c r="C1919" s="4" t="s">
        <v>18997</v>
      </c>
      <c r="D1919" s="11">
        <f t="shared" si="58"/>
        <v>0.36</v>
      </c>
      <c r="F1919" s="803">
        <v>0.36</v>
      </c>
      <c r="G1919" s="803">
        <v>0.36</v>
      </c>
      <c r="H1919" t="b">
        <f t="shared" si="59"/>
        <v>1</v>
      </c>
    </row>
    <row r="1920" spans="1:8" ht="30" x14ac:dyDescent="0.25">
      <c r="A1920" s="6">
        <v>39481</v>
      </c>
      <c r="B1920" s="9" t="s">
        <v>20926</v>
      </c>
      <c r="C1920" s="6" t="s">
        <v>18997</v>
      </c>
      <c r="D1920" s="11">
        <f t="shared" si="58"/>
        <v>1.74</v>
      </c>
      <c r="F1920" s="802">
        <v>1.74</v>
      </c>
      <c r="G1920" s="802">
        <v>1.74</v>
      </c>
      <c r="H1920" t="b">
        <f t="shared" si="59"/>
        <v>1</v>
      </c>
    </row>
    <row r="1921" spans="1:8" ht="30" x14ac:dyDescent="0.25">
      <c r="A1921" s="4">
        <v>39013</v>
      </c>
      <c r="B1921" s="8" t="s">
        <v>20927</v>
      </c>
      <c r="C1921" s="4" t="s">
        <v>18997</v>
      </c>
      <c r="D1921" s="11">
        <f t="shared" si="58"/>
        <v>1.48</v>
      </c>
      <c r="F1921" s="803">
        <v>1.48</v>
      </c>
      <c r="G1921" s="803">
        <v>1.48</v>
      </c>
      <c r="H1921" t="b">
        <f t="shared" si="59"/>
        <v>1</v>
      </c>
    </row>
    <row r="1922" spans="1:8" ht="30" x14ac:dyDescent="0.25">
      <c r="A1922" s="6">
        <v>44919</v>
      </c>
      <c r="B1922" s="9" t="s">
        <v>20928</v>
      </c>
      <c r="C1922" s="6" t="s">
        <v>18997</v>
      </c>
      <c r="D1922" s="11">
        <f t="shared" si="58"/>
        <v>2.77</v>
      </c>
      <c r="F1922" s="802">
        <v>2.77</v>
      </c>
      <c r="G1922" s="802">
        <v>2.77</v>
      </c>
      <c r="H1922" t="b">
        <f t="shared" si="59"/>
        <v>1</v>
      </c>
    </row>
    <row r="1923" spans="1:8" x14ac:dyDescent="0.25">
      <c r="A1923" s="4">
        <v>40433</v>
      </c>
      <c r="B1923" s="8" t="s">
        <v>20929</v>
      </c>
      <c r="C1923" s="4" t="s">
        <v>18997</v>
      </c>
      <c r="D1923" s="11">
        <f t="shared" ref="D1923:D1986" si="60">IF($J$2=$F$1,F1923,G1923)</f>
        <v>1.53</v>
      </c>
      <c r="F1923" s="803">
        <v>1.53</v>
      </c>
      <c r="G1923" s="803">
        <v>1.53</v>
      </c>
      <c r="H1923" t="b">
        <f t="shared" ref="H1923:H1986" si="61">F1923=G1923</f>
        <v>1</v>
      </c>
    </row>
    <row r="1924" spans="1:8" x14ac:dyDescent="0.25">
      <c r="A1924" s="6">
        <v>20219</v>
      </c>
      <c r="B1924" s="9" t="s">
        <v>20930</v>
      </c>
      <c r="C1924" s="6" t="s">
        <v>18997</v>
      </c>
      <c r="D1924" s="11">
        <f t="shared" si="60"/>
        <v>116000</v>
      </c>
      <c r="F1924" s="802">
        <v>116000</v>
      </c>
      <c r="G1924" s="802">
        <v>116000</v>
      </c>
      <c r="H1924" t="b">
        <f t="shared" si="61"/>
        <v>1</v>
      </c>
    </row>
    <row r="1925" spans="1:8" ht="30" x14ac:dyDescent="0.25">
      <c r="A1925" s="4">
        <v>36484</v>
      </c>
      <c r="B1925" s="8" t="s">
        <v>20931</v>
      </c>
      <c r="C1925" s="4" t="s">
        <v>18997</v>
      </c>
      <c r="D1925" s="11">
        <f t="shared" si="60"/>
        <v>246246.87</v>
      </c>
      <c r="F1925" s="803">
        <v>246246.87</v>
      </c>
      <c r="G1925" s="803">
        <v>246246.87</v>
      </c>
      <c r="H1925" t="b">
        <f t="shared" si="61"/>
        <v>1</v>
      </c>
    </row>
    <row r="1926" spans="1:8" x14ac:dyDescent="0.25">
      <c r="A1926" s="6">
        <v>38367</v>
      </c>
      <c r="B1926" s="9" t="s">
        <v>20932</v>
      </c>
      <c r="C1926" s="6" t="s">
        <v>18997</v>
      </c>
      <c r="D1926" s="11">
        <f t="shared" si="60"/>
        <v>28.68</v>
      </c>
      <c r="F1926" s="802">
        <v>28.68</v>
      </c>
      <c r="G1926" s="802">
        <v>28.68</v>
      </c>
      <c r="H1926" t="b">
        <f t="shared" si="61"/>
        <v>1</v>
      </c>
    </row>
    <row r="1927" spans="1:8" x14ac:dyDescent="0.25">
      <c r="A1927" s="4">
        <v>38368</v>
      </c>
      <c r="B1927" s="8" t="s">
        <v>20933</v>
      </c>
      <c r="C1927" s="4" t="s">
        <v>18997</v>
      </c>
      <c r="D1927" s="11">
        <f t="shared" si="60"/>
        <v>9.89</v>
      </c>
      <c r="F1927" s="803">
        <v>9.89</v>
      </c>
      <c r="G1927" s="803">
        <v>9.89</v>
      </c>
      <c r="H1927" t="b">
        <f t="shared" si="61"/>
        <v>1</v>
      </c>
    </row>
    <row r="1928" spans="1:8" x14ac:dyDescent="0.25">
      <c r="A1928" s="6">
        <v>38091</v>
      </c>
      <c r="B1928" s="9" t="s">
        <v>20934</v>
      </c>
      <c r="C1928" s="6" t="s">
        <v>18997</v>
      </c>
      <c r="D1928" s="11">
        <f t="shared" si="60"/>
        <v>2.23</v>
      </c>
      <c r="F1928" s="802">
        <v>2.23</v>
      </c>
      <c r="G1928" s="802">
        <v>2.23</v>
      </c>
      <c r="H1928" t="b">
        <f t="shared" si="61"/>
        <v>1</v>
      </c>
    </row>
    <row r="1929" spans="1:8" x14ac:dyDescent="0.25">
      <c r="A1929" s="4">
        <v>38095</v>
      </c>
      <c r="B1929" s="8" t="s">
        <v>20935</v>
      </c>
      <c r="C1929" s="4" t="s">
        <v>18997</v>
      </c>
      <c r="D1929" s="11">
        <f t="shared" si="60"/>
        <v>4.72</v>
      </c>
      <c r="F1929" s="803">
        <v>4.72</v>
      </c>
      <c r="G1929" s="803">
        <v>4.72</v>
      </c>
      <c r="H1929" t="b">
        <f t="shared" si="61"/>
        <v>1</v>
      </c>
    </row>
    <row r="1930" spans="1:8" x14ac:dyDescent="0.25">
      <c r="A1930" s="6">
        <v>38092</v>
      </c>
      <c r="B1930" s="9" t="s">
        <v>20936</v>
      </c>
      <c r="C1930" s="6" t="s">
        <v>18997</v>
      </c>
      <c r="D1930" s="11">
        <f t="shared" si="60"/>
        <v>2.11</v>
      </c>
      <c r="F1930" s="802">
        <v>2.11</v>
      </c>
      <c r="G1930" s="802">
        <v>2.11</v>
      </c>
      <c r="H1930" t="b">
        <f t="shared" si="61"/>
        <v>1</v>
      </c>
    </row>
    <row r="1931" spans="1:8" x14ac:dyDescent="0.25">
      <c r="A1931" s="4">
        <v>38093</v>
      </c>
      <c r="B1931" s="8" t="s">
        <v>20937</v>
      </c>
      <c r="C1931" s="4" t="s">
        <v>18997</v>
      </c>
      <c r="D1931" s="11">
        <f t="shared" si="60"/>
        <v>2.19</v>
      </c>
      <c r="F1931" s="803">
        <v>2.19</v>
      </c>
      <c r="G1931" s="803">
        <v>2.19</v>
      </c>
      <c r="H1931" t="b">
        <f t="shared" si="61"/>
        <v>1</v>
      </c>
    </row>
    <row r="1932" spans="1:8" x14ac:dyDescent="0.25">
      <c r="A1932" s="6">
        <v>38096</v>
      </c>
      <c r="B1932" s="9" t="s">
        <v>20938</v>
      </c>
      <c r="C1932" s="6" t="s">
        <v>18997</v>
      </c>
      <c r="D1932" s="11">
        <f t="shared" si="60"/>
        <v>5.08</v>
      </c>
      <c r="F1932" s="802">
        <v>5.08</v>
      </c>
      <c r="G1932" s="802">
        <v>5.08</v>
      </c>
      <c r="H1932" t="b">
        <f t="shared" si="61"/>
        <v>1</v>
      </c>
    </row>
    <row r="1933" spans="1:8" x14ac:dyDescent="0.25">
      <c r="A1933" s="4">
        <v>38094</v>
      </c>
      <c r="B1933" s="8" t="s">
        <v>20939</v>
      </c>
      <c r="C1933" s="4" t="s">
        <v>18997</v>
      </c>
      <c r="D1933" s="11">
        <f t="shared" si="60"/>
        <v>2.68</v>
      </c>
      <c r="F1933" s="803">
        <v>2.68</v>
      </c>
      <c r="G1933" s="803">
        <v>2.68</v>
      </c>
      <c r="H1933" t="b">
        <f t="shared" si="61"/>
        <v>1</v>
      </c>
    </row>
    <row r="1934" spans="1:8" x14ac:dyDescent="0.25">
      <c r="A1934" s="6">
        <v>38097</v>
      </c>
      <c r="B1934" s="9" t="s">
        <v>20940</v>
      </c>
      <c r="C1934" s="6" t="s">
        <v>18997</v>
      </c>
      <c r="D1934" s="11">
        <f t="shared" si="60"/>
        <v>5.44</v>
      </c>
      <c r="F1934" s="802">
        <v>5.44</v>
      </c>
      <c r="G1934" s="802">
        <v>5.44</v>
      </c>
      <c r="H1934" t="b">
        <f t="shared" si="61"/>
        <v>1</v>
      </c>
    </row>
    <row r="1935" spans="1:8" x14ac:dyDescent="0.25">
      <c r="A1935" s="4">
        <v>38098</v>
      </c>
      <c r="B1935" s="8" t="s">
        <v>20941</v>
      </c>
      <c r="C1935" s="4" t="s">
        <v>18997</v>
      </c>
      <c r="D1935" s="11">
        <f t="shared" si="60"/>
        <v>5.44</v>
      </c>
      <c r="F1935" s="803">
        <v>5.44</v>
      </c>
      <c r="G1935" s="803">
        <v>5.44</v>
      </c>
      <c r="H1935" t="b">
        <f t="shared" si="61"/>
        <v>1</v>
      </c>
    </row>
    <row r="1936" spans="1:8" x14ac:dyDescent="0.25">
      <c r="A1936" s="6">
        <v>11186</v>
      </c>
      <c r="B1936" s="9" t="s">
        <v>20942</v>
      </c>
      <c r="C1936" s="6" t="s">
        <v>19398</v>
      </c>
      <c r="D1936" s="11">
        <f t="shared" si="60"/>
        <v>473</v>
      </c>
      <c r="F1936" s="802">
        <v>473</v>
      </c>
      <c r="G1936" s="802">
        <v>473</v>
      </c>
      <c r="H1936" t="b">
        <f t="shared" si="61"/>
        <v>1</v>
      </c>
    </row>
    <row r="1937" spans="1:8" ht="30" x14ac:dyDescent="0.25">
      <c r="A1937" s="4">
        <v>11558</v>
      </c>
      <c r="B1937" s="8" t="s">
        <v>20943</v>
      </c>
      <c r="C1937" s="4" t="s">
        <v>19412</v>
      </c>
      <c r="D1937" s="11">
        <f t="shared" si="60"/>
        <v>16.43</v>
      </c>
      <c r="F1937" s="803">
        <v>16.43</v>
      </c>
      <c r="G1937" s="803">
        <v>16.43</v>
      </c>
      <c r="H1937" t="b">
        <f t="shared" si="61"/>
        <v>1</v>
      </c>
    </row>
    <row r="1938" spans="1:8" ht="30" x14ac:dyDescent="0.25">
      <c r="A1938" s="6">
        <v>11557</v>
      </c>
      <c r="B1938" s="9" t="s">
        <v>20944</v>
      </c>
      <c r="C1938" s="6" t="s">
        <v>19412</v>
      </c>
      <c r="D1938" s="11">
        <f t="shared" si="60"/>
        <v>41.59</v>
      </c>
      <c r="F1938" s="802">
        <v>41.59</v>
      </c>
      <c r="G1938" s="802">
        <v>41.59</v>
      </c>
      <c r="H1938" t="b">
        <f t="shared" si="61"/>
        <v>1</v>
      </c>
    </row>
    <row r="1939" spans="1:8" x14ac:dyDescent="0.25">
      <c r="A1939" s="4">
        <v>2759</v>
      </c>
      <c r="B1939" s="8" t="s">
        <v>20945</v>
      </c>
      <c r="C1939" s="4" t="s">
        <v>18997</v>
      </c>
      <c r="D1939" s="11">
        <f t="shared" si="60"/>
        <v>9.8699999999999992</v>
      </c>
      <c r="F1939" s="803">
        <v>9.8699999999999992</v>
      </c>
      <c r="G1939" s="803">
        <v>9.8699999999999992</v>
      </c>
      <c r="H1939" t="b">
        <f t="shared" si="61"/>
        <v>1</v>
      </c>
    </row>
    <row r="1940" spans="1:8" x14ac:dyDescent="0.25">
      <c r="A1940" s="6">
        <v>38124</v>
      </c>
      <c r="B1940" s="9" t="s">
        <v>20946</v>
      </c>
      <c r="C1940" s="6" t="s">
        <v>18997</v>
      </c>
      <c r="D1940" s="11">
        <f t="shared" si="60"/>
        <v>40.450000000000003</v>
      </c>
      <c r="F1940" s="802">
        <v>40.450000000000003</v>
      </c>
      <c r="G1940" s="802">
        <v>40.450000000000003</v>
      </c>
      <c r="H1940" t="b">
        <f t="shared" si="61"/>
        <v>1</v>
      </c>
    </row>
    <row r="1941" spans="1:8" x14ac:dyDescent="0.25">
      <c r="A1941" s="4">
        <v>38380</v>
      </c>
      <c r="B1941" s="8" t="s">
        <v>20947</v>
      </c>
      <c r="C1941" s="4" t="s">
        <v>18997</v>
      </c>
      <c r="D1941" s="11">
        <f t="shared" si="60"/>
        <v>45.58</v>
      </c>
      <c r="F1941" s="803">
        <v>45.58</v>
      </c>
      <c r="G1941" s="803">
        <v>45.58</v>
      </c>
      <c r="H1941" t="b">
        <f t="shared" si="61"/>
        <v>1</v>
      </c>
    </row>
    <row r="1942" spans="1:8" ht="30" x14ac:dyDescent="0.25">
      <c r="A1942" s="6">
        <v>42429</v>
      </c>
      <c r="B1942" s="9" t="s">
        <v>20948</v>
      </c>
      <c r="C1942" s="6" t="s">
        <v>18997</v>
      </c>
      <c r="D1942" s="11">
        <f t="shared" si="60"/>
        <v>6025.1</v>
      </c>
      <c r="F1942" s="802">
        <v>6025.1</v>
      </c>
      <c r="G1942" s="802">
        <v>6025.1</v>
      </c>
      <c r="H1942" t="b">
        <f t="shared" si="61"/>
        <v>1</v>
      </c>
    </row>
    <row r="1943" spans="1:8" x14ac:dyDescent="0.25">
      <c r="A1943" s="4">
        <v>39616</v>
      </c>
      <c r="B1943" s="8" t="s">
        <v>20949</v>
      </c>
      <c r="C1943" s="4" t="s">
        <v>18997</v>
      </c>
      <c r="D1943" s="11">
        <f t="shared" si="60"/>
        <v>403.31</v>
      </c>
      <c r="F1943" s="803">
        <v>403.31</v>
      </c>
      <c r="G1943" s="803">
        <v>403.31</v>
      </c>
      <c r="H1943" t="b">
        <f t="shared" si="61"/>
        <v>1</v>
      </c>
    </row>
    <row r="1944" spans="1:8" x14ac:dyDescent="0.25">
      <c r="A1944" s="6">
        <v>39618</v>
      </c>
      <c r="B1944" s="9" t="s">
        <v>20950</v>
      </c>
      <c r="C1944" s="6" t="s">
        <v>18997</v>
      </c>
      <c r="D1944" s="11">
        <f t="shared" si="60"/>
        <v>731.53</v>
      </c>
      <c r="F1944" s="802">
        <v>731.53</v>
      </c>
      <c r="G1944" s="802">
        <v>731.53</v>
      </c>
      <c r="H1944" t="b">
        <f t="shared" si="61"/>
        <v>1</v>
      </c>
    </row>
    <row r="1945" spans="1:8" x14ac:dyDescent="0.25">
      <c r="A1945" s="4">
        <v>39619</v>
      </c>
      <c r="B1945" s="8" t="s">
        <v>20951</v>
      </c>
      <c r="C1945" s="4" t="s">
        <v>18997</v>
      </c>
      <c r="D1945" s="11">
        <f t="shared" si="60"/>
        <v>1001.91</v>
      </c>
      <c r="F1945" s="803">
        <v>1001.91</v>
      </c>
      <c r="G1945" s="803">
        <v>1001.91</v>
      </c>
      <c r="H1945" t="b">
        <f t="shared" si="61"/>
        <v>1</v>
      </c>
    </row>
    <row r="1946" spans="1:8" x14ac:dyDescent="0.25">
      <c r="A1946" s="6">
        <v>39613</v>
      </c>
      <c r="B1946" s="9" t="s">
        <v>20952</v>
      </c>
      <c r="C1946" s="6" t="s">
        <v>18997</v>
      </c>
      <c r="D1946" s="11">
        <f t="shared" si="60"/>
        <v>160.19999999999999</v>
      </c>
      <c r="F1946" s="802">
        <v>160.19999999999999</v>
      </c>
      <c r="G1946" s="802">
        <v>160.19999999999999</v>
      </c>
      <c r="H1946" t="b">
        <f t="shared" si="61"/>
        <v>1</v>
      </c>
    </row>
    <row r="1947" spans="1:8" x14ac:dyDescent="0.25">
      <c r="A1947" s="4">
        <v>39614</v>
      </c>
      <c r="B1947" s="8" t="s">
        <v>20953</v>
      </c>
      <c r="C1947" s="4" t="s">
        <v>18997</v>
      </c>
      <c r="D1947" s="11">
        <f t="shared" si="60"/>
        <v>233.72</v>
      </c>
      <c r="F1947" s="803">
        <v>233.72</v>
      </c>
      <c r="G1947" s="803">
        <v>233.72</v>
      </c>
      <c r="H1947" t="b">
        <f t="shared" si="61"/>
        <v>1</v>
      </c>
    </row>
    <row r="1948" spans="1:8" ht="30" x14ac:dyDescent="0.25">
      <c r="A1948" s="6">
        <v>38538</v>
      </c>
      <c r="B1948" s="9" t="s">
        <v>20954</v>
      </c>
      <c r="C1948" s="6" t="s">
        <v>1349</v>
      </c>
      <c r="D1948" s="11">
        <f t="shared" si="60"/>
        <v>77.599999999999994</v>
      </c>
      <c r="F1948" s="802">
        <v>77.599999999999994</v>
      </c>
      <c r="G1948" s="802">
        <v>77.599999999999994</v>
      </c>
      <c r="H1948" t="b">
        <f t="shared" si="61"/>
        <v>1</v>
      </c>
    </row>
    <row r="1949" spans="1:8" ht="30" x14ac:dyDescent="0.25">
      <c r="A1949" s="4">
        <v>38539</v>
      </c>
      <c r="B1949" s="8" t="s">
        <v>20955</v>
      </c>
      <c r="C1949" s="4" t="s">
        <v>1349</v>
      </c>
      <c r="D1949" s="11">
        <f t="shared" si="60"/>
        <v>105.52</v>
      </c>
      <c r="F1949" s="803">
        <v>105.52</v>
      </c>
      <c r="G1949" s="803">
        <v>105.52</v>
      </c>
      <c r="H1949" t="b">
        <f t="shared" si="61"/>
        <v>1</v>
      </c>
    </row>
    <row r="1950" spans="1:8" ht="30" x14ac:dyDescent="0.25">
      <c r="A1950" s="6">
        <v>38540</v>
      </c>
      <c r="B1950" s="9" t="s">
        <v>20956</v>
      </c>
      <c r="C1950" s="6" t="s">
        <v>1349</v>
      </c>
      <c r="D1950" s="11">
        <f t="shared" si="60"/>
        <v>270.44</v>
      </c>
      <c r="F1950" s="802">
        <v>270.44</v>
      </c>
      <c r="G1950" s="802">
        <v>270.44</v>
      </c>
      <c r="H1950" t="b">
        <f t="shared" si="61"/>
        <v>1</v>
      </c>
    </row>
    <row r="1951" spans="1:8" x14ac:dyDescent="0.25">
      <c r="A1951" s="4">
        <v>38384</v>
      </c>
      <c r="B1951" s="8" t="s">
        <v>20957</v>
      </c>
      <c r="C1951" s="4" t="s">
        <v>18997</v>
      </c>
      <c r="D1951" s="11">
        <f t="shared" si="60"/>
        <v>25.63</v>
      </c>
      <c r="F1951" s="803">
        <v>25.63</v>
      </c>
      <c r="G1951" s="803">
        <v>25.63</v>
      </c>
      <c r="H1951" t="b">
        <f t="shared" si="61"/>
        <v>1</v>
      </c>
    </row>
    <row r="1952" spans="1:8" x14ac:dyDescent="0.25">
      <c r="A1952" s="6">
        <v>13</v>
      </c>
      <c r="B1952" s="9" t="s">
        <v>20958</v>
      </c>
      <c r="C1952" s="6" t="s">
        <v>19044</v>
      </c>
      <c r="D1952" s="11">
        <f t="shared" si="60"/>
        <v>30.62</v>
      </c>
      <c r="F1952" s="802">
        <v>30.62</v>
      </c>
      <c r="G1952" s="802">
        <v>30.62</v>
      </c>
      <c r="H1952" t="b">
        <f t="shared" si="61"/>
        <v>1</v>
      </c>
    </row>
    <row r="1953" spans="1:8" x14ac:dyDescent="0.25">
      <c r="A1953" s="4">
        <v>2762</v>
      </c>
      <c r="B1953" s="8" t="s">
        <v>20959</v>
      </c>
      <c r="C1953" s="4" t="s">
        <v>1349</v>
      </c>
      <c r="D1953" s="11">
        <f t="shared" si="60"/>
        <v>12.33</v>
      </c>
      <c r="F1953" s="803">
        <v>12.33</v>
      </c>
      <c r="G1953" s="803">
        <v>12.33</v>
      </c>
      <c r="H1953" t="b">
        <f t="shared" si="61"/>
        <v>1</v>
      </c>
    </row>
    <row r="1954" spans="1:8" x14ac:dyDescent="0.25">
      <c r="A1954" s="6">
        <v>21142</v>
      </c>
      <c r="B1954" s="9" t="s">
        <v>20960</v>
      </c>
      <c r="C1954" s="6" t="s">
        <v>18997</v>
      </c>
      <c r="D1954" s="11">
        <f t="shared" si="60"/>
        <v>31.82</v>
      </c>
      <c r="F1954" s="802">
        <v>31.82</v>
      </c>
      <c r="G1954" s="802">
        <v>31.82</v>
      </c>
      <c r="H1954" t="b">
        <f t="shared" si="61"/>
        <v>1</v>
      </c>
    </row>
    <row r="1955" spans="1:8" x14ac:dyDescent="0.25">
      <c r="A1955" s="4">
        <v>4223</v>
      </c>
      <c r="B1955" s="8" t="s">
        <v>20961</v>
      </c>
      <c r="C1955" s="4" t="s">
        <v>19046</v>
      </c>
      <c r="D1955" s="11">
        <f t="shared" si="60"/>
        <v>3.6</v>
      </c>
      <c r="F1955" s="803">
        <v>3.6</v>
      </c>
      <c r="G1955" s="803">
        <v>3.6</v>
      </c>
      <c r="H1955" t="b">
        <f t="shared" si="61"/>
        <v>1</v>
      </c>
    </row>
    <row r="1956" spans="1:8" x14ac:dyDescent="0.25">
      <c r="A1956" s="6">
        <v>37372</v>
      </c>
      <c r="B1956" s="9" t="s">
        <v>20962</v>
      </c>
      <c r="C1956" s="6" t="s">
        <v>19143</v>
      </c>
      <c r="D1956" s="11">
        <f t="shared" si="60"/>
        <v>1.34</v>
      </c>
      <c r="F1956" s="802">
        <v>1.34</v>
      </c>
      <c r="G1956" s="802">
        <v>1.34</v>
      </c>
      <c r="H1956" t="b">
        <f t="shared" si="61"/>
        <v>1</v>
      </c>
    </row>
    <row r="1957" spans="1:8" x14ac:dyDescent="0.25">
      <c r="A1957" s="4">
        <v>40863</v>
      </c>
      <c r="B1957" s="8" t="s">
        <v>20963</v>
      </c>
      <c r="C1957" s="4" t="s">
        <v>19145</v>
      </c>
      <c r="D1957" s="11">
        <f t="shared" si="60"/>
        <v>252.08</v>
      </c>
      <c r="F1957" s="803">
        <v>252.08</v>
      </c>
      <c r="G1957" s="803">
        <v>252.08</v>
      </c>
      <c r="H1957" t="b">
        <f t="shared" si="61"/>
        <v>1</v>
      </c>
    </row>
    <row r="1958" spans="1:8" x14ac:dyDescent="0.25">
      <c r="A1958" s="6">
        <v>38475</v>
      </c>
      <c r="B1958" s="9" t="s">
        <v>20964</v>
      </c>
      <c r="C1958" s="6" t="s">
        <v>18997</v>
      </c>
      <c r="D1958" s="11">
        <f t="shared" si="60"/>
        <v>36.04</v>
      </c>
      <c r="F1958" s="802">
        <v>36.04</v>
      </c>
      <c r="G1958" s="802">
        <v>36.04</v>
      </c>
      <c r="H1958" t="b">
        <f t="shared" si="61"/>
        <v>1</v>
      </c>
    </row>
    <row r="1959" spans="1:8" x14ac:dyDescent="0.25">
      <c r="A1959" s="4">
        <v>38474</v>
      </c>
      <c r="B1959" s="8" t="s">
        <v>20965</v>
      </c>
      <c r="C1959" s="4" t="s">
        <v>18997</v>
      </c>
      <c r="D1959" s="11">
        <f t="shared" si="60"/>
        <v>44.55</v>
      </c>
      <c r="F1959" s="803">
        <v>44.55</v>
      </c>
      <c r="G1959" s="803">
        <v>44.55</v>
      </c>
      <c r="H1959" t="b">
        <f t="shared" si="61"/>
        <v>1</v>
      </c>
    </row>
    <row r="1960" spans="1:8" x14ac:dyDescent="0.25">
      <c r="A1960" s="6">
        <v>10886</v>
      </c>
      <c r="B1960" s="9" t="s">
        <v>20966</v>
      </c>
      <c r="C1960" s="6" t="s">
        <v>18997</v>
      </c>
      <c r="D1960" s="11">
        <f t="shared" si="60"/>
        <v>221.81</v>
      </c>
      <c r="F1960" s="802">
        <v>221.81</v>
      </c>
      <c r="G1960" s="802">
        <v>221.81</v>
      </c>
      <c r="H1960" t="b">
        <f t="shared" si="61"/>
        <v>1</v>
      </c>
    </row>
    <row r="1961" spans="1:8" x14ac:dyDescent="0.25">
      <c r="A1961" s="4">
        <v>10888</v>
      </c>
      <c r="B1961" s="8" t="s">
        <v>20967</v>
      </c>
      <c r="C1961" s="4" t="s">
        <v>18997</v>
      </c>
      <c r="D1961" s="11">
        <f t="shared" si="60"/>
        <v>701.99</v>
      </c>
      <c r="F1961" s="803">
        <v>701.99</v>
      </c>
      <c r="G1961" s="803">
        <v>701.99</v>
      </c>
      <c r="H1961" t="b">
        <f t="shared" si="61"/>
        <v>1</v>
      </c>
    </row>
    <row r="1962" spans="1:8" x14ac:dyDescent="0.25">
      <c r="A1962" s="6">
        <v>10889</v>
      </c>
      <c r="B1962" s="9" t="s">
        <v>20968</v>
      </c>
      <c r="C1962" s="6" t="s">
        <v>18997</v>
      </c>
      <c r="D1962" s="11">
        <f t="shared" si="60"/>
        <v>760.5</v>
      </c>
      <c r="F1962" s="802">
        <v>760.5</v>
      </c>
      <c r="G1962" s="802">
        <v>760.5</v>
      </c>
      <c r="H1962" t="b">
        <f t="shared" si="61"/>
        <v>1</v>
      </c>
    </row>
    <row r="1963" spans="1:8" x14ac:dyDescent="0.25">
      <c r="A1963" s="4">
        <v>10890</v>
      </c>
      <c r="B1963" s="8" t="s">
        <v>20969</v>
      </c>
      <c r="C1963" s="4" t="s">
        <v>18997</v>
      </c>
      <c r="D1963" s="11">
        <f t="shared" si="60"/>
        <v>350.99</v>
      </c>
      <c r="F1963" s="803">
        <v>350.99</v>
      </c>
      <c r="G1963" s="803">
        <v>350.99</v>
      </c>
      <c r="H1963" t="b">
        <f t="shared" si="61"/>
        <v>1</v>
      </c>
    </row>
    <row r="1964" spans="1:8" x14ac:dyDescent="0.25">
      <c r="A1964" s="6">
        <v>10891</v>
      </c>
      <c r="B1964" s="9" t="s">
        <v>20970</v>
      </c>
      <c r="C1964" s="6" t="s">
        <v>18997</v>
      </c>
      <c r="D1964" s="11">
        <f t="shared" si="60"/>
        <v>214.49</v>
      </c>
      <c r="F1964" s="802">
        <v>214.49</v>
      </c>
      <c r="G1964" s="802">
        <v>214.49</v>
      </c>
      <c r="H1964" t="b">
        <f t="shared" si="61"/>
        <v>1</v>
      </c>
    </row>
    <row r="1965" spans="1:8" x14ac:dyDescent="0.25">
      <c r="A1965" s="4">
        <v>10892</v>
      </c>
      <c r="B1965" s="8" t="s">
        <v>20971</v>
      </c>
      <c r="C1965" s="4" t="s">
        <v>18997</v>
      </c>
      <c r="D1965" s="11">
        <f t="shared" si="60"/>
        <v>253.5</v>
      </c>
      <c r="F1965" s="803">
        <v>253.5</v>
      </c>
      <c r="G1965" s="803">
        <v>253.5</v>
      </c>
      <c r="H1965" t="b">
        <f t="shared" si="61"/>
        <v>1</v>
      </c>
    </row>
    <row r="1966" spans="1:8" x14ac:dyDescent="0.25">
      <c r="A1966" s="6">
        <v>20977</v>
      </c>
      <c r="B1966" s="9" t="s">
        <v>20972</v>
      </c>
      <c r="C1966" s="6" t="s">
        <v>18997</v>
      </c>
      <c r="D1966" s="11">
        <f t="shared" si="60"/>
        <v>302.24</v>
      </c>
      <c r="F1966" s="802">
        <v>302.24</v>
      </c>
      <c r="G1966" s="802">
        <v>302.24</v>
      </c>
      <c r="H1966" t="b">
        <f t="shared" si="61"/>
        <v>1</v>
      </c>
    </row>
    <row r="1967" spans="1:8" x14ac:dyDescent="0.25">
      <c r="A1967" s="4">
        <v>3073</v>
      </c>
      <c r="B1967" s="8" t="s">
        <v>20973</v>
      </c>
      <c r="C1967" s="4" t="s">
        <v>18997</v>
      </c>
      <c r="D1967" s="11">
        <f t="shared" si="60"/>
        <v>161.83000000000001</v>
      </c>
      <c r="F1967" s="803">
        <v>161.83000000000001</v>
      </c>
      <c r="G1967" s="803">
        <v>161.83000000000001</v>
      </c>
      <c r="H1967" t="b">
        <f t="shared" si="61"/>
        <v>1</v>
      </c>
    </row>
    <row r="1968" spans="1:8" x14ac:dyDescent="0.25">
      <c r="A1968" s="6">
        <v>3074</v>
      </c>
      <c r="B1968" s="9" t="s">
        <v>20974</v>
      </c>
      <c r="C1968" s="6" t="s">
        <v>18997</v>
      </c>
      <c r="D1968" s="11">
        <f t="shared" si="60"/>
        <v>102.16</v>
      </c>
      <c r="F1968" s="802">
        <v>102.16</v>
      </c>
      <c r="G1968" s="802">
        <v>102.16</v>
      </c>
      <c r="H1968" t="b">
        <f t="shared" si="61"/>
        <v>1</v>
      </c>
    </row>
    <row r="1969" spans="1:8" x14ac:dyDescent="0.25">
      <c r="A1969" s="4">
        <v>3076</v>
      </c>
      <c r="B1969" s="8" t="s">
        <v>20975</v>
      </c>
      <c r="C1969" s="4" t="s">
        <v>18997</v>
      </c>
      <c r="D1969" s="11">
        <f t="shared" si="60"/>
        <v>133.04</v>
      </c>
      <c r="F1969" s="803">
        <v>133.04</v>
      </c>
      <c r="G1969" s="803">
        <v>133.04</v>
      </c>
      <c r="H1969" t="b">
        <f t="shared" si="61"/>
        <v>1</v>
      </c>
    </row>
    <row r="1970" spans="1:8" x14ac:dyDescent="0.25">
      <c r="A1970" s="6">
        <v>3075</v>
      </c>
      <c r="B1970" s="9" t="s">
        <v>20976</v>
      </c>
      <c r="C1970" s="6" t="s">
        <v>18997</v>
      </c>
      <c r="D1970" s="11">
        <f t="shared" si="60"/>
        <v>84.07</v>
      </c>
      <c r="F1970" s="802">
        <v>84.07</v>
      </c>
      <c r="G1970" s="802">
        <v>84.07</v>
      </c>
      <c r="H1970" t="b">
        <f t="shared" si="61"/>
        <v>1</v>
      </c>
    </row>
    <row r="1971" spans="1:8" x14ac:dyDescent="0.25">
      <c r="A1971" s="4">
        <v>10781</v>
      </c>
      <c r="B1971" s="8" t="s">
        <v>20977</v>
      </c>
      <c r="C1971" s="4" t="s">
        <v>18997</v>
      </c>
      <c r="D1971" s="11">
        <f t="shared" si="60"/>
        <v>11.4</v>
      </c>
      <c r="F1971" s="803">
        <v>11.4</v>
      </c>
      <c r="G1971" s="803">
        <v>11.4</v>
      </c>
      <c r="H1971" t="b">
        <f t="shared" si="61"/>
        <v>1</v>
      </c>
    </row>
    <row r="1972" spans="1:8" ht="30" x14ac:dyDescent="0.25">
      <c r="A1972" s="6">
        <v>43612</v>
      </c>
      <c r="B1972" s="9" t="s">
        <v>20978</v>
      </c>
      <c r="C1972" s="6" t="s">
        <v>20361</v>
      </c>
      <c r="D1972" s="11">
        <f t="shared" si="60"/>
        <v>99.71</v>
      </c>
      <c r="F1972" s="802">
        <v>99.71</v>
      </c>
      <c r="G1972" s="802">
        <v>99.71</v>
      </c>
      <c r="H1972" t="b">
        <f t="shared" si="61"/>
        <v>1</v>
      </c>
    </row>
    <row r="1973" spans="1:8" ht="30" x14ac:dyDescent="0.25">
      <c r="A1973" s="4">
        <v>43613</v>
      </c>
      <c r="B1973" s="8" t="s">
        <v>20979</v>
      </c>
      <c r="C1973" s="4" t="s">
        <v>20361</v>
      </c>
      <c r="D1973" s="11">
        <f t="shared" si="60"/>
        <v>82.54</v>
      </c>
      <c r="F1973" s="803">
        <v>82.54</v>
      </c>
      <c r="G1973" s="803">
        <v>82.54</v>
      </c>
      <c r="H1973" t="b">
        <f t="shared" si="61"/>
        <v>1</v>
      </c>
    </row>
    <row r="1974" spans="1:8" ht="30" x14ac:dyDescent="0.25">
      <c r="A1974" s="6">
        <v>11480</v>
      </c>
      <c r="B1974" s="9" t="s">
        <v>20980</v>
      </c>
      <c r="C1974" s="6" t="s">
        <v>20361</v>
      </c>
      <c r="D1974" s="11">
        <f t="shared" si="60"/>
        <v>126.68</v>
      </c>
      <c r="F1974" s="802">
        <v>126.68</v>
      </c>
      <c r="G1974" s="802">
        <v>126.68</v>
      </c>
      <c r="H1974" t="b">
        <f t="shared" si="61"/>
        <v>1</v>
      </c>
    </row>
    <row r="1975" spans="1:8" ht="30" x14ac:dyDescent="0.25">
      <c r="A1975" s="4">
        <v>11469</v>
      </c>
      <c r="B1975" s="8" t="s">
        <v>20981</v>
      </c>
      <c r="C1975" s="4" t="s">
        <v>18997</v>
      </c>
      <c r="D1975" s="11">
        <f t="shared" si="60"/>
        <v>13.52</v>
      </c>
      <c r="F1975" s="803">
        <v>13.52</v>
      </c>
      <c r="G1975" s="803">
        <v>13.52</v>
      </c>
      <c r="H1975" t="b">
        <f t="shared" si="61"/>
        <v>1</v>
      </c>
    </row>
    <row r="1976" spans="1:8" ht="30" x14ac:dyDescent="0.25">
      <c r="A1976" s="6">
        <v>11468</v>
      </c>
      <c r="B1976" s="9" t="s">
        <v>20982</v>
      </c>
      <c r="C1976" s="6" t="s">
        <v>18997</v>
      </c>
      <c r="D1976" s="11">
        <f t="shared" si="60"/>
        <v>13.53</v>
      </c>
      <c r="F1976" s="802">
        <v>13.53</v>
      </c>
      <c r="G1976" s="802">
        <v>13.53</v>
      </c>
      <c r="H1976" t="b">
        <f t="shared" si="61"/>
        <v>1</v>
      </c>
    </row>
    <row r="1977" spans="1:8" ht="30" x14ac:dyDescent="0.25">
      <c r="A1977" s="4">
        <v>11484</v>
      </c>
      <c r="B1977" s="8" t="s">
        <v>20983</v>
      </c>
      <c r="C1977" s="4" t="s">
        <v>18997</v>
      </c>
      <c r="D1977" s="11">
        <f t="shared" si="60"/>
        <v>59.43</v>
      </c>
      <c r="F1977" s="803">
        <v>59.43</v>
      </c>
      <c r="G1977" s="803">
        <v>59.43</v>
      </c>
      <c r="H1977" t="b">
        <f t="shared" si="61"/>
        <v>1</v>
      </c>
    </row>
    <row r="1978" spans="1:8" ht="30" x14ac:dyDescent="0.25">
      <c r="A1978" s="6">
        <v>38155</v>
      </c>
      <c r="B1978" s="9" t="s">
        <v>20984</v>
      </c>
      <c r="C1978" s="6" t="s">
        <v>18997</v>
      </c>
      <c r="D1978" s="11">
        <f t="shared" si="60"/>
        <v>92.27</v>
      </c>
      <c r="F1978" s="802">
        <v>92.27</v>
      </c>
      <c r="G1978" s="802">
        <v>92.27</v>
      </c>
      <c r="H1978" t="b">
        <f t="shared" si="61"/>
        <v>1</v>
      </c>
    </row>
    <row r="1979" spans="1:8" ht="30" x14ac:dyDescent="0.25">
      <c r="A1979" s="4">
        <v>11467</v>
      </c>
      <c r="B1979" s="8" t="s">
        <v>20985</v>
      </c>
      <c r="C1979" s="4" t="s">
        <v>18997</v>
      </c>
      <c r="D1979" s="11">
        <f t="shared" si="60"/>
        <v>21.08</v>
      </c>
      <c r="F1979" s="803">
        <v>21.08</v>
      </c>
      <c r="G1979" s="803">
        <v>21.08</v>
      </c>
      <c r="H1979" t="b">
        <f t="shared" si="61"/>
        <v>1</v>
      </c>
    </row>
    <row r="1980" spans="1:8" ht="30" x14ac:dyDescent="0.25">
      <c r="A1980" s="6">
        <v>38153</v>
      </c>
      <c r="B1980" s="9" t="s">
        <v>20986</v>
      </c>
      <c r="C1980" s="6" t="s">
        <v>20361</v>
      </c>
      <c r="D1980" s="11">
        <f t="shared" si="60"/>
        <v>53.86</v>
      </c>
      <c r="F1980" s="802">
        <v>53.86</v>
      </c>
      <c r="G1980" s="802">
        <v>53.86</v>
      </c>
      <c r="H1980" t="b">
        <f t="shared" si="61"/>
        <v>1</v>
      </c>
    </row>
    <row r="1981" spans="1:8" ht="45" x14ac:dyDescent="0.25">
      <c r="A1981" s="4">
        <v>43607</v>
      </c>
      <c r="B1981" s="8" t="s">
        <v>20987</v>
      </c>
      <c r="C1981" s="4" t="s">
        <v>20361</v>
      </c>
      <c r="D1981" s="11">
        <f t="shared" si="60"/>
        <v>101.86</v>
      </c>
      <c r="F1981" s="803">
        <v>101.86</v>
      </c>
      <c r="G1981" s="803">
        <v>101.86</v>
      </c>
      <c r="H1981" t="b">
        <f t="shared" si="61"/>
        <v>1</v>
      </c>
    </row>
    <row r="1982" spans="1:8" ht="30" x14ac:dyDescent="0.25">
      <c r="A1982" s="6">
        <v>3080</v>
      </c>
      <c r="B1982" s="9" t="s">
        <v>20988</v>
      </c>
      <c r="C1982" s="6" t="s">
        <v>20361</v>
      </c>
      <c r="D1982" s="11">
        <f t="shared" si="60"/>
        <v>68.489999999999995</v>
      </c>
      <c r="F1982" s="802">
        <v>68.489999999999995</v>
      </c>
      <c r="G1982" s="802">
        <v>68.489999999999995</v>
      </c>
      <c r="H1982" t="b">
        <f t="shared" si="61"/>
        <v>1</v>
      </c>
    </row>
    <row r="1983" spans="1:8" ht="30" x14ac:dyDescent="0.25">
      <c r="A1983" s="4">
        <v>3081</v>
      </c>
      <c r="B1983" s="8" t="s">
        <v>20989</v>
      </c>
      <c r="C1983" s="4" t="s">
        <v>20361</v>
      </c>
      <c r="D1983" s="11">
        <f t="shared" si="60"/>
        <v>135.5</v>
      </c>
      <c r="F1983" s="803">
        <v>135.5</v>
      </c>
      <c r="G1983" s="803">
        <v>135.5</v>
      </c>
      <c r="H1983" t="b">
        <f t="shared" si="61"/>
        <v>1</v>
      </c>
    </row>
    <row r="1984" spans="1:8" ht="30" x14ac:dyDescent="0.25">
      <c r="A1984" s="6">
        <v>3090</v>
      </c>
      <c r="B1984" s="9" t="s">
        <v>20990</v>
      </c>
      <c r="C1984" s="6" t="s">
        <v>20361</v>
      </c>
      <c r="D1984" s="11">
        <f t="shared" si="60"/>
        <v>61.13</v>
      </c>
      <c r="F1984" s="802">
        <v>61.13</v>
      </c>
      <c r="G1984" s="802">
        <v>61.13</v>
      </c>
      <c r="H1984" t="b">
        <f t="shared" si="61"/>
        <v>1</v>
      </c>
    </row>
    <row r="1985" spans="1:8" ht="30" x14ac:dyDescent="0.25">
      <c r="A1985" s="4">
        <v>43611</v>
      </c>
      <c r="B1985" s="8" t="s">
        <v>20991</v>
      </c>
      <c r="C1985" s="4" t="s">
        <v>20361</v>
      </c>
      <c r="D1985" s="11">
        <f t="shared" si="60"/>
        <v>101.44</v>
      </c>
      <c r="F1985" s="803">
        <v>101.44</v>
      </c>
      <c r="G1985" s="803">
        <v>101.44</v>
      </c>
      <c r="H1985" t="b">
        <f t="shared" si="61"/>
        <v>1</v>
      </c>
    </row>
    <row r="1986" spans="1:8" ht="30" x14ac:dyDescent="0.25">
      <c r="A1986" s="6">
        <v>3103</v>
      </c>
      <c r="B1986" s="9" t="s">
        <v>20992</v>
      </c>
      <c r="C1986" s="6" t="s">
        <v>18997</v>
      </c>
      <c r="D1986" s="11">
        <f t="shared" si="60"/>
        <v>50.68</v>
      </c>
      <c r="F1986" s="802">
        <v>50.68</v>
      </c>
      <c r="G1986" s="802">
        <v>50.68</v>
      </c>
      <c r="H1986" t="b">
        <f t="shared" si="61"/>
        <v>1</v>
      </c>
    </row>
    <row r="1987" spans="1:8" ht="30" x14ac:dyDescent="0.25">
      <c r="A1987" s="4">
        <v>3097</v>
      </c>
      <c r="B1987" s="8" t="s">
        <v>20993</v>
      </c>
      <c r="C1987" s="4" t="s">
        <v>20361</v>
      </c>
      <c r="D1987" s="11">
        <f t="shared" ref="D1987:D2050" si="62">IF($J$2=$F$1,F1987,G1987)</f>
        <v>76.680000000000007</v>
      </c>
      <c r="F1987" s="803">
        <v>76.680000000000007</v>
      </c>
      <c r="G1987" s="803">
        <v>76.680000000000007</v>
      </c>
      <c r="H1987" t="b">
        <f t="shared" ref="H1987:H2050" si="63">F1987=G1987</f>
        <v>1</v>
      </c>
    </row>
    <row r="1988" spans="1:8" ht="30" x14ac:dyDescent="0.25">
      <c r="A1988" s="6">
        <v>3099</v>
      </c>
      <c r="B1988" s="9" t="s">
        <v>20994</v>
      </c>
      <c r="C1988" s="6" t="s">
        <v>20361</v>
      </c>
      <c r="D1988" s="11">
        <f t="shared" si="62"/>
        <v>122.79</v>
      </c>
      <c r="F1988" s="802">
        <v>122.79</v>
      </c>
      <c r="G1988" s="802">
        <v>122.79</v>
      </c>
      <c r="H1988" t="b">
        <f t="shared" si="63"/>
        <v>1</v>
      </c>
    </row>
    <row r="1989" spans="1:8" ht="30" x14ac:dyDescent="0.25">
      <c r="A1989" s="4">
        <v>38151</v>
      </c>
      <c r="B1989" s="8" t="s">
        <v>20995</v>
      </c>
      <c r="C1989" s="4" t="s">
        <v>20361</v>
      </c>
      <c r="D1989" s="11">
        <f t="shared" si="62"/>
        <v>89.02</v>
      </c>
      <c r="F1989" s="803">
        <v>89.02</v>
      </c>
      <c r="G1989" s="803">
        <v>89.02</v>
      </c>
      <c r="H1989" t="b">
        <f t="shared" si="63"/>
        <v>1</v>
      </c>
    </row>
    <row r="1990" spans="1:8" ht="30" x14ac:dyDescent="0.25">
      <c r="A1990" s="6">
        <v>38152</v>
      </c>
      <c r="B1990" s="9" t="s">
        <v>20996</v>
      </c>
      <c r="C1990" s="6" t="s">
        <v>20361</v>
      </c>
      <c r="D1990" s="11">
        <f t="shared" si="62"/>
        <v>143.6</v>
      </c>
      <c r="F1990" s="802">
        <v>143.6</v>
      </c>
      <c r="G1990" s="802">
        <v>143.6</v>
      </c>
      <c r="H1990" t="b">
        <f t="shared" si="63"/>
        <v>1</v>
      </c>
    </row>
    <row r="1991" spans="1:8" ht="45" x14ac:dyDescent="0.25">
      <c r="A1991" s="4">
        <v>43610</v>
      </c>
      <c r="B1991" s="8" t="s">
        <v>20997</v>
      </c>
      <c r="C1991" s="4" t="s">
        <v>20361</v>
      </c>
      <c r="D1991" s="11">
        <f t="shared" si="62"/>
        <v>76.09</v>
      </c>
      <c r="F1991" s="803">
        <v>76.09</v>
      </c>
      <c r="G1991" s="803">
        <v>76.09</v>
      </c>
      <c r="H1991" t="b">
        <f t="shared" si="63"/>
        <v>1</v>
      </c>
    </row>
    <row r="1992" spans="1:8" ht="30" x14ac:dyDescent="0.25">
      <c r="A1992" s="6">
        <v>3093</v>
      </c>
      <c r="B1992" s="9" t="s">
        <v>20998</v>
      </c>
      <c r="C1992" s="6" t="s">
        <v>20361</v>
      </c>
      <c r="D1992" s="11">
        <f t="shared" si="62"/>
        <v>122.79</v>
      </c>
      <c r="F1992" s="802">
        <v>122.79</v>
      </c>
      <c r="G1992" s="802">
        <v>122.79</v>
      </c>
      <c r="H1992" t="b">
        <f t="shared" si="63"/>
        <v>1</v>
      </c>
    </row>
    <row r="1993" spans="1:8" ht="30" x14ac:dyDescent="0.25">
      <c r="A1993" s="4">
        <v>38165</v>
      </c>
      <c r="B1993" s="8" t="s">
        <v>20999</v>
      </c>
      <c r="C1993" s="4" t="s">
        <v>20361</v>
      </c>
      <c r="D1993" s="11">
        <f t="shared" si="62"/>
        <v>79.040000000000006</v>
      </c>
      <c r="F1993" s="803">
        <v>79.040000000000006</v>
      </c>
      <c r="G1993" s="803">
        <v>79.040000000000006</v>
      </c>
      <c r="H1993" t="b">
        <f t="shared" si="63"/>
        <v>1</v>
      </c>
    </row>
    <row r="1994" spans="1:8" x14ac:dyDescent="0.25">
      <c r="A1994" s="6">
        <v>38177</v>
      </c>
      <c r="B1994" s="9" t="s">
        <v>21000</v>
      </c>
      <c r="C1994" s="6" t="s">
        <v>18997</v>
      </c>
      <c r="D1994" s="11">
        <f t="shared" si="62"/>
        <v>23.48</v>
      </c>
      <c r="F1994" s="802">
        <v>23.48</v>
      </c>
      <c r="G1994" s="802">
        <v>23.48</v>
      </c>
      <c r="H1994" t="b">
        <f t="shared" si="63"/>
        <v>1</v>
      </c>
    </row>
    <row r="1995" spans="1:8" x14ac:dyDescent="0.25">
      <c r="A1995" s="4">
        <v>11458</v>
      </c>
      <c r="B1995" s="8" t="s">
        <v>21001</v>
      </c>
      <c r="C1995" s="4" t="s">
        <v>18997</v>
      </c>
      <c r="D1995" s="11">
        <f t="shared" si="62"/>
        <v>28.04</v>
      </c>
      <c r="F1995" s="803">
        <v>28.04</v>
      </c>
      <c r="G1995" s="803">
        <v>28.04</v>
      </c>
      <c r="H1995" t="b">
        <f t="shared" si="63"/>
        <v>1</v>
      </c>
    </row>
    <row r="1996" spans="1:8" ht="30" x14ac:dyDescent="0.25">
      <c r="A1996" s="6">
        <v>3108</v>
      </c>
      <c r="B1996" s="9" t="s">
        <v>21002</v>
      </c>
      <c r="C1996" s="6" t="s">
        <v>18997</v>
      </c>
      <c r="D1996" s="11">
        <f t="shared" si="62"/>
        <v>119.2</v>
      </c>
      <c r="F1996" s="802">
        <v>119.2</v>
      </c>
      <c r="G1996" s="802">
        <v>119.2</v>
      </c>
      <c r="H1996" t="b">
        <f t="shared" si="63"/>
        <v>1</v>
      </c>
    </row>
    <row r="1997" spans="1:8" ht="30" x14ac:dyDescent="0.25">
      <c r="A1997" s="4">
        <v>3105</v>
      </c>
      <c r="B1997" s="8" t="s">
        <v>21003</v>
      </c>
      <c r="C1997" s="4" t="s">
        <v>18997</v>
      </c>
      <c r="D1997" s="11">
        <f t="shared" si="62"/>
        <v>155.9</v>
      </c>
      <c r="F1997" s="803">
        <v>155.9</v>
      </c>
      <c r="G1997" s="803">
        <v>155.9</v>
      </c>
      <c r="H1997" t="b">
        <f t="shared" si="63"/>
        <v>1</v>
      </c>
    </row>
    <row r="1998" spans="1:8" ht="30" x14ac:dyDescent="0.25">
      <c r="A1998" s="6">
        <v>38178</v>
      </c>
      <c r="B1998" s="9" t="s">
        <v>21004</v>
      </c>
      <c r="C1998" s="6" t="s">
        <v>18997</v>
      </c>
      <c r="D1998" s="11">
        <f t="shared" si="62"/>
        <v>25.84</v>
      </c>
      <c r="F1998" s="802">
        <v>25.84</v>
      </c>
      <c r="G1998" s="802">
        <v>25.84</v>
      </c>
      <c r="H1998" t="b">
        <f t="shared" si="63"/>
        <v>1</v>
      </c>
    </row>
    <row r="1999" spans="1:8" ht="30" x14ac:dyDescent="0.25">
      <c r="A1999" s="4">
        <v>43575</v>
      </c>
      <c r="B1999" s="8" t="s">
        <v>21005</v>
      </c>
      <c r="C1999" s="4" t="s">
        <v>18997</v>
      </c>
      <c r="D1999" s="11">
        <f t="shared" si="62"/>
        <v>55.99</v>
      </c>
      <c r="F1999" s="803">
        <v>55.99</v>
      </c>
      <c r="G1999" s="803">
        <v>55.99</v>
      </c>
      <c r="H1999" t="b">
        <f t="shared" si="63"/>
        <v>1</v>
      </c>
    </row>
    <row r="2000" spans="1:8" ht="30" x14ac:dyDescent="0.25">
      <c r="A2000" s="6">
        <v>43577</v>
      </c>
      <c r="B2000" s="9" t="s">
        <v>21006</v>
      </c>
      <c r="C2000" s="6" t="s">
        <v>18997</v>
      </c>
      <c r="D2000" s="11">
        <f t="shared" si="62"/>
        <v>97.35</v>
      </c>
      <c r="F2000" s="802">
        <v>97.35</v>
      </c>
      <c r="G2000" s="802">
        <v>97.35</v>
      </c>
      <c r="H2000" t="b">
        <f t="shared" si="63"/>
        <v>1</v>
      </c>
    </row>
    <row r="2001" spans="1:8" x14ac:dyDescent="0.25">
      <c r="A2001" s="4">
        <v>43458</v>
      </c>
      <c r="B2001" s="8" t="s">
        <v>21007</v>
      </c>
      <c r="C2001" s="4" t="s">
        <v>19143</v>
      </c>
      <c r="D2001" s="11">
        <f t="shared" si="62"/>
        <v>0.06</v>
      </c>
      <c r="F2001" s="803">
        <v>0.06</v>
      </c>
      <c r="G2001" s="803">
        <v>0.06</v>
      </c>
      <c r="H2001" t="b">
        <f t="shared" si="63"/>
        <v>1</v>
      </c>
    </row>
    <row r="2002" spans="1:8" x14ac:dyDescent="0.25">
      <c r="A2002" s="6">
        <v>43470</v>
      </c>
      <c r="B2002" s="9" t="s">
        <v>21008</v>
      </c>
      <c r="C2002" s="6" t="s">
        <v>19145</v>
      </c>
      <c r="D2002" s="11">
        <f t="shared" si="62"/>
        <v>10.89</v>
      </c>
      <c r="F2002" s="802">
        <v>10.89</v>
      </c>
      <c r="G2002" s="802">
        <v>10.89</v>
      </c>
      <c r="H2002" t="b">
        <f t="shared" si="63"/>
        <v>1</v>
      </c>
    </row>
    <row r="2003" spans="1:8" x14ac:dyDescent="0.25">
      <c r="A2003" s="4">
        <v>43459</v>
      </c>
      <c r="B2003" s="8" t="s">
        <v>21009</v>
      </c>
      <c r="C2003" s="4" t="s">
        <v>19143</v>
      </c>
      <c r="D2003" s="11">
        <f t="shared" si="62"/>
        <v>0.49</v>
      </c>
      <c r="F2003" s="803">
        <v>0.49</v>
      </c>
      <c r="G2003" s="803">
        <v>0.49</v>
      </c>
      <c r="H2003" t="b">
        <f t="shared" si="63"/>
        <v>1</v>
      </c>
    </row>
    <row r="2004" spans="1:8" x14ac:dyDescent="0.25">
      <c r="A2004" s="6">
        <v>43471</v>
      </c>
      <c r="B2004" s="9" t="s">
        <v>21010</v>
      </c>
      <c r="C2004" s="6" t="s">
        <v>19145</v>
      </c>
      <c r="D2004" s="11">
        <f t="shared" si="62"/>
        <v>92.26</v>
      </c>
      <c r="F2004" s="802">
        <v>92.26</v>
      </c>
      <c r="G2004" s="802">
        <v>92.26</v>
      </c>
      <c r="H2004" t="b">
        <f t="shared" si="63"/>
        <v>1</v>
      </c>
    </row>
    <row r="2005" spans="1:8" x14ac:dyDescent="0.25">
      <c r="A2005" s="4">
        <v>43460</v>
      </c>
      <c r="B2005" s="8" t="s">
        <v>21011</v>
      </c>
      <c r="C2005" s="4" t="s">
        <v>19143</v>
      </c>
      <c r="D2005" s="11">
        <f t="shared" si="62"/>
        <v>0.85</v>
      </c>
      <c r="F2005" s="803">
        <v>0.85</v>
      </c>
      <c r="G2005" s="803">
        <v>0.85</v>
      </c>
      <c r="H2005" t="b">
        <f t="shared" si="63"/>
        <v>1</v>
      </c>
    </row>
    <row r="2006" spans="1:8" x14ac:dyDescent="0.25">
      <c r="A2006" s="6">
        <v>43472</v>
      </c>
      <c r="B2006" s="9" t="s">
        <v>21012</v>
      </c>
      <c r="C2006" s="6" t="s">
        <v>19145</v>
      </c>
      <c r="D2006" s="11">
        <f t="shared" si="62"/>
        <v>159.72999999999999</v>
      </c>
      <c r="F2006" s="802">
        <v>159.72999999999999</v>
      </c>
      <c r="G2006" s="802">
        <v>159.72999999999999</v>
      </c>
      <c r="H2006" t="b">
        <f t="shared" si="63"/>
        <v>1</v>
      </c>
    </row>
    <row r="2007" spans="1:8" x14ac:dyDescent="0.25">
      <c r="A2007" s="4">
        <v>43461</v>
      </c>
      <c r="B2007" s="8" t="s">
        <v>21013</v>
      </c>
      <c r="C2007" s="4" t="s">
        <v>19143</v>
      </c>
      <c r="D2007" s="11">
        <f t="shared" si="62"/>
        <v>0.31</v>
      </c>
      <c r="F2007" s="803">
        <v>0.31</v>
      </c>
      <c r="G2007" s="803">
        <v>0.31</v>
      </c>
      <c r="H2007" t="b">
        <f t="shared" si="63"/>
        <v>1</v>
      </c>
    </row>
    <row r="2008" spans="1:8" x14ac:dyDescent="0.25">
      <c r="A2008" s="6">
        <v>43473</v>
      </c>
      <c r="B2008" s="9" t="s">
        <v>21014</v>
      </c>
      <c r="C2008" s="6" t="s">
        <v>19145</v>
      </c>
      <c r="D2008" s="11">
        <f t="shared" si="62"/>
        <v>59.28</v>
      </c>
      <c r="F2008" s="802">
        <v>59.28</v>
      </c>
      <c r="G2008" s="802">
        <v>59.28</v>
      </c>
      <c r="H2008" t="b">
        <f t="shared" si="63"/>
        <v>1</v>
      </c>
    </row>
    <row r="2009" spans="1:8" x14ac:dyDescent="0.25">
      <c r="A2009" s="4">
        <v>43463</v>
      </c>
      <c r="B2009" s="8" t="s">
        <v>21015</v>
      </c>
      <c r="C2009" s="4" t="s">
        <v>19143</v>
      </c>
      <c r="D2009" s="11">
        <f t="shared" si="62"/>
        <v>0.1</v>
      </c>
      <c r="F2009" s="803">
        <v>0.1</v>
      </c>
      <c r="G2009" s="803">
        <v>0.1</v>
      </c>
      <c r="H2009" t="b">
        <f t="shared" si="63"/>
        <v>1</v>
      </c>
    </row>
    <row r="2010" spans="1:8" x14ac:dyDescent="0.25">
      <c r="A2010" s="6">
        <v>43475</v>
      </c>
      <c r="B2010" s="9" t="s">
        <v>21016</v>
      </c>
      <c r="C2010" s="6" t="s">
        <v>19145</v>
      </c>
      <c r="D2010" s="11">
        <f t="shared" si="62"/>
        <v>18.73</v>
      </c>
      <c r="F2010" s="802">
        <v>18.73</v>
      </c>
      <c r="G2010" s="802">
        <v>18.73</v>
      </c>
      <c r="H2010" t="b">
        <f t="shared" si="63"/>
        <v>1</v>
      </c>
    </row>
    <row r="2011" spans="1:8" x14ac:dyDescent="0.25">
      <c r="A2011" s="4">
        <v>43462</v>
      </c>
      <c r="B2011" s="8" t="s">
        <v>21017</v>
      </c>
      <c r="C2011" s="4" t="s">
        <v>19143</v>
      </c>
      <c r="D2011" s="11">
        <f t="shared" si="62"/>
        <v>0.01</v>
      </c>
      <c r="F2011" s="803">
        <v>0.01</v>
      </c>
      <c r="G2011" s="803">
        <v>0.01</v>
      </c>
      <c r="H2011" t="b">
        <f t="shared" si="63"/>
        <v>1</v>
      </c>
    </row>
    <row r="2012" spans="1:8" x14ac:dyDescent="0.25">
      <c r="A2012" s="6">
        <v>43474</v>
      </c>
      <c r="B2012" s="9" t="s">
        <v>21018</v>
      </c>
      <c r="C2012" s="6" t="s">
        <v>19145</v>
      </c>
      <c r="D2012" s="11">
        <f t="shared" si="62"/>
        <v>2.29</v>
      </c>
      <c r="F2012" s="802">
        <v>2.29</v>
      </c>
      <c r="G2012" s="802">
        <v>2.29</v>
      </c>
      <c r="H2012" t="b">
        <f t="shared" si="63"/>
        <v>1</v>
      </c>
    </row>
    <row r="2013" spans="1:8" x14ac:dyDescent="0.25">
      <c r="A2013" s="4">
        <v>43464</v>
      </c>
      <c r="B2013" s="8" t="s">
        <v>21019</v>
      </c>
      <c r="C2013" s="4" t="s">
        <v>19143</v>
      </c>
      <c r="D2013" s="11">
        <f t="shared" si="62"/>
        <v>0.01</v>
      </c>
      <c r="F2013" s="803">
        <v>0.01</v>
      </c>
      <c r="G2013" s="803">
        <v>0.01</v>
      </c>
      <c r="H2013" t="b">
        <f t="shared" si="63"/>
        <v>1</v>
      </c>
    </row>
    <row r="2014" spans="1:8" x14ac:dyDescent="0.25">
      <c r="A2014" s="6">
        <v>43476</v>
      </c>
      <c r="B2014" s="9" t="s">
        <v>21020</v>
      </c>
      <c r="C2014" s="6" t="s">
        <v>19145</v>
      </c>
      <c r="D2014" s="11">
        <f t="shared" si="62"/>
        <v>0.01</v>
      </c>
      <c r="F2014" s="802">
        <v>0.01</v>
      </c>
      <c r="G2014" s="802">
        <v>0.01</v>
      </c>
      <c r="H2014" t="b">
        <f t="shared" si="63"/>
        <v>1</v>
      </c>
    </row>
    <row r="2015" spans="1:8" x14ac:dyDescent="0.25">
      <c r="A2015" s="4">
        <v>43465</v>
      </c>
      <c r="B2015" s="8" t="s">
        <v>21021</v>
      </c>
      <c r="C2015" s="4" t="s">
        <v>19143</v>
      </c>
      <c r="D2015" s="11">
        <f t="shared" si="62"/>
        <v>0.82</v>
      </c>
      <c r="F2015" s="803">
        <v>0.82</v>
      </c>
      <c r="G2015" s="803">
        <v>0.82</v>
      </c>
      <c r="H2015" t="b">
        <f t="shared" si="63"/>
        <v>1</v>
      </c>
    </row>
    <row r="2016" spans="1:8" x14ac:dyDescent="0.25">
      <c r="A2016" s="6">
        <v>43477</v>
      </c>
      <c r="B2016" s="9" t="s">
        <v>21022</v>
      </c>
      <c r="C2016" s="6" t="s">
        <v>19145</v>
      </c>
      <c r="D2016" s="11">
        <f t="shared" si="62"/>
        <v>155.21</v>
      </c>
      <c r="F2016" s="802">
        <v>155.21</v>
      </c>
      <c r="G2016" s="802">
        <v>155.21</v>
      </c>
      <c r="H2016" t="b">
        <f t="shared" si="63"/>
        <v>1</v>
      </c>
    </row>
    <row r="2017" spans="1:8" x14ac:dyDescent="0.25">
      <c r="A2017" s="4">
        <v>43466</v>
      </c>
      <c r="B2017" s="8" t="s">
        <v>21023</v>
      </c>
      <c r="C2017" s="4" t="s">
        <v>19143</v>
      </c>
      <c r="D2017" s="11">
        <f t="shared" si="62"/>
        <v>1.97</v>
      </c>
      <c r="F2017" s="803">
        <v>1.97</v>
      </c>
      <c r="G2017" s="803">
        <v>1.97</v>
      </c>
      <c r="H2017" t="b">
        <f t="shared" si="63"/>
        <v>1</v>
      </c>
    </row>
    <row r="2018" spans="1:8" x14ac:dyDescent="0.25">
      <c r="A2018" s="6">
        <v>43478</v>
      </c>
      <c r="B2018" s="9" t="s">
        <v>21024</v>
      </c>
      <c r="C2018" s="6" t="s">
        <v>19145</v>
      </c>
      <c r="D2018" s="11">
        <f t="shared" si="62"/>
        <v>371.21</v>
      </c>
      <c r="F2018" s="802">
        <v>371.21</v>
      </c>
      <c r="G2018" s="802">
        <v>371.21</v>
      </c>
      <c r="H2018" t="b">
        <f t="shared" si="63"/>
        <v>1</v>
      </c>
    </row>
    <row r="2019" spans="1:8" x14ac:dyDescent="0.25">
      <c r="A2019" s="4">
        <v>43467</v>
      </c>
      <c r="B2019" s="8" t="s">
        <v>21025</v>
      </c>
      <c r="C2019" s="4" t="s">
        <v>19143</v>
      </c>
      <c r="D2019" s="11">
        <f t="shared" si="62"/>
        <v>0.61</v>
      </c>
      <c r="F2019" s="803">
        <v>0.61</v>
      </c>
      <c r="G2019" s="803">
        <v>0.61</v>
      </c>
      <c r="H2019" t="b">
        <f t="shared" si="63"/>
        <v>1</v>
      </c>
    </row>
    <row r="2020" spans="1:8" x14ac:dyDescent="0.25">
      <c r="A2020" s="6">
        <v>43479</v>
      </c>
      <c r="B2020" s="9" t="s">
        <v>21026</v>
      </c>
      <c r="C2020" s="6" t="s">
        <v>19145</v>
      </c>
      <c r="D2020" s="11">
        <f t="shared" si="62"/>
        <v>114.72</v>
      </c>
      <c r="F2020" s="802">
        <v>114.72</v>
      </c>
      <c r="G2020" s="802">
        <v>114.72</v>
      </c>
      <c r="H2020" t="b">
        <f t="shared" si="63"/>
        <v>1</v>
      </c>
    </row>
    <row r="2021" spans="1:8" x14ac:dyDescent="0.25">
      <c r="A2021" s="4">
        <v>43468</v>
      </c>
      <c r="B2021" s="8" t="s">
        <v>21027</v>
      </c>
      <c r="C2021" s="4" t="s">
        <v>19143</v>
      </c>
      <c r="D2021" s="11">
        <f t="shared" si="62"/>
        <v>1.23</v>
      </c>
      <c r="F2021" s="803">
        <v>1.23</v>
      </c>
      <c r="G2021" s="803">
        <v>1.23</v>
      </c>
      <c r="H2021" t="b">
        <f t="shared" si="63"/>
        <v>1</v>
      </c>
    </row>
    <row r="2022" spans="1:8" x14ac:dyDescent="0.25">
      <c r="A2022" s="6">
        <v>43480</v>
      </c>
      <c r="B2022" s="9" t="s">
        <v>21028</v>
      </c>
      <c r="C2022" s="6" t="s">
        <v>19145</v>
      </c>
      <c r="D2022" s="11">
        <f t="shared" si="62"/>
        <v>232.31</v>
      </c>
      <c r="F2022" s="802">
        <v>232.31</v>
      </c>
      <c r="G2022" s="802">
        <v>232.31</v>
      </c>
      <c r="H2022" t="b">
        <f t="shared" si="63"/>
        <v>1</v>
      </c>
    </row>
    <row r="2023" spans="1:8" x14ac:dyDescent="0.25">
      <c r="A2023" s="4">
        <v>43469</v>
      </c>
      <c r="B2023" s="8" t="s">
        <v>21029</v>
      </c>
      <c r="C2023" s="4" t="s">
        <v>19143</v>
      </c>
      <c r="D2023" s="11">
        <f t="shared" si="62"/>
        <v>7.0000000000000007E-2</v>
      </c>
      <c r="F2023" s="803">
        <v>7.0000000000000007E-2</v>
      </c>
      <c r="G2023" s="803">
        <v>7.0000000000000007E-2</v>
      </c>
      <c r="H2023" t="b">
        <f t="shared" si="63"/>
        <v>1</v>
      </c>
    </row>
    <row r="2024" spans="1:8" x14ac:dyDescent="0.25">
      <c r="A2024" s="6">
        <v>43481</v>
      </c>
      <c r="B2024" s="9" t="s">
        <v>21030</v>
      </c>
      <c r="C2024" s="6" t="s">
        <v>19145</v>
      </c>
      <c r="D2024" s="11">
        <f t="shared" si="62"/>
        <v>12.77</v>
      </c>
      <c r="F2024" s="802">
        <v>12.77</v>
      </c>
      <c r="G2024" s="802">
        <v>12.77</v>
      </c>
      <c r="H2024" t="b">
        <f t="shared" si="63"/>
        <v>1</v>
      </c>
    </row>
    <row r="2025" spans="1:8" ht="30" x14ac:dyDescent="0.25">
      <c r="A2025" s="4">
        <v>3119</v>
      </c>
      <c r="B2025" s="8" t="s">
        <v>21031</v>
      </c>
      <c r="C2025" s="4" t="s">
        <v>18997</v>
      </c>
      <c r="D2025" s="11">
        <f t="shared" si="62"/>
        <v>3.03</v>
      </c>
      <c r="F2025" s="803">
        <v>3.03</v>
      </c>
      <c r="G2025" s="803">
        <v>3.03</v>
      </c>
      <c r="H2025" t="b">
        <f t="shared" si="63"/>
        <v>1</v>
      </c>
    </row>
    <row r="2026" spans="1:8" ht="30" x14ac:dyDescent="0.25">
      <c r="A2026" s="6">
        <v>3122</v>
      </c>
      <c r="B2026" s="9" t="s">
        <v>21032</v>
      </c>
      <c r="C2026" s="6" t="s">
        <v>18997</v>
      </c>
      <c r="D2026" s="11">
        <f t="shared" si="62"/>
        <v>6.17</v>
      </c>
      <c r="F2026" s="802">
        <v>6.17</v>
      </c>
      <c r="G2026" s="802">
        <v>6.17</v>
      </c>
      <c r="H2026" t="b">
        <f t="shared" si="63"/>
        <v>1</v>
      </c>
    </row>
    <row r="2027" spans="1:8" ht="30" x14ac:dyDescent="0.25">
      <c r="A2027" s="4">
        <v>3121</v>
      </c>
      <c r="B2027" s="8" t="s">
        <v>21033</v>
      </c>
      <c r="C2027" s="4" t="s">
        <v>18997</v>
      </c>
      <c r="D2027" s="11">
        <f t="shared" si="62"/>
        <v>7</v>
      </c>
      <c r="F2027" s="803">
        <v>7</v>
      </c>
      <c r="G2027" s="803">
        <v>7</v>
      </c>
      <c r="H2027" t="b">
        <f t="shared" si="63"/>
        <v>1</v>
      </c>
    </row>
    <row r="2028" spans="1:8" ht="30" x14ac:dyDescent="0.25">
      <c r="A2028" s="6">
        <v>3120</v>
      </c>
      <c r="B2028" s="9" t="s">
        <v>21034</v>
      </c>
      <c r="C2028" s="6" t="s">
        <v>18997</v>
      </c>
      <c r="D2028" s="11">
        <f t="shared" si="62"/>
        <v>13.27</v>
      </c>
      <c r="F2028" s="802">
        <v>13.27</v>
      </c>
      <c r="G2028" s="802">
        <v>13.27</v>
      </c>
      <c r="H2028" t="b">
        <f t="shared" si="63"/>
        <v>1</v>
      </c>
    </row>
    <row r="2029" spans="1:8" ht="30" x14ac:dyDescent="0.25">
      <c r="A2029" s="4">
        <v>11455</v>
      </c>
      <c r="B2029" s="8" t="s">
        <v>21035</v>
      </c>
      <c r="C2029" s="4" t="s">
        <v>18997</v>
      </c>
      <c r="D2029" s="11">
        <f t="shared" si="62"/>
        <v>19.190000000000001</v>
      </c>
      <c r="F2029" s="803">
        <v>19.190000000000001</v>
      </c>
      <c r="G2029" s="803">
        <v>19.190000000000001</v>
      </c>
      <c r="H2029" t="b">
        <f t="shared" si="63"/>
        <v>1</v>
      </c>
    </row>
    <row r="2030" spans="1:8" ht="30" x14ac:dyDescent="0.25">
      <c r="A2030" s="6">
        <v>11456</v>
      </c>
      <c r="B2030" s="9" t="s">
        <v>21036</v>
      </c>
      <c r="C2030" s="6" t="s">
        <v>18997</v>
      </c>
      <c r="D2030" s="11">
        <f t="shared" si="62"/>
        <v>22.94</v>
      </c>
      <c r="F2030" s="802">
        <v>22.94</v>
      </c>
      <c r="G2030" s="802">
        <v>22.94</v>
      </c>
      <c r="H2030" t="b">
        <f t="shared" si="63"/>
        <v>1</v>
      </c>
    </row>
    <row r="2031" spans="1:8" ht="30" x14ac:dyDescent="0.25">
      <c r="A2031" s="4">
        <v>3107</v>
      </c>
      <c r="B2031" s="8" t="s">
        <v>21037</v>
      </c>
      <c r="C2031" s="4" t="s">
        <v>18997</v>
      </c>
      <c r="D2031" s="11">
        <f t="shared" si="62"/>
        <v>9.68</v>
      </c>
      <c r="F2031" s="803">
        <v>9.68</v>
      </c>
      <c r="G2031" s="803">
        <v>9.68</v>
      </c>
      <c r="H2031" t="b">
        <f t="shared" si="63"/>
        <v>1</v>
      </c>
    </row>
    <row r="2032" spans="1:8" ht="30" x14ac:dyDescent="0.25">
      <c r="A2032" s="6">
        <v>43583</v>
      </c>
      <c r="B2032" s="9" t="s">
        <v>21038</v>
      </c>
      <c r="C2032" s="6" t="s">
        <v>18997</v>
      </c>
      <c r="D2032" s="11">
        <f t="shared" si="62"/>
        <v>10.92</v>
      </c>
      <c r="F2032" s="802">
        <v>10.92</v>
      </c>
      <c r="G2032" s="802">
        <v>10.92</v>
      </c>
      <c r="H2032" t="b">
        <f t="shared" si="63"/>
        <v>1</v>
      </c>
    </row>
    <row r="2033" spans="1:8" ht="30" x14ac:dyDescent="0.25">
      <c r="A2033" s="4">
        <v>43586</v>
      </c>
      <c r="B2033" s="8" t="s">
        <v>21039</v>
      </c>
      <c r="C2033" s="4" t="s">
        <v>18997</v>
      </c>
      <c r="D2033" s="11">
        <f t="shared" si="62"/>
        <v>11.19</v>
      </c>
      <c r="F2033" s="803">
        <v>11.19</v>
      </c>
      <c r="G2033" s="803">
        <v>11.19</v>
      </c>
      <c r="H2033" t="b">
        <f t="shared" si="63"/>
        <v>1</v>
      </c>
    </row>
    <row r="2034" spans="1:8" ht="30" x14ac:dyDescent="0.25">
      <c r="A2034" s="6">
        <v>11461</v>
      </c>
      <c r="B2034" s="9" t="s">
        <v>21040</v>
      </c>
      <c r="C2034" s="6" t="s">
        <v>18997</v>
      </c>
      <c r="D2034" s="11">
        <f t="shared" si="62"/>
        <v>12.19</v>
      </c>
      <c r="F2034" s="802">
        <v>12.19</v>
      </c>
      <c r="G2034" s="802">
        <v>12.19</v>
      </c>
      <c r="H2034" t="b">
        <f t="shared" si="63"/>
        <v>1</v>
      </c>
    </row>
    <row r="2035" spans="1:8" ht="30" x14ac:dyDescent="0.25">
      <c r="A2035" s="4">
        <v>43587</v>
      </c>
      <c r="B2035" s="8" t="s">
        <v>21041</v>
      </c>
      <c r="C2035" s="4" t="s">
        <v>18997</v>
      </c>
      <c r="D2035" s="11">
        <f t="shared" si="62"/>
        <v>14.06</v>
      </c>
      <c r="F2035" s="803">
        <v>14.06</v>
      </c>
      <c r="G2035" s="803">
        <v>14.06</v>
      </c>
      <c r="H2035" t="b">
        <f t="shared" si="63"/>
        <v>1</v>
      </c>
    </row>
    <row r="2036" spans="1:8" ht="30" x14ac:dyDescent="0.25">
      <c r="A2036" s="6">
        <v>3106</v>
      </c>
      <c r="B2036" s="9" t="s">
        <v>21042</v>
      </c>
      <c r="C2036" s="6" t="s">
        <v>18997</v>
      </c>
      <c r="D2036" s="11">
        <f t="shared" si="62"/>
        <v>17.84</v>
      </c>
      <c r="F2036" s="802">
        <v>17.84</v>
      </c>
      <c r="G2036" s="802">
        <v>17.84</v>
      </c>
      <c r="H2036" t="b">
        <f t="shared" si="63"/>
        <v>1</v>
      </c>
    </row>
    <row r="2037" spans="1:8" x14ac:dyDescent="0.25">
      <c r="A2037" s="4">
        <v>44539</v>
      </c>
      <c r="B2037" s="8" t="s">
        <v>21043</v>
      </c>
      <c r="C2037" s="4" t="s">
        <v>19044</v>
      </c>
      <c r="D2037" s="11">
        <f t="shared" si="62"/>
        <v>3.31</v>
      </c>
      <c r="F2037" s="803">
        <v>3.31</v>
      </c>
      <c r="G2037" s="803">
        <v>3.31</v>
      </c>
      <c r="H2037" t="b">
        <f t="shared" si="63"/>
        <v>1</v>
      </c>
    </row>
    <row r="2038" spans="1:8" x14ac:dyDescent="0.25">
      <c r="A2038" s="6">
        <v>3123</v>
      </c>
      <c r="B2038" s="9" t="s">
        <v>21044</v>
      </c>
      <c r="C2038" s="6" t="s">
        <v>19044</v>
      </c>
      <c r="D2038" s="11">
        <f t="shared" si="62"/>
        <v>3.09</v>
      </c>
      <c r="F2038" s="802">
        <v>3.09</v>
      </c>
      <c r="G2038" s="802">
        <v>3.09</v>
      </c>
      <c r="H2038" t="b">
        <f t="shared" si="63"/>
        <v>1</v>
      </c>
    </row>
    <row r="2039" spans="1:8" x14ac:dyDescent="0.25">
      <c r="A2039" s="4">
        <v>38125</v>
      </c>
      <c r="B2039" s="8" t="s">
        <v>21045</v>
      </c>
      <c r="C2039" s="4" t="s">
        <v>19044</v>
      </c>
      <c r="D2039" s="11">
        <f t="shared" si="62"/>
        <v>1.1399999999999999</v>
      </c>
      <c r="F2039" s="803">
        <v>1.1399999999999999</v>
      </c>
      <c r="G2039" s="803">
        <v>1.1399999999999999</v>
      </c>
      <c r="H2039" t="b">
        <f t="shared" si="63"/>
        <v>1</v>
      </c>
    </row>
    <row r="2040" spans="1:8" ht="30" x14ac:dyDescent="0.25">
      <c r="A2040" s="6">
        <v>39014</v>
      </c>
      <c r="B2040" s="9" t="s">
        <v>21046</v>
      </c>
      <c r="C2040" s="6" t="s">
        <v>19044</v>
      </c>
      <c r="D2040" s="11">
        <f t="shared" si="62"/>
        <v>9.0500000000000007</v>
      </c>
      <c r="F2040" s="802">
        <v>9.0500000000000007</v>
      </c>
      <c r="G2040" s="802">
        <v>9.0500000000000007</v>
      </c>
      <c r="H2040" t="b">
        <f t="shared" si="63"/>
        <v>1</v>
      </c>
    </row>
    <row r="2041" spans="1:8" x14ac:dyDescent="0.25">
      <c r="A2041" s="4">
        <v>39365</v>
      </c>
      <c r="B2041" s="8" t="s">
        <v>21047</v>
      </c>
      <c r="C2041" s="4" t="s">
        <v>18997</v>
      </c>
      <c r="D2041" s="11">
        <f t="shared" si="62"/>
        <v>1777.48</v>
      </c>
      <c r="F2041" s="803">
        <v>1777.48</v>
      </c>
      <c r="G2041" s="803">
        <v>1777.48</v>
      </c>
      <c r="H2041" t="b">
        <f t="shared" si="63"/>
        <v>1</v>
      </c>
    </row>
    <row r="2042" spans="1:8" x14ac:dyDescent="0.25">
      <c r="A2042" s="6">
        <v>39366</v>
      </c>
      <c r="B2042" s="9" t="s">
        <v>21048</v>
      </c>
      <c r="C2042" s="6" t="s">
        <v>18997</v>
      </c>
      <c r="D2042" s="11">
        <f t="shared" si="62"/>
        <v>2696.73</v>
      </c>
      <c r="F2042" s="802">
        <v>2696.73</v>
      </c>
      <c r="G2042" s="802">
        <v>2696.73</v>
      </c>
      <c r="H2042" t="b">
        <f t="shared" si="63"/>
        <v>1</v>
      </c>
    </row>
    <row r="2043" spans="1:8" x14ac:dyDescent="0.25">
      <c r="A2043" s="4">
        <v>39367</v>
      </c>
      <c r="B2043" s="8" t="s">
        <v>21049</v>
      </c>
      <c r="C2043" s="4" t="s">
        <v>18997</v>
      </c>
      <c r="D2043" s="11">
        <f t="shared" si="62"/>
        <v>4620.66</v>
      </c>
      <c r="F2043" s="803">
        <v>4620.66</v>
      </c>
      <c r="G2043" s="803">
        <v>4620.66</v>
      </c>
      <c r="H2043" t="b">
        <f t="shared" si="63"/>
        <v>1</v>
      </c>
    </row>
    <row r="2044" spans="1:8" x14ac:dyDescent="0.25">
      <c r="A2044" s="6">
        <v>37394</v>
      </c>
      <c r="B2044" s="9" t="s">
        <v>21050</v>
      </c>
      <c r="C2044" s="6" t="s">
        <v>21051</v>
      </c>
      <c r="D2044" s="11">
        <f t="shared" si="62"/>
        <v>45.67</v>
      </c>
      <c r="F2044" s="802">
        <v>45.67</v>
      </c>
      <c r="G2044" s="802">
        <v>45.67</v>
      </c>
      <c r="H2044" t="b">
        <f t="shared" si="63"/>
        <v>1</v>
      </c>
    </row>
    <row r="2045" spans="1:8" x14ac:dyDescent="0.25">
      <c r="A2045" s="4">
        <v>14146</v>
      </c>
      <c r="B2045" s="8" t="s">
        <v>21052</v>
      </c>
      <c r="C2045" s="4" t="s">
        <v>21051</v>
      </c>
      <c r="D2045" s="11">
        <f t="shared" si="62"/>
        <v>73.44</v>
      </c>
      <c r="F2045" s="803">
        <v>73.44</v>
      </c>
      <c r="G2045" s="803">
        <v>73.44</v>
      </c>
      <c r="H2045" t="b">
        <f t="shared" si="63"/>
        <v>1</v>
      </c>
    </row>
    <row r="2046" spans="1:8" x14ac:dyDescent="0.25">
      <c r="A2046" s="6">
        <v>938</v>
      </c>
      <c r="B2046" s="9" t="s">
        <v>21053</v>
      </c>
      <c r="C2046" s="6" t="s">
        <v>1349</v>
      </c>
      <c r="D2046" s="11">
        <f t="shared" si="62"/>
        <v>1.46</v>
      </c>
      <c r="F2046" s="802">
        <v>1.46</v>
      </c>
      <c r="G2046" s="802">
        <v>1.46</v>
      </c>
      <c r="H2046" t="b">
        <f t="shared" si="63"/>
        <v>1</v>
      </c>
    </row>
    <row r="2047" spans="1:8" x14ac:dyDescent="0.25">
      <c r="A2047" s="4">
        <v>937</v>
      </c>
      <c r="B2047" s="8" t="s">
        <v>21054</v>
      </c>
      <c r="C2047" s="4" t="s">
        <v>1349</v>
      </c>
      <c r="D2047" s="11">
        <f t="shared" si="62"/>
        <v>8.52</v>
      </c>
      <c r="F2047" s="803">
        <v>8.52</v>
      </c>
      <c r="G2047" s="803">
        <v>8.52</v>
      </c>
      <c r="H2047" t="b">
        <f t="shared" si="63"/>
        <v>1</v>
      </c>
    </row>
    <row r="2048" spans="1:8" x14ac:dyDescent="0.25">
      <c r="A2048" s="6">
        <v>939</v>
      </c>
      <c r="B2048" s="9" t="s">
        <v>21055</v>
      </c>
      <c r="C2048" s="6" t="s">
        <v>1349</v>
      </c>
      <c r="D2048" s="11">
        <f t="shared" si="62"/>
        <v>2.36</v>
      </c>
      <c r="F2048" s="802">
        <v>2.36</v>
      </c>
      <c r="G2048" s="802">
        <v>2.36</v>
      </c>
      <c r="H2048" t="b">
        <f t="shared" si="63"/>
        <v>1</v>
      </c>
    </row>
    <row r="2049" spans="1:8" x14ac:dyDescent="0.25">
      <c r="A2049" s="4">
        <v>944</v>
      </c>
      <c r="B2049" s="8" t="s">
        <v>21056</v>
      </c>
      <c r="C2049" s="4" t="s">
        <v>1349</v>
      </c>
      <c r="D2049" s="11">
        <f t="shared" si="62"/>
        <v>3.73</v>
      </c>
      <c r="F2049" s="803">
        <v>3.73</v>
      </c>
      <c r="G2049" s="803">
        <v>3.73</v>
      </c>
      <c r="H2049" t="b">
        <f t="shared" si="63"/>
        <v>1</v>
      </c>
    </row>
    <row r="2050" spans="1:8" x14ac:dyDescent="0.25">
      <c r="A2050" s="6">
        <v>940</v>
      </c>
      <c r="B2050" s="9" t="s">
        <v>21057</v>
      </c>
      <c r="C2050" s="6" t="s">
        <v>1349</v>
      </c>
      <c r="D2050" s="11">
        <f t="shared" si="62"/>
        <v>5.39</v>
      </c>
      <c r="F2050" s="802">
        <v>5.39</v>
      </c>
      <c r="G2050" s="802">
        <v>5.39</v>
      </c>
      <c r="H2050" t="b">
        <f t="shared" si="63"/>
        <v>1</v>
      </c>
    </row>
    <row r="2051" spans="1:8" x14ac:dyDescent="0.25">
      <c r="A2051" s="4">
        <v>44397</v>
      </c>
      <c r="B2051" s="8" t="s">
        <v>21058</v>
      </c>
      <c r="C2051" s="4" t="s">
        <v>1349</v>
      </c>
      <c r="D2051" s="11">
        <f t="shared" ref="D2051:D2114" si="64">IF($J$2=$F$1,F2051,G2051)</f>
        <v>2</v>
      </c>
      <c r="F2051" s="803">
        <v>2</v>
      </c>
      <c r="G2051" s="803">
        <v>2</v>
      </c>
      <c r="H2051" t="b">
        <f t="shared" ref="H2051:H2114" si="65">F2051=G2051</f>
        <v>1</v>
      </c>
    </row>
    <row r="2052" spans="1:8" x14ac:dyDescent="0.25">
      <c r="A2052" s="6">
        <v>406</v>
      </c>
      <c r="B2052" s="9" t="s">
        <v>21059</v>
      </c>
      <c r="C2052" s="6" t="s">
        <v>18997</v>
      </c>
      <c r="D2052" s="11">
        <f t="shared" si="64"/>
        <v>106.68</v>
      </c>
      <c r="F2052" s="802">
        <v>106.68</v>
      </c>
      <c r="G2052" s="802">
        <v>106.68</v>
      </c>
      <c r="H2052" t="b">
        <f t="shared" si="65"/>
        <v>1</v>
      </c>
    </row>
    <row r="2053" spans="1:8" x14ac:dyDescent="0.25">
      <c r="A2053" s="4">
        <v>42529</v>
      </c>
      <c r="B2053" s="8" t="s">
        <v>21060</v>
      </c>
      <c r="C2053" s="4" t="s">
        <v>1349</v>
      </c>
      <c r="D2053" s="11">
        <f t="shared" si="64"/>
        <v>1.39</v>
      </c>
      <c r="F2053" s="803">
        <v>1.39</v>
      </c>
      <c r="G2053" s="803">
        <v>1.39</v>
      </c>
      <c r="H2053" t="b">
        <f t="shared" si="65"/>
        <v>1</v>
      </c>
    </row>
    <row r="2054" spans="1:8" x14ac:dyDescent="0.25">
      <c r="A2054" s="6">
        <v>39634</v>
      </c>
      <c r="B2054" s="9" t="s">
        <v>21061</v>
      </c>
      <c r="C2054" s="6" t="s">
        <v>1349</v>
      </c>
      <c r="D2054" s="11">
        <f t="shared" si="64"/>
        <v>7.64</v>
      </c>
      <c r="F2054" s="802">
        <v>7.64</v>
      </c>
      <c r="G2054" s="802">
        <v>7.64</v>
      </c>
      <c r="H2054" t="b">
        <f t="shared" si="65"/>
        <v>1</v>
      </c>
    </row>
    <row r="2055" spans="1:8" x14ac:dyDescent="0.25">
      <c r="A2055" s="4">
        <v>39701</v>
      </c>
      <c r="B2055" s="8" t="s">
        <v>21062</v>
      </c>
      <c r="C2055" s="4" t="s">
        <v>18997</v>
      </c>
      <c r="D2055" s="11">
        <f t="shared" si="64"/>
        <v>110.32</v>
      </c>
      <c r="F2055" s="803">
        <v>110.32</v>
      </c>
      <c r="G2055" s="803">
        <v>110.32</v>
      </c>
      <c r="H2055" t="b">
        <f t="shared" si="65"/>
        <v>1</v>
      </c>
    </row>
    <row r="2056" spans="1:8" x14ac:dyDescent="0.25">
      <c r="A2056" s="6">
        <v>12815</v>
      </c>
      <c r="B2056" s="9" t="s">
        <v>21063</v>
      </c>
      <c r="C2056" s="6" t="s">
        <v>18997</v>
      </c>
      <c r="D2056" s="11">
        <f t="shared" si="64"/>
        <v>11.28</v>
      </c>
      <c r="F2056" s="802">
        <v>11.28</v>
      </c>
      <c r="G2056" s="802">
        <v>11.28</v>
      </c>
      <c r="H2056" t="b">
        <f t="shared" si="65"/>
        <v>1</v>
      </c>
    </row>
    <row r="2057" spans="1:8" x14ac:dyDescent="0.25">
      <c r="A2057" s="4">
        <v>39431</v>
      </c>
      <c r="B2057" s="8" t="s">
        <v>21064</v>
      </c>
      <c r="C2057" s="4" t="s">
        <v>1349</v>
      </c>
      <c r="D2057" s="11">
        <f t="shared" si="64"/>
        <v>0.4</v>
      </c>
      <c r="F2057" s="803">
        <v>0.4</v>
      </c>
      <c r="G2057" s="803">
        <v>0.4</v>
      </c>
      <c r="H2057" t="b">
        <f t="shared" si="65"/>
        <v>1</v>
      </c>
    </row>
    <row r="2058" spans="1:8" x14ac:dyDescent="0.25">
      <c r="A2058" s="6">
        <v>39432</v>
      </c>
      <c r="B2058" s="9" t="s">
        <v>21065</v>
      </c>
      <c r="C2058" s="6" t="s">
        <v>1349</v>
      </c>
      <c r="D2058" s="11">
        <f t="shared" si="64"/>
        <v>3.53</v>
      </c>
      <c r="F2058" s="802">
        <v>3.53</v>
      </c>
      <c r="G2058" s="802">
        <v>3.53</v>
      </c>
      <c r="H2058" t="b">
        <f t="shared" si="65"/>
        <v>1</v>
      </c>
    </row>
    <row r="2059" spans="1:8" x14ac:dyDescent="0.25">
      <c r="A2059" s="4">
        <v>20111</v>
      </c>
      <c r="B2059" s="8" t="s">
        <v>21066</v>
      </c>
      <c r="C2059" s="4" t="s">
        <v>18997</v>
      </c>
      <c r="D2059" s="11">
        <f t="shared" si="64"/>
        <v>14</v>
      </c>
      <c r="F2059" s="803">
        <v>14</v>
      </c>
      <c r="G2059" s="803">
        <v>14</v>
      </c>
      <c r="H2059" t="b">
        <f t="shared" si="65"/>
        <v>1</v>
      </c>
    </row>
    <row r="2060" spans="1:8" x14ac:dyDescent="0.25">
      <c r="A2060" s="6">
        <v>21127</v>
      </c>
      <c r="B2060" s="9" t="s">
        <v>21067</v>
      </c>
      <c r="C2060" s="6" t="s">
        <v>18997</v>
      </c>
      <c r="D2060" s="11">
        <f t="shared" si="64"/>
        <v>5.29</v>
      </c>
      <c r="F2060" s="802">
        <v>5.29</v>
      </c>
      <c r="G2060" s="802">
        <v>5.29</v>
      </c>
      <c r="H2060" t="b">
        <f t="shared" si="65"/>
        <v>1</v>
      </c>
    </row>
    <row r="2061" spans="1:8" x14ac:dyDescent="0.25">
      <c r="A2061" s="4">
        <v>404</v>
      </c>
      <c r="B2061" s="8" t="s">
        <v>21068</v>
      </c>
      <c r="C2061" s="4" t="s">
        <v>1349</v>
      </c>
      <c r="D2061" s="11">
        <f t="shared" si="64"/>
        <v>1.91</v>
      </c>
      <c r="F2061" s="803">
        <v>1.91</v>
      </c>
      <c r="G2061" s="803">
        <v>1.91</v>
      </c>
      <c r="H2061" t="b">
        <f t="shared" si="65"/>
        <v>1</v>
      </c>
    </row>
    <row r="2062" spans="1:8" x14ac:dyDescent="0.25">
      <c r="A2062" s="6">
        <v>14151</v>
      </c>
      <c r="B2062" s="9" t="s">
        <v>21069</v>
      </c>
      <c r="C2062" s="6" t="s">
        <v>18997</v>
      </c>
      <c r="D2062" s="11">
        <f t="shared" si="64"/>
        <v>52.78</v>
      </c>
      <c r="F2062" s="802">
        <v>52.78</v>
      </c>
      <c r="G2062" s="802">
        <v>52.78</v>
      </c>
      <c r="H2062" t="b">
        <f t="shared" si="65"/>
        <v>1</v>
      </c>
    </row>
    <row r="2063" spans="1:8" x14ac:dyDescent="0.25">
      <c r="A2063" s="4">
        <v>14153</v>
      </c>
      <c r="B2063" s="8" t="s">
        <v>21070</v>
      </c>
      <c r="C2063" s="4" t="s">
        <v>18997</v>
      </c>
      <c r="D2063" s="11">
        <f t="shared" si="64"/>
        <v>59.67</v>
      </c>
      <c r="F2063" s="803">
        <v>59.67</v>
      </c>
      <c r="G2063" s="803">
        <v>59.67</v>
      </c>
      <c r="H2063" t="b">
        <f t="shared" si="65"/>
        <v>1</v>
      </c>
    </row>
    <row r="2064" spans="1:8" x14ac:dyDescent="0.25">
      <c r="A2064" s="6">
        <v>14152</v>
      </c>
      <c r="B2064" s="9" t="s">
        <v>21071</v>
      </c>
      <c r="C2064" s="6" t="s">
        <v>18997</v>
      </c>
      <c r="D2064" s="11">
        <f t="shared" si="64"/>
        <v>45.8</v>
      </c>
      <c r="F2064" s="802">
        <v>45.8</v>
      </c>
      <c r="G2064" s="802">
        <v>45.8</v>
      </c>
      <c r="H2064" t="b">
        <f t="shared" si="65"/>
        <v>1</v>
      </c>
    </row>
    <row r="2065" spans="1:8" x14ac:dyDescent="0.25">
      <c r="A2065" s="4">
        <v>14154</v>
      </c>
      <c r="B2065" s="8" t="s">
        <v>21072</v>
      </c>
      <c r="C2065" s="4" t="s">
        <v>18997</v>
      </c>
      <c r="D2065" s="11">
        <f t="shared" si="64"/>
        <v>160.32</v>
      </c>
      <c r="F2065" s="803">
        <v>160.32</v>
      </c>
      <c r="G2065" s="803">
        <v>160.32</v>
      </c>
      <c r="H2065" t="b">
        <f t="shared" si="65"/>
        <v>1</v>
      </c>
    </row>
    <row r="2066" spans="1:8" x14ac:dyDescent="0.25">
      <c r="A2066" s="6">
        <v>3146</v>
      </c>
      <c r="B2066" s="9" t="s">
        <v>21073</v>
      </c>
      <c r="C2066" s="6" t="s">
        <v>18997</v>
      </c>
      <c r="D2066" s="11">
        <f t="shared" si="64"/>
        <v>3.92</v>
      </c>
      <c r="F2066" s="802">
        <v>3.92</v>
      </c>
      <c r="G2066" s="802">
        <v>3.92</v>
      </c>
      <c r="H2066" t="b">
        <f t="shared" si="65"/>
        <v>1</v>
      </c>
    </row>
    <row r="2067" spans="1:8" x14ac:dyDescent="0.25">
      <c r="A2067" s="4">
        <v>3143</v>
      </c>
      <c r="B2067" s="8" t="s">
        <v>21074</v>
      </c>
      <c r="C2067" s="4" t="s">
        <v>18997</v>
      </c>
      <c r="D2067" s="11">
        <f t="shared" si="64"/>
        <v>8.91</v>
      </c>
      <c r="F2067" s="803">
        <v>8.91</v>
      </c>
      <c r="G2067" s="803">
        <v>8.91</v>
      </c>
      <c r="H2067" t="b">
        <f t="shared" si="65"/>
        <v>1</v>
      </c>
    </row>
    <row r="2068" spans="1:8" x14ac:dyDescent="0.25">
      <c r="A2068" s="6">
        <v>3148</v>
      </c>
      <c r="B2068" s="9" t="s">
        <v>21075</v>
      </c>
      <c r="C2068" s="6" t="s">
        <v>18997</v>
      </c>
      <c r="D2068" s="11">
        <f t="shared" si="64"/>
        <v>14.45</v>
      </c>
      <c r="F2068" s="802">
        <v>14.45</v>
      </c>
      <c r="G2068" s="802">
        <v>14.45</v>
      </c>
      <c r="H2068" t="b">
        <f t="shared" si="65"/>
        <v>1</v>
      </c>
    </row>
    <row r="2069" spans="1:8" x14ac:dyDescent="0.25">
      <c r="A2069" s="4">
        <v>4310</v>
      </c>
      <c r="B2069" s="8" t="s">
        <v>21076</v>
      </c>
      <c r="C2069" s="4" t="s">
        <v>18997</v>
      </c>
      <c r="D2069" s="11">
        <f t="shared" si="64"/>
        <v>3.04</v>
      </c>
      <c r="F2069" s="803">
        <v>3.04</v>
      </c>
      <c r="G2069" s="803">
        <v>3.04</v>
      </c>
      <c r="H2069" t="b">
        <f t="shared" si="65"/>
        <v>1</v>
      </c>
    </row>
    <row r="2070" spans="1:8" x14ac:dyDescent="0.25">
      <c r="A2070" s="6">
        <v>4311</v>
      </c>
      <c r="B2070" s="9" t="s">
        <v>21077</v>
      </c>
      <c r="C2070" s="6" t="s">
        <v>18997</v>
      </c>
      <c r="D2070" s="11">
        <f t="shared" si="64"/>
        <v>2.14</v>
      </c>
      <c r="F2070" s="802">
        <v>2.14</v>
      </c>
      <c r="G2070" s="802">
        <v>2.14</v>
      </c>
      <c r="H2070" t="b">
        <f t="shared" si="65"/>
        <v>1</v>
      </c>
    </row>
    <row r="2071" spans="1:8" x14ac:dyDescent="0.25">
      <c r="A2071" s="4">
        <v>4312</v>
      </c>
      <c r="B2071" s="8" t="s">
        <v>21078</v>
      </c>
      <c r="C2071" s="4" t="s">
        <v>18997</v>
      </c>
      <c r="D2071" s="11">
        <f t="shared" si="64"/>
        <v>2.99</v>
      </c>
      <c r="F2071" s="803">
        <v>2.99</v>
      </c>
      <c r="G2071" s="803">
        <v>2.99</v>
      </c>
      <c r="H2071" t="b">
        <f t="shared" si="65"/>
        <v>1</v>
      </c>
    </row>
    <row r="2072" spans="1:8" x14ac:dyDescent="0.25">
      <c r="A2072" s="6">
        <v>13261</v>
      </c>
      <c r="B2072" s="9" t="s">
        <v>21079</v>
      </c>
      <c r="C2072" s="6" t="s">
        <v>18997</v>
      </c>
      <c r="D2072" s="11">
        <f t="shared" si="64"/>
        <v>4.71</v>
      </c>
      <c r="F2072" s="802">
        <v>4.71</v>
      </c>
      <c r="G2072" s="802">
        <v>4.71</v>
      </c>
      <c r="H2072" t="b">
        <f t="shared" si="65"/>
        <v>1</v>
      </c>
    </row>
    <row r="2073" spans="1:8" x14ac:dyDescent="0.25">
      <c r="A2073" s="4">
        <v>3272</v>
      </c>
      <c r="B2073" s="8" t="s">
        <v>21080</v>
      </c>
      <c r="C2073" s="4" t="s">
        <v>18997</v>
      </c>
      <c r="D2073" s="11">
        <f t="shared" si="64"/>
        <v>42.91</v>
      </c>
      <c r="F2073" s="803">
        <v>42.91</v>
      </c>
      <c r="G2073" s="803">
        <v>42.91</v>
      </c>
      <c r="H2073" t="b">
        <f t="shared" si="65"/>
        <v>1</v>
      </c>
    </row>
    <row r="2074" spans="1:8" x14ac:dyDescent="0.25">
      <c r="A2074" s="6">
        <v>3265</v>
      </c>
      <c r="B2074" s="9" t="s">
        <v>21081</v>
      </c>
      <c r="C2074" s="6" t="s">
        <v>18997</v>
      </c>
      <c r="D2074" s="11">
        <f t="shared" si="64"/>
        <v>34.090000000000003</v>
      </c>
      <c r="F2074" s="802">
        <v>34.090000000000003</v>
      </c>
      <c r="G2074" s="802">
        <v>34.090000000000003</v>
      </c>
      <c r="H2074" t="b">
        <f t="shared" si="65"/>
        <v>1</v>
      </c>
    </row>
    <row r="2075" spans="1:8" x14ac:dyDescent="0.25">
      <c r="A2075" s="4">
        <v>3262</v>
      </c>
      <c r="B2075" s="8" t="s">
        <v>21082</v>
      </c>
      <c r="C2075" s="4" t="s">
        <v>18997</v>
      </c>
      <c r="D2075" s="11">
        <f t="shared" si="64"/>
        <v>14.92</v>
      </c>
      <c r="F2075" s="803">
        <v>14.92</v>
      </c>
      <c r="G2075" s="803">
        <v>14.92</v>
      </c>
      <c r="H2075" t="b">
        <f t="shared" si="65"/>
        <v>1</v>
      </c>
    </row>
    <row r="2076" spans="1:8" x14ac:dyDescent="0.25">
      <c r="A2076" s="6">
        <v>3264</v>
      </c>
      <c r="B2076" s="9" t="s">
        <v>21083</v>
      </c>
      <c r="C2076" s="6" t="s">
        <v>18997</v>
      </c>
      <c r="D2076" s="11">
        <f t="shared" si="64"/>
        <v>24.51</v>
      </c>
      <c r="F2076" s="802">
        <v>24.51</v>
      </c>
      <c r="G2076" s="802">
        <v>24.51</v>
      </c>
      <c r="H2076" t="b">
        <f t="shared" si="65"/>
        <v>1</v>
      </c>
    </row>
    <row r="2077" spans="1:8" x14ac:dyDescent="0.25">
      <c r="A2077" s="4">
        <v>3267</v>
      </c>
      <c r="B2077" s="8" t="s">
        <v>21084</v>
      </c>
      <c r="C2077" s="4" t="s">
        <v>18997</v>
      </c>
      <c r="D2077" s="11">
        <f t="shared" si="64"/>
        <v>80.06</v>
      </c>
      <c r="F2077" s="803">
        <v>80.06</v>
      </c>
      <c r="G2077" s="803">
        <v>80.06</v>
      </c>
      <c r="H2077" t="b">
        <f t="shared" si="65"/>
        <v>1</v>
      </c>
    </row>
    <row r="2078" spans="1:8" x14ac:dyDescent="0.25">
      <c r="A2078" s="6">
        <v>3266</v>
      </c>
      <c r="B2078" s="9" t="s">
        <v>21085</v>
      </c>
      <c r="C2078" s="6" t="s">
        <v>18997</v>
      </c>
      <c r="D2078" s="11">
        <f t="shared" si="64"/>
        <v>50.94</v>
      </c>
      <c r="F2078" s="802">
        <v>50.94</v>
      </c>
      <c r="G2078" s="802">
        <v>50.94</v>
      </c>
      <c r="H2078" t="b">
        <f t="shared" si="65"/>
        <v>1</v>
      </c>
    </row>
    <row r="2079" spans="1:8" x14ac:dyDescent="0.25">
      <c r="A2079" s="4">
        <v>3263</v>
      </c>
      <c r="B2079" s="8" t="s">
        <v>21086</v>
      </c>
      <c r="C2079" s="4" t="s">
        <v>18997</v>
      </c>
      <c r="D2079" s="11">
        <f t="shared" si="64"/>
        <v>20.38</v>
      </c>
      <c r="F2079" s="803">
        <v>20.38</v>
      </c>
      <c r="G2079" s="803">
        <v>20.38</v>
      </c>
      <c r="H2079" t="b">
        <f t="shared" si="65"/>
        <v>1</v>
      </c>
    </row>
    <row r="2080" spans="1:8" x14ac:dyDescent="0.25">
      <c r="A2080" s="6">
        <v>3268</v>
      </c>
      <c r="B2080" s="9" t="s">
        <v>21087</v>
      </c>
      <c r="C2080" s="6" t="s">
        <v>18997</v>
      </c>
      <c r="D2080" s="11">
        <f t="shared" si="64"/>
        <v>108.24</v>
      </c>
      <c r="F2080" s="802">
        <v>108.24</v>
      </c>
      <c r="G2080" s="802">
        <v>108.24</v>
      </c>
      <c r="H2080" t="b">
        <f t="shared" si="65"/>
        <v>1</v>
      </c>
    </row>
    <row r="2081" spans="1:8" x14ac:dyDescent="0.25">
      <c r="A2081" s="4">
        <v>3271</v>
      </c>
      <c r="B2081" s="8" t="s">
        <v>21088</v>
      </c>
      <c r="C2081" s="4" t="s">
        <v>18997</v>
      </c>
      <c r="D2081" s="11">
        <f t="shared" si="64"/>
        <v>160.03</v>
      </c>
      <c r="F2081" s="803">
        <v>160.03</v>
      </c>
      <c r="G2081" s="803">
        <v>160.03</v>
      </c>
      <c r="H2081" t="b">
        <f t="shared" si="65"/>
        <v>1</v>
      </c>
    </row>
    <row r="2082" spans="1:8" x14ac:dyDescent="0.25">
      <c r="A2082" s="6">
        <v>3270</v>
      </c>
      <c r="B2082" s="9" t="s">
        <v>21089</v>
      </c>
      <c r="C2082" s="6" t="s">
        <v>18997</v>
      </c>
      <c r="D2082" s="11">
        <f t="shared" si="64"/>
        <v>268.86</v>
      </c>
      <c r="F2082" s="802">
        <v>268.86</v>
      </c>
      <c r="G2082" s="802">
        <v>268.86</v>
      </c>
      <c r="H2082" t="b">
        <f t="shared" si="65"/>
        <v>1</v>
      </c>
    </row>
    <row r="2083" spans="1:8" ht="30" x14ac:dyDescent="0.25">
      <c r="A2083" s="4">
        <v>3275</v>
      </c>
      <c r="B2083" s="8" t="s">
        <v>21090</v>
      </c>
      <c r="C2083" s="4" t="s">
        <v>19398</v>
      </c>
      <c r="D2083" s="11">
        <f t="shared" si="64"/>
        <v>131.93</v>
      </c>
      <c r="F2083" s="803">
        <v>131.93</v>
      </c>
      <c r="G2083" s="803">
        <v>131.93</v>
      </c>
      <c r="H2083" t="b">
        <f t="shared" si="65"/>
        <v>1</v>
      </c>
    </row>
    <row r="2084" spans="1:8" ht="30" x14ac:dyDescent="0.25">
      <c r="A2084" s="6">
        <v>39512</v>
      </c>
      <c r="B2084" s="9" t="s">
        <v>21091</v>
      </c>
      <c r="C2084" s="6" t="s">
        <v>19398</v>
      </c>
      <c r="D2084" s="11">
        <f t="shared" si="64"/>
        <v>112.98</v>
      </c>
      <c r="F2084" s="802">
        <v>112.98</v>
      </c>
      <c r="G2084" s="802">
        <v>112.98</v>
      </c>
      <c r="H2084" t="b">
        <f t="shared" si="65"/>
        <v>1</v>
      </c>
    </row>
    <row r="2085" spans="1:8" ht="30" x14ac:dyDescent="0.25">
      <c r="A2085" s="4">
        <v>39511</v>
      </c>
      <c r="B2085" s="8" t="s">
        <v>21092</v>
      </c>
      <c r="C2085" s="4" t="s">
        <v>19398</v>
      </c>
      <c r="D2085" s="11">
        <f t="shared" si="64"/>
        <v>123.23</v>
      </c>
      <c r="F2085" s="803">
        <v>123.23</v>
      </c>
      <c r="G2085" s="803">
        <v>123.23</v>
      </c>
      <c r="H2085" t="b">
        <f t="shared" si="65"/>
        <v>1</v>
      </c>
    </row>
    <row r="2086" spans="1:8" ht="30" x14ac:dyDescent="0.25">
      <c r="A2086" s="6">
        <v>39513</v>
      </c>
      <c r="B2086" s="9" t="s">
        <v>21093</v>
      </c>
      <c r="C2086" s="6" t="s">
        <v>19398</v>
      </c>
      <c r="D2086" s="11">
        <f t="shared" si="64"/>
        <v>132.16999999999999</v>
      </c>
      <c r="F2086" s="802">
        <v>132.16999999999999</v>
      </c>
      <c r="G2086" s="802">
        <v>132.16999999999999</v>
      </c>
      <c r="H2086" t="b">
        <f t="shared" si="65"/>
        <v>1</v>
      </c>
    </row>
    <row r="2087" spans="1:8" x14ac:dyDescent="0.25">
      <c r="A2087" s="4">
        <v>3286</v>
      </c>
      <c r="B2087" s="8" t="s">
        <v>21094</v>
      </c>
      <c r="C2087" s="4" t="s">
        <v>19398</v>
      </c>
      <c r="D2087" s="11">
        <f t="shared" si="64"/>
        <v>82.72</v>
      </c>
      <c r="F2087" s="803">
        <v>82.72</v>
      </c>
      <c r="G2087" s="803">
        <v>82.72</v>
      </c>
      <c r="H2087" t="b">
        <f t="shared" si="65"/>
        <v>1</v>
      </c>
    </row>
    <row r="2088" spans="1:8" ht="30" x14ac:dyDescent="0.25">
      <c r="A2088" s="6">
        <v>3287</v>
      </c>
      <c r="B2088" s="9" t="s">
        <v>21095</v>
      </c>
      <c r="C2088" s="6" t="s">
        <v>19398</v>
      </c>
      <c r="D2088" s="11">
        <f t="shared" si="64"/>
        <v>125</v>
      </c>
      <c r="F2088" s="802">
        <v>125</v>
      </c>
      <c r="G2088" s="802">
        <v>125</v>
      </c>
      <c r="H2088" t="b">
        <f t="shared" si="65"/>
        <v>1</v>
      </c>
    </row>
    <row r="2089" spans="1:8" x14ac:dyDescent="0.25">
      <c r="A2089" s="4">
        <v>3283</v>
      </c>
      <c r="B2089" s="8" t="s">
        <v>21096</v>
      </c>
      <c r="C2089" s="4" t="s">
        <v>19398</v>
      </c>
      <c r="D2089" s="11">
        <f t="shared" si="64"/>
        <v>26.25</v>
      </c>
      <c r="F2089" s="803">
        <v>26.25</v>
      </c>
      <c r="G2089" s="803">
        <v>26.25</v>
      </c>
      <c r="H2089" t="b">
        <f t="shared" si="65"/>
        <v>1</v>
      </c>
    </row>
    <row r="2090" spans="1:8" x14ac:dyDescent="0.25">
      <c r="A2090" s="6">
        <v>11587</v>
      </c>
      <c r="B2090" s="9" t="s">
        <v>21097</v>
      </c>
      <c r="C2090" s="6" t="s">
        <v>19398</v>
      </c>
      <c r="D2090" s="11">
        <f t="shared" si="64"/>
        <v>90.47</v>
      </c>
      <c r="F2090" s="802">
        <v>90.47</v>
      </c>
      <c r="G2090" s="802">
        <v>90.47</v>
      </c>
      <c r="H2090" t="b">
        <f t="shared" si="65"/>
        <v>1</v>
      </c>
    </row>
    <row r="2091" spans="1:8" x14ac:dyDescent="0.25">
      <c r="A2091" s="4">
        <v>36225</v>
      </c>
      <c r="B2091" s="8" t="s">
        <v>21098</v>
      </c>
      <c r="C2091" s="4" t="s">
        <v>19398</v>
      </c>
      <c r="D2091" s="11">
        <f t="shared" si="64"/>
        <v>36.75</v>
      </c>
      <c r="F2091" s="803">
        <v>36.75</v>
      </c>
      <c r="G2091" s="803">
        <v>36.75</v>
      </c>
      <c r="H2091" t="b">
        <f t="shared" si="65"/>
        <v>1</v>
      </c>
    </row>
    <row r="2092" spans="1:8" x14ac:dyDescent="0.25">
      <c r="A2092" s="6">
        <v>36230</v>
      </c>
      <c r="B2092" s="9" t="s">
        <v>21099</v>
      </c>
      <c r="C2092" s="6" t="s">
        <v>19398</v>
      </c>
      <c r="D2092" s="11">
        <f t="shared" si="64"/>
        <v>27</v>
      </c>
      <c r="F2092" s="802">
        <v>27</v>
      </c>
      <c r="G2092" s="802">
        <v>27</v>
      </c>
      <c r="H2092" t="b">
        <f t="shared" si="65"/>
        <v>1</v>
      </c>
    </row>
    <row r="2093" spans="1:8" x14ac:dyDescent="0.25">
      <c r="A2093" s="4">
        <v>36238</v>
      </c>
      <c r="B2093" s="8" t="s">
        <v>21100</v>
      </c>
      <c r="C2093" s="4" t="s">
        <v>19398</v>
      </c>
      <c r="D2093" s="11">
        <f t="shared" si="64"/>
        <v>26.38</v>
      </c>
      <c r="F2093" s="803">
        <v>26.38</v>
      </c>
      <c r="G2093" s="803">
        <v>26.38</v>
      </c>
      <c r="H2093" t="b">
        <f t="shared" si="65"/>
        <v>1</v>
      </c>
    </row>
    <row r="2094" spans="1:8" ht="30" x14ac:dyDescent="0.25">
      <c r="A2094" s="6">
        <v>39363</v>
      </c>
      <c r="B2094" s="9" t="s">
        <v>21101</v>
      </c>
      <c r="C2094" s="6" t="s">
        <v>18997</v>
      </c>
      <c r="D2094" s="11">
        <f t="shared" si="64"/>
        <v>5239.3999999999996</v>
      </c>
      <c r="F2094" s="802">
        <v>5239.3999999999996</v>
      </c>
      <c r="G2094" s="802">
        <v>5239.3999999999996</v>
      </c>
      <c r="H2094" t="b">
        <f t="shared" si="65"/>
        <v>1</v>
      </c>
    </row>
    <row r="2095" spans="1:8" ht="30" x14ac:dyDescent="0.25">
      <c r="A2095" s="4">
        <v>39361</v>
      </c>
      <c r="B2095" s="8" t="s">
        <v>21102</v>
      </c>
      <c r="C2095" s="4" t="s">
        <v>18997</v>
      </c>
      <c r="D2095" s="11">
        <f t="shared" si="64"/>
        <v>1600.67</v>
      </c>
      <c r="F2095" s="803">
        <v>1600.67</v>
      </c>
      <c r="G2095" s="803">
        <v>1600.67</v>
      </c>
      <c r="H2095" t="b">
        <f t="shared" si="65"/>
        <v>1</v>
      </c>
    </row>
    <row r="2096" spans="1:8" ht="30" x14ac:dyDescent="0.25">
      <c r="A2096" s="6">
        <v>39362</v>
      </c>
      <c r="B2096" s="9" t="s">
        <v>21103</v>
      </c>
      <c r="C2096" s="6" t="s">
        <v>18997</v>
      </c>
      <c r="D2096" s="11">
        <f t="shared" si="64"/>
        <v>2827.67</v>
      </c>
      <c r="F2096" s="802">
        <v>2827.67</v>
      </c>
      <c r="G2096" s="802">
        <v>2827.67</v>
      </c>
      <c r="H2096" t="b">
        <f t="shared" si="65"/>
        <v>1</v>
      </c>
    </row>
    <row r="2097" spans="1:8" ht="30" x14ac:dyDescent="0.25">
      <c r="A2097" s="4">
        <v>39364</v>
      </c>
      <c r="B2097" s="8" t="s">
        <v>21104</v>
      </c>
      <c r="C2097" s="4" t="s">
        <v>18997</v>
      </c>
      <c r="D2097" s="11">
        <f t="shared" si="64"/>
        <v>11051.29</v>
      </c>
      <c r="F2097" s="803">
        <v>11051.29</v>
      </c>
      <c r="G2097" s="803">
        <v>11051.29</v>
      </c>
      <c r="H2097" t="b">
        <f t="shared" si="65"/>
        <v>1</v>
      </c>
    </row>
    <row r="2098" spans="1:8" x14ac:dyDescent="0.25">
      <c r="A2098" s="6">
        <v>14576</v>
      </c>
      <c r="B2098" s="9" t="s">
        <v>21105</v>
      </c>
      <c r="C2098" s="6" t="s">
        <v>18997</v>
      </c>
      <c r="D2098" s="11">
        <f t="shared" si="64"/>
        <v>5453283.9000000004</v>
      </c>
      <c r="F2098" s="802">
        <v>5453283.9000000004</v>
      </c>
      <c r="G2098" s="802">
        <v>5453283.9000000004</v>
      </c>
      <c r="H2098" t="b">
        <f t="shared" si="65"/>
        <v>1</v>
      </c>
    </row>
    <row r="2099" spans="1:8" x14ac:dyDescent="0.25">
      <c r="A2099" s="4">
        <v>13877</v>
      </c>
      <c r="B2099" s="8" t="s">
        <v>21106</v>
      </c>
      <c r="C2099" s="4" t="s">
        <v>18997</v>
      </c>
      <c r="D2099" s="11">
        <f t="shared" si="64"/>
        <v>2334469.5</v>
      </c>
      <c r="F2099" s="803">
        <v>2334469.5</v>
      </c>
      <c r="G2099" s="803">
        <v>2334469.5</v>
      </c>
      <c r="H2099" t="b">
        <f t="shared" si="65"/>
        <v>1</v>
      </c>
    </row>
    <row r="2100" spans="1:8" x14ac:dyDescent="0.25">
      <c r="A2100" s="6">
        <v>7307</v>
      </c>
      <c r="B2100" s="9" t="s">
        <v>21107</v>
      </c>
      <c r="C2100" s="6" t="s">
        <v>19046</v>
      </c>
      <c r="D2100" s="11">
        <f t="shared" si="64"/>
        <v>36.25</v>
      </c>
      <c r="F2100" s="802">
        <v>36.25</v>
      </c>
      <c r="G2100" s="802">
        <v>36.25</v>
      </c>
      <c r="H2100" t="b">
        <f t="shared" si="65"/>
        <v>1</v>
      </c>
    </row>
    <row r="2101" spans="1:8" x14ac:dyDescent="0.25">
      <c r="A2101" s="4">
        <v>38122</v>
      </c>
      <c r="B2101" s="8" t="s">
        <v>21108</v>
      </c>
      <c r="C2101" s="4" t="s">
        <v>19046</v>
      </c>
      <c r="D2101" s="11">
        <f t="shared" si="64"/>
        <v>10.45</v>
      </c>
      <c r="F2101" s="803">
        <v>10.45</v>
      </c>
      <c r="G2101" s="803">
        <v>10.45</v>
      </c>
      <c r="H2101" t="b">
        <f t="shared" si="65"/>
        <v>1</v>
      </c>
    </row>
    <row r="2102" spans="1:8" x14ac:dyDescent="0.25">
      <c r="A2102" s="6">
        <v>43653</v>
      </c>
      <c r="B2102" s="9" t="s">
        <v>21109</v>
      </c>
      <c r="C2102" s="6" t="s">
        <v>19046</v>
      </c>
      <c r="D2102" s="11">
        <f t="shared" si="64"/>
        <v>25.97</v>
      </c>
      <c r="F2102" s="802">
        <v>25.97</v>
      </c>
      <c r="G2102" s="802">
        <v>25.97</v>
      </c>
      <c r="H2102" t="b">
        <f t="shared" si="65"/>
        <v>1</v>
      </c>
    </row>
    <row r="2103" spans="1:8" x14ac:dyDescent="0.25">
      <c r="A2103" s="4">
        <v>38633</v>
      </c>
      <c r="B2103" s="8" t="s">
        <v>21110</v>
      </c>
      <c r="C2103" s="4" t="s">
        <v>18997</v>
      </c>
      <c r="D2103" s="11">
        <f t="shared" si="64"/>
        <v>24.38</v>
      </c>
      <c r="F2103" s="803">
        <v>24.38</v>
      </c>
      <c r="G2103" s="803">
        <v>24.38</v>
      </c>
      <c r="H2103" t="b">
        <f t="shared" si="65"/>
        <v>1</v>
      </c>
    </row>
    <row r="2104" spans="1:8" x14ac:dyDescent="0.25">
      <c r="A2104" s="6">
        <v>12344</v>
      </c>
      <c r="B2104" s="9" t="s">
        <v>21111</v>
      </c>
      <c r="C2104" s="6" t="s">
        <v>18997</v>
      </c>
      <c r="D2104" s="11">
        <f t="shared" si="64"/>
        <v>6.49</v>
      </c>
      <c r="F2104" s="802">
        <v>6.49</v>
      </c>
      <c r="G2104" s="802">
        <v>6.49</v>
      </c>
      <c r="H2104" t="b">
        <f t="shared" si="65"/>
        <v>1</v>
      </c>
    </row>
    <row r="2105" spans="1:8" x14ac:dyDescent="0.25">
      <c r="A2105" s="4">
        <v>12343</v>
      </c>
      <c r="B2105" s="8" t="s">
        <v>21112</v>
      </c>
      <c r="C2105" s="4" t="s">
        <v>18997</v>
      </c>
      <c r="D2105" s="11">
        <f t="shared" si="64"/>
        <v>10.06</v>
      </c>
      <c r="F2105" s="803">
        <v>10.06</v>
      </c>
      <c r="G2105" s="803">
        <v>10.06</v>
      </c>
      <c r="H2105" t="b">
        <f t="shared" si="65"/>
        <v>1</v>
      </c>
    </row>
    <row r="2106" spans="1:8" x14ac:dyDescent="0.25">
      <c r="A2106" s="6">
        <v>3295</v>
      </c>
      <c r="B2106" s="9" t="s">
        <v>21113</v>
      </c>
      <c r="C2106" s="6" t="s">
        <v>18997</v>
      </c>
      <c r="D2106" s="11">
        <f t="shared" si="64"/>
        <v>35.14</v>
      </c>
      <c r="F2106" s="802">
        <v>35.14</v>
      </c>
      <c r="G2106" s="802">
        <v>35.14</v>
      </c>
      <c r="H2106" t="b">
        <f t="shared" si="65"/>
        <v>1</v>
      </c>
    </row>
    <row r="2107" spans="1:8" x14ac:dyDescent="0.25">
      <c r="A2107" s="4">
        <v>3302</v>
      </c>
      <c r="B2107" s="8" t="s">
        <v>21114</v>
      </c>
      <c r="C2107" s="4" t="s">
        <v>18997</v>
      </c>
      <c r="D2107" s="11">
        <f t="shared" si="64"/>
        <v>36.729999999999997</v>
      </c>
      <c r="F2107" s="803">
        <v>36.729999999999997</v>
      </c>
      <c r="G2107" s="803">
        <v>36.729999999999997</v>
      </c>
      <c r="H2107" t="b">
        <f t="shared" si="65"/>
        <v>1</v>
      </c>
    </row>
    <row r="2108" spans="1:8" x14ac:dyDescent="0.25">
      <c r="A2108" s="6">
        <v>3297</v>
      </c>
      <c r="B2108" s="9" t="s">
        <v>21115</v>
      </c>
      <c r="C2108" s="6" t="s">
        <v>18997</v>
      </c>
      <c r="D2108" s="11">
        <f t="shared" si="64"/>
        <v>39.21</v>
      </c>
      <c r="F2108" s="802">
        <v>39.21</v>
      </c>
      <c r="G2108" s="802">
        <v>39.21</v>
      </c>
      <c r="H2108" t="b">
        <f t="shared" si="65"/>
        <v>1</v>
      </c>
    </row>
    <row r="2109" spans="1:8" x14ac:dyDescent="0.25">
      <c r="A2109" s="4">
        <v>3294</v>
      </c>
      <c r="B2109" s="8" t="s">
        <v>21116</v>
      </c>
      <c r="C2109" s="4" t="s">
        <v>18997</v>
      </c>
      <c r="D2109" s="11">
        <f t="shared" si="64"/>
        <v>39.81</v>
      </c>
      <c r="F2109" s="803">
        <v>39.81</v>
      </c>
      <c r="G2109" s="803">
        <v>39.81</v>
      </c>
      <c r="H2109" t="b">
        <f t="shared" si="65"/>
        <v>1</v>
      </c>
    </row>
    <row r="2110" spans="1:8" x14ac:dyDescent="0.25">
      <c r="A2110" s="6">
        <v>3292</v>
      </c>
      <c r="B2110" s="9" t="s">
        <v>21117</v>
      </c>
      <c r="C2110" s="6" t="s">
        <v>18997</v>
      </c>
      <c r="D2110" s="11">
        <f t="shared" si="64"/>
        <v>37.4</v>
      </c>
      <c r="F2110" s="802">
        <v>37.4</v>
      </c>
      <c r="G2110" s="802">
        <v>37.4</v>
      </c>
      <c r="H2110" t="b">
        <f t="shared" si="65"/>
        <v>1</v>
      </c>
    </row>
    <row r="2111" spans="1:8" x14ac:dyDescent="0.25">
      <c r="A2111" s="4">
        <v>3298</v>
      </c>
      <c r="B2111" s="8" t="s">
        <v>21118</v>
      </c>
      <c r="C2111" s="4" t="s">
        <v>18997</v>
      </c>
      <c r="D2111" s="11">
        <f t="shared" si="64"/>
        <v>87.65</v>
      </c>
      <c r="F2111" s="803">
        <v>87.65</v>
      </c>
      <c r="G2111" s="803">
        <v>87.65</v>
      </c>
      <c r="H2111" t="b">
        <f t="shared" si="65"/>
        <v>1</v>
      </c>
    </row>
    <row r="2112" spans="1:8" x14ac:dyDescent="0.25">
      <c r="A2112" s="6">
        <v>11596</v>
      </c>
      <c r="B2112" s="9" t="s">
        <v>21119</v>
      </c>
      <c r="C2112" s="6" t="s">
        <v>18997</v>
      </c>
      <c r="D2112" s="11">
        <f t="shared" si="64"/>
        <v>528.62</v>
      </c>
      <c r="F2112" s="802">
        <v>528.62</v>
      </c>
      <c r="G2112" s="802">
        <v>528.62</v>
      </c>
      <c r="H2112" t="b">
        <f t="shared" si="65"/>
        <v>1</v>
      </c>
    </row>
    <row r="2113" spans="1:8" ht="30" x14ac:dyDescent="0.25">
      <c r="A2113" s="4">
        <v>34802</v>
      </c>
      <c r="B2113" s="8" t="s">
        <v>21120</v>
      </c>
      <c r="C2113" s="4" t="s">
        <v>18997</v>
      </c>
      <c r="D2113" s="11">
        <f t="shared" si="64"/>
        <v>1451.78</v>
      </c>
      <c r="F2113" s="803">
        <v>1451.78</v>
      </c>
      <c r="G2113" s="803">
        <v>1451.78</v>
      </c>
      <c r="H2113" t="b">
        <f t="shared" si="65"/>
        <v>1</v>
      </c>
    </row>
    <row r="2114" spans="1:8" ht="30" x14ac:dyDescent="0.25">
      <c r="A2114" s="6">
        <v>11588</v>
      </c>
      <c r="B2114" s="9" t="s">
        <v>21121</v>
      </c>
      <c r="C2114" s="6" t="s">
        <v>18997</v>
      </c>
      <c r="D2114" s="11">
        <f t="shared" si="64"/>
        <v>1566.23</v>
      </c>
      <c r="F2114" s="802">
        <v>1566.23</v>
      </c>
      <c r="G2114" s="802">
        <v>1566.23</v>
      </c>
      <c r="H2114" t="b">
        <f t="shared" si="65"/>
        <v>1</v>
      </c>
    </row>
    <row r="2115" spans="1:8" ht="30" x14ac:dyDescent="0.25">
      <c r="A2115" s="4">
        <v>34383</v>
      </c>
      <c r="B2115" s="8" t="s">
        <v>21122</v>
      </c>
      <c r="C2115" s="4" t="s">
        <v>18997</v>
      </c>
      <c r="D2115" s="11">
        <f t="shared" ref="D2115:D2178" si="66">IF($J$2=$F$1,F2115,G2115)</f>
        <v>1722.97</v>
      </c>
      <c r="F2115" s="803">
        <v>1722.97</v>
      </c>
      <c r="G2115" s="803">
        <v>1722.97</v>
      </c>
      <c r="H2115" t="b">
        <f t="shared" ref="H2115:H2178" si="67">F2115=G2115</f>
        <v>1</v>
      </c>
    </row>
    <row r="2116" spans="1:8" ht="30" x14ac:dyDescent="0.25">
      <c r="A2116" s="6">
        <v>40451</v>
      </c>
      <c r="B2116" s="9" t="s">
        <v>21123</v>
      </c>
      <c r="C2116" s="6" t="s">
        <v>19398</v>
      </c>
      <c r="D2116" s="11">
        <f t="shared" si="66"/>
        <v>139.27000000000001</v>
      </c>
      <c r="F2116" s="802">
        <v>139.27000000000001</v>
      </c>
      <c r="G2116" s="802">
        <v>139.27000000000001</v>
      </c>
      <c r="H2116" t="b">
        <f t="shared" si="67"/>
        <v>1</v>
      </c>
    </row>
    <row r="2117" spans="1:8" ht="30" x14ac:dyDescent="0.25">
      <c r="A2117" s="4">
        <v>40453</v>
      </c>
      <c r="B2117" s="8" t="s">
        <v>21124</v>
      </c>
      <c r="C2117" s="4" t="s">
        <v>19398</v>
      </c>
      <c r="D2117" s="11">
        <f t="shared" si="66"/>
        <v>150.69</v>
      </c>
      <c r="F2117" s="803">
        <v>150.69</v>
      </c>
      <c r="G2117" s="803">
        <v>150.69</v>
      </c>
      <c r="H2117" t="b">
        <f t="shared" si="67"/>
        <v>1</v>
      </c>
    </row>
    <row r="2118" spans="1:8" ht="30" x14ac:dyDescent="0.25">
      <c r="A2118" s="6">
        <v>40452</v>
      </c>
      <c r="B2118" s="9" t="s">
        <v>21125</v>
      </c>
      <c r="C2118" s="6" t="s">
        <v>19398</v>
      </c>
      <c r="D2118" s="11">
        <f t="shared" si="66"/>
        <v>165.29</v>
      </c>
      <c r="F2118" s="802">
        <v>165.29</v>
      </c>
      <c r="G2118" s="802">
        <v>165.29</v>
      </c>
      <c r="H2118" t="b">
        <f t="shared" si="67"/>
        <v>1</v>
      </c>
    </row>
    <row r="2119" spans="1:8" x14ac:dyDescent="0.25">
      <c r="A2119" s="4">
        <v>11594</v>
      </c>
      <c r="B2119" s="8" t="s">
        <v>21126</v>
      </c>
      <c r="C2119" s="4" t="s">
        <v>18997</v>
      </c>
      <c r="D2119" s="11">
        <f t="shared" si="66"/>
        <v>499.2</v>
      </c>
      <c r="F2119" s="803">
        <v>499.2</v>
      </c>
      <c r="G2119" s="803">
        <v>499.2</v>
      </c>
      <c r="H2119" t="b">
        <f t="shared" si="67"/>
        <v>1</v>
      </c>
    </row>
    <row r="2120" spans="1:8" x14ac:dyDescent="0.25">
      <c r="A2120" s="6">
        <v>3311</v>
      </c>
      <c r="B2120" s="9" t="s">
        <v>21127</v>
      </c>
      <c r="C2120" s="6" t="s">
        <v>1350</v>
      </c>
      <c r="D2120" s="11">
        <f t="shared" si="66"/>
        <v>499.2</v>
      </c>
      <c r="F2120" s="802">
        <v>499.2</v>
      </c>
      <c r="G2120" s="802">
        <v>499.2</v>
      </c>
      <c r="H2120" t="b">
        <f t="shared" si="67"/>
        <v>1</v>
      </c>
    </row>
    <row r="2121" spans="1:8" x14ac:dyDescent="0.25">
      <c r="A2121" s="4">
        <v>11599</v>
      </c>
      <c r="B2121" s="8" t="s">
        <v>21128</v>
      </c>
      <c r="C2121" s="4" t="s">
        <v>18997</v>
      </c>
      <c r="D2121" s="11">
        <f t="shared" si="66"/>
        <v>663.88</v>
      </c>
      <c r="F2121" s="803">
        <v>663.88</v>
      </c>
      <c r="G2121" s="803">
        <v>663.88</v>
      </c>
      <c r="H2121" t="b">
        <f t="shared" si="67"/>
        <v>1</v>
      </c>
    </row>
    <row r="2122" spans="1:8" ht="30" x14ac:dyDescent="0.25">
      <c r="A2122" s="6">
        <v>11593</v>
      </c>
      <c r="B2122" s="9" t="s">
        <v>21129</v>
      </c>
      <c r="C2122" s="6" t="s">
        <v>18997</v>
      </c>
      <c r="D2122" s="11">
        <f t="shared" si="66"/>
        <v>930.72</v>
      </c>
      <c r="F2122" s="802">
        <v>930.72</v>
      </c>
      <c r="G2122" s="802">
        <v>930.72</v>
      </c>
      <c r="H2122" t="b">
        <f t="shared" si="67"/>
        <v>1</v>
      </c>
    </row>
    <row r="2123" spans="1:8" x14ac:dyDescent="0.25">
      <c r="A2123" s="4">
        <v>3314</v>
      </c>
      <c r="B2123" s="8" t="s">
        <v>21130</v>
      </c>
      <c r="C2123" s="4" t="s">
        <v>1350</v>
      </c>
      <c r="D2123" s="11">
        <f t="shared" si="66"/>
        <v>665.66</v>
      </c>
      <c r="F2123" s="803">
        <v>665.66</v>
      </c>
      <c r="G2123" s="803">
        <v>665.66</v>
      </c>
      <c r="H2123" t="b">
        <f t="shared" si="67"/>
        <v>1</v>
      </c>
    </row>
    <row r="2124" spans="1:8" x14ac:dyDescent="0.25">
      <c r="A2124" s="6">
        <v>11597</v>
      </c>
      <c r="B2124" s="9" t="s">
        <v>21131</v>
      </c>
      <c r="C2124" s="6" t="s">
        <v>18997</v>
      </c>
      <c r="D2124" s="11">
        <f t="shared" si="66"/>
        <v>774.07</v>
      </c>
      <c r="F2124" s="802">
        <v>774.07</v>
      </c>
      <c r="G2124" s="802">
        <v>774.07</v>
      </c>
      <c r="H2124" t="b">
        <f t="shared" si="67"/>
        <v>1</v>
      </c>
    </row>
    <row r="2125" spans="1:8" x14ac:dyDescent="0.25">
      <c r="A2125" s="4">
        <v>3309</v>
      </c>
      <c r="B2125" s="8" t="s">
        <v>21132</v>
      </c>
      <c r="C2125" s="4" t="s">
        <v>1350</v>
      </c>
      <c r="D2125" s="11">
        <f t="shared" si="66"/>
        <v>528.62</v>
      </c>
      <c r="F2125" s="803">
        <v>528.62</v>
      </c>
      <c r="G2125" s="803">
        <v>528.62</v>
      </c>
      <c r="H2125" t="b">
        <f t="shared" si="67"/>
        <v>1</v>
      </c>
    </row>
    <row r="2126" spans="1:8" ht="30" x14ac:dyDescent="0.25">
      <c r="A2126" s="6">
        <v>34612</v>
      </c>
      <c r="B2126" s="9" t="s">
        <v>21133</v>
      </c>
      <c r="C2126" s="6" t="s">
        <v>18997</v>
      </c>
      <c r="D2126" s="11">
        <f t="shared" si="66"/>
        <v>957.4</v>
      </c>
      <c r="F2126" s="802">
        <v>957.4</v>
      </c>
      <c r="G2126" s="802">
        <v>957.4</v>
      </c>
      <c r="H2126" t="b">
        <f t="shared" si="67"/>
        <v>1</v>
      </c>
    </row>
    <row r="2127" spans="1:8" ht="30" x14ac:dyDescent="0.25">
      <c r="A2127" s="4">
        <v>34635</v>
      </c>
      <c r="B2127" s="8" t="s">
        <v>21134</v>
      </c>
      <c r="C2127" s="4" t="s">
        <v>18997</v>
      </c>
      <c r="D2127" s="11">
        <f t="shared" si="66"/>
        <v>1231.17</v>
      </c>
      <c r="F2127" s="803">
        <v>1231.17</v>
      </c>
      <c r="G2127" s="803">
        <v>1231.17</v>
      </c>
      <c r="H2127" t="b">
        <f t="shared" si="67"/>
        <v>1</v>
      </c>
    </row>
    <row r="2128" spans="1:8" ht="30" x14ac:dyDescent="0.25">
      <c r="A2128" s="6">
        <v>34633</v>
      </c>
      <c r="B2128" s="9" t="s">
        <v>21135</v>
      </c>
      <c r="C2128" s="6" t="s">
        <v>18997</v>
      </c>
      <c r="D2128" s="11">
        <f t="shared" si="66"/>
        <v>1357.07</v>
      </c>
      <c r="F2128" s="802">
        <v>1357.07</v>
      </c>
      <c r="G2128" s="802">
        <v>1357.07</v>
      </c>
      <c r="H2128" t="b">
        <f t="shared" si="67"/>
        <v>1</v>
      </c>
    </row>
    <row r="2129" spans="1:8" ht="30" x14ac:dyDescent="0.25">
      <c r="A2129" s="4">
        <v>40440</v>
      </c>
      <c r="B2129" s="8" t="s">
        <v>21136</v>
      </c>
      <c r="C2129" s="4" t="s">
        <v>1350</v>
      </c>
      <c r="D2129" s="11">
        <f t="shared" si="66"/>
        <v>693.35</v>
      </c>
      <c r="F2129" s="803">
        <v>693.35</v>
      </c>
      <c r="G2129" s="803">
        <v>693.35</v>
      </c>
      <c r="H2129" t="b">
        <f t="shared" si="67"/>
        <v>1</v>
      </c>
    </row>
    <row r="2130" spans="1:8" ht="30" x14ac:dyDescent="0.25">
      <c r="A2130" s="6">
        <v>40441</v>
      </c>
      <c r="B2130" s="9" t="s">
        <v>21137</v>
      </c>
      <c r="C2130" s="6" t="s">
        <v>1350</v>
      </c>
      <c r="D2130" s="11">
        <f t="shared" si="66"/>
        <v>442.66</v>
      </c>
      <c r="F2130" s="802">
        <v>442.66</v>
      </c>
      <c r="G2130" s="802">
        <v>442.66</v>
      </c>
      <c r="H2130" t="b">
        <f t="shared" si="67"/>
        <v>1</v>
      </c>
    </row>
    <row r="2131" spans="1:8" ht="30" x14ac:dyDescent="0.25">
      <c r="A2131" s="4">
        <v>40449</v>
      </c>
      <c r="B2131" s="8" t="s">
        <v>21138</v>
      </c>
      <c r="C2131" s="4" t="s">
        <v>1350</v>
      </c>
      <c r="D2131" s="11">
        <f t="shared" si="66"/>
        <v>372.13</v>
      </c>
      <c r="F2131" s="803">
        <v>372.13</v>
      </c>
      <c r="G2131" s="803">
        <v>372.13</v>
      </c>
      <c r="H2131" t="b">
        <f t="shared" si="67"/>
        <v>1</v>
      </c>
    </row>
    <row r="2132" spans="1:8" ht="30" x14ac:dyDescent="0.25">
      <c r="A2132" s="6">
        <v>34800</v>
      </c>
      <c r="B2132" s="9" t="s">
        <v>21139</v>
      </c>
      <c r="C2132" s="6" t="s">
        <v>1350</v>
      </c>
      <c r="D2132" s="11">
        <f t="shared" si="66"/>
        <v>465.36</v>
      </c>
      <c r="F2132" s="802">
        <v>465.36</v>
      </c>
      <c r="G2132" s="802">
        <v>465.36</v>
      </c>
      <c r="H2132" t="b">
        <f t="shared" si="67"/>
        <v>1</v>
      </c>
    </row>
    <row r="2133" spans="1:8" ht="30" x14ac:dyDescent="0.25">
      <c r="A2133" s="4">
        <v>11592</v>
      </c>
      <c r="B2133" s="8" t="s">
        <v>21140</v>
      </c>
      <c r="C2133" s="4" t="s">
        <v>18997</v>
      </c>
      <c r="D2133" s="11">
        <f t="shared" si="66"/>
        <v>665.66</v>
      </c>
      <c r="F2133" s="803">
        <v>665.66</v>
      </c>
      <c r="G2133" s="803">
        <v>665.66</v>
      </c>
      <c r="H2133" t="b">
        <f t="shared" si="67"/>
        <v>1</v>
      </c>
    </row>
    <row r="2134" spans="1:8" x14ac:dyDescent="0.25">
      <c r="A2134" s="6">
        <v>40438</v>
      </c>
      <c r="B2134" s="9" t="s">
        <v>21141</v>
      </c>
      <c r="C2134" s="6" t="s">
        <v>1350</v>
      </c>
      <c r="D2134" s="11">
        <f t="shared" si="66"/>
        <v>310.02999999999997</v>
      </c>
      <c r="F2134" s="802">
        <v>310.02999999999997</v>
      </c>
      <c r="G2134" s="802">
        <v>310.02999999999997</v>
      </c>
      <c r="H2134" t="b">
        <f t="shared" si="67"/>
        <v>1</v>
      </c>
    </row>
    <row r="2135" spans="1:8" x14ac:dyDescent="0.25">
      <c r="A2135" s="4">
        <v>40436</v>
      </c>
      <c r="B2135" s="8" t="s">
        <v>21142</v>
      </c>
      <c r="C2135" s="4" t="s">
        <v>1350</v>
      </c>
      <c r="D2135" s="11">
        <f t="shared" si="66"/>
        <v>386.58</v>
      </c>
      <c r="F2135" s="803">
        <v>386.58</v>
      </c>
      <c r="G2135" s="803">
        <v>386.58</v>
      </c>
      <c r="H2135" t="b">
        <f t="shared" si="67"/>
        <v>1</v>
      </c>
    </row>
    <row r="2136" spans="1:8" ht="30" x14ac:dyDescent="0.25">
      <c r="A2136" s="6">
        <v>4315</v>
      </c>
      <c r="B2136" s="9" t="s">
        <v>21143</v>
      </c>
      <c r="C2136" s="6" t="s">
        <v>18997</v>
      </c>
      <c r="D2136" s="11">
        <f t="shared" si="66"/>
        <v>2.2000000000000002</v>
      </c>
      <c r="F2136" s="802">
        <v>2.2000000000000002</v>
      </c>
      <c r="G2136" s="802">
        <v>2.2000000000000002</v>
      </c>
      <c r="H2136" t="b">
        <f t="shared" si="67"/>
        <v>1</v>
      </c>
    </row>
    <row r="2137" spans="1:8" x14ac:dyDescent="0.25">
      <c r="A2137" s="4">
        <v>402</v>
      </c>
      <c r="B2137" s="8" t="s">
        <v>21144</v>
      </c>
      <c r="C2137" s="4" t="s">
        <v>18997</v>
      </c>
      <c r="D2137" s="11">
        <f t="shared" si="66"/>
        <v>21.21</v>
      </c>
      <c r="F2137" s="803">
        <v>21.21</v>
      </c>
      <c r="G2137" s="803">
        <v>21.21</v>
      </c>
      <c r="H2137" t="b">
        <f t="shared" si="67"/>
        <v>1</v>
      </c>
    </row>
    <row r="2138" spans="1:8" x14ac:dyDescent="0.25">
      <c r="A2138" s="6">
        <v>4226</v>
      </c>
      <c r="B2138" s="9" t="s">
        <v>21145</v>
      </c>
      <c r="C2138" s="6" t="s">
        <v>19044</v>
      </c>
      <c r="D2138" s="11">
        <f t="shared" si="66"/>
        <v>8.7899999999999991</v>
      </c>
      <c r="F2138" s="802">
        <v>8.7899999999999991</v>
      </c>
      <c r="G2138" s="802">
        <v>8.7899999999999991</v>
      </c>
      <c r="H2138" t="b">
        <f t="shared" si="67"/>
        <v>1</v>
      </c>
    </row>
    <row r="2139" spans="1:8" x14ac:dyDescent="0.25">
      <c r="A2139" s="4">
        <v>4222</v>
      </c>
      <c r="B2139" s="8" t="s">
        <v>21146</v>
      </c>
      <c r="C2139" s="4" t="s">
        <v>19046</v>
      </c>
      <c r="D2139" s="11">
        <f t="shared" si="66"/>
        <v>5.94</v>
      </c>
      <c r="F2139" s="803">
        <v>5.94</v>
      </c>
      <c r="G2139" s="803">
        <v>5.94</v>
      </c>
      <c r="H2139" t="b">
        <f t="shared" si="67"/>
        <v>1</v>
      </c>
    </row>
    <row r="2140" spans="1:8" ht="30" x14ac:dyDescent="0.25">
      <c r="A2140" s="6">
        <v>34804</v>
      </c>
      <c r="B2140" s="9" t="s">
        <v>21147</v>
      </c>
      <c r="C2140" s="6" t="s">
        <v>19398</v>
      </c>
      <c r="D2140" s="11">
        <f t="shared" si="66"/>
        <v>56.19</v>
      </c>
      <c r="F2140" s="802">
        <v>56.19</v>
      </c>
      <c r="G2140" s="802">
        <v>56.19</v>
      </c>
      <c r="H2140" t="b">
        <f t="shared" si="67"/>
        <v>1</v>
      </c>
    </row>
    <row r="2141" spans="1:8" x14ac:dyDescent="0.25">
      <c r="A2141" s="4">
        <v>4013</v>
      </c>
      <c r="B2141" s="8" t="s">
        <v>21148</v>
      </c>
      <c r="C2141" s="4" t="s">
        <v>19398</v>
      </c>
      <c r="D2141" s="11">
        <f t="shared" si="66"/>
        <v>7.78</v>
      </c>
      <c r="F2141" s="803">
        <v>7.78</v>
      </c>
      <c r="G2141" s="803">
        <v>7.78</v>
      </c>
      <c r="H2141" t="b">
        <f t="shared" si="67"/>
        <v>1</v>
      </c>
    </row>
    <row r="2142" spans="1:8" x14ac:dyDescent="0.25">
      <c r="A2142" s="6">
        <v>4011</v>
      </c>
      <c r="B2142" s="9" t="s">
        <v>21149</v>
      </c>
      <c r="C2142" s="6" t="s">
        <v>19398</v>
      </c>
      <c r="D2142" s="11">
        <f t="shared" si="66"/>
        <v>8.69</v>
      </c>
      <c r="F2142" s="802">
        <v>8.69</v>
      </c>
      <c r="G2142" s="802">
        <v>8.69</v>
      </c>
      <c r="H2142" t="b">
        <f t="shared" si="67"/>
        <v>1</v>
      </c>
    </row>
    <row r="2143" spans="1:8" x14ac:dyDescent="0.25">
      <c r="A2143" s="4">
        <v>4021</v>
      </c>
      <c r="B2143" s="8" t="s">
        <v>21150</v>
      </c>
      <c r="C2143" s="4" t="s">
        <v>19398</v>
      </c>
      <c r="D2143" s="11">
        <f t="shared" si="66"/>
        <v>10.84</v>
      </c>
      <c r="F2143" s="803">
        <v>10.84</v>
      </c>
      <c r="G2143" s="803">
        <v>10.84</v>
      </c>
      <c r="H2143" t="b">
        <f t="shared" si="67"/>
        <v>1</v>
      </c>
    </row>
    <row r="2144" spans="1:8" x14ac:dyDescent="0.25">
      <c r="A2144" s="6">
        <v>4019</v>
      </c>
      <c r="B2144" s="9" t="s">
        <v>21151</v>
      </c>
      <c r="C2144" s="6" t="s">
        <v>19398</v>
      </c>
      <c r="D2144" s="11">
        <f t="shared" si="66"/>
        <v>13.01</v>
      </c>
      <c r="F2144" s="802">
        <v>13.01</v>
      </c>
      <c r="G2144" s="802">
        <v>13.01</v>
      </c>
      <c r="H2144" t="b">
        <f t="shared" si="67"/>
        <v>1</v>
      </c>
    </row>
    <row r="2145" spans="1:8" x14ac:dyDescent="0.25">
      <c r="A2145" s="4">
        <v>4012</v>
      </c>
      <c r="B2145" s="8" t="s">
        <v>21152</v>
      </c>
      <c r="C2145" s="4" t="s">
        <v>19398</v>
      </c>
      <c r="D2145" s="11">
        <f t="shared" si="66"/>
        <v>17.43</v>
      </c>
      <c r="F2145" s="803">
        <v>17.43</v>
      </c>
      <c r="G2145" s="803">
        <v>17.43</v>
      </c>
      <c r="H2145" t="b">
        <f t="shared" si="67"/>
        <v>1</v>
      </c>
    </row>
    <row r="2146" spans="1:8" x14ac:dyDescent="0.25">
      <c r="A2146" s="6">
        <v>4020</v>
      </c>
      <c r="B2146" s="9" t="s">
        <v>21153</v>
      </c>
      <c r="C2146" s="6" t="s">
        <v>19398</v>
      </c>
      <c r="D2146" s="11">
        <f t="shared" si="66"/>
        <v>21.83</v>
      </c>
      <c r="F2146" s="802">
        <v>21.83</v>
      </c>
      <c r="G2146" s="802">
        <v>21.83</v>
      </c>
      <c r="H2146" t="b">
        <f t="shared" si="67"/>
        <v>1</v>
      </c>
    </row>
    <row r="2147" spans="1:8" x14ac:dyDescent="0.25">
      <c r="A2147" s="4">
        <v>4018</v>
      </c>
      <c r="B2147" s="8" t="s">
        <v>21154</v>
      </c>
      <c r="C2147" s="4" t="s">
        <v>19398</v>
      </c>
      <c r="D2147" s="11">
        <f t="shared" si="66"/>
        <v>26.15</v>
      </c>
      <c r="F2147" s="803">
        <v>26.15</v>
      </c>
      <c r="G2147" s="803">
        <v>26.15</v>
      </c>
      <c r="H2147" t="b">
        <f t="shared" si="67"/>
        <v>1</v>
      </c>
    </row>
    <row r="2148" spans="1:8" x14ac:dyDescent="0.25">
      <c r="A2148" s="6">
        <v>36498</v>
      </c>
      <c r="B2148" s="9" t="s">
        <v>21155</v>
      </c>
      <c r="C2148" s="6" t="s">
        <v>18997</v>
      </c>
      <c r="D2148" s="11">
        <f t="shared" si="66"/>
        <v>8600.61</v>
      </c>
      <c r="F2148" s="802">
        <v>8600.61</v>
      </c>
      <c r="G2148" s="802">
        <v>8600.61</v>
      </c>
      <c r="H2148" t="b">
        <f t="shared" si="67"/>
        <v>1</v>
      </c>
    </row>
    <row r="2149" spans="1:8" x14ac:dyDescent="0.25">
      <c r="A2149" s="4">
        <v>12872</v>
      </c>
      <c r="B2149" s="8" t="s">
        <v>21156</v>
      </c>
      <c r="C2149" s="4" t="s">
        <v>19143</v>
      </c>
      <c r="D2149" s="11">
        <f t="shared" si="66"/>
        <v>18.899999999999999</v>
      </c>
      <c r="F2149" s="803">
        <v>16.420000000000002</v>
      </c>
      <c r="G2149" s="803">
        <v>18.899999999999999</v>
      </c>
      <c r="H2149" t="b">
        <f t="shared" si="67"/>
        <v>0</v>
      </c>
    </row>
    <row r="2150" spans="1:8" x14ac:dyDescent="0.25">
      <c r="A2150" s="6">
        <v>41075</v>
      </c>
      <c r="B2150" s="9" t="s">
        <v>21157</v>
      </c>
      <c r="C2150" s="6" t="s">
        <v>19145</v>
      </c>
      <c r="D2150" s="11">
        <f t="shared" si="66"/>
        <v>3328.54</v>
      </c>
      <c r="F2150" s="802">
        <v>2886.81</v>
      </c>
      <c r="G2150" s="802">
        <v>3328.54</v>
      </c>
      <c r="H2150" t="b">
        <f t="shared" si="67"/>
        <v>0</v>
      </c>
    </row>
    <row r="2151" spans="1:8" x14ac:dyDescent="0.25">
      <c r="A2151" s="4">
        <v>44324</v>
      </c>
      <c r="B2151" s="8" t="s">
        <v>21158</v>
      </c>
      <c r="C2151" s="4" t="s">
        <v>19044</v>
      </c>
      <c r="D2151" s="11">
        <f t="shared" si="66"/>
        <v>3.5</v>
      </c>
      <c r="F2151" s="803">
        <v>3.5</v>
      </c>
      <c r="G2151" s="803">
        <v>3.5</v>
      </c>
      <c r="H2151" t="b">
        <f t="shared" si="67"/>
        <v>1</v>
      </c>
    </row>
    <row r="2152" spans="1:8" x14ac:dyDescent="0.25">
      <c r="A2152" s="6">
        <v>3315</v>
      </c>
      <c r="B2152" s="9" t="s">
        <v>21159</v>
      </c>
      <c r="C2152" s="6" t="s">
        <v>19044</v>
      </c>
      <c r="D2152" s="11">
        <f t="shared" si="66"/>
        <v>1.01</v>
      </c>
      <c r="F2152" s="802">
        <v>1.01</v>
      </c>
      <c r="G2152" s="802">
        <v>1.01</v>
      </c>
      <c r="H2152" t="b">
        <f t="shared" si="67"/>
        <v>1</v>
      </c>
    </row>
    <row r="2153" spans="1:8" x14ac:dyDescent="0.25">
      <c r="A2153" s="4">
        <v>36870</v>
      </c>
      <c r="B2153" s="8" t="s">
        <v>21160</v>
      </c>
      <c r="C2153" s="4" t="s">
        <v>19044</v>
      </c>
      <c r="D2153" s="11">
        <f t="shared" si="66"/>
        <v>0.78</v>
      </c>
      <c r="F2153" s="803">
        <v>0.78</v>
      </c>
      <c r="G2153" s="803">
        <v>0.78</v>
      </c>
      <c r="H2153" t="b">
        <f t="shared" si="67"/>
        <v>1</v>
      </c>
    </row>
    <row r="2154" spans="1:8" ht="30" x14ac:dyDescent="0.25">
      <c r="A2154" s="6">
        <v>5092</v>
      </c>
      <c r="B2154" s="9" t="s">
        <v>21161</v>
      </c>
      <c r="C2154" s="6" t="s">
        <v>19412</v>
      </c>
      <c r="D2154" s="11">
        <f t="shared" si="66"/>
        <v>20.11</v>
      </c>
      <c r="F2154" s="802">
        <v>20.11</v>
      </c>
      <c r="G2154" s="802">
        <v>20.11</v>
      </c>
      <c r="H2154" t="b">
        <f t="shared" si="67"/>
        <v>1</v>
      </c>
    </row>
    <row r="2155" spans="1:8" x14ac:dyDescent="0.25">
      <c r="A2155" s="4">
        <v>11462</v>
      </c>
      <c r="B2155" s="8" t="s">
        <v>21162</v>
      </c>
      <c r="C2155" s="4" t="s">
        <v>19412</v>
      </c>
      <c r="D2155" s="11">
        <f t="shared" si="66"/>
        <v>20.56</v>
      </c>
      <c r="F2155" s="803">
        <v>20.56</v>
      </c>
      <c r="G2155" s="803">
        <v>20.56</v>
      </c>
      <c r="H2155" t="b">
        <f t="shared" si="67"/>
        <v>1</v>
      </c>
    </row>
    <row r="2156" spans="1:8" x14ac:dyDescent="0.25">
      <c r="A2156" s="6">
        <v>36529</v>
      </c>
      <c r="B2156" s="9" t="s">
        <v>21163</v>
      </c>
      <c r="C2156" s="6" t="s">
        <v>18997</v>
      </c>
      <c r="D2156" s="11">
        <f t="shared" si="66"/>
        <v>62499.99</v>
      </c>
      <c r="F2156" s="802">
        <v>62499.99</v>
      </c>
      <c r="G2156" s="802">
        <v>62499.99</v>
      </c>
      <c r="H2156" t="b">
        <f t="shared" si="67"/>
        <v>1</v>
      </c>
    </row>
    <row r="2157" spans="1:8" x14ac:dyDescent="0.25">
      <c r="A2157" s="4">
        <v>3318</v>
      </c>
      <c r="B2157" s="8" t="s">
        <v>21164</v>
      </c>
      <c r="C2157" s="4" t="s">
        <v>18997</v>
      </c>
      <c r="D2157" s="11">
        <f t="shared" si="66"/>
        <v>49000</v>
      </c>
      <c r="F2157" s="803">
        <v>49000</v>
      </c>
      <c r="G2157" s="803">
        <v>49000</v>
      </c>
      <c r="H2157" t="b">
        <f t="shared" si="67"/>
        <v>1</v>
      </c>
    </row>
    <row r="2158" spans="1:8" x14ac:dyDescent="0.25">
      <c r="A2158" s="6">
        <v>3324</v>
      </c>
      <c r="B2158" s="9" t="s">
        <v>21165</v>
      </c>
      <c r="C2158" s="6" t="s">
        <v>19398</v>
      </c>
      <c r="D2158" s="11">
        <f t="shared" si="66"/>
        <v>11.42</v>
      </c>
      <c r="F2158" s="802">
        <v>11.42</v>
      </c>
      <c r="G2158" s="802">
        <v>11.42</v>
      </c>
      <c r="H2158" t="b">
        <f t="shared" si="67"/>
        <v>1</v>
      </c>
    </row>
    <row r="2159" spans="1:8" x14ac:dyDescent="0.25">
      <c r="A2159" s="4">
        <v>3322</v>
      </c>
      <c r="B2159" s="8" t="s">
        <v>21166</v>
      </c>
      <c r="C2159" s="4" t="s">
        <v>19398</v>
      </c>
      <c r="D2159" s="11">
        <f t="shared" si="66"/>
        <v>16</v>
      </c>
      <c r="F2159" s="803">
        <v>16</v>
      </c>
      <c r="G2159" s="803">
        <v>16</v>
      </c>
      <c r="H2159" t="b">
        <f t="shared" si="67"/>
        <v>1</v>
      </c>
    </row>
    <row r="2160" spans="1:8" x14ac:dyDescent="0.25">
      <c r="A2160" s="6">
        <v>5076</v>
      </c>
      <c r="B2160" s="9" t="s">
        <v>21167</v>
      </c>
      <c r="C2160" s="6" t="s">
        <v>19044</v>
      </c>
      <c r="D2160" s="11">
        <f t="shared" si="66"/>
        <v>17.36</v>
      </c>
      <c r="F2160" s="802">
        <v>17.36</v>
      </c>
      <c r="G2160" s="802">
        <v>17.36</v>
      </c>
      <c r="H2160" t="b">
        <f t="shared" si="67"/>
        <v>1</v>
      </c>
    </row>
    <row r="2161" spans="1:8" x14ac:dyDescent="0.25">
      <c r="A2161" s="4">
        <v>5077</v>
      </c>
      <c r="B2161" s="8" t="s">
        <v>21168</v>
      </c>
      <c r="C2161" s="4" t="s">
        <v>19044</v>
      </c>
      <c r="D2161" s="11">
        <f t="shared" si="66"/>
        <v>19.190000000000001</v>
      </c>
      <c r="F2161" s="803">
        <v>19.190000000000001</v>
      </c>
      <c r="G2161" s="803">
        <v>19.190000000000001</v>
      </c>
      <c r="H2161" t="b">
        <f t="shared" si="67"/>
        <v>1</v>
      </c>
    </row>
    <row r="2162" spans="1:8" ht="30" x14ac:dyDescent="0.25">
      <c r="A2162" s="6">
        <v>11837</v>
      </c>
      <c r="B2162" s="9" t="s">
        <v>21169</v>
      </c>
      <c r="C2162" s="6" t="s">
        <v>18997</v>
      </c>
      <c r="D2162" s="11">
        <f t="shared" si="66"/>
        <v>69.709999999999994</v>
      </c>
      <c r="F2162" s="802">
        <v>69.709999999999994</v>
      </c>
      <c r="G2162" s="802">
        <v>69.709999999999994</v>
      </c>
      <c r="H2162" t="b">
        <f t="shared" si="67"/>
        <v>1</v>
      </c>
    </row>
    <row r="2163" spans="1:8" x14ac:dyDescent="0.25">
      <c r="A2163" s="4">
        <v>38055</v>
      </c>
      <c r="B2163" s="8" t="s">
        <v>21170</v>
      </c>
      <c r="C2163" s="4" t="s">
        <v>18997</v>
      </c>
      <c r="D2163" s="11">
        <f t="shared" si="66"/>
        <v>6.32</v>
      </c>
      <c r="F2163" s="803">
        <v>6.32</v>
      </c>
      <c r="G2163" s="803">
        <v>6.32</v>
      </c>
      <c r="H2163" t="b">
        <f t="shared" si="67"/>
        <v>1</v>
      </c>
    </row>
    <row r="2164" spans="1:8" x14ac:dyDescent="0.25">
      <c r="A2164" s="6">
        <v>415</v>
      </c>
      <c r="B2164" s="9" t="s">
        <v>21171</v>
      </c>
      <c r="C2164" s="6" t="s">
        <v>18997</v>
      </c>
      <c r="D2164" s="11">
        <f t="shared" si="66"/>
        <v>28.58</v>
      </c>
      <c r="F2164" s="802">
        <v>28.58</v>
      </c>
      <c r="G2164" s="802">
        <v>28.58</v>
      </c>
      <c r="H2164" t="b">
        <f t="shared" si="67"/>
        <v>1</v>
      </c>
    </row>
    <row r="2165" spans="1:8" x14ac:dyDescent="0.25">
      <c r="A2165" s="4">
        <v>416</v>
      </c>
      <c r="B2165" s="8" t="s">
        <v>21172</v>
      </c>
      <c r="C2165" s="4" t="s">
        <v>18997</v>
      </c>
      <c r="D2165" s="11">
        <f t="shared" si="66"/>
        <v>10.46</v>
      </c>
      <c r="F2165" s="803">
        <v>10.46</v>
      </c>
      <c r="G2165" s="803">
        <v>10.46</v>
      </c>
      <c r="H2165" t="b">
        <f t="shared" si="67"/>
        <v>1</v>
      </c>
    </row>
    <row r="2166" spans="1:8" x14ac:dyDescent="0.25">
      <c r="A2166" s="6">
        <v>425</v>
      </c>
      <c r="B2166" s="9" t="s">
        <v>21173</v>
      </c>
      <c r="C2166" s="6" t="s">
        <v>18997</v>
      </c>
      <c r="D2166" s="11">
        <f t="shared" si="66"/>
        <v>6.48</v>
      </c>
      <c r="F2166" s="802">
        <v>6.48</v>
      </c>
      <c r="G2166" s="802">
        <v>6.48</v>
      </c>
      <c r="H2166" t="b">
        <f t="shared" si="67"/>
        <v>1</v>
      </c>
    </row>
    <row r="2167" spans="1:8" x14ac:dyDescent="0.25">
      <c r="A2167" s="4">
        <v>426</v>
      </c>
      <c r="B2167" s="8" t="s">
        <v>21174</v>
      </c>
      <c r="C2167" s="4" t="s">
        <v>18997</v>
      </c>
      <c r="D2167" s="11">
        <f t="shared" si="66"/>
        <v>35.72</v>
      </c>
      <c r="F2167" s="803">
        <v>35.72</v>
      </c>
      <c r="G2167" s="803">
        <v>35.72</v>
      </c>
      <c r="H2167" t="b">
        <f t="shared" si="67"/>
        <v>1</v>
      </c>
    </row>
    <row r="2168" spans="1:8" x14ac:dyDescent="0.25">
      <c r="A2168" s="6">
        <v>38056</v>
      </c>
      <c r="B2168" s="9" t="s">
        <v>21175</v>
      </c>
      <c r="C2168" s="6" t="s">
        <v>18997</v>
      </c>
      <c r="D2168" s="11">
        <f t="shared" si="66"/>
        <v>34.89</v>
      </c>
      <c r="F2168" s="802">
        <v>34.89</v>
      </c>
      <c r="G2168" s="802">
        <v>34.89</v>
      </c>
      <c r="H2168" t="b">
        <f t="shared" si="67"/>
        <v>1</v>
      </c>
    </row>
    <row r="2169" spans="1:8" x14ac:dyDescent="0.25">
      <c r="A2169" s="4">
        <v>1564</v>
      </c>
      <c r="B2169" s="8" t="s">
        <v>21176</v>
      </c>
      <c r="C2169" s="4" t="s">
        <v>18997</v>
      </c>
      <c r="D2169" s="11">
        <f t="shared" si="66"/>
        <v>13.31</v>
      </c>
      <c r="F2169" s="803">
        <v>13.31</v>
      </c>
      <c r="G2169" s="803">
        <v>13.31</v>
      </c>
      <c r="H2169" t="b">
        <f t="shared" si="67"/>
        <v>1</v>
      </c>
    </row>
    <row r="2170" spans="1:8" x14ac:dyDescent="0.25">
      <c r="A2170" s="6">
        <v>11032</v>
      </c>
      <c r="B2170" s="9" t="s">
        <v>21177</v>
      </c>
      <c r="C2170" s="6" t="s">
        <v>18997</v>
      </c>
      <c r="D2170" s="11">
        <f t="shared" si="66"/>
        <v>12.42</v>
      </c>
      <c r="F2170" s="802">
        <v>12.42</v>
      </c>
      <c r="G2170" s="802">
        <v>12.42</v>
      </c>
      <c r="H2170" t="b">
        <f t="shared" si="67"/>
        <v>1</v>
      </c>
    </row>
    <row r="2171" spans="1:8" x14ac:dyDescent="0.25">
      <c r="A2171" s="4">
        <v>36786</v>
      </c>
      <c r="B2171" s="8" t="s">
        <v>21178</v>
      </c>
      <c r="C2171" s="4" t="s">
        <v>1351</v>
      </c>
      <c r="D2171" s="11">
        <f t="shared" si="66"/>
        <v>154.63999999999999</v>
      </c>
      <c r="F2171" s="803">
        <v>154.63999999999999</v>
      </c>
      <c r="G2171" s="803">
        <v>154.63999999999999</v>
      </c>
      <c r="H2171" t="b">
        <f t="shared" si="67"/>
        <v>1</v>
      </c>
    </row>
    <row r="2172" spans="1:8" x14ac:dyDescent="0.25">
      <c r="A2172" s="6">
        <v>36785</v>
      </c>
      <c r="B2172" s="9" t="s">
        <v>21179</v>
      </c>
      <c r="C2172" s="6" t="s">
        <v>1351</v>
      </c>
      <c r="D2172" s="11">
        <f t="shared" si="66"/>
        <v>134.38</v>
      </c>
      <c r="F2172" s="802">
        <v>134.38</v>
      </c>
      <c r="G2172" s="802">
        <v>134.38</v>
      </c>
      <c r="H2172" t="b">
        <f t="shared" si="67"/>
        <v>1</v>
      </c>
    </row>
    <row r="2173" spans="1:8" x14ac:dyDescent="0.25">
      <c r="A2173" s="4">
        <v>36782</v>
      </c>
      <c r="B2173" s="8" t="s">
        <v>21180</v>
      </c>
      <c r="C2173" s="4" t="s">
        <v>1351</v>
      </c>
      <c r="D2173" s="11">
        <f t="shared" si="66"/>
        <v>160.4</v>
      </c>
      <c r="F2173" s="803">
        <v>160.4</v>
      </c>
      <c r="G2173" s="803">
        <v>160.4</v>
      </c>
      <c r="H2173" t="b">
        <f t="shared" si="67"/>
        <v>1</v>
      </c>
    </row>
    <row r="2174" spans="1:8" x14ac:dyDescent="0.25">
      <c r="A2174" s="6">
        <v>44481</v>
      </c>
      <c r="B2174" s="9" t="s">
        <v>21181</v>
      </c>
      <c r="C2174" s="6" t="s">
        <v>1351</v>
      </c>
      <c r="D2174" s="11">
        <f t="shared" si="66"/>
        <v>180.68</v>
      </c>
      <c r="F2174" s="802">
        <v>180.68</v>
      </c>
      <c r="G2174" s="802">
        <v>180.68</v>
      </c>
      <c r="H2174" t="b">
        <f t="shared" si="67"/>
        <v>1</v>
      </c>
    </row>
    <row r="2175" spans="1:8" x14ac:dyDescent="0.25">
      <c r="A2175" s="4">
        <v>4824</v>
      </c>
      <c r="B2175" s="8" t="s">
        <v>21182</v>
      </c>
      <c r="C2175" s="4" t="s">
        <v>19044</v>
      </c>
      <c r="D2175" s="11">
        <f t="shared" si="66"/>
        <v>0.65</v>
      </c>
      <c r="F2175" s="803">
        <v>0.65</v>
      </c>
      <c r="G2175" s="803">
        <v>0.65</v>
      </c>
      <c r="H2175" t="b">
        <f t="shared" si="67"/>
        <v>1</v>
      </c>
    </row>
    <row r="2176" spans="1:8" ht="30" x14ac:dyDescent="0.25">
      <c r="A2176" s="6">
        <v>11795</v>
      </c>
      <c r="B2176" s="9" t="s">
        <v>21183</v>
      </c>
      <c r="C2176" s="6" t="s">
        <v>19398</v>
      </c>
      <c r="D2176" s="11">
        <f t="shared" si="66"/>
        <v>630.94000000000005</v>
      </c>
      <c r="F2176" s="802">
        <v>630.94000000000005</v>
      </c>
      <c r="G2176" s="802">
        <v>630.94000000000005</v>
      </c>
      <c r="H2176" t="b">
        <f t="shared" si="67"/>
        <v>1</v>
      </c>
    </row>
    <row r="2177" spans="1:8" x14ac:dyDescent="0.25">
      <c r="A2177" s="4">
        <v>134</v>
      </c>
      <c r="B2177" s="8" t="s">
        <v>21184</v>
      </c>
      <c r="C2177" s="4" t="s">
        <v>19044</v>
      </c>
      <c r="D2177" s="11">
        <f t="shared" si="66"/>
        <v>1.71</v>
      </c>
      <c r="F2177" s="803">
        <v>1.71</v>
      </c>
      <c r="G2177" s="803">
        <v>1.71</v>
      </c>
      <c r="H2177" t="b">
        <f t="shared" si="67"/>
        <v>1</v>
      </c>
    </row>
    <row r="2178" spans="1:8" ht="30" x14ac:dyDescent="0.25">
      <c r="A2178" s="6">
        <v>4229</v>
      </c>
      <c r="B2178" s="9" t="s">
        <v>21185</v>
      </c>
      <c r="C2178" s="6" t="s">
        <v>19044</v>
      </c>
      <c r="D2178" s="11">
        <f t="shared" si="66"/>
        <v>44.91</v>
      </c>
      <c r="F2178" s="802">
        <v>44.91</v>
      </c>
      <c r="G2178" s="802">
        <v>44.91</v>
      </c>
      <c r="H2178" t="b">
        <f t="shared" si="67"/>
        <v>1</v>
      </c>
    </row>
    <row r="2179" spans="1:8" x14ac:dyDescent="0.25">
      <c r="A2179" s="4">
        <v>11731</v>
      </c>
      <c r="B2179" s="8" t="s">
        <v>21186</v>
      </c>
      <c r="C2179" s="4" t="s">
        <v>18997</v>
      </c>
      <c r="D2179" s="11">
        <f t="shared" ref="D2179:D2242" si="68">IF($J$2=$F$1,F2179,G2179)</f>
        <v>9.82</v>
      </c>
      <c r="F2179" s="803">
        <v>9.82</v>
      </c>
      <c r="G2179" s="803">
        <v>9.82</v>
      </c>
      <c r="H2179" t="b">
        <f t="shared" ref="H2179:H2242" si="69">F2179=G2179</f>
        <v>1</v>
      </c>
    </row>
    <row r="2180" spans="1:8" x14ac:dyDescent="0.25">
      <c r="A2180" s="6">
        <v>11732</v>
      </c>
      <c r="B2180" s="9" t="s">
        <v>21187</v>
      </c>
      <c r="C2180" s="6" t="s">
        <v>18997</v>
      </c>
      <c r="D2180" s="11">
        <f t="shared" si="68"/>
        <v>25.73</v>
      </c>
      <c r="F2180" s="802">
        <v>25.73</v>
      </c>
      <c r="G2180" s="802">
        <v>25.73</v>
      </c>
      <c r="H2180" t="b">
        <f t="shared" si="69"/>
        <v>1</v>
      </c>
    </row>
    <row r="2181" spans="1:8" x14ac:dyDescent="0.25">
      <c r="A2181" s="4">
        <v>11244</v>
      </c>
      <c r="B2181" s="8" t="s">
        <v>21188</v>
      </c>
      <c r="C2181" s="4" t="s">
        <v>18997</v>
      </c>
      <c r="D2181" s="11">
        <f t="shared" si="68"/>
        <v>294.99</v>
      </c>
      <c r="F2181" s="803">
        <v>294.99</v>
      </c>
      <c r="G2181" s="803">
        <v>294.99</v>
      </c>
      <c r="H2181" t="b">
        <f t="shared" si="69"/>
        <v>1</v>
      </c>
    </row>
    <row r="2182" spans="1:8" ht="30" x14ac:dyDescent="0.25">
      <c r="A2182" s="6">
        <v>11245</v>
      </c>
      <c r="B2182" s="9" t="s">
        <v>21189</v>
      </c>
      <c r="C2182" s="6" t="s">
        <v>18997</v>
      </c>
      <c r="D2182" s="11">
        <f t="shared" si="68"/>
        <v>408.02</v>
      </c>
      <c r="F2182" s="802">
        <v>408.02</v>
      </c>
      <c r="G2182" s="802">
        <v>408.02</v>
      </c>
      <c r="H2182" t="b">
        <f t="shared" si="69"/>
        <v>1</v>
      </c>
    </row>
    <row r="2183" spans="1:8" x14ac:dyDescent="0.25">
      <c r="A2183" s="4">
        <v>11235</v>
      </c>
      <c r="B2183" s="8" t="s">
        <v>21190</v>
      </c>
      <c r="C2183" s="4" t="s">
        <v>18997</v>
      </c>
      <c r="D2183" s="11">
        <f t="shared" si="68"/>
        <v>225.11</v>
      </c>
      <c r="F2183" s="803">
        <v>225.11</v>
      </c>
      <c r="G2183" s="803">
        <v>225.11</v>
      </c>
      <c r="H2183" t="b">
        <f t="shared" si="69"/>
        <v>1</v>
      </c>
    </row>
    <row r="2184" spans="1:8" x14ac:dyDescent="0.25">
      <c r="A2184" s="6">
        <v>11236</v>
      </c>
      <c r="B2184" s="9" t="s">
        <v>21191</v>
      </c>
      <c r="C2184" s="6" t="s">
        <v>18997</v>
      </c>
      <c r="D2184" s="11">
        <f t="shared" si="68"/>
        <v>286.08</v>
      </c>
      <c r="F2184" s="802">
        <v>286.08</v>
      </c>
      <c r="G2184" s="802">
        <v>286.08</v>
      </c>
      <c r="H2184" t="b">
        <f t="shared" si="69"/>
        <v>1</v>
      </c>
    </row>
    <row r="2185" spans="1:8" x14ac:dyDescent="0.25">
      <c r="A2185" s="4">
        <v>36494</v>
      </c>
      <c r="B2185" s="8" t="s">
        <v>21192</v>
      </c>
      <c r="C2185" s="4" t="s">
        <v>18997</v>
      </c>
      <c r="D2185" s="11">
        <f t="shared" si="68"/>
        <v>719505.07</v>
      </c>
      <c r="F2185" s="803">
        <v>719505.07</v>
      </c>
      <c r="G2185" s="803">
        <v>719505.07</v>
      </c>
      <c r="H2185" t="b">
        <f t="shared" si="69"/>
        <v>1</v>
      </c>
    </row>
    <row r="2186" spans="1:8" x14ac:dyDescent="0.25">
      <c r="A2186" s="6">
        <v>36493</v>
      </c>
      <c r="B2186" s="9" t="s">
        <v>21193</v>
      </c>
      <c r="C2186" s="6" t="s">
        <v>18997</v>
      </c>
      <c r="D2186" s="11">
        <f t="shared" si="68"/>
        <v>815170.02</v>
      </c>
      <c r="F2186" s="802">
        <v>815170.02</v>
      </c>
      <c r="G2186" s="802">
        <v>815170.02</v>
      </c>
      <c r="H2186" t="b">
        <f t="shared" si="69"/>
        <v>1</v>
      </c>
    </row>
    <row r="2187" spans="1:8" x14ac:dyDescent="0.25">
      <c r="A2187" s="4">
        <v>36492</v>
      </c>
      <c r="B2187" s="8" t="s">
        <v>21194</v>
      </c>
      <c r="C2187" s="4" t="s">
        <v>18997</v>
      </c>
      <c r="D2187" s="11">
        <f t="shared" si="68"/>
        <v>1514276.75</v>
      </c>
      <c r="F2187" s="803">
        <v>1514276.75</v>
      </c>
      <c r="G2187" s="803">
        <v>1514276.75</v>
      </c>
      <c r="H2187" t="b">
        <f t="shared" si="69"/>
        <v>1</v>
      </c>
    </row>
    <row r="2188" spans="1:8" x14ac:dyDescent="0.25">
      <c r="A2188" s="6">
        <v>36499</v>
      </c>
      <c r="B2188" s="9" t="s">
        <v>21195</v>
      </c>
      <c r="C2188" s="6" t="s">
        <v>18997</v>
      </c>
      <c r="D2188" s="11">
        <f t="shared" si="68"/>
        <v>4644.33</v>
      </c>
      <c r="F2188" s="802">
        <v>4644.33</v>
      </c>
      <c r="G2188" s="802">
        <v>4644.33</v>
      </c>
      <c r="H2188" t="b">
        <f t="shared" si="69"/>
        <v>1</v>
      </c>
    </row>
    <row r="2189" spans="1:8" ht="30" x14ac:dyDescent="0.25">
      <c r="A2189" s="4">
        <v>13533</v>
      </c>
      <c r="B2189" s="8" t="s">
        <v>21196</v>
      </c>
      <c r="C2189" s="4" t="s">
        <v>18997</v>
      </c>
      <c r="D2189" s="11">
        <f t="shared" si="68"/>
        <v>212898.11</v>
      </c>
      <c r="F2189" s="803">
        <v>212898.11</v>
      </c>
      <c r="G2189" s="803">
        <v>212898.11</v>
      </c>
      <c r="H2189" t="b">
        <f t="shared" si="69"/>
        <v>1</v>
      </c>
    </row>
    <row r="2190" spans="1:8" ht="30" x14ac:dyDescent="0.25">
      <c r="A2190" s="6">
        <v>13333</v>
      </c>
      <c r="B2190" s="9" t="s">
        <v>21197</v>
      </c>
      <c r="C2190" s="6" t="s">
        <v>18997</v>
      </c>
      <c r="D2190" s="11">
        <f t="shared" si="68"/>
        <v>238170.66</v>
      </c>
      <c r="F2190" s="802">
        <v>238170.66</v>
      </c>
      <c r="G2190" s="802">
        <v>238170.66</v>
      </c>
      <c r="H2190" t="b">
        <f t="shared" si="69"/>
        <v>1</v>
      </c>
    </row>
    <row r="2191" spans="1:8" ht="30" x14ac:dyDescent="0.25">
      <c r="A2191" s="4">
        <v>39585</v>
      </c>
      <c r="B2191" s="8" t="s">
        <v>21198</v>
      </c>
      <c r="C2191" s="4" t="s">
        <v>18997</v>
      </c>
      <c r="D2191" s="11">
        <f t="shared" si="68"/>
        <v>153786.79</v>
      </c>
      <c r="F2191" s="803">
        <v>153786.79</v>
      </c>
      <c r="G2191" s="803">
        <v>153786.79</v>
      </c>
      <c r="H2191" t="b">
        <f t="shared" si="69"/>
        <v>1</v>
      </c>
    </row>
    <row r="2192" spans="1:8" ht="30" x14ac:dyDescent="0.25">
      <c r="A2192" s="6">
        <v>39586</v>
      </c>
      <c r="B2192" s="9" t="s">
        <v>21199</v>
      </c>
      <c r="C2192" s="6" t="s">
        <v>18997</v>
      </c>
      <c r="D2192" s="11">
        <f t="shared" si="68"/>
        <v>180381.49</v>
      </c>
      <c r="F2192" s="802">
        <v>180381.49</v>
      </c>
      <c r="G2192" s="802">
        <v>180381.49</v>
      </c>
      <c r="H2192" t="b">
        <f t="shared" si="69"/>
        <v>1</v>
      </c>
    </row>
    <row r="2193" spans="1:8" ht="30" x14ac:dyDescent="0.25">
      <c r="A2193" s="4">
        <v>39587</v>
      </c>
      <c r="B2193" s="8" t="s">
        <v>21200</v>
      </c>
      <c r="C2193" s="4" t="s">
        <v>18997</v>
      </c>
      <c r="D2193" s="11">
        <f t="shared" si="68"/>
        <v>219695.42</v>
      </c>
      <c r="F2193" s="803">
        <v>219695.42</v>
      </c>
      <c r="G2193" s="803">
        <v>219695.42</v>
      </c>
      <c r="H2193" t="b">
        <f t="shared" si="69"/>
        <v>1</v>
      </c>
    </row>
    <row r="2194" spans="1:8" ht="30" x14ac:dyDescent="0.25">
      <c r="A2194" s="6">
        <v>39588</v>
      </c>
      <c r="B2194" s="9" t="s">
        <v>21201</v>
      </c>
      <c r="C2194" s="6" t="s">
        <v>18997</v>
      </c>
      <c r="D2194" s="11">
        <f t="shared" si="68"/>
        <v>254384.16</v>
      </c>
      <c r="F2194" s="802">
        <v>254384.16</v>
      </c>
      <c r="G2194" s="802">
        <v>254384.16</v>
      </c>
      <c r="H2194" t="b">
        <f t="shared" si="69"/>
        <v>1</v>
      </c>
    </row>
    <row r="2195" spans="1:8" ht="30" x14ac:dyDescent="0.25">
      <c r="A2195" s="4">
        <v>39584</v>
      </c>
      <c r="B2195" s="8" t="s">
        <v>21202</v>
      </c>
      <c r="C2195" s="4" t="s">
        <v>18997</v>
      </c>
      <c r="D2195" s="11">
        <f t="shared" si="68"/>
        <v>136951.18</v>
      </c>
      <c r="F2195" s="803">
        <v>136951.18</v>
      </c>
      <c r="G2195" s="803">
        <v>136951.18</v>
      </c>
      <c r="H2195" t="b">
        <f t="shared" si="69"/>
        <v>1</v>
      </c>
    </row>
    <row r="2196" spans="1:8" ht="30" x14ac:dyDescent="0.25">
      <c r="A2196" s="6">
        <v>39590</v>
      </c>
      <c r="B2196" s="9" t="s">
        <v>21203</v>
      </c>
      <c r="C2196" s="6" t="s">
        <v>18997</v>
      </c>
      <c r="D2196" s="11">
        <f t="shared" si="68"/>
        <v>133667.32</v>
      </c>
      <c r="F2196" s="802">
        <v>133667.32</v>
      </c>
      <c r="G2196" s="802">
        <v>133667.32</v>
      </c>
      <c r="H2196" t="b">
        <f t="shared" si="69"/>
        <v>1</v>
      </c>
    </row>
    <row r="2197" spans="1:8" ht="30" x14ac:dyDescent="0.25">
      <c r="A2197" s="4">
        <v>39592</v>
      </c>
      <c r="B2197" s="8" t="s">
        <v>21204</v>
      </c>
      <c r="C2197" s="4" t="s">
        <v>18997</v>
      </c>
      <c r="D2197" s="11">
        <f t="shared" si="68"/>
        <v>192083.16</v>
      </c>
      <c r="F2197" s="803">
        <v>192083.16</v>
      </c>
      <c r="G2197" s="803">
        <v>192083.16</v>
      </c>
      <c r="H2197" t="b">
        <f t="shared" si="69"/>
        <v>1</v>
      </c>
    </row>
    <row r="2198" spans="1:8" ht="30" x14ac:dyDescent="0.25">
      <c r="A2198" s="6">
        <v>39593</v>
      </c>
      <c r="B2198" s="9" t="s">
        <v>21205</v>
      </c>
      <c r="C2198" s="6" t="s">
        <v>18997</v>
      </c>
      <c r="D2198" s="11">
        <f t="shared" si="68"/>
        <v>219695.42</v>
      </c>
      <c r="F2198" s="802">
        <v>219695.42</v>
      </c>
      <c r="G2198" s="802">
        <v>219695.42</v>
      </c>
      <c r="H2198" t="b">
        <f t="shared" si="69"/>
        <v>1</v>
      </c>
    </row>
    <row r="2199" spans="1:8" ht="30" x14ac:dyDescent="0.25">
      <c r="A2199" s="4">
        <v>14254</v>
      </c>
      <c r="B2199" s="8" t="s">
        <v>21206</v>
      </c>
      <c r="C2199" s="4" t="s">
        <v>18997</v>
      </c>
      <c r="D2199" s="11">
        <f t="shared" si="68"/>
        <v>124879.5</v>
      </c>
      <c r="F2199" s="803">
        <v>124879.5</v>
      </c>
      <c r="G2199" s="803">
        <v>124879.5</v>
      </c>
      <c r="H2199" t="b">
        <f t="shared" si="69"/>
        <v>1</v>
      </c>
    </row>
    <row r="2200" spans="1:8" x14ac:dyDescent="0.25">
      <c r="A2200" s="6">
        <v>44494</v>
      </c>
      <c r="B2200" s="9" t="s">
        <v>21207</v>
      </c>
      <c r="C2200" s="6" t="s">
        <v>18997</v>
      </c>
      <c r="D2200" s="11">
        <f t="shared" si="68"/>
        <v>104284.34</v>
      </c>
      <c r="F2200" s="802">
        <v>104284.34</v>
      </c>
      <c r="G2200" s="802">
        <v>104284.34</v>
      </c>
      <c r="H2200" t="b">
        <f t="shared" si="69"/>
        <v>1</v>
      </c>
    </row>
    <row r="2201" spans="1:8" x14ac:dyDescent="0.25">
      <c r="A2201" s="4">
        <v>25019</v>
      </c>
      <c r="B2201" s="8" t="s">
        <v>21208</v>
      </c>
      <c r="C2201" s="4" t="s">
        <v>18997</v>
      </c>
      <c r="D2201" s="11">
        <f t="shared" si="68"/>
        <v>178755.02</v>
      </c>
      <c r="F2201" s="803">
        <v>178755.02</v>
      </c>
      <c r="G2201" s="803">
        <v>178755.02</v>
      </c>
      <c r="H2201" t="b">
        <f t="shared" si="69"/>
        <v>1</v>
      </c>
    </row>
    <row r="2202" spans="1:8" x14ac:dyDescent="0.25">
      <c r="A2202" s="6">
        <v>36501</v>
      </c>
      <c r="B2202" s="9" t="s">
        <v>21209</v>
      </c>
      <c r="C2202" s="6" t="s">
        <v>18997</v>
      </c>
      <c r="D2202" s="11">
        <f t="shared" si="68"/>
        <v>159153.57</v>
      </c>
      <c r="F2202" s="802">
        <v>159153.57</v>
      </c>
      <c r="G2202" s="802">
        <v>159153.57</v>
      </c>
      <c r="H2202" t="b">
        <f t="shared" si="69"/>
        <v>1</v>
      </c>
    </row>
    <row r="2203" spans="1:8" x14ac:dyDescent="0.25">
      <c r="A2203" s="4">
        <v>44493</v>
      </c>
      <c r="B2203" s="8" t="s">
        <v>21210</v>
      </c>
      <c r="C2203" s="4" t="s">
        <v>18997</v>
      </c>
      <c r="D2203" s="11">
        <f t="shared" si="68"/>
        <v>191333.08</v>
      </c>
      <c r="F2203" s="803">
        <v>191333.08</v>
      </c>
      <c r="G2203" s="803">
        <v>191333.08</v>
      </c>
      <c r="H2203" t="b">
        <f t="shared" si="69"/>
        <v>1</v>
      </c>
    </row>
    <row r="2204" spans="1:8" x14ac:dyDescent="0.25">
      <c r="A2204" s="6">
        <v>36500</v>
      </c>
      <c r="B2204" s="9" t="s">
        <v>21211</v>
      </c>
      <c r="C2204" s="6" t="s">
        <v>18997</v>
      </c>
      <c r="D2204" s="11">
        <f t="shared" si="68"/>
        <v>112469.48</v>
      </c>
      <c r="F2204" s="802">
        <v>112469.48</v>
      </c>
      <c r="G2204" s="802">
        <v>112469.48</v>
      </c>
      <c r="H2204" t="b">
        <f t="shared" si="69"/>
        <v>1</v>
      </c>
    </row>
    <row r="2205" spans="1:8" ht="30" x14ac:dyDescent="0.25">
      <c r="A2205" s="4">
        <v>20017</v>
      </c>
      <c r="B2205" s="8" t="s">
        <v>21212</v>
      </c>
      <c r="C2205" s="4" t="s">
        <v>1349</v>
      </c>
      <c r="D2205" s="11">
        <f t="shared" si="68"/>
        <v>9.0299999999999994</v>
      </c>
      <c r="F2205" s="803">
        <v>9.0299999999999994</v>
      </c>
      <c r="G2205" s="803">
        <v>9.0299999999999994</v>
      </c>
      <c r="H2205" t="b">
        <f t="shared" si="69"/>
        <v>1</v>
      </c>
    </row>
    <row r="2206" spans="1:8" ht="30" x14ac:dyDescent="0.25">
      <c r="A2206" s="6">
        <v>20007</v>
      </c>
      <c r="B2206" s="9" t="s">
        <v>21213</v>
      </c>
      <c r="C2206" s="6" t="s">
        <v>1349</v>
      </c>
      <c r="D2206" s="11">
        <f t="shared" si="68"/>
        <v>5.39</v>
      </c>
      <c r="F2206" s="802">
        <v>5.39</v>
      </c>
      <c r="G2206" s="802">
        <v>5.39</v>
      </c>
      <c r="H2206" t="b">
        <f t="shared" si="69"/>
        <v>1</v>
      </c>
    </row>
    <row r="2207" spans="1:8" x14ac:dyDescent="0.25">
      <c r="A2207" s="4">
        <v>39831</v>
      </c>
      <c r="B2207" s="8" t="s">
        <v>21214</v>
      </c>
      <c r="C2207" s="4" t="s">
        <v>19447</v>
      </c>
      <c r="D2207" s="11">
        <f t="shared" si="68"/>
        <v>426.64</v>
      </c>
      <c r="F2207" s="803">
        <v>426.64</v>
      </c>
      <c r="G2207" s="803">
        <v>426.64</v>
      </c>
      <c r="H2207" t="b">
        <f t="shared" si="69"/>
        <v>1</v>
      </c>
    </row>
    <row r="2208" spans="1:8" ht="30" x14ac:dyDescent="0.25">
      <c r="A2208" s="6">
        <v>36888</v>
      </c>
      <c r="B2208" s="9" t="s">
        <v>21215</v>
      </c>
      <c r="C2208" s="6" t="s">
        <v>1349</v>
      </c>
      <c r="D2208" s="11">
        <f t="shared" si="68"/>
        <v>27.82</v>
      </c>
      <c r="F2208" s="802">
        <v>27.82</v>
      </c>
      <c r="G2208" s="802">
        <v>27.82</v>
      </c>
      <c r="H2208" t="b">
        <f t="shared" si="69"/>
        <v>1</v>
      </c>
    </row>
    <row r="2209" spans="1:8" ht="30" x14ac:dyDescent="0.25">
      <c r="A2209" s="4">
        <v>39836</v>
      </c>
      <c r="B2209" s="8" t="s">
        <v>21216</v>
      </c>
      <c r="C2209" s="4" t="s">
        <v>19447</v>
      </c>
      <c r="D2209" s="11">
        <f t="shared" si="68"/>
        <v>374.88</v>
      </c>
      <c r="F2209" s="803">
        <v>374.88</v>
      </c>
      <c r="G2209" s="803">
        <v>374.88</v>
      </c>
      <c r="H2209" t="b">
        <f t="shared" si="69"/>
        <v>1</v>
      </c>
    </row>
    <row r="2210" spans="1:8" x14ac:dyDescent="0.25">
      <c r="A2210" s="6">
        <v>39830</v>
      </c>
      <c r="B2210" s="9" t="s">
        <v>21217</v>
      </c>
      <c r="C2210" s="6" t="s">
        <v>19447</v>
      </c>
      <c r="D2210" s="11">
        <f t="shared" si="68"/>
        <v>427.55</v>
      </c>
      <c r="F2210" s="802">
        <v>427.55</v>
      </c>
      <c r="G2210" s="802">
        <v>427.55</v>
      </c>
      <c r="H2210" t="b">
        <f t="shared" si="69"/>
        <v>1</v>
      </c>
    </row>
    <row r="2211" spans="1:8" x14ac:dyDescent="0.25">
      <c r="A2211" s="4">
        <v>40527</v>
      </c>
      <c r="B2211" s="8" t="s">
        <v>21218</v>
      </c>
      <c r="C2211" s="4" t="s">
        <v>18997</v>
      </c>
      <c r="D2211" s="11">
        <f t="shared" si="68"/>
        <v>2306.13</v>
      </c>
      <c r="F2211" s="803">
        <v>2306.13</v>
      </c>
      <c r="G2211" s="803">
        <v>2306.13</v>
      </c>
      <c r="H2211" t="b">
        <f t="shared" si="69"/>
        <v>1</v>
      </c>
    </row>
    <row r="2212" spans="1:8" x14ac:dyDescent="0.25">
      <c r="A2212" s="6">
        <v>36497</v>
      </c>
      <c r="B2212" s="9" t="s">
        <v>21219</v>
      </c>
      <c r="C2212" s="6" t="s">
        <v>18997</v>
      </c>
      <c r="D2212" s="11">
        <f t="shared" si="68"/>
        <v>2632.7</v>
      </c>
      <c r="F2212" s="802">
        <v>2632.7</v>
      </c>
      <c r="G2212" s="802">
        <v>2632.7</v>
      </c>
      <c r="H2212" t="b">
        <f t="shared" si="69"/>
        <v>1</v>
      </c>
    </row>
    <row r="2213" spans="1:8" x14ac:dyDescent="0.25">
      <c r="A2213" s="4">
        <v>36487</v>
      </c>
      <c r="B2213" s="8" t="s">
        <v>21220</v>
      </c>
      <c r="C2213" s="4" t="s">
        <v>18997</v>
      </c>
      <c r="D2213" s="11">
        <f t="shared" si="68"/>
        <v>4583.93</v>
      </c>
      <c r="F2213" s="803">
        <v>4583.93</v>
      </c>
      <c r="G2213" s="803">
        <v>4583.93</v>
      </c>
      <c r="H2213" t="b">
        <f t="shared" si="69"/>
        <v>1</v>
      </c>
    </row>
    <row r="2214" spans="1:8" ht="30" x14ac:dyDescent="0.25">
      <c r="A2214" s="6">
        <v>44475</v>
      </c>
      <c r="B2214" s="9" t="s">
        <v>21221</v>
      </c>
      <c r="C2214" s="6" t="s">
        <v>18997</v>
      </c>
      <c r="D2214" s="11">
        <f t="shared" si="68"/>
        <v>1258165.24</v>
      </c>
      <c r="F2214" s="802">
        <v>1258165.24</v>
      </c>
      <c r="G2214" s="802">
        <v>1258165.24</v>
      </c>
      <c r="H2214" t="b">
        <f t="shared" si="69"/>
        <v>1</v>
      </c>
    </row>
    <row r="2215" spans="1:8" ht="30" x14ac:dyDescent="0.25">
      <c r="A2215" s="4">
        <v>44474</v>
      </c>
      <c r="B2215" s="8" t="s">
        <v>21222</v>
      </c>
      <c r="C2215" s="4" t="s">
        <v>18997</v>
      </c>
      <c r="D2215" s="11">
        <f t="shared" si="68"/>
        <v>2419548.54</v>
      </c>
      <c r="F2215" s="803">
        <v>2419548.54</v>
      </c>
      <c r="G2215" s="803">
        <v>2419548.54</v>
      </c>
      <c r="H2215" t="b">
        <f t="shared" si="69"/>
        <v>1</v>
      </c>
    </row>
    <row r="2216" spans="1:8" ht="30" x14ac:dyDescent="0.25">
      <c r="A2216" s="6">
        <v>44490</v>
      </c>
      <c r="B2216" s="9" t="s">
        <v>21223</v>
      </c>
      <c r="C2216" s="6" t="s">
        <v>18997</v>
      </c>
      <c r="D2216" s="11">
        <f t="shared" si="68"/>
        <v>4113232.5</v>
      </c>
      <c r="F2216" s="802">
        <v>4113232.5</v>
      </c>
      <c r="G2216" s="802">
        <v>4113232.5</v>
      </c>
      <c r="H2216" t="b">
        <f t="shared" si="69"/>
        <v>1</v>
      </c>
    </row>
    <row r="2217" spans="1:8" ht="45" x14ac:dyDescent="0.25">
      <c r="A2217" s="4">
        <v>37776</v>
      </c>
      <c r="B2217" s="8" t="s">
        <v>21224</v>
      </c>
      <c r="C2217" s="4" t="s">
        <v>18997</v>
      </c>
      <c r="D2217" s="11">
        <f t="shared" si="68"/>
        <v>252088.58</v>
      </c>
      <c r="F2217" s="803">
        <v>252088.58</v>
      </c>
      <c r="G2217" s="803">
        <v>252088.58</v>
      </c>
      <c r="H2217" t="b">
        <f t="shared" si="69"/>
        <v>1</v>
      </c>
    </row>
    <row r="2218" spans="1:8" ht="45" x14ac:dyDescent="0.25">
      <c r="A2218" s="6">
        <v>37775</v>
      </c>
      <c r="B2218" s="9" t="s">
        <v>21225</v>
      </c>
      <c r="C2218" s="6" t="s">
        <v>18997</v>
      </c>
      <c r="D2218" s="11">
        <f t="shared" si="68"/>
        <v>397058.59</v>
      </c>
      <c r="F2218" s="802">
        <v>397058.59</v>
      </c>
      <c r="G2218" s="802">
        <v>397058.59</v>
      </c>
      <c r="H2218" t="b">
        <f t="shared" si="69"/>
        <v>1</v>
      </c>
    </row>
    <row r="2219" spans="1:8" ht="45" x14ac:dyDescent="0.25">
      <c r="A2219" s="4">
        <v>36491</v>
      </c>
      <c r="B2219" s="8" t="s">
        <v>21226</v>
      </c>
      <c r="C2219" s="4" t="s">
        <v>18997</v>
      </c>
      <c r="D2219" s="11">
        <f t="shared" si="68"/>
        <v>1470425.78</v>
      </c>
      <c r="F2219" s="803">
        <v>1470425.78</v>
      </c>
      <c r="G2219" s="803">
        <v>1470425.78</v>
      </c>
      <c r="H2219" t="b">
        <f t="shared" si="69"/>
        <v>1</v>
      </c>
    </row>
    <row r="2220" spans="1:8" ht="45" x14ac:dyDescent="0.25">
      <c r="A2220" s="6">
        <v>10712</v>
      </c>
      <c r="B2220" s="9" t="s">
        <v>21227</v>
      </c>
      <c r="C2220" s="6" t="s">
        <v>18997</v>
      </c>
      <c r="D2220" s="11">
        <f t="shared" si="68"/>
        <v>99264.639999999999</v>
      </c>
      <c r="F2220" s="802">
        <v>99264.639999999999</v>
      </c>
      <c r="G2220" s="802">
        <v>99264.639999999999</v>
      </c>
      <c r="H2220" t="b">
        <f t="shared" si="69"/>
        <v>1</v>
      </c>
    </row>
    <row r="2221" spans="1:8" ht="45" x14ac:dyDescent="0.25">
      <c r="A2221" s="4">
        <v>3363</v>
      </c>
      <c r="B2221" s="8" t="s">
        <v>21228</v>
      </c>
      <c r="C2221" s="4" t="s">
        <v>18997</v>
      </c>
      <c r="D2221" s="11">
        <f t="shared" si="68"/>
        <v>139625</v>
      </c>
      <c r="F2221" s="803">
        <v>139625</v>
      </c>
      <c r="G2221" s="803">
        <v>139625</v>
      </c>
      <c r="H2221" t="b">
        <f t="shared" si="69"/>
        <v>1</v>
      </c>
    </row>
    <row r="2222" spans="1:8" ht="45" x14ac:dyDescent="0.25">
      <c r="A2222" s="6">
        <v>3365</v>
      </c>
      <c r="B2222" s="9" t="s">
        <v>21229</v>
      </c>
      <c r="C2222" s="6" t="s">
        <v>18997</v>
      </c>
      <c r="D2222" s="11">
        <f t="shared" si="68"/>
        <v>326373.43</v>
      </c>
      <c r="F2222" s="802">
        <v>326373.43</v>
      </c>
      <c r="G2222" s="802">
        <v>326373.43</v>
      </c>
      <c r="H2222" t="b">
        <f t="shared" si="69"/>
        <v>1</v>
      </c>
    </row>
    <row r="2223" spans="1:8" x14ac:dyDescent="0.25">
      <c r="A2223" s="4">
        <v>7569</v>
      </c>
      <c r="B2223" s="8" t="s">
        <v>21230</v>
      </c>
      <c r="C2223" s="4" t="s">
        <v>18997</v>
      </c>
      <c r="D2223" s="11">
        <f t="shared" si="68"/>
        <v>99.08</v>
      </c>
      <c r="F2223" s="803">
        <v>99.08</v>
      </c>
      <c r="G2223" s="803">
        <v>99.08</v>
      </c>
      <c r="H2223" t="b">
        <f t="shared" si="69"/>
        <v>1</v>
      </c>
    </row>
    <row r="2224" spans="1:8" ht="30" x14ac:dyDescent="0.25">
      <c r="A2224" s="6">
        <v>3378</v>
      </c>
      <c r="B2224" s="9" t="s">
        <v>21231</v>
      </c>
      <c r="C2224" s="6" t="s">
        <v>18997</v>
      </c>
      <c r="D2224" s="11">
        <f t="shared" si="68"/>
        <v>101.18</v>
      </c>
      <c r="F2224" s="802">
        <v>101.18</v>
      </c>
      <c r="G2224" s="802">
        <v>101.18</v>
      </c>
      <c r="H2224" t="b">
        <f t="shared" si="69"/>
        <v>1</v>
      </c>
    </row>
    <row r="2225" spans="1:8" ht="30" x14ac:dyDescent="0.25">
      <c r="A2225" s="4">
        <v>3380</v>
      </c>
      <c r="B2225" s="8" t="s">
        <v>21232</v>
      </c>
      <c r="C2225" s="4" t="s">
        <v>18997</v>
      </c>
      <c r="D2225" s="11">
        <f t="shared" si="68"/>
        <v>70.83</v>
      </c>
      <c r="F2225" s="803">
        <v>70.83</v>
      </c>
      <c r="G2225" s="803">
        <v>70.83</v>
      </c>
      <c r="H2225" t="b">
        <f t="shared" si="69"/>
        <v>1</v>
      </c>
    </row>
    <row r="2226" spans="1:8" ht="30" x14ac:dyDescent="0.25">
      <c r="A2226" s="6">
        <v>3379</v>
      </c>
      <c r="B2226" s="9" t="s">
        <v>21233</v>
      </c>
      <c r="C2226" s="6" t="s">
        <v>18997</v>
      </c>
      <c r="D2226" s="11">
        <f t="shared" si="68"/>
        <v>68.38</v>
      </c>
      <c r="F2226" s="802">
        <v>68.38</v>
      </c>
      <c r="G2226" s="802">
        <v>68.38</v>
      </c>
      <c r="H2226" t="b">
        <f t="shared" si="69"/>
        <v>1</v>
      </c>
    </row>
    <row r="2227" spans="1:8" x14ac:dyDescent="0.25">
      <c r="A2227" s="4">
        <v>11991</v>
      </c>
      <c r="B2227" s="8" t="s">
        <v>21234</v>
      </c>
      <c r="C2227" s="4" t="s">
        <v>18997</v>
      </c>
      <c r="D2227" s="11">
        <f t="shared" si="68"/>
        <v>79.400000000000006</v>
      </c>
      <c r="F2227" s="803">
        <v>79.400000000000006</v>
      </c>
      <c r="G2227" s="803">
        <v>79.400000000000006</v>
      </c>
      <c r="H2227" t="b">
        <f t="shared" si="69"/>
        <v>1</v>
      </c>
    </row>
    <row r="2228" spans="1:8" ht="30" x14ac:dyDescent="0.25">
      <c r="A2228" s="6">
        <v>34349</v>
      </c>
      <c r="B2228" s="9" t="s">
        <v>21235</v>
      </c>
      <c r="C2228" s="6" t="s">
        <v>18997</v>
      </c>
      <c r="D2228" s="11">
        <f t="shared" si="68"/>
        <v>31.93</v>
      </c>
      <c r="F2228" s="802">
        <v>31.93</v>
      </c>
      <c r="G2228" s="802">
        <v>31.93</v>
      </c>
      <c r="H2228" t="b">
        <f t="shared" si="69"/>
        <v>1</v>
      </c>
    </row>
    <row r="2229" spans="1:8" ht="30" x14ac:dyDescent="0.25">
      <c r="A2229" s="4">
        <v>11029</v>
      </c>
      <c r="B2229" s="8" t="s">
        <v>21236</v>
      </c>
      <c r="C2229" s="4" t="s">
        <v>20361</v>
      </c>
      <c r="D2229" s="11">
        <f t="shared" si="68"/>
        <v>1.9</v>
      </c>
      <c r="F2229" s="803">
        <v>1.9</v>
      </c>
      <c r="G2229" s="803">
        <v>1.9</v>
      </c>
      <c r="H2229" t="b">
        <f t="shared" si="69"/>
        <v>1</v>
      </c>
    </row>
    <row r="2230" spans="1:8" ht="30" x14ac:dyDescent="0.25">
      <c r="A2230" s="6">
        <v>4316</v>
      </c>
      <c r="B2230" s="9" t="s">
        <v>21237</v>
      </c>
      <c r="C2230" s="6" t="s">
        <v>18997</v>
      </c>
      <c r="D2230" s="11">
        <f t="shared" si="68"/>
        <v>1.92</v>
      </c>
      <c r="F2230" s="802">
        <v>1.92</v>
      </c>
      <c r="G2230" s="802">
        <v>1.92</v>
      </c>
      <c r="H2230" t="b">
        <f t="shared" si="69"/>
        <v>1</v>
      </c>
    </row>
    <row r="2231" spans="1:8" ht="30" x14ac:dyDescent="0.25">
      <c r="A2231" s="4">
        <v>4313</v>
      </c>
      <c r="B2231" s="8" t="s">
        <v>21238</v>
      </c>
      <c r="C2231" s="4" t="s">
        <v>20361</v>
      </c>
      <c r="D2231" s="11">
        <f t="shared" si="68"/>
        <v>2.76</v>
      </c>
      <c r="F2231" s="803">
        <v>2.76</v>
      </c>
      <c r="G2231" s="803">
        <v>2.76</v>
      </c>
      <c r="H2231" t="b">
        <f t="shared" si="69"/>
        <v>1</v>
      </c>
    </row>
    <row r="2232" spans="1:8" ht="30" x14ac:dyDescent="0.25">
      <c r="A2232" s="6">
        <v>4317</v>
      </c>
      <c r="B2232" s="9" t="s">
        <v>21239</v>
      </c>
      <c r="C2232" s="6" t="s">
        <v>18997</v>
      </c>
      <c r="D2232" s="11">
        <f t="shared" si="68"/>
        <v>3.14</v>
      </c>
      <c r="F2232" s="802">
        <v>3.14</v>
      </c>
      <c r="G2232" s="802">
        <v>3.14</v>
      </c>
      <c r="H2232" t="b">
        <f t="shared" si="69"/>
        <v>1</v>
      </c>
    </row>
    <row r="2233" spans="1:8" ht="30" x14ac:dyDescent="0.25">
      <c r="A2233" s="4">
        <v>4314</v>
      </c>
      <c r="B2233" s="8" t="s">
        <v>21240</v>
      </c>
      <c r="C2233" s="4" t="s">
        <v>20361</v>
      </c>
      <c r="D2233" s="11">
        <f t="shared" si="68"/>
        <v>3.68</v>
      </c>
      <c r="F2233" s="803">
        <v>3.68</v>
      </c>
      <c r="G2233" s="803">
        <v>3.68</v>
      </c>
      <c r="H2233" t="b">
        <f t="shared" si="69"/>
        <v>1</v>
      </c>
    </row>
    <row r="2234" spans="1:8" ht="30" x14ac:dyDescent="0.25">
      <c r="A2234" s="6">
        <v>10921</v>
      </c>
      <c r="B2234" s="9" t="s">
        <v>21241</v>
      </c>
      <c r="C2234" s="6" t="s">
        <v>18997</v>
      </c>
      <c r="D2234" s="11">
        <f t="shared" si="68"/>
        <v>5890</v>
      </c>
      <c r="F2234" s="802">
        <v>5890</v>
      </c>
      <c r="G2234" s="802">
        <v>5890</v>
      </c>
      <c r="H2234" t="b">
        <f t="shared" si="69"/>
        <v>1</v>
      </c>
    </row>
    <row r="2235" spans="1:8" ht="30" x14ac:dyDescent="0.25">
      <c r="A2235" s="4">
        <v>10922</v>
      </c>
      <c r="B2235" s="8" t="s">
        <v>21242</v>
      </c>
      <c r="C2235" s="4" t="s">
        <v>18997</v>
      </c>
      <c r="D2235" s="11">
        <f t="shared" si="68"/>
        <v>5335.01</v>
      </c>
      <c r="F2235" s="803">
        <v>5335.01</v>
      </c>
      <c r="G2235" s="803">
        <v>5335.01</v>
      </c>
      <c r="H2235" t="b">
        <f t="shared" si="69"/>
        <v>1</v>
      </c>
    </row>
    <row r="2236" spans="1:8" x14ac:dyDescent="0.25">
      <c r="A2236" s="6">
        <v>10923</v>
      </c>
      <c r="B2236" s="9" t="s">
        <v>21243</v>
      </c>
      <c r="C2236" s="6" t="s">
        <v>18997</v>
      </c>
      <c r="D2236" s="11">
        <f t="shared" si="68"/>
        <v>3153.22</v>
      </c>
      <c r="F2236" s="802">
        <v>3153.22</v>
      </c>
      <c r="G2236" s="802">
        <v>3153.22</v>
      </c>
      <c r="H2236" t="b">
        <f t="shared" si="69"/>
        <v>1</v>
      </c>
    </row>
    <row r="2237" spans="1:8" x14ac:dyDescent="0.25">
      <c r="A2237" s="4">
        <v>10924</v>
      </c>
      <c r="B2237" s="8" t="s">
        <v>21244</v>
      </c>
      <c r="C2237" s="4" t="s">
        <v>18997</v>
      </c>
      <c r="D2237" s="11">
        <f t="shared" si="68"/>
        <v>3320.95</v>
      </c>
      <c r="F2237" s="803">
        <v>3320.95</v>
      </c>
      <c r="G2237" s="803">
        <v>3320.95</v>
      </c>
      <c r="H2237" t="b">
        <f t="shared" si="69"/>
        <v>1</v>
      </c>
    </row>
    <row r="2238" spans="1:8" ht="30" x14ac:dyDescent="0.25">
      <c r="A2238" s="6">
        <v>37772</v>
      </c>
      <c r="B2238" s="9" t="s">
        <v>21245</v>
      </c>
      <c r="C2238" s="6" t="s">
        <v>18997</v>
      </c>
      <c r="D2238" s="11">
        <f t="shared" si="68"/>
        <v>342998.8</v>
      </c>
      <c r="F2238" s="802">
        <v>342998.8</v>
      </c>
      <c r="G2238" s="802">
        <v>342998.8</v>
      </c>
      <c r="H2238" t="b">
        <f t="shared" si="69"/>
        <v>1</v>
      </c>
    </row>
    <row r="2239" spans="1:8" ht="30" x14ac:dyDescent="0.25">
      <c r="A2239" s="4">
        <v>37771</v>
      </c>
      <c r="B2239" s="8" t="s">
        <v>21246</v>
      </c>
      <c r="C2239" s="4" t="s">
        <v>18997</v>
      </c>
      <c r="D2239" s="11">
        <f t="shared" si="68"/>
        <v>364896.09</v>
      </c>
      <c r="F2239" s="803">
        <v>364896.09</v>
      </c>
      <c r="G2239" s="803">
        <v>364896.09</v>
      </c>
      <c r="H2239" t="b">
        <f t="shared" si="69"/>
        <v>1</v>
      </c>
    </row>
    <row r="2240" spans="1:8" ht="30" x14ac:dyDescent="0.25">
      <c r="A2240" s="6">
        <v>12772</v>
      </c>
      <c r="B2240" s="9" t="s">
        <v>21247</v>
      </c>
      <c r="C2240" s="6" t="s">
        <v>18997</v>
      </c>
      <c r="D2240" s="11">
        <f t="shared" si="68"/>
        <v>810.81</v>
      </c>
      <c r="F2240" s="802">
        <v>810.81</v>
      </c>
      <c r="G2240" s="802">
        <v>810.81</v>
      </c>
      <c r="H2240" t="b">
        <f t="shared" si="69"/>
        <v>1</v>
      </c>
    </row>
    <row r="2241" spans="1:8" ht="30" x14ac:dyDescent="0.25">
      <c r="A2241" s="4">
        <v>12770</v>
      </c>
      <c r="B2241" s="8" t="s">
        <v>21248</v>
      </c>
      <c r="C2241" s="4" t="s">
        <v>18997</v>
      </c>
      <c r="D2241" s="11">
        <f t="shared" si="68"/>
        <v>487.86</v>
      </c>
      <c r="F2241" s="803">
        <v>487.86</v>
      </c>
      <c r="G2241" s="803">
        <v>487.86</v>
      </c>
      <c r="H2241" t="b">
        <f t="shared" si="69"/>
        <v>1</v>
      </c>
    </row>
    <row r="2242" spans="1:8" ht="30" x14ac:dyDescent="0.25">
      <c r="A2242" s="6">
        <v>12775</v>
      </c>
      <c r="B2242" s="9" t="s">
        <v>21249</v>
      </c>
      <c r="C2242" s="6" t="s">
        <v>18997</v>
      </c>
      <c r="D2242" s="11">
        <f t="shared" si="68"/>
        <v>357.3</v>
      </c>
      <c r="F2242" s="802">
        <v>357.3</v>
      </c>
      <c r="G2242" s="802">
        <v>357.3</v>
      </c>
      <c r="H2242" t="b">
        <f t="shared" si="69"/>
        <v>1</v>
      </c>
    </row>
    <row r="2243" spans="1:8" ht="30" x14ac:dyDescent="0.25">
      <c r="A2243" s="4">
        <v>12768</v>
      </c>
      <c r="B2243" s="8" t="s">
        <v>21250</v>
      </c>
      <c r="C2243" s="4" t="s">
        <v>18997</v>
      </c>
      <c r="D2243" s="11">
        <f t="shared" ref="D2243:D2306" si="70">IF($J$2=$F$1,F2243,G2243)</f>
        <v>1140.6300000000001</v>
      </c>
      <c r="F2243" s="803">
        <v>1140.6300000000001</v>
      </c>
      <c r="G2243" s="803">
        <v>1140.6300000000001</v>
      </c>
      <c r="H2243" t="b">
        <f t="shared" ref="H2243:H2306" si="71">F2243=G2243</f>
        <v>1</v>
      </c>
    </row>
    <row r="2244" spans="1:8" ht="30" x14ac:dyDescent="0.25">
      <c r="A2244" s="6">
        <v>12769</v>
      </c>
      <c r="B2244" s="9" t="s">
        <v>21251</v>
      </c>
      <c r="C2244" s="6" t="s">
        <v>18997</v>
      </c>
      <c r="D2244" s="11">
        <f t="shared" si="70"/>
        <v>93.45</v>
      </c>
      <c r="F2244" s="802">
        <v>93.45</v>
      </c>
      <c r="G2244" s="802">
        <v>93.45</v>
      </c>
      <c r="H2244" t="b">
        <f t="shared" si="71"/>
        <v>1</v>
      </c>
    </row>
    <row r="2245" spans="1:8" ht="30" x14ac:dyDescent="0.25">
      <c r="A2245" s="4">
        <v>12773</v>
      </c>
      <c r="B2245" s="8" t="s">
        <v>21252</v>
      </c>
      <c r="C2245" s="4" t="s">
        <v>18997</v>
      </c>
      <c r="D2245" s="11">
        <f t="shared" si="70"/>
        <v>100.32</v>
      </c>
      <c r="F2245" s="803">
        <v>100.32</v>
      </c>
      <c r="G2245" s="803">
        <v>100.32</v>
      </c>
      <c r="H2245" t="b">
        <f t="shared" si="71"/>
        <v>1</v>
      </c>
    </row>
    <row r="2246" spans="1:8" ht="30" x14ac:dyDescent="0.25">
      <c r="A2246" s="6">
        <v>12774</v>
      </c>
      <c r="B2246" s="9" t="s">
        <v>21253</v>
      </c>
      <c r="C2246" s="6" t="s">
        <v>18997</v>
      </c>
      <c r="D2246" s="11">
        <f t="shared" si="70"/>
        <v>123.68</v>
      </c>
      <c r="F2246" s="802">
        <v>123.68</v>
      </c>
      <c r="G2246" s="802">
        <v>123.68</v>
      </c>
      <c r="H2246" t="b">
        <f t="shared" si="71"/>
        <v>1</v>
      </c>
    </row>
    <row r="2247" spans="1:8" ht="30" x14ac:dyDescent="0.25">
      <c r="A2247" s="4">
        <v>12776</v>
      </c>
      <c r="B2247" s="8" t="s">
        <v>21254</v>
      </c>
      <c r="C2247" s="4" t="s">
        <v>18997</v>
      </c>
      <c r="D2247" s="11">
        <f t="shared" si="70"/>
        <v>1841.51</v>
      </c>
      <c r="F2247" s="803">
        <v>1841.51</v>
      </c>
      <c r="G2247" s="803">
        <v>1841.51</v>
      </c>
      <c r="H2247" t="b">
        <f t="shared" si="71"/>
        <v>1</v>
      </c>
    </row>
    <row r="2248" spans="1:8" ht="30" x14ac:dyDescent="0.25">
      <c r="A2248" s="6">
        <v>12777</v>
      </c>
      <c r="B2248" s="9" t="s">
        <v>21255</v>
      </c>
      <c r="C2248" s="6" t="s">
        <v>18997</v>
      </c>
      <c r="D2248" s="11">
        <f t="shared" si="70"/>
        <v>2404.96</v>
      </c>
      <c r="F2248" s="802">
        <v>2404.96</v>
      </c>
      <c r="G2248" s="802">
        <v>2404.96</v>
      </c>
      <c r="H2248" t="b">
        <f t="shared" si="71"/>
        <v>1</v>
      </c>
    </row>
    <row r="2249" spans="1:8" x14ac:dyDescent="0.25">
      <c r="A2249" s="4">
        <v>3389</v>
      </c>
      <c r="B2249" s="8" t="s">
        <v>21256</v>
      </c>
      <c r="C2249" s="4" t="s">
        <v>18997</v>
      </c>
      <c r="D2249" s="11">
        <f t="shared" si="70"/>
        <v>22.11</v>
      </c>
      <c r="F2249" s="803">
        <v>22.11</v>
      </c>
      <c r="G2249" s="803">
        <v>22.11</v>
      </c>
      <c r="H2249" t="b">
        <f t="shared" si="71"/>
        <v>1</v>
      </c>
    </row>
    <row r="2250" spans="1:8" x14ac:dyDescent="0.25">
      <c r="A2250" s="6">
        <v>12873</v>
      </c>
      <c r="B2250" s="9" t="s">
        <v>21257</v>
      </c>
      <c r="C2250" s="6" t="s">
        <v>19143</v>
      </c>
      <c r="D2250" s="11">
        <f t="shared" si="70"/>
        <v>17.37</v>
      </c>
      <c r="F2250" s="802">
        <v>15.09</v>
      </c>
      <c r="G2250" s="802">
        <v>17.37</v>
      </c>
      <c r="H2250" t="b">
        <f t="shared" si="71"/>
        <v>0</v>
      </c>
    </row>
    <row r="2251" spans="1:8" x14ac:dyDescent="0.25">
      <c r="A2251" s="4">
        <v>41076</v>
      </c>
      <c r="B2251" s="8" t="s">
        <v>21258</v>
      </c>
      <c r="C2251" s="4" t="s">
        <v>19145</v>
      </c>
      <c r="D2251" s="11">
        <f t="shared" si="70"/>
        <v>3057.63</v>
      </c>
      <c r="F2251" s="803">
        <v>2651.85</v>
      </c>
      <c r="G2251" s="803">
        <v>3057.63</v>
      </c>
      <c r="H2251" t="b">
        <f t="shared" si="71"/>
        <v>0</v>
      </c>
    </row>
    <row r="2252" spans="1:8" x14ac:dyDescent="0.25">
      <c r="A2252" s="6">
        <v>140</v>
      </c>
      <c r="B2252" s="9" t="s">
        <v>21259</v>
      </c>
      <c r="C2252" s="6" t="s">
        <v>19044</v>
      </c>
      <c r="D2252" s="11">
        <f t="shared" si="70"/>
        <v>19.11</v>
      </c>
      <c r="F2252" s="802">
        <v>19.11</v>
      </c>
      <c r="G2252" s="802">
        <v>19.11</v>
      </c>
      <c r="H2252" t="b">
        <f t="shared" si="71"/>
        <v>1</v>
      </c>
    </row>
    <row r="2253" spans="1:8" x14ac:dyDescent="0.25">
      <c r="A2253" s="4">
        <v>151</v>
      </c>
      <c r="B2253" s="8" t="s">
        <v>21260</v>
      </c>
      <c r="C2253" s="4" t="s">
        <v>19046</v>
      </c>
      <c r="D2253" s="11">
        <f t="shared" si="70"/>
        <v>28.21</v>
      </c>
      <c r="F2253" s="803">
        <v>28.21</v>
      </c>
      <c r="G2253" s="803">
        <v>28.21</v>
      </c>
      <c r="H2253" t="b">
        <f t="shared" si="71"/>
        <v>1</v>
      </c>
    </row>
    <row r="2254" spans="1:8" x14ac:dyDescent="0.25">
      <c r="A2254" s="6">
        <v>7340</v>
      </c>
      <c r="B2254" s="9" t="s">
        <v>21261</v>
      </c>
      <c r="C2254" s="6" t="s">
        <v>19046</v>
      </c>
      <c r="D2254" s="11">
        <f t="shared" si="70"/>
        <v>30.96</v>
      </c>
      <c r="F2254" s="802">
        <v>30.96</v>
      </c>
      <c r="G2254" s="802">
        <v>30.96</v>
      </c>
      <c r="H2254" t="b">
        <f t="shared" si="71"/>
        <v>1</v>
      </c>
    </row>
    <row r="2255" spans="1:8" x14ac:dyDescent="0.25">
      <c r="A2255" s="4">
        <v>40929</v>
      </c>
      <c r="B2255" s="8" t="s">
        <v>21262</v>
      </c>
      <c r="C2255" s="4" t="s">
        <v>19145</v>
      </c>
      <c r="D2255" s="11">
        <f t="shared" si="70"/>
        <v>2030.61</v>
      </c>
      <c r="F2255" s="803">
        <v>1761.13</v>
      </c>
      <c r="G2255" s="803">
        <v>2030.61</v>
      </c>
      <c r="H2255" t="b">
        <f t="shared" si="71"/>
        <v>0</v>
      </c>
    </row>
    <row r="2256" spans="1:8" x14ac:dyDescent="0.25">
      <c r="A2256" s="6">
        <v>2701</v>
      </c>
      <c r="B2256" s="9" t="s">
        <v>21263</v>
      </c>
      <c r="C2256" s="6" t="s">
        <v>19143</v>
      </c>
      <c r="D2256" s="11">
        <f t="shared" si="70"/>
        <v>11.54</v>
      </c>
      <c r="F2256" s="802">
        <v>10.02</v>
      </c>
      <c r="G2256" s="802">
        <v>11.54</v>
      </c>
      <c r="H2256" t="b">
        <f t="shared" si="71"/>
        <v>0</v>
      </c>
    </row>
    <row r="2257" spans="1:8" x14ac:dyDescent="0.25">
      <c r="A2257" s="4">
        <v>38114</v>
      </c>
      <c r="B2257" s="8" t="s">
        <v>21264</v>
      </c>
      <c r="C2257" s="4" t="s">
        <v>18997</v>
      </c>
      <c r="D2257" s="11">
        <f t="shared" si="70"/>
        <v>16.39</v>
      </c>
      <c r="F2257" s="803">
        <v>16.39</v>
      </c>
      <c r="G2257" s="803">
        <v>16.39</v>
      </c>
      <c r="H2257" t="b">
        <f t="shared" si="71"/>
        <v>1</v>
      </c>
    </row>
    <row r="2258" spans="1:8" x14ac:dyDescent="0.25">
      <c r="A2258" s="6">
        <v>38064</v>
      </c>
      <c r="B2258" s="9" t="s">
        <v>21265</v>
      </c>
      <c r="C2258" s="6" t="s">
        <v>18997</v>
      </c>
      <c r="D2258" s="11">
        <f t="shared" si="70"/>
        <v>18.329999999999998</v>
      </c>
      <c r="F2258" s="802">
        <v>18.329999999999998</v>
      </c>
      <c r="G2258" s="802">
        <v>18.329999999999998</v>
      </c>
      <c r="H2258" t="b">
        <f t="shared" si="71"/>
        <v>1</v>
      </c>
    </row>
    <row r="2259" spans="1:8" x14ac:dyDescent="0.25">
      <c r="A2259" s="4">
        <v>38115</v>
      </c>
      <c r="B2259" s="8" t="s">
        <v>21266</v>
      </c>
      <c r="C2259" s="4" t="s">
        <v>18997</v>
      </c>
      <c r="D2259" s="11">
        <f t="shared" si="70"/>
        <v>17.5</v>
      </c>
      <c r="F2259" s="803">
        <v>17.5</v>
      </c>
      <c r="G2259" s="803">
        <v>17.5</v>
      </c>
      <c r="H2259" t="b">
        <f t="shared" si="71"/>
        <v>1</v>
      </c>
    </row>
    <row r="2260" spans="1:8" x14ac:dyDescent="0.25">
      <c r="A2260" s="6">
        <v>38065</v>
      </c>
      <c r="B2260" s="9" t="s">
        <v>21267</v>
      </c>
      <c r="C2260" s="6" t="s">
        <v>18997</v>
      </c>
      <c r="D2260" s="11">
        <f t="shared" si="70"/>
        <v>26</v>
      </c>
      <c r="F2260" s="802">
        <v>26</v>
      </c>
      <c r="G2260" s="802">
        <v>26</v>
      </c>
      <c r="H2260" t="b">
        <f t="shared" si="71"/>
        <v>1</v>
      </c>
    </row>
    <row r="2261" spans="1:8" x14ac:dyDescent="0.25">
      <c r="A2261" s="4">
        <v>38078</v>
      </c>
      <c r="B2261" s="8" t="s">
        <v>21268</v>
      </c>
      <c r="C2261" s="4" t="s">
        <v>18997</v>
      </c>
      <c r="D2261" s="11">
        <f t="shared" si="70"/>
        <v>15.17</v>
      </c>
      <c r="F2261" s="803">
        <v>15.17</v>
      </c>
      <c r="G2261" s="803">
        <v>15.17</v>
      </c>
      <c r="H2261" t="b">
        <f t="shared" si="71"/>
        <v>1</v>
      </c>
    </row>
    <row r="2262" spans="1:8" x14ac:dyDescent="0.25">
      <c r="A2262" s="6">
        <v>38113</v>
      </c>
      <c r="B2262" s="9" t="s">
        <v>21269</v>
      </c>
      <c r="C2262" s="6" t="s">
        <v>18997</v>
      </c>
      <c r="D2262" s="11">
        <f t="shared" si="70"/>
        <v>8.24</v>
      </c>
      <c r="F2262" s="802">
        <v>8.24</v>
      </c>
      <c r="G2262" s="802">
        <v>8.24</v>
      </c>
      <c r="H2262" t="b">
        <f t="shared" si="71"/>
        <v>1</v>
      </c>
    </row>
    <row r="2263" spans="1:8" x14ac:dyDescent="0.25">
      <c r="A2263" s="4">
        <v>38063</v>
      </c>
      <c r="B2263" s="8" t="s">
        <v>21270</v>
      </c>
      <c r="C2263" s="4" t="s">
        <v>18997</v>
      </c>
      <c r="D2263" s="11">
        <f t="shared" si="70"/>
        <v>8.84</v>
      </c>
      <c r="F2263" s="803">
        <v>8.84</v>
      </c>
      <c r="G2263" s="803">
        <v>8.84</v>
      </c>
      <c r="H2263" t="b">
        <f t="shared" si="71"/>
        <v>1</v>
      </c>
    </row>
    <row r="2264" spans="1:8" ht="30" x14ac:dyDescent="0.25">
      <c r="A2264" s="6">
        <v>38080</v>
      </c>
      <c r="B2264" s="9" t="s">
        <v>21271</v>
      </c>
      <c r="C2264" s="6" t="s">
        <v>18997</v>
      </c>
      <c r="D2264" s="11">
        <f t="shared" si="70"/>
        <v>26.34</v>
      </c>
      <c r="F2264" s="802">
        <v>26.34</v>
      </c>
      <c r="G2264" s="802">
        <v>26.34</v>
      </c>
      <c r="H2264" t="b">
        <f t="shared" si="71"/>
        <v>1</v>
      </c>
    </row>
    <row r="2265" spans="1:8" ht="30" x14ac:dyDescent="0.25">
      <c r="A2265" s="4">
        <v>38069</v>
      </c>
      <c r="B2265" s="8" t="s">
        <v>21272</v>
      </c>
      <c r="C2265" s="4" t="s">
        <v>18997</v>
      </c>
      <c r="D2265" s="11">
        <f t="shared" si="70"/>
        <v>14.41</v>
      </c>
      <c r="F2265" s="803">
        <v>14.41</v>
      </c>
      <c r="G2265" s="803">
        <v>14.41</v>
      </c>
      <c r="H2265" t="b">
        <f t="shared" si="71"/>
        <v>1</v>
      </c>
    </row>
    <row r="2266" spans="1:8" x14ac:dyDescent="0.25">
      <c r="A2266" s="6">
        <v>38077</v>
      </c>
      <c r="B2266" s="9" t="s">
        <v>21273</v>
      </c>
      <c r="C2266" s="6" t="s">
        <v>18997</v>
      </c>
      <c r="D2266" s="11">
        <f t="shared" si="70"/>
        <v>14.08</v>
      </c>
      <c r="F2266" s="802">
        <v>14.08</v>
      </c>
      <c r="G2266" s="802">
        <v>14.08</v>
      </c>
      <c r="H2266" t="b">
        <f t="shared" si="71"/>
        <v>1</v>
      </c>
    </row>
    <row r="2267" spans="1:8" ht="30" x14ac:dyDescent="0.25">
      <c r="A2267" s="4">
        <v>38073</v>
      </c>
      <c r="B2267" s="8" t="s">
        <v>21274</v>
      </c>
      <c r="C2267" s="4" t="s">
        <v>18997</v>
      </c>
      <c r="D2267" s="11">
        <f t="shared" si="70"/>
        <v>21.45</v>
      </c>
      <c r="F2267" s="803">
        <v>21.45</v>
      </c>
      <c r="G2267" s="803">
        <v>21.45</v>
      </c>
      <c r="H2267" t="b">
        <f t="shared" si="71"/>
        <v>1</v>
      </c>
    </row>
    <row r="2268" spans="1:8" x14ac:dyDescent="0.25">
      <c r="A2268" s="6">
        <v>38112</v>
      </c>
      <c r="B2268" s="9" t="s">
        <v>21275</v>
      </c>
      <c r="C2268" s="6" t="s">
        <v>18997</v>
      </c>
      <c r="D2268" s="11">
        <f t="shared" si="70"/>
        <v>6.32</v>
      </c>
      <c r="F2268" s="802">
        <v>6.32</v>
      </c>
      <c r="G2268" s="802">
        <v>6.32</v>
      </c>
      <c r="H2268" t="b">
        <f t="shared" si="71"/>
        <v>1</v>
      </c>
    </row>
    <row r="2269" spans="1:8" x14ac:dyDescent="0.25">
      <c r="A2269" s="4">
        <v>38062</v>
      </c>
      <c r="B2269" s="8" t="s">
        <v>21276</v>
      </c>
      <c r="C2269" s="4" t="s">
        <v>18997</v>
      </c>
      <c r="D2269" s="11">
        <f t="shared" si="70"/>
        <v>6.49</v>
      </c>
      <c r="F2269" s="803">
        <v>6.49</v>
      </c>
      <c r="G2269" s="803">
        <v>6.49</v>
      </c>
      <c r="H2269" t="b">
        <f t="shared" si="71"/>
        <v>1</v>
      </c>
    </row>
    <row r="2270" spans="1:8" x14ac:dyDescent="0.25">
      <c r="A2270" s="6">
        <v>12128</v>
      </c>
      <c r="B2270" s="9" t="s">
        <v>21277</v>
      </c>
      <c r="C2270" s="6" t="s">
        <v>18997</v>
      </c>
      <c r="D2270" s="11">
        <f t="shared" si="70"/>
        <v>8.68</v>
      </c>
      <c r="F2270" s="802">
        <v>8.68</v>
      </c>
      <c r="G2270" s="802">
        <v>8.68</v>
      </c>
      <c r="H2270" t="b">
        <f t="shared" si="71"/>
        <v>1</v>
      </c>
    </row>
    <row r="2271" spans="1:8" x14ac:dyDescent="0.25">
      <c r="A2271" s="4">
        <v>12129</v>
      </c>
      <c r="B2271" s="8" t="s">
        <v>21278</v>
      </c>
      <c r="C2271" s="4" t="s">
        <v>18997</v>
      </c>
      <c r="D2271" s="11">
        <f t="shared" si="70"/>
        <v>11.47</v>
      </c>
      <c r="F2271" s="803">
        <v>11.47</v>
      </c>
      <c r="G2271" s="803">
        <v>11.47</v>
      </c>
      <c r="H2271" t="b">
        <f t="shared" si="71"/>
        <v>1</v>
      </c>
    </row>
    <row r="2272" spans="1:8" ht="30" x14ac:dyDescent="0.25">
      <c r="A2272" s="6">
        <v>38081</v>
      </c>
      <c r="B2272" s="9" t="s">
        <v>21279</v>
      </c>
      <c r="C2272" s="6" t="s">
        <v>18997</v>
      </c>
      <c r="D2272" s="11">
        <f t="shared" si="70"/>
        <v>22.35</v>
      </c>
      <c r="F2272" s="802">
        <v>22.35</v>
      </c>
      <c r="G2272" s="802">
        <v>22.35</v>
      </c>
      <c r="H2272" t="b">
        <f t="shared" si="71"/>
        <v>1</v>
      </c>
    </row>
    <row r="2273" spans="1:8" x14ac:dyDescent="0.25">
      <c r="A2273" s="4">
        <v>38070</v>
      </c>
      <c r="B2273" s="8" t="s">
        <v>21280</v>
      </c>
      <c r="C2273" s="4" t="s">
        <v>18997</v>
      </c>
      <c r="D2273" s="11">
        <f t="shared" si="70"/>
        <v>15.4</v>
      </c>
      <c r="F2273" s="803">
        <v>15.4</v>
      </c>
      <c r="G2273" s="803">
        <v>15.4</v>
      </c>
      <c r="H2273" t="b">
        <f t="shared" si="71"/>
        <v>1</v>
      </c>
    </row>
    <row r="2274" spans="1:8" x14ac:dyDescent="0.25">
      <c r="A2274" s="6">
        <v>38074</v>
      </c>
      <c r="B2274" s="9" t="s">
        <v>21281</v>
      </c>
      <c r="C2274" s="6" t="s">
        <v>18997</v>
      </c>
      <c r="D2274" s="11">
        <f t="shared" si="70"/>
        <v>23.41</v>
      </c>
      <c r="F2274" s="802">
        <v>23.41</v>
      </c>
      <c r="G2274" s="802">
        <v>23.41</v>
      </c>
      <c r="H2274" t="b">
        <f t="shared" si="71"/>
        <v>1</v>
      </c>
    </row>
    <row r="2275" spans="1:8" ht="30" x14ac:dyDescent="0.25">
      <c r="A2275" s="4">
        <v>38079</v>
      </c>
      <c r="B2275" s="8" t="s">
        <v>21282</v>
      </c>
      <c r="C2275" s="4" t="s">
        <v>18997</v>
      </c>
      <c r="D2275" s="11">
        <f t="shared" si="70"/>
        <v>20.100000000000001</v>
      </c>
      <c r="F2275" s="803">
        <v>20.100000000000001</v>
      </c>
      <c r="G2275" s="803">
        <v>20.100000000000001</v>
      </c>
      <c r="H2275" t="b">
        <f t="shared" si="71"/>
        <v>1</v>
      </c>
    </row>
    <row r="2276" spans="1:8" ht="30" x14ac:dyDescent="0.25">
      <c r="A2276" s="6">
        <v>38072</v>
      </c>
      <c r="B2276" s="9" t="s">
        <v>21283</v>
      </c>
      <c r="C2276" s="6" t="s">
        <v>18997</v>
      </c>
      <c r="D2276" s="11">
        <f t="shared" si="70"/>
        <v>19.309999999999999</v>
      </c>
      <c r="F2276" s="802">
        <v>19.309999999999999</v>
      </c>
      <c r="G2276" s="802">
        <v>19.309999999999999</v>
      </c>
      <c r="H2276" t="b">
        <f t="shared" si="71"/>
        <v>1</v>
      </c>
    </row>
    <row r="2277" spans="1:8" x14ac:dyDescent="0.25">
      <c r="A2277" s="4">
        <v>38068</v>
      </c>
      <c r="B2277" s="8" t="s">
        <v>21284</v>
      </c>
      <c r="C2277" s="4" t="s">
        <v>18997</v>
      </c>
      <c r="D2277" s="11">
        <f t="shared" si="70"/>
        <v>13.33</v>
      </c>
      <c r="F2277" s="803">
        <v>13.33</v>
      </c>
      <c r="G2277" s="803">
        <v>13.33</v>
      </c>
      <c r="H2277" t="b">
        <f t="shared" si="71"/>
        <v>1</v>
      </c>
    </row>
    <row r="2278" spans="1:8" x14ac:dyDescent="0.25">
      <c r="A2278" s="6">
        <v>38071</v>
      </c>
      <c r="B2278" s="9" t="s">
        <v>21285</v>
      </c>
      <c r="C2278" s="6" t="s">
        <v>18997</v>
      </c>
      <c r="D2278" s="11">
        <f t="shared" si="70"/>
        <v>15.94</v>
      </c>
      <c r="F2278" s="802">
        <v>15.94</v>
      </c>
      <c r="G2278" s="802">
        <v>15.94</v>
      </c>
      <c r="H2278" t="b">
        <f t="shared" si="71"/>
        <v>1</v>
      </c>
    </row>
    <row r="2279" spans="1:8" ht="30" x14ac:dyDescent="0.25">
      <c r="A2279" s="4">
        <v>38412</v>
      </c>
      <c r="B2279" s="8" t="s">
        <v>21286</v>
      </c>
      <c r="C2279" s="4" t="s">
        <v>18997</v>
      </c>
      <c r="D2279" s="11">
        <f t="shared" si="70"/>
        <v>1337</v>
      </c>
      <c r="F2279" s="803">
        <v>1337</v>
      </c>
      <c r="G2279" s="803">
        <v>1337</v>
      </c>
      <c r="H2279" t="b">
        <f t="shared" si="71"/>
        <v>1</v>
      </c>
    </row>
    <row r="2280" spans="1:8" x14ac:dyDescent="0.25">
      <c r="A2280" s="6">
        <v>3405</v>
      </c>
      <c r="B2280" s="9" t="s">
        <v>21287</v>
      </c>
      <c r="C2280" s="6" t="s">
        <v>18997</v>
      </c>
      <c r="D2280" s="11">
        <f t="shared" si="70"/>
        <v>96.54</v>
      </c>
      <c r="F2280" s="802">
        <v>96.54</v>
      </c>
      <c r="G2280" s="802">
        <v>96.54</v>
      </c>
      <c r="H2280" t="b">
        <f t="shared" si="71"/>
        <v>1</v>
      </c>
    </row>
    <row r="2281" spans="1:8" x14ac:dyDescent="0.25">
      <c r="A2281" s="4">
        <v>3394</v>
      </c>
      <c r="B2281" s="8" t="s">
        <v>21288</v>
      </c>
      <c r="C2281" s="4" t="s">
        <v>18997</v>
      </c>
      <c r="D2281" s="11">
        <f t="shared" si="70"/>
        <v>509.6</v>
      </c>
      <c r="F2281" s="803">
        <v>509.6</v>
      </c>
      <c r="G2281" s="803">
        <v>509.6</v>
      </c>
      <c r="H2281" t="b">
        <f t="shared" si="71"/>
        <v>1</v>
      </c>
    </row>
    <row r="2282" spans="1:8" x14ac:dyDescent="0.25">
      <c r="A2282" s="6">
        <v>3393</v>
      </c>
      <c r="B2282" s="9" t="s">
        <v>21289</v>
      </c>
      <c r="C2282" s="6" t="s">
        <v>18997</v>
      </c>
      <c r="D2282" s="11">
        <f t="shared" si="70"/>
        <v>867.65</v>
      </c>
      <c r="F2282" s="802">
        <v>867.65</v>
      </c>
      <c r="G2282" s="802">
        <v>867.65</v>
      </c>
      <c r="H2282" t="b">
        <f t="shared" si="71"/>
        <v>1</v>
      </c>
    </row>
    <row r="2283" spans="1:8" x14ac:dyDescent="0.25">
      <c r="A2283" s="4">
        <v>3406</v>
      </c>
      <c r="B2283" s="8" t="s">
        <v>21290</v>
      </c>
      <c r="C2283" s="4" t="s">
        <v>18997</v>
      </c>
      <c r="D2283" s="11">
        <f t="shared" si="70"/>
        <v>29.55</v>
      </c>
      <c r="F2283" s="803">
        <v>29.55</v>
      </c>
      <c r="G2283" s="803">
        <v>29.55</v>
      </c>
      <c r="H2283" t="b">
        <f t="shared" si="71"/>
        <v>1</v>
      </c>
    </row>
    <row r="2284" spans="1:8" x14ac:dyDescent="0.25">
      <c r="A2284" s="6">
        <v>3395</v>
      </c>
      <c r="B2284" s="9" t="s">
        <v>21291</v>
      </c>
      <c r="C2284" s="6" t="s">
        <v>18997</v>
      </c>
      <c r="D2284" s="11">
        <f t="shared" si="70"/>
        <v>124.65</v>
      </c>
      <c r="F2284" s="802">
        <v>124.65</v>
      </c>
      <c r="G2284" s="802">
        <v>124.65</v>
      </c>
      <c r="H2284" t="b">
        <f t="shared" si="71"/>
        <v>1</v>
      </c>
    </row>
    <row r="2285" spans="1:8" x14ac:dyDescent="0.25">
      <c r="A2285" s="4">
        <v>3398</v>
      </c>
      <c r="B2285" s="8" t="s">
        <v>21292</v>
      </c>
      <c r="C2285" s="4" t="s">
        <v>18997</v>
      </c>
      <c r="D2285" s="11">
        <f t="shared" si="70"/>
        <v>5.92</v>
      </c>
      <c r="F2285" s="803">
        <v>5.92</v>
      </c>
      <c r="G2285" s="803">
        <v>5.92</v>
      </c>
      <c r="H2285" t="b">
        <f t="shared" si="71"/>
        <v>1</v>
      </c>
    </row>
    <row r="2286" spans="1:8" ht="45" x14ac:dyDescent="0.25">
      <c r="A2286" s="6">
        <v>40662</v>
      </c>
      <c r="B2286" s="9" t="s">
        <v>21293</v>
      </c>
      <c r="C2286" s="6" t="s">
        <v>18997</v>
      </c>
      <c r="D2286" s="11">
        <f t="shared" si="70"/>
        <v>348.79</v>
      </c>
      <c r="F2286" s="802">
        <v>348.79</v>
      </c>
      <c r="G2286" s="802">
        <v>348.79</v>
      </c>
      <c r="H2286" t="b">
        <f t="shared" si="71"/>
        <v>1</v>
      </c>
    </row>
    <row r="2287" spans="1:8" ht="30" x14ac:dyDescent="0.25">
      <c r="A2287" s="4">
        <v>3437</v>
      </c>
      <c r="B2287" s="8" t="s">
        <v>21294</v>
      </c>
      <c r="C2287" s="4" t="s">
        <v>19398</v>
      </c>
      <c r="D2287" s="11">
        <f t="shared" si="70"/>
        <v>968.87</v>
      </c>
      <c r="F2287" s="803">
        <v>968.87</v>
      </c>
      <c r="G2287" s="803">
        <v>968.87</v>
      </c>
      <c r="H2287" t="b">
        <f t="shared" si="71"/>
        <v>1</v>
      </c>
    </row>
    <row r="2288" spans="1:8" x14ac:dyDescent="0.25">
      <c r="A2288" s="6">
        <v>11190</v>
      </c>
      <c r="B2288" s="9" t="s">
        <v>21295</v>
      </c>
      <c r="C2288" s="6" t="s">
        <v>18997</v>
      </c>
      <c r="D2288" s="11">
        <f t="shared" si="70"/>
        <v>184.95</v>
      </c>
      <c r="F2288" s="802">
        <v>184.95</v>
      </c>
      <c r="G2288" s="802">
        <v>184.95</v>
      </c>
      <c r="H2288" t="b">
        <f t="shared" si="71"/>
        <v>1</v>
      </c>
    </row>
    <row r="2289" spans="1:8" ht="30" x14ac:dyDescent="0.25">
      <c r="A2289" s="4">
        <v>34377</v>
      </c>
      <c r="B2289" s="8" t="s">
        <v>21296</v>
      </c>
      <c r="C2289" s="4" t="s">
        <v>18997</v>
      </c>
      <c r="D2289" s="11">
        <f t="shared" si="70"/>
        <v>195.91</v>
      </c>
      <c r="F2289" s="803">
        <v>195.91</v>
      </c>
      <c r="G2289" s="803">
        <v>195.91</v>
      </c>
      <c r="H2289" t="b">
        <f t="shared" si="71"/>
        <v>1</v>
      </c>
    </row>
    <row r="2290" spans="1:8" ht="45" x14ac:dyDescent="0.25">
      <c r="A2290" s="6">
        <v>3428</v>
      </c>
      <c r="B2290" s="9" t="s">
        <v>21297</v>
      </c>
      <c r="C2290" s="6" t="s">
        <v>19398</v>
      </c>
      <c r="D2290" s="11">
        <f t="shared" si="70"/>
        <v>1437.16</v>
      </c>
      <c r="F2290" s="802">
        <v>1437.16</v>
      </c>
      <c r="G2290" s="802">
        <v>1437.16</v>
      </c>
      <c r="H2290" t="b">
        <f t="shared" si="71"/>
        <v>1</v>
      </c>
    </row>
    <row r="2291" spans="1:8" ht="45" x14ac:dyDescent="0.25">
      <c r="A2291" s="4">
        <v>3429</v>
      </c>
      <c r="B2291" s="8" t="s">
        <v>21298</v>
      </c>
      <c r="C2291" s="4" t="s">
        <v>19398</v>
      </c>
      <c r="D2291" s="11">
        <f t="shared" si="70"/>
        <v>821.11</v>
      </c>
      <c r="F2291" s="803">
        <v>821.11</v>
      </c>
      <c r="G2291" s="803">
        <v>821.11</v>
      </c>
      <c r="H2291" t="b">
        <f t="shared" si="71"/>
        <v>1</v>
      </c>
    </row>
    <row r="2292" spans="1:8" ht="30" x14ac:dyDescent="0.25">
      <c r="A2292" s="6">
        <v>11199</v>
      </c>
      <c r="B2292" s="9" t="s">
        <v>21299</v>
      </c>
      <c r="C2292" s="6" t="s">
        <v>18997</v>
      </c>
      <c r="D2292" s="11">
        <f t="shared" si="70"/>
        <v>1021.44</v>
      </c>
      <c r="F2292" s="802">
        <v>1021.44</v>
      </c>
      <c r="G2292" s="802">
        <v>1021.44</v>
      </c>
      <c r="H2292" t="b">
        <f t="shared" si="71"/>
        <v>1</v>
      </c>
    </row>
    <row r="2293" spans="1:8" ht="30" x14ac:dyDescent="0.25">
      <c r="A2293" s="4">
        <v>34369</v>
      </c>
      <c r="B2293" s="8" t="s">
        <v>21300</v>
      </c>
      <c r="C2293" s="4" t="s">
        <v>18997</v>
      </c>
      <c r="D2293" s="11">
        <f t="shared" si="70"/>
        <v>681.42</v>
      </c>
      <c r="F2293" s="803">
        <v>681.42</v>
      </c>
      <c r="G2293" s="803">
        <v>681.42</v>
      </c>
      <c r="H2293" t="b">
        <f t="shared" si="71"/>
        <v>1</v>
      </c>
    </row>
    <row r="2294" spans="1:8" ht="30" x14ac:dyDescent="0.25">
      <c r="A2294" s="6">
        <v>36896</v>
      </c>
      <c r="B2294" s="9" t="s">
        <v>21301</v>
      </c>
      <c r="C2294" s="6" t="s">
        <v>18997</v>
      </c>
      <c r="D2294" s="11">
        <f t="shared" si="70"/>
        <v>379.45</v>
      </c>
      <c r="F2294" s="802">
        <v>379.45</v>
      </c>
      <c r="G2294" s="802">
        <v>379.45</v>
      </c>
      <c r="H2294" t="b">
        <f t="shared" si="71"/>
        <v>1</v>
      </c>
    </row>
    <row r="2295" spans="1:8" ht="30" x14ac:dyDescent="0.25">
      <c r="A2295" s="4">
        <v>34367</v>
      </c>
      <c r="B2295" s="8" t="s">
        <v>21302</v>
      </c>
      <c r="C2295" s="4" t="s">
        <v>18997</v>
      </c>
      <c r="D2295" s="11">
        <f t="shared" si="70"/>
        <v>489.05</v>
      </c>
      <c r="F2295" s="803">
        <v>489.05</v>
      </c>
      <c r="G2295" s="803">
        <v>489.05</v>
      </c>
      <c r="H2295" t="b">
        <f t="shared" si="71"/>
        <v>1</v>
      </c>
    </row>
    <row r="2296" spans="1:8" ht="30" x14ac:dyDescent="0.25">
      <c r="A2296" s="6">
        <v>36897</v>
      </c>
      <c r="B2296" s="9" t="s">
        <v>21303</v>
      </c>
      <c r="C2296" s="6" t="s">
        <v>18997</v>
      </c>
      <c r="D2296" s="11">
        <f t="shared" si="70"/>
        <v>592.12</v>
      </c>
      <c r="F2296" s="802">
        <v>592.12</v>
      </c>
      <c r="G2296" s="802">
        <v>592.12</v>
      </c>
      <c r="H2296" t="b">
        <f t="shared" si="71"/>
        <v>1</v>
      </c>
    </row>
    <row r="2297" spans="1:8" ht="30" x14ac:dyDescent="0.25">
      <c r="A2297" s="4">
        <v>34364</v>
      </c>
      <c r="B2297" s="8" t="s">
        <v>21304</v>
      </c>
      <c r="C2297" s="4" t="s">
        <v>18997</v>
      </c>
      <c r="D2297" s="11">
        <f t="shared" si="70"/>
        <v>642.84</v>
      </c>
      <c r="F2297" s="803">
        <v>642.84</v>
      </c>
      <c r="G2297" s="803">
        <v>642.84</v>
      </c>
      <c r="H2297" t="b">
        <f t="shared" si="71"/>
        <v>1</v>
      </c>
    </row>
    <row r="2298" spans="1:8" ht="45" x14ac:dyDescent="0.25">
      <c r="A2298" s="6">
        <v>40659</v>
      </c>
      <c r="B2298" s="9" t="s">
        <v>21305</v>
      </c>
      <c r="C2298" s="6" t="s">
        <v>19398</v>
      </c>
      <c r="D2298" s="11">
        <f t="shared" si="70"/>
        <v>1370.82</v>
      </c>
      <c r="F2298" s="802">
        <v>1370.82</v>
      </c>
      <c r="G2298" s="802">
        <v>1370.82</v>
      </c>
      <c r="H2298" t="b">
        <f t="shared" si="71"/>
        <v>1</v>
      </c>
    </row>
    <row r="2299" spans="1:8" ht="45" x14ac:dyDescent="0.25">
      <c r="A2299" s="4">
        <v>40660</v>
      </c>
      <c r="B2299" s="8" t="s">
        <v>21306</v>
      </c>
      <c r="C2299" s="4" t="s">
        <v>19398</v>
      </c>
      <c r="D2299" s="11">
        <f t="shared" si="70"/>
        <v>1737.35</v>
      </c>
      <c r="F2299" s="803">
        <v>1737.35</v>
      </c>
      <c r="G2299" s="803">
        <v>1737.35</v>
      </c>
      <c r="H2299" t="b">
        <f t="shared" si="71"/>
        <v>1</v>
      </c>
    </row>
    <row r="2300" spans="1:8" ht="45" x14ac:dyDescent="0.25">
      <c r="A2300" s="6">
        <v>40661</v>
      </c>
      <c r="B2300" s="9" t="s">
        <v>21307</v>
      </c>
      <c r="C2300" s="6" t="s">
        <v>19398</v>
      </c>
      <c r="D2300" s="11">
        <f t="shared" si="70"/>
        <v>1068.17</v>
      </c>
      <c r="F2300" s="802">
        <v>1068.17</v>
      </c>
      <c r="G2300" s="802">
        <v>1068.17</v>
      </c>
      <c r="H2300" t="b">
        <f t="shared" si="71"/>
        <v>1</v>
      </c>
    </row>
    <row r="2301" spans="1:8" ht="45" x14ac:dyDescent="0.25">
      <c r="A2301" s="4">
        <v>3421</v>
      </c>
      <c r="B2301" s="8" t="s">
        <v>21308</v>
      </c>
      <c r="C2301" s="4" t="s">
        <v>19398</v>
      </c>
      <c r="D2301" s="11">
        <f t="shared" si="70"/>
        <v>1076.3399999999999</v>
      </c>
      <c r="F2301" s="803">
        <v>1076.3399999999999</v>
      </c>
      <c r="G2301" s="803">
        <v>1076.3399999999999</v>
      </c>
      <c r="H2301" t="b">
        <f t="shared" si="71"/>
        <v>1</v>
      </c>
    </row>
    <row r="2302" spans="1:8" ht="30" x14ac:dyDescent="0.25">
      <c r="A2302" s="6">
        <v>599</v>
      </c>
      <c r="B2302" s="9" t="s">
        <v>21309</v>
      </c>
      <c r="C2302" s="6" t="s">
        <v>19398</v>
      </c>
      <c r="D2302" s="11">
        <f t="shared" si="70"/>
        <v>692.03</v>
      </c>
      <c r="F2302" s="802">
        <v>692.03</v>
      </c>
      <c r="G2302" s="802">
        <v>692.03</v>
      </c>
      <c r="H2302" t="b">
        <f t="shared" si="71"/>
        <v>1</v>
      </c>
    </row>
    <row r="2303" spans="1:8" ht="30" x14ac:dyDescent="0.25">
      <c r="A2303" s="4">
        <v>44053</v>
      </c>
      <c r="B2303" s="8" t="s">
        <v>21310</v>
      </c>
      <c r="C2303" s="4" t="s">
        <v>18997</v>
      </c>
      <c r="D2303" s="11">
        <f t="shared" si="70"/>
        <v>1535.99</v>
      </c>
      <c r="F2303" s="803">
        <v>1535.99</v>
      </c>
      <c r="G2303" s="803">
        <v>1535.99</v>
      </c>
      <c r="H2303" t="b">
        <f t="shared" si="71"/>
        <v>1</v>
      </c>
    </row>
    <row r="2304" spans="1:8" ht="30" x14ac:dyDescent="0.25">
      <c r="A2304" s="6">
        <v>3423</v>
      </c>
      <c r="B2304" s="9" t="s">
        <v>21311</v>
      </c>
      <c r="C2304" s="6" t="s">
        <v>19398</v>
      </c>
      <c r="D2304" s="11">
        <f t="shared" si="70"/>
        <v>1517.9</v>
      </c>
      <c r="F2304" s="802">
        <v>1517.9</v>
      </c>
      <c r="G2304" s="802">
        <v>1517.9</v>
      </c>
      <c r="H2304" t="b">
        <f t="shared" si="71"/>
        <v>1</v>
      </c>
    </row>
    <row r="2305" spans="1:8" ht="30" x14ac:dyDescent="0.25">
      <c r="A2305" s="4">
        <v>34381</v>
      </c>
      <c r="B2305" s="8" t="s">
        <v>21312</v>
      </c>
      <c r="C2305" s="4" t="s">
        <v>18997</v>
      </c>
      <c r="D2305" s="11">
        <f t="shared" si="70"/>
        <v>279.43</v>
      </c>
      <c r="F2305" s="803">
        <v>279.43</v>
      </c>
      <c r="G2305" s="803">
        <v>279.43</v>
      </c>
      <c r="H2305" t="b">
        <f t="shared" si="71"/>
        <v>1</v>
      </c>
    </row>
    <row r="2306" spans="1:8" ht="30" x14ac:dyDescent="0.25">
      <c r="A2306" s="6">
        <v>34797</v>
      </c>
      <c r="B2306" s="9" t="s">
        <v>21313</v>
      </c>
      <c r="C2306" s="6" t="s">
        <v>18997</v>
      </c>
      <c r="D2306" s="11">
        <f t="shared" si="70"/>
        <v>402.85</v>
      </c>
      <c r="F2306" s="802">
        <v>402.85</v>
      </c>
      <c r="G2306" s="802">
        <v>402.85</v>
      </c>
      <c r="H2306" t="b">
        <f t="shared" si="71"/>
        <v>1</v>
      </c>
    </row>
    <row r="2307" spans="1:8" ht="30" x14ac:dyDescent="0.25">
      <c r="A2307" s="4">
        <v>44054</v>
      </c>
      <c r="B2307" s="8" t="s">
        <v>21314</v>
      </c>
      <c r="C2307" s="4" t="s">
        <v>18997</v>
      </c>
      <c r="D2307" s="11">
        <f t="shared" ref="D2307:D2370" si="72">IF($J$2=$F$1,F2307,G2307)</f>
        <v>551.02</v>
      </c>
      <c r="F2307" s="803">
        <v>551.02</v>
      </c>
      <c r="G2307" s="803">
        <v>551.02</v>
      </c>
      <c r="H2307" t="b">
        <f t="shared" ref="H2307:H2370" si="73">F2307=G2307</f>
        <v>1</v>
      </c>
    </row>
    <row r="2308" spans="1:8" ht="30" x14ac:dyDescent="0.25">
      <c r="A2308" s="6">
        <v>44399</v>
      </c>
      <c r="B2308" s="9" t="s">
        <v>21315</v>
      </c>
      <c r="C2308" s="6" t="s">
        <v>18997</v>
      </c>
      <c r="D2308" s="11">
        <f t="shared" si="72"/>
        <v>752.87</v>
      </c>
      <c r="F2308" s="802">
        <v>752.87</v>
      </c>
      <c r="G2308" s="802">
        <v>752.87</v>
      </c>
      <c r="H2308" t="b">
        <f t="shared" si="73"/>
        <v>1</v>
      </c>
    </row>
    <row r="2309" spans="1:8" x14ac:dyDescent="0.25">
      <c r="A2309" s="4">
        <v>44503</v>
      </c>
      <c r="B2309" s="8" t="s">
        <v>21316</v>
      </c>
      <c r="C2309" s="4" t="s">
        <v>19143</v>
      </c>
      <c r="D2309" s="11">
        <f t="shared" si="72"/>
        <v>15.67</v>
      </c>
      <c r="F2309" s="803">
        <v>13.61</v>
      </c>
      <c r="G2309" s="803">
        <v>15.67</v>
      </c>
      <c r="H2309" t="b">
        <f t="shared" si="73"/>
        <v>0</v>
      </c>
    </row>
    <row r="2310" spans="1:8" x14ac:dyDescent="0.25">
      <c r="A2310" s="6">
        <v>41077</v>
      </c>
      <c r="B2310" s="9" t="s">
        <v>21317</v>
      </c>
      <c r="C2310" s="6" t="s">
        <v>19145</v>
      </c>
      <c r="D2310" s="11">
        <f t="shared" si="72"/>
        <v>2760.9</v>
      </c>
      <c r="F2310" s="802">
        <v>2394.5100000000002</v>
      </c>
      <c r="G2310" s="802">
        <v>2760.9</v>
      </c>
      <c r="H2310" t="b">
        <f t="shared" si="73"/>
        <v>0</v>
      </c>
    </row>
    <row r="2311" spans="1:8" x14ac:dyDescent="0.25">
      <c r="A2311" s="4">
        <v>37963</v>
      </c>
      <c r="B2311" s="8" t="s">
        <v>21318</v>
      </c>
      <c r="C2311" s="4" t="s">
        <v>18997</v>
      </c>
      <c r="D2311" s="11">
        <f t="shared" si="72"/>
        <v>3.61</v>
      </c>
      <c r="F2311" s="803">
        <v>3.61</v>
      </c>
      <c r="G2311" s="803">
        <v>3.61</v>
      </c>
      <c r="H2311" t="b">
        <f t="shared" si="73"/>
        <v>1</v>
      </c>
    </row>
    <row r="2312" spans="1:8" x14ac:dyDescent="0.25">
      <c r="A2312" s="6">
        <v>37964</v>
      </c>
      <c r="B2312" s="9" t="s">
        <v>21319</v>
      </c>
      <c r="C2312" s="6" t="s">
        <v>18997</v>
      </c>
      <c r="D2312" s="11">
        <f t="shared" si="72"/>
        <v>4.82</v>
      </c>
      <c r="F2312" s="802">
        <v>4.82</v>
      </c>
      <c r="G2312" s="802">
        <v>4.82</v>
      </c>
      <c r="H2312" t="b">
        <f t="shared" si="73"/>
        <v>1</v>
      </c>
    </row>
    <row r="2313" spans="1:8" x14ac:dyDescent="0.25">
      <c r="A2313" s="4">
        <v>37965</v>
      </c>
      <c r="B2313" s="8" t="s">
        <v>21320</v>
      </c>
      <c r="C2313" s="4" t="s">
        <v>18997</v>
      </c>
      <c r="D2313" s="11">
        <f t="shared" si="72"/>
        <v>6.95</v>
      </c>
      <c r="F2313" s="803">
        <v>6.95</v>
      </c>
      <c r="G2313" s="803">
        <v>6.95</v>
      </c>
      <c r="H2313" t="b">
        <f t="shared" si="73"/>
        <v>1</v>
      </c>
    </row>
    <row r="2314" spans="1:8" x14ac:dyDescent="0.25">
      <c r="A2314" s="6">
        <v>37966</v>
      </c>
      <c r="B2314" s="9" t="s">
        <v>21321</v>
      </c>
      <c r="C2314" s="6" t="s">
        <v>18997</v>
      </c>
      <c r="D2314" s="11">
        <f t="shared" si="72"/>
        <v>12.21</v>
      </c>
      <c r="F2314" s="802">
        <v>12.21</v>
      </c>
      <c r="G2314" s="802">
        <v>12.21</v>
      </c>
      <c r="H2314" t="b">
        <f t="shared" si="73"/>
        <v>1</v>
      </c>
    </row>
    <row r="2315" spans="1:8" x14ac:dyDescent="0.25">
      <c r="A2315" s="4">
        <v>37967</v>
      </c>
      <c r="B2315" s="8" t="s">
        <v>21322</v>
      </c>
      <c r="C2315" s="4" t="s">
        <v>18997</v>
      </c>
      <c r="D2315" s="11">
        <f t="shared" si="72"/>
        <v>20.52</v>
      </c>
      <c r="F2315" s="803">
        <v>20.52</v>
      </c>
      <c r="G2315" s="803">
        <v>20.52</v>
      </c>
      <c r="H2315" t="b">
        <f t="shared" si="73"/>
        <v>1</v>
      </c>
    </row>
    <row r="2316" spans="1:8" x14ac:dyDescent="0.25">
      <c r="A2316" s="6">
        <v>37968</v>
      </c>
      <c r="B2316" s="9" t="s">
        <v>21323</v>
      </c>
      <c r="C2316" s="6" t="s">
        <v>18997</v>
      </c>
      <c r="D2316" s="11">
        <f t="shared" si="72"/>
        <v>43.57</v>
      </c>
      <c r="F2316" s="802">
        <v>43.57</v>
      </c>
      <c r="G2316" s="802">
        <v>43.57</v>
      </c>
      <c r="H2316" t="b">
        <f t="shared" si="73"/>
        <v>1</v>
      </c>
    </row>
    <row r="2317" spans="1:8" x14ac:dyDescent="0.25">
      <c r="A2317" s="4">
        <v>37969</v>
      </c>
      <c r="B2317" s="8" t="s">
        <v>21324</v>
      </c>
      <c r="C2317" s="4" t="s">
        <v>18997</v>
      </c>
      <c r="D2317" s="11">
        <f t="shared" si="72"/>
        <v>110.1</v>
      </c>
      <c r="F2317" s="803">
        <v>110.1</v>
      </c>
      <c r="G2317" s="803">
        <v>110.1</v>
      </c>
      <c r="H2317" t="b">
        <f t="shared" si="73"/>
        <v>1</v>
      </c>
    </row>
    <row r="2318" spans="1:8" x14ac:dyDescent="0.25">
      <c r="A2318" s="6">
        <v>37970</v>
      </c>
      <c r="B2318" s="9" t="s">
        <v>21325</v>
      </c>
      <c r="C2318" s="6" t="s">
        <v>18997</v>
      </c>
      <c r="D2318" s="11">
        <f t="shared" si="72"/>
        <v>159.30000000000001</v>
      </c>
      <c r="F2318" s="802">
        <v>159.30000000000001</v>
      </c>
      <c r="G2318" s="802">
        <v>159.30000000000001</v>
      </c>
      <c r="H2318" t="b">
        <f t="shared" si="73"/>
        <v>1</v>
      </c>
    </row>
    <row r="2319" spans="1:8" x14ac:dyDescent="0.25">
      <c r="A2319" s="4">
        <v>44251</v>
      </c>
      <c r="B2319" s="8" t="s">
        <v>21326</v>
      </c>
      <c r="C2319" s="4" t="s">
        <v>18997</v>
      </c>
      <c r="D2319" s="11">
        <f t="shared" si="72"/>
        <v>184</v>
      </c>
      <c r="F2319" s="803">
        <v>184</v>
      </c>
      <c r="G2319" s="803">
        <v>184</v>
      </c>
      <c r="H2319" t="b">
        <f t="shared" si="73"/>
        <v>1</v>
      </c>
    </row>
    <row r="2320" spans="1:8" x14ac:dyDescent="0.25">
      <c r="A2320" s="6">
        <v>21118</v>
      </c>
      <c r="B2320" s="9" t="s">
        <v>21327</v>
      </c>
      <c r="C2320" s="6" t="s">
        <v>18997</v>
      </c>
      <c r="D2320" s="11">
        <f t="shared" si="72"/>
        <v>2.86</v>
      </c>
      <c r="F2320" s="802">
        <v>2.86</v>
      </c>
      <c r="G2320" s="802">
        <v>2.86</v>
      </c>
      <c r="H2320" t="b">
        <f t="shared" si="73"/>
        <v>1</v>
      </c>
    </row>
    <row r="2321" spans="1:8" x14ac:dyDescent="0.25">
      <c r="A2321" s="4">
        <v>37956</v>
      </c>
      <c r="B2321" s="8" t="s">
        <v>21328</v>
      </c>
      <c r="C2321" s="4" t="s">
        <v>18997</v>
      </c>
      <c r="D2321" s="11">
        <f t="shared" si="72"/>
        <v>3.52</v>
      </c>
      <c r="F2321" s="803">
        <v>3.52</v>
      </c>
      <c r="G2321" s="803">
        <v>3.52</v>
      </c>
      <c r="H2321" t="b">
        <f t="shared" si="73"/>
        <v>1</v>
      </c>
    </row>
    <row r="2322" spans="1:8" x14ac:dyDescent="0.25">
      <c r="A2322" s="6">
        <v>37957</v>
      </c>
      <c r="B2322" s="9" t="s">
        <v>21329</v>
      </c>
      <c r="C2322" s="6" t="s">
        <v>18997</v>
      </c>
      <c r="D2322" s="11">
        <f t="shared" si="72"/>
        <v>7.49</v>
      </c>
      <c r="F2322" s="802">
        <v>7.49</v>
      </c>
      <c r="G2322" s="802">
        <v>7.49</v>
      </c>
      <c r="H2322" t="b">
        <f t="shared" si="73"/>
        <v>1</v>
      </c>
    </row>
    <row r="2323" spans="1:8" x14ac:dyDescent="0.25">
      <c r="A2323" s="4">
        <v>37958</v>
      </c>
      <c r="B2323" s="8" t="s">
        <v>21330</v>
      </c>
      <c r="C2323" s="4" t="s">
        <v>18997</v>
      </c>
      <c r="D2323" s="11">
        <f t="shared" si="72"/>
        <v>13.54</v>
      </c>
      <c r="F2323" s="803">
        <v>13.54</v>
      </c>
      <c r="G2323" s="803">
        <v>13.54</v>
      </c>
      <c r="H2323" t="b">
        <f t="shared" si="73"/>
        <v>1</v>
      </c>
    </row>
    <row r="2324" spans="1:8" x14ac:dyDescent="0.25">
      <c r="A2324" s="6">
        <v>37959</v>
      </c>
      <c r="B2324" s="9" t="s">
        <v>21331</v>
      </c>
      <c r="C2324" s="6" t="s">
        <v>18997</v>
      </c>
      <c r="D2324" s="11">
        <f t="shared" si="72"/>
        <v>20.85</v>
      </c>
      <c r="F2324" s="802">
        <v>20.85</v>
      </c>
      <c r="G2324" s="802">
        <v>20.85</v>
      </c>
      <c r="H2324" t="b">
        <f t="shared" si="73"/>
        <v>1</v>
      </c>
    </row>
    <row r="2325" spans="1:8" x14ac:dyDescent="0.25">
      <c r="A2325" s="4">
        <v>37960</v>
      </c>
      <c r="B2325" s="8" t="s">
        <v>21332</v>
      </c>
      <c r="C2325" s="4" t="s">
        <v>18997</v>
      </c>
      <c r="D2325" s="11">
        <f t="shared" si="72"/>
        <v>53.27</v>
      </c>
      <c r="F2325" s="803">
        <v>53.27</v>
      </c>
      <c r="G2325" s="803">
        <v>53.27</v>
      </c>
      <c r="H2325" t="b">
        <f t="shared" si="73"/>
        <v>1</v>
      </c>
    </row>
    <row r="2326" spans="1:8" x14ac:dyDescent="0.25">
      <c r="A2326" s="6">
        <v>37961</v>
      </c>
      <c r="B2326" s="9" t="s">
        <v>21333</v>
      </c>
      <c r="C2326" s="6" t="s">
        <v>18997</v>
      </c>
      <c r="D2326" s="11">
        <f t="shared" si="72"/>
        <v>114.49</v>
      </c>
      <c r="F2326" s="802">
        <v>114.49</v>
      </c>
      <c r="G2326" s="802">
        <v>114.49</v>
      </c>
      <c r="H2326" t="b">
        <f t="shared" si="73"/>
        <v>1</v>
      </c>
    </row>
    <row r="2327" spans="1:8" x14ac:dyDescent="0.25">
      <c r="A2327" s="4">
        <v>37962</v>
      </c>
      <c r="B2327" s="8" t="s">
        <v>21334</v>
      </c>
      <c r="C2327" s="4" t="s">
        <v>18997</v>
      </c>
      <c r="D2327" s="11">
        <f t="shared" si="72"/>
        <v>131.99</v>
      </c>
      <c r="F2327" s="803">
        <v>131.99</v>
      </c>
      <c r="G2327" s="803">
        <v>131.99</v>
      </c>
      <c r="H2327" t="b">
        <f t="shared" si="73"/>
        <v>1</v>
      </c>
    </row>
    <row r="2328" spans="1:8" x14ac:dyDescent="0.25">
      <c r="A2328" s="6">
        <v>3533</v>
      </c>
      <c r="B2328" s="9" t="s">
        <v>21335</v>
      </c>
      <c r="C2328" s="6" t="s">
        <v>18997</v>
      </c>
      <c r="D2328" s="11">
        <f t="shared" si="72"/>
        <v>2.54</v>
      </c>
      <c r="F2328" s="802">
        <v>2.54</v>
      </c>
      <c r="G2328" s="802">
        <v>2.54</v>
      </c>
      <c r="H2328" t="b">
        <f t="shared" si="73"/>
        <v>1</v>
      </c>
    </row>
    <row r="2329" spans="1:8" x14ac:dyDescent="0.25">
      <c r="A2329" s="4">
        <v>3538</v>
      </c>
      <c r="B2329" s="8" t="s">
        <v>21336</v>
      </c>
      <c r="C2329" s="4" t="s">
        <v>18997</v>
      </c>
      <c r="D2329" s="11">
        <f t="shared" si="72"/>
        <v>4.8</v>
      </c>
      <c r="F2329" s="803">
        <v>4.8</v>
      </c>
      <c r="G2329" s="803">
        <v>4.8</v>
      </c>
      <c r="H2329" t="b">
        <f t="shared" si="73"/>
        <v>1</v>
      </c>
    </row>
    <row r="2330" spans="1:8" x14ac:dyDescent="0.25">
      <c r="A2330" s="6">
        <v>3498</v>
      </c>
      <c r="B2330" s="9" t="s">
        <v>21337</v>
      </c>
      <c r="C2330" s="6" t="s">
        <v>18997</v>
      </c>
      <c r="D2330" s="11">
        <f t="shared" si="72"/>
        <v>4.6500000000000004</v>
      </c>
      <c r="F2330" s="802">
        <v>4.6500000000000004</v>
      </c>
      <c r="G2330" s="802">
        <v>4.6500000000000004</v>
      </c>
      <c r="H2330" t="b">
        <f t="shared" si="73"/>
        <v>1</v>
      </c>
    </row>
    <row r="2331" spans="1:8" x14ac:dyDescent="0.25">
      <c r="A2331" s="4">
        <v>3496</v>
      </c>
      <c r="B2331" s="8" t="s">
        <v>21338</v>
      </c>
      <c r="C2331" s="4" t="s">
        <v>18997</v>
      </c>
      <c r="D2331" s="11">
        <f t="shared" si="72"/>
        <v>3.11</v>
      </c>
      <c r="F2331" s="803">
        <v>3.11</v>
      </c>
      <c r="G2331" s="803">
        <v>3.11</v>
      </c>
      <c r="H2331" t="b">
        <f t="shared" si="73"/>
        <v>1</v>
      </c>
    </row>
    <row r="2332" spans="1:8" x14ac:dyDescent="0.25">
      <c r="A2332" s="6">
        <v>38429</v>
      </c>
      <c r="B2332" s="9" t="s">
        <v>21339</v>
      </c>
      <c r="C2332" s="6" t="s">
        <v>18997</v>
      </c>
      <c r="D2332" s="11">
        <f t="shared" si="72"/>
        <v>9.75</v>
      </c>
      <c r="F2332" s="802">
        <v>9.75</v>
      </c>
      <c r="G2332" s="802">
        <v>9.75</v>
      </c>
      <c r="H2332" t="b">
        <f t="shared" si="73"/>
        <v>1</v>
      </c>
    </row>
    <row r="2333" spans="1:8" x14ac:dyDescent="0.25">
      <c r="A2333" s="4">
        <v>38431</v>
      </c>
      <c r="B2333" s="8" t="s">
        <v>21340</v>
      </c>
      <c r="C2333" s="4" t="s">
        <v>18997</v>
      </c>
      <c r="D2333" s="11">
        <f t="shared" si="72"/>
        <v>12.23</v>
      </c>
      <c r="F2333" s="803">
        <v>12.23</v>
      </c>
      <c r="G2333" s="803">
        <v>12.23</v>
      </c>
      <c r="H2333" t="b">
        <f t="shared" si="73"/>
        <v>1</v>
      </c>
    </row>
    <row r="2334" spans="1:8" x14ac:dyDescent="0.25">
      <c r="A2334" s="6">
        <v>38430</v>
      </c>
      <c r="B2334" s="9" t="s">
        <v>21341</v>
      </c>
      <c r="C2334" s="6" t="s">
        <v>18997</v>
      </c>
      <c r="D2334" s="11">
        <f t="shared" si="72"/>
        <v>18.96</v>
      </c>
      <c r="F2334" s="802">
        <v>18.96</v>
      </c>
      <c r="G2334" s="802">
        <v>18.96</v>
      </c>
      <c r="H2334" t="b">
        <f t="shared" si="73"/>
        <v>1</v>
      </c>
    </row>
    <row r="2335" spans="1:8" x14ac:dyDescent="0.25">
      <c r="A2335" s="4">
        <v>36348</v>
      </c>
      <c r="B2335" s="8" t="s">
        <v>21342</v>
      </c>
      <c r="C2335" s="4" t="s">
        <v>18997</v>
      </c>
      <c r="D2335" s="11">
        <f t="shared" si="72"/>
        <v>1.96</v>
      </c>
      <c r="F2335" s="803">
        <v>1.96</v>
      </c>
      <c r="G2335" s="803">
        <v>1.96</v>
      </c>
      <c r="H2335" t="b">
        <f t="shared" si="73"/>
        <v>1</v>
      </c>
    </row>
    <row r="2336" spans="1:8" x14ac:dyDescent="0.25">
      <c r="A2336" s="6">
        <v>36349</v>
      </c>
      <c r="B2336" s="9" t="s">
        <v>21343</v>
      </c>
      <c r="C2336" s="6" t="s">
        <v>18997</v>
      </c>
      <c r="D2336" s="11">
        <f t="shared" si="72"/>
        <v>2.7</v>
      </c>
      <c r="F2336" s="802">
        <v>2.7</v>
      </c>
      <c r="G2336" s="802">
        <v>2.7</v>
      </c>
      <c r="H2336" t="b">
        <f t="shared" si="73"/>
        <v>1</v>
      </c>
    </row>
    <row r="2337" spans="1:8" x14ac:dyDescent="0.25">
      <c r="A2337" s="4">
        <v>38987</v>
      </c>
      <c r="B2337" s="8" t="s">
        <v>21344</v>
      </c>
      <c r="C2337" s="4" t="s">
        <v>18997</v>
      </c>
      <c r="D2337" s="11">
        <f t="shared" si="72"/>
        <v>12.98</v>
      </c>
      <c r="F2337" s="803">
        <v>12.98</v>
      </c>
      <c r="G2337" s="803">
        <v>12.98</v>
      </c>
      <c r="H2337" t="b">
        <f t="shared" si="73"/>
        <v>1</v>
      </c>
    </row>
    <row r="2338" spans="1:8" x14ac:dyDescent="0.25">
      <c r="A2338" s="6">
        <v>38988</v>
      </c>
      <c r="B2338" s="9" t="s">
        <v>21345</v>
      </c>
      <c r="C2338" s="6" t="s">
        <v>18997</v>
      </c>
      <c r="D2338" s="11">
        <f t="shared" si="72"/>
        <v>21.15</v>
      </c>
      <c r="F2338" s="802">
        <v>21.15</v>
      </c>
      <c r="G2338" s="802">
        <v>21.15</v>
      </c>
      <c r="H2338" t="b">
        <f t="shared" si="73"/>
        <v>1</v>
      </c>
    </row>
    <row r="2339" spans="1:8" x14ac:dyDescent="0.25">
      <c r="A2339" s="4">
        <v>38989</v>
      </c>
      <c r="B2339" s="8" t="s">
        <v>21346</v>
      </c>
      <c r="C2339" s="4" t="s">
        <v>18997</v>
      </c>
      <c r="D2339" s="11">
        <f t="shared" si="72"/>
        <v>35.590000000000003</v>
      </c>
      <c r="F2339" s="803">
        <v>35.590000000000003</v>
      </c>
      <c r="G2339" s="803">
        <v>35.590000000000003</v>
      </c>
      <c r="H2339" t="b">
        <f t="shared" si="73"/>
        <v>1</v>
      </c>
    </row>
    <row r="2340" spans="1:8" x14ac:dyDescent="0.25">
      <c r="A2340" s="6">
        <v>38990</v>
      </c>
      <c r="B2340" s="9" t="s">
        <v>21347</v>
      </c>
      <c r="C2340" s="6" t="s">
        <v>18997</v>
      </c>
      <c r="D2340" s="11">
        <f t="shared" si="72"/>
        <v>71.12</v>
      </c>
      <c r="F2340" s="802">
        <v>71.12</v>
      </c>
      <c r="G2340" s="802">
        <v>71.12</v>
      </c>
      <c r="H2340" t="b">
        <f t="shared" si="73"/>
        <v>1</v>
      </c>
    </row>
    <row r="2341" spans="1:8" x14ac:dyDescent="0.25">
      <c r="A2341" s="4">
        <v>38991</v>
      </c>
      <c r="B2341" s="8" t="s">
        <v>21348</v>
      </c>
      <c r="C2341" s="4" t="s">
        <v>18997</v>
      </c>
      <c r="D2341" s="11">
        <f t="shared" si="72"/>
        <v>127.97</v>
      </c>
      <c r="F2341" s="803">
        <v>127.97</v>
      </c>
      <c r="G2341" s="803">
        <v>127.97</v>
      </c>
      <c r="H2341" t="b">
        <f t="shared" si="73"/>
        <v>1</v>
      </c>
    </row>
    <row r="2342" spans="1:8" x14ac:dyDescent="0.25">
      <c r="A2342" s="6">
        <v>38433</v>
      </c>
      <c r="B2342" s="9" t="s">
        <v>21349</v>
      </c>
      <c r="C2342" s="6" t="s">
        <v>18997</v>
      </c>
      <c r="D2342" s="11">
        <f t="shared" si="72"/>
        <v>6.61</v>
      </c>
      <c r="F2342" s="802">
        <v>6.61</v>
      </c>
      <c r="G2342" s="802">
        <v>6.61</v>
      </c>
      <c r="H2342" t="b">
        <f t="shared" si="73"/>
        <v>1</v>
      </c>
    </row>
    <row r="2343" spans="1:8" x14ac:dyDescent="0.25">
      <c r="A2343" s="4">
        <v>38440</v>
      </c>
      <c r="B2343" s="8" t="s">
        <v>21350</v>
      </c>
      <c r="C2343" s="4" t="s">
        <v>18997</v>
      </c>
      <c r="D2343" s="11">
        <f t="shared" si="72"/>
        <v>278.89999999999998</v>
      </c>
      <c r="F2343" s="803">
        <v>278.89999999999998</v>
      </c>
      <c r="G2343" s="803">
        <v>278.89999999999998</v>
      </c>
      <c r="H2343" t="b">
        <f t="shared" si="73"/>
        <v>1</v>
      </c>
    </row>
    <row r="2344" spans="1:8" x14ac:dyDescent="0.25">
      <c r="A2344" s="6">
        <v>36359</v>
      </c>
      <c r="B2344" s="9" t="s">
        <v>21351</v>
      </c>
      <c r="C2344" s="6" t="s">
        <v>18997</v>
      </c>
      <c r="D2344" s="11">
        <f t="shared" si="72"/>
        <v>1.74</v>
      </c>
      <c r="F2344" s="802">
        <v>1.74</v>
      </c>
      <c r="G2344" s="802">
        <v>1.74</v>
      </c>
      <c r="H2344" t="b">
        <f t="shared" si="73"/>
        <v>1</v>
      </c>
    </row>
    <row r="2345" spans="1:8" x14ac:dyDescent="0.25">
      <c r="A2345" s="4">
        <v>36360</v>
      </c>
      <c r="B2345" s="8" t="s">
        <v>21352</v>
      </c>
      <c r="C2345" s="4" t="s">
        <v>18997</v>
      </c>
      <c r="D2345" s="11">
        <f t="shared" si="72"/>
        <v>2.34</v>
      </c>
      <c r="F2345" s="803">
        <v>2.34</v>
      </c>
      <c r="G2345" s="803">
        <v>2.34</v>
      </c>
      <c r="H2345" t="b">
        <f t="shared" si="73"/>
        <v>1</v>
      </c>
    </row>
    <row r="2346" spans="1:8" x14ac:dyDescent="0.25">
      <c r="A2346" s="6">
        <v>38434</v>
      </c>
      <c r="B2346" s="9" t="s">
        <v>21353</v>
      </c>
      <c r="C2346" s="6" t="s">
        <v>18997</v>
      </c>
      <c r="D2346" s="11">
        <f t="shared" si="72"/>
        <v>3.56</v>
      </c>
      <c r="F2346" s="802">
        <v>3.56</v>
      </c>
      <c r="G2346" s="802">
        <v>3.56</v>
      </c>
      <c r="H2346" t="b">
        <f t="shared" si="73"/>
        <v>1</v>
      </c>
    </row>
    <row r="2347" spans="1:8" x14ac:dyDescent="0.25">
      <c r="A2347" s="4">
        <v>38435</v>
      </c>
      <c r="B2347" s="8" t="s">
        <v>21354</v>
      </c>
      <c r="C2347" s="4" t="s">
        <v>18997</v>
      </c>
      <c r="D2347" s="11">
        <f t="shared" si="72"/>
        <v>8.02</v>
      </c>
      <c r="F2347" s="803">
        <v>8.02</v>
      </c>
      <c r="G2347" s="803">
        <v>8.02</v>
      </c>
      <c r="H2347" t="b">
        <f t="shared" si="73"/>
        <v>1</v>
      </c>
    </row>
    <row r="2348" spans="1:8" x14ac:dyDescent="0.25">
      <c r="A2348" s="6">
        <v>38436</v>
      </c>
      <c r="B2348" s="9" t="s">
        <v>21355</v>
      </c>
      <c r="C2348" s="6" t="s">
        <v>18997</v>
      </c>
      <c r="D2348" s="11">
        <f t="shared" si="72"/>
        <v>13.3</v>
      </c>
      <c r="F2348" s="802">
        <v>13.3</v>
      </c>
      <c r="G2348" s="802">
        <v>13.3</v>
      </c>
      <c r="H2348" t="b">
        <f t="shared" si="73"/>
        <v>1</v>
      </c>
    </row>
    <row r="2349" spans="1:8" x14ac:dyDescent="0.25">
      <c r="A2349" s="4">
        <v>38437</v>
      </c>
      <c r="B2349" s="8" t="s">
        <v>21356</v>
      </c>
      <c r="C2349" s="4" t="s">
        <v>18997</v>
      </c>
      <c r="D2349" s="11">
        <f t="shared" si="72"/>
        <v>21.57</v>
      </c>
      <c r="F2349" s="803">
        <v>21.57</v>
      </c>
      <c r="G2349" s="803">
        <v>21.57</v>
      </c>
      <c r="H2349" t="b">
        <f t="shared" si="73"/>
        <v>1</v>
      </c>
    </row>
    <row r="2350" spans="1:8" x14ac:dyDescent="0.25">
      <c r="A2350" s="6">
        <v>38438</v>
      </c>
      <c r="B2350" s="9" t="s">
        <v>21357</v>
      </c>
      <c r="C2350" s="6" t="s">
        <v>18997</v>
      </c>
      <c r="D2350" s="11">
        <f t="shared" si="72"/>
        <v>62.57</v>
      </c>
      <c r="F2350" s="802">
        <v>62.57</v>
      </c>
      <c r="G2350" s="802">
        <v>62.57</v>
      </c>
      <c r="H2350" t="b">
        <f t="shared" si="73"/>
        <v>1</v>
      </c>
    </row>
    <row r="2351" spans="1:8" x14ac:dyDescent="0.25">
      <c r="A2351" s="4">
        <v>38439</v>
      </c>
      <c r="B2351" s="8" t="s">
        <v>21358</v>
      </c>
      <c r="C2351" s="4" t="s">
        <v>18997</v>
      </c>
      <c r="D2351" s="11">
        <f t="shared" si="72"/>
        <v>79.5</v>
      </c>
      <c r="F2351" s="803">
        <v>79.5</v>
      </c>
      <c r="G2351" s="803">
        <v>79.5</v>
      </c>
      <c r="H2351" t="b">
        <f t="shared" si="73"/>
        <v>1</v>
      </c>
    </row>
    <row r="2352" spans="1:8" x14ac:dyDescent="0.25">
      <c r="A2352" s="6">
        <v>10836</v>
      </c>
      <c r="B2352" s="9" t="s">
        <v>21359</v>
      </c>
      <c r="C2352" s="6" t="s">
        <v>18997</v>
      </c>
      <c r="D2352" s="11">
        <f t="shared" si="72"/>
        <v>18.149999999999999</v>
      </c>
      <c r="F2352" s="802">
        <v>18.149999999999999</v>
      </c>
      <c r="G2352" s="802">
        <v>18.149999999999999</v>
      </c>
      <c r="H2352" t="b">
        <f t="shared" si="73"/>
        <v>1</v>
      </c>
    </row>
    <row r="2353" spans="1:8" x14ac:dyDescent="0.25">
      <c r="A2353" s="4">
        <v>10835</v>
      </c>
      <c r="B2353" s="8" t="s">
        <v>21360</v>
      </c>
      <c r="C2353" s="4" t="s">
        <v>18997</v>
      </c>
      <c r="D2353" s="11">
        <f t="shared" si="72"/>
        <v>5.0599999999999996</v>
      </c>
      <c r="F2353" s="803">
        <v>5.0599999999999996</v>
      </c>
      <c r="G2353" s="803">
        <v>5.0599999999999996</v>
      </c>
      <c r="H2353" t="b">
        <f t="shared" si="73"/>
        <v>1</v>
      </c>
    </row>
    <row r="2354" spans="1:8" x14ac:dyDescent="0.25">
      <c r="A2354" s="6">
        <v>3475</v>
      </c>
      <c r="B2354" s="9" t="s">
        <v>21361</v>
      </c>
      <c r="C2354" s="6" t="s">
        <v>18997</v>
      </c>
      <c r="D2354" s="11">
        <f t="shared" si="72"/>
        <v>4.4400000000000004</v>
      </c>
      <c r="F2354" s="802">
        <v>4.4400000000000004</v>
      </c>
      <c r="G2354" s="802">
        <v>4.4400000000000004</v>
      </c>
      <c r="H2354" t="b">
        <f t="shared" si="73"/>
        <v>1</v>
      </c>
    </row>
    <row r="2355" spans="1:8" x14ac:dyDescent="0.25">
      <c r="A2355" s="4">
        <v>3485</v>
      </c>
      <c r="B2355" s="8" t="s">
        <v>21362</v>
      </c>
      <c r="C2355" s="4" t="s">
        <v>18997</v>
      </c>
      <c r="D2355" s="11">
        <f t="shared" si="72"/>
        <v>12.29</v>
      </c>
      <c r="F2355" s="803">
        <v>12.29</v>
      </c>
      <c r="G2355" s="803">
        <v>12.29</v>
      </c>
      <c r="H2355" t="b">
        <f t="shared" si="73"/>
        <v>1</v>
      </c>
    </row>
    <row r="2356" spans="1:8" x14ac:dyDescent="0.25">
      <c r="A2356" s="6">
        <v>3534</v>
      </c>
      <c r="B2356" s="9" t="s">
        <v>21363</v>
      </c>
      <c r="C2356" s="6" t="s">
        <v>18997</v>
      </c>
      <c r="D2356" s="11">
        <f t="shared" si="72"/>
        <v>7.04</v>
      </c>
      <c r="F2356" s="802">
        <v>7.04</v>
      </c>
      <c r="G2356" s="802">
        <v>7.04</v>
      </c>
      <c r="H2356" t="b">
        <f t="shared" si="73"/>
        <v>1</v>
      </c>
    </row>
    <row r="2357" spans="1:8" x14ac:dyDescent="0.25">
      <c r="A2357" s="4">
        <v>3543</v>
      </c>
      <c r="B2357" s="8" t="s">
        <v>21364</v>
      </c>
      <c r="C2357" s="4" t="s">
        <v>18997</v>
      </c>
      <c r="D2357" s="11">
        <f t="shared" si="72"/>
        <v>1.63</v>
      </c>
      <c r="F2357" s="803">
        <v>1.63</v>
      </c>
      <c r="G2357" s="803">
        <v>1.63</v>
      </c>
      <c r="H2357" t="b">
        <f t="shared" si="73"/>
        <v>1</v>
      </c>
    </row>
    <row r="2358" spans="1:8" x14ac:dyDescent="0.25">
      <c r="A2358" s="6">
        <v>3482</v>
      </c>
      <c r="B2358" s="9" t="s">
        <v>21365</v>
      </c>
      <c r="C2358" s="6" t="s">
        <v>18997</v>
      </c>
      <c r="D2358" s="11">
        <f t="shared" si="72"/>
        <v>5.04</v>
      </c>
      <c r="F2358" s="802">
        <v>5.04</v>
      </c>
      <c r="G2358" s="802">
        <v>5.04</v>
      </c>
      <c r="H2358" t="b">
        <f t="shared" si="73"/>
        <v>1</v>
      </c>
    </row>
    <row r="2359" spans="1:8" x14ac:dyDescent="0.25">
      <c r="A2359" s="4">
        <v>3505</v>
      </c>
      <c r="B2359" s="8" t="s">
        <v>21366</v>
      </c>
      <c r="C2359" s="4" t="s">
        <v>18997</v>
      </c>
      <c r="D2359" s="11">
        <f t="shared" si="72"/>
        <v>2.4300000000000002</v>
      </c>
      <c r="F2359" s="803">
        <v>2.4300000000000002</v>
      </c>
      <c r="G2359" s="803">
        <v>2.4300000000000002</v>
      </c>
      <c r="H2359" t="b">
        <f t="shared" si="73"/>
        <v>1</v>
      </c>
    </row>
    <row r="2360" spans="1:8" x14ac:dyDescent="0.25">
      <c r="A2360" s="6">
        <v>3521</v>
      </c>
      <c r="B2360" s="9" t="s">
        <v>21367</v>
      </c>
      <c r="C2360" s="6" t="s">
        <v>18997</v>
      </c>
      <c r="D2360" s="11">
        <f t="shared" si="72"/>
        <v>1.83</v>
      </c>
      <c r="F2360" s="802">
        <v>1.83</v>
      </c>
      <c r="G2360" s="802">
        <v>1.83</v>
      </c>
      <c r="H2360" t="b">
        <f t="shared" si="73"/>
        <v>1</v>
      </c>
    </row>
    <row r="2361" spans="1:8" x14ac:dyDescent="0.25">
      <c r="A2361" s="4">
        <v>3531</v>
      </c>
      <c r="B2361" s="8" t="s">
        <v>21368</v>
      </c>
      <c r="C2361" s="4" t="s">
        <v>18997</v>
      </c>
      <c r="D2361" s="11">
        <f t="shared" si="72"/>
        <v>3.49</v>
      </c>
      <c r="F2361" s="803">
        <v>3.49</v>
      </c>
      <c r="G2361" s="803">
        <v>3.49</v>
      </c>
      <c r="H2361" t="b">
        <f t="shared" si="73"/>
        <v>1</v>
      </c>
    </row>
    <row r="2362" spans="1:8" x14ac:dyDescent="0.25">
      <c r="A2362" s="6">
        <v>3522</v>
      </c>
      <c r="B2362" s="9" t="s">
        <v>21369</v>
      </c>
      <c r="C2362" s="6" t="s">
        <v>18997</v>
      </c>
      <c r="D2362" s="11">
        <f t="shared" si="72"/>
        <v>2.25</v>
      </c>
      <c r="F2362" s="802">
        <v>2.25</v>
      </c>
      <c r="G2362" s="802">
        <v>2.25</v>
      </c>
      <c r="H2362" t="b">
        <f t="shared" si="73"/>
        <v>1</v>
      </c>
    </row>
    <row r="2363" spans="1:8" x14ac:dyDescent="0.25">
      <c r="A2363" s="4">
        <v>3527</v>
      </c>
      <c r="B2363" s="8" t="s">
        <v>21370</v>
      </c>
      <c r="C2363" s="4" t="s">
        <v>18997</v>
      </c>
      <c r="D2363" s="11">
        <f t="shared" si="72"/>
        <v>11.84</v>
      </c>
      <c r="F2363" s="803">
        <v>11.84</v>
      </c>
      <c r="G2363" s="803">
        <v>11.84</v>
      </c>
      <c r="H2363" t="b">
        <f t="shared" si="73"/>
        <v>1</v>
      </c>
    </row>
    <row r="2364" spans="1:8" x14ac:dyDescent="0.25">
      <c r="A2364" s="6">
        <v>3516</v>
      </c>
      <c r="B2364" s="9" t="s">
        <v>21371</v>
      </c>
      <c r="C2364" s="6" t="s">
        <v>18997</v>
      </c>
      <c r="D2364" s="11">
        <f t="shared" si="72"/>
        <v>2.09</v>
      </c>
      <c r="F2364" s="802">
        <v>2.09</v>
      </c>
      <c r="G2364" s="802">
        <v>2.09</v>
      </c>
      <c r="H2364" t="b">
        <f t="shared" si="73"/>
        <v>1</v>
      </c>
    </row>
    <row r="2365" spans="1:8" x14ac:dyDescent="0.25">
      <c r="A2365" s="4">
        <v>3517</v>
      </c>
      <c r="B2365" s="8" t="s">
        <v>21372</v>
      </c>
      <c r="C2365" s="4" t="s">
        <v>18997</v>
      </c>
      <c r="D2365" s="11">
        <f t="shared" si="72"/>
        <v>1.89</v>
      </c>
      <c r="F2365" s="803">
        <v>1.89</v>
      </c>
      <c r="G2365" s="803">
        <v>1.89</v>
      </c>
      <c r="H2365" t="b">
        <f t="shared" si="73"/>
        <v>1</v>
      </c>
    </row>
    <row r="2366" spans="1:8" x14ac:dyDescent="0.25">
      <c r="A2366" s="6">
        <v>3515</v>
      </c>
      <c r="B2366" s="9" t="s">
        <v>21373</v>
      </c>
      <c r="C2366" s="6" t="s">
        <v>18997</v>
      </c>
      <c r="D2366" s="11">
        <f t="shared" si="72"/>
        <v>6.04</v>
      </c>
      <c r="F2366" s="802">
        <v>6.04</v>
      </c>
      <c r="G2366" s="802">
        <v>6.04</v>
      </c>
      <c r="H2366" t="b">
        <f t="shared" si="73"/>
        <v>1</v>
      </c>
    </row>
    <row r="2367" spans="1:8" x14ac:dyDescent="0.25">
      <c r="A2367" s="4">
        <v>20147</v>
      </c>
      <c r="B2367" s="8" t="s">
        <v>21374</v>
      </c>
      <c r="C2367" s="4" t="s">
        <v>18997</v>
      </c>
      <c r="D2367" s="11">
        <f t="shared" si="72"/>
        <v>4.96</v>
      </c>
      <c r="F2367" s="803">
        <v>4.96</v>
      </c>
      <c r="G2367" s="803">
        <v>4.96</v>
      </c>
      <c r="H2367" t="b">
        <f t="shared" si="73"/>
        <v>1</v>
      </c>
    </row>
    <row r="2368" spans="1:8" x14ac:dyDescent="0.25">
      <c r="A2368" s="6">
        <v>3524</v>
      </c>
      <c r="B2368" s="9" t="s">
        <v>21375</v>
      </c>
      <c r="C2368" s="6" t="s">
        <v>18997</v>
      </c>
      <c r="D2368" s="11">
        <f t="shared" si="72"/>
        <v>7.47</v>
      </c>
      <c r="F2368" s="802">
        <v>7.47</v>
      </c>
      <c r="G2368" s="802">
        <v>7.47</v>
      </c>
      <c r="H2368" t="b">
        <f t="shared" si="73"/>
        <v>1</v>
      </c>
    </row>
    <row r="2369" spans="1:8" x14ac:dyDescent="0.25">
      <c r="A2369" s="4">
        <v>3532</v>
      </c>
      <c r="B2369" s="8" t="s">
        <v>21376</v>
      </c>
      <c r="C2369" s="4" t="s">
        <v>18997</v>
      </c>
      <c r="D2369" s="11">
        <f t="shared" si="72"/>
        <v>17.27</v>
      </c>
      <c r="F2369" s="803">
        <v>17.27</v>
      </c>
      <c r="G2369" s="803">
        <v>17.27</v>
      </c>
      <c r="H2369" t="b">
        <f t="shared" si="73"/>
        <v>1</v>
      </c>
    </row>
    <row r="2370" spans="1:8" x14ac:dyDescent="0.25">
      <c r="A2370" s="6">
        <v>3528</v>
      </c>
      <c r="B2370" s="9" t="s">
        <v>21377</v>
      </c>
      <c r="C2370" s="6" t="s">
        <v>18997</v>
      </c>
      <c r="D2370" s="11">
        <f t="shared" si="72"/>
        <v>8.17</v>
      </c>
      <c r="F2370" s="802">
        <v>8.17</v>
      </c>
      <c r="G2370" s="802">
        <v>8.17</v>
      </c>
      <c r="H2370" t="b">
        <f t="shared" si="73"/>
        <v>1</v>
      </c>
    </row>
    <row r="2371" spans="1:8" x14ac:dyDescent="0.25">
      <c r="A2371" s="4">
        <v>37952</v>
      </c>
      <c r="B2371" s="8" t="s">
        <v>21378</v>
      </c>
      <c r="C2371" s="4" t="s">
        <v>18997</v>
      </c>
      <c r="D2371" s="11">
        <f t="shared" ref="D2371:D2434" si="74">IF($J$2=$F$1,F2371,G2371)</f>
        <v>58.56</v>
      </c>
      <c r="F2371" s="803">
        <v>58.56</v>
      </c>
      <c r="G2371" s="803">
        <v>58.56</v>
      </c>
      <c r="H2371" t="b">
        <f t="shared" ref="H2371:H2434" si="75">F2371=G2371</f>
        <v>1</v>
      </c>
    </row>
    <row r="2372" spans="1:8" x14ac:dyDescent="0.25">
      <c r="A2372" s="6">
        <v>37951</v>
      </c>
      <c r="B2372" s="9" t="s">
        <v>21379</v>
      </c>
      <c r="C2372" s="6" t="s">
        <v>18997</v>
      </c>
      <c r="D2372" s="11">
        <f t="shared" si="74"/>
        <v>2.2000000000000002</v>
      </c>
      <c r="F2372" s="802">
        <v>2.2000000000000002</v>
      </c>
      <c r="G2372" s="802">
        <v>2.2000000000000002</v>
      </c>
      <c r="H2372" t="b">
        <f t="shared" si="75"/>
        <v>1</v>
      </c>
    </row>
    <row r="2373" spans="1:8" x14ac:dyDescent="0.25">
      <c r="A2373" s="4">
        <v>3518</v>
      </c>
      <c r="B2373" s="8" t="s">
        <v>21380</v>
      </c>
      <c r="C2373" s="4" t="s">
        <v>18997</v>
      </c>
      <c r="D2373" s="11">
        <f t="shared" si="74"/>
        <v>3.38</v>
      </c>
      <c r="F2373" s="803">
        <v>3.38</v>
      </c>
      <c r="G2373" s="803">
        <v>3.38</v>
      </c>
      <c r="H2373" t="b">
        <f t="shared" si="75"/>
        <v>1</v>
      </c>
    </row>
    <row r="2374" spans="1:8" x14ac:dyDescent="0.25">
      <c r="A2374" s="6">
        <v>3519</v>
      </c>
      <c r="B2374" s="9" t="s">
        <v>21381</v>
      </c>
      <c r="C2374" s="6" t="s">
        <v>18997</v>
      </c>
      <c r="D2374" s="11">
        <f t="shared" si="74"/>
        <v>7.08</v>
      </c>
      <c r="F2374" s="802">
        <v>7.08</v>
      </c>
      <c r="G2374" s="802">
        <v>7.08</v>
      </c>
      <c r="H2374" t="b">
        <f t="shared" si="75"/>
        <v>1</v>
      </c>
    </row>
    <row r="2375" spans="1:8" x14ac:dyDescent="0.25">
      <c r="A2375" s="4">
        <v>3520</v>
      </c>
      <c r="B2375" s="8" t="s">
        <v>21382</v>
      </c>
      <c r="C2375" s="4" t="s">
        <v>18997</v>
      </c>
      <c r="D2375" s="11">
        <f t="shared" si="74"/>
        <v>7.42</v>
      </c>
      <c r="F2375" s="803">
        <v>7.42</v>
      </c>
      <c r="G2375" s="803">
        <v>7.42</v>
      </c>
      <c r="H2375" t="b">
        <f t="shared" si="75"/>
        <v>1</v>
      </c>
    </row>
    <row r="2376" spans="1:8" x14ac:dyDescent="0.25">
      <c r="A2376" s="6">
        <v>37950</v>
      </c>
      <c r="B2376" s="9" t="s">
        <v>21383</v>
      </c>
      <c r="C2376" s="6" t="s">
        <v>18997</v>
      </c>
      <c r="D2376" s="11">
        <f t="shared" si="74"/>
        <v>53.91</v>
      </c>
      <c r="F2376" s="802">
        <v>53.91</v>
      </c>
      <c r="G2376" s="802">
        <v>53.91</v>
      </c>
      <c r="H2376" t="b">
        <f t="shared" si="75"/>
        <v>1</v>
      </c>
    </row>
    <row r="2377" spans="1:8" x14ac:dyDescent="0.25">
      <c r="A2377" s="4">
        <v>37949</v>
      </c>
      <c r="B2377" s="8" t="s">
        <v>21384</v>
      </c>
      <c r="C2377" s="4" t="s">
        <v>18997</v>
      </c>
      <c r="D2377" s="11">
        <f t="shared" si="74"/>
        <v>1.98</v>
      </c>
      <c r="F2377" s="803">
        <v>1.98</v>
      </c>
      <c r="G2377" s="803">
        <v>1.98</v>
      </c>
      <c r="H2377" t="b">
        <f t="shared" si="75"/>
        <v>1</v>
      </c>
    </row>
    <row r="2378" spans="1:8" x14ac:dyDescent="0.25">
      <c r="A2378" s="6">
        <v>3526</v>
      </c>
      <c r="B2378" s="9" t="s">
        <v>21385</v>
      </c>
      <c r="C2378" s="6" t="s">
        <v>18997</v>
      </c>
      <c r="D2378" s="11">
        <f t="shared" si="74"/>
        <v>2.73</v>
      </c>
      <c r="F2378" s="802">
        <v>2.73</v>
      </c>
      <c r="G2378" s="802">
        <v>2.73</v>
      </c>
      <c r="H2378" t="b">
        <f t="shared" si="75"/>
        <v>1</v>
      </c>
    </row>
    <row r="2379" spans="1:8" x14ac:dyDescent="0.25">
      <c r="A2379" s="4">
        <v>3509</v>
      </c>
      <c r="B2379" s="8" t="s">
        <v>21386</v>
      </c>
      <c r="C2379" s="4" t="s">
        <v>18997</v>
      </c>
      <c r="D2379" s="11">
        <f t="shared" si="74"/>
        <v>6.21</v>
      </c>
      <c r="F2379" s="803">
        <v>6.21</v>
      </c>
      <c r="G2379" s="803">
        <v>6.21</v>
      </c>
      <c r="H2379" t="b">
        <f t="shared" si="75"/>
        <v>1</v>
      </c>
    </row>
    <row r="2380" spans="1:8" x14ac:dyDescent="0.25">
      <c r="A2380" s="6">
        <v>3530</v>
      </c>
      <c r="B2380" s="9" t="s">
        <v>21387</v>
      </c>
      <c r="C2380" s="6" t="s">
        <v>18997</v>
      </c>
      <c r="D2380" s="11">
        <f t="shared" si="74"/>
        <v>191.73</v>
      </c>
      <c r="F2380" s="802">
        <v>191.73</v>
      </c>
      <c r="G2380" s="802">
        <v>191.73</v>
      </c>
      <c r="H2380" t="b">
        <f t="shared" si="75"/>
        <v>1</v>
      </c>
    </row>
    <row r="2381" spans="1:8" x14ac:dyDescent="0.25">
      <c r="A2381" s="4">
        <v>3542</v>
      </c>
      <c r="B2381" s="8" t="s">
        <v>21388</v>
      </c>
      <c r="C2381" s="4" t="s">
        <v>18997</v>
      </c>
      <c r="D2381" s="11">
        <f t="shared" si="74"/>
        <v>0.55000000000000004</v>
      </c>
      <c r="F2381" s="803">
        <v>0.55000000000000004</v>
      </c>
      <c r="G2381" s="803">
        <v>0.55000000000000004</v>
      </c>
      <c r="H2381" t="b">
        <f t="shared" si="75"/>
        <v>1</v>
      </c>
    </row>
    <row r="2382" spans="1:8" x14ac:dyDescent="0.25">
      <c r="A2382" s="6">
        <v>3529</v>
      </c>
      <c r="B2382" s="9" t="s">
        <v>21389</v>
      </c>
      <c r="C2382" s="6" t="s">
        <v>18997</v>
      </c>
      <c r="D2382" s="11">
        <f t="shared" si="74"/>
        <v>0.67</v>
      </c>
      <c r="F2382" s="802">
        <v>0.67</v>
      </c>
      <c r="G2382" s="802">
        <v>0.67</v>
      </c>
      <c r="H2382" t="b">
        <f t="shared" si="75"/>
        <v>1</v>
      </c>
    </row>
    <row r="2383" spans="1:8" x14ac:dyDescent="0.25">
      <c r="A2383" s="4">
        <v>3536</v>
      </c>
      <c r="B2383" s="8" t="s">
        <v>21390</v>
      </c>
      <c r="C2383" s="4" t="s">
        <v>18997</v>
      </c>
      <c r="D2383" s="11">
        <f t="shared" si="74"/>
        <v>2.25</v>
      </c>
      <c r="F2383" s="803">
        <v>2.25</v>
      </c>
      <c r="G2383" s="803">
        <v>2.25</v>
      </c>
      <c r="H2383" t="b">
        <f t="shared" si="75"/>
        <v>1</v>
      </c>
    </row>
    <row r="2384" spans="1:8" x14ac:dyDescent="0.25">
      <c r="A2384" s="6">
        <v>3535</v>
      </c>
      <c r="B2384" s="9" t="s">
        <v>21391</v>
      </c>
      <c r="C2384" s="6" t="s">
        <v>18997</v>
      </c>
      <c r="D2384" s="11">
        <f t="shared" si="74"/>
        <v>5.47</v>
      </c>
      <c r="F2384" s="802">
        <v>5.47</v>
      </c>
      <c r="G2384" s="802">
        <v>5.47</v>
      </c>
      <c r="H2384" t="b">
        <f t="shared" si="75"/>
        <v>1</v>
      </c>
    </row>
    <row r="2385" spans="1:8" x14ac:dyDescent="0.25">
      <c r="A2385" s="4">
        <v>3540</v>
      </c>
      <c r="B2385" s="8" t="s">
        <v>21392</v>
      </c>
      <c r="C2385" s="4" t="s">
        <v>18997</v>
      </c>
      <c r="D2385" s="11">
        <f t="shared" si="74"/>
        <v>4.63</v>
      </c>
      <c r="F2385" s="803">
        <v>4.63</v>
      </c>
      <c r="G2385" s="803">
        <v>4.63</v>
      </c>
      <c r="H2385" t="b">
        <f t="shared" si="75"/>
        <v>1</v>
      </c>
    </row>
    <row r="2386" spans="1:8" x14ac:dyDescent="0.25">
      <c r="A2386" s="6">
        <v>3539</v>
      </c>
      <c r="B2386" s="9" t="s">
        <v>21393</v>
      </c>
      <c r="C2386" s="6" t="s">
        <v>18997</v>
      </c>
      <c r="D2386" s="11">
        <f t="shared" si="74"/>
        <v>26.83</v>
      </c>
      <c r="F2386" s="802">
        <v>26.83</v>
      </c>
      <c r="G2386" s="802">
        <v>26.83</v>
      </c>
      <c r="H2386" t="b">
        <f t="shared" si="75"/>
        <v>1</v>
      </c>
    </row>
    <row r="2387" spans="1:8" x14ac:dyDescent="0.25">
      <c r="A2387" s="4">
        <v>3513</v>
      </c>
      <c r="B2387" s="8" t="s">
        <v>21394</v>
      </c>
      <c r="C2387" s="4" t="s">
        <v>18997</v>
      </c>
      <c r="D2387" s="11">
        <f t="shared" si="74"/>
        <v>94.62</v>
      </c>
      <c r="F2387" s="803">
        <v>94.62</v>
      </c>
      <c r="G2387" s="803">
        <v>94.62</v>
      </c>
      <c r="H2387" t="b">
        <f t="shared" si="75"/>
        <v>1</v>
      </c>
    </row>
    <row r="2388" spans="1:8" x14ac:dyDescent="0.25">
      <c r="A2388" s="6">
        <v>3510</v>
      </c>
      <c r="B2388" s="9" t="s">
        <v>21395</v>
      </c>
      <c r="C2388" s="6" t="s">
        <v>18997</v>
      </c>
      <c r="D2388" s="11">
        <f t="shared" si="74"/>
        <v>11.68</v>
      </c>
      <c r="F2388" s="802">
        <v>11.68</v>
      </c>
      <c r="G2388" s="802">
        <v>11.68</v>
      </c>
      <c r="H2388" t="b">
        <f t="shared" si="75"/>
        <v>1</v>
      </c>
    </row>
    <row r="2389" spans="1:8" ht="30" x14ac:dyDescent="0.25">
      <c r="A2389" s="4">
        <v>38913</v>
      </c>
      <c r="B2389" s="8" t="s">
        <v>21396</v>
      </c>
      <c r="C2389" s="4" t="s">
        <v>18997</v>
      </c>
      <c r="D2389" s="11">
        <f t="shared" si="74"/>
        <v>9.42</v>
      </c>
      <c r="F2389" s="803">
        <v>9.42</v>
      </c>
      <c r="G2389" s="803">
        <v>9.42</v>
      </c>
      <c r="H2389" t="b">
        <f t="shared" si="75"/>
        <v>1</v>
      </c>
    </row>
    <row r="2390" spans="1:8" ht="30" x14ac:dyDescent="0.25">
      <c r="A2390" s="6">
        <v>38914</v>
      </c>
      <c r="B2390" s="9" t="s">
        <v>21397</v>
      </c>
      <c r="C2390" s="6" t="s">
        <v>18997</v>
      </c>
      <c r="D2390" s="11">
        <f t="shared" si="74"/>
        <v>11.57</v>
      </c>
      <c r="F2390" s="802">
        <v>11.57</v>
      </c>
      <c r="G2390" s="802">
        <v>11.57</v>
      </c>
      <c r="H2390" t="b">
        <f t="shared" si="75"/>
        <v>1</v>
      </c>
    </row>
    <row r="2391" spans="1:8" ht="30" x14ac:dyDescent="0.25">
      <c r="A2391" s="4">
        <v>38915</v>
      </c>
      <c r="B2391" s="8" t="s">
        <v>21398</v>
      </c>
      <c r="C2391" s="4" t="s">
        <v>18997</v>
      </c>
      <c r="D2391" s="11">
        <f t="shared" si="74"/>
        <v>22.29</v>
      </c>
      <c r="F2391" s="803">
        <v>22.29</v>
      </c>
      <c r="G2391" s="803">
        <v>22.29</v>
      </c>
      <c r="H2391" t="b">
        <f t="shared" si="75"/>
        <v>1</v>
      </c>
    </row>
    <row r="2392" spans="1:8" ht="30" x14ac:dyDescent="0.25">
      <c r="A2392" s="6">
        <v>38916</v>
      </c>
      <c r="B2392" s="9" t="s">
        <v>21399</v>
      </c>
      <c r="C2392" s="6" t="s">
        <v>18997</v>
      </c>
      <c r="D2392" s="11">
        <f t="shared" si="74"/>
        <v>30.85</v>
      </c>
      <c r="F2392" s="802">
        <v>30.85</v>
      </c>
      <c r="G2392" s="802">
        <v>30.85</v>
      </c>
      <c r="H2392" t="b">
        <f t="shared" si="75"/>
        <v>1</v>
      </c>
    </row>
    <row r="2393" spans="1:8" ht="30" x14ac:dyDescent="0.25">
      <c r="A2393" s="4">
        <v>39300</v>
      </c>
      <c r="B2393" s="8" t="s">
        <v>21400</v>
      </c>
      <c r="C2393" s="4" t="s">
        <v>18997</v>
      </c>
      <c r="D2393" s="11">
        <f t="shared" si="74"/>
        <v>8.41</v>
      </c>
      <c r="F2393" s="803">
        <v>8.41</v>
      </c>
      <c r="G2393" s="803">
        <v>8.41</v>
      </c>
      <c r="H2393" t="b">
        <f t="shared" si="75"/>
        <v>1</v>
      </c>
    </row>
    <row r="2394" spans="1:8" ht="30" x14ac:dyDescent="0.25">
      <c r="A2394" s="6">
        <v>39301</v>
      </c>
      <c r="B2394" s="9" t="s">
        <v>21401</v>
      </c>
      <c r="C2394" s="6" t="s">
        <v>18997</v>
      </c>
      <c r="D2394" s="11">
        <f t="shared" si="74"/>
        <v>11.26</v>
      </c>
      <c r="F2394" s="802">
        <v>11.26</v>
      </c>
      <c r="G2394" s="802">
        <v>11.26</v>
      </c>
      <c r="H2394" t="b">
        <f t="shared" si="75"/>
        <v>1</v>
      </c>
    </row>
    <row r="2395" spans="1:8" ht="30" x14ac:dyDescent="0.25">
      <c r="A2395" s="4">
        <v>39302</v>
      </c>
      <c r="B2395" s="8" t="s">
        <v>21402</v>
      </c>
      <c r="C2395" s="4" t="s">
        <v>18997</v>
      </c>
      <c r="D2395" s="11">
        <f t="shared" si="74"/>
        <v>20.47</v>
      </c>
      <c r="F2395" s="803">
        <v>20.47</v>
      </c>
      <c r="G2395" s="803">
        <v>20.47</v>
      </c>
      <c r="H2395" t="b">
        <f t="shared" si="75"/>
        <v>1</v>
      </c>
    </row>
    <row r="2396" spans="1:8" ht="30" x14ac:dyDescent="0.25">
      <c r="A2396" s="6">
        <v>38941</v>
      </c>
      <c r="B2396" s="9" t="s">
        <v>21403</v>
      </c>
      <c r="C2396" s="6" t="s">
        <v>18997</v>
      </c>
      <c r="D2396" s="11">
        <f t="shared" si="74"/>
        <v>15.2</v>
      </c>
      <c r="F2396" s="802">
        <v>15.2</v>
      </c>
      <c r="G2396" s="802">
        <v>15.2</v>
      </c>
      <c r="H2396" t="b">
        <f t="shared" si="75"/>
        <v>1</v>
      </c>
    </row>
    <row r="2397" spans="1:8" ht="30" x14ac:dyDescent="0.25">
      <c r="A2397" s="4">
        <v>38923</v>
      </c>
      <c r="B2397" s="8" t="s">
        <v>21404</v>
      </c>
      <c r="C2397" s="4" t="s">
        <v>18997</v>
      </c>
      <c r="D2397" s="11">
        <f t="shared" si="74"/>
        <v>10.08</v>
      </c>
      <c r="F2397" s="803">
        <v>10.08</v>
      </c>
      <c r="G2397" s="803">
        <v>10.08</v>
      </c>
      <c r="H2397" t="b">
        <f t="shared" si="75"/>
        <v>1</v>
      </c>
    </row>
    <row r="2398" spans="1:8" ht="30" x14ac:dyDescent="0.25">
      <c r="A2398" s="6">
        <v>38925</v>
      </c>
      <c r="B2398" s="9" t="s">
        <v>21405</v>
      </c>
      <c r="C2398" s="6" t="s">
        <v>18997</v>
      </c>
      <c r="D2398" s="11">
        <f t="shared" si="74"/>
        <v>11.7</v>
      </c>
      <c r="F2398" s="802">
        <v>11.7</v>
      </c>
      <c r="G2398" s="802">
        <v>11.7</v>
      </c>
      <c r="H2398" t="b">
        <f t="shared" si="75"/>
        <v>1</v>
      </c>
    </row>
    <row r="2399" spans="1:8" ht="30" x14ac:dyDescent="0.25">
      <c r="A2399" s="4">
        <v>38926</v>
      </c>
      <c r="B2399" s="8" t="s">
        <v>21406</v>
      </c>
      <c r="C2399" s="4" t="s">
        <v>18997</v>
      </c>
      <c r="D2399" s="11">
        <f t="shared" si="74"/>
        <v>13.87</v>
      </c>
      <c r="F2399" s="803">
        <v>13.87</v>
      </c>
      <c r="G2399" s="803">
        <v>13.87</v>
      </c>
      <c r="H2399" t="b">
        <f t="shared" si="75"/>
        <v>1</v>
      </c>
    </row>
    <row r="2400" spans="1:8" ht="30" x14ac:dyDescent="0.25">
      <c r="A2400" s="6">
        <v>38927</v>
      </c>
      <c r="B2400" s="9" t="s">
        <v>21407</v>
      </c>
      <c r="C2400" s="6" t="s">
        <v>18997</v>
      </c>
      <c r="D2400" s="11">
        <f t="shared" si="74"/>
        <v>17.52</v>
      </c>
      <c r="F2400" s="802">
        <v>17.52</v>
      </c>
      <c r="G2400" s="802">
        <v>17.52</v>
      </c>
      <c r="H2400" t="b">
        <f t="shared" si="75"/>
        <v>1</v>
      </c>
    </row>
    <row r="2401" spans="1:8" ht="30" x14ac:dyDescent="0.25">
      <c r="A2401" s="4">
        <v>39304</v>
      </c>
      <c r="B2401" s="8" t="s">
        <v>21408</v>
      </c>
      <c r="C2401" s="4" t="s">
        <v>18997</v>
      </c>
      <c r="D2401" s="11">
        <f t="shared" si="74"/>
        <v>9.9499999999999993</v>
      </c>
      <c r="F2401" s="803">
        <v>9.9499999999999993</v>
      </c>
      <c r="G2401" s="803">
        <v>9.9499999999999993</v>
      </c>
      <c r="H2401" t="b">
        <f t="shared" si="75"/>
        <v>1</v>
      </c>
    </row>
    <row r="2402" spans="1:8" ht="30" x14ac:dyDescent="0.25">
      <c r="A2402" s="6">
        <v>39305</v>
      </c>
      <c r="B2402" s="9" t="s">
        <v>21409</v>
      </c>
      <c r="C2402" s="6" t="s">
        <v>18997</v>
      </c>
      <c r="D2402" s="11">
        <f t="shared" si="74"/>
        <v>10.91</v>
      </c>
      <c r="F2402" s="802">
        <v>10.91</v>
      </c>
      <c r="G2402" s="802">
        <v>10.91</v>
      </c>
      <c r="H2402" t="b">
        <f t="shared" si="75"/>
        <v>1</v>
      </c>
    </row>
    <row r="2403" spans="1:8" ht="30" x14ac:dyDescent="0.25">
      <c r="A2403" s="4">
        <v>39306</v>
      </c>
      <c r="B2403" s="8" t="s">
        <v>21410</v>
      </c>
      <c r="C2403" s="4" t="s">
        <v>18997</v>
      </c>
      <c r="D2403" s="11">
        <f t="shared" si="74"/>
        <v>14.67</v>
      </c>
      <c r="F2403" s="803">
        <v>14.67</v>
      </c>
      <c r="G2403" s="803">
        <v>14.67</v>
      </c>
      <c r="H2403" t="b">
        <f t="shared" si="75"/>
        <v>1</v>
      </c>
    </row>
    <row r="2404" spans="1:8" ht="30" x14ac:dyDescent="0.25">
      <c r="A2404" s="6">
        <v>38928</v>
      </c>
      <c r="B2404" s="9" t="s">
        <v>21411</v>
      </c>
      <c r="C2404" s="6" t="s">
        <v>18997</v>
      </c>
      <c r="D2404" s="11">
        <f t="shared" si="74"/>
        <v>19.39</v>
      </c>
      <c r="F2404" s="802">
        <v>19.39</v>
      </c>
      <c r="G2404" s="802">
        <v>19.39</v>
      </c>
      <c r="H2404" t="b">
        <f t="shared" si="75"/>
        <v>1</v>
      </c>
    </row>
    <row r="2405" spans="1:8" ht="30" x14ac:dyDescent="0.25">
      <c r="A2405" s="4">
        <v>38917</v>
      </c>
      <c r="B2405" s="8" t="s">
        <v>21412</v>
      </c>
      <c r="C2405" s="4" t="s">
        <v>18997</v>
      </c>
      <c r="D2405" s="11">
        <f t="shared" si="74"/>
        <v>10.84</v>
      </c>
      <c r="F2405" s="803">
        <v>10.84</v>
      </c>
      <c r="G2405" s="803">
        <v>10.84</v>
      </c>
      <c r="H2405" t="b">
        <f t="shared" si="75"/>
        <v>1</v>
      </c>
    </row>
    <row r="2406" spans="1:8" ht="30" x14ac:dyDescent="0.25">
      <c r="A2406" s="6">
        <v>38919</v>
      </c>
      <c r="B2406" s="9" t="s">
        <v>21413</v>
      </c>
      <c r="C2406" s="6" t="s">
        <v>18997</v>
      </c>
      <c r="D2406" s="11">
        <f t="shared" si="74"/>
        <v>12.72</v>
      </c>
      <c r="F2406" s="802">
        <v>12.72</v>
      </c>
      <c r="G2406" s="802">
        <v>12.72</v>
      </c>
      <c r="H2406" t="b">
        <f t="shared" si="75"/>
        <v>1</v>
      </c>
    </row>
    <row r="2407" spans="1:8" ht="30" x14ac:dyDescent="0.25">
      <c r="A2407" s="4">
        <v>38922</v>
      </c>
      <c r="B2407" s="8" t="s">
        <v>21414</v>
      </c>
      <c r="C2407" s="4" t="s">
        <v>18997</v>
      </c>
      <c r="D2407" s="11">
        <f t="shared" si="74"/>
        <v>17.07</v>
      </c>
      <c r="F2407" s="803">
        <v>17.07</v>
      </c>
      <c r="G2407" s="803">
        <v>17.07</v>
      </c>
      <c r="H2407" t="b">
        <f t="shared" si="75"/>
        <v>1</v>
      </c>
    </row>
    <row r="2408" spans="1:8" x14ac:dyDescent="0.25">
      <c r="A2408" s="6">
        <v>20151</v>
      </c>
      <c r="B2408" s="9" t="s">
        <v>21415</v>
      </c>
      <c r="C2408" s="6" t="s">
        <v>18997</v>
      </c>
      <c r="D2408" s="11">
        <f t="shared" si="74"/>
        <v>18.260000000000002</v>
      </c>
      <c r="F2408" s="802">
        <v>18.260000000000002</v>
      </c>
      <c r="G2408" s="802">
        <v>18.260000000000002</v>
      </c>
      <c r="H2408" t="b">
        <f t="shared" si="75"/>
        <v>1</v>
      </c>
    </row>
    <row r="2409" spans="1:8" x14ac:dyDescent="0.25">
      <c r="A2409" s="4">
        <v>20152</v>
      </c>
      <c r="B2409" s="8" t="s">
        <v>21416</v>
      </c>
      <c r="C2409" s="4" t="s">
        <v>18997</v>
      </c>
      <c r="D2409" s="11">
        <f t="shared" si="74"/>
        <v>66.08</v>
      </c>
      <c r="F2409" s="803">
        <v>66.08</v>
      </c>
      <c r="G2409" s="803">
        <v>66.08</v>
      </c>
      <c r="H2409" t="b">
        <f t="shared" si="75"/>
        <v>1</v>
      </c>
    </row>
    <row r="2410" spans="1:8" x14ac:dyDescent="0.25">
      <c r="A2410" s="6">
        <v>20148</v>
      </c>
      <c r="B2410" s="9" t="s">
        <v>21417</v>
      </c>
      <c r="C2410" s="6" t="s">
        <v>18997</v>
      </c>
      <c r="D2410" s="11">
        <f t="shared" si="74"/>
        <v>3.59</v>
      </c>
      <c r="F2410" s="802">
        <v>3.59</v>
      </c>
      <c r="G2410" s="802">
        <v>3.59</v>
      </c>
      <c r="H2410" t="b">
        <f t="shared" si="75"/>
        <v>1</v>
      </c>
    </row>
    <row r="2411" spans="1:8" x14ac:dyDescent="0.25">
      <c r="A2411" s="4">
        <v>20149</v>
      </c>
      <c r="B2411" s="8" t="s">
        <v>21418</v>
      </c>
      <c r="C2411" s="4" t="s">
        <v>18997</v>
      </c>
      <c r="D2411" s="11">
        <f t="shared" si="74"/>
        <v>5.99</v>
      </c>
      <c r="F2411" s="803">
        <v>5.99</v>
      </c>
      <c r="G2411" s="803">
        <v>5.99</v>
      </c>
      <c r="H2411" t="b">
        <f t="shared" si="75"/>
        <v>1</v>
      </c>
    </row>
    <row r="2412" spans="1:8" x14ac:dyDescent="0.25">
      <c r="A2412" s="6">
        <v>20150</v>
      </c>
      <c r="B2412" s="9" t="s">
        <v>21419</v>
      </c>
      <c r="C2412" s="6" t="s">
        <v>18997</v>
      </c>
      <c r="D2412" s="11">
        <f t="shared" si="74"/>
        <v>15.45</v>
      </c>
      <c r="F2412" s="802">
        <v>15.45</v>
      </c>
      <c r="G2412" s="802">
        <v>15.45</v>
      </c>
      <c r="H2412" t="b">
        <f t="shared" si="75"/>
        <v>1</v>
      </c>
    </row>
    <row r="2413" spans="1:8" x14ac:dyDescent="0.25">
      <c r="A2413" s="4">
        <v>20157</v>
      </c>
      <c r="B2413" s="8" t="s">
        <v>21420</v>
      </c>
      <c r="C2413" s="4" t="s">
        <v>18997</v>
      </c>
      <c r="D2413" s="11">
        <f t="shared" si="74"/>
        <v>17.34</v>
      </c>
      <c r="F2413" s="803">
        <v>17.34</v>
      </c>
      <c r="G2413" s="803">
        <v>17.34</v>
      </c>
      <c r="H2413" t="b">
        <f t="shared" si="75"/>
        <v>1</v>
      </c>
    </row>
    <row r="2414" spans="1:8" x14ac:dyDescent="0.25">
      <c r="A2414" s="6">
        <v>20158</v>
      </c>
      <c r="B2414" s="9" t="s">
        <v>21421</v>
      </c>
      <c r="C2414" s="6" t="s">
        <v>18997</v>
      </c>
      <c r="D2414" s="11">
        <f t="shared" si="74"/>
        <v>68.88</v>
      </c>
      <c r="F2414" s="802">
        <v>68.88</v>
      </c>
      <c r="G2414" s="802">
        <v>68.88</v>
      </c>
      <c r="H2414" t="b">
        <f t="shared" si="75"/>
        <v>1</v>
      </c>
    </row>
    <row r="2415" spans="1:8" x14ac:dyDescent="0.25">
      <c r="A2415" s="4">
        <v>20154</v>
      </c>
      <c r="B2415" s="8" t="s">
        <v>21422</v>
      </c>
      <c r="C2415" s="4" t="s">
        <v>18997</v>
      </c>
      <c r="D2415" s="11">
        <f t="shared" si="74"/>
        <v>3.51</v>
      </c>
      <c r="F2415" s="803">
        <v>3.51</v>
      </c>
      <c r="G2415" s="803">
        <v>3.51</v>
      </c>
      <c r="H2415" t="b">
        <f t="shared" si="75"/>
        <v>1</v>
      </c>
    </row>
    <row r="2416" spans="1:8" x14ac:dyDescent="0.25">
      <c r="A2416" s="6">
        <v>20155</v>
      </c>
      <c r="B2416" s="9" t="s">
        <v>21423</v>
      </c>
      <c r="C2416" s="6" t="s">
        <v>18997</v>
      </c>
      <c r="D2416" s="11">
        <f t="shared" si="74"/>
        <v>5.35</v>
      </c>
      <c r="F2416" s="802">
        <v>5.35</v>
      </c>
      <c r="G2416" s="802">
        <v>5.35</v>
      </c>
      <c r="H2416" t="b">
        <f t="shared" si="75"/>
        <v>1</v>
      </c>
    </row>
    <row r="2417" spans="1:8" x14ac:dyDescent="0.25">
      <c r="A2417" s="4">
        <v>20156</v>
      </c>
      <c r="B2417" s="8" t="s">
        <v>21424</v>
      </c>
      <c r="C2417" s="4" t="s">
        <v>18997</v>
      </c>
      <c r="D2417" s="11">
        <f t="shared" si="74"/>
        <v>15.04</v>
      </c>
      <c r="F2417" s="803">
        <v>15.04</v>
      </c>
      <c r="G2417" s="803">
        <v>15.04</v>
      </c>
      <c r="H2417" t="b">
        <f t="shared" si="75"/>
        <v>1</v>
      </c>
    </row>
    <row r="2418" spans="1:8" x14ac:dyDescent="0.25">
      <c r="A2418" s="6">
        <v>3499</v>
      </c>
      <c r="B2418" s="9" t="s">
        <v>21425</v>
      </c>
      <c r="C2418" s="6" t="s">
        <v>18997</v>
      </c>
      <c r="D2418" s="11">
        <f t="shared" si="74"/>
        <v>1.05</v>
      </c>
      <c r="F2418" s="802">
        <v>1.05</v>
      </c>
      <c r="G2418" s="802">
        <v>1.05</v>
      </c>
      <c r="H2418" t="b">
        <f t="shared" si="75"/>
        <v>1</v>
      </c>
    </row>
    <row r="2419" spans="1:8" x14ac:dyDescent="0.25">
      <c r="A2419" s="4">
        <v>3500</v>
      </c>
      <c r="B2419" s="8" t="s">
        <v>21426</v>
      </c>
      <c r="C2419" s="4" t="s">
        <v>18997</v>
      </c>
      <c r="D2419" s="11">
        <f t="shared" si="74"/>
        <v>1.39</v>
      </c>
      <c r="F2419" s="803">
        <v>1.39</v>
      </c>
      <c r="G2419" s="803">
        <v>1.39</v>
      </c>
      <c r="H2419" t="b">
        <f t="shared" si="75"/>
        <v>1</v>
      </c>
    </row>
    <row r="2420" spans="1:8" x14ac:dyDescent="0.25">
      <c r="A2420" s="6">
        <v>3501</v>
      </c>
      <c r="B2420" s="9" t="s">
        <v>21427</v>
      </c>
      <c r="C2420" s="6" t="s">
        <v>18997</v>
      </c>
      <c r="D2420" s="11">
        <f t="shared" si="74"/>
        <v>3.84</v>
      </c>
      <c r="F2420" s="802">
        <v>3.84</v>
      </c>
      <c r="G2420" s="802">
        <v>3.84</v>
      </c>
      <c r="H2420" t="b">
        <f t="shared" si="75"/>
        <v>1</v>
      </c>
    </row>
    <row r="2421" spans="1:8" x14ac:dyDescent="0.25">
      <c r="A2421" s="4">
        <v>3502</v>
      </c>
      <c r="B2421" s="8" t="s">
        <v>21428</v>
      </c>
      <c r="C2421" s="4" t="s">
        <v>18997</v>
      </c>
      <c r="D2421" s="11">
        <f t="shared" si="74"/>
        <v>5.52</v>
      </c>
      <c r="F2421" s="803">
        <v>5.52</v>
      </c>
      <c r="G2421" s="803">
        <v>5.52</v>
      </c>
      <c r="H2421" t="b">
        <f t="shared" si="75"/>
        <v>1</v>
      </c>
    </row>
    <row r="2422" spans="1:8" x14ac:dyDescent="0.25">
      <c r="A2422" s="6">
        <v>3503</v>
      </c>
      <c r="B2422" s="9" t="s">
        <v>21429</v>
      </c>
      <c r="C2422" s="6" t="s">
        <v>18997</v>
      </c>
      <c r="D2422" s="11">
        <f t="shared" si="74"/>
        <v>6.94</v>
      </c>
      <c r="F2422" s="802">
        <v>6.94</v>
      </c>
      <c r="G2422" s="802">
        <v>6.94</v>
      </c>
      <c r="H2422" t="b">
        <f t="shared" si="75"/>
        <v>1</v>
      </c>
    </row>
    <row r="2423" spans="1:8" x14ac:dyDescent="0.25">
      <c r="A2423" s="4">
        <v>3477</v>
      </c>
      <c r="B2423" s="8" t="s">
        <v>21430</v>
      </c>
      <c r="C2423" s="4" t="s">
        <v>18997</v>
      </c>
      <c r="D2423" s="11">
        <f t="shared" si="74"/>
        <v>25.21</v>
      </c>
      <c r="F2423" s="803">
        <v>25.21</v>
      </c>
      <c r="G2423" s="803">
        <v>25.21</v>
      </c>
      <c r="H2423" t="b">
        <f t="shared" si="75"/>
        <v>1</v>
      </c>
    </row>
    <row r="2424" spans="1:8" x14ac:dyDescent="0.25">
      <c r="A2424" s="6">
        <v>3478</v>
      </c>
      <c r="B2424" s="9" t="s">
        <v>21431</v>
      </c>
      <c r="C2424" s="6" t="s">
        <v>18997</v>
      </c>
      <c r="D2424" s="11">
        <f t="shared" si="74"/>
        <v>60.46</v>
      </c>
      <c r="F2424" s="802">
        <v>60.46</v>
      </c>
      <c r="G2424" s="802">
        <v>60.46</v>
      </c>
      <c r="H2424" t="b">
        <f t="shared" si="75"/>
        <v>1</v>
      </c>
    </row>
    <row r="2425" spans="1:8" x14ac:dyDescent="0.25">
      <c r="A2425" s="4">
        <v>3525</v>
      </c>
      <c r="B2425" s="8" t="s">
        <v>21432</v>
      </c>
      <c r="C2425" s="4" t="s">
        <v>18997</v>
      </c>
      <c r="D2425" s="11">
        <f t="shared" si="74"/>
        <v>74.61</v>
      </c>
      <c r="F2425" s="803">
        <v>74.61</v>
      </c>
      <c r="G2425" s="803">
        <v>74.61</v>
      </c>
      <c r="H2425" t="b">
        <f t="shared" si="75"/>
        <v>1</v>
      </c>
    </row>
    <row r="2426" spans="1:8" x14ac:dyDescent="0.25">
      <c r="A2426" s="6">
        <v>3511</v>
      </c>
      <c r="B2426" s="9" t="s">
        <v>21433</v>
      </c>
      <c r="C2426" s="6" t="s">
        <v>18997</v>
      </c>
      <c r="D2426" s="11">
        <f t="shared" si="74"/>
        <v>79.14</v>
      </c>
      <c r="F2426" s="802">
        <v>79.14</v>
      </c>
      <c r="G2426" s="802">
        <v>79.14</v>
      </c>
      <c r="H2426" t="b">
        <f t="shared" si="75"/>
        <v>1</v>
      </c>
    </row>
    <row r="2427" spans="1:8" ht="30" x14ac:dyDescent="0.25">
      <c r="A2427" s="4">
        <v>12032</v>
      </c>
      <c r="B2427" s="8" t="s">
        <v>21434</v>
      </c>
      <c r="C2427" s="4" t="s">
        <v>19447</v>
      </c>
      <c r="D2427" s="11">
        <f t="shared" si="74"/>
        <v>62.59</v>
      </c>
      <c r="F2427" s="803">
        <v>62.59</v>
      </c>
      <c r="G2427" s="803">
        <v>62.59</v>
      </c>
      <c r="H2427" t="b">
        <f t="shared" si="75"/>
        <v>1</v>
      </c>
    </row>
    <row r="2428" spans="1:8" ht="30" x14ac:dyDescent="0.25">
      <c r="A2428" s="6">
        <v>12030</v>
      </c>
      <c r="B2428" s="9" t="s">
        <v>21435</v>
      </c>
      <c r="C2428" s="6" t="s">
        <v>19447</v>
      </c>
      <c r="D2428" s="11">
        <f t="shared" si="74"/>
        <v>58.81</v>
      </c>
      <c r="F2428" s="802">
        <v>58.81</v>
      </c>
      <c r="G2428" s="802">
        <v>58.81</v>
      </c>
      <c r="H2428" t="b">
        <f t="shared" si="75"/>
        <v>1</v>
      </c>
    </row>
    <row r="2429" spans="1:8" x14ac:dyDescent="0.25">
      <c r="A2429" s="4">
        <v>10908</v>
      </c>
      <c r="B2429" s="8" t="s">
        <v>21436</v>
      </c>
      <c r="C2429" s="4" t="s">
        <v>18997</v>
      </c>
      <c r="D2429" s="11">
        <f t="shared" si="74"/>
        <v>17.05</v>
      </c>
      <c r="F2429" s="803">
        <v>17.05</v>
      </c>
      <c r="G2429" s="803">
        <v>17.05</v>
      </c>
      <c r="H2429" t="b">
        <f t="shared" si="75"/>
        <v>1</v>
      </c>
    </row>
    <row r="2430" spans="1:8" x14ac:dyDescent="0.25">
      <c r="A2430" s="6">
        <v>10909</v>
      </c>
      <c r="B2430" s="9" t="s">
        <v>21437</v>
      </c>
      <c r="C2430" s="6" t="s">
        <v>18997</v>
      </c>
      <c r="D2430" s="11">
        <f t="shared" si="74"/>
        <v>19.829999999999998</v>
      </c>
      <c r="F2430" s="802">
        <v>19.829999999999998</v>
      </c>
      <c r="G2430" s="802">
        <v>19.829999999999998</v>
      </c>
      <c r="H2430" t="b">
        <f t="shared" si="75"/>
        <v>1</v>
      </c>
    </row>
    <row r="2431" spans="1:8" x14ac:dyDescent="0.25">
      <c r="A2431" s="4">
        <v>3669</v>
      </c>
      <c r="B2431" s="8" t="s">
        <v>21438</v>
      </c>
      <c r="C2431" s="4" t="s">
        <v>18997</v>
      </c>
      <c r="D2431" s="11">
        <f t="shared" si="74"/>
        <v>12.18</v>
      </c>
      <c r="F2431" s="803">
        <v>12.18</v>
      </c>
      <c r="G2431" s="803">
        <v>12.18</v>
      </c>
      <c r="H2431" t="b">
        <f t="shared" si="75"/>
        <v>1</v>
      </c>
    </row>
    <row r="2432" spans="1:8" x14ac:dyDescent="0.25">
      <c r="A2432" s="6">
        <v>20139</v>
      </c>
      <c r="B2432" s="9" t="s">
        <v>21439</v>
      </c>
      <c r="C2432" s="6" t="s">
        <v>18997</v>
      </c>
      <c r="D2432" s="11">
        <f t="shared" si="74"/>
        <v>104.79</v>
      </c>
      <c r="F2432" s="802">
        <v>104.79</v>
      </c>
      <c r="G2432" s="802">
        <v>104.79</v>
      </c>
      <c r="H2432" t="b">
        <f t="shared" si="75"/>
        <v>1</v>
      </c>
    </row>
    <row r="2433" spans="1:8" x14ac:dyDescent="0.25">
      <c r="A2433" s="4">
        <v>3668</v>
      </c>
      <c r="B2433" s="8" t="s">
        <v>21440</v>
      </c>
      <c r="C2433" s="4" t="s">
        <v>18997</v>
      </c>
      <c r="D2433" s="11">
        <f t="shared" si="74"/>
        <v>37.43</v>
      </c>
      <c r="F2433" s="803">
        <v>37.43</v>
      </c>
      <c r="G2433" s="803">
        <v>37.43</v>
      </c>
      <c r="H2433" t="b">
        <f t="shared" si="75"/>
        <v>1</v>
      </c>
    </row>
    <row r="2434" spans="1:8" x14ac:dyDescent="0.25">
      <c r="A2434" s="6">
        <v>10911</v>
      </c>
      <c r="B2434" s="9" t="s">
        <v>21441</v>
      </c>
      <c r="C2434" s="6" t="s">
        <v>18997</v>
      </c>
      <c r="D2434" s="11">
        <f t="shared" si="74"/>
        <v>16.41</v>
      </c>
      <c r="F2434" s="802">
        <v>16.41</v>
      </c>
      <c r="G2434" s="802">
        <v>16.41</v>
      </c>
      <c r="H2434" t="b">
        <f t="shared" si="75"/>
        <v>1</v>
      </c>
    </row>
    <row r="2435" spans="1:8" x14ac:dyDescent="0.25">
      <c r="A2435" s="4">
        <v>3659</v>
      </c>
      <c r="B2435" s="8" t="s">
        <v>21442</v>
      </c>
      <c r="C2435" s="4" t="s">
        <v>18997</v>
      </c>
      <c r="D2435" s="11">
        <f t="shared" ref="D2435:D2498" si="76">IF($J$2=$F$1,F2435,G2435)</f>
        <v>16.72</v>
      </c>
      <c r="F2435" s="803">
        <v>16.72</v>
      </c>
      <c r="G2435" s="803">
        <v>16.72</v>
      </c>
      <c r="H2435" t="b">
        <f t="shared" ref="H2435:H2498" si="77">F2435=G2435</f>
        <v>1</v>
      </c>
    </row>
    <row r="2436" spans="1:8" x14ac:dyDescent="0.25">
      <c r="A2436" s="6">
        <v>3660</v>
      </c>
      <c r="B2436" s="9" t="s">
        <v>21443</v>
      </c>
      <c r="C2436" s="6" t="s">
        <v>18997</v>
      </c>
      <c r="D2436" s="11">
        <f t="shared" si="76"/>
        <v>21.62</v>
      </c>
      <c r="F2436" s="802">
        <v>21.62</v>
      </c>
      <c r="G2436" s="802">
        <v>21.62</v>
      </c>
      <c r="H2436" t="b">
        <f t="shared" si="77"/>
        <v>1</v>
      </c>
    </row>
    <row r="2437" spans="1:8" x14ac:dyDescent="0.25">
      <c r="A2437" s="4">
        <v>20144</v>
      </c>
      <c r="B2437" s="8" t="s">
        <v>21444</v>
      </c>
      <c r="C2437" s="4" t="s">
        <v>18997</v>
      </c>
      <c r="D2437" s="11">
        <f t="shared" si="76"/>
        <v>48.42</v>
      </c>
      <c r="F2437" s="803">
        <v>48.42</v>
      </c>
      <c r="G2437" s="803">
        <v>48.42</v>
      </c>
      <c r="H2437" t="b">
        <f t="shared" si="77"/>
        <v>1</v>
      </c>
    </row>
    <row r="2438" spans="1:8" x14ac:dyDescent="0.25">
      <c r="A2438" s="6">
        <v>20143</v>
      </c>
      <c r="B2438" s="9" t="s">
        <v>21445</v>
      </c>
      <c r="C2438" s="6" t="s">
        <v>18997</v>
      </c>
      <c r="D2438" s="11">
        <f t="shared" si="76"/>
        <v>61.95</v>
      </c>
      <c r="F2438" s="802">
        <v>61.95</v>
      </c>
      <c r="G2438" s="802">
        <v>61.95</v>
      </c>
      <c r="H2438" t="b">
        <f t="shared" si="77"/>
        <v>1</v>
      </c>
    </row>
    <row r="2439" spans="1:8" x14ac:dyDescent="0.25">
      <c r="A2439" s="4">
        <v>20145</v>
      </c>
      <c r="B2439" s="8" t="s">
        <v>21446</v>
      </c>
      <c r="C2439" s="4" t="s">
        <v>18997</v>
      </c>
      <c r="D2439" s="11">
        <f t="shared" si="76"/>
        <v>119.49</v>
      </c>
      <c r="F2439" s="803">
        <v>119.49</v>
      </c>
      <c r="G2439" s="803">
        <v>119.49</v>
      </c>
      <c r="H2439" t="b">
        <f t="shared" si="77"/>
        <v>1</v>
      </c>
    </row>
    <row r="2440" spans="1:8" x14ac:dyDescent="0.25">
      <c r="A2440" s="6">
        <v>20146</v>
      </c>
      <c r="B2440" s="9" t="s">
        <v>21447</v>
      </c>
      <c r="C2440" s="6" t="s">
        <v>18997</v>
      </c>
      <c r="D2440" s="11">
        <f t="shared" si="76"/>
        <v>163.35</v>
      </c>
      <c r="F2440" s="802">
        <v>163.35</v>
      </c>
      <c r="G2440" s="802">
        <v>163.35</v>
      </c>
      <c r="H2440" t="b">
        <f t="shared" si="77"/>
        <v>1</v>
      </c>
    </row>
    <row r="2441" spans="1:8" x14ac:dyDescent="0.25">
      <c r="A2441" s="4">
        <v>20140</v>
      </c>
      <c r="B2441" s="8" t="s">
        <v>21448</v>
      </c>
      <c r="C2441" s="4" t="s">
        <v>18997</v>
      </c>
      <c r="D2441" s="11">
        <f t="shared" si="76"/>
        <v>7.66</v>
      </c>
      <c r="F2441" s="803">
        <v>7.66</v>
      </c>
      <c r="G2441" s="803">
        <v>7.66</v>
      </c>
      <c r="H2441" t="b">
        <f t="shared" si="77"/>
        <v>1</v>
      </c>
    </row>
    <row r="2442" spans="1:8" x14ac:dyDescent="0.25">
      <c r="A2442" s="6">
        <v>20141</v>
      </c>
      <c r="B2442" s="9" t="s">
        <v>21449</v>
      </c>
      <c r="C2442" s="6" t="s">
        <v>18997</v>
      </c>
      <c r="D2442" s="11">
        <f t="shared" si="76"/>
        <v>18.77</v>
      </c>
      <c r="F2442" s="802">
        <v>18.77</v>
      </c>
      <c r="G2442" s="802">
        <v>18.77</v>
      </c>
      <c r="H2442" t="b">
        <f t="shared" si="77"/>
        <v>1</v>
      </c>
    </row>
    <row r="2443" spans="1:8" x14ac:dyDescent="0.25">
      <c r="A2443" s="4">
        <v>20142</v>
      </c>
      <c r="B2443" s="8" t="s">
        <v>21450</v>
      </c>
      <c r="C2443" s="4" t="s">
        <v>18997</v>
      </c>
      <c r="D2443" s="11">
        <f t="shared" si="76"/>
        <v>33.01</v>
      </c>
      <c r="F2443" s="803">
        <v>33.01</v>
      </c>
      <c r="G2443" s="803">
        <v>33.01</v>
      </c>
      <c r="H2443" t="b">
        <f t="shared" si="77"/>
        <v>1</v>
      </c>
    </row>
    <row r="2444" spans="1:8" x14ac:dyDescent="0.25">
      <c r="A2444" s="6">
        <v>3670</v>
      </c>
      <c r="B2444" s="9" t="s">
        <v>21451</v>
      </c>
      <c r="C2444" s="6" t="s">
        <v>18997</v>
      </c>
      <c r="D2444" s="11">
        <f t="shared" si="76"/>
        <v>21.47</v>
      </c>
      <c r="F2444" s="802">
        <v>21.47</v>
      </c>
      <c r="G2444" s="802">
        <v>21.47</v>
      </c>
      <c r="H2444" t="b">
        <f t="shared" si="77"/>
        <v>1</v>
      </c>
    </row>
    <row r="2445" spans="1:8" x14ac:dyDescent="0.25">
      <c r="A2445" s="4">
        <v>3666</v>
      </c>
      <c r="B2445" s="8" t="s">
        <v>21452</v>
      </c>
      <c r="C2445" s="4" t="s">
        <v>18997</v>
      </c>
      <c r="D2445" s="11">
        <f t="shared" si="76"/>
        <v>3.38</v>
      </c>
      <c r="F2445" s="803">
        <v>3.38</v>
      </c>
      <c r="G2445" s="803">
        <v>3.38</v>
      </c>
      <c r="H2445" t="b">
        <f t="shared" si="77"/>
        <v>1</v>
      </c>
    </row>
    <row r="2446" spans="1:8" x14ac:dyDescent="0.25">
      <c r="A2446" s="6">
        <v>3662</v>
      </c>
      <c r="B2446" s="9" t="s">
        <v>21453</v>
      </c>
      <c r="C2446" s="6" t="s">
        <v>18997</v>
      </c>
      <c r="D2446" s="11">
        <f t="shared" si="76"/>
        <v>8.81</v>
      </c>
      <c r="F2446" s="802">
        <v>8.81</v>
      </c>
      <c r="G2446" s="802">
        <v>8.81</v>
      </c>
      <c r="H2446" t="b">
        <f t="shared" si="77"/>
        <v>1</v>
      </c>
    </row>
    <row r="2447" spans="1:8" x14ac:dyDescent="0.25">
      <c r="A2447" s="4">
        <v>3658</v>
      </c>
      <c r="B2447" s="8" t="s">
        <v>21454</v>
      </c>
      <c r="C2447" s="4" t="s">
        <v>18997</v>
      </c>
      <c r="D2447" s="11">
        <f t="shared" si="76"/>
        <v>16.690000000000001</v>
      </c>
      <c r="F2447" s="803">
        <v>16.690000000000001</v>
      </c>
      <c r="G2447" s="803">
        <v>16.690000000000001</v>
      </c>
      <c r="H2447" t="b">
        <f t="shared" si="77"/>
        <v>1</v>
      </c>
    </row>
    <row r="2448" spans="1:8" x14ac:dyDescent="0.25">
      <c r="A2448" s="6">
        <v>14157</v>
      </c>
      <c r="B2448" s="9" t="s">
        <v>21455</v>
      </c>
      <c r="C2448" s="6" t="s">
        <v>18997</v>
      </c>
      <c r="D2448" s="11">
        <f t="shared" si="76"/>
        <v>1.36</v>
      </c>
      <c r="F2448" s="802">
        <v>1.36</v>
      </c>
      <c r="G2448" s="802">
        <v>1.36</v>
      </c>
      <c r="H2448" t="b">
        <f t="shared" si="77"/>
        <v>1</v>
      </c>
    </row>
    <row r="2449" spans="1:8" x14ac:dyDescent="0.25">
      <c r="A2449" s="4">
        <v>42696</v>
      </c>
      <c r="B2449" s="8" t="s">
        <v>21456</v>
      </c>
      <c r="C2449" s="4" t="s">
        <v>18997</v>
      </c>
      <c r="D2449" s="11">
        <f t="shared" si="76"/>
        <v>132.36000000000001</v>
      </c>
      <c r="F2449" s="803">
        <v>132.36000000000001</v>
      </c>
      <c r="G2449" s="803">
        <v>132.36000000000001</v>
      </c>
      <c r="H2449" t="b">
        <f t="shared" si="77"/>
        <v>1</v>
      </c>
    </row>
    <row r="2450" spans="1:8" x14ac:dyDescent="0.25">
      <c r="A2450" s="6">
        <v>39875</v>
      </c>
      <c r="B2450" s="9" t="s">
        <v>21457</v>
      </c>
      <c r="C2450" s="6" t="s">
        <v>18997</v>
      </c>
      <c r="D2450" s="11">
        <f t="shared" si="76"/>
        <v>614.15</v>
      </c>
      <c r="F2450" s="802">
        <v>614.15</v>
      </c>
      <c r="G2450" s="802">
        <v>614.15</v>
      </c>
      <c r="H2450" t="b">
        <f t="shared" si="77"/>
        <v>1</v>
      </c>
    </row>
    <row r="2451" spans="1:8" x14ac:dyDescent="0.25">
      <c r="A2451" s="4">
        <v>39876</v>
      </c>
      <c r="B2451" s="8" t="s">
        <v>21458</v>
      </c>
      <c r="C2451" s="4" t="s">
        <v>18997</v>
      </c>
      <c r="D2451" s="11">
        <f t="shared" si="76"/>
        <v>768.91</v>
      </c>
      <c r="F2451" s="803">
        <v>768.91</v>
      </c>
      <c r="G2451" s="803">
        <v>768.91</v>
      </c>
      <c r="H2451" t="b">
        <f t="shared" si="77"/>
        <v>1</v>
      </c>
    </row>
    <row r="2452" spans="1:8" x14ac:dyDescent="0.25">
      <c r="A2452" s="6">
        <v>39877</v>
      </c>
      <c r="B2452" s="9" t="s">
        <v>21459</v>
      </c>
      <c r="C2452" s="6" t="s">
        <v>18997</v>
      </c>
      <c r="D2452" s="11">
        <f t="shared" si="76"/>
        <v>1066.44</v>
      </c>
      <c r="F2452" s="802">
        <v>1066.44</v>
      </c>
      <c r="G2452" s="802">
        <v>1066.44</v>
      </c>
      <c r="H2452" t="b">
        <f t="shared" si="77"/>
        <v>1</v>
      </c>
    </row>
    <row r="2453" spans="1:8" x14ac:dyDescent="0.25">
      <c r="A2453" s="4">
        <v>39878</v>
      </c>
      <c r="B2453" s="8" t="s">
        <v>21460</v>
      </c>
      <c r="C2453" s="4" t="s">
        <v>18997</v>
      </c>
      <c r="D2453" s="11">
        <f t="shared" si="76"/>
        <v>1408.6</v>
      </c>
      <c r="F2453" s="803">
        <v>1408.6</v>
      </c>
      <c r="G2453" s="803">
        <v>1408.6</v>
      </c>
      <c r="H2453" t="b">
        <f t="shared" si="77"/>
        <v>1</v>
      </c>
    </row>
    <row r="2454" spans="1:8" x14ac:dyDescent="0.25">
      <c r="A2454" s="6">
        <v>39872</v>
      </c>
      <c r="B2454" s="9" t="s">
        <v>21461</v>
      </c>
      <c r="C2454" s="6" t="s">
        <v>18997</v>
      </c>
      <c r="D2454" s="11">
        <f t="shared" si="76"/>
        <v>421.16</v>
      </c>
      <c r="F2454" s="802">
        <v>421.16</v>
      </c>
      <c r="G2454" s="802">
        <v>421.16</v>
      </c>
      <c r="H2454" t="b">
        <f t="shared" si="77"/>
        <v>1</v>
      </c>
    </row>
    <row r="2455" spans="1:8" x14ac:dyDescent="0.25">
      <c r="A2455" s="4">
        <v>39873</v>
      </c>
      <c r="B2455" s="8" t="s">
        <v>21462</v>
      </c>
      <c r="C2455" s="4" t="s">
        <v>18997</v>
      </c>
      <c r="D2455" s="11">
        <f t="shared" si="76"/>
        <v>488.53</v>
      </c>
      <c r="F2455" s="803">
        <v>488.53</v>
      </c>
      <c r="G2455" s="803">
        <v>488.53</v>
      </c>
      <c r="H2455" t="b">
        <f t="shared" si="77"/>
        <v>1</v>
      </c>
    </row>
    <row r="2456" spans="1:8" x14ac:dyDescent="0.25">
      <c r="A2456" s="6">
        <v>39874</v>
      </c>
      <c r="B2456" s="9" t="s">
        <v>21463</v>
      </c>
      <c r="C2456" s="6" t="s">
        <v>18997</v>
      </c>
      <c r="D2456" s="11">
        <f t="shared" si="76"/>
        <v>536.58000000000004</v>
      </c>
      <c r="F2456" s="802">
        <v>536.58000000000004</v>
      </c>
      <c r="G2456" s="802">
        <v>536.58000000000004</v>
      </c>
      <c r="H2456" t="b">
        <f t="shared" si="77"/>
        <v>1</v>
      </c>
    </row>
    <row r="2457" spans="1:8" x14ac:dyDescent="0.25">
      <c r="A2457" s="4">
        <v>3674</v>
      </c>
      <c r="B2457" s="8" t="s">
        <v>21464</v>
      </c>
      <c r="C2457" s="4" t="s">
        <v>1349</v>
      </c>
      <c r="D2457" s="11">
        <f t="shared" si="76"/>
        <v>86.56</v>
      </c>
      <c r="F2457" s="803">
        <v>86.56</v>
      </c>
      <c r="G2457" s="803">
        <v>86.56</v>
      </c>
      <c r="H2457" t="b">
        <f t="shared" si="77"/>
        <v>1</v>
      </c>
    </row>
    <row r="2458" spans="1:8" x14ac:dyDescent="0.25">
      <c r="A2458" s="6">
        <v>3681</v>
      </c>
      <c r="B2458" s="9" t="s">
        <v>21465</v>
      </c>
      <c r="C2458" s="6" t="s">
        <v>1349</v>
      </c>
      <c r="D2458" s="11">
        <f t="shared" si="76"/>
        <v>128.78</v>
      </c>
      <c r="F2458" s="802">
        <v>128.78</v>
      </c>
      <c r="G2458" s="802">
        <v>128.78</v>
      </c>
      <c r="H2458" t="b">
        <f t="shared" si="77"/>
        <v>1</v>
      </c>
    </row>
    <row r="2459" spans="1:8" x14ac:dyDescent="0.25">
      <c r="A2459" s="4">
        <v>3676</v>
      </c>
      <c r="B2459" s="8" t="s">
        <v>21466</v>
      </c>
      <c r="C2459" s="4" t="s">
        <v>1349</v>
      </c>
      <c r="D2459" s="11">
        <f t="shared" si="76"/>
        <v>484.67</v>
      </c>
      <c r="F2459" s="803">
        <v>484.67</v>
      </c>
      <c r="G2459" s="803">
        <v>484.67</v>
      </c>
      <c r="H2459" t="b">
        <f t="shared" si="77"/>
        <v>1</v>
      </c>
    </row>
    <row r="2460" spans="1:8" x14ac:dyDescent="0.25">
      <c r="A2460" s="6">
        <v>3679</v>
      </c>
      <c r="B2460" s="9" t="s">
        <v>21467</v>
      </c>
      <c r="C2460" s="6" t="s">
        <v>1349</v>
      </c>
      <c r="D2460" s="11">
        <f t="shared" si="76"/>
        <v>400.97</v>
      </c>
      <c r="F2460" s="802">
        <v>400.97</v>
      </c>
      <c r="G2460" s="802">
        <v>400.97</v>
      </c>
      <c r="H2460" t="b">
        <f t="shared" si="77"/>
        <v>1</v>
      </c>
    </row>
    <row r="2461" spans="1:8" x14ac:dyDescent="0.25">
      <c r="A2461" s="4">
        <v>3672</v>
      </c>
      <c r="B2461" s="8" t="s">
        <v>21468</v>
      </c>
      <c r="C2461" s="4" t="s">
        <v>1349</v>
      </c>
      <c r="D2461" s="11">
        <f t="shared" si="76"/>
        <v>1.36</v>
      </c>
      <c r="F2461" s="803">
        <v>1.36</v>
      </c>
      <c r="G2461" s="803">
        <v>1.36</v>
      </c>
      <c r="H2461" t="b">
        <f t="shared" si="77"/>
        <v>1</v>
      </c>
    </row>
    <row r="2462" spans="1:8" x14ac:dyDescent="0.25">
      <c r="A2462" s="6">
        <v>3671</v>
      </c>
      <c r="B2462" s="9" t="s">
        <v>21469</v>
      </c>
      <c r="C2462" s="6" t="s">
        <v>1349</v>
      </c>
      <c r="D2462" s="11">
        <f t="shared" si="76"/>
        <v>1.29</v>
      </c>
      <c r="F2462" s="802">
        <v>1.29</v>
      </c>
      <c r="G2462" s="802">
        <v>1.29</v>
      </c>
      <c r="H2462" t="b">
        <f t="shared" si="77"/>
        <v>1</v>
      </c>
    </row>
    <row r="2463" spans="1:8" x14ac:dyDescent="0.25">
      <c r="A2463" s="4">
        <v>3673</v>
      </c>
      <c r="B2463" s="8" t="s">
        <v>21470</v>
      </c>
      <c r="C2463" s="4" t="s">
        <v>1349</v>
      </c>
      <c r="D2463" s="11">
        <f t="shared" si="76"/>
        <v>2.02</v>
      </c>
      <c r="F2463" s="803">
        <v>2.02</v>
      </c>
      <c r="G2463" s="803">
        <v>2.02</v>
      </c>
      <c r="H2463" t="b">
        <f t="shared" si="77"/>
        <v>1</v>
      </c>
    </row>
    <row r="2464" spans="1:8" x14ac:dyDescent="0.25">
      <c r="A2464" s="6">
        <v>38394</v>
      </c>
      <c r="B2464" s="9" t="s">
        <v>21471</v>
      </c>
      <c r="C2464" s="6" t="s">
        <v>18997</v>
      </c>
      <c r="D2464" s="11">
        <f t="shared" si="76"/>
        <v>404.49</v>
      </c>
      <c r="F2464" s="802">
        <v>404.49</v>
      </c>
      <c r="G2464" s="802">
        <v>404.49</v>
      </c>
      <c r="H2464" t="b">
        <f t="shared" si="77"/>
        <v>1</v>
      </c>
    </row>
    <row r="2465" spans="1:8" x14ac:dyDescent="0.25">
      <c r="A2465" s="4">
        <v>3729</v>
      </c>
      <c r="B2465" s="8" t="s">
        <v>21472</v>
      </c>
      <c r="C2465" s="4" t="s">
        <v>18997</v>
      </c>
      <c r="D2465" s="11">
        <f t="shared" si="76"/>
        <v>128.56</v>
      </c>
      <c r="F2465" s="803">
        <v>128.56</v>
      </c>
      <c r="G2465" s="803">
        <v>128.56</v>
      </c>
      <c r="H2465" t="b">
        <f t="shared" si="77"/>
        <v>1</v>
      </c>
    </row>
    <row r="2466" spans="1:8" ht="45" x14ac:dyDescent="0.25">
      <c r="A2466" s="6">
        <v>39357</v>
      </c>
      <c r="B2466" s="9" t="s">
        <v>21473</v>
      </c>
      <c r="C2466" s="6" t="s">
        <v>18997</v>
      </c>
      <c r="D2466" s="11">
        <f t="shared" si="76"/>
        <v>52.21</v>
      </c>
      <c r="F2466" s="802">
        <v>52.21</v>
      </c>
      <c r="G2466" s="802">
        <v>52.21</v>
      </c>
      <c r="H2466" t="b">
        <f t="shared" si="77"/>
        <v>1</v>
      </c>
    </row>
    <row r="2467" spans="1:8" ht="45" x14ac:dyDescent="0.25">
      <c r="A2467" s="4">
        <v>39358</v>
      </c>
      <c r="B2467" s="8" t="s">
        <v>21474</v>
      </c>
      <c r="C2467" s="4" t="s">
        <v>18997</v>
      </c>
      <c r="D2467" s="11">
        <f t="shared" si="76"/>
        <v>52.21</v>
      </c>
      <c r="F2467" s="803">
        <v>52.21</v>
      </c>
      <c r="G2467" s="803">
        <v>52.21</v>
      </c>
      <c r="H2467" t="b">
        <f t="shared" si="77"/>
        <v>1</v>
      </c>
    </row>
    <row r="2468" spans="1:8" ht="45" x14ac:dyDescent="0.25">
      <c r="A2468" s="6">
        <v>39355</v>
      </c>
      <c r="B2468" s="9" t="s">
        <v>21475</v>
      </c>
      <c r="C2468" s="6" t="s">
        <v>18997</v>
      </c>
      <c r="D2468" s="11">
        <f t="shared" si="76"/>
        <v>76.069999999999993</v>
      </c>
      <c r="F2468" s="802">
        <v>76.069999999999993</v>
      </c>
      <c r="G2468" s="802">
        <v>76.069999999999993</v>
      </c>
      <c r="H2468" t="b">
        <f t="shared" si="77"/>
        <v>1</v>
      </c>
    </row>
    <row r="2469" spans="1:8" ht="45" x14ac:dyDescent="0.25">
      <c r="A2469" s="4">
        <v>39356</v>
      </c>
      <c r="B2469" s="8" t="s">
        <v>21476</v>
      </c>
      <c r="C2469" s="4" t="s">
        <v>18997</v>
      </c>
      <c r="D2469" s="11">
        <f t="shared" si="76"/>
        <v>72.599999999999994</v>
      </c>
      <c r="F2469" s="803">
        <v>72.599999999999994</v>
      </c>
      <c r="G2469" s="803">
        <v>72.599999999999994</v>
      </c>
      <c r="H2469" t="b">
        <f t="shared" si="77"/>
        <v>1</v>
      </c>
    </row>
    <row r="2470" spans="1:8" ht="30" x14ac:dyDescent="0.25">
      <c r="A2470" s="6">
        <v>39353</v>
      </c>
      <c r="B2470" s="9" t="s">
        <v>21477</v>
      </c>
      <c r="C2470" s="6" t="s">
        <v>18997</v>
      </c>
      <c r="D2470" s="11">
        <f t="shared" si="76"/>
        <v>166.66</v>
      </c>
      <c r="F2470" s="802">
        <v>166.66</v>
      </c>
      <c r="G2470" s="802">
        <v>166.66</v>
      </c>
      <c r="H2470" t="b">
        <f t="shared" si="77"/>
        <v>1</v>
      </c>
    </row>
    <row r="2471" spans="1:8" ht="30" x14ac:dyDescent="0.25">
      <c r="A2471" s="4">
        <v>39354</v>
      </c>
      <c r="B2471" s="8" t="s">
        <v>21478</v>
      </c>
      <c r="C2471" s="4" t="s">
        <v>18997</v>
      </c>
      <c r="D2471" s="11">
        <f t="shared" si="76"/>
        <v>351.63</v>
      </c>
      <c r="F2471" s="803">
        <v>351.63</v>
      </c>
      <c r="G2471" s="803">
        <v>351.63</v>
      </c>
      <c r="H2471" t="b">
        <f t="shared" si="77"/>
        <v>1</v>
      </c>
    </row>
    <row r="2472" spans="1:8" x14ac:dyDescent="0.25">
      <c r="A2472" s="6">
        <v>39398</v>
      </c>
      <c r="B2472" s="9" t="s">
        <v>21479</v>
      </c>
      <c r="C2472" s="6" t="s">
        <v>18997</v>
      </c>
      <c r="D2472" s="11">
        <f t="shared" si="76"/>
        <v>77.290000000000006</v>
      </c>
      <c r="F2472" s="802">
        <v>77.290000000000006</v>
      </c>
      <c r="G2472" s="802">
        <v>77.290000000000006</v>
      </c>
      <c r="H2472" t="b">
        <f t="shared" si="77"/>
        <v>1</v>
      </c>
    </row>
    <row r="2473" spans="1:8" ht="30" x14ac:dyDescent="0.25">
      <c r="A2473" s="4">
        <v>13343</v>
      </c>
      <c r="B2473" s="8" t="s">
        <v>21480</v>
      </c>
      <c r="C2473" s="4" t="s">
        <v>18997</v>
      </c>
      <c r="D2473" s="11">
        <f t="shared" si="76"/>
        <v>47.19</v>
      </c>
      <c r="F2473" s="803">
        <v>47.19</v>
      </c>
      <c r="G2473" s="803">
        <v>47.19</v>
      </c>
      <c r="H2473" t="b">
        <f t="shared" si="77"/>
        <v>1</v>
      </c>
    </row>
    <row r="2474" spans="1:8" x14ac:dyDescent="0.25">
      <c r="A2474" s="6">
        <v>12118</v>
      </c>
      <c r="B2474" s="9" t="s">
        <v>21481</v>
      </c>
      <c r="C2474" s="6" t="s">
        <v>18997</v>
      </c>
      <c r="D2474" s="11">
        <f t="shared" si="76"/>
        <v>20.82</v>
      </c>
      <c r="F2474" s="802">
        <v>20.82</v>
      </c>
      <c r="G2474" s="802">
        <v>20.82</v>
      </c>
      <c r="H2474" t="b">
        <f t="shared" si="77"/>
        <v>1</v>
      </c>
    </row>
    <row r="2475" spans="1:8" ht="45" x14ac:dyDescent="0.25">
      <c r="A2475" s="4">
        <v>39482</v>
      </c>
      <c r="B2475" s="8" t="s">
        <v>21482</v>
      </c>
      <c r="C2475" s="4" t="s">
        <v>18997</v>
      </c>
      <c r="D2475" s="11">
        <f t="shared" si="76"/>
        <v>689.6</v>
      </c>
      <c r="F2475" s="803">
        <v>689.6</v>
      </c>
      <c r="G2475" s="803">
        <v>689.6</v>
      </c>
      <c r="H2475" t="b">
        <f t="shared" si="77"/>
        <v>1</v>
      </c>
    </row>
    <row r="2476" spans="1:8" ht="45" x14ac:dyDescent="0.25">
      <c r="A2476" s="6">
        <v>39486</v>
      </c>
      <c r="B2476" s="9" t="s">
        <v>21483</v>
      </c>
      <c r="C2476" s="6" t="s">
        <v>18997</v>
      </c>
      <c r="D2476" s="11">
        <f t="shared" si="76"/>
        <v>562.80999999999995</v>
      </c>
      <c r="F2476" s="802">
        <v>562.80999999999995</v>
      </c>
      <c r="G2476" s="802">
        <v>562.80999999999995</v>
      </c>
      <c r="H2476" t="b">
        <f t="shared" si="77"/>
        <v>1</v>
      </c>
    </row>
    <row r="2477" spans="1:8" ht="45" x14ac:dyDescent="0.25">
      <c r="A2477" s="4">
        <v>39484</v>
      </c>
      <c r="B2477" s="8" t="s">
        <v>21484</v>
      </c>
      <c r="C2477" s="4" t="s">
        <v>18997</v>
      </c>
      <c r="D2477" s="11">
        <f t="shared" si="76"/>
        <v>689.6</v>
      </c>
      <c r="F2477" s="803">
        <v>689.6</v>
      </c>
      <c r="G2477" s="803">
        <v>689.6</v>
      </c>
      <c r="H2477" t="b">
        <f t="shared" si="77"/>
        <v>1</v>
      </c>
    </row>
    <row r="2478" spans="1:8" ht="45" x14ac:dyDescent="0.25">
      <c r="A2478" s="6">
        <v>39488</v>
      </c>
      <c r="B2478" s="9" t="s">
        <v>21485</v>
      </c>
      <c r="C2478" s="6" t="s">
        <v>18997</v>
      </c>
      <c r="D2478" s="11">
        <f t="shared" si="76"/>
        <v>572.02</v>
      </c>
      <c r="F2478" s="802">
        <v>572.02</v>
      </c>
      <c r="G2478" s="802">
        <v>572.02</v>
      </c>
      <c r="H2478" t="b">
        <f t="shared" si="77"/>
        <v>1</v>
      </c>
    </row>
    <row r="2479" spans="1:8" ht="45" x14ac:dyDescent="0.25">
      <c r="A2479" s="4">
        <v>39485</v>
      </c>
      <c r="B2479" s="8" t="s">
        <v>21486</v>
      </c>
      <c r="C2479" s="4" t="s">
        <v>18997</v>
      </c>
      <c r="D2479" s="11">
        <f t="shared" si="76"/>
        <v>689.6</v>
      </c>
      <c r="F2479" s="803">
        <v>689.6</v>
      </c>
      <c r="G2479" s="803">
        <v>689.6</v>
      </c>
      <c r="H2479" t="b">
        <f t="shared" si="77"/>
        <v>1</v>
      </c>
    </row>
    <row r="2480" spans="1:8" ht="45" x14ac:dyDescent="0.25">
      <c r="A2480" s="6">
        <v>39489</v>
      </c>
      <c r="B2480" s="9" t="s">
        <v>21487</v>
      </c>
      <c r="C2480" s="6" t="s">
        <v>18997</v>
      </c>
      <c r="D2480" s="11">
        <f t="shared" si="76"/>
        <v>581.72</v>
      </c>
      <c r="F2480" s="802">
        <v>581.72</v>
      </c>
      <c r="G2480" s="802">
        <v>581.72</v>
      </c>
      <c r="H2480" t="b">
        <f t="shared" si="77"/>
        <v>1</v>
      </c>
    </row>
    <row r="2481" spans="1:8" ht="45" x14ac:dyDescent="0.25">
      <c r="A2481" s="4">
        <v>39490</v>
      </c>
      <c r="B2481" s="8" t="s">
        <v>21488</v>
      </c>
      <c r="C2481" s="4" t="s">
        <v>18997</v>
      </c>
      <c r="D2481" s="11">
        <f t="shared" si="76"/>
        <v>866.84</v>
      </c>
      <c r="F2481" s="803">
        <v>866.84</v>
      </c>
      <c r="G2481" s="803">
        <v>866.84</v>
      </c>
      <c r="H2481" t="b">
        <f t="shared" si="77"/>
        <v>1</v>
      </c>
    </row>
    <row r="2482" spans="1:8" ht="45" x14ac:dyDescent="0.25">
      <c r="A2482" s="6">
        <v>39494</v>
      </c>
      <c r="B2482" s="9" t="s">
        <v>21489</v>
      </c>
      <c r="C2482" s="6" t="s">
        <v>18997</v>
      </c>
      <c r="D2482" s="11">
        <f t="shared" si="76"/>
        <v>622.46</v>
      </c>
      <c r="F2482" s="802">
        <v>622.46</v>
      </c>
      <c r="G2482" s="802">
        <v>622.46</v>
      </c>
      <c r="H2482" t="b">
        <f t="shared" si="77"/>
        <v>1</v>
      </c>
    </row>
    <row r="2483" spans="1:8" ht="45" x14ac:dyDescent="0.25">
      <c r="A2483" s="4">
        <v>39495</v>
      </c>
      <c r="B2483" s="8" t="s">
        <v>21490</v>
      </c>
      <c r="C2483" s="4" t="s">
        <v>18997</v>
      </c>
      <c r="D2483" s="11">
        <f t="shared" si="76"/>
        <v>701.43</v>
      </c>
      <c r="F2483" s="803">
        <v>701.43</v>
      </c>
      <c r="G2483" s="803">
        <v>701.43</v>
      </c>
      <c r="H2483" t="b">
        <f t="shared" si="77"/>
        <v>1</v>
      </c>
    </row>
    <row r="2484" spans="1:8" ht="45" x14ac:dyDescent="0.25">
      <c r="A2484" s="6">
        <v>39496</v>
      </c>
      <c r="B2484" s="9" t="s">
        <v>21491</v>
      </c>
      <c r="C2484" s="6" t="s">
        <v>18997</v>
      </c>
      <c r="D2484" s="11">
        <f t="shared" si="76"/>
        <v>771.57</v>
      </c>
      <c r="F2484" s="802">
        <v>771.57</v>
      </c>
      <c r="G2484" s="802">
        <v>771.57</v>
      </c>
      <c r="H2484" t="b">
        <f t="shared" si="77"/>
        <v>1</v>
      </c>
    </row>
    <row r="2485" spans="1:8" ht="45" x14ac:dyDescent="0.25">
      <c r="A2485" s="4">
        <v>39492</v>
      </c>
      <c r="B2485" s="8" t="s">
        <v>21492</v>
      </c>
      <c r="C2485" s="4" t="s">
        <v>18997</v>
      </c>
      <c r="D2485" s="11">
        <f t="shared" si="76"/>
        <v>893.27</v>
      </c>
      <c r="F2485" s="803">
        <v>893.27</v>
      </c>
      <c r="G2485" s="803">
        <v>893.27</v>
      </c>
      <c r="H2485" t="b">
        <f t="shared" si="77"/>
        <v>1</v>
      </c>
    </row>
    <row r="2486" spans="1:8" ht="45" x14ac:dyDescent="0.25">
      <c r="A2486" s="6">
        <v>39497</v>
      </c>
      <c r="B2486" s="9" t="s">
        <v>21493</v>
      </c>
      <c r="C2486" s="6" t="s">
        <v>18997</v>
      </c>
      <c r="D2486" s="11">
        <f t="shared" si="76"/>
        <v>806.86</v>
      </c>
      <c r="F2486" s="802">
        <v>806.86</v>
      </c>
      <c r="G2486" s="802">
        <v>806.86</v>
      </c>
      <c r="H2486" t="b">
        <f t="shared" si="77"/>
        <v>1</v>
      </c>
    </row>
    <row r="2487" spans="1:8" ht="45" x14ac:dyDescent="0.25">
      <c r="A2487" s="4">
        <v>39493</v>
      </c>
      <c r="B2487" s="8" t="s">
        <v>21494</v>
      </c>
      <c r="C2487" s="4" t="s">
        <v>18997</v>
      </c>
      <c r="D2487" s="11">
        <f t="shared" si="76"/>
        <v>958.12</v>
      </c>
      <c r="F2487" s="803">
        <v>958.12</v>
      </c>
      <c r="G2487" s="803">
        <v>958.12</v>
      </c>
      <c r="H2487" t="b">
        <f t="shared" si="77"/>
        <v>1</v>
      </c>
    </row>
    <row r="2488" spans="1:8" ht="30" x14ac:dyDescent="0.25">
      <c r="A2488" s="6">
        <v>39500</v>
      </c>
      <c r="B2488" s="9" t="s">
        <v>21495</v>
      </c>
      <c r="C2488" s="6" t="s">
        <v>18997</v>
      </c>
      <c r="D2488" s="11">
        <f t="shared" si="76"/>
        <v>1045.3900000000001</v>
      </c>
      <c r="F2488" s="802">
        <v>1045.3900000000001</v>
      </c>
      <c r="G2488" s="802">
        <v>1045.3900000000001</v>
      </c>
      <c r="H2488" t="b">
        <f t="shared" si="77"/>
        <v>1</v>
      </c>
    </row>
    <row r="2489" spans="1:8" ht="45" x14ac:dyDescent="0.25">
      <c r="A2489" s="4">
        <v>39498</v>
      </c>
      <c r="B2489" s="8" t="s">
        <v>21496</v>
      </c>
      <c r="C2489" s="4" t="s">
        <v>18997</v>
      </c>
      <c r="D2489" s="11">
        <f t="shared" si="76"/>
        <v>1289.31</v>
      </c>
      <c r="F2489" s="803">
        <v>1289.31</v>
      </c>
      <c r="G2489" s="803">
        <v>1289.31</v>
      </c>
      <c r="H2489" t="b">
        <f t="shared" si="77"/>
        <v>1</v>
      </c>
    </row>
    <row r="2490" spans="1:8" ht="45" x14ac:dyDescent="0.25">
      <c r="A2490" s="6">
        <v>43628</v>
      </c>
      <c r="B2490" s="9" t="s">
        <v>21497</v>
      </c>
      <c r="C2490" s="6" t="s">
        <v>18997</v>
      </c>
      <c r="D2490" s="11">
        <f t="shared" si="76"/>
        <v>1016.25</v>
      </c>
      <c r="F2490" s="802">
        <v>1016.25</v>
      </c>
      <c r="G2490" s="802">
        <v>1016.25</v>
      </c>
      <c r="H2490" t="b">
        <f t="shared" si="77"/>
        <v>1</v>
      </c>
    </row>
    <row r="2491" spans="1:8" ht="30" x14ac:dyDescent="0.25">
      <c r="A2491" s="4">
        <v>39501</v>
      </c>
      <c r="B2491" s="8" t="s">
        <v>21498</v>
      </c>
      <c r="C2491" s="4" t="s">
        <v>18997</v>
      </c>
      <c r="D2491" s="11">
        <f t="shared" si="76"/>
        <v>1073.7</v>
      </c>
      <c r="F2491" s="803">
        <v>1073.7</v>
      </c>
      <c r="G2491" s="803">
        <v>1073.7</v>
      </c>
      <c r="H2491" t="b">
        <f t="shared" si="77"/>
        <v>1</v>
      </c>
    </row>
    <row r="2492" spans="1:8" ht="45" x14ac:dyDescent="0.25">
      <c r="A2492" s="6">
        <v>39499</v>
      </c>
      <c r="B2492" s="9" t="s">
        <v>21499</v>
      </c>
      <c r="C2492" s="6" t="s">
        <v>18997</v>
      </c>
      <c r="D2492" s="11">
        <f t="shared" si="76"/>
        <v>1307.6199999999999</v>
      </c>
      <c r="F2492" s="802">
        <v>1307.6199999999999</v>
      </c>
      <c r="G2492" s="802">
        <v>1307.6199999999999</v>
      </c>
      <c r="H2492" t="b">
        <f t="shared" si="77"/>
        <v>1</v>
      </c>
    </row>
    <row r="2493" spans="1:8" ht="45" x14ac:dyDescent="0.25">
      <c r="A2493" s="4">
        <v>43621</v>
      </c>
      <c r="B2493" s="8" t="s">
        <v>21500</v>
      </c>
      <c r="C2493" s="4" t="s">
        <v>18997</v>
      </c>
      <c r="D2493" s="11">
        <f t="shared" si="76"/>
        <v>1079.77</v>
      </c>
      <c r="F2493" s="803">
        <v>1079.77</v>
      </c>
      <c r="G2493" s="803">
        <v>1079.77</v>
      </c>
      <c r="H2493" t="b">
        <f t="shared" si="77"/>
        <v>1</v>
      </c>
    </row>
    <row r="2494" spans="1:8" x14ac:dyDescent="0.25">
      <c r="A2494" s="6">
        <v>3733</v>
      </c>
      <c r="B2494" s="9" t="s">
        <v>21501</v>
      </c>
      <c r="C2494" s="6" t="s">
        <v>19398</v>
      </c>
      <c r="D2494" s="11">
        <f t="shared" si="76"/>
        <v>80.8</v>
      </c>
      <c r="F2494" s="802">
        <v>80.8</v>
      </c>
      <c r="G2494" s="802">
        <v>80.8</v>
      </c>
      <c r="H2494" t="b">
        <f t="shared" si="77"/>
        <v>1</v>
      </c>
    </row>
    <row r="2495" spans="1:8" x14ac:dyDescent="0.25">
      <c r="A2495" s="4">
        <v>3731</v>
      </c>
      <c r="B2495" s="8" t="s">
        <v>21502</v>
      </c>
      <c r="C2495" s="4" t="s">
        <v>19398</v>
      </c>
      <c r="D2495" s="11">
        <f t="shared" si="76"/>
        <v>75</v>
      </c>
      <c r="F2495" s="803">
        <v>75</v>
      </c>
      <c r="G2495" s="803">
        <v>75</v>
      </c>
      <c r="H2495" t="b">
        <f t="shared" si="77"/>
        <v>1</v>
      </c>
    </row>
    <row r="2496" spans="1:8" x14ac:dyDescent="0.25">
      <c r="A2496" s="6">
        <v>38137</v>
      </c>
      <c r="B2496" s="9" t="s">
        <v>21503</v>
      </c>
      <c r="C2496" s="6" t="s">
        <v>19398</v>
      </c>
      <c r="D2496" s="11">
        <f t="shared" si="76"/>
        <v>75.44</v>
      </c>
      <c r="F2496" s="802">
        <v>75.44</v>
      </c>
      <c r="G2496" s="802">
        <v>75.44</v>
      </c>
      <c r="H2496" t="b">
        <f t="shared" si="77"/>
        <v>1</v>
      </c>
    </row>
    <row r="2497" spans="1:8" x14ac:dyDescent="0.25">
      <c r="A2497" s="4">
        <v>38138</v>
      </c>
      <c r="B2497" s="8" t="s">
        <v>21504</v>
      </c>
      <c r="C2497" s="4" t="s">
        <v>19398</v>
      </c>
      <c r="D2497" s="11">
        <f t="shared" si="76"/>
        <v>74.08</v>
      </c>
      <c r="F2497" s="803">
        <v>74.08</v>
      </c>
      <c r="G2497" s="803">
        <v>74.08</v>
      </c>
      <c r="H2497" t="b">
        <f t="shared" si="77"/>
        <v>1</v>
      </c>
    </row>
    <row r="2498" spans="1:8" ht="30" x14ac:dyDescent="0.25">
      <c r="A2498" s="6">
        <v>3736</v>
      </c>
      <c r="B2498" s="9" t="s">
        <v>21505</v>
      </c>
      <c r="C2498" s="6" t="s">
        <v>19398</v>
      </c>
      <c r="D2498" s="11">
        <f t="shared" si="76"/>
        <v>71.52</v>
      </c>
      <c r="F2498" s="802">
        <v>71.52</v>
      </c>
      <c r="G2498" s="802">
        <v>71.52</v>
      </c>
      <c r="H2498" t="b">
        <f t="shared" si="77"/>
        <v>1</v>
      </c>
    </row>
    <row r="2499" spans="1:8" ht="30" x14ac:dyDescent="0.25">
      <c r="A2499" s="4">
        <v>3741</v>
      </c>
      <c r="B2499" s="8" t="s">
        <v>21506</v>
      </c>
      <c r="C2499" s="4" t="s">
        <v>19398</v>
      </c>
      <c r="D2499" s="11">
        <f t="shared" ref="D2499:D2562" si="78">IF($J$2=$F$1,F2499,G2499)</f>
        <v>74.55</v>
      </c>
      <c r="F2499" s="803">
        <v>74.55</v>
      </c>
      <c r="G2499" s="803">
        <v>74.55</v>
      </c>
      <c r="H2499" t="b">
        <f t="shared" ref="H2499:H2562" si="79">F2499=G2499</f>
        <v>1</v>
      </c>
    </row>
    <row r="2500" spans="1:8" ht="30" x14ac:dyDescent="0.25">
      <c r="A2500" s="6">
        <v>3745</v>
      </c>
      <c r="B2500" s="9" t="s">
        <v>21507</v>
      </c>
      <c r="C2500" s="6" t="s">
        <v>19398</v>
      </c>
      <c r="D2500" s="11">
        <f t="shared" si="78"/>
        <v>80.39</v>
      </c>
      <c r="F2500" s="802">
        <v>80.39</v>
      </c>
      <c r="G2500" s="802">
        <v>80.39</v>
      </c>
      <c r="H2500" t="b">
        <f t="shared" si="79"/>
        <v>1</v>
      </c>
    </row>
    <row r="2501" spans="1:8" ht="30" x14ac:dyDescent="0.25">
      <c r="A2501" s="4">
        <v>3743</v>
      </c>
      <c r="B2501" s="8" t="s">
        <v>21508</v>
      </c>
      <c r="C2501" s="4" t="s">
        <v>19398</v>
      </c>
      <c r="D2501" s="11">
        <f t="shared" si="78"/>
        <v>74.290000000000006</v>
      </c>
      <c r="F2501" s="803">
        <v>74.290000000000006</v>
      </c>
      <c r="G2501" s="803">
        <v>74.290000000000006</v>
      </c>
      <c r="H2501" t="b">
        <f t="shared" si="79"/>
        <v>1</v>
      </c>
    </row>
    <row r="2502" spans="1:8" ht="30" x14ac:dyDescent="0.25">
      <c r="A2502" s="6">
        <v>3744</v>
      </c>
      <c r="B2502" s="9" t="s">
        <v>21509</v>
      </c>
      <c r="C2502" s="6" t="s">
        <v>19398</v>
      </c>
      <c r="D2502" s="11">
        <f t="shared" si="78"/>
        <v>81.77</v>
      </c>
      <c r="F2502" s="802">
        <v>81.77</v>
      </c>
      <c r="G2502" s="802">
        <v>81.77</v>
      </c>
      <c r="H2502" t="b">
        <f t="shared" si="79"/>
        <v>1</v>
      </c>
    </row>
    <row r="2503" spans="1:8" ht="30" x14ac:dyDescent="0.25">
      <c r="A2503" s="4">
        <v>3739</v>
      </c>
      <c r="B2503" s="8" t="s">
        <v>21510</v>
      </c>
      <c r="C2503" s="4" t="s">
        <v>19398</v>
      </c>
      <c r="D2503" s="11">
        <f t="shared" si="78"/>
        <v>85.93</v>
      </c>
      <c r="F2503" s="803">
        <v>85.93</v>
      </c>
      <c r="G2503" s="803">
        <v>85.93</v>
      </c>
      <c r="H2503" t="b">
        <f t="shared" si="79"/>
        <v>1</v>
      </c>
    </row>
    <row r="2504" spans="1:8" ht="30" x14ac:dyDescent="0.25">
      <c r="A2504" s="6">
        <v>3737</v>
      </c>
      <c r="B2504" s="9" t="s">
        <v>21511</v>
      </c>
      <c r="C2504" s="6" t="s">
        <v>19398</v>
      </c>
      <c r="D2504" s="11">
        <f t="shared" si="78"/>
        <v>90.09</v>
      </c>
      <c r="F2504" s="802">
        <v>90.09</v>
      </c>
      <c r="G2504" s="802">
        <v>90.09</v>
      </c>
      <c r="H2504" t="b">
        <f t="shared" si="79"/>
        <v>1</v>
      </c>
    </row>
    <row r="2505" spans="1:8" ht="30" x14ac:dyDescent="0.25">
      <c r="A2505" s="4">
        <v>3738</v>
      </c>
      <c r="B2505" s="8" t="s">
        <v>21512</v>
      </c>
      <c r="C2505" s="4" t="s">
        <v>19398</v>
      </c>
      <c r="D2505" s="11">
        <f t="shared" si="78"/>
        <v>103.95</v>
      </c>
      <c r="F2505" s="803">
        <v>103.95</v>
      </c>
      <c r="G2505" s="803">
        <v>103.95</v>
      </c>
      <c r="H2505" t="b">
        <f t="shared" si="79"/>
        <v>1</v>
      </c>
    </row>
    <row r="2506" spans="1:8" ht="30" x14ac:dyDescent="0.25">
      <c r="A2506" s="6">
        <v>3747</v>
      </c>
      <c r="B2506" s="9" t="s">
        <v>21513</v>
      </c>
      <c r="C2506" s="6" t="s">
        <v>19398</v>
      </c>
      <c r="D2506" s="11">
        <f t="shared" si="78"/>
        <v>81.77</v>
      </c>
      <c r="F2506" s="802">
        <v>81.77</v>
      </c>
      <c r="G2506" s="802">
        <v>81.77</v>
      </c>
      <c r="H2506" t="b">
        <f t="shared" si="79"/>
        <v>1</v>
      </c>
    </row>
    <row r="2507" spans="1:8" ht="30" x14ac:dyDescent="0.25">
      <c r="A2507" s="4">
        <v>11649</v>
      </c>
      <c r="B2507" s="8" t="s">
        <v>21514</v>
      </c>
      <c r="C2507" s="4" t="s">
        <v>18997</v>
      </c>
      <c r="D2507" s="11">
        <f t="shared" si="78"/>
        <v>593.22</v>
      </c>
      <c r="F2507" s="803">
        <v>593.22</v>
      </c>
      <c r="G2507" s="803">
        <v>593.22</v>
      </c>
      <c r="H2507" t="b">
        <f t="shared" si="79"/>
        <v>1</v>
      </c>
    </row>
    <row r="2508" spans="1:8" ht="30" x14ac:dyDescent="0.25">
      <c r="A2508" s="6">
        <v>11650</v>
      </c>
      <c r="B2508" s="9" t="s">
        <v>21515</v>
      </c>
      <c r="C2508" s="6" t="s">
        <v>18997</v>
      </c>
      <c r="D2508" s="11">
        <f t="shared" si="78"/>
        <v>1011.12</v>
      </c>
      <c r="F2508" s="802">
        <v>1011.12</v>
      </c>
      <c r="G2508" s="802">
        <v>1011.12</v>
      </c>
      <c r="H2508" t="b">
        <f t="shared" si="79"/>
        <v>1</v>
      </c>
    </row>
    <row r="2509" spans="1:8" ht="30" x14ac:dyDescent="0.25">
      <c r="A2509" s="4">
        <v>3742</v>
      </c>
      <c r="B2509" s="8" t="s">
        <v>21516</v>
      </c>
      <c r="C2509" s="4" t="s">
        <v>19398</v>
      </c>
      <c r="D2509" s="11">
        <f t="shared" si="78"/>
        <v>107.83</v>
      </c>
      <c r="F2509" s="803">
        <v>107.83</v>
      </c>
      <c r="G2509" s="803">
        <v>107.83</v>
      </c>
      <c r="H2509" t="b">
        <f t="shared" si="79"/>
        <v>1</v>
      </c>
    </row>
    <row r="2510" spans="1:8" ht="30" x14ac:dyDescent="0.25">
      <c r="A2510" s="6">
        <v>3746</v>
      </c>
      <c r="B2510" s="9" t="s">
        <v>21517</v>
      </c>
      <c r="C2510" s="6" t="s">
        <v>19398</v>
      </c>
      <c r="D2510" s="11">
        <f t="shared" si="78"/>
        <v>125.9</v>
      </c>
      <c r="F2510" s="802">
        <v>125.9</v>
      </c>
      <c r="G2510" s="802">
        <v>125.9</v>
      </c>
      <c r="H2510" t="b">
        <f t="shared" si="79"/>
        <v>1</v>
      </c>
    </row>
    <row r="2511" spans="1:8" ht="30" x14ac:dyDescent="0.25">
      <c r="A2511" s="4">
        <v>21106</v>
      </c>
      <c r="B2511" s="8" t="s">
        <v>21518</v>
      </c>
      <c r="C2511" s="4" t="s">
        <v>19044</v>
      </c>
      <c r="D2511" s="11">
        <f t="shared" si="78"/>
        <v>32.119999999999997</v>
      </c>
      <c r="F2511" s="803">
        <v>32.119999999999997</v>
      </c>
      <c r="G2511" s="803">
        <v>32.119999999999997</v>
      </c>
      <c r="H2511" t="b">
        <f t="shared" si="79"/>
        <v>1</v>
      </c>
    </row>
    <row r="2512" spans="1:8" x14ac:dyDescent="0.25">
      <c r="A2512" s="6">
        <v>3753</v>
      </c>
      <c r="B2512" s="9" t="s">
        <v>21519</v>
      </c>
      <c r="C2512" s="6" t="s">
        <v>18997</v>
      </c>
      <c r="D2512" s="11">
        <f t="shared" si="78"/>
        <v>6.76</v>
      </c>
      <c r="F2512" s="802">
        <v>6.76</v>
      </c>
      <c r="G2512" s="802">
        <v>6.76</v>
      </c>
      <c r="H2512" t="b">
        <f t="shared" si="79"/>
        <v>1</v>
      </c>
    </row>
    <row r="2513" spans="1:8" x14ac:dyDescent="0.25">
      <c r="A2513" s="4">
        <v>39388</v>
      </c>
      <c r="B2513" s="8" t="s">
        <v>21520</v>
      </c>
      <c r="C2513" s="4" t="s">
        <v>18997</v>
      </c>
      <c r="D2513" s="11">
        <f t="shared" si="78"/>
        <v>4.9000000000000004</v>
      </c>
      <c r="F2513" s="803">
        <v>4.9000000000000004</v>
      </c>
      <c r="G2513" s="803">
        <v>4.9000000000000004</v>
      </c>
      <c r="H2513" t="b">
        <f t="shared" si="79"/>
        <v>1</v>
      </c>
    </row>
    <row r="2514" spans="1:8" x14ac:dyDescent="0.25">
      <c r="A2514" s="6">
        <v>39387</v>
      </c>
      <c r="B2514" s="9" t="s">
        <v>21521</v>
      </c>
      <c r="C2514" s="6" t="s">
        <v>18997</v>
      </c>
      <c r="D2514" s="11">
        <f t="shared" si="78"/>
        <v>7.65</v>
      </c>
      <c r="F2514" s="802">
        <v>7.65</v>
      </c>
      <c r="G2514" s="802">
        <v>7.65</v>
      </c>
      <c r="H2514" t="b">
        <f t="shared" si="79"/>
        <v>1</v>
      </c>
    </row>
    <row r="2515" spans="1:8" x14ac:dyDescent="0.25">
      <c r="A2515" s="4">
        <v>39386</v>
      </c>
      <c r="B2515" s="8" t="s">
        <v>21522</v>
      </c>
      <c r="C2515" s="4" t="s">
        <v>18997</v>
      </c>
      <c r="D2515" s="11">
        <f t="shared" si="78"/>
        <v>5.33</v>
      </c>
      <c r="F2515" s="803">
        <v>5.33</v>
      </c>
      <c r="G2515" s="803">
        <v>5.33</v>
      </c>
      <c r="H2515" t="b">
        <f t="shared" si="79"/>
        <v>1</v>
      </c>
    </row>
    <row r="2516" spans="1:8" x14ac:dyDescent="0.25">
      <c r="A2516" s="6">
        <v>38194</v>
      </c>
      <c r="B2516" s="9" t="s">
        <v>21523</v>
      </c>
      <c r="C2516" s="6" t="s">
        <v>18997</v>
      </c>
      <c r="D2516" s="11">
        <f t="shared" si="78"/>
        <v>3.99</v>
      </c>
      <c r="F2516" s="802">
        <v>3.99</v>
      </c>
      <c r="G2516" s="802">
        <v>3.99</v>
      </c>
      <c r="H2516" t="b">
        <f t="shared" si="79"/>
        <v>1</v>
      </c>
    </row>
    <row r="2517" spans="1:8" x14ac:dyDescent="0.25">
      <c r="A2517" s="4">
        <v>38193</v>
      </c>
      <c r="B2517" s="8" t="s">
        <v>21524</v>
      </c>
      <c r="C2517" s="4" t="s">
        <v>18997</v>
      </c>
      <c r="D2517" s="11">
        <f t="shared" si="78"/>
        <v>3.46</v>
      </c>
      <c r="F2517" s="803">
        <v>3.46</v>
      </c>
      <c r="G2517" s="803">
        <v>3.46</v>
      </c>
      <c r="H2517" t="b">
        <f t="shared" si="79"/>
        <v>1</v>
      </c>
    </row>
    <row r="2518" spans="1:8" x14ac:dyDescent="0.25">
      <c r="A2518" s="6">
        <v>3749</v>
      </c>
      <c r="B2518" s="9" t="s">
        <v>21525</v>
      </c>
      <c r="C2518" s="6" t="s">
        <v>18997</v>
      </c>
      <c r="D2518" s="11">
        <f t="shared" si="78"/>
        <v>31.79</v>
      </c>
      <c r="F2518" s="802">
        <v>31.79</v>
      </c>
      <c r="G2518" s="802">
        <v>31.79</v>
      </c>
      <c r="H2518" t="b">
        <f t="shared" si="79"/>
        <v>1</v>
      </c>
    </row>
    <row r="2519" spans="1:8" ht="30" x14ac:dyDescent="0.25">
      <c r="A2519" s="4">
        <v>746</v>
      </c>
      <c r="B2519" s="8" t="s">
        <v>21526</v>
      </c>
      <c r="C2519" s="4" t="s">
        <v>18997</v>
      </c>
      <c r="D2519" s="11">
        <f t="shared" si="78"/>
        <v>2749</v>
      </c>
      <c r="F2519" s="803">
        <v>2749</v>
      </c>
      <c r="G2519" s="803">
        <v>2749</v>
      </c>
      <c r="H2519" t="b">
        <f t="shared" si="79"/>
        <v>1</v>
      </c>
    </row>
    <row r="2520" spans="1:8" x14ac:dyDescent="0.25">
      <c r="A2520" s="6">
        <v>20269</v>
      </c>
      <c r="B2520" s="9" t="s">
        <v>21527</v>
      </c>
      <c r="C2520" s="6" t="s">
        <v>18997</v>
      </c>
      <c r="D2520" s="11">
        <f t="shared" si="78"/>
        <v>90.33</v>
      </c>
      <c r="F2520" s="802">
        <v>90.33</v>
      </c>
      <c r="G2520" s="802">
        <v>90.33</v>
      </c>
      <c r="H2520" t="b">
        <f t="shared" si="79"/>
        <v>1</v>
      </c>
    </row>
    <row r="2521" spans="1:8" x14ac:dyDescent="0.25">
      <c r="A2521" s="4">
        <v>20270</v>
      </c>
      <c r="B2521" s="8" t="s">
        <v>21528</v>
      </c>
      <c r="C2521" s="4" t="s">
        <v>18997</v>
      </c>
      <c r="D2521" s="11">
        <f t="shared" si="78"/>
        <v>99.81</v>
      </c>
      <c r="F2521" s="803">
        <v>99.81</v>
      </c>
      <c r="G2521" s="803">
        <v>99.81</v>
      </c>
      <c r="H2521" t="b">
        <f t="shared" si="79"/>
        <v>1</v>
      </c>
    </row>
    <row r="2522" spans="1:8" x14ac:dyDescent="0.25">
      <c r="A2522" s="6">
        <v>11696</v>
      </c>
      <c r="B2522" s="9" t="s">
        <v>21529</v>
      </c>
      <c r="C2522" s="6" t="s">
        <v>18997</v>
      </c>
      <c r="D2522" s="11">
        <f t="shared" si="78"/>
        <v>159.77000000000001</v>
      </c>
      <c r="F2522" s="802">
        <v>159.77000000000001</v>
      </c>
      <c r="G2522" s="802">
        <v>159.77000000000001</v>
      </c>
      <c r="H2522" t="b">
        <f t="shared" si="79"/>
        <v>1</v>
      </c>
    </row>
    <row r="2523" spans="1:8" x14ac:dyDescent="0.25">
      <c r="A2523" s="4">
        <v>10427</v>
      </c>
      <c r="B2523" s="8" t="s">
        <v>21530</v>
      </c>
      <c r="C2523" s="4" t="s">
        <v>18997</v>
      </c>
      <c r="D2523" s="11">
        <f t="shared" si="78"/>
        <v>447.11</v>
      </c>
      <c r="F2523" s="803">
        <v>447.11</v>
      </c>
      <c r="G2523" s="803">
        <v>447.11</v>
      </c>
      <c r="H2523" t="b">
        <f t="shared" si="79"/>
        <v>1</v>
      </c>
    </row>
    <row r="2524" spans="1:8" x14ac:dyDescent="0.25">
      <c r="A2524" s="6">
        <v>10428</v>
      </c>
      <c r="B2524" s="9" t="s">
        <v>21531</v>
      </c>
      <c r="C2524" s="6" t="s">
        <v>18997</v>
      </c>
      <c r="D2524" s="11">
        <f t="shared" si="78"/>
        <v>460.66</v>
      </c>
      <c r="F2524" s="802">
        <v>460.66</v>
      </c>
      <c r="G2524" s="802">
        <v>460.66</v>
      </c>
      <c r="H2524" t="b">
        <f t="shared" si="79"/>
        <v>1</v>
      </c>
    </row>
    <row r="2525" spans="1:8" x14ac:dyDescent="0.25">
      <c r="A2525" s="4">
        <v>36521</v>
      </c>
      <c r="B2525" s="8" t="s">
        <v>21532</v>
      </c>
      <c r="C2525" s="4" t="s">
        <v>18997</v>
      </c>
      <c r="D2525" s="11">
        <f t="shared" si="78"/>
        <v>143.72999999999999</v>
      </c>
      <c r="F2525" s="803">
        <v>143.72999999999999</v>
      </c>
      <c r="G2525" s="803">
        <v>143.72999999999999</v>
      </c>
      <c r="H2525" t="b">
        <f t="shared" si="79"/>
        <v>1</v>
      </c>
    </row>
    <row r="2526" spans="1:8" x14ac:dyDescent="0.25">
      <c r="A2526" s="6">
        <v>36794</v>
      </c>
      <c r="B2526" s="9" t="s">
        <v>21533</v>
      </c>
      <c r="C2526" s="6" t="s">
        <v>18997</v>
      </c>
      <c r="D2526" s="11">
        <f t="shared" si="78"/>
        <v>153.01</v>
      </c>
      <c r="F2526" s="802">
        <v>153.01</v>
      </c>
      <c r="G2526" s="802">
        <v>153.01</v>
      </c>
      <c r="H2526" t="b">
        <f t="shared" si="79"/>
        <v>1</v>
      </c>
    </row>
    <row r="2527" spans="1:8" x14ac:dyDescent="0.25">
      <c r="A2527" s="4">
        <v>10426</v>
      </c>
      <c r="B2527" s="8" t="s">
        <v>21534</v>
      </c>
      <c r="C2527" s="4" t="s">
        <v>18997</v>
      </c>
      <c r="D2527" s="11">
        <f t="shared" si="78"/>
        <v>171.34</v>
      </c>
      <c r="F2527" s="803">
        <v>171.34</v>
      </c>
      <c r="G2527" s="803">
        <v>171.34</v>
      </c>
      <c r="H2527" t="b">
        <f t="shared" si="79"/>
        <v>1</v>
      </c>
    </row>
    <row r="2528" spans="1:8" x14ac:dyDescent="0.25">
      <c r="A2528" s="6">
        <v>10425</v>
      </c>
      <c r="B2528" s="9" t="s">
        <v>21535</v>
      </c>
      <c r="C2528" s="6" t="s">
        <v>18997</v>
      </c>
      <c r="D2528" s="11">
        <f t="shared" si="78"/>
        <v>86.92</v>
      </c>
      <c r="F2528" s="802">
        <v>86.92</v>
      </c>
      <c r="G2528" s="802">
        <v>86.92</v>
      </c>
      <c r="H2528" t="b">
        <f t="shared" si="79"/>
        <v>1</v>
      </c>
    </row>
    <row r="2529" spans="1:8" x14ac:dyDescent="0.25">
      <c r="A2529" s="4">
        <v>10431</v>
      </c>
      <c r="B2529" s="8" t="s">
        <v>21536</v>
      </c>
      <c r="C2529" s="4" t="s">
        <v>18997</v>
      </c>
      <c r="D2529" s="11">
        <f t="shared" si="78"/>
        <v>297.60000000000002</v>
      </c>
      <c r="F2529" s="803">
        <v>297.60000000000002</v>
      </c>
      <c r="G2529" s="803">
        <v>297.60000000000002</v>
      </c>
      <c r="H2529" t="b">
        <f t="shared" si="79"/>
        <v>1</v>
      </c>
    </row>
    <row r="2530" spans="1:8" x14ac:dyDescent="0.25">
      <c r="A2530" s="6">
        <v>10429</v>
      </c>
      <c r="B2530" s="9" t="s">
        <v>21537</v>
      </c>
      <c r="C2530" s="6" t="s">
        <v>18997</v>
      </c>
      <c r="D2530" s="11">
        <f t="shared" si="78"/>
        <v>146.81</v>
      </c>
      <c r="F2530" s="802">
        <v>146.81</v>
      </c>
      <c r="G2530" s="802">
        <v>146.81</v>
      </c>
      <c r="H2530" t="b">
        <f t="shared" si="79"/>
        <v>1</v>
      </c>
    </row>
    <row r="2531" spans="1:8" x14ac:dyDescent="0.25">
      <c r="A2531" s="4">
        <v>10853</v>
      </c>
      <c r="B2531" s="8" t="s">
        <v>21538</v>
      </c>
      <c r="C2531" s="4" t="s">
        <v>18997</v>
      </c>
      <c r="D2531" s="11">
        <f t="shared" si="78"/>
        <v>126.06</v>
      </c>
      <c r="F2531" s="803">
        <v>126.06</v>
      </c>
      <c r="G2531" s="803">
        <v>126.06</v>
      </c>
      <c r="H2531" t="b">
        <f t="shared" si="79"/>
        <v>1</v>
      </c>
    </row>
    <row r="2532" spans="1:8" x14ac:dyDescent="0.25">
      <c r="A2532" s="6">
        <v>5093</v>
      </c>
      <c r="B2532" s="9" t="s">
        <v>21539</v>
      </c>
      <c r="C2532" s="6" t="s">
        <v>19412</v>
      </c>
      <c r="D2532" s="11">
        <f t="shared" si="78"/>
        <v>19.89</v>
      </c>
      <c r="F2532" s="802">
        <v>19.89</v>
      </c>
      <c r="G2532" s="802">
        <v>19.89</v>
      </c>
      <c r="H2532" t="b">
        <f t="shared" si="79"/>
        <v>1</v>
      </c>
    </row>
    <row r="2533" spans="1:8" x14ac:dyDescent="0.25">
      <c r="A2533" s="4">
        <v>44331</v>
      </c>
      <c r="B2533" s="8" t="s">
        <v>21540</v>
      </c>
      <c r="C2533" s="4" t="s">
        <v>19046</v>
      </c>
      <c r="D2533" s="11">
        <f t="shared" si="78"/>
        <v>52.07</v>
      </c>
      <c r="F2533" s="803">
        <v>52.07</v>
      </c>
      <c r="G2533" s="803">
        <v>52.07</v>
      </c>
      <c r="H2533" t="b">
        <f t="shared" si="79"/>
        <v>1</v>
      </c>
    </row>
    <row r="2534" spans="1:8" ht="30" x14ac:dyDescent="0.25">
      <c r="A2534" s="6">
        <v>37768</v>
      </c>
      <c r="B2534" s="9" t="s">
        <v>21541</v>
      </c>
      <c r="C2534" s="6" t="s">
        <v>18997</v>
      </c>
      <c r="D2534" s="11">
        <f t="shared" si="78"/>
        <v>295000</v>
      </c>
      <c r="F2534" s="802">
        <v>295000</v>
      </c>
      <c r="G2534" s="802">
        <v>295000</v>
      </c>
      <c r="H2534" t="b">
        <f t="shared" si="79"/>
        <v>1</v>
      </c>
    </row>
    <row r="2535" spans="1:8" x14ac:dyDescent="0.25">
      <c r="A2535" s="4">
        <v>37773</v>
      </c>
      <c r="B2535" s="8" t="s">
        <v>21542</v>
      </c>
      <c r="C2535" s="4" t="s">
        <v>18997</v>
      </c>
      <c r="D2535" s="11">
        <f t="shared" si="78"/>
        <v>250504.73</v>
      </c>
      <c r="F2535" s="803">
        <v>250504.73</v>
      </c>
      <c r="G2535" s="803">
        <v>250504.73</v>
      </c>
      <c r="H2535" t="b">
        <f t="shared" si="79"/>
        <v>1</v>
      </c>
    </row>
    <row r="2536" spans="1:8" x14ac:dyDescent="0.25">
      <c r="A2536" s="6">
        <v>37769</v>
      </c>
      <c r="B2536" s="9" t="s">
        <v>21543</v>
      </c>
      <c r="C2536" s="6" t="s">
        <v>18997</v>
      </c>
      <c r="D2536" s="11">
        <f t="shared" si="78"/>
        <v>419376.48</v>
      </c>
      <c r="F2536" s="802">
        <v>419376.48</v>
      </c>
      <c r="G2536" s="802">
        <v>419376.48</v>
      </c>
      <c r="H2536" t="b">
        <f t="shared" si="79"/>
        <v>1</v>
      </c>
    </row>
    <row r="2537" spans="1:8" x14ac:dyDescent="0.25">
      <c r="A2537" s="4">
        <v>37770</v>
      </c>
      <c r="B2537" s="8" t="s">
        <v>21544</v>
      </c>
      <c r="C2537" s="4" t="s">
        <v>18997</v>
      </c>
      <c r="D2537" s="11">
        <f t="shared" si="78"/>
        <v>711748.8</v>
      </c>
      <c r="F2537" s="803">
        <v>711748.8</v>
      </c>
      <c r="G2537" s="803">
        <v>711748.8</v>
      </c>
      <c r="H2537" t="b">
        <f t="shared" si="79"/>
        <v>1</v>
      </c>
    </row>
    <row r="2538" spans="1:8" x14ac:dyDescent="0.25">
      <c r="A2538" s="6">
        <v>38382</v>
      </c>
      <c r="B2538" s="9" t="s">
        <v>21545</v>
      </c>
      <c r="C2538" s="6" t="s">
        <v>18997</v>
      </c>
      <c r="D2538" s="11">
        <f t="shared" si="78"/>
        <v>14.72</v>
      </c>
      <c r="F2538" s="802">
        <v>14.72</v>
      </c>
      <c r="G2538" s="802">
        <v>14.72</v>
      </c>
      <c r="H2538" t="b">
        <f t="shared" si="79"/>
        <v>1</v>
      </c>
    </row>
    <row r="2539" spans="1:8" x14ac:dyDescent="0.25">
      <c r="A2539" s="4">
        <v>38383</v>
      </c>
      <c r="B2539" s="8" t="s">
        <v>21546</v>
      </c>
      <c r="C2539" s="4" t="s">
        <v>18997</v>
      </c>
      <c r="D2539" s="11">
        <f t="shared" si="78"/>
        <v>2.75</v>
      </c>
      <c r="F2539" s="803">
        <v>2.75</v>
      </c>
      <c r="G2539" s="803">
        <v>2.75</v>
      </c>
      <c r="H2539" t="b">
        <f t="shared" si="79"/>
        <v>1</v>
      </c>
    </row>
    <row r="2540" spans="1:8" x14ac:dyDescent="0.25">
      <c r="A2540" s="6">
        <v>3768</v>
      </c>
      <c r="B2540" s="9" t="s">
        <v>21547</v>
      </c>
      <c r="C2540" s="6" t="s">
        <v>18997</v>
      </c>
      <c r="D2540" s="11">
        <f t="shared" si="78"/>
        <v>2.66</v>
      </c>
      <c r="F2540" s="802">
        <v>2.66</v>
      </c>
      <c r="G2540" s="802">
        <v>2.66</v>
      </c>
      <c r="H2540" t="b">
        <f t="shared" si="79"/>
        <v>1</v>
      </c>
    </row>
    <row r="2541" spans="1:8" x14ac:dyDescent="0.25">
      <c r="A2541" s="4">
        <v>3767</v>
      </c>
      <c r="B2541" s="8" t="s">
        <v>21548</v>
      </c>
      <c r="C2541" s="4" t="s">
        <v>18997</v>
      </c>
      <c r="D2541" s="11">
        <f t="shared" si="78"/>
        <v>0.89</v>
      </c>
      <c r="F2541" s="803">
        <v>0.89</v>
      </c>
      <c r="G2541" s="803">
        <v>0.89</v>
      </c>
      <c r="H2541" t="b">
        <f t="shared" si="79"/>
        <v>1</v>
      </c>
    </row>
    <row r="2542" spans="1:8" x14ac:dyDescent="0.25">
      <c r="A2542" s="6">
        <v>13192</v>
      </c>
      <c r="B2542" s="9" t="s">
        <v>21549</v>
      </c>
      <c r="C2542" s="6" t="s">
        <v>18997</v>
      </c>
      <c r="D2542" s="11">
        <f t="shared" si="78"/>
        <v>6545.57</v>
      </c>
      <c r="F2542" s="802">
        <v>6545.57</v>
      </c>
      <c r="G2542" s="802">
        <v>6545.57</v>
      </c>
      <c r="H2542" t="b">
        <f t="shared" si="79"/>
        <v>1</v>
      </c>
    </row>
    <row r="2543" spans="1:8" x14ac:dyDescent="0.25">
      <c r="A2543" s="4">
        <v>38413</v>
      </c>
      <c r="B2543" s="8" t="s">
        <v>21550</v>
      </c>
      <c r="C2543" s="4" t="s">
        <v>18997</v>
      </c>
      <c r="D2543" s="11">
        <f t="shared" si="78"/>
        <v>1082.54</v>
      </c>
      <c r="F2543" s="803">
        <v>1082.54</v>
      </c>
      <c r="G2543" s="803">
        <v>1082.54</v>
      </c>
      <c r="H2543" t="b">
        <f t="shared" si="79"/>
        <v>1</v>
      </c>
    </row>
    <row r="2544" spans="1:8" ht="30" x14ac:dyDescent="0.25">
      <c r="A2544" s="6">
        <v>42440</v>
      </c>
      <c r="B2544" s="9" t="s">
        <v>21551</v>
      </c>
      <c r="C2544" s="6" t="s">
        <v>18997</v>
      </c>
      <c r="D2544" s="11">
        <f t="shared" si="78"/>
        <v>1235.9100000000001</v>
      </c>
      <c r="F2544" s="802">
        <v>1235.9100000000001</v>
      </c>
      <c r="G2544" s="802">
        <v>1235.9100000000001</v>
      </c>
      <c r="H2544" t="b">
        <f t="shared" si="79"/>
        <v>1</v>
      </c>
    </row>
    <row r="2545" spans="1:8" ht="45" x14ac:dyDescent="0.25">
      <c r="A2545" s="4">
        <v>20193</v>
      </c>
      <c r="B2545" s="8" t="s">
        <v>21552</v>
      </c>
      <c r="C2545" s="4" t="s">
        <v>1352</v>
      </c>
      <c r="D2545" s="11">
        <f t="shared" si="78"/>
        <v>31.5</v>
      </c>
      <c r="F2545" s="803">
        <v>31.5</v>
      </c>
      <c r="G2545" s="803">
        <v>31.5</v>
      </c>
      <c r="H2545" t="b">
        <f t="shared" si="79"/>
        <v>1</v>
      </c>
    </row>
    <row r="2546" spans="1:8" ht="45" x14ac:dyDescent="0.25">
      <c r="A2546" s="6">
        <v>10527</v>
      </c>
      <c r="B2546" s="9" t="s">
        <v>21553</v>
      </c>
      <c r="C2546" s="6" t="s">
        <v>21554</v>
      </c>
      <c r="D2546" s="11">
        <f t="shared" si="78"/>
        <v>42</v>
      </c>
      <c r="F2546" s="802">
        <v>42</v>
      </c>
      <c r="G2546" s="802">
        <v>42</v>
      </c>
      <c r="H2546" t="b">
        <f t="shared" si="79"/>
        <v>1</v>
      </c>
    </row>
    <row r="2547" spans="1:8" ht="30" x14ac:dyDescent="0.25">
      <c r="A2547" s="4">
        <v>41805</v>
      </c>
      <c r="B2547" s="8" t="s">
        <v>21555</v>
      </c>
      <c r="C2547" s="4" t="s">
        <v>19145</v>
      </c>
      <c r="D2547" s="11">
        <f t="shared" si="78"/>
        <v>1207.5</v>
      </c>
      <c r="F2547" s="803">
        <v>1207.5</v>
      </c>
      <c r="G2547" s="803">
        <v>1207.5</v>
      </c>
      <c r="H2547" t="b">
        <f t="shared" si="79"/>
        <v>1</v>
      </c>
    </row>
    <row r="2548" spans="1:8" x14ac:dyDescent="0.25">
      <c r="A2548" s="6">
        <v>40271</v>
      </c>
      <c r="B2548" s="9" t="s">
        <v>21556</v>
      </c>
      <c r="C2548" s="6" t="s">
        <v>7755</v>
      </c>
      <c r="D2548" s="11">
        <f t="shared" si="78"/>
        <v>32.15</v>
      </c>
      <c r="F2548" s="802">
        <v>32.15</v>
      </c>
      <c r="G2548" s="802">
        <v>32.15</v>
      </c>
      <c r="H2548" t="b">
        <f t="shared" si="79"/>
        <v>1</v>
      </c>
    </row>
    <row r="2549" spans="1:8" x14ac:dyDescent="0.25">
      <c r="A2549" s="4">
        <v>40287</v>
      </c>
      <c r="B2549" s="8" t="s">
        <v>21557</v>
      </c>
      <c r="C2549" s="4" t="s">
        <v>19145</v>
      </c>
      <c r="D2549" s="11">
        <f t="shared" si="78"/>
        <v>12.37</v>
      </c>
      <c r="F2549" s="803">
        <v>12.37</v>
      </c>
      <c r="G2549" s="803">
        <v>12.37</v>
      </c>
      <c r="H2549" t="b">
        <f t="shared" si="79"/>
        <v>1</v>
      </c>
    </row>
    <row r="2550" spans="1:8" ht="45" x14ac:dyDescent="0.25">
      <c r="A2550" s="6">
        <v>4084</v>
      </c>
      <c r="B2550" s="9" t="s">
        <v>21558</v>
      </c>
      <c r="C2550" s="6" t="s">
        <v>19143</v>
      </c>
      <c r="D2550" s="11">
        <f t="shared" si="78"/>
        <v>2.88</v>
      </c>
      <c r="F2550" s="802">
        <v>2.88</v>
      </c>
      <c r="G2550" s="802">
        <v>2.88</v>
      </c>
      <c r="H2550" t="b">
        <f t="shared" si="79"/>
        <v>1</v>
      </c>
    </row>
    <row r="2551" spans="1:8" ht="45" x14ac:dyDescent="0.25">
      <c r="A2551" s="4">
        <v>743</v>
      </c>
      <c r="B2551" s="8" t="s">
        <v>21559</v>
      </c>
      <c r="C2551" s="4" t="s">
        <v>19143</v>
      </c>
      <c r="D2551" s="11">
        <f t="shared" si="78"/>
        <v>2.88</v>
      </c>
      <c r="F2551" s="803">
        <v>2.88</v>
      </c>
      <c r="G2551" s="803">
        <v>2.88</v>
      </c>
      <c r="H2551" t="b">
        <f t="shared" si="79"/>
        <v>1</v>
      </c>
    </row>
    <row r="2552" spans="1:8" ht="45" x14ac:dyDescent="0.25">
      <c r="A2552" s="6">
        <v>40293</v>
      </c>
      <c r="B2552" s="9" t="s">
        <v>21560</v>
      </c>
      <c r="C2552" s="6" t="s">
        <v>19143</v>
      </c>
      <c r="D2552" s="11">
        <f t="shared" si="78"/>
        <v>3.45</v>
      </c>
      <c r="F2552" s="802">
        <v>3.45</v>
      </c>
      <c r="G2552" s="802">
        <v>3.45</v>
      </c>
      <c r="H2552" t="b">
        <f t="shared" si="79"/>
        <v>1</v>
      </c>
    </row>
    <row r="2553" spans="1:8" ht="45" x14ac:dyDescent="0.25">
      <c r="A2553" s="4">
        <v>40294</v>
      </c>
      <c r="B2553" s="8" t="s">
        <v>21561</v>
      </c>
      <c r="C2553" s="4" t="s">
        <v>19143</v>
      </c>
      <c r="D2553" s="11">
        <f t="shared" si="78"/>
        <v>2.88</v>
      </c>
      <c r="F2553" s="803">
        <v>2.88</v>
      </c>
      <c r="G2553" s="803">
        <v>2.88</v>
      </c>
      <c r="H2553" t="b">
        <f t="shared" si="79"/>
        <v>1</v>
      </c>
    </row>
    <row r="2554" spans="1:8" ht="45" x14ac:dyDescent="0.25">
      <c r="A2554" s="6">
        <v>4085</v>
      </c>
      <c r="B2554" s="9" t="s">
        <v>21562</v>
      </c>
      <c r="C2554" s="6" t="s">
        <v>19143</v>
      </c>
      <c r="D2554" s="11">
        <f t="shared" si="78"/>
        <v>4.03</v>
      </c>
      <c r="F2554" s="802">
        <v>4.03</v>
      </c>
      <c r="G2554" s="802">
        <v>4.03</v>
      </c>
      <c r="H2554" t="b">
        <f t="shared" si="79"/>
        <v>1</v>
      </c>
    </row>
    <row r="2555" spans="1:8" ht="30" x14ac:dyDescent="0.25">
      <c r="A2555" s="4">
        <v>10779</v>
      </c>
      <c r="B2555" s="8" t="s">
        <v>21563</v>
      </c>
      <c r="C2555" s="4" t="s">
        <v>19145</v>
      </c>
      <c r="D2555" s="11">
        <f t="shared" si="78"/>
        <v>1040.6199999999999</v>
      </c>
      <c r="F2555" s="803">
        <v>1040.6199999999999</v>
      </c>
      <c r="G2555" s="803">
        <v>1040.6199999999999</v>
      </c>
      <c r="H2555" t="b">
        <f t="shared" si="79"/>
        <v>1</v>
      </c>
    </row>
    <row r="2556" spans="1:8" ht="30" x14ac:dyDescent="0.25">
      <c r="A2556" s="6">
        <v>10777</v>
      </c>
      <c r="B2556" s="9" t="s">
        <v>21564</v>
      </c>
      <c r="C2556" s="6" t="s">
        <v>19145</v>
      </c>
      <c r="D2556" s="11">
        <f t="shared" si="78"/>
        <v>945.23</v>
      </c>
      <c r="F2556" s="802">
        <v>945.23</v>
      </c>
      <c r="G2556" s="802">
        <v>945.23</v>
      </c>
      <c r="H2556" t="b">
        <f t="shared" si="79"/>
        <v>1</v>
      </c>
    </row>
    <row r="2557" spans="1:8" ht="30" x14ac:dyDescent="0.25">
      <c r="A2557" s="4">
        <v>10775</v>
      </c>
      <c r="B2557" s="8" t="s">
        <v>21565</v>
      </c>
      <c r="C2557" s="4" t="s">
        <v>19145</v>
      </c>
      <c r="D2557" s="11">
        <f t="shared" si="78"/>
        <v>832.5</v>
      </c>
      <c r="F2557" s="803">
        <v>832.5</v>
      </c>
      <c r="G2557" s="803">
        <v>832.5</v>
      </c>
      <c r="H2557" t="b">
        <f t="shared" si="79"/>
        <v>1</v>
      </c>
    </row>
    <row r="2558" spans="1:8" ht="30" x14ac:dyDescent="0.25">
      <c r="A2558" s="6">
        <v>10776</v>
      </c>
      <c r="B2558" s="9" t="s">
        <v>21566</v>
      </c>
      <c r="C2558" s="6" t="s">
        <v>19145</v>
      </c>
      <c r="D2558" s="11">
        <f t="shared" si="78"/>
        <v>650.39</v>
      </c>
      <c r="F2558" s="802">
        <v>650.39</v>
      </c>
      <c r="G2558" s="802">
        <v>650.39</v>
      </c>
      <c r="H2558" t="b">
        <f t="shared" si="79"/>
        <v>1</v>
      </c>
    </row>
    <row r="2559" spans="1:8" ht="30" x14ac:dyDescent="0.25">
      <c r="A2559" s="4">
        <v>10778</v>
      </c>
      <c r="B2559" s="8" t="s">
        <v>21567</v>
      </c>
      <c r="C2559" s="4" t="s">
        <v>19145</v>
      </c>
      <c r="D2559" s="11">
        <f t="shared" si="78"/>
        <v>1040.6199999999999</v>
      </c>
      <c r="F2559" s="803">
        <v>1040.6199999999999</v>
      </c>
      <c r="G2559" s="803">
        <v>1040.6199999999999</v>
      </c>
      <c r="H2559" t="b">
        <f t="shared" si="79"/>
        <v>1</v>
      </c>
    </row>
    <row r="2560" spans="1:8" ht="30" x14ac:dyDescent="0.25">
      <c r="A2560" s="6">
        <v>40339</v>
      </c>
      <c r="B2560" s="9" t="s">
        <v>21568</v>
      </c>
      <c r="C2560" s="6" t="s">
        <v>7755</v>
      </c>
      <c r="D2560" s="11">
        <f t="shared" si="78"/>
        <v>11.27</v>
      </c>
      <c r="F2560" s="802">
        <v>11.27</v>
      </c>
      <c r="G2560" s="802">
        <v>11.27</v>
      </c>
      <c r="H2560" t="b">
        <f t="shared" si="79"/>
        <v>1</v>
      </c>
    </row>
    <row r="2561" spans="1:8" ht="30" x14ac:dyDescent="0.25">
      <c r="A2561" s="4">
        <v>10749</v>
      </c>
      <c r="B2561" s="8" t="s">
        <v>21569</v>
      </c>
      <c r="C2561" s="4" t="s">
        <v>7755</v>
      </c>
      <c r="D2561" s="11">
        <f t="shared" si="78"/>
        <v>37.270000000000003</v>
      </c>
      <c r="F2561" s="803">
        <v>37.270000000000003</v>
      </c>
      <c r="G2561" s="803">
        <v>37.270000000000003</v>
      </c>
      <c r="H2561" t="b">
        <f t="shared" si="79"/>
        <v>1</v>
      </c>
    </row>
    <row r="2562" spans="1:8" x14ac:dyDescent="0.25">
      <c r="A2562" s="6">
        <v>40290</v>
      </c>
      <c r="B2562" s="9" t="s">
        <v>21570</v>
      </c>
      <c r="C2562" s="6" t="s">
        <v>7755</v>
      </c>
      <c r="D2562" s="11">
        <f t="shared" si="78"/>
        <v>20.16</v>
      </c>
      <c r="F2562" s="802">
        <v>20.16</v>
      </c>
      <c r="G2562" s="802">
        <v>20.16</v>
      </c>
      <c r="H2562" t="b">
        <f t="shared" si="79"/>
        <v>1</v>
      </c>
    </row>
    <row r="2563" spans="1:8" x14ac:dyDescent="0.25">
      <c r="A2563" s="4">
        <v>3346</v>
      </c>
      <c r="B2563" s="8" t="s">
        <v>21571</v>
      </c>
      <c r="C2563" s="4" t="s">
        <v>19143</v>
      </c>
      <c r="D2563" s="11">
        <f t="shared" ref="D2563:D2626" si="80">IF($J$2=$F$1,F2563,G2563)</f>
        <v>19.309999999999999</v>
      </c>
      <c r="F2563" s="803">
        <v>19.309999999999999</v>
      </c>
      <c r="G2563" s="803">
        <v>19.309999999999999</v>
      </c>
      <c r="H2563" t="b">
        <f t="shared" ref="H2563:H2626" si="81">F2563=G2563</f>
        <v>1</v>
      </c>
    </row>
    <row r="2564" spans="1:8" x14ac:dyDescent="0.25">
      <c r="A2564" s="6">
        <v>3348</v>
      </c>
      <c r="B2564" s="9" t="s">
        <v>21572</v>
      </c>
      <c r="C2564" s="6" t="s">
        <v>19143</v>
      </c>
      <c r="D2564" s="11">
        <f t="shared" si="80"/>
        <v>23.1</v>
      </c>
      <c r="F2564" s="802">
        <v>23.1</v>
      </c>
      <c r="G2564" s="802">
        <v>23.1</v>
      </c>
      <c r="H2564" t="b">
        <f t="shared" si="81"/>
        <v>1</v>
      </c>
    </row>
    <row r="2565" spans="1:8" x14ac:dyDescent="0.25">
      <c r="A2565" s="4">
        <v>39833</v>
      </c>
      <c r="B2565" s="8" t="s">
        <v>21573</v>
      </c>
      <c r="C2565" s="4" t="s">
        <v>19143</v>
      </c>
      <c r="D2565" s="11">
        <f t="shared" si="80"/>
        <v>31.64</v>
      </c>
      <c r="F2565" s="803">
        <v>31.64</v>
      </c>
      <c r="G2565" s="803">
        <v>31.64</v>
      </c>
      <c r="H2565" t="b">
        <f t="shared" si="81"/>
        <v>1</v>
      </c>
    </row>
    <row r="2566" spans="1:8" x14ac:dyDescent="0.25">
      <c r="A2566" s="6">
        <v>7252</v>
      </c>
      <c r="B2566" s="9" t="s">
        <v>21574</v>
      </c>
      <c r="C2566" s="6" t="s">
        <v>19143</v>
      </c>
      <c r="D2566" s="11">
        <f t="shared" si="80"/>
        <v>2.36</v>
      </c>
      <c r="F2566" s="802">
        <v>2.36</v>
      </c>
      <c r="G2566" s="802">
        <v>2.36</v>
      </c>
      <c r="H2566" t="b">
        <f t="shared" si="81"/>
        <v>1</v>
      </c>
    </row>
    <row r="2567" spans="1:8" x14ac:dyDescent="0.25">
      <c r="A2567" s="4">
        <v>7247</v>
      </c>
      <c r="B2567" s="8" t="s">
        <v>21575</v>
      </c>
      <c r="C2567" s="4" t="s">
        <v>19143</v>
      </c>
      <c r="D2567" s="11">
        <f t="shared" si="80"/>
        <v>2.36</v>
      </c>
      <c r="F2567" s="803">
        <v>2.36</v>
      </c>
      <c r="G2567" s="803">
        <v>2.36</v>
      </c>
      <c r="H2567" t="b">
        <f t="shared" si="81"/>
        <v>1</v>
      </c>
    </row>
    <row r="2568" spans="1:8" ht="30" x14ac:dyDescent="0.25">
      <c r="A2568" s="6">
        <v>40291</v>
      </c>
      <c r="B2568" s="9" t="s">
        <v>21576</v>
      </c>
      <c r="C2568" s="6" t="s">
        <v>7755</v>
      </c>
      <c r="D2568" s="11">
        <f t="shared" si="80"/>
        <v>1050</v>
      </c>
      <c r="F2568" s="802">
        <v>1050</v>
      </c>
      <c r="G2568" s="802">
        <v>1050</v>
      </c>
      <c r="H2568" t="b">
        <f t="shared" si="81"/>
        <v>1</v>
      </c>
    </row>
    <row r="2569" spans="1:8" ht="30" x14ac:dyDescent="0.25">
      <c r="A2569" s="4">
        <v>40275</v>
      </c>
      <c r="B2569" s="8" t="s">
        <v>21577</v>
      </c>
      <c r="C2569" s="4" t="s">
        <v>7755</v>
      </c>
      <c r="D2569" s="11">
        <f t="shared" si="80"/>
        <v>33.6</v>
      </c>
      <c r="F2569" s="803">
        <v>33.6</v>
      </c>
      <c r="G2569" s="803">
        <v>33.6</v>
      </c>
      <c r="H2569" t="b">
        <f t="shared" si="81"/>
        <v>1</v>
      </c>
    </row>
    <row r="2570" spans="1:8" x14ac:dyDescent="0.25">
      <c r="A2570" s="6">
        <v>42408</v>
      </c>
      <c r="B2570" s="9" t="s">
        <v>21578</v>
      </c>
      <c r="C2570" s="6" t="s">
        <v>19398</v>
      </c>
      <c r="D2570" s="11">
        <f t="shared" si="80"/>
        <v>2.31</v>
      </c>
      <c r="F2570" s="802">
        <v>2.31</v>
      </c>
      <c r="G2570" s="802">
        <v>2.31</v>
      </c>
      <c r="H2570" t="b">
        <f t="shared" si="81"/>
        <v>1</v>
      </c>
    </row>
    <row r="2571" spans="1:8" x14ac:dyDescent="0.25">
      <c r="A2571" s="4">
        <v>3777</v>
      </c>
      <c r="B2571" s="8" t="s">
        <v>21579</v>
      </c>
      <c r="C2571" s="4" t="s">
        <v>19398</v>
      </c>
      <c r="D2571" s="11">
        <f t="shared" si="80"/>
        <v>1.67</v>
      </c>
      <c r="F2571" s="803">
        <v>1.67</v>
      </c>
      <c r="G2571" s="803">
        <v>1.67</v>
      </c>
      <c r="H2571" t="b">
        <f t="shared" si="81"/>
        <v>1</v>
      </c>
    </row>
    <row r="2572" spans="1:8" x14ac:dyDescent="0.25">
      <c r="A2572" s="6">
        <v>44699</v>
      </c>
      <c r="B2572" s="9" t="s">
        <v>21580</v>
      </c>
      <c r="C2572" s="6" t="s">
        <v>19044</v>
      </c>
      <c r="D2572" s="11">
        <f t="shared" si="80"/>
        <v>48.14</v>
      </c>
      <c r="F2572" s="802">
        <v>48.14</v>
      </c>
      <c r="G2572" s="802">
        <v>48.14</v>
      </c>
      <c r="H2572" t="b">
        <f t="shared" si="81"/>
        <v>1</v>
      </c>
    </row>
    <row r="2573" spans="1:8" x14ac:dyDescent="0.25">
      <c r="A2573" s="4">
        <v>3798</v>
      </c>
      <c r="B2573" s="8" t="s">
        <v>21581</v>
      </c>
      <c r="C2573" s="4" t="s">
        <v>18997</v>
      </c>
      <c r="D2573" s="11">
        <f t="shared" si="80"/>
        <v>92.1</v>
      </c>
      <c r="F2573" s="803">
        <v>92.1</v>
      </c>
      <c r="G2573" s="803">
        <v>92.1</v>
      </c>
      <c r="H2573" t="b">
        <f t="shared" si="81"/>
        <v>1</v>
      </c>
    </row>
    <row r="2574" spans="1:8" ht="30" x14ac:dyDescent="0.25">
      <c r="A2574" s="6">
        <v>38769</v>
      </c>
      <c r="B2574" s="9" t="s">
        <v>21582</v>
      </c>
      <c r="C2574" s="6" t="s">
        <v>18997</v>
      </c>
      <c r="D2574" s="11">
        <f t="shared" si="80"/>
        <v>71.930000000000007</v>
      </c>
      <c r="F2574" s="802">
        <v>71.930000000000007</v>
      </c>
      <c r="G2574" s="802">
        <v>71.930000000000007</v>
      </c>
      <c r="H2574" t="b">
        <f t="shared" si="81"/>
        <v>1</v>
      </c>
    </row>
    <row r="2575" spans="1:8" x14ac:dyDescent="0.25">
      <c r="A2575" s="4">
        <v>38774</v>
      </c>
      <c r="B2575" s="8" t="s">
        <v>21583</v>
      </c>
      <c r="C2575" s="4" t="s">
        <v>18997</v>
      </c>
      <c r="D2575" s="11">
        <f t="shared" si="80"/>
        <v>10.02</v>
      </c>
      <c r="F2575" s="803">
        <v>10.02</v>
      </c>
      <c r="G2575" s="803">
        <v>10.02</v>
      </c>
      <c r="H2575" t="b">
        <f t="shared" si="81"/>
        <v>1</v>
      </c>
    </row>
    <row r="2576" spans="1:8" x14ac:dyDescent="0.25">
      <c r="A2576" s="6">
        <v>42247</v>
      </c>
      <c r="B2576" s="9" t="s">
        <v>21584</v>
      </c>
      <c r="C2576" s="6" t="s">
        <v>18997</v>
      </c>
      <c r="D2576" s="11">
        <f t="shared" si="80"/>
        <v>342.13</v>
      </c>
      <c r="F2576" s="802">
        <v>342.13</v>
      </c>
      <c r="G2576" s="802">
        <v>342.13</v>
      </c>
      <c r="H2576" t="b">
        <f t="shared" si="81"/>
        <v>1</v>
      </c>
    </row>
    <row r="2577" spans="1:8" x14ac:dyDescent="0.25">
      <c r="A2577" s="4">
        <v>42248</v>
      </c>
      <c r="B2577" s="8" t="s">
        <v>21585</v>
      </c>
      <c r="C2577" s="4" t="s">
        <v>18997</v>
      </c>
      <c r="D2577" s="11">
        <f t="shared" si="80"/>
        <v>397.42</v>
      </c>
      <c r="F2577" s="803">
        <v>397.42</v>
      </c>
      <c r="G2577" s="803">
        <v>397.42</v>
      </c>
      <c r="H2577" t="b">
        <f t="shared" si="81"/>
        <v>1</v>
      </c>
    </row>
    <row r="2578" spans="1:8" x14ac:dyDescent="0.25">
      <c r="A2578" s="6">
        <v>42249</v>
      </c>
      <c r="B2578" s="9" t="s">
        <v>21586</v>
      </c>
      <c r="C2578" s="6" t="s">
        <v>18997</v>
      </c>
      <c r="D2578" s="11">
        <f t="shared" si="80"/>
        <v>658.38</v>
      </c>
      <c r="F2578" s="802">
        <v>658.38</v>
      </c>
      <c r="G2578" s="802">
        <v>658.38</v>
      </c>
      <c r="H2578" t="b">
        <f t="shared" si="81"/>
        <v>1</v>
      </c>
    </row>
    <row r="2579" spans="1:8" x14ac:dyDescent="0.25">
      <c r="A2579" s="4">
        <v>42244</v>
      </c>
      <c r="B2579" s="8" t="s">
        <v>21587</v>
      </c>
      <c r="C2579" s="4" t="s">
        <v>18997</v>
      </c>
      <c r="D2579" s="11">
        <f t="shared" si="80"/>
        <v>102.82</v>
      </c>
      <c r="F2579" s="803">
        <v>102.82</v>
      </c>
      <c r="G2579" s="803">
        <v>102.82</v>
      </c>
      <c r="H2579" t="b">
        <f t="shared" si="81"/>
        <v>1</v>
      </c>
    </row>
    <row r="2580" spans="1:8" x14ac:dyDescent="0.25">
      <c r="A2580" s="6">
        <v>42245</v>
      </c>
      <c r="B2580" s="9" t="s">
        <v>21588</v>
      </c>
      <c r="C2580" s="6" t="s">
        <v>18997</v>
      </c>
      <c r="D2580" s="11">
        <f t="shared" si="80"/>
        <v>189.73</v>
      </c>
      <c r="F2580" s="802">
        <v>189.73</v>
      </c>
      <c r="G2580" s="802">
        <v>189.73</v>
      </c>
      <c r="H2580" t="b">
        <f t="shared" si="81"/>
        <v>1</v>
      </c>
    </row>
    <row r="2581" spans="1:8" x14ac:dyDescent="0.25">
      <c r="A2581" s="4">
        <v>42246</v>
      </c>
      <c r="B2581" s="8" t="s">
        <v>21589</v>
      </c>
      <c r="C2581" s="4" t="s">
        <v>18997</v>
      </c>
      <c r="D2581" s="11">
        <f t="shared" si="80"/>
        <v>210.02</v>
      </c>
      <c r="F2581" s="803">
        <v>210.02</v>
      </c>
      <c r="G2581" s="803">
        <v>210.02</v>
      </c>
      <c r="H2581" t="b">
        <f t="shared" si="81"/>
        <v>1</v>
      </c>
    </row>
    <row r="2582" spans="1:8" x14ac:dyDescent="0.25">
      <c r="A2582" s="6">
        <v>42243</v>
      </c>
      <c r="B2582" s="9" t="s">
        <v>21590</v>
      </c>
      <c r="C2582" s="6" t="s">
        <v>18997</v>
      </c>
      <c r="D2582" s="11">
        <f t="shared" si="80"/>
        <v>253.25</v>
      </c>
      <c r="F2582" s="802">
        <v>253.25</v>
      </c>
      <c r="G2582" s="802">
        <v>253.25</v>
      </c>
      <c r="H2582" t="b">
        <f t="shared" si="81"/>
        <v>1</v>
      </c>
    </row>
    <row r="2583" spans="1:8" ht="30" x14ac:dyDescent="0.25">
      <c r="A2583" s="4">
        <v>38889</v>
      </c>
      <c r="B2583" s="8" t="s">
        <v>21591</v>
      </c>
      <c r="C2583" s="4" t="s">
        <v>18997</v>
      </c>
      <c r="D2583" s="11">
        <f t="shared" si="80"/>
        <v>55.13</v>
      </c>
      <c r="F2583" s="803">
        <v>55.13</v>
      </c>
      <c r="G2583" s="803">
        <v>55.13</v>
      </c>
      <c r="H2583" t="b">
        <f t="shared" si="81"/>
        <v>1</v>
      </c>
    </row>
    <row r="2584" spans="1:8" ht="30" x14ac:dyDescent="0.25">
      <c r="A2584" s="6">
        <v>38784</v>
      </c>
      <c r="B2584" s="9" t="s">
        <v>21592</v>
      </c>
      <c r="C2584" s="6" t="s">
        <v>18997</v>
      </c>
      <c r="D2584" s="11">
        <f t="shared" si="80"/>
        <v>73.75</v>
      </c>
      <c r="F2584" s="802">
        <v>73.75</v>
      </c>
      <c r="G2584" s="802">
        <v>73.75</v>
      </c>
      <c r="H2584" t="b">
        <f t="shared" si="81"/>
        <v>1</v>
      </c>
    </row>
    <row r="2585" spans="1:8" ht="30" x14ac:dyDescent="0.25">
      <c r="A2585" s="4">
        <v>3780</v>
      </c>
      <c r="B2585" s="8" t="s">
        <v>21593</v>
      </c>
      <c r="C2585" s="4" t="s">
        <v>18997</v>
      </c>
      <c r="D2585" s="11">
        <f t="shared" si="80"/>
        <v>113.4</v>
      </c>
      <c r="F2585" s="803">
        <v>113.4</v>
      </c>
      <c r="G2585" s="803">
        <v>113.4</v>
      </c>
      <c r="H2585" t="b">
        <f t="shared" si="81"/>
        <v>1</v>
      </c>
    </row>
    <row r="2586" spans="1:8" x14ac:dyDescent="0.25">
      <c r="A2586" s="6">
        <v>38773</v>
      </c>
      <c r="B2586" s="9" t="s">
        <v>21594</v>
      </c>
      <c r="C2586" s="6" t="s">
        <v>18997</v>
      </c>
      <c r="D2586" s="11">
        <f t="shared" si="80"/>
        <v>7.23</v>
      </c>
      <c r="F2586" s="802">
        <v>7.23</v>
      </c>
      <c r="G2586" s="802">
        <v>7.23</v>
      </c>
      <c r="H2586" t="b">
        <f t="shared" si="81"/>
        <v>1</v>
      </c>
    </row>
    <row r="2587" spans="1:8" x14ac:dyDescent="0.25">
      <c r="A2587" s="4">
        <v>12271</v>
      </c>
      <c r="B2587" s="8" t="s">
        <v>21595</v>
      </c>
      <c r="C2587" s="4" t="s">
        <v>18997</v>
      </c>
      <c r="D2587" s="11">
        <f t="shared" si="80"/>
        <v>403.34</v>
      </c>
      <c r="F2587" s="803">
        <v>403.34</v>
      </c>
      <c r="G2587" s="803">
        <v>403.34</v>
      </c>
      <c r="H2587" t="b">
        <f t="shared" si="81"/>
        <v>1</v>
      </c>
    </row>
    <row r="2588" spans="1:8" x14ac:dyDescent="0.25">
      <c r="A2588" s="6">
        <v>38786</v>
      </c>
      <c r="B2588" s="9" t="s">
        <v>21596</v>
      </c>
      <c r="C2588" s="6" t="s">
        <v>18997</v>
      </c>
      <c r="D2588" s="11">
        <f t="shared" si="80"/>
        <v>235.22</v>
      </c>
      <c r="F2588" s="802">
        <v>235.22</v>
      </c>
      <c r="G2588" s="802">
        <v>235.22</v>
      </c>
      <c r="H2588" t="b">
        <f t="shared" si="81"/>
        <v>1</v>
      </c>
    </row>
    <row r="2589" spans="1:8" x14ac:dyDescent="0.25">
      <c r="A2589" s="4">
        <v>39385</v>
      </c>
      <c r="B2589" s="8" t="s">
        <v>21597</v>
      </c>
      <c r="C2589" s="4" t="s">
        <v>18997</v>
      </c>
      <c r="D2589" s="11">
        <f t="shared" si="80"/>
        <v>9.16</v>
      </c>
      <c r="F2589" s="803">
        <v>9.16</v>
      </c>
      <c r="G2589" s="803">
        <v>9.16</v>
      </c>
      <c r="H2589" t="b">
        <f t="shared" si="81"/>
        <v>1</v>
      </c>
    </row>
    <row r="2590" spans="1:8" x14ac:dyDescent="0.25">
      <c r="A2590" s="6">
        <v>39389</v>
      </c>
      <c r="B2590" s="9" t="s">
        <v>21598</v>
      </c>
      <c r="C2590" s="6" t="s">
        <v>18997</v>
      </c>
      <c r="D2590" s="11">
        <f t="shared" si="80"/>
        <v>9.94</v>
      </c>
      <c r="F2590" s="802">
        <v>9.94</v>
      </c>
      <c r="G2590" s="802">
        <v>9.94</v>
      </c>
      <c r="H2590" t="b">
        <f t="shared" si="81"/>
        <v>1</v>
      </c>
    </row>
    <row r="2591" spans="1:8" x14ac:dyDescent="0.25">
      <c r="A2591" s="4">
        <v>39390</v>
      </c>
      <c r="B2591" s="8" t="s">
        <v>21599</v>
      </c>
      <c r="C2591" s="4" t="s">
        <v>18997</v>
      </c>
      <c r="D2591" s="11">
        <f t="shared" si="80"/>
        <v>20.85</v>
      </c>
      <c r="F2591" s="803">
        <v>20.85</v>
      </c>
      <c r="G2591" s="803">
        <v>20.85</v>
      </c>
      <c r="H2591" t="b">
        <f t="shared" si="81"/>
        <v>1</v>
      </c>
    </row>
    <row r="2592" spans="1:8" x14ac:dyDescent="0.25">
      <c r="A2592" s="6">
        <v>39391</v>
      </c>
      <c r="B2592" s="9" t="s">
        <v>21600</v>
      </c>
      <c r="C2592" s="6" t="s">
        <v>18997</v>
      </c>
      <c r="D2592" s="11">
        <f t="shared" si="80"/>
        <v>23.41</v>
      </c>
      <c r="F2592" s="802">
        <v>23.41</v>
      </c>
      <c r="G2592" s="802">
        <v>23.41</v>
      </c>
      <c r="H2592" t="b">
        <f t="shared" si="81"/>
        <v>1</v>
      </c>
    </row>
    <row r="2593" spans="1:8" ht="30" x14ac:dyDescent="0.25">
      <c r="A2593" s="4">
        <v>3803</v>
      </c>
      <c r="B2593" s="8" t="s">
        <v>21601</v>
      </c>
      <c r="C2593" s="4" t="s">
        <v>18997</v>
      </c>
      <c r="D2593" s="11">
        <f t="shared" si="80"/>
        <v>68.2</v>
      </c>
      <c r="F2593" s="803">
        <v>68.2</v>
      </c>
      <c r="G2593" s="803">
        <v>68.2</v>
      </c>
      <c r="H2593" t="b">
        <f t="shared" si="81"/>
        <v>1</v>
      </c>
    </row>
    <row r="2594" spans="1:8" ht="30" x14ac:dyDescent="0.25">
      <c r="A2594" s="6">
        <v>38770</v>
      </c>
      <c r="B2594" s="9" t="s">
        <v>21602</v>
      </c>
      <c r="C2594" s="6" t="s">
        <v>18997</v>
      </c>
      <c r="D2594" s="11">
        <f t="shared" si="80"/>
        <v>78.97</v>
      </c>
      <c r="F2594" s="802">
        <v>78.97</v>
      </c>
      <c r="G2594" s="802">
        <v>78.97</v>
      </c>
      <c r="H2594" t="b">
        <f t="shared" si="81"/>
        <v>1</v>
      </c>
    </row>
    <row r="2595" spans="1:8" x14ac:dyDescent="0.25">
      <c r="A2595" s="4">
        <v>12267</v>
      </c>
      <c r="B2595" s="8" t="s">
        <v>21603</v>
      </c>
      <c r="C2595" s="4" t="s">
        <v>18997</v>
      </c>
      <c r="D2595" s="11">
        <f t="shared" si="80"/>
        <v>231.42</v>
      </c>
      <c r="F2595" s="803">
        <v>231.42</v>
      </c>
      <c r="G2595" s="803">
        <v>231.42</v>
      </c>
      <c r="H2595" t="b">
        <f t="shared" si="81"/>
        <v>1</v>
      </c>
    </row>
    <row r="2596" spans="1:8" ht="45" x14ac:dyDescent="0.25">
      <c r="A2596" s="6">
        <v>43265</v>
      </c>
      <c r="B2596" s="9" t="s">
        <v>21604</v>
      </c>
      <c r="C2596" s="6" t="s">
        <v>18997</v>
      </c>
      <c r="D2596" s="11">
        <f t="shared" si="80"/>
        <v>28.67</v>
      </c>
      <c r="F2596" s="802">
        <v>28.67</v>
      </c>
      <c r="G2596" s="802">
        <v>28.67</v>
      </c>
      <c r="H2596" t="b">
        <f t="shared" si="81"/>
        <v>1</v>
      </c>
    </row>
    <row r="2597" spans="1:8" ht="30" x14ac:dyDescent="0.25">
      <c r="A2597" s="4">
        <v>12266</v>
      </c>
      <c r="B2597" s="8" t="s">
        <v>21605</v>
      </c>
      <c r="C2597" s="4" t="s">
        <v>18997</v>
      </c>
      <c r="D2597" s="11">
        <f t="shared" si="80"/>
        <v>118.45</v>
      </c>
      <c r="F2597" s="803">
        <v>118.45</v>
      </c>
      <c r="G2597" s="803">
        <v>118.45</v>
      </c>
      <c r="H2597" t="b">
        <f t="shared" si="81"/>
        <v>1</v>
      </c>
    </row>
    <row r="2598" spans="1:8" ht="30" x14ac:dyDescent="0.25">
      <c r="A2598" s="6">
        <v>39378</v>
      </c>
      <c r="B2598" s="9" t="s">
        <v>21606</v>
      </c>
      <c r="C2598" s="6" t="s">
        <v>18997</v>
      </c>
      <c r="D2598" s="11">
        <f t="shared" si="80"/>
        <v>83.98</v>
      </c>
      <c r="F2598" s="802">
        <v>83.98</v>
      </c>
      <c r="G2598" s="802">
        <v>83.98</v>
      </c>
      <c r="H2598" t="b">
        <f t="shared" si="81"/>
        <v>1</v>
      </c>
    </row>
    <row r="2599" spans="1:8" ht="30" x14ac:dyDescent="0.25">
      <c r="A2599" s="4">
        <v>43543</v>
      </c>
      <c r="B2599" s="8" t="s">
        <v>21607</v>
      </c>
      <c r="C2599" s="4" t="s">
        <v>18997</v>
      </c>
      <c r="D2599" s="11">
        <f t="shared" si="80"/>
        <v>174.96</v>
      </c>
      <c r="F2599" s="803">
        <v>174.96</v>
      </c>
      <c r="G2599" s="803">
        <v>174.96</v>
      </c>
      <c r="H2599" t="b">
        <f t="shared" si="81"/>
        <v>1</v>
      </c>
    </row>
    <row r="2600" spans="1:8" ht="30" x14ac:dyDescent="0.25">
      <c r="A2600" s="6">
        <v>38775</v>
      </c>
      <c r="B2600" s="9" t="s">
        <v>21608</v>
      </c>
      <c r="C2600" s="6" t="s">
        <v>18997</v>
      </c>
      <c r="D2600" s="11">
        <f t="shared" si="80"/>
        <v>89.03</v>
      </c>
      <c r="F2600" s="802">
        <v>89.03</v>
      </c>
      <c r="G2600" s="802">
        <v>89.03</v>
      </c>
      <c r="H2600" t="b">
        <f t="shared" si="81"/>
        <v>1</v>
      </c>
    </row>
    <row r="2601" spans="1:8" x14ac:dyDescent="0.25">
      <c r="A2601" s="4">
        <v>44252</v>
      </c>
      <c r="B2601" s="8" t="s">
        <v>21609</v>
      </c>
      <c r="C2601" s="4" t="s">
        <v>18997</v>
      </c>
      <c r="D2601" s="11">
        <f t="shared" si="80"/>
        <v>150.58000000000001</v>
      </c>
      <c r="F2601" s="803">
        <v>150.58000000000001</v>
      </c>
      <c r="G2601" s="803">
        <v>150.58000000000001</v>
      </c>
      <c r="H2601" t="b">
        <f t="shared" si="81"/>
        <v>1</v>
      </c>
    </row>
    <row r="2602" spans="1:8" x14ac:dyDescent="0.25">
      <c r="A2602" s="6">
        <v>21119</v>
      </c>
      <c r="B2602" s="9" t="s">
        <v>21610</v>
      </c>
      <c r="C2602" s="6" t="s">
        <v>18997</v>
      </c>
      <c r="D2602" s="11">
        <f t="shared" si="80"/>
        <v>1.51</v>
      </c>
      <c r="F2602" s="802">
        <v>1.51</v>
      </c>
      <c r="G2602" s="802">
        <v>1.51</v>
      </c>
      <c r="H2602" t="b">
        <f t="shared" si="81"/>
        <v>1</v>
      </c>
    </row>
    <row r="2603" spans="1:8" x14ac:dyDescent="0.25">
      <c r="A2603" s="4">
        <v>37974</v>
      </c>
      <c r="B2603" s="8" t="s">
        <v>21611</v>
      </c>
      <c r="C2603" s="4" t="s">
        <v>18997</v>
      </c>
      <c r="D2603" s="11">
        <f t="shared" si="80"/>
        <v>1.95</v>
      </c>
      <c r="F2603" s="803">
        <v>1.95</v>
      </c>
      <c r="G2603" s="803">
        <v>1.95</v>
      </c>
      <c r="H2603" t="b">
        <f t="shared" si="81"/>
        <v>1</v>
      </c>
    </row>
    <row r="2604" spans="1:8" x14ac:dyDescent="0.25">
      <c r="A2604" s="6">
        <v>37975</v>
      </c>
      <c r="B2604" s="9" t="s">
        <v>21612</v>
      </c>
      <c r="C2604" s="6" t="s">
        <v>18997</v>
      </c>
      <c r="D2604" s="11">
        <f t="shared" si="80"/>
        <v>4.3499999999999996</v>
      </c>
      <c r="F2604" s="802">
        <v>4.3499999999999996</v>
      </c>
      <c r="G2604" s="802">
        <v>4.3499999999999996</v>
      </c>
      <c r="H2604" t="b">
        <f t="shared" si="81"/>
        <v>1</v>
      </c>
    </row>
    <row r="2605" spans="1:8" x14ac:dyDescent="0.25">
      <c r="A2605" s="4">
        <v>37976</v>
      </c>
      <c r="B2605" s="8" t="s">
        <v>21613</v>
      </c>
      <c r="C2605" s="4" t="s">
        <v>18997</v>
      </c>
      <c r="D2605" s="11">
        <f t="shared" si="80"/>
        <v>9.68</v>
      </c>
      <c r="F2605" s="803">
        <v>9.68</v>
      </c>
      <c r="G2605" s="803">
        <v>9.68</v>
      </c>
      <c r="H2605" t="b">
        <f t="shared" si="81"/>
        <v>1</v>
      </c>
    </row>
    <row r="2606" spans="1:8" x14ac:dyDescent="0.25">
      <c r="A2606" s="6">
        <v>37977</v>
      </c>
      <c r="B2606" s="9" t="s">
        <v>21614</v>
      </c>
      <c r="C2606" s="6" t="s">
        <v>18997</v>
      </c>
      <c r="D2606" s="11">
        <f t="shared" si="80"/>
        <v>13.4</v>
      </c>
      <c r="F2606" s="802">
        <v>13.4</v>
      </c>
      <c r="G2606" s="802">
        <v>13.4</v>
      </c>
      <c r="H2606" t="b">
        <f t="shared" si="81"/>
        <v>1</v>
      </c>
    </row>
    <row r="2607" spans="1:8" x14ac:dyDescent="0.25">
      <c r="A2607" s="4">
        <v>37978</v>
      </c>
      <c r="B2607" s="8" t="s">
        <v>21615</v>
      </c>
      <c r="C2607" s="4" t="s">
        <v>18997</v>
      </c>
      <c r="D2607" s="11">
        <f t="shared" si="80"/>
        <v>26.56</v>
      </c>
      <c r="F2607" s="803">
        <v>26.56</v>
      </c>
      <c r="G2607" s="803">
        <v>26.56</v>
      </c>
      <c r="H2607" t="b">
        <f t="shared" si="81"/>
        <v>1</v>
      </c>
    </row>
    <row r="2608" spans="1:8" x14ac:dyDescent="0.25">
      <c r="A2608" s="6">
        <v>37979</v>
      </c>
      <c r="B2608" s="9" t="s">
        <v>21616</v>
      </c>
      <c r="C2608" s="6" t="s">
        <v>18997</v>
      </c>
      <c r="D2608" s="11">
        <f t="shared" si="80"/>
        <v>112.73</v>
      </c>
      <c r="F2608" s="802">
        <v>112.73</v>
      </c>
      <c r="G2608" s="802">
        <v>112.73</v>
      </c>
      <c r="H2608" t="b">
        <f t="shared" si="81"/>
        <v>1</v>
      </c>
    </row>
    <row r="2609" spans="1:8" x14ac:dyDescent="0.25">
      <c r="A2609" s="4">
        <v>37980</v>
      </c>
      <c r="B2609" s="8" t="s">
        <v>21617</v>
      </c>
      <c r="C2609" s="4" t="s">
        <v>18997</v>
      </c>
      <c r="D2609" s="11">
        <f t="shared" si="80"/>
        <v>129.5</v>
      </c>
      <c r="F2609" s="803">
        <v>129.5</v>
      </c>
      <c r="G2609" s="803">
        <v>129.5</v>
      </c>
      <c r="H2609" t="b">
        <f t="shared" si="81"/>
        <v>1</v>
      </c>
    </row>
    <row r="2610" spans="1:8" x14ac:dyDescent="0.25">
      <c r="A2610" s="6">
        <v>36147</v>
      </c>
      <c r="B2610" s="9" t="s">
        <v>21618</v>
      </c>
      <c r="C2610" s="6" t="s">
        <v>19412</v>
      </c>
      <c r="D2610" s="11">
        <f t="shared" si="80"/>
        <v>411.43</v>
      </c>
      <c r="F2610" s="802">
        <v>411.43</v>
      </c>
      <c r="G2610" s="802">
        <v>411.43</v>
      </c>
      <c r="H2610" t="b">
        <f t="shared" si="81"/>
        <v>1</v>
      </c>
    </row>
    <row r="2611" spans="1:8" x14ac:dyDescent="0.25">
      <c r="A2611" s="4">
        <v>12731</v>
      </c>
      <c r="B2611" s="8" t="s">
        <v>21619</v>
      </c>
      <c r="C2611" s="4" t="s">
        <v>18997</v>
      </c>
      <c r="D2611" s="11">
        <f t="shared" si="80"/>
        <v>350.49</v>
      </c>
      <c r="F2611" s="803">
        <v>350.49</v>
      </c>
      <c r="G2611" s="803">
        <v>350.49</v>
      </c>
      <c r="H2611" t="b">
        <f t="shared" si="81"/>
        <v>1</v>
      </c>
    </row>
    <row r="2612" spans="1:8" x14ac:dyDescent="0.25">
      <c r="A2612" s="6">
        <v>12723</v>
      </c>
      <c r="B2612" s="9" t="s">
        <v>21620</v>
      </c>
      <c r="C2612" s="6" t="s">
        <v>18997</v>
      </c>
      <c r="D2612" s="11">
        <f t="shared" si="80"/>
        <v>2.71</v>
      </c>
      <c r="F2612" s="802">
        <v>2.71</v>
      </c>
      <c r="G2612" s="802">
        <v>2.71</v>
      </c>
      <c r="H2612" t="b">
        <f t="shared" si="81"/>
        <v>1</v>
      </c>
    </row>
    <row r="2613" spans="1:8" x14ac:dyDescent="0.25">
      <c r="A2613" s="4">
        <v>12724</v>
      </c>
      <c r="B2613" s="8" t="s">
        <v>21621</v>
      </c>
      <c r="C2613" s="4" t="s">
        <v>18997</v>
      </c>
      <c r="D2613" s="11">
        <f t="shared" si="80"/>
        <v>5.22</v>
      </c>
      <c r="F2613" s="803">
        <v>5.22</v>
      </c>
      <c r="G2613" s="803">
        <v>5.22</v>
      </c>
      <c r="H2613" t="b">
        <f t="shared" si="81"/>
        <v>1</v>
      </c>
    </row>
    <row r="2614" spans="1:8" x14ac:dyDescent="0.25">
      <c r="A2614" s="6">
        <v>12725</v>
      </c>
      <c r="B2614" s="9" t="s">
        <v>21622</v>
      </c>
      <c r="C2614" s="6" t="s">
        <v>18997</v>
      </c>
      <c r="D2614" s="11">
        <f t="shared" si="80"/>
        <v>10.47</v>
      </c>
      <c r="F2614" s="802">
        <v>10.47</v>
      </c>
      <c r="G2614" s="802">
        <v>10.47</v>
      </c>
      <c r="H2614" t="b">
        <f t="shared" si="81"/>
        <v>1</v>
      </c>
    </row>
    <row r="2615" spans="1:8" x14ac:dyDescent="0.25">
      <c r="A2615" s="4">
        <v>12726</v>
      </c>
      <c r="B2615" s="8" t="s">
        <v>21623</v>
      </c>
      <c r="C2615" s="4" t="s">
        <v>18997</v>
      </c>
      <c r="D2615" s="11">
        <f t="shared" si="80"/>
        <v>23.12</v>
      </c>
      <c r="F2615" s="803">
        <v>23.12</v>
      </c>
      <c r="G2615" s="803">
        <v>23.12</v>
      </c>
      <c r="H2615" t="b">
        <f t="shared" si="81"/>
        <v>1</v>
      </c>
    </row>
    <row r="2616" spans="1:8" x14ac:dyDescent="0.25">
      <c r="A2616" s="6">
        <v>12727</v>
      </c>
      <c r="B2616" s="9" t="s">
        <v>21624</v>
      </c>
      <c r="C2616" s="6" t="s">
        <v>18997</v>
      </c>
      <c r="D2616" s="11">
        <f t="shared" si="80"/>
        <v>29.32</v>
      </c>
      <c r="F2616" s="802">
        <v>29.32</v>
      </c>
      <c r="G2616" s="802">
        <v>29.32</v>
      </c>
      <c r="H2616" t="b">
        <f t="shared" si="81"/>
        <v>1</v>
      </c>
    </row>
    <row r="2617" spans="1:8" x14ac:dyDescent="0.25">
      <c r="A2617" s="4">
        <v>12728</v>
      </c>
      <c r="B2617" s="8" t="s">
        <v>21625</v>
      </c>
      <c r="C2617" s="4" t="s">
        <v>18997</v>
      </c>
      <c r="D2617" s="11">
        <f t="shared" si="80"/>
        <v>47.9</v>
      </c>
      <c r="F2617" s="803">
        <v>47.9</v>
      </c>
      <c r="G2617" s="803">
        <v>47.9</v>
      </c>
      <c r="H2617" t="b">
        <f t="shared" si="81"/>
        <v>1</v>
      </c>
    </row>
    <row r="2618" spans="1:8" x14ac:dyDescent="0.25">
      <c r="A2618" s="6">
        <v>12729</v>
      </c>
      <c r="B2618" s="9" t="s">
        <v>21626</v>
      </c>
      <c r="C2618" s="6" t="s">
        <v>18997</v>
      </c>
      <c r="D2618" s="11">
        <f t="shared" si="80"/>
        <v>156.99</v>
      </c>
      <c r="F2618" s="802">
        <v>156.99</v>
      </c>
      <c r="G2618" s="802">
        <v>156.99</v>
      </c>
      <c r="H2618" t="b">
        <f t="shared" si="81"/>
        <v>1</v>
      </c>
    </row>
    <row r="2619" spans="1:8" x14ac:dyDescent="0.25">
      <c r="A2619" s="4">
        <v>12730</v>
      </c>
      <c r="B2619" s="8" t="s">
        <v>21627</v>
      </c>
      <c r="C2619" s="4" t="s">
        <v>18997</v>
      </c>
      <c r="D2619" s="11">
        <f t="shared" si="80"/>
        <v>240.36</v>
      </c>
      <c r="F2619" s="803">
        <v>240.36</v>
      </c>
      <c r="G2619" s="803">
        <v>240.36</v>
      </c>
      <c r="H2619" t="b">
        <f t="shared" si="81"/>
        <v>1</v>
      </c>
    </row>
    <row r="2620" spans="1:8" x14ac:dyDescent="0.25">
      <c r="A2620" s="6">
        <v>3840</v>
      </c>
      <c r="B2620" s="9" t="s">
        <v>21628</v>
      </c>
      <c r="C2620" s="6" t="s">
        <v>18997</v>
      </c>
      <c r="D2620" s="11">
        <f t="shared" si="80"/>
        <v>42.54</v>
      </c>
      <c r="F2620" s="802">
        <v>42.54</v>
      </c>
      <c r="G2620" s="802">
        <v>42.54</v>
      </c>
      <c r="H2620" t="b">
        <f t="shared" si="81"/>
        <v>1</v>
      </c>
    </row>
    <row r="2621" spans="1:8" x14ac:dyDescent="0.25">
      <c r="A2621" s="4">
        <v>3838</v>
      </c>
      <c r="B2621" s="8" t="s">
        <v>21629</v>
      </c>
      <c r="C2621" s="4" t="s">
        <v>18997</v>
      </c>
      <c r="D2621" s="11">
        <f t="shared" si="80"/>
        <v>93.89</v>
      </c>
      <c r="F2621" s="803">
        <v>93.89</v>
      </c>
      <c r="G2621" s="803">
        <v>93.89</v>
      </c>
      <c r="H2621" t="b">
        <f t="shared" si="81"/>
        <v>1</v>
      </c>
    </row>
    <row r="2622" spans="1:8" x14ac:dyDescent="0.25">
      <c r="A2622" s="6">
        <v>3844</v>
      </c>
      <c r="B2622" s="9" t="s">
        <v>21630</v>
      </c>
      <c r="C2622" s="6" t="s">
        <v>18997</v>
      </c>
      <c r="D2622" s="11">
        <f t="shared" si="80"/>
        <v>167.48</v>
      </c>
      <c r="F2622" s="802">
        <v>167.48</v>
      </c>
      <c r="G2622" s="802">
        <v>167.48</v>
      </c>
      <c r="H2622" t="b">
        <f t="shared" si="81"/>
        <v>1</v>
      </c>
    </row>
    <row r="2623" spans="1:8" x14ac:dyDescent="0.25">
      <c r="A2623" s="4">
        <v>3839</v>
      </c>
      <c r="B2623" s="8" t="s">
        <v>21631</v>
      </c>
      <c r="C2623" s="4" t="s">
        <v>18997</v>
      </c>
      <c r="D2623" s="11">
        <f t="shared" si="80"/>
        <v>305.05</v>
      </c>
      <c r="F2623" s="803">
        <v>305.05</v>
      </c>
      <c r="G2623" s="803">
        <v>305.05</v>
      </c>
      <c r="H2623" t="b">
        <f t="shared" si="81"/>
        <v>1</v>
      </c>
    </row>
    <row r="2624" spans="1:8" x14ac:dyDescent="0.25">
      <c r="A2624" s="6">
        <v>3843</v>
      </c>
      <c r="B2624" s="9" t="s">
        <v>21632</v>
      </c>
      <c r="C2624" s="6" t="s">
        <v>18997</v>
      </c>
      <c r="D2624" s="11">
        <f t="shared" si="80"/>
        <v>418.69</v>
      </c>
      <c r="F2624" s="802">
        <v>418.69</v>
      </c>
      <c r="G2624" s="802">
        <v>418.69</v>
      </c>
      <c r="H2624" t="b">
        <f t="shared" si="81"/>
        <v>1</v>
      </c>
    </row>
    <row r="2625" spans="1:8" x14ac:dyDescent="0.25">
      <c r="A2625" s="4">
        <v>3900</v>
      </c>
      <c r="B2625" s="8" t="s">
        <v>21633</v>
      </c>
      <c r="C2625" s="4" t="s">
        <v>18997</v>
      </c>
      <c r="D2625" s="11">
        <f t="shared" si="80"/>
        <v>43.22</v>
      </c>
      <c r="F2625" s="803">
        <v>43.22</v>
      </c>
      <c r="G2625" s="803">
        <v>43.22</v>
      </c>
      <c r="H2625" t="b">
        <f t="shared" si="81"/>
        <v>1</v>
      </c>
    </row>
    <row r="2626" spans="1:8" x14ac:dyDescent="0.25">
      <c r="A2626" s="6">
        <v>3846</v>
      </c>
      <c r="B2626" s="9" t="s">
        <v>21634</v>
      </c>
      <c r="C2626" s="6" t="s">
        <v>18997</v>
      </c>
      <c r="D2626" s="11">
        <f t="shared" si="80"/>
        <v>12.99</v>
      </c>
      <c r="F2626" s="802">
        <v>12.99</v>
      </c>
      <c r="G2626" s="802">
        <v>12.99</v>
      </c>
      <c r="H2626" t="b">
        <f t="shared" si="81"/>
        <v>1</v>
      </c>
    </row>
    <row r="2627" spans="1:8" x14ac:dyDescent="0.25">
      <c r="A2627" s="4">
        <v>3886</v>
      </c>
      <c r="B2627" s="8" t="s">
        <v>21635</v>
      </c>
      <c r="C2627" s="4" t="s">
        <v>18997</v>
      </c>
      <c r="D2627" s="11">
        <f t="shared" ref="D2627:D2690" si="82">IF($J$2=$F$1,F2627,G2627)</f>
        <v>17.239999999999998</v>
      </c>
      <c r="F2627" s="803">
        <v>17.239999999999998</v>
      </c>
      <c r="G2627" s="803">
        <v>17.239999999999998</v>
      </c>
      <c r="H2627" t="b">
        <f t="shared" ref="H2627:H2690" si="83">F2627=G2627</f>
        <v>1</v>
      </c>
    </row>
    <row r="2628" spans="1:8" x14ac:dyDescent="0.25">
      <c r="A2628" s="6">
        <v>3854</v>
      </c>
      <c r="B2628" s="9" t="s">
        <v>21636</v>
      </c>
      <c r="C2628" s="6" t="s">
        <v>18997</v>
      </c>
      <c r="D2628" s="11">
        <f t="shared" si="82"/>
        <v>9.83</v>
      </c>
      <c r="F2628" s="802">
        <v>9.83</v>
      </c>
      <c r="G2628" s="802">
        <v>9.83</v>
      </c>
      <c r="H2628" t="b">
        <f t="shared" si="83"/>
        <v>1</v>
      </c>
    </row>
    <row r="2629" spans="1:8" x14ac:dyDescent="0.25">
      <c r="A2629" s="4">
        <v>3873</v>
      </c>
      <c r="B2629" s="8" t="s">
        <v>21637</v>
      </c>
      <c r="C2629" s="4" t="s">
        <v>18997</v>
      </c>
      <c r="D2629" s="11">
        <f t="shared" si="82"/>
        <v>11.44</v>
      </c>
      <c r="F2629" s="803">
        <v>11.44</v>
      </c>
      <c r="G2629" s="803">
        <v>11.44</v>
      </c>
      <c r="H2629" t="b">
        <f t="shared" si="83"/>
        <v>1</v>
      </c>
    </row>
    <row r="2630" spans="1:8" x14ac:dyDescent="0.25">
      <c r="A2630" s="6">
        <v>38021</v>
      </c>
      <c r="B2630" s="9" t="s">
        <v>21638</v>
      </c>
      <c r="C2630" s="6" t="s">
        <v>18997</v>
      </c>
      <c r="D2630" s="11">
        <f t="shared" si="82"/>
        <v>20.309999999999999</v>
      </c>
      <c r="F2630" s="802">
        <v>20.309999999999999</v>
      </c>
      <c r="G2630" s="802">
        <v>20.309999999999999</v>
      </c>
      <c r="H2630" t="b">
        <f t="shared" si="83"/>
        <v>1</v>
      </c>
    </row>
    <row r="2631" spans="1:8" x14ac:dyDescent="0.25">
      <c r="A2631" s="4">
        <v>43838</v>
      </c>
      <c r="B2631" s="8" t="s">
        <v>21639</v>
      </c>
      <c r="C2631" s="4" t="s">
        <v>18997</v>
      </c>
      <c r="D2631" s="11">
        <f t="shared" si="82"/>
        <v>26.25</v>
      </c>
      <c r="F2631" s="803">
        <v>26.25</v>
      </c>
      <c r="G2631" s="803">
        <v>26.25</v>
      </c>
      <c r="H2631" t="b">
        <f t="shared" si="83"/>
        <v>1</v>
      </c>
    </row>
    <row r="2632" spans="1:8" x14ac:dyDescent="0.25">
      <c r="A2632" s="6">
        <v>3847</v>
      </c>
      <c r="B2632" s="9" t="s">
        <v>21640</v>
      </c>
      <c r="C2632" s="6" t="s">
        <v>18997</v>
      </c>
      <c r="D2632" s="11">
        <f t="shared" si="82"/>
        <v>26.47</v>
      </c>
      <c r="F2632" s="802">
        <v>26.47</v>
      </c>
      <c r="G2632" s="802">
        <v>26.47</v>
      </c>
      <c r="H2632" t="b">
        <f t="shared" si="83"/>
        <v>1</v>
      </c>
    </row>
    <row r="2633" spans="1:8" x14ac:dyDescent="0.25">
      <c r="A2633" s="4">
        <v>38022</v>
      </c>
      <c r="B2633" s="8" t="s">
        <v>21641</v>
      </c>
      <c r="C2633" s="4" t="s">
        <v>18997</v>
      </c>
      <c r="D2633" s="11">
        <f t="shared" si="82"/>
        <v>36.39</v>
      </c>
      <c r="F2633" s="803">
        <v>36.39</v>
      </c>
      <c r="G2633" s="803">
        <v>36.39</v>
      </c>
      <c r="H2633" t="b">
        <f t="shared" si="83"/>
        <v>1</v>
      </c>
    </row>
    <row r="2634" spans="1:8" x14ac:dyDescent="0.25">
      <c r="A2634" s="6">
        <v>3826</v>
      </c>
      <c r="B2634" s="9" t="s">
        <v>21642</v>
      </c>
      <c r="C2634" s="6" t="s">
        <v>18997</v>
      </c>
      <c r="D2634" s="11">
        <f t="shared" si="82"/>
        <v>42.21</v>
      </c>
      <c r="F2634" s="802">
        <v>42.21</v>
      </c>
      <c r="G2634" s="802">
        <v>42.21</v>
      </c>
      <c r="H2634" t="b">
        <f t="shared" si="83"/>
        <v>1</v>
      </c>
    </row>
    <row r="2635" spans="1:8" x14ac:dyDescent="0.25">
      <c r="A2635" s="4">
        <v>3825</v>
      </c>
      <c r="B2635" s="8" t="s">
        <v>21643</v>
      </c>
      <c r="C2635" s="4" t="s">
        <v>18997</v>
      </c>
      <c r="D2635" s="11">
        <f t="shared" si="82"/>
        <v>12.14</v>
      </c>
      <c r="F2635" s="803">
        <v>12.14</v>
      </c>
      <c r="G2635" s="803">
        <v>12.14</v>
      </c>
      <c r="H2635" t="b">
        <f t="shared" si="83"/>
        <v>1</v>
      </c>
    </row>
    <row r="2636" spans="1:8" x14ac:dyDescent="0.25">
      <c r="A2636" s="6">
        <v>3827</v>
      </c>
      <c r="B2636" s="9" t="s">
        <v>21644</v>
      </c>
      <c r="C2636" s="6" t="s">
        <v>18997</v>
      </c>
      <c r="D2636" s="11">
        <f t="shared" si="82"/>
        <v>26.52</v>
      </c>
      <c r="F2636" s="802">
        <v>26.52</v>
      </c>
      <c r="G2636" s="802">
        <v>26.52</v>
      </c>
      <c r="H2636" t="b">
        <f t="shared" si="83"/>
        <v>1</v>
      </c>
    </row>
    <row r="2637" spans="1:8" x14ac:dyDescent="0.25">
      <c r="A2637" s="4">
        <v>3830</v>
      </c>
      <c r="B2637" s="8" t="s">
        <v>21645</v>
      </c>
      <c r="C2637" s="4" t="s">
        <v>18997</v>
      </c>
      <c r="D2637" s="11">
        <f t="shared" si="82"/>
        <v>176.67</v>
      </c>
      <c r="F2637" s="803">
        <v>176.67</v>
      </c>
      <c r="G2637" s="803">
        <v>176.67</v>
      </c>
      <c r="H2637" t="b">
        <f t="shared" si="83"/>
        <v>1</v>
      </c>
    </row>
    <row r="2638" spans="1:8" x14ac:dyDescent="0.25">
      <c r="A2638" s="6">
        <v>37981</v>
      </c>
      <c r="B2638" s="9" t="s">
        <v>21646</v>
      </c>
      <c r="C2638" s="6" t="s">
        <v>18997</v>
      </c>
      <c r="D2638" s="11">
        <f t="shared" si="82"/>
        <v>5.64</v>
      </c>
      <c r="F2638" s="802">
        <v>5.64</v>
      </c>
      <c r="G2638" s="802">
        <v>5.64</v>
      </c>
      <c r="H2638" t="b">
        <f t="shared" si="83"/>
        <v>1</v>
      </c>
    </row>
    <row r="2639" spans="1:8" x14ac:dyDescent="0.25">
      <c r="A2639" s="4">
        <v>37982</v>
      </c>
      <c r="B2639" s="8" t="s">
        <v>21647</v>
      </c>
      <c r="C2639" s="4" t="s">
        <v>18997</v>
      </c>
      <c r="D2639" s="11">
        <f t="shared" si="82"/>
        <v>8.18</v>
      </c>
      <c r="F2639" s="803">
        <v>8.18</v>
      </c>
      <c r="G2639" s="803">
        <v>8.18</v>
      </c>
      <c r="H2639" t="b">
        <f t="shared" si="83"/>
        <v>1</v>
      </c>
    </row>
    <row r="2640" spans="1:8" x14ac:dyDescent="0.25">
      <c r="A2640" s="6">
        <v>37983</v>
      </c>
      <c r="B2640" s="9" t="s">
        <v>21648</v>
      </c>
      <c r="C2640" s="6" t="s">
        <v>18997</v>
      </c>
      <c r="D2640" s="11">
        <f t="shared" si="82"/>
        <v>12.1</v>
      </c>
      <c r="F2640" s="802">
        <v>12.1</v>
      </c>
      <c r="G2640" s="802">
        <v>12.1</v>
      </c>
      <c r="H2640" t="b">
        <f t="shared" si="83"/>
        <v>1</v>
      </c>
    </row>
    <row r="2641" spans="1:8" x14ac:dyDescent="0.25">
      <c r="A2641" s="4">
        <v>37984</v>
      </c>
      <c r="B2641" s="8" t="s">
        <v>21649</v>
      </c>
      <c r="C2641" s="4" t="s">
        <v>18997</v>
      </c>
      <c r="D2641" s="11">
        <f t="shared" si="82"/>
        <v>17</v>
      </c>
      <c r="F2641" s="803">
        <v>17</v>
      </c>
      <c r="G2641" s="803">
        <v>17</v>
      </c>
      <c r="H2641" t="b">
        <f t="shared" si="83"/>
        <v>1</v>
      </c>
    </row>
    <row r="2642" spans="1:8" x14ac:dyDescent="0.25">
      <c r="A2642" s="6">
        <v>37985</v>
      </c>
      <c r="B2642" s="9" t="s">
        <v>21650</v>
      </c>
      <c r="C2642" s="6" t="s">
        <v>18997</v>
      </c>
      <c r="D2642" s="11">
        <f t="shared" si="82"/>
        <v>24.15</v>
      </c>
      <c r="F2642" s="802">
        <v>24.15</v>
      </c>
      <c r="G2642" s="802">
        <v>24.15</v>
      </c>
      <c r="H2642" t="b">
        <f t="shared" si="83"/>
        <v>1</v>
      </c>
    </row>
    <row r="2643" spans="1:8" x14ac:dyDescent="0.25">
      <c r="A2643" s="4">
        <v>20165</v>
      </c>
      <c r="B2643" s="8" t="s">
        <v>21651</v>
      </c>
      <c r="C2643" s="4" t="s">
        <v>18997</v>
      </c>
      <c r="D2643" s="11">
        <f t="shared" si="82"/>
        <v>21.9</v>
      </c>
      <c r="F2643" s="803">
        <v>21.9</v>
      </c>
      <c r="G2643" s="803">
        <v>21.9</v>
      </c>
      <c r="H2643" t="b">
        <f t="shared" si="83"/>
        <v>1</v>
      </c>
    </row>
    <row r="2644" spans="1:8" x14ac:dyDescent="0.25">
      <c r="A2644" s="6">
        <v>20166</v>
      </c>
      <c r="B2644" s="9" t="s">
        <v>21652</v>
      </c>
      <c r="C2644" s="6" t="s">
        <v>18997</v>
      </c>
      <c r="D2644" s="11">
        <f t="shared" si="82"/>
        <v>66.89</v>
      </c>
      <c r="F2644" s="802">
        <v>66.89</v>
      </c>
      <c r="G2644" s="802">
        <v>66.89</v>
      </c>
      <c r="H2644" t="b">
        <f t="shared" si="83"/>
        <v>1</v>
      </c>
    </row>
    <row r="2645" spans="1:8" x14ac:dyDescent="0.25">
      <c r="A2645" s="4">
        <v>20164</v>
      </c>
      <c r="B2645" s="8" t="s">
        <v>21653</v>
      </c>
      <c r="C2645" s="4" t="s">
        <v>18997</v>
      </c>
      <c r="D2645" s="11">
        <f t="shared" si="82"/>
        <v>10.52</v>
      </c>
      <c r="F2645" s="803">
        <v>10.52</v>
      </c>
      <c r="G2645" s="803">
        <v>10.52</v>
      </c>
      <c r="H2645" t="b">
        <f t="shared" si="83"/>
        <v>1</v>
      </c>
    </row>
    <row r="2646" spans="1:8" x14ac:dyDescent="0.25">
      <c r="A2646" s="6">
        <v>3893</v>
      </c>
      <c r="B2646" s="9" t="s">
        <v>21654</v>
      </c>
      <c r="C2646" s="6" t="s">
        <v>18997</v>
      </c>
      <c r="D2646" s="11">
        <f t="shared" si="82"/>
        <v>16.489999999999998</v>
      </c>
      <c r="F2646" s="802">
        <v>16.489999999999998</v>
      </c>
      <c r="G2646" s="802">
        <v>16.489999999999998</v>
      </c>
      <c r="H2646" t="b">
        <f t="shared" si="83"/>
        <v>1</v>
      </c>
    </row>
    <row r="2647" spans="1:8" x14ac:dyDescent="0.25">
      <c r="A2647" s="4">
        <v>3848</v>
      </c>
      <c r="B2647" s="8" t="s">
        <v>21655</v>
      </c>
      <c r="C2647" s="4" t="s">
        <v>18997</v>
      </c>
      <c r="D2647" s="11">
        <f t="shared" si="82"/>
        <v>10.050000000000001</v>
      </c>
      <c r="F2647" s="803">
        <v>10.050000000000001</v>
      </c>
      <c r="G2647" s="803">
        <v>10.050000000000001</v>
      </c>
      <c r="H2647" t="b">
        <f t="shared" si="83"/>
        <v>1</v>
      </c>
    </row>
    <row r="2648" spans="1:8" x14ac:dyDescent="0.25">
      <c r="A2648" s="6">
        <v>3895</v>
      </c>
      <c r="B2648" s="9" t="s">
        <v>21656</v>
      </c>
      <c r="C2648" s="6" t="s">
        <v>18997</v>
      </c>
      <c r="D2648" s="11">
        <f t="shared" si="82"/>
        <v>11.17</v>
      </c>
      <c r="F2648" s="802">
        <v>11.17</v>
      </c>
      <c r="G2648" s="802">
        <v>11.17</v>
      </c>
      <c r="H2648" t="b">
        <f t="shared" si="83"/>
        <v>1</v>
      </c>
    </row>
    <row r="2649" spans="1:8" x14ac:dyDescent="0.25">
      <c r="A2649" s="4">
        <v>12404</v>
      </c>
      <c r="B2649" s="8" t="s">
        <v>21657</v>
      </c>
      <c r="C2649" s="4" t="s">
        <v>18997</v>
      </c>
      <c r="D2649" s="11">
        <f t="shared" si="82"/>
        <v>9.0299999999999994</v>
      </c>
      <c r="F2649" s="803">
        <v>9.0299999999999994</v>
      </c>
      <c r="G2649" s="803">
        <v>9.0299999999999994</v>
      </c>
      <c r="H2649" t="b">
        <f t="shared" si="83"/>
        <v>1</v>
      </c>
    </row>
    <row r="2650" spans="1:8" x14ac:dyDescent="0.25">
      <c r="A2650" s="6">
        <v>3939</v>
      </c>
      <c r="B2650" s="9" t="s">
        <v>21658</v>
      </c>
      <c r="C2650" s="6" t="s">
        <v>18997</v>
      </c>
      <c r="D2650" s="11">
        <f t="shared" si="82"/>
        <v>18.61</v>
      </c>
      <c r="F2650" s="802">
        <v>18.61</v>
      </c>
      <c r="G2650" s="802">
        <v>18.61</v>
      </c>
      <c r="H2650" t="b">
        <f t="shared" si="83"/>
        <v>1</v>
      </c>
    </row>
    <row r="2651" spans="1:8" x14ac:dyDescent="0.25">
      <c r="A2651" s="4">
        <v>3911</v>
      </c>
      <c r="B2651" s="8" t="s">
        <v>21659</v>
      </c>
      <c r="C2651" s="4" t="s">
        <v>18997</v>
      </c>
      <c r="D2651" s="11">
        <f t="shared" si="82"/>
        <v>15.2</v>
      </c>
      <c r="F2651" s="803">
        <v>15.2</v>
      </c>
      <c r="G2651" s="803">
        <v>15.2</v>
      </c>
      <c r="H2651" t="b">
        <f t="shared" si="83"/>
        <v>1</v>
      </c>
    </row>
    <row r="2652" spans="1:8" x14ac:dyDescent="0.25">
      <c r="A2652" s="6">
        <v>3908</v>
      </c>
      <c r="B2652" s="9" t="s">
        <v>21660</v>
      </c>
      <c r="C2652" s="6" t="s">
        <v>18997</v>
      </c>
      <c r="D2652" s="11">
        <f t="shared" si="82"/>
        <v>4.91</v>
      </c>
      <c r="F2652" s="802">
        <v>4.91</v>
      </c>
      <c r="G2652" s="802">
        <v>4.91</v>
      </c>
      <c r="H2652" t="b">
        <f t="shared" si="83"/>
        <v>1</v>
      </c>
    </row>
    <row r="2653" spans="1:8" x14ac:dyDescent="0.25">
      <c r="A2653" s="4">
        <v>3910</v>
      </c>
      <c r="B2653" s="8" t="s">
        <v>21661</v>
      </c>
      <c r="C2653" s="4" t="s">
        <v>18997</v>
      </c>
      <c r="D2653" s="11">
        <f t="shared" si="82"/>
        <v>10.88</v>
      </c>
      <c r="F2653" s="803">
        <v>10.88</v>
      </c>
      <c r="G2653" s="803">
        <v>10.88</v>
      </c>
      <c r="H2653" t="b">
        <f t="shared" si="83"/>
        <v>1</v>
      </c>
    </row>
    <row r="2654" spans="1:8" x14ac:dyDescent="0.25">
      <c r="A2654" s="6">
        <v>3913</v>
      </c>
      <c r="B2654" s="9" t="s">
        <v>21662</v>
      </c>
      <c r="C2654" s="6" t="s">
        <v>18997</v>
      </c>
      <c r="D2654" s="11">
        <f t="shared" si="82"/>
        <v>52</v>
      </c>
      <c r="F2654" s="802">
        <v>52</v>
      </c>
      <c r="G2654" s="802">
        <v>52</v>
      </c>
      <c r="H2654" t="b">
        <f t="shared" si="83"/>
        <v>1</v>
      </c>
    </row>
    <row r="2655" spans="1:8" x14ac:dyDescent="0.25">
      <c r="A2655" s="4">
        <v>3912</v>
      </c>
      <c r="B2655" s="8" t="s">
        <v>21663</v>
      </c>
      <c r="C2655" s="4" t="s">
        <v>18997</v>
      </c>
      <c r="D2655" s="11">
        <f t="shared" si="82"/>
        <v>28.5</v>
      </c>
      <c r="F2655" s="803">
        <v>28.5</v>
      </c>
      <c r="G2655" s="803">
        <v>28.5</v>
      </c>
      <c r="H2655" t="b">
        <f t="shared" si="83"/>
        <v>1</v>
      </c>
    </row>
    <row r="2656" spans="1:8" x14ac:dyDescent="0.25">
      <c r="A2656" s="6">
        <v>3909</v>
      </c>
      <c r="B2656" s="9" t="s">
        <v>21664</v>
      </c>
      <c r="C2656" s="6" t="s">
        <v>18997</v>
      </c>
      <c r="D2656" s="11">
        <f t="shared" si="82"/>
        <v>6.69</v>
      </c>
      <c r="F2656" s="802">
        <v>6.69</v>
      </c>
      <c r="G2656" s="802">
        <v>6.69</v>
      </c>
      <c r="H2656" t="b">
        <f t="shared" si="83"/>
        <v>1</v>
      </c>
    </row>
    <row r="2657" spans="1:8" x14ac:dyDescent="0.25">
      <c r="A2657" s="4">
        <v>3914</v>
      </c>
      <c r="B2657" s="8" t="s">
        <v>21665</v>
      </c>
      <c r="C2657" s="4" t="s">
        <v>18997</v>
      </c>
      <c r="D2657" s="11">
        <f t="shared" si="82"/>
        <v>78.44</v>
      </c>
      <c r="F2657" s="803">
        <v>78.44</v>
      </c>
      <c r="G2657" s="803">
        <v>78.44</v>
      </c>
      <c r="H2657" t="b">
        <f t="shared" si="83"/>
        <v>1</v>
      </c>
    </row>
    <row r="2658" spans="1:8" x14ac:dyDescent="0.25">
      <c r="A2658" s="6">
        <v>3915</v>
      </c>
      <c r="B2658" s="9" t="s">
        <v>21666</v>
      </c>
      <c r="C2658" s="6" t="s">
        <v>18997</v>
      </c>
      <c r="D2658" s="11">
        <f t="shared" si="82"/>
        <v>123.7</v>
      </c>
      <c r="F2658" s="802">
        <v>123.7</v>
      </c>
      <c r="G2658" s="802">
        <v>123.7</v>
      </c>
      <c r="H2658" t="b">
        <f t="shared" si="83"/>
        <v>1</v>
      </c>
    </row>
    <row r="2659" spans="1:8" x14ac:dyDescent="0.25">
      <c r="A2659" s="4">
        <v>3916</v>
      </c>
      <c r="B2659" s="8" t="s">
        <v>21667</v>
      </c>
      <c r="C2659" s="4" t="s">
        <v>18997</v>
      </c>
      <c r="D2659" s="11">
        <f t="shared" si="82"/>
        <v>225.36</v>
      </c>
      <c r="F2659" s="803">
        <v>225.36</v>
      </c>
      <c r="G2659" s="803">
        <v>225.36</v>
      </c>
      <c r="H2659" t="b">
        <f t="shared" si="83"/>
        <v>1</v>
      </c>
    </row>
    <row r="2660" spans="1:8" x14ac:dyDescent="0.25">
      <c r="A2660" s="6">
        <v>3917</v>
      </c>
      <c r="B2660" s="9" t="s">
        <v>21668</v>
      </c>
      <c r="C2660" s="6" t="s">
        <v>18997</v>
      </c>
      <c r="D2660" s="11">
        <f t="shared" si="82"/>
        <v>371.71</v>
      </c>
      <c r="F2660" s="802">
        <v>371.71</v>
      </c>
      <c r="G2660" s="802">
        <v>371.71</v>
      </c>
      <c r="H2660" t="b">
        <f t="shared" si="83"/>
        <v>1</v>
      </c>
    </row>
    <row r="2661" spans="1:8" x14ac:dyDescent="0.25">
      <c r="A2661" s="4">
        <v>1904</v>
      </c>
      <c r="B2661" s="8" t="s">
        <v>21669</v>
      </c>
      <c r="C2661" s="4" t="s">
        <v>18997</v>
      </c>
      <c r="D2661" s="11">
        <f t="shared" si="82"/>
        <v>1.0900000000000001</v>
      </c>
      <c r="F2661" s="803">
        <v>1.0900000000000001</v>
      </c>
      <c r="G2661" s="803">
        <v>1.0900000000000001</v>
      </c>
      <c r="H2661" t="b">
        <f t="shared" si="83"/>
        <v>1</v>
      </c>
    </row>
    <row r="2662" spans="1:8" x14ac:dyDescent="0.25">
      <c r="A2662" s="6">
        <v>1899</v>
      </c>
      <c r="B2662" s="9" t="s">
        <v>21670</v>
      </c>
      <c r="C2662" s="6" t="s">
        <v>18997</v>
      </c>
      <c r="D2662" s="11">
        <f t="shared" si="82"/>
        <v>1.24</v>
      </c>
      <c r="F2662" s="802">
        <v>1.24</v>
      </c>
      <c r="G2662" s="802">
        <v>1.24</v>
      </c>
      <c r="H2662" t="b">
        <f t="shared" si="83"/>
        <v>1</v>
      </c>
    </row>
    <row r="2663" spans="1:8" x14ac:dyDescent="0.25">
      <c r="A2663" s="4">
        <v>1900</v>
      </c>
      <c r="B2663" s="8" t="s">
        <v>21671</v>
      </c>
      <c r="C2663" s="4" t="s">
        <v>18997</v>
      </c>
      <c r="D2663" s="11">
        <f t="shared" si="82"/>
        <v>2</v>
      </c>
      <c r="F2663" s="803">
        <v>2</v>
      </c>
      <c r="G2663" s="803">
        <v>2</v>
      </c>
      <c r="H2663" t="b">
        <f t="shared" si="83"/>
        <v>1</v>
      </c>
    </row>
    <row r="2664" spans="1:8" x14ac:dyDescent="0.25">
      <c r="A2664" s="6">
        <v>12407</v>
      </c>
      <c r="B2664" s="9" t="s">
        <v>21672</v>
      </c>
      <c r="C2664" s="6" t="s">
        <v>18997</v>
      </c>
      <c r="D2664" s="11">
        <f t="shared" si="82"/>
        <v>28.14</v>
      </c>
      <c r="F2664" s="802">
        <v>28.14</v>
      </c>
      <c r="G2664" s="802">
        <v>28.14</v>
      </c>
      <c r="H2664" t="b">
        <f t="shared" si="83"/>
        <v>1</v>
      </c>
    </row>
    <row r="2665" spans="1:8" x14ac:dyDescent="0.25">
      <c r="A2665" s="4">
        <v>12408</v>
      </c>
      <c r="B2665" s="8" t="s">
        <v>21673</v>
      </c>
      <c r="C2665" s="4" t="s">
        <v>18997</v>
      </c>
      <c r="D2665" s="11">
        <f t="shared" si="82"/>
        <v>15.88</v>
      </c>
      <c r="F2665" s="803">
        <v>15.88</v>
      </c>
      <c r="G2665" s="803">
        <v>15.88</v>
      </c>
      <c r="H2665" t="b">
        <f t="shared" si="83"/>
        <v>1</v>
      </c>
    </row>
    <row r="2666" spans="1:8" x14ac:dyDescent="0.25">
      <c r="A2666" s="6">
        <v>12409</v>
      </c>
      <c r="B2666" s="9" t="s">
        <v>21674</v>
      </c>
      <c r="C2666" s="6" t="s">
        <v>18997</v>
      </c>
      <c r="D2666" s="11">
        <f t="shared" si="82"/>
        <v>15.88</v>
      </c>
      <c r="F2666" s="802">
        <v>15.88</v>
      </c>
      <c r="G2666" s="802">
        <v>15.88</v>
      </c>
      <c r="H2666" t="b">
        <f t="shared" si="83"/>
        <v>1</v>
      </c>
    </row>
    <row r="2667" spans="1:8" x14ac:dyDescent="0.25">
      <c r="A2667" s="4">
        <v>12410</v>
      </c>
      <c r="B2667" s="8" t="s">
        <v>21675</v>
      </c>
      <c r="C2667" s="4" t="s">
        <v>18997</v>
      </c>
      <c r="D2667" s="11">
        <f t="shared" si="82"/>
        <v>10.94</v>
      </c>
      <c r="F2667" s="803">
        <v>10.94</v>
      </c>
      <c r="G2667" s="803">
        <v>10.94</v>
      </c>
      <c r="H2667" t="b">
        <f t="shared" si="83"/>
        <v>1</v>
      </c>
    </row>
    <row r="2668" spans="1:8" x14ac:dyDescent="0.25">
      <c r="A2668" s="6">
        <v>3936</v>
      </c>
      <c r="B2668" s="9" t="s">
        <v>21676</v>
      </c>
      <c r="C2668" s="6" t="s">
        <v>18997</v>
      </c>
      <c r="D2668" s="11">
        <f t="shared" si="82"/>
        <v>19.77</v>
      </c>
      <c r="F2668" s="802">
        <v>19.77</v>
      </c>
      <c r="G2668" s="802">
        <v>19.77</v>
      </c>
      <c r="H2668" t="b">
        <f t="shared" si="83"/>
        <v>1</v>
      </c>
    </row>
    <row r="2669" spans="1:8" x14ac:dyDescent="0.25">
      <c r="A2669" s="4">
        <v>3922</v>
      </c>
      <c r="B2669" s="8" t="s">
        <v>21677</v>
      </c>
      <c r="C2669" s="4" t="s">
        <v>18997</v>
      </c>
      <c r="D2669" s="11">
        <f t="shared" si="82"/>
        <v>18.18</v>
      </c>
      <c r="F2669" s="803">
        <v>18.18</v>
      </c>
      <c r="G2669" s="803">
        <v>18.18</v>
      </c>
      <c r="H2669" t="b">
        <f t="shared" si="83"/>
        <v>1</v>
      </c>
    </row>
    <row r="2670" spans="1:8" x14ac:dyDescent="0.25">
      <c r="A2670" s="6">
        <v>3924</v>
      </c>
      <c r="B2670" s="9" t="s">
        <v>21678</v>
      </c>
      <c r="C2670" s="6" t="s">
        <v>18997</v>
      </c>
      <c r="D2670" s="11">
        <f t="shared" si="82"/>
        <v>19.77</v>
      </c>
      <c r="F2670" s="802">
        <v>19.77</v>
      </c>
      <c r="G2670" s="802">
        <v>19.77</v>
      </c>
      <c r="H2670" t="b">
        <f t="shared" si="83"/>
        <v>1</v>
      </c>
    </row>
    <row r="2671" spans="1:8" x14ac:dyDescent="0.25">
      <c r="A2671" s="4">
        <v>3923</v>
      </c>
      <c r="B2671" s="8" t="s">
        <v>21679</v>
      </c>
      <c r="C2671" s="4" t="s">
        <v>18997</v>
      </c>
      <c r="D2671" s="11">
        <f t="shared" si="82"/>
        <v>19.77</v>
      </c>
      <c r="F2671" s="803">
        <v>19.77</v>
      </c>
      <c r="G2671" s="803">
        <v>19.77</v>
      </c>
      <c r="H2671" t="b">
        <f t="shared" si="83"/>
        <v>1</v>
      </c>
    </row>
    <row r="2672" spans="1:8" x14ac:dyDescent="0.25">
      <c r="A2672" s="6">
        <v>3937</v>
      </c>
      <c r="B2672" s="9" t="s">
        <v>21680</v>
      </c>
      <c r="C2672" s="6" t="s">
        <v>18997</v>
      </c>
      <c r="D2672" s="11">
        <f t="shared" si="82"/>
        <v>16.309999999999999</v>
      </c>
      <c r="F2672" s="802">
        <v>16.309999999999999</v>
      </c>
      <c r="G2672" s="802">
        <v>16.309999999999999</v>
      </c>
      <c r="H2672" t="b">
        <f t="shared" si="83"/>
        <v>1</v>
      </c>
    </row>
    <row r="2673" spans="1:8" x14ac:dyDescent="0.25">
      <c r="A2673" s="4">
        <v>3921</v>
      </c>
      <c r="B2673" s="8" t="s">
        <v>21681</v>
      </c>
      <c r="C2673" s="4" t="s">
        <v>18997</v>
      </c>
      <c r="D2673" s="11">
        <f t="shared" si="82"/>
        <v>16.32</v>
      </c>
      <c r="F2673" s="803">
        <v>16.32</v>
      </c>
      <c r="G2673" s="803">
        <v>16.32</v>
      </c>
      <c r="H2673" t="b">
        <f t="shared" si="83"/>
        <v>1</v>
      </c>
    </row>
    <row r="2674" spans="1:8" x14ac:dyDescent="0.25">
      <c r="A2674" s="6">
        <v>3920</v>
      </c>
      <c r="B2674" s="9" t="s">
        <v>21682</v>
      </c>
      <c r="C2674" s="6" t="s">
        <v>18997</v>
      </c>
      <c r="D2674" s="11">
        <f t="shared" si="82"/>
        <v>16.309999999999999</v>
      </c>
      <c r="F2674" s="802">
        <v>16.309999999999999</v>
      </c>
      <c r="G2674" s="802">
        <v>16.309999999999999</v>
      </c>
      <c r="H2674" t="b">
        <f t="shared" si="83"/>
        <v>1</v>
      </c>
    </row>
    <row r="2675" spans="1:8" x14ac:dyDescent="0.25">
      <c r="A2675" s="4">
        <v>3938</v>
      </c>
      <c r="B2675" s="8" t="s">
        <v>21683</v>
      </c>
      <c r="C2675" s="4" t="s">
        <v>18997</v>
      </c>
      <c r="D2675" s="11">
        <f t="shared" si="82"/>
        <v>10.75</v>
      </c>
      <c r="F2675" s="803">
        <v>10.75</v>
      </c>
      <c r="G2675" s="803">
        <v>10.75</v>
      </c>
      <c r="H2675" t="b">
        <f t="shared" si="83"/>
        <v>1</v>
      </c>
    </row>
    <row r="2676" spans="1:8" x14ac:dyDescent="0.25">
      <c r="A2676" s="6">
        <v>3919</v>
      </c>
      <c r="B2676" s="9" t="s">
        <v>21684</v>
      </c>
      <c r="C2676" s="6" t="s">
        <v>18997</v>
      </c>
      <c r="D2676" s="11">
        <f t="shared" si="82"/>
        <v>10.96</v>
      </c>
      <c r="F2676" s="802">
        <v>10.96</v>
      </c>
      <c r="G2676" s="802">
        <v>10.96</v>
      </c>
      <c r="H2676" t="b">
        <f t="shared" si="83"/>
        <v>1</v>
      </c>
    </row>
    <row r="2677" spans="1:8" x14ac:dyDescent="0.25">
      <c r="A2677" s="4">
        <v>3927</v>
      </c>
      <c r="B2677" s="8" t="s">
        <v>21685</v>
      </c>
      <c r="C2677" s="4" t="s">
        <v>18997</v>
      </c>
      <c r="D2677" s="11">
        <f t="shared" si="82"/>
        <v>55.52</v>
      </c>
      <c r="F2677" s="803">
        <v>55.52</v>
      </c>
      <c r="G2677" s="803">
        <v>55.52</v>
      </c>
      <c r="H2677" t="b">
        <f t="shared" si="83"/>
        <v>1</v>
      </c>
    </row>
    <row r="2678" spans="1:8" x14ac:dyDescent="0.25">
      <c r="A2678" s="6">
        <v>3928</v>
      </c>
      <c r="B2678" s="9" t="s">
        <v>21686</v>
      </c>
      <c r="C2678" s="6" t="s">
        <v>18997</v>
      </c>
      <c r="D2678" s="11">
        <f t="shared" si="82"/>
        <v>55.52</v>
      </c>
      <c r="F2678" s="802">
        <v>55.52</v>
      </c>
      <c r="G2678" s="802">
        <v>55.52</v>
      </c>
      <c r="H2678" t="b">
        <f t="shared" si="83"/>
        <v>1</v>
      </c>
    </row>
    <row r="2679" spans="1:8" x14ac:dyDescent="0.25">
      <c r="A2679" s="4">
        <v>3926</v>
      </c>
      <c r="B2679" s="8" t="s">
        <v>21687</v>
      </c>
      <c r="C2679" s="4" t="s">
        <v>18997</v>
      </c>
      <c r="D2679" s="11">
        <f t="shared" si="82"/>
        <v>31.65</v>
      </c>
      <c r="F2679" s="803">
        <v>31.65</v>
      </c>
      <c r="G2679" s="803">
        <v>31.65</v>
      </c>
      <c r="H2679" t="b">
        <f t="shared" si="83"/>
        <v>1</v>
      </c>
    </row>
    <row r="2680" spans="1:8" x14ac:dyDescent="0.25">
      <c r="A2680" s="6">
        <v>3935</v>
      </c>
      <c r="B2680" s="9" t="s">
        <v>21688</v>
      </c>
      <c r="C2680" s="6" t="s">
        <v>18997</v>
      </c>
      <c r="D2680" s="11">
        <f t="shared" si="82"/>
        <v>31.65</v>
      </c>
      <c r="F2680" s="802">
        <v>31.65</v>
      </c>
      <c r="G2680" s="802">
        <v>31.65</v>
      </c>
      <c r="H2680" t="b">
        <f t="shared" si="83"/>
        <v>1</v>
      </c>
    </row>
    <row r="2681" spans="1:8" x14ac:dyDescent="0.25">
      <c r="A2681" s="4">
        <v>3925</v>
      </c>
      <c r="B2681" s="8" t="s">
        <v>21689</v>
      </c>
      <c r="C2681" s="4" t="s">
        <v>18997</v>
      </c>
      <c r="D2681" s="11">
        <f t="shared" si="82"/>
        <v>31.65</v>
      </c>
      <c r="F2681" s="803">
        <v>31.65</v>
      </c>
      <c r="G2681" s="803">
        <v>31.65</v>
      </c>
      <c r="H2681" t="b">
        <f t="shared" si="83"/>
        <v>1</v>
      </c>
    </row>
    <row r="2682" spans="1:8" x14ac:dyDescent="0.25">
      <c r="A2682" s="6">
        <v>12406</v>
      </c>
      <c r="B2682" s="9" t="s">
        <v>21690</v>
      </c>
      <c r="C2682" s="6" t="s">
        <v>18997</v>
      </c>
      <c r="D2682" s="11">
        <f t="shared" si="82"/>
        <v>7.77</v>
      </c>
      <c r="F2682" s="802">
        <v>7.77</v>
      </c>
      <c r="G2682" s="802">
        <v>7.77</v>
      </c>
      <c r="H2682" t="b">
        <f t="shared" si="83"/>
        <v>1</v>
      </c>
    </row>
    <row r="2683" spans="1:8" x14ac:dyDescent="0.25">
      <c r="A2683" s="4">
        <v>3929</v>
      </c>
      <c r="B2683" s="8" t="s">
        <v>21691</v>
      </c>
      <c r="C2683" s="4" t="s">
        <v>18997</v>
      </c>
      <c r="D2683" s="11">
        <f t="shared" si="82"/>
        <v>84.59</v>
      </c>
      <c r="F2683" s="803">
        <v>84.59</v>
      </c>
      <c r="G2683" s="803">
        <v>84.59</v>
      </c>
      <c r="H2683" t="b">
        <f t="shared" si="83"/>
        <v>1</v>
      </c>
    </row>
    <row r="2684" spans="1:8" x14ac:dyDescent="0.25">
      <c r="A2684" s="6">
        <v>3931</v>
      </c>
      <c r="B2684" s="9" t="s">
        <v>21692</v>
      </c>
      <c r="C2684" s="6" t="s">
        <v>18997</v>
      </c>
      <c r="D2684" s="11">
        <f t="shared" si="82"/>
        <v>84.59</v>
      </c>
      <c r="F2684" s="802">
        <v>84.59</v>
      </c>
      <c r="G2684" s="802">
        <v>84.59</v>
      </c>
      <c r="H2684" t="b">
        <f t="shared" si="83"/>
        <v>1</v>
      </c>
    </row>
    <row r="2685" spans="1:8" x14ac:dyDescent="0.25">
      <c r="A2685" s="4">
        <v>3930</v>
      </c>
      <c r="B2685" s="8" t="s">
        <v>21693</v>
      </c>
      <c r="C2685" s="4" t="s">
        <v>18997</v>
      </c>
      <c r="D2685" s="11">
        <f t="shared" si="82"/>
        <v>84.59</v>
      </c>
      <c r="F2685" s="803">
        <v>84.59</v>
      </c>
      <c r="G2685" s="803">
        <v>84.59</v>
      </c>
      <c r="H2685" t="b">
        <f t="shared" si="83"/>
        <v>1</v>
      </c>
    </row>
    <row r="2686" spans="1:8" x14ac:dyDescent="0.25">
      <c r="A2686" s="6">
        <v>3932</v>
      </c>
      <c r="B2686" s="9" t="s">
        <v>21694</v>
      </c>
      <c r="C2686" s="6" t="s">
        <v>18997</v>
      </c>
      <c r="D2686" s="11">
        <f t="shared" si="82"/>
        <v>146.07</v>
      </c>
      <c r="F2686" s="802">
        <v>146.07</v>
      </c>
      <c r="G2686" s="802">
        <v>146.07</v>
      </c>
      <c r="H2686" t="b">
        <f t="shared" si="83"/>
        <v>1</v>
      </c>
    </row>
    <row r="2687" spans="1:8" x14ac:dyDescent="0.25">
      <c r="A2687" s="4">
        <v>3933</v>
      </c>
      <c r="B2687" s="8" t="s">
        <v>21695</v>
      </c>
      <c r="C2687" s="4" t="s">
        <v>18997</v>
      </c>
      <c r="D2687" s="11">
        <f t="shared" si="82"/>
        <v>146.07</v>
      </c>
      <c r="F2687" s="803">
        <v>146.07</v>
      </c>
      <c r="G2687" s="803">
        <v>146.07</v>
      </c>
      <c r="H2687" t="b">
        <f t="shared" si="83"/>
        <v>1</v>
      </c>
    </row>
    <row r="2688" spans="1:8" x14ac:dyDescent="0.25">
      <c r="A2688" s="6">
        <v>3934</v>
      </c>
      <c r="B2688" s="9" t="s">
        <v>21696</v>
      </c>
      <c r="C2688" s="6" t="s">
        <v>18997</v>
      </c>
      <c r="D2688" s="11">
        <f t="shared" si="82"/>
        <v>146.07</v>
      </c>
      <c r="F2688" s="802">
        <v>146.07</v>
      </c>
      <c r="G2688" s="802">
        <v>146.07</v>
      </c>
      <c r="H2688" t="b">
        <f t="shared" si="83"/>
        <v>1</v>
      </c>
    </row>
    <row r="2689" spans="1:8" x14ac:dyDescent="0.25">
      <c r="A2689" s="4">
        <v>40355</v>
      </c>
      <c r="B2689" s="8" t="s">
        <v>21697</v>
      </c>
      <c r="C2689" s="4" t="s">
        <v>18997</v>
      </c>
      <c r="D2689" s="11">
        <f t="shared" si="82"/>
        <v>12.51</v>
      </c>
      <c r="F2689" s="803">
        <v>12.51</v>
      </c>
      <c r="G2689" s="803">
        <v>12.51</v>
      </c>
      <c r="H2689" t="b">
        <f t="shared" si="83"/>
        <v>1</v>
      </c>
    </row>
    <row r="2690" spans="1:8" x14ac:dyDescent="0.25">
      <c r="A2690" s="6">
        <v>40364</v>
      </c>
      <c r="B2690" s="9" t="s">
        <v>21698</v>
      </c>
      <c r="C2690" s="6" t="s">
        <v>18997</v>
      </c>
      <c r="D2690" s="11">
        <f t="shared" si="82"/>
        <v>58.62</v>
      </c>
      <c r="F2690" s="802">
        <v>58.62</v>
      </c>
      <c r="G2690" s="802">
        <v>58.62</v>
      </c>
      <c r="H2690" t="b">
        <f t="shared" si="83"/>
        <v>1</v>
      </c>
    </row>
    <row r="2691" spans="1:8" x14ac:dyDescent="0.25">
      <c r="A2691" s="4">
        <v>40361</v>
      </c>
      <c r="B2691" s="8" t="s">
        <v>21699</v>
      </c>
      <c r="C2691" s="4" t="s">
        <v>18997</v>
      </c>
      <c r="D2691" s="11">
        <f t="shared" ref="D2691:D2754" si="84">IF($J$2=$F$1,F2691,G2691)</f>
        <v>45.83</v>
      </c>
      <c r="F2691" s="803">
        <v>45.83</v>
      </c>
      <c r="G2691" s="803">
        <v>45.83</v>
      </c>
      <c r="H2691" t="b">
        <f t="shared" ref="H2691:H2754" si="85">F2691=G2691</f>
        <v>1</v>
      </c>
    </row>
    <row r="2692" spans="1:8" x14ac:dyDescent="0.25">
      <c r="A2692" s="6">
        <v>40358</v>
      </c>
      <c r="B2692" s="9" t="s">
        <v>21700</v>
      </c>
      <c r="C2692" s="6" t="s">
        <v>18997</v>
      </c>
      <c r="D2692" s="11">
        <f t="shared" si="84"/>
        <v>17.47</v>
      </c>
      <c r="F2692" s="802">
        <v>17.47</v>
      </c>
      <c r="G2692" s="802">
        <v>17.47</v>
      </c>
      <c r="H2692" t="b">
        <f t="shared" si="85"/>
        <v>1</v>
      </c>
    </row>
    <row r="2693" spans="1:8" x14ac:dyDescent="0.25">
      <c r="A2693" s="4">
        <v>40370</v>
      </c>
      <c r="B2693" s="8" t="s">
        <v>21701</v>
      </c>
      <c r="C2693" s="4" t="s">
        <v>18997</v>
      </c>
      <c r="D2693" s="11">
        <f t="shared" si="84"/>
        <v>186</v>
      </c>
      <c r="F2693" s="803">
        <v>186</v>
      </c>
      <c r="G2693" s="803">
        <v>186</v>
      </c>
      <c r="H2693" t="b">
        <f t="shared" si="85"/>
        <v>1</v>
      </c>
    </row>
    <row r="2694" spans="1:8" x14ac:dyDescent="0.25">
      <c r="A2694" s="6">
        <v>40367</v>
      </c>
      <c r="B2694" s="9" t="s">
        <v>21702</v>
      </c>
      <c r="C2694" s="6" t="s">
        <v>18997</v>
      </c>
      <c r="D2694" s="11">
        <f t="shared" si="84"/>
        <v>92.45</v>
      </c>
      <c r="F2694" s="802">
        <v>92.45</v>
      </c>
      <c r="G2694" s="802">
        <v>92.45</v>
      </c>
      <c r="H2694" t="b">
        <f t="shared" si="85"/>
        <v>1</v>
      </c>
    </row>
    <row r="2695" spans="1:8" x14ac:dyDescent="0.25">
      <c r="A2695" s="4">
        <v>40373</v>
      </c>
      <c r="B2695" s="8" t="s">
        <v>21703</v>
      </c>
      <c r="C2695" s="4" t="s">
        <v>18997</v>
      </c>
      <c r="D2695" s="11">
        <f t="shared" si="84"/>
        <v>251.52</v>
      </c>
      <c r="F2695" s="803">
        <v>251.52</v>
      </c>
      <c r="G2695" s="803">
        <v>251.52</v>
      </c>
      <c r="H2695" t="b">
        <f t="shared" si="85"/>
        <v>1</v>
      </c>
    </row>
    <row r="2696" spans="1:8" x14ac:dyDescent="0.25">
      <c r="A2696" s="6">
        <v>3907</v>
      </c>
      <c r="B2696" s="9" t="s">
        <v>21704</v>
      </c>
      <c r="C2696" s="6" t="s">
        <v>18997</v>
      </c>
      <c r="D2696" s="11">
        <f t="shared" si="84"/>
        <v>4.9800000000000004</v>
      </c>
      <c r="F2696" s="802">
        <v>4.9800000000000004</v>
      </c>
      <c r="G2696" s="802">
        <v>4.9800000000000004</v>
      </c>
      <c r="H2696" t="b">
        <f t="shared" si="85"/>
        <v>1</v>
      </c>
    </row>
    <row r="2697" spans="1:8" x14ac:dyDescent="0.25">
      <c r="A2697" s="4">
        <v>3889</v>
      </c>
      <c r="B2697" s="8" t="s">
        <v>21705</v>
      </c>
      <c r="C2697" s="4" t="s">
        <v>18997</v>
      </c>
      <c r="D2697" s="11">
        <f t="shared" si="84"/>
        <v>3.54</v>
      </c>
      <c r="F2697" s="803">
        <v>3.54</v>
      </c>
      <c r="G2697" s="803">
        <v>3.54</v>
      </c>
      <c r="H2697" t="b">
        <f t="shared" si="85"/>
        <v>1</v>
      </c>
    </row>
    <row r="2698" spans="1:8" x14ac:dyDescent="0.25">
      <c r="A2698" s="6">
        <v>3868</v>
      </c>
      <c r="B2698" s="9" t="s">
        <v>21706</v>
      </c>
      <c r="C2698" s="6" t="s">
        <v>18997</v>
      </c>
      <c r="D2698" s="11">
        <f t="shared" si="84"/>
        <v>1.3</v>
      </c>
      <c r="F2698" s="802">
        <v>1.3</v>
      </c>
      <c r="G2698" s="802">
        <v>1.3</v>
      </c>
      <c r="H2698" t="b">
        <f t="shared" si="85"/>
        <v>1</v>
      </c>
    </row>
    <row r="2699" spans="1:8" x14ac:dyDescent="0.25">
      <c r="A2699" s="4">
        <v>3869</v>
      </c>
      <c r="B2699" s="8" t="s">
        <v>21707</v>
      </c>
      <c r="C2699" s="4" t="s">
        <v>18997</v>
      </c>
      <c r="D2699" s="11">
        <f t="shared" si="84"/>
        <v>2.88</v>
      </c>
      <c r="F2699" s="803">
        <v>2.88</v>
      </c>
      <c r="G2699" s="803">
        <v>2.88</v>
      </c>
      <c r="H2699" t="b">
        <f t="shared" si="85"/>
        <v>1</v>
      </c>
    </row>
    <row r="2700" spans="1:8" x14ac:dyDescent="0.25">
      <c r="A2700" s="6">
        <v>3872</v>
      </c>
      <c r="B2700" s="9" t="s">
        <v>21708</v>
      </c>
      <c r="C2700" s="6" t="s">
        <v>18997</v>
      </c>
      <c r="D2700" s="11">
        <f t="shared" si="84"/>
        <v>4.91</v>
      </c>
      <c r="F2700" s="802">
        <v>4.91</v>
      </c>
      <c r="G2700" s="802">
        <v>4.91</v>
      </c>
      <c r="H2700" t="b">
        <f t="shared" si="85"/>
        <v>1</v>
      </c>
    </row>
    <row r="2701" spans="1:8" x14ac:dyDescent="0.25">
      <c r="A2701" s="4">
        <v>3850</v>
      </c>
      <c r="B2701" s="8" t="s">
        <v>21709</v>
      </c>
      <c r="C2701" s="4" t="s">
        <v>18997</v>
      </c>
      <c r="D2701" s="11">
        <f t="shared" si="84"/>
        <v>11.33</v>
      </c>
      <c r="F2701" s="803">
        <v>11.33</v>
      </c>
      <c r="G2701" s="803">
        <v>11.33</v>
      </c>
      <c r="H2701" t="b">
        <f t="shared" si="85"/>
        <v>1</v>
      </c>
    </row>
    <row r="2702" spans="1:8" x14ac:dyDescent="0.25">
      <c r="A2702" s="6">
        <v>38023</v>
      </c>
      <c r="B2702" s="9" t="s">
        <v>21710</v>
      </c>
      <c r="C2702" s="6" t="s">
        <v>18997</v>
      </c>
      <c r="D2702" s="11">
        <f t="shared" si="84"/>
        <v>5.77</v>
      </c>
      <c r="F2702" s="802">
        <v>5.77</v>
      </c>
      <c r="G2702" s="802">
        <v>5.77</v>
      </c>
      <c r="H2702" t="b">
        <f t="shared" si="85"/>
        <v>1</v>
      </c>
    </row>
    <row r="2703" spans="1:8" x14ac:dyDescent="0.25">
      <c r="A2703" s="4">
        <v>37986</v>
      </c>
      <c r="B2703" s="8" t="s">
        <v>21711</v>
      </c>
      <c r="C2703" s="4" t="s">
        <v>18997</v>
      </c>
      <c r="D2703" s="11">
        <f t="shared" si="84"/>
        <v>1.92</v>
      </c>
      <c r="F2703" s="803">
        <v>1.92</v>
      </c>
      <c r="G2703" s="803">
        <v>1.92</v>
      </c>
      <c r="H2703" t="b">
        <f t="shared" si="85"/>
        <v>1</v>
      </c>
    </row>
    <row r="2704" spans="1:8" x14ac:dyDescent="0.25">
      <c r="A2704" s="6">
        <v>37987</v>
      </c>
      <c r="B2704" s="9" t="s">
        <v>21712</v>
      </c>
      <c r="C2704" s="6" t="s">
        <v>18997</v>
      </c>
      <c r="D2704" s="11">
        <f t="shared" si="84"/>
        <v>96.06</v>
      </c>
      <c r="F2704" s="802">
        <v>96.06</v>
      </c>
      <c r="G2704" s="802">
        <v>96.06</v>
      </c>
      <c r="H2704" t="b">
        <f t="shared" si="85"/>
        <v>1</v>
      </c>
    </row>
    <row r="2705" spans="1:8" x14ac:dyDescent="0.25">
      <c r="A2705" s="4">
        <v>37988</v>
      </c>
      <c r="B2705" s="8" t="s">
        <v>21713</v>
      </c>
      <c r="C2705" s="4" t="s">
        <v>18997</v>
      </c>
      <c r="D2705" s="11">
        <f t="shared" si="84"/>
        <v>152.65</v>
      </c>
      <c r="F2705" s="803">
        <v>152.65</v>
      </c>
      <c r="G2705" s="803">
        <v>152.65</v>
      </c>
      <c r="H2705" t="b">
        <f t="shared" si="85"/>
        <v>1</v>
      </c>
    </row>
    <row r="2706" spans="1:8" x14ac:dyDescent="0.25">
      <c r="A2706" s="6">
        <v>21120</v>
      </c>
      <c r="B2706" s="9" t="s">
        <v>21714</v>
      </c>
      <c r="C2706" s="6" t="s">
        <v>18997</v>
      </c>
      <c r="D2706" s="11">
        <f t="shared" si="84"/>
        <v>9.82</v>
      </c>
      <c r="F2706" s="802">
        <v>9.82</v>
      </c>
      <c r="G2706" s="802">
        <v>9.82</v>
      </c>
      <c r="H2706" t="b">
        <f t="shared" si="85"/>
        <v>1</v>
      </c>
    </row>
    <row r="2707" spans="1:8" x14ac:dyDescent="0.25">
      <c r="A2707" s="4">
        <v>39318</v>
      </c>
      <c r="B2707" s="8" t="s">
        <v>21715</v>
      </c>
      <c r="C2707" s="4" t="s">
        <v>18997</v>
      </c>
      <c r="D2707" s="11">
        <f t="shared" si="84"/>
        <v>9.1300000000000008</v>
      </c>
      <c r="F2707" s="803">
        <v>9.1300000000000008</v>
      </c>
      <c r="G2707" s="803">
        <v>9.1300000000000008</v>
      </c>
      <c r="H2707" t="b">
        <f t="shared" si="85"/>
        <v>1</v>
      </c>
    </row>
    <row r="2708" spans="1:8" x14ac:dyDescent="0.25">
      <c r="A2708" s="6">
        <v>40366</v>
      </c>
      <c r="B2708" s="9" t="s">
        <v>21716</v>
      </c>
      <c r="C2708" s="6" t="s">
        <v>18997</v>
      </c>
      <c r="D2708" s="11">
        <f t="shared" si="84"/>
        <v>45.72</v>
      </c>
      <c r="F2708" s="802">
        <v>45.72</v>
      </c>
      <c r="G2708" s="802">
        <v>45.72</v>
      </c>
      <c r="H2708" t="b">
        <f t="shared" si="85"/>
        <v>1</v>
      </c>
    </row>
    <row r="2709" spans="1:8" x14ac:dyDescent="0.25">
      <c r="A2709" s="4">
        <v>40363</v>
      </c>
      <c r="B2709" s="8" t="s">
        <v>21717</v>
      </c>
      <c r="C2709" s="4" t="s">
        <v>18997</v>
      </c>
      <c r="D2709" s="11">
        <f t="shared" si="84"/>
        <v>35.76</v>
      </c>
      <c r="F2709" s="803">
        <v>35.76</v>
      </c>
      <c r="G2709" s="803">
        <v>35.76</v>
      </c>
      <c r="H2709" t="b">
        <f t="shared" si="85"/>
        <v>1</v>
      </c>
    </row>
    <row r="2710" spans="1:8" x14ac:dyDescent="0.25">
      <c r="A2710" s="6">
        <v>40354</v>
      </c>
      <c r="B2710" s="9" t="s">
        <v>21718</v>
      </c>
      <c r="C2710" s="6" t="s">
        <v>18997</v>
      </c>
      <c r="D2710" s="11">
        <f t="shared" si="84"/>
        <v>15.57</v>
      </c>
      <c r="F2710" s="802">
        <v>15.57</v>
      </c>
      <c r="G2710" s="802">
        <v>15.57</v>
      </c>
      <c r="H2710" t="b">
        <f t="shared" si="85"/>
        <v>1</v>
      </c>
    </row>
    <row r="2711" spans="1:8" x14ac:dyDescent="0.25">
      <c r="A2711" s="4">
        <v>40360</v>
      </c>
      <c r="B2711" s="8" t="s">
        <v>21719</v>
      </c>
      <c r="C2711" s="4" t="s">
        <v>18997</v>
      </c>
      <c r="D2711" s="11">
        <f t="shared" si="84"/>
        <v>23.44</v>
      </c>
      <c r="F2711" s="803">
        <v>23.44</v>
      </c>
      <c r="G2711" s="803">
        <v>23.44</v>
      </c>
      <c r="H2711" t="b">
        <f t="shared" si="85"/>
        <v>1</v>
      </c>
    </row>
    <row r="2712" spans="1:8" x14ac:dyDescent="0.25">
      <c r="A2712" s="6">
        <v>40372</v>
      </c>
      <c r="B2712" s="9" t="s">
        <v>21720</v>
      </c>
      <c r="C2712" s="6" t="s">
        <v>18997</v>
      </c>
      <c r="D2712" s="11">
        <f t="shared" si="84"/>
        <v>144.79</v>
      </c>
      <c r="F2712" s="802">
        <v>144.79</v>
      </c>
      <c r="G2712" s="802">
        <v>144.79</v>
      </c>
      <c r="H2712" t="b">
        <f t="shared" si="85"/>
        <v>1</v>
      </c>
    </row>
    <row r="2713" spans="1:8" x14ac:dyDescent="0.25">
      <c r="A2713" s="4">
        <v>40369</v>
      </c>
      <c r="B2713" s="8" t="s">
        <v>21721</v>
      </c>
      <c r="C2713" s="4" t="s">
        <v>18997</v>
      </c>
      <c r="D2713" s="11">
        <f t="shared" si="84"/>
        <v>72.06</v>
      </c>
      <c r="F2713" s="803">
        <v>72.06</v>
      </c>
      <c r="G2713" s="803">
        <v>72.06</v>
      </c>
      <c r="H2713" t="b">
        <f t="shared" si="85"/>
        <v>1</v>
      </c>
    </row>
    <row r="2714" spans="1:8" x14ac:dyDescent="0.25">
      <c r="A2714" s="6">
        <v>40357</v>
      </c>
      <c r="B2714" s="9" t="s">
        <v>21722</v>
      </c>
      <c r="C2714" s="6" t="s">
        <v>18997</v>
      </c>
      <c r="D2714" s="11">
        <f t="shared" si="84"/>
        <v>17.47</v>
      </c>
      <c r="F2714" s="802">
        <v>17.47</v>
      </c>
      <c r="G2714" s="802">
        <v>17.47</v>
      </c>
      <c r="H2714" t="b">
        <f t="shared" si="85"/>
        <v>1</v>
      </c>
    </row>
    <row r="2715" spans="1:8" x14ac:dyDescent="0.25">
      <c r="A2715" s="4">
        <v>40375</v>
      </c>
      <c r="B2715" s="8" t="s">
        <v>21723</v>
      </c>
      <c r="C2715" s="4" t="s">
        <v>18997</v>
      </c>
      <c r="D2715" s="11">
        <f t="shared" si="84"/>
        <v>196</v>
      </c>
      <c r="F2715" s="803">
        <v>196</v>
      </c>
      <c r="G2715" s="803">
        <v>196</v>
      </c>
      <c r="H2715" t="b">
        <f t="shared" si="85"/>
        <v>1</v>
      </c>
    </row>
    <row r="2716" spans="1:8" x14ac:dyDescent="0.25">
      <c r="A2716" s="6">
        <v>1893</v>
      </c>
      <c r="B2716" s="9" t="s">
        <v>21724</v>
      </c>
      <c r="C2716" s="6" t="s">
        <v>18997</v>
      </c>
      <c r="D2716" s="11">
        <f t="shared" si="84"/>
        <v>4.12</v>
      </c>
      <c r="F2716" s="802">
        <v>4.12</v>
      </c>
      <c r="G2716" s="802">
        <v>4.12</v>
      </c>
      <c r="H2716" t="b">
        <f t="shared" si="85"/>
        <v>1</v>
      </c>
    </row>
    <row r="2717" spans="1:8" x14ac:dyDescent="0.25">
      <c r="A2717" s="4">
        <v>1902</v>
      </c>
      <c r="B2717" s="8" t="s">
        <v>21725</v>
      </c>
      <c r="C2717" s="4" t="s">
        <v>18997</v>
      </c>
      <c r="D2717" s="11">
        <f t="shared" si="84"/>
        <v>3</v>
      </c>
      <c r="F2717" s="803">
        <v>3</v>
      </c>
      <c r="G2717" s="803">
        <v>3</v>
      </c>
      <c r="H2717" t="b">
        <f t="shared" si="85"/>
        <v>1</v>
      </c>
    </row>
    <row r="2718" spans="1:8" x14ac:dyDescent="0.25">
      <c r="A2718" s="6">
        <v>1901</v>
      </c>
      <c r="B2718" s="9" t="s">
        <v>21726</v>
      </c>
      <c r="C2718" s="6" t="s">
        <v>18997</v>
      </c>
      <c r="D2718" s="11">
        <f t="shared" si="84"/>
        <v>0.94</v>
      </c>
      <c r="F2718" s="802">
        <v>0.94</v>
      </c>
      <c r="G2718" s="802">
        <v>0.94</v>
      </c>
      <c r="H2718" t="b">
        <f t="shared" si="85"/>
        <v>1</v>
      </c>
    </row>
    <row r="2719" spans="1:8" x14ac:dyDescent="0.25">
      <c r="A2719" s="4">
        <v>1892</v>
      </c>
      <c r="B2719" s="8" t="s">
        <v>21727</v>
      </c>
      <c r="C2719" s="4" t="s">
        <v>18997</v>
      </c>
      <c r="D2719" s="11">
        <f t="shared" si="84"/>
        <v>1.93</v>
      </c>
      <c r="F2719" s="803">
        <v>1.93</v>
      </c>
      <c r="G2719" s="803">
        <v>1.93</v>
      </c>
      <c r="H2719" t="b">
        <f t="shared" si="85"/>
        <v>1</v>
      </c>
    </row>
    <row r="2720" spans="1:8" x14ac:dyDescent="0.25">
      <c r="A2720" s="6">
        <v>1907</v>
      </c>
      <c r="B2720" s="9" t="s">
        <v>21728</v>
      </c>
      <c r="C2720" s="6" t="s">
        <v>18997</v>
      </c>
      <c r="D2720" s="11">
        <f t="shared" si="84"/>
        <v>13.27</v>
      </c>
      <c r="F2720" s="802">
        <v>13.27</v>
      </c>
      <c r="G2720" s="802">
        <v>13.27</v>
      </c>
      <c r="H2720" t="b">
        <f t="shared" si="85"/>
        <v>1</v>
      </c>
    </row>
    <row r="2721" spans="1:8" x14ac:dyDescent="0.25">
      <c r="A2721" s="4">
        <v>1894</v>
      </c>
      <c r="B2721" s="8" t="s">
        <v>21729</v>
      </c>
      <c r="C2721" s="4" t="s">
        <v>18997</v>
      </c>
      <c r="D2721" s="11">
        <f t="shared" si="84"/>
        <v>5.97</v>
      </c>
      <c r="F2721" s="803">
        <v>5.97</v>
      </c>
      <c r="G2721" s="803">
        <v>5.97</v>
      </c>
      <c r="H2721" t="b">
        <f t="shared" si="85"/>
        <v>1</v>
      </c>
    </row>
    <row r="2722" spans="1:8" x14ac:dyDescent="0.25">
      <c r="A2722" s="6">
        <v>1891</v>
      </c>
      <c r="B2722" s="9" t="s">
        <v>21730</v>
      </c>
      <c r="C2722" s="6" t="s">
        <v>18997</v>
      </c>
      <c r="D2722" s="11">
        <f t="shared" si="84"/>
        <v>1.38</v>
      </c>
      <c r="F2722" s="802">
        <v>1.38</v>
      </c>
      <c r="G2722" s="802">
        <v>1.38</v>
      </c>
      <c r="H2722" t="b">
        <f t="shared" si="85"/>
        <v>1</v>
      </c>
    </row>
    <row r="2723" spans="1:8" x14ac:dyDescent="0.25">
      <c r="A2723" s="4">
        <v>1896</v>
      </c>
      <c r="B2723" s="8" t="s">
        <v>21731</v>
      </c>
      <c r="C2723" s="4" t="s">
        <v>18997</v>
      </c>
      <c r="D2723" s="11">
        <f t="shared" si="84"/>
        <v>17.82</v>
      </c>
      <c r="F2723" s="803">
        <v>17.82</v>
      </c>
      <c r="G2723" s="803">
        <v>17.82</v>
      </c>
      <c r="H2723" t="b">
        <f t="shared" si="85"/>
        <v>1</v>
      </c>
    </row>
    <row r="2724" spans="1:8" x14ac:dyDescent="0.25">
      <c r="A2724" s="6">
        <v>1895</v>
      </c>
      <c r="B2724" s="9" t="s">
        <v>21732</v>
      </c>
      <c r="C2724" s="6" t="s">
        <v>18997</v>
      </c>
      <c r="D2724" s="11">
        <f t="shared" si="84"/>
        <v>31.31</v>
      </c>
      <c r="F2724" s="802">
        <v>31.31</v>
      </c>
      <c r="G2724" s="802">
        <v>31.31</v>
      </c>
      <c r="H2724" t="b">
        <f t="shared" si="85"/>
        <v>1</v>
      </c>
    </row>
    <row r="2725" spans="1:8" x14ac:dyDescent="0.25">
      <c r="A2725" s="4">
        <v>2643</v>
      </c>
      <c r="B2725" s="8" t="s">
        <v>21733</v>
      </c>
      <c r="C2725" s="4" t="s">
        <v>18997</v>
      </c>
      <c r="D2725" s="11">
        <f t="shared" si="84"/>
        <v>7.59</v>
      </c>
      <c r="F2725" s="803">
        <v>7.59</v>
      </c>
      <c r="G2725" s="803">
        <v>7.59</v>
      </c>
      <c r="H2725" t="b">
        <f t="shared" si="85"/>
        <v>1</v>
      </c>
    </row>
    <row r="2726" spans="1:8" x14ac:dyDescent="0.25">
      <c r="A2726" s="6">
        <v>2641</v>
      </c>
      <c r="B2726" s="9" t="s">
        <v>21734</v>
      </c>
      <c r="C2726" s="6" t="s">
        <v>18997</v>
      </c>
      <c r="D2726" s="11">
        <f t="shared" si="84"/>
        <v>26.6</v>
      </c>
      <c r="F2726" s="802">
        <v>26.6</v>
      </c>
      <c r="G2726" s="802">
        <v>26.6</v>
      </c>
      <c r="H2726" t="b">
        <f t="shared" si="85"/>
        <v>1</v>
      </c>
    </row>
    <row r="2727" spans="1:8" x14ac:dyDescent="0.25">
      <c r="A2727" s="4">
        <v>2636</v>
      </c>
      <c r="B2727" s="8" t="s">
        <v>21735</v>
      </c>
      <c r="C2727" s="4" t="s">
        <v>18997</v>
      </c>
      <c r="D2727" s="11">
        <f t="shared" si="84"/>
        <v>1.71</v>
      </c>
      <c r="F2727" s="803">
        <v>1.71</v>
      </c>
      <c r="G2727" s="803">
        <v>1.71</v>
      </c>
      <c r="H2727" t="b">
        <f t="shared" si="85"/>
        <v>1</v>
      </c>
    </row>
    <row r="2728" spans="1:8" x14ac:dyDescent="0.25">
      <c r="A2728" s="6">
        <v>2637</v>
      </c>
      <c r="B2728" s="9" t="s">
        <v>21736</v>
      </c>
      <c r="C2728" s="6" t="s">
        <v>18997</v>
      </c>
      <c r="D2728" s="11">
        <f t="shared" si="84"/>
        <v>1.82</v>
      </c>
      <c r="F2728" s="802">
        <v>1.82</v>
      </c>
      <c r="G2728" s="802">
        <v>1.82</v>
      </c>
      <c r="H2728" t="b">
        <f t="shared" si="85"/>
        <v>1</v>
      </c>
    </row>
    <row r="2729" spans="1:8" x14ac:dyDescent="0.25">
      <c r="A2729" s="4">
        <v>2638</v>
      </c>
      <c r="B2729" s="8" t="s">
        <v>21737</v>
      </c>
      <c r="C2729" s="4" t="s">
        <v>18997</v>
      </c>
      <c r="D2729" s="11">
        <f t="shared" si="84"/>
        <v>2.12</v>
      </c>
      <c r="F2729" s="803">
        <v>2.12</v>
      </c>
      <c r="G2729" s="803">
        <v>2.12</v>
      </c>
      <c r="H2729" t="b">
        <f t="shared" si="85"/>
        <v>1</v>
      </c>
    </row>
    <row r="2730" spans="1:8" x14ac:dyDescent="0.25">
      <c r="A2730" s="6">
        <v>2639</v>
      </c>
      <c r="B2730" s="9" t="s">
        <v>21738</v>
      </c>
      <c r="C2730" s="6" t="s">
        <v>18997</v>
      </c>
      <c r="D2730" s="11">
        <f t="shared" si="84"/>
        <v>3.76</v>
      </c>
      <c r="F2730" s="802">
        <v>3.76</v>
      </c>
      <c r="G2730" s="802">
        <v>3.76</v>
      </c>
      <c r="H2730" t="b">
        <f t="shared" si="85"/>
        <v>1</v>
      </c>
    </row>
    <row r="2731" spans="1:8" x14ac:dyDescent="0.25">
      <c r="A2731" s="4">
        <v>2644</v>
      </c>
      <c r="B2731" s="8" t="s">
        <v>21739</v>
      </c>
      <c r="C2731" s="4" t="s">
        <v>18997</v>
      </c>
      <c r="D2731" s="11">
        <f t="shared" si="84"/>
        <v>5.44</v>
      </c>
      <c r="F2731" s="803">
        <v>5.44</v>
      </c>
      <c r="G2731" s="803">
        <v>5.44</v>
      </c>
      <c r="H2731" t="b">
        <f t="shared" si="85"/>
        <v>1</v>
      </c>
    </row>
    <row r="2732" spans="1:8" x14ac:dyDescent="0.25">
      <c r="A2732" s="6">
        <v>2640</v>
      </c>
      <c r="B2732" s="9" t="s">
        <v>21740</v>
      </c>
      <c r="C2732" s="6" t="s">
        <v>18997</v>
      </c>
      <c r="D2732" s="11">
        <f t="shared" si="84"/>
        <v>11.07</v>
      </c>
      <c r="F2732" s="802">
        <v>11.07</v>
      </c>
      <c r="G2732" s="802">
        <v>11.07</v>
      </c>
      <c r="H2732" t="b">
        <f t="shared" si="85"/>
        <v>1</v>
      </c>
    </row>
    <row r="2733" spans="1:8" x14ac:dyDescent="0.25">
      <c r="A2733" s="4">
        <v>2642</v>
      </c>
      <c r="B2733" s="8" t="s">
        <v>21741</v>
      </c>
      <c r="C2733" s="4" t="s">
        <v>18997</v>
      </c>
      <c r="D2733" s="11">
        <f t="shared" si="84"/>
        <v>16.86</v>
      </c>
      <c r="F2733" s="803">
        <v>16.86</v>
      </c>
      <c r="G2733" s="803">
        <v>16.86</v>
      </c>
      <c r="H2733" t="b">
        <f t="shared" si="85"/>
        <v>1</v>
      </c>
    </row>
    <row r="2734" spans="1:8" x14ac:dyDescent="0.25">
      <c r="A2734" s="6">
        <v>39855</v>
      </c>
      <c r="B2734" s="9" t="s">
        <v>21742</v>
      </c>
      <c r="C2734" s="6" t="s">
        <v>18997</v>
      </c>
      <c r="D2734" s="11">
        <f t="shared" si="84"/>
        <v>2.74</v>
      </c>
      <c r="F2734" s="802">
        <v>2.74</v>
      </c>
      <c r="G2734" s="802">
        <v>2.74</v>
      </c>
      <c r="H2734" t="b">
        <f t="shared" si="85"/>
        <v>1</v>
      </c>
    </row>
    <row r="2735" spans="1:8" x14ac:dyDescent="0.25">
      <c r="A2735" s="4">
        <v>39856</v>
      </c>
      <c r="B2735" s="8" t="s">
        <v>21743</v>
      </c>
      <c r="C2735" s="4" t="s">
        <v>18997</v>
      </c>
      <c r="D2735" s="11">
        <f t="shared" si="84"/>
        <v>6.47</v>
      </c>
      <c r="F2735" s="803">
        <v>6.47</v>
      </c>
      <c r="G2735" s="803">
        <v>6.47</v>
      </c>
      <c r="H2735" t="b">
        <f t="shared" si="85"/>
        <v>1</v>
      </c>
    </row>
    <row r="2736" spans="1:8" x14ac:dyDescent="0.25">
      <c r="A2736" s="6">
        <v>39857</v>
      </c>
      <c r="B2736" s="9" t="s">
        <v>21744</v>
      </c>
      <c r="C2736" s="6" t="s">
        <v>18997</v>
      </c>
      <c r="D2736" s="11">
        <f t="shared" si="84"/>
        <v>10.47</v>
      </c>
      <c r="F2736" s="802">
        <v>10.47</v>
      </c>
      <c r="G2736" s="802">
        <v>10.47</v>
      </c>
      <c r="H2736" t="b">
        <f t="shared" si="85"/>
        <v>1</v>
      </c>
    </row>
    <row r="2737" spans="1:8" x14ac:dyDescent="0.25">
      <c r="A2737" s="4">
        <v>39858</v>
      </c>
      <c r="B2737" s="8" t="s">
        <v>21745</v>
      </c>
      <c r="C2737" s="4" t="s">
        <v>18997</v>
      </c>
      <c r="D2737" s="11">
        <f t="shared" si="84"/>
        <v>23.24</v>
      </c>
      <c r="F2737" s="803">
        <v>23.24</v>
      </c>
      <c r="G2737" s="803">
        <v>23.24</v>
      </c>
      <c r="H2737" t="b">
        <f t="shared" si="85"/>
        <v>1</v>
      </c>
    </row>
    <row r="2738" spans="1:8" x14ac:dyDescent="0.25">
      <c r="A2738" s="6">
        <v>39859</v>
      </c>
      <c r="B2738" s="9" t="s">
        <v>21746</v>
      </c>
      <c r="C2738" s="6" t="s">
        <v>18997</v>
      </c>
      <c r="D2738" s="11">
        <f t="shared" si="84"/>
        <v>35.83</v>
      </c>
      <c r="F2738" s="802">
        <v>35.83</v>
      </c>
      <c r="G2738" s="802">
        <v>35.83</v>
      </c>
      <c r="H2738" t="b">
        <f t="shared" si="85"/>
        <v>1</v>
      </c>
    </row>
    <row r="2739" spans="1:8" x14ac:dyDescent="0.25">
      <c r="A2739" s="4">
        <v>39860</v>
      </c>
      <c r="B2739" s="8" t="s">
        <v>21747</v>
      </c>
      <c r="C2739" s="4" t="s">
        <v>18997</v>
      </c>
      <c r="D2739" s="11">
        <f t="shared" si="84"/>
        <v>54.98</v>
      </c>
      <c r="F2739" s="803">
        <v>54.98</v>
      </c>
      <c r="G2739" s="803">
        <v>54.98</v>
      </c>
      <c r="H2739" t="b">
        <f t="shared" si="85"/>
        <v>1</v>
      </c>
    </row>
    <row r="2740" spans="1:8" x14ac:dyDescent="0.25">
      <c r="A2740" s="6">
        <v>39861</v>
      </c>
      <c r="B2740" s="9" t="s">
        <v>21748</v>
      </c>
      <c r="C2740" s="6" t="s">
        <v>18997</v>
      </c>
      <c r="D2740" s="11">
        <f t="shared" si="84"/>
        <v>156.99</v>
      </c>
      <c r="F2740" s="802">
        <v>156.99</v>
      </c>
      <c r="G2740" s="802">
        <v>156.99</v>
      </c>
      <c r="H2740" t="b">
        <f t="shared" si="85"/>
        <v>1</v>
      </c>
    </row>
    <row r="2741" spans="1:8" x14ac:dyDescent="0.25">
      <c r="A2741" s="4">
        <v>3867</v>
      </c>
      <c r="B2741" s="8" t="s">
        <v>21749</v>
      </c>
      <c r="C2741" s="4" t="s">
        <v>18997</v>
      </c>
      <c r="D2741" s="11">
        <f t="shared" si="84"/>
        <v>69.03</v>
      </c>
      <c r="F2741" s="803">
        <v>69.03</v>
      </c>
      <c r="G2741" s="803">
        <v>69.03</v>
      </c>
      <c r="H2741" t="b">
        <f t="shared" si="85"/>
        <v>1</v>
      </c>
    </row>
    <row r="2742" spans="1:8" x14ac:dyDescent="0.25">
      <c r="A2742" s="6">
        <v>3861</v>
      </c>
      <c r="B2742" s="9" t="s">
        <v>21750</v>
      </c>
      <c r="C2742" s="6" t="s">
        <v>18997</v>
      </c>
      <c r="D2742" s="11">
        <f t="shared" si="84"/>
        <v>0.71</v>
      </c>
      <c r="F2742" s="802">
        <v>0.71</v>
      </c>
      <c r="G2742" s="802">
        <v>0.71</v>
      </c>
      <c r="H2742" t="b">
        <f t="shared" si="85"/>
        <v>1</v>
      </c>
    </row>
    <row r="2743" spans="1:8" x14ac:dyDescent="0.25">
      <c r="A2743" s="4">
        <v>3904</v>
      </c>
      <c r="B2743" s="8" t="s">
        <v>21751</v>
      </c>
      <c r="C2743" s="4" t="s">
        <v>18997</v>
      </c>
      <c r="D2743" s="11">
        <f t="shared" si="84"/>
        <v>0.76</v>
      </c>
      <c r="F2743" s="803">
        <v>0.76</v>
      </c>
      <c r="G2743" s="803">
        <v>0.76</v>
      </c>
      <c r="H2743" t="b">
        <f t="shared" si="85"/>
        <v>1</v>
      </c>
    </row>
    <row r="2744" spans="1:8" x14ac:dyDescent="0.25">
      <c r="A2744" s="6">
        <v>3903</v>
      </c>
      <c r="B2744" s="9" t="s">
        <v>21752</v>
      </c>
      <c r="C2744" s="6" t="s">
        <v>18997</v>
      </c>
      <c r="D2744" s="11">
        <f t="shared" si="84"/>
        <v>1.85</v>
      </c>
      <c r="F2744" s="802">
        <v>1.85</v>
      </c>
      <c r="G2744" s="802">
        <v>1.85</v>
      </c>
      <c r="H2744" t="b">
        <f t="shared" si="85"/>
        <v>1</v>
      </c>
    </row>
    <row r="2745" spans="1:8" x14ac:dyDescent="0.25">
      <c r="A2745" s="4">
        <v>3862</v>
      </c>
      <c r="B2745" s="8" t="s">
        <v>21753</v>
      </c>
      <c r="C2745" s="4" t="s">
        <v>18997</v>
      </c>
      <c r="D2745" s="11">
        <f t="shared" si="84"/>
        <v>3.94</v>
      </c>
      <c r="F2745" s="803">
        <v>3.94</v>
      </c>
      <c r="G2745" s="803">
        <v>3.94</v>
      </c>
      <c r="H2745" t="b">
        <f t="shared" si="85"/>
        <v>1</v>
      </c>
    </row>
    <row r="2746" spans="1:8" x14ac:dyDescent="0.25">
      <c r="A2746" s="6">
        <v>3863</v>
      </c>
      <c r="B2746" s="9" t="s">
        <v>21754</v>
      </c>
      <c r="C2746" s="6" t="s">
        <v>18997</v>
      </c>
      <c r="D2746" s="11">
        <f t="shared" si="84"/>
        <v>4.04</v>
      </c>
      <c r="F2746" s="802">
        <v>4.04</v>
      </c>
      <c r="G2746" s="802">
        <v>4.04</v>
      </c>
      <c r="H2746" t="b">
        <f t="shared" si="85"/>
        <v>1</v>
      </c>
    </row>
    <row r="2747" spans="1:8" x14ac:dyDescent="0.25">
      <c r="A2747" s="4">
        <v>3864</v>
      </c>
      <c r="B2747" s="8" t="s">
        <v>21755</v>
      </c>
      <c r="C2747" s="4" t="s">
        <v>18997</v>
      </c>
      <c r="D2747" s="11">
        <f t="shared" si="84"/>
        <v>12.38</v>
      </c>
      <c r="F2747" s="803">
        <v>12.38</v>
      </c>
      <c r="G2747" s="803">
        <v>12.38</v>
      </c>
      <c r="H2747" t="b">
        <f t="shared" si="85"/>
        <v>1</v>
      </c>
    </row>
    <row r="2748" spans="1:8" x14ac:dyDescent="0.25">
      <c r="A2748" s="6">
        <v>3865</v>
      </c>
      <c r="B2748" s="9" t="s">
        <v>21756</v>
      </c>
      <c r="C2748" s="6" t="s">
        <v>18997</v>
      </c>
      <c r="D2748" s="11">
        <f t="shared" si="84"/>
        <v>18.11</v>
      </c>
      <c r="F2748" s="802">
        <v>18.11</v>
      </c>
      <c r="G2748" s="802">
        <v>18.11</v>
      </c>
      <c r="H2748" t="b">
        <f t="shared" si="85"/>
        <v>1</v>
      </c>
    </row>
    <row r="2749" spans="1:8" x14ac:dyDescent="0.25">
      <c r="A2749" s="4">
        <v>3866</v>
      </c>
      <c r="B2749" s="8" t="s">
        <v>21757</v>
      </c>
      <c r="C2749" s="4" t="s">
        <v>18997</v>
      </c>
      <c r="D2749" s="11">
        <f t="shared" si="84"/>
        <v>40.65</v>
      </c>
      <c r="F2749" s="803">
        <v>40.65</v>
      </c>
      <c r="G2749" s="803">
        <v>40.65</v>
      </c>
      <c r="H2749" t="b">
        <f t="shared" si="85"/>
        <v>1</v>
      </c>
    </row>
    <row r="2750" spans="1:8" x14ac:dyDescent="0.25">
      <c r="A2750" s="6">
        <v>3878</v>
      </c>
      <c r="B2750" s="9" t="s">
        <v>21758</v>
      </c>
      <c r="C2750" s="6" t="s">
        <v>18997</v>
      </c>
      <c r="D2750" s="11">
        <f t="shared" si="84"/>
        <v>11.08</v>
      </c>
      <c r="F2750" s="802">
        <v>11.08</v>
      </c>
      <c r="G2750" s="802">
        <v>11.08</v>
      </c>
      <c r="H2750" t="b">
        <f t="shared" si="85"/>
        <v>1</v>
      </c>
    </row>
    <row r="2751" spans="1:8" x14ac:dyDescent="0.25">
      <c r="A2751" s="4">
        <v>3883</v>
      </c>
      <c r="B2751" s="8" t="s">
        <v>21759</v>
      </c>
      <c r="C2751" s="4" t="s">
        <v>18997</v>
      </c>
      <c r="D2751" s="11">
        <f t="shared" si="84"/>
        <v>1.42</v>
      </c>
      <c r="F2751" s="803">
        <v>1.42</v>
      </c>
      <c r="G2751" s="803">
        <v>1.42</v>
      </c>
      <c r="H2751" t="b">
        <f t="shared" si="85"/>
        <v>1</v>
      </c>
    </row>
    <row r="2752" spans="1:8" x14ac:dyDescent="0.25">
      <c r="A2752" s="6">
        <v>3876</v>
      </c>
      <c r="B2752" s="9" t="s">
        <v>21760</v>
      </c>
      <c r="C2752" s="6" t="s">
        <v>18997</v>
      </c>
      <c r="D2752" s="11">
        <f t="shared" si="84"/>
        <v>4.41</v>
      </c>
      <c r="F2752" s="802">
        <v>4.41</v>
      </c>
      <c r="G2752" s="802">
        <v>4.41</v>
      </c>
      <c r="H2752" t="b">
        <f t="shared" si="85"/>
        <v>1</v>
      </c>
    </row>
    <row r="2753" spans="1:8" x14ac:dyDescent="0.25">
      <c r="A2753" s="4">
        <v>3884</v>
      </c>
      <c r="B2753" s="8" t="s">
        <v>21761</v>
      </c>
      <c r="C2753" s="4" t="s">
        <v>18997</v>
      </c>
      <c r="D2753" s="11">
        <f t="shared" si="84"/>
        <v>2.2400000000000002</v>
      </c>
      <c r="F2753" s="803">
        <v>2.2400000000000002</v>
      </c>
      <c r="G2753" s="803">
        <v>2.2400000000000002</v>
      </c>
      <c r="H2753" t="b">
        <f t="shared" si="85"/>
        <v>1</v>
      </c>
    </row>
    <row r="2754" spans="1:8" x14ac:dyDescent="0.25">
      <c r="A2754" s="6">
        <v>12892</v>
      </c>
      <c r="B2754" s="9" t="s">
        <v>21762</v>
      </c>
      <c r="C2754" s="6" t="s">
        <v>19412</v>
      </c>
      <c r="D2754" s="11">
        <f t="shared" si="84"/>
        <v>14.31</v>
      </c>
      <c r="F2754" s="802">
        <v>14.31</v>
      </c>
      <c r="G2754" s="802">
        <v>14.31</v>
      </c>
      <c r="H2754" t="b">
        <f t="shared" si="85"/>
        <v>1</v>
      </c>
    </row>
    <row r="2755" spans="1:8" x14ac:dyDescent="0.25">
      <c r="A2755" s="4">
        <v>38447</v>
      </c>
      <c r="B2755" s="8" t="s">
        <v>21763</v>
      </c>
      <c r="C2755" s="4" t="s">
        <v>18997</v>
      </c>
      <c r="D2755" s="11">
        <f t="shared" ref="D2755:D2818" si="86">IF($J$2=$F$1,F2755,G2755)</f>
        <v>81.650000000000006</v>
      </c>
      <c r="F2755" s="803">
        <v>81.650000000000006</v>
      </c>
      <c r="G2755" s="803">
        <v>81.650000000000006</v>
      </c>
      <c r="H2755" t="b">
        <f t="shared" ref="H2755:H2818" si="87">F2755=G2755</f>
        <v>1</v>
      </c>
    </row>
    <row r="2756" spans="1:8" x14ac:dyDescent="0.25">
      <c r="A2756" s="6">
        <v>36320</v>
      </c>
      <c r="B2756" s="9" t="s">
        <v>21764</v>
      </c>
      <c r="C2756" s="6" t="s">
        <v>18997</v>
      </c>
      <c r="D2756" s="11">
        <f t="shared" si="86"/>
        <v>2.19</v>
      </c>
      <c r="F2756" s="802">
        <v>2.19</v>
      </c>
      <c r="G2756" s="802">
        <v>2.19</v>
      </c>
      <c r="H2756" t="b">
        <f t="shared" si="87"/>
        <v>1</v>
      </c>
    </row>
    <row r="2757" spans="1:8" x14ac:dyDescent="0.25">
      <c r="A2757" s="4">
        <v>36324</v>
      </c>
      <c r="B2757" s="8" t="s">
        <v>21765</v>
      </c>
      <c r="C2757" s="4" t="s">
        <v>18997</v>
      </c>
      <c r="D2757" s="11">
        <f t="shared" si="86"/>
        <v>2</v>
      </c>
      <c r="F2757" s="803">
        <v>2</v>
      </c>
      <c r="G2757" s="803">
        <v>2</v>
      </c>
      <c r="H2757" t="b">
        <f t="shared" si="87"/>
        <v>1</v>
      </c>
    </row>
    <row r="2758" spans="1:8" x14ac:dyDescent="0.25">
      <c r="A2758" s="6">
        <v>38441</v>
      </c>
      <c r="B2758" s="9" t="s">
        <v>21766</v>
      </c>
      <c r="C2758" s="6" t="s">
        <v>18997</v>
      </c>
      <c r="D2758" s="11">
        <f t="shared" si="86"/>
        <v>3.59</v>
      </c>
      <c r="F2758" s="802">
        <v>3.59</v>
      </c>
      <c r="G2758" s="802">
        <v>3.59</v>
      </c>
      <c r="H2758" t="b">
        <f t="shared" si="87"/>
        <v>1</v>
      </c>
    </row>
    <row r="2759" spans="1:8" x14ac:dyDescent="0.25">
      <c r="A2759" s="4">
        <v>38442</v>
      </c>
      <c r="B2759" s="8" t="s">
        <v>21767</v>
      </c>
      <c r="C2759" s="4" t="s">
        <v>18997</v>
      </c>
      <c r="D2759" s="11">
        <f t="shared" si="86"/>
        <v>10.199999999999999</v>
      </c>
      <c r="F2759" s="803">
        <v>10.199999999999999</v>
      </c>
      <c r="G2759" s="803">
        <v>10.199999999999999</v>
      </c>
      <c r="H2759" t="b">
        <f t="shared" si="87"/>
        <v>1</v>
      </c>
    </row>
    <row r="2760" spans="1:8" x14ac:dyDescent="0.25">
      <c r="A2760" s="6">
        <v>38443</v>
      </c>
      <c r="B2760" s="9" t="s">
        <v>21768</v>
      </c>
      <c r="C2760" s="6" t="s">
        <v>18997</v>
      </c>
      <c r="D2760" s="11">
        <f t="shared" si="86"/>
        <v>12.38</v>
      </c>
      <c r="F2760" s="802">
        <v>12.38</v>
      </c>
      <c r="G2760" s="802">
        <v>12.38</v>
      </c>
      <c r="H2760" t="b">
        <f t="shared" si="87"/>
        <v>1</v>
      </c>
    </row>
    <row r="2761" spans="1:8" x14ac:dyDescent="0.25">
      <c r="A2761" s="4">
        <v>38444</v>
      </c>
      <c r="B2761" s="8" t="s">
        <v>21769</v>
      </c>
      <c r="C2761" s="4" t="s">
        <v>18997</v>
      </c>
      <c r="D2761" s="11">
        <f t="shared" si="86"/>
        <v>20.79</v>
      </c>
      <c r="F2761" s="803">
        <v>20.79</v>
      </c>
      <c r="G2761" s="803">
        <v>20.79</v>
      </c>
      <c r="H2761" t="b">
        <f t="shared" si="87"/>
        <v>1</v>
      </c>
    </row>
    <row r="2762" spans="1:8" x14ac:dyDescent="0.25">
      <c r="A2762" s="6">
        <v>38445</v>
      </c>
      <c r="B2762" s="9" t="s">
        <v>21770</v>
      </c>
      <c r="C2762" s="6" t="s">
        <v>18997</v>
      </c>
      <c r="D2762" s="11">
        <f t="shared" si="86"/>
        <v>38.54</v>
      </c>
      <c r="F2762" s="802">
        <v>38.54</v>
      </c>
      <c r="G2762" s="802">
        <v>38.54</v>
      </c>
      <c r="H2762" t="b">
        <f t="shared" si="87"/>
        <v>1</v>
      </c>
    </row>
    <row r="2763" spans="1:8" x14ac:dyDescent="0.25">
      <c r="A2763" s="4">
        <v>38446</v>
      </c>
      <c r="B2763" s="8" t="s">
        <v>21771</v>
      </c>
      <c r="C2763" s="4" t="s">
        <v>18997</v>
      </c>
      <c r="D2763" s="11">
        <f t="shared" si="86"/>
        <v>63.08</v>
      </c>
      <c r="F2763" s="803">
        <v>63.08</v>
      </c>
      <c r="G2763" s="803">
        <v>63.08</v>
      </c>
      <c r="H2763" t="b">
        <f t="shared" si="87"/>
        <v>1</v>
      </c>
    </row>
    <row r="2764" spans="1:8" x14ac:dyDescent="0.25">
      <c r="A2764" s="6">
        <v>3837</v>
      </c>
      <c r="B2764" s="9" t="s">
        <v>21772</v>
      </c>
      <c r="C2764" s="6" t="s">
        <v>18997</v>
      </c>
      <c r="D2764" s="11">
        <f t="shared" si="86"/>
        <v>36.64</v>
      </c>
      <c r="F2764" s="802">
        <v>36.64</v>
      </c>
      <c r="G2764" s="802">
        <v>36.64</v>
      </c>
      <c r="H2764" t="b">
        <f t="shared" si="87"/>
        <v>1</v>
      </c>
    </row>
    <row r="2765" spans="1:8" x14ac:dyDescent="0.25">
      <c r="A2765" s="4">
        <v>3845</v>
      </c>
      <c r="B2765" s="8" t="s">
        <v>21773</v>
      </c>
      <c r="C2765" s="4" t="s">
        <v>18997</v>
      </c>
      <c r="D2765" s="11">
        <f t="shared" si="86"/>
        <v>13.39</v>
      </c>
      <c r="F2765" s="803">
        <v>13.39</v>
      </c>
      <c r="G2765" s="803">
        <v>13.39</v>
      </c>
      <c r="H2765" t="b">
        <f t="shared" si="87"/>
        <v>1</v>
      </c>
    </row>
    <row r="2766" spans="1:8" x14ac:dyDescent="0.25">
      <c r="A2766" s="6">
        <v>11045</v>
      </c>
      <c r="B2766" s="9" t="s">
        <v>21774</v>
      </c>
      <c r="C2766" s="6" t="s">
        <v>18997</v>
      </c>
      <c r="D2766" s="11">
        <f t="shared" si="86"/>
        <v>25.82</v>
      </c>
      <c r="F2766" s="802">
        <v>25.82</v>
      </c>
      <c r="G2766" s="802">
        <v>25.82</v>
      </c>
      <c r="H2766" t="b">
        <f t="shared" si="87"/>
        <v>1</v>
      </c>
    </row>
    <row r="2767" spans="1:8" x14ac:dyDescent="0.25">
      <c r="A2767" s="4">
        <v>20170</v>
      </c>
      <c r="B2767" s="8" t="s">
        <v>21775</v>
      </c>
      <c r="C2767" s="4" t="s">
        <v>18997</v>
      </c>
      <c r="D2767" s="11">
        <f t="shared" si="86"/>
        <v>12.13</v>
      </c>
      <c r="F2767" s="803">
        <v>12.13</v>
      </c>
      <c r="G2767" s="803">
        <v>12.13</v>
      </c>
      <c r="H2767" t="b">
        <f t="shared" si="87"/>
        <v>1</v>
      </c>
    </row>
    <row r="2768" spans="1:8" x14ac:dyDescent="0.25">
      <c r="A2768" s="6">
        <v>20171</v>
      </c>
      <c r="B2768" s="9" t="s">
        <v>21776</v>
      </c>
      <c r="C2768" s="6" t="s">
        <v>18997</v>
      </c>
      <c r="D2768" s="11">
        <f t="shared" si="86"/>
        <v>34.979999999999997</v>
      </c>
      <c r="F2768" s="802">
        <v>34.979999999999997</v>
      </c>
      <c r="G2768" s="802">
        <v>34.979999999999997</v>
      </c>
      <c r="H2768" t="b">
        <f t="shared" si="87"/>
        <v>1</v>
      </c>
    </row>
    <row r="2769" spans="1:8" x14ac:dyDescent="0.25">
      <c r="A2769" s="4">
        <v>20167</v>
      </c>
      <c r="B2769" s="8" t="s">
        <v>21777</v>
      </c>
      <c r="C2769" s="4" t="s">
        <v>18997</v>
      </c>
      <c r="D2769" s="11">
        <f t="shared" si="86"/>
        <v>4.4000000000000004</v>
      </c>
      <c r="F2769" s="803">
        <v>4.4000000000000004</v>
      </c>
      <c r="G2769" s="803">
        <v>4.4000000000000004</v>
      </c>
      <c r="H2769" t="b">
        <f t="shared" si="87"/>
        <v>1</v>
      </c>
    </row>
    <row r="2770" spans="1:8" x14ac:dyDescent="0.25">
      <c r="A2770" s="6">
        <v>20168</v>
      </c>
      <c r="B2770" s="9" t="s">
        <v>21778</v>
      </c>
      <c r="C2770" s="6" t="s">
        <v>18997</v>
      </c>
      <c r="D2770" s="11">
        <f t="shared" si="86"/>
        <v>9.0500000000000007</v>
      </c>
      <c r="F2770" s="802">
        <v>9.0500000000000007</v>
      </c>
      <c r="G2770" s="802">
        <v>9.0500000000000007</v>
      </c>
      <c r="H2770" t="b">
        <f t="shared" si="87"/>
        <v>1</v>
      </c>
    </row>
    <row r="2771" spans="1:8" x14ac:dyDescent="0.25">
      <c r="A2771" s="4">
        <v>20169</v>
      </c>
      <c r="B2771" s="8" t="s">
        <v>21779</v>
      </c>
      <c r="C2771" s="4" t="s">
        <v>18997</v>
      </c>
      <c r="D2771" s="11">
        <f t="shared" si="86"/>
        <v>10.56</v>
      </c>
      <c r="F2771" s="803">
        <v>10.56</v>
      </c>
      <c r="G2771" s="803">
        <v>10.56</v>
      </c>
      <c r="H2771" t="b">
        <f t="shared" si="87"/>
        <v>1</v>
      </c>
    </row>
    <row r="2772" spans="1:8" x14ac:dyDescent="0.25">
      <c r="A2772" s="6">
        <v>3899</v>
      </c>
      <c r="B2772" s="9" t="s">
        <v>21780</v>
      </c>
      <c r="C2772" s="6" t="s">
        <v>18997</v>
      </c>
      <c r="D2772" s="11">
        <f t="shared" si="86"/>
        <v>5.86</v>
      </c>
      <c r="F2772" s="802">
        <v>5.86</v>
      </c>
      <c r="G2772" s="802">
        <v>5.86</v>
      </c>
      <c r="H2772" t="b">
        <f t="shared" si="87"/>
        <v>1</v>
      </c>
    </row>
    <row r="2773" spans="1:8" x14ac:dyDescent="0.25">
      <c r="A2773" s="4">
        <v>38676</v>
      </c>
      <c r="B2773" s="8" t="s">
        <v>21781</v>
      </c>
      <c r="C2773" s="4" t="s">
        <v>18997</v>
      </c>
      <c r="D2773" s="11">
        <f t="shared" si="86"/>
        <v>29.31</v>
      </c>
      <c r="F2773" s="803">
        <v>29.31</v>
      </c>
      <c r="G2773" s="803">
        <v>29.31</v>
      </c>
      <c r="H2773" t="b">
        <f t="shared" si="87"/>
        <v>1</v>
      </c>
    </row>
    <row r="2774" spans="1:8" x14ac:dyDescent="0.25">
      <c r="A2774" s="6">
        <v>3897</v>
      </c>
      <c r="B2774" s="9" t="s">
        <v>21782</v>
      </c>
      <c r="C2774" s="6" t="s">
        <v>18997</v>
      </c>
      <c r="D2774" s="11">
        <f t="shared" si="86"/>
        <v>1.43</v>
      </c>
      <c r="F2774" s="802">
        <v>1.43</v>
      </c>
      <c r="G2774" s="802">
        <v>1.43</v>
      </c>
      <c r="H2774" t="b">
        <f t="shared" si="87"/>
        <v>1</v>
      </c>
    </row>
    <row r="2775" spans="1:8" x14ac:dyDescent="0.25">
      <c r="A2775" s="4">
        <v>3875</v>
      </c>
      <c r="B2775" s="8" t="s">
        <v>21783</v>
      </c>
      <c r="C2775" s="4" t="s">
        <v>18997</v>
      </c>
      <c r="D2775" s="11">
        <f t="shared" si="86"/>
        <v>2.95</v>
      </c>
      <c r="F2775" s="803">
        <v>2.95</v>
      </c>
      <c r="G2775" s="803">
        <v>2.95</v>
      </c>
      <c r="H2775" t="b">
        <f t="shared" si="87"/>
        <v>1</v>
      </c>
    </row>
    <row r="2776" spans="1:8" x14ac:dyDescent="0.25">
      <c r="A2776" s="6">
        <v>3898</v>
      </c>
      <c r="B2776" s="9" t="s">
        <v>21784</v>
      </c>
      <c r="C2776" s="6" t="s">
        <v>18997</v>
      </c>
      <c r="D2776" s="11">
        <f t="shared" si="86"/>
        <v>5.99</v>
      </c>
      <c r="F2776" s="802">
        <v>5.99</v>
      </c>
      <c r="G2776" s="802">
        <v>5.99</v>
      </c>
      <c r="H2776" t="b">
        <f t="shared" si="87"/>
        <v>1</v>
      </c>
    </row>
    <row r="2777" spans="1:8" x14ac:dyDescent="0.25">
      <c r="A2777" s="4">
        <v>3855</v>
      </c>
      <c r="B2777" s="8" t="s">
        <v>21785</v>
      </c>
      <c r="C2777" s="4" t="s">
        <v>18997</v>
      </c>
      <c r="D2777" s="11">
        <f t="shared" si="86"/>
        <v>4.79</v>
      </c>
      <c r="F2777" s="803">
        <v>4.79</v>
      </c>
      <c r="G2777" s="803">
        <v>4.79</v>
      </c>
      <c r="H2777" t="b">
        <f t="shared" si="87"/>
        <v>1</v>
      </c>
    </row>
    <row r="2778" spans="1:8" x14ac:dyDescent="0.25">
      <c r="A2778" s="6">
        <v>3874</v>
      </c>
      <c r="B2778" s="9" t="s">
        <v>21786</v>
      </c>
      <c r="C2778" s="6" t="s">
        <v>18997</v>
      </c>
      <c r="D2778" s="11">
        <f t="shared" si="86"/>
        <v>5.55</v>
      </c>
      <c r="F2778" s="802">
        <v>5.55</v>
      </c>
      <c r="G2778" s="802">
        <v>5.55</v>
      </c>
      <c r="H2778" t="b">
        <f t="shared" si="87"/>
        <v>1</v>
      </c>
    </row>
    <row r="2779" spans="1:8" x14ac:dyDescent="0.25">
      <c r="A2779" s="4">
        <v>3870</v>
      </c>
      <c r="B2779" s="8" t="s">
        <v>21787</v>
      </c>
      <c r="C2779" s="4" t="s">
        <v>18997</v>
      </c>
      <c r="D2779" s="11">
        <f t="shared" si="86"/>
        <v>6.09</v>
      </c>
      <c r="F2779" s="803">
        <v>6.09</v>
      </c>
      <c r="G2779" s="803">
        <v>6.09</v>
      </c>
      <c r="H2779" t="b">
        <f t="shared" si="87"/>
        <v>1</v>
      </c>
    </row>
    <row r="2780" spans="1:8" x14ac:dyDescent="0.25">
      <c r="A2780" s="6">
        <v>38678</v>
      </c>
      <c r="B2780" s="9" t="s">
        <v>21788</v>
      </c>
      <c r="C2780" s="6" t="s">
        <v>18997</v>
      </c>
      <c r="D2780" s="11">
        <f t="shared" si="86"/>
        <v>16.11</v>
      </c>
      <c r="F2780" s="802">
        <v>16.11</v>
      </c>
      <c r="G2780" s="802">
        <v>16.11</v>
      </c>
      <c r="H2780" t="b">
        <f t="shared" si="87"/>
        <v>1</v>
      </c>
    </row>
    <row r="2781" spans="1:8" x14ac:dyDescent="0.25">
      <c r="A2781" s="4">
        <v>3859</v>
      </c>
      <c r="B2781" s="8" t="s">
        <v>21789</v>
      </c>
      <c r="C2781" s="4" t="s">
        <v>18997</v>
      </c>
      <c r="D2781" s="11">
        <f t="shared" si="86"/>
        <v>1.23</v>
      </c>
      <c r="F2781" s="803">
        <v>1.23</v>
      </c>
      <c r="G2781" s="803">
        <v>1.23</v>
      </c>
      <c r="H2781" t="b">
        <f t="shared" si="87"/>
        <v>1</v>
      </c>
    </row>
    <row r="2782" spans="1:8" x14ac:dyDescent="0.25">
      <c r="A2782" s="6">
        <v>3856</v>
      </c>
      <c r="B2782" s="9" t="s">
        <v>21790</v>
      </c>
      <c r="C2782" s="6" t="s">
        <v>18997</v>
      </c>
      <c r="D2782" s="11">
        <f t="shared" si="86"/>
        <v>1.7</v>
      </c>
      <c r="F2782" s="802">
        <v>1.7</v>
      </c>
      <c r="G2782" s="802">
        <v>1.7</v>
      </c>
      <c r="H2782" t="b">
        <f t="shared" si="87"/>
        <v>1</v>
      </c>
    </row>
    <row r="2783" spans="1:8" x14ac:dyDescent="0.25">
      <c r="A2783" s="4">
        <v>3906</v>
      </c>
      <c r="B2783" s="8" t="s">
        <v>21791</v>
      </c>
      <c r="C2783" s="4" t="s">
        <v>18997</v>
      </c>
      <c r="D2783" s="11">
        <f t="shared" si="86"/>
        <v>1.4</v>
      </c>
      <c r="F2783" s="803">
        <v>1.4</v>
      </c>
      <c r="G2783" s="803">
        <v>1.4</v>
      </c>
      <c r="H2783" t="b">
        <f t="shared" si="87"/>
        <v>1</v>
      </c>
    </row>
    <row r="2784" spans="1:8" x14ac:dyDescent="0.25">
      <c r="A2784" s="6">
        <v>3860</v>
      </c>
      <c r="B2784" s="9" t="s">
        <v>21792</v>
      </c>
      <c r="C2784" s="6" t="s">
        <v>18997</v>
      </c>
      <c r="D2784" s="11">
        <f t="shared" si="86"/>
        <v>4.17</v>
      </c>
      <c r="F2784" s="802">
        <v>4.17</v>
      </c>
      <c r="G2784" s="802">
        <v>4.17</v>
      </c>
      <c r="H2784" t="b">
        <f t="shared" si="87"/>
        <v>1</v>
      </c>
    </row>
    <row r="2785" spans="1:8" x14ac:dyDescent="0.25">
      <c r="A2785" s="4">
        <v>3905</v>
      </c>
      <c r="B2785" s="8" t="s">
        <v>21793</v>
      </c>
      <c r="C2785" s="4" t="s">
        <v>18997</v>
      </c>
      <c r="D2785" s="11">
        <f t="shared" si="86"/>
        <v>9.57</v>
      </c>
      <c r="F2785" s="803">
        <v>9.57</v>
      </c>
      <c r="G2785" s="803">
        <v>9.57</v>
      </c>
      <c r="H2785" t="b">
        <f t="shared" si="87"/>
        <v>1</v>
      </c>
    </row>
    <row r="2786" spans="1:8" x14ac:dyDescent="0.25">
      <c r="A2786" s="6">
        <v>3871</v>
      </c>
      <c r="B2786" s="9" t="s">
        <v>21794</v>
      </c>
      <c r="C2786" s="6" t="s">
        <v>18997</v>
      </c>
      <c r="D2786" s="11">
        <f t="shared" si="86"/>
        <v>16.940000000000001</v>
      </c>
      <c r="F2786" s="802">
        <v>16.940000000000001</v>
      </c>
      <c r="G2786" s="802">
        <v>16.940000000000001</v>
      </c>
      <c r="H2786" t="b">
        <f t="shared" si="87"/>
        <v>1</v>
      </c>
    </row>
    <row r="2787" spans="1:8" ht="30" x14ac:dyDescent="0.25">
      <c r="A2787" s="4">
        <v>39292</v>
      </c>
      <c r="B2787" s="8" t="s">
        <v>21795</v>
      </c>
      <c r="C2787" s="4" t="s">
        <v>18997</v>
      </c>
      <c r="D2787" s="11">
        <f t="shared" si="86"/>
        <v>7.58</v>
      </c>
      <c r="F2787" s="803">
        <v>7.58</v>
      </c>
      <c r="G2787" s="803">
        <v>7.58</v>
      </c>
      <c r="H2787" t="b">
        <f t="shared" si="87"/>
        <v>1</v>
      </c>
    </row>
    <row r="2788" spans="1:8" ht="30" x14ac:dyDescent="0.25">
      <c r="A2788" s="6">
        <v>39293</v>
      </c>
      <c r="B2788" s="9" t="s">
        <v>21796</v>
      </c>
      <c r="C2788" s="6" t="s">
        <v>18997</v>
      </c>
      <c r="D2788" s="11">
        <f t="shared" si="86"/>
        <v>11.78</v>
      </c>
      <c r="F2788" s="802">
        <v>11.78</v>
      </c>
      <c r="G2788" s="802">
        <v>11.78</v>
      </c>
      <c r="H2788" t="b">
        <f t="shared" si="87"/>
        <v>1</v>
      </c>
    </row>
    <row r="2789" spans="1:8" ht="30" x14ac:dyDescent="0.25">
      <c r="A2789" s="4">
        <v>39294</v>
      </c>
      <c r="B2789" s="8" t="s">
        <v>21797</v>
      </c>
      <c r="C2789" s="4" t="s">
        <v>18997</v>
      </c>
      <c r="D2789" s="11">
        <f t="shared" si="86"/>
        <v>12.59</v>
      </c>
      <c r="F2789" s="803">
        <v>12.59</v>
      </c>
      <c r="G2789" s="803">
        <v>12.59</v>
      </c>
      <c r="H2789" t="b">
        <f t="shared" si="87"/>
        <v>1</v>
      </c>
    </row>
    <row r="2790" spans="1:8" ht="30" x14ac:dyDescent="0.25">
      <c r="A2790" s="6">
        <v>39295</v>
      </c>
      <c r="B2790" s="9" t="s">
        <v>21798</v>
      </c>
      <c r="C2790" s="6" t="s">
        <v>18997</v>
      </c>
      <c r="D2790" s="11">
        <f t="shared" si="86"/>
        <v>17.32</v>
      </c>
      <c r="F2790" s="802">
        <v>17.32</v>
      </c>
      <c r="G2790" s="802">
        <v>17.32</v>
      </c>
      <c r="H2790" t="b">
        <f t="shared" si="87"/>
        <v>1</v>
      </c>
    </row>
    <row r="2791" spans="1:8" ht="30" x14ac:dyDescent="0.25">
      <c r="A2791" s="4">
        <v>39312</v>
      </c>
      <c r="B2791" s="8" t="s">
        <v>21799</v>
      </c>
      <c r="C2791" s="4" t="s">
        <v>18997</v>
      </c>
      <c r="D2791" s="11">
        <f t="shared" si="86"/>
        <v>11.62</v>
      </c>
      <c r="F2791" s="803">
        <v>11.62</v>
      </c>
      <c r="G2791" s="803">
        <v>11.62</v>
      </c>
      <c r="H2791" t="b">
        <f t="shared" si="87"/>
        <v>1</v>
      </c>
    </row>
    <row r="2792" spans="1:8" ht="30" x14ac:dyDescent="0.25">
      <c r="A2792" s="6">
        <v>39313</v>
      </c>
      <c r="B2792" s="9" t="s">
        <v>21800</v>
      </c>
      <c r="C2792" s="6" t="s">
        <v>18997</v>
      </c>
      <c r="D2792" s="11">
        <f t="shared" si="86"/>
        <v>15.61</v>
      </c>
      <c r="F2792" s="802">
        <v>15.61</v>
      </c>
      <c r="G2792" s="802">
        <v>15.61</v>
      </c>
      <c r="H2792" t="b">
        <f t="shared" si="87"/>
        <v>1</v>
      </c>
    </row>
    <row r="2793" spans="1:8" ht="30" x14ac:dyDescent="0.25">
      <c r="A2793" s="4">
        <v>39314</v>
      </c>
      <c r="B2793" s="8" t="s">
        <v>21801</v>
      </c>
      <c r="C2793" s="4" t="s">
        <v>18997</v>
      </c>
      <c r="D2793" s="11">
        <f t="shared" si="86"/>
        <v>22.97</v>
      </c>
      <c r="F2793" s="803">
        <v>22.97</v>
      </c>
      <c r="G2793" s="803">
        <v>22.97</v>
      </c>
      <c r="H2793" t="b">
        <f t="shared" si="87"/>
        <v>1</v>
      </c>
    </row>
    <row r="2794" spans="1:8" x14ac:dyDescent="0.25">
      <c r="A2794" s="6">
        <v>39296</v>
      </c>
      <c r="B2794" s="9" t="s">
        <v>21802</v>
      </c>
      <c r="C2794" s="6" t="s">
        <v>18997</v>
      </c>
      <c r="D2794" s="11">
        <f t="shared" si="86"/>
        <v>6.91</v>
      </c>
      <c r="F2794" s="802">
        <v>6.91</v>
      </c>
      <c r="G2794" s="802">
        <v>6.91</v>
      </c>
      <c r="H2794" t="b">
        <f t="shared" si="87"/>
        <v>1</v>
      </c>
    </row>
    <row r="2795" spans="1:8" x14ac:dyDescent="0.25">
      <c r="A2795" s="4">
        <v>39297</v>
      </c>
      <c r="B2795" s="8" t="s">
        <v>21803</v>
      </c>
      <c r="C2795" s="4" t="s">
        <v>18997</v>
      </c>
      <c r="D2795" s="11">
        <f t="shared" si="86"/>
        <v>9.3699999999999992</v>
      </c>
      <c r="F2795" s="803">
        <v>9.3699999999999992</v>
      </c>
      <c r="G2795" s="803">
        <v>9.3699999999999992</v>
      </c>
      <c r="H2795" t="b">
        <f t="shared" si="87"/>
        <v>1</v>
      </c>
    </row>
    <row r="2796" spans="1:8" x14ac:dyDescent="0.25">
      <c r="A2796" s="6">
        <v>39298</v>
      </c>
      <c r="B2796" s="9" t="s">
        <v>21804</v>
      </c>
      <c r="C2796" s="6" t="s">
        <v>18997</v>
      </c>
      <c r="D2796" s="11">
        <f t="shared" si="86"/>
        <v>17.989999999999998</v>
      </c>
      <c r="F2796" s="802">
        <v>17.989999999999998</v>
      </c>
      <c r="G2796" s="802">
        <v>17.989999999999998</v>
      </c>
      <c r="H2796" t="b">
        <f t="shared" si="87"/>
        <v>1</v>
      </c>
    </row>
    <row r="2797" spans="1:8" x14ac:dyDescent="0.25">
      <c r="A2797" s="4">
        <v>39299</v>
      </c>
      <c r="B2797" s="8" t="s">
        <v>21805</v>
      </c>
      <c r="C2797" s="4" t="s">
        <v>18997</v>
      </c>
      <c r="D2797" s="11">
        <f t="shared" si="86"/>
        <v>21.32</v>
      </c>
      <c r="F2797" s="803">
        <v>21.32</v>
      </c>
      <c r="G2797" s="803">
        <v>21.32</v>
      </c>
      <c r="H2797" t="b">
        <f t="shared" si="87"/>
        <v>1</v>
      </c>
    </row>
    <row r="2798" spans="1:8" x14ac:dyDescent="0.25">
      <c r="A2798" s="6">
        <v>39308</v>
      </c>
      <c r="B2798" s="9" t="s">
        <v>21806</v>
      </c>
      <c r="C2798" s="6" t="s">
        <v>18997</v>
      </c>
      <c r="D2798" s="11">
        <f t="shared" si="86"/>
        <v>5.76</v>
      </c>
      <c r="F2798" s="802">
        <v>5.76</v>
      </c>
      <c r="G2798" s="802">
        <v>5.76</v>
      </c>
      <c r="H2798" t="b">
        <f t="shared" si="87"/>
        <v>1</v>
      </c>
    </row>
    <row r="2799" spans="1:8" x14ac:dyDescent="0.25">
      <c r="A2799" s="4">
        <v>39309</v>
      </c>
      <c r="B2799" s="8" t="s">
        <v>21807</v>
      </c>
      <c r="C2799" s="4" t="s">
        <v>18997</v>
      </c>
      <c r="D2799" s="11">
        <f t="shared" si="86"/>
        <v>6.57</v>
      </c>
      <c r="F2799" s="803">
        <v>6.57</v>
      </c>
      <c r="G2799" s="803">
        <v>6.57</v>
      </c>
      <c r="H2799" t="b">
        <f t="shared" si="87"/>
        <v>1</v>
      </c>
    </row>
    <row r="2800" spans="1:8" x14ac:dyDescent="0.25">
      <c r="A2800" s="6">
        <v>39310</v>
      </c>
      <c r="B2800" s="9" t="s">
        <v>21808</v>
      </c>
      <c r="C2800" s="6" t="s">
        <v>18997</v>
      </c>
      <c r="D2800" s="11">
        <f t="shared" si="86"/>
        <v>12.27</v>
      </c>
      <c r="F2800" s="802">
        <v>12.27</v>
      </c>
      <c r="G2800" s="802">
        <v>12.27</v>
      </c>
      <c r="H2800" t="b">
        <f t="shared" si="87"/>
        <v>1</v>
      </c>
    </row>
    <row r="2801" spans="1:8" x14ac:dyDescent="0.25">
      <c r="A2801" s="4">
        <v>39311</v>
      </c>
      <c r="B2801" s="8" t="s">
        <v>21809</v>
      </c>
      <c r="C2801" s="4" t="s">
        <v>18997</v>
      </c>
      <c r="D2801" s="11">
        <f t="shared" si="86"/>
        <v>17.37</v>
      </c>
      <c r="F2801" s="803">
        <v>17.37</v>
      </c>
      <c r="G2801" s="803">
        <v>17.37</v>
      </c>
      <c r="H2801" t="b">
        <f t="shared" si="87"/>
        <v>1</v>
      </c>
    </row>
    <row r="2802" spans="1:8" x14ac:dyDescent="0.25">
      <c r="A2802" s="6">
        <v>37429</v>
      </c>
      <c r="B2802" s="9" t="s">
        <v>21810</v>
      </c>
      <c r="C2802" s="6" t="s">
        <v>18997</v>
      </c>
      <c r="D2802" s="11">
        <f t="shared" si="86"/>
        <v>2619.8200000000002</v>
      </c>
      <c r="F2802" s="802">
        <v>2619.8200000000002</v>
      </c>
      <c r="G2802" s="802">
        <v>2619.8200000000002</v>
      </c>
      <c r="H2802" t="b">
        <f t="shared" si="87"/>
        <v>1</v>
      </c>
    </row>
    <row r="2803" spans="1:8" x14ac:dyDescent="0.25">
      <c r="A2803" s="4">
        <v>37426</v>
      </c>
      <c r="B2803" s="8" t="s">
        <v>21811</v>
      </c>
      <c r="C2803" s="4" t="s">
        <v>18997</v>
      </c>
      <c r="D2803" s="11">
        <f t="shared" si="86"/>
        <v>25.2</v>
      </c>
      <c r="F2803" s="803">
        <v>25.2</v>
      </c>
      <c r="G2803" s="803">
        <v>25.2</v>
      </c>
      <c r="H2803" t="b">
        <f t="shared" si="87"/>
        <v>1</v>
      </c>
    </row>
    <row r="2804" spans="1:8" x14ac:dyDescent="0.25">
      <c r="A2804" s="6">
        <v>37427</v>
      </c>
      <c r="B2804" s="9" t="s">
        <v>21812</v>
      </c>
      <c r="C2804" s="6" t="s">
        <v>18997</v>
      </c>
      <c r="D2804" s="11">
        <f t="shared" si="86"/>
        <v>60.11</v>
      </c>
      <c r="F2804" s="802">
        <v>60.11</v>
      </c>
      <c r="G2804" s="802">
        <v>60.11</v>
      </c>
      <c r="H2804" t="b">
        <f t="shared" si="87"/>
        <v>1</v>
      </c>
    </row>
    <row r="2805" spans="1:8" x14ac:dyDescent="0.25">
      <c r="A2805" s="4">
        <v>37424</v>
      </c>
      <c r="B2805" s="8" t="s">
        <v>21813</v>
      </c>
      <c r="C2805" s="4" t="s">
        <v>18997</v>
      </c>
      <c r="D2805" s="11">
        <f t="shared" si="86"/>
        <v>11.58</v>
      </c>
      <c r="F2805" s="803">
        <v>11.58</v>
      </c>
      <c r="G2805" s="803">
        <v>11.58</v>
      </c>
      <c r="H2805" t="b">
        <f t="shared" si="87"/>
        <v>1</v>
      </c>
    </row>
    <row r="2806" spans="1:8" x14ac:dyDescent="0.25">
      <c r="A2806" s="6">
        <v>37428</v>
      </c>
      <c r="B2806" s="9" t="s">
        <v>21814</v>
      </c>
      <c r="C2806" s="6" t="s">
        <v>18997</v>
      </c>
      <c r="D2806" s="11">
        <f t="shared" si="86"/>
        <v>207.17</v>
      </c>
      <c r="F2806" s="802">
        <v>207.17</v>
      </c>
      <c r="G2806" s="802">
        <v>207.17</v>
      </c>
      <c r="H2806" t="b">
        <f t="shared" si="87"/>
        <v>1</v>
      </c>
    </row>
    <row r="2807" spans="1:8" x14ac:dyDescent="0.25">
      <c r="A2807" s="4">
        <v>37425</v>
      </c>
      <c r="B2807" s="8" t="s">
        <v>21815</v>
      </c>
      <c r="C2807" s="4" t="s">
        <v>18997</v>
      </c>
      <c r="D2807" s="11">
        <f t="shared" si="86"/>
        <v>12.48</v>
      </c>
      <c r="F2807" s="803">
        <v>12.48</v>
      </c>
      <c r="G2807" s="803">
        <v>12.48</v>
      </c>
      <c r="H2807" t="b">
        <f t="shared" si="87"/>
        <v>1</v>
      </c>
    </row>
    <row r="2808" spans="1:8" x14ac:dyDescent="0.25">
      <c r="A2808" s="6">
        <v>11519</v>
      </c>
      <c r="B2808" s="9" t="s">
        <v>21816</v>
      </c>
      <c r="C2808" s="6" t="s">
        <v>19412</v>
      </c>
      <c r="D2808" s="11">
        <f t="shared" si="86"/>
        <v>51.26</v>
      </c>
      <c r="F2808" s="802">
        <v>51.26</v>
      </c>
      <c r="G2808" s="802">
        <v>51.26</v>
      </c>
      <c r="H2808" t="b">
        <f t="shared" si="87"/>
        <v>1</v>
      </c>
    </row>
    <row r="2809" spans="1:8" ht="30" x14ac:dyDescent="0.25">
      <c r="A2809" s="4">
        <v>11520</v>
      </c>
      <c r="B2809" s="8" t="s">
        <v>21817</v>
      </c>
      <c r="C2809" s="4" t="s">
        <v>19412</v>
      </c>
      <c r="D2809" s="11">
        <f t="shared" si="86"/>
        <v>23.7</v>
      </c>
      <c r="F2809" s="803">
        <v>23.7</v>
      </c>
      <c r="G2809" s="803">
        <v>23.7</v>
      </c>
      <c r="H2809" t="b">
        <f t="shared" si="87"/>
        <v>1</v>
      </c>
    </row>
    <row r="2810" spans="1:8" x14ac:dyDescent="0.25">
      <c r="A2810" s="6">
        <v>11518</v>
      </c>
      <c r="B2810" s="9" t="s">
        <v>21818</v>
      </c>
      <c r="C2810" s="6" t="s">
        <v>19412</v>
      </c>
      <c r="D2810" s="11">
        <f t="shared" si="86"/>
        <v>86.16</v>
      </c>
      <c r="F2810" s="802">
        <v>86.16</v>
      </c>
      <c r="G2810" s="802">
        <v>86.16</v>
      </c>
      <c r="H2810" t="b">
        <f t="shared" si="87"/>
        <v>1</v>
      </c>
    </row>
    <row r="2811" spans="1:8" x14ac:dyDescent="0.25">
      <c r="A2811" s="4">
        <v>38473</v>
      </c>
      <c r="B2811" s="8" t="s">
        <v>21819</v>
      </c>
      <c r="C2811" s="4" t="s">
        <v>18997</v>
      </c>
      <c r="D2811" s="11">
        <f t="shared" si="86"/>
        <v>149.94999999999999</v>
      </c>
      <c r="F2811" s="803">
        <v>149.94999999999999</v>
      </c>
      <c r="G2811" s="803">
        <v>149.94999999999999</v>
      </c>
      <c r="H2811" t="b">
        <f t="shared" si="87"/>
        <v>1</v>
      </c>
    </row>
    <row r="2812" spans="1:8" x14ac:dyDescent="0.25">
      <c r="A2812" s="6">
        <v>4244</v>
      </c>
      <c r="B2812" s="9" t="s">
        <v>21820</v>
      </c>
      <c r="C2812" s="6" t="s">
        <v>19143</v>
      </c>
      <c r="D2812" s="11">
        <f t="shared" si="86"/>
        <v>19.27</v>
      </c>
      <c r="F2812" s="802">
        <v>16.739999999999998</v>
      </c>
      <c r="G2812" s="802">
        <v>19.27</v>
      </c>
      <c r="H2812" t="b">
        <f t="shared" si="87"/>
        <v>0</v>
      </c>
    </row>
    <row r="2813" spans="1:8" x14ac:dyDescent="0.25">
      <c r="A2813" s="4">
        <v>40977</v>
      </c>
      <c r="B2813" s="8" t="s">
        <v>21821</v>
      </c>
      <c r="C2813" s="4" t="s">
        <v>19145</v>
      </c>
      <c r="D2813" s="11">
        <f t="shared" si="86"/>
        <v>3394.7</v>
      </c>
      <c r="F2813" s="803">
        <v>2944.19</v>
      </c>
      <c r="G2813" s="803">
        <v>3394.7</v>
      </c>
      <c r="H2813" t="b">
        <f t="shared" si="87"/>
        <v>0</v>
      </c>
    </row>
    <row r="2814" spans="1:8" x14ac:dyDescent="0.25">
      <c r="A2814" s="6">
        <v>4115</v>
      </c>
      <c r="B2814" s="9" t="s">
        <v>21822</v>
      </c>
      <c r="C2814" s="6" t="s">
        <v>1349</v>
      </c>
      <c r="D2814" s="11">
        <f t="shared" si="86"/>
        <v>34.21</v>
      </c>
      <c r="F2814" s="802">
        <v>34.21</v>
      </c>
      <c r="G2814" s="802">
        <v>34.21</v>
      </c>
      <c r="H2814" t="b">
        <f t="shared" si="87"/>
        <v>1</v>
      </c>
    </row>
    <row r="2815" spans="1:8" x14ac:dyDescent="0.25">
      <c r="A2815" s="4">
        <v>4119</v>
      </c>
      <c r="B2815" s="8" t="s">
        <v>21823</v>
      </c>
      <c r="C2815" s="4" t="s">
        <v>1349</v>
      </c>
      <c r="D2815" s="11">
        <f t="shared" si="86"/>
        <v>69.08</v>
      </c>
      <c r="F2815" s="803">
        <v>69.08</v>
      </c>
      <c r="G2815" s="803">
        <v>69.08</v>
      </c>
      <c r="H2815" t="b">
        <f t="shared" si="87"/>
        <v>1</v>
      </c>
    </row>
    <row r="2816" spans="1:8" x14ac:dyDescent="0.25">
      <c r="A2816" s="6">
        <v>2794</v>
      </c>
      <c r="B2816" s="9" t="s">
        <v>21824</v>
      </c>
      <c r="C2816" s="6" t="s">
        <v>1349</v>
      </c>
      <c r="D2816" s="11">
        <f t="shared" si="86"/>
        <v>183.27</v>
      </c>
      <c r="F2816" s="802">
        <v>183.27</v>
      </c>
      <c r="G2816" s="802">
        <v>183.27</v>
      </c>
      <c r="H2816" t="b">
        <f t="shared" si="87"/>
        <v>1</v>
      </c>
    </row>
    <row r="2817" spans="1:8" x14ac:dyDescent="0.25">
      <c r="A2817" s="4">
        <v>2788</v>
      </c>
      <c r="B2817" s="8" t="s">
        <v>21825</v>
      </c>
      <c r="C2817" s="4" t="s">
        <v>1349</v>
      </c>
      <c r="D2817" s="11">
        <f t="shared" si="86"/>
        <v>266.98</v>
      </c>
      <c r="F2817" s="803">
        <v>266.98</v>
      </c>
      <c r="G2817" s="803">
        <v>266.98</v>
      </c>
      <c r="H2817" t="b">
        <f t="shared" si="87"/>
        <v>1</v>
      </c>
    </row>
    <row r="2818" spans="1:8" x14ac:dyDescent="0.25">
      <c r="A2818" s="6">
        <v>4006</v>
      </c>
      <c r="B2818" s="9" t="s">
        <v>21826</v>
      </c>
      <c r="C2818" s="6" t="s">
        <v>1350</v>
      </c>
      <c r="D2818" s="11">
        <f t="shared" si="86"/>
        <v>2520.73</v>
      </c>
      <c r="F2818" s="802">
        <v>2520.73</v>
      </c>
      <c r="G2818" s="802">
        <v>2520.73</v>
      </c>
      <c r="H2818" t="b">
        <f t="shared" si="87"/>
        <v>1</v>
      </c>
    </row>
    <row r="2819" spans="1:8" x14ac:dyDescent="0.25">
      <c r="A2819" s="4">
        <v>36151</v>
      </c>
      <c r="B2819" s="8" t="s">
        <v>21827</v>
      </c>
      <c r="C2819" s="4" t="s">
        <v>18997</v>
      </c>
      <c r="D2819" s="11">
        <f t="shared" ref="D2819:D2882" si="88">IF($J$2=$F$1,F2819,G2819)</f>
        <v>31.8</v>
      </c>
      <c r="F2819" s="803">
        <v>31.8</v>
      </c>
      <c r="G2819" s="803">
        <v>31.8</v>
      </c>
      <c r="H2819" t="b">
        <f t="shared" ref="H2819:H2882" si="89">F2819=G2819</f>
        <v>1</v>
      </c>
    </row>
    <row r="2820" spans="1:8" x14ac:dyDescent="0.25">
      <c r="A2820" s="6">
        <v>37457</v>
      </c>
      <c r="B2820" s="9" t="s">
        <v>21828</v>
      </c>
      <c r="C2820" s="6" t="s">
        <v>1349</v>
      </c>
      <c r="D2820" s="11">
        <f t="shared" si="88"/>
        <v>3.29</v>
      </c>
      <c r="F2820" s="802">
        <v>3.29</v>
      </c>
      <c r="G2820" s="802">
        <v>3.29</v>
      </c>
      <c r="H2820" t="b">
        <f t="shared" si="89"/>
        <v>1</v>
      </c>
    </row>
    <row r="2821" spans="1:8" x14ac:dyDescent="0.25">
      <c r="A2821" s="4">
        <v>37456</v>
      </c>
      <c r="B2821" s="8" t="s">
        <v>21829</v>
      </c>
      <c r="C2821" s="4" t="s">
        <v>1349</v>
      </c>
      <c r="D2821" s="11">
        <f t="shared" si="88"/>
        <v>1.74</v>
      </c>
      <c r="F2821" s="803">
        <v>1.74</v>
      </c>
      <c r="G2821" s="803">
        <v>1.74</v>
      </c>
      <c r="H2821" t="b">
        <f t="shared" si="89"/>
        <v>1</v>
      </c>
    </row>
    <row r="2822" spans="1:8" x14ac:dyDescent="0.25">
      <c r="A2822" s="6">
        <v>37461</v>
      </c>
      <c r="B2822" s="9" t="s">
        <v>21830</v>
      </c>
      <c r="C2822" s="6" t="s">
        <v>1349</v>
      </c>
      <c r="D2822" s="11">
        <f t="shared" si="88"/>
        <v>12.24</v>
      </c>
      <c r="F2822" s="802">
        <v>12.24</v>
      </c>
      <c r="G2822" s="802">
        <v>12.24</v>
      </c>
      <c r="H2822" t="b">
        <f t="shared" si="89"/>
        <v>1</v>
      </c>
    </row>
    <row r="2823" spans="1:8" x14ac:dyDescent="0.25">
      <c r="A2823" s="4">
        <v>37460</v>
      </c>
      <c r="B2823" s="8" t="s">
        <v>21831</v>
      </c>
      <c r="C2823" s="4" t="s">
        <v>1349</v>
      </c>
      <c r="D2823" s="11">
        <f t="shared" si="88"/>
        <v>16.72</v>
      </c>
      <c r="F2823" s="803">
        <v>16.72</v>
      </c>
      <c r="G2823" s="803">
        <v>16.72</v>
      </c>
      <c r="H2823" t="b">
        <f t="shared" si="89"/>
        <v>1</v>
      </c>
    </row>
    <row r="2824" spans="1:8" x14ac:dyDescent="0.25">
      <c r="A2824" s="6">
        <v>37458</v>
      </c>
      <c r="B2824" s="9" t="s">
        <v>21832</v>
      </c>
      <c r="C2824" s="6" t="s">
        <v>1349</v>
      </c>
      <c r="D2824" s="11">
        <f t="shared" si="88"/>
        <v>4.9000000000000004</v>
      </c>
      <c r="F2824" s="802">
        <v>4.9000000000000004</v>
      </c>
      <c r="G2824" s="802">
        <v>4.9000000000000004</v>
      </c>
      <c r="H2824" t="b">
        <f t="shared" si="89"/>
        <v>1</v>
      </c>
    </row>
    <row r="2825" spans="1:8" x14ac:dyDescent="0.25">
      <c r="A2825" s="4">
        <v>37454</v>
      </c>
      <c r="B2825" s="8" t="s">
        <v>21833</v>
      </c>
      <c r="C2825" s="4" t="s">
        <v>1349</v>
      </c>
      <c r="D2825" s="11">
        <f t="shared" si="88"/>
        <v>1.28</v>
      </c>
      <c r="F2825" s="803">
        <v>1.28</v>
      </c>
      <c r="G2825" s="803">
        <v>1.28</v>
      </c>
      <c r="H2825" t="b">
        <f t="shared" si="89"/>
        <v>1</v>
      </c>
    </row>
    <row r="2826" spans="1:8" x14ac:dyDescent="0.25">
      <c r="A2826" s="6">
        <v>37455</v>
      </c>
      <c r="B2826" s="9" t="s">
        <v>21834</v>
      </c>
      <c r="C2826" s="6" t="s">
        <v>1349</v>
      </c>
      <c r="D2826" s="11">
        <f t="shared" si="88"/>
        <v>2.16</v>
      </c>
      <c r="F2826" s="802">
        <v>2.16</v>
      </c>
      <c r="G2826" s="802">
        <v>2.16</v>
      </c>
      <c r="H2826" t="b">
        <f t="shared" si="89"/>
        <v>1</v>
      </c>
    </row>
    <row r="2827" spans="1:8" x14ac:dyDescent="0.25">
      <c r="A2827" s="4">
        <v>37459</v>
      </c>
      <c r="B2827" s="8" t="s">
        <v>21835</v>
      </c>
      <c r="C2827" s="4" t="s">
        <v>1349</v>
      </c>
      <c r="D2827" s="11">
        <f t="shared" si="88"/>
        <v>6.88</v>
      </c>
      <c r="F2827" s="803">
        <v>6.88</v>
      </c>
      <c r="G2827" s="803">
        <v>6.88</v>
      </c>
      <c r="H2827" t="b">
        <f t="shared" si="89"/>
        <v>1</v>
      </c>
    </row>
    <row r="2828" spans="1:8" ht="30" x14ac:dyDescent="0.25">
      <c r="A2828" s="6">
        <v>21029</v>
      </c>
      <c r="B2828" s="9" t="s">
        <v>21836</v>
      </c>
      <c r="C2828" s="6" t="s">
        <v>18997</v>
      </c>
      <c r="D2828" s="11">
        <f t="shared" si="88"/>
        <v>394.55</v>
      </c>
      <c r="F2828" s="802">
        <v>394.55</v>
      </c>
      <c r="G2828" s="802">
        <v>394.55</v>
      </c>
      <c r="H2828" t="b">
        <f t="shared" si="89"/>
        <v>1</v>
      </c>
    </row>
    <row r="2829" spans="1:8" ht="30" x14ac:dyDescent="0.25">
      <c r="A2829" s="4">
        <v>21030</v>
      </c>
      <c r="B2829" s="8" t="s">
        <v>21837</v>
      </c>
      <c r="C2829" s="4" t="s">
        <v>18997</v>
      </c>
      <c r="D2829" s="11">
        <f t="shared" si="88"/>
        <v>486.35</v>
      </c>
      <c r="F2829" s="803">
        <v>486.35</v>
      </c>
      <c r="G2829" s="803">
        <v>486.35</v>
      </c>
      <c r="H2829" t="b">
        <f t="shared" si="89"/>
        <v>1</v>
      </c>
    </row>
    <row r="2830" spans="1:8" ht="30" x14ac:dyDescent="0.25">
      <c r="A2830" s="6">
        <v>21031</v>
      </c>
      <c r="B2830" s="9" t="s">
        <v>21838</v>
      </c>
      <c r="C2830" s="6" t="s">
        <v>18997</v>
      </c>
      <c r="D2830" s="11">
        <f t="shared" si="88"/>
        <v>605.49</v>
      </c>
      <c r="F2830" s="802">
        <v>605.49</v>
      </c>
      <c r="G2830" s="802">
        <v>605.49</v>
      </c>
      <c r="H2830" t="b">
        <f t="shared" si="89"/>
        <v>1</v>
      </c>
    </row>
    <row r="2831" spans="1:8" ht="30" x14ac:dyDescent="0.25">
      <c r="A2831" s="4">
        <v>21032</v>
      </c>
      <c r="B2831" s="8" t="s">
        <v>21839</v>
      </c>
      <c r="C2831" s="4" t="s">
        <v>18997</v>
      </c>
      <c r="D2831" s="11">
        <f t="shared" si="88"/>
        <v>646.51</v>
      </c>
      <c r="F2831" s="803">
        <v>646.51</v>
      </c>
      <c r="G2831" s="803">
        <v>646.51</v>
      </c>
      <c r="H2831" t="b">
        <f t="shared" si="89"/>
        <v>1</v>
      </c>
    </row>
    <row r="2832" spans="1:8" ht="30" x14ac:dyDescent="0.25">
      <c r="A2832" s="6">
        <v>37527</v>
      </c>
      <c r="B2832" s="9" t="s">
        <v>21840</v>
      </c>
      <c r="C2832" s="6" t="s">
        <v>18997</v>
      </c>
      <c r="D2832" s="11">
        <f t="shared" si="88"/>
        <v>584.01</v>
      </c>
      <c r="F2832" s="802">
        <v>584.01</v>
      </c>
      <c r="G2832" s="802">
        <v>584.01</v>
      </c>
      <c r="H2832" t="b">
        <f t="shared" si="89"/>
        <v>1</v>
      </c>
    </row>
    <row r="2833" spans="1:8" ht="30" x14ac:dyDescent="0.25">
      <c r="A2833" s="4">
        <v>37528</v>
      </c>
      <c r="B2833" s="8" t="s">
        <v>21841</v>
      </c>
      <c r="C2833" s="4" t="s">
        <v>18997</v>
      </c>
      <c r="D2833" s="11">
        <f t="shared" si="88"/>
        <v>696.32</v>
      </c>
      <c r="F2833" s="803">
        <v>696.32</v>
      </c>
      <c r="G2833" s="803">
        <v>696.32</v>
      </c>
      <c r="H2833" t="b">
        <f t="shared" si="89"/>
        <v>1</v>
      </c>
    </row>
    <row r="2834" spans="1:8" ht="30" x14ac:dyDescent="0.25">
      <c r="A2834" s="6">
        <v>37529</v>
      </c>
      <c r="B2834" s="9" t="s">
        <v>21842</v>
      </c>
      <c r="C2834" s="6" t="s">
        <v>18997</v>
      </c>
      <c r="D2834" s="11">
        <f t="shared" si="88"/>
        <v>703.15</v>
      </c>
      <c r="F2834" s="802">
        <v>703.15</v>
      </c>
      <c r="G2834" s="802">
        <v>703.15</v>
      </c>
      <c r="H2834" t="b">
        <f t="shared" si="89"/>
        <v>1</v>
      </c>
    </row>
    <row r="2835" spans="1:8" ht="30" x14ac:dyDescent="0.25">
      <c r="A2835" s="4">
        <v>37530</v>
      </c>
      <c r="B2835" s="8" t="s">
        <v>21843</v>
      </c>
      <c r="C2835" s="4" t="s">
        <v>18997</v>
      </c>
      <c r="D2835" s="11">
        <f t="shared" si="88"/>
        <v>918.01</v>
      </c>
      <c r="F2835" s="803">
        <v>918.01</v>
      </c>
      <c r="G2835" s="803">
        <v>918.01</v>
      </c>
      <c r="H2835" t="b">
        <f t="shared" si="89"/>
        <v>1</v>
      </c>
    </row>
    <row r="2836" spans="1:8" ht="30" x14ac:dyDescent="0.25">
      <c r="A2836" s="6">
        <v>21034</v>
      </c>
      <c r="B2836" s="9" t="s">
        <v>21844</v>
      </c>
      <c r="C2836" s="6" t="s">
        <v>18997</v>
      </c>
      <c r="D2836" s="11">
        <f t="shared" si="88"/>
        <v>783.24</v>
      </c>
      <c r="F2836" s="802">
        <v>783.24</v>
      </c>
      <c r="G2836" s="802">
        <v>783.24</v>
      </c>
      <c r="H2836" t="b">
        <f t="shared" si="89"/>
        <v>1</v>
      </c>
    </row>
    <row r="2837" spans="1:8" ht="30" x14ac:dyDescent="0.25">
      <c r="A2837" s="4">
        <v>37531</v>
      </c>
      <c r="B2837" s="8" t="s">
        <v>21845</v>
      </c>
      <c r="C2837" s="4" t="s">
        <v>18997</v>
      </c>
      <c r="D2837" s="11">
        <f t="shared" si="88"/>
        <v>986.37</v>
      </c>
      <c r="F2837" s="803">
        <v>986.37</v>
      </c>
      <c r="G2837" s="803">
        <v>986.37</v>
      </c>
      <c r="H2837" t="b">
        <f t="shared" si="89"/>
        <v>1</v>
      </c>
    </row>
    <row r="2838" spans="1:8" ht="30" x14ac:dyDescent="0.25">
      <c r="A2838" s="6">
        <v>21036</v>
      </c>
      <c r="B2838" s="9" t="s">
        <v>21846</v>
      </c>
      <c r="C2838" s="6" t="s">
        <v>18997</v>
      </c>
      <c r="D2838" s="11">
        <f t="shared" si="88"/>
        <v>1199.27</v>
      </c>
      <c r="F2838" s="802">
        <v>1199.27</v>
      </c>
      <c r="G2838" s="802">
        <v>1199.27</v>
      </c>
      <c r="H2838" t="b">
        <f t="shared" si="89"/>
        <v>1</v>
      </c>
    </row>
    <row r="2839" spans="1:8" ht="30" x14ac:dyDescent="0.25">
      <c r="A2839" s="4">
        <v>21037</v>
      </c>
      <c r="B2839" s="8" t="s">
        <v>21847</v>
      </c>
      <c r="C2839" s="4" t="s">
        <v>18997</v>
      </c>
      <c r="D2839" s="11">
        <f t="shared" si="88"/>
        <v>1367.25</v>
      </c>
      <c r="F2839" s="803">
        <v>1367.25</v>
      </c>
      <c r="G2839" s="803">
        <v>1367.25</v>
      </c>
      <c r="H2839" t="b">
        <f t="shared" si="89"/>
        <v>1</v>
      </c>
    </row>
    <row r="2840" spans="1:8" ht="30" x14ac:dyDescent="0.25">
      <c r="A2840" s="6">
        <v>20185</v>
      </c>
      <c r="B2840" s="9" t="s">
        <v>21848</v>
      </c>
      <c r="C2840" s="6" t="s">
        <v>1349</v>
      </c>
      <c r="D2840" s="11">
        <f t="shared" si="88"/>
        <v>19.899999999999999</v>
      </c>
      <c r="F2840" s="802">
        <v>19.899999999999999</v>
      </c>
      <c r="G2840" s="802">
        <v>19.899999999999999</v>
      </c>
      <c r="H2840" t="b">
        <f t="shared" si="89"/>
        <v>1</v>
      </c>
    </row>
    <row r="2841" spans="1:8" x14ac:dyDescent="0.25">
      <c r="A2841" s="4">
        <v>20260</v>
      </c>
      <c r="B2841" s="8" t="s">
        <v>21849</v>
      </c>
      <c r="C2841" s="4" t="s">
        <v>18997</v>
      </c>
      <c r="D2841" s="11">
        <f t="shared" si="88"/>
        <v>16</v>
      </c>
      <c r="F2841" s="803">
        <v>16</v>
      </c>
      <c r="G2841" s="803">
        <v>16</v>
      </c>
      <c r="H2841" t="b">
        <f t="shared" si="89"/>
        <v>1</v>
      </c>
    </row>
    <row r="2842" spans="1:8" x14ac:dyDescent="0.25">
      <c r="A2842" s="6">
        <v>37523</v>
      </c>
      <c r="B2842" s="9" t="s">
        <v>21850</v>
      </c>
      <c r="C2842" s="6" t="s">
        <v>18997</v>
      </c>
      <c r="D2842" s="11">
        <f t="shared" si="88"/>
        <v>579269.27</v>
      </c>
      <c r="F2842" s="802">
        <v>579269.27</v>
      </c>
      <c r="G2842" s="802">
        <v>579269.27</v>
      </c>
      <c r="H2842" t="b">
        <f t="shared" si="89"/>
        <v>1</v>
      </c>
    </row>
    <row r="2843" spans="1:8" x14ac:dyDescent="0.25">
      <c r="A2843" s="4">
        <v>37515</v>
      </c>
      <c r="B2843" s="8" t="s">
        <v>21851</v>
      </c>
      <c r="C2843" s="4" t="s">
        <v>18997</v>
      </c>
      <c r="D2843" s="11">
        <f t="shared" si="88"/>
        <v>515000</v>
      </c>
      <c r="F2843" s="803">
        <v>515000</v>
      </c>
      <c r="G2843" s="803">
        <v>515000</v>
      </c>
      <c r="H2843" t="b">
        <f t="shared" si="89"/>
        <v>1</v>
      </c>
    </row>
    <row r="2844" spans="1:8" ht="30" x14ac:dyDescent="0.25">
      <c r="A2844" s="6">
        <v>12899</v>
      </c>
      <c r="B2844" s="9" t="s">
        <v>21852</v>
      </c>
      <c r="C2844" s="6" t="s">
        <v>18997</v>
      </c>
      <c r="D2844" s="11">
        <f t="shared" si="88"/>
        <v>104.89</v>
      </c>
      <c r="F2844" s="802">
        <v>104.89</v>
      </c>
      <c r="G2844" s="802">
        <v>104.89</v>
      </c>
      <c r="H2844" t="b">
        <f t="shared" si="89"/>
        <v>1</v>
      </c>
    </row>
    <row r="2845" spans="1:8" x14ac:dyDescent="0.25">
      <c r="A2845" s="4">
        <v>12898</v>
      </c>
      <c r="B2845" s="8" t="s">
        <v>21853</v>
      </c>
      <c r="C2845" s="4" t="s">
        <v>18997</v>
      </c>
      <c r="D2845" s="11">
        <f t="shared" si="88"/>
        <v>166.38</v>
      </c>
      <c r="F2845" s="803">
        <v>166.38</v>
      </c>
      <c r="G2845" s="803">
        <v>166.38</v>
      </c>
      <c r="H2845" t="b">
        <f t="shared" si="89"/>
        <v>1</v>
      </c>
    </row>
    <row r="2846" spans="1:8" x14ac:dyDescent="0.25">
      <c r="A2846" s="6">
        <v>39699</v>
      </c>
      <c r="B2846" s="9" t="s">
        <v>21854</v>
      </c>
      <c r="C2846" s="6" t="s">
        <v>19398</v>
      </c>
      <c r="D2846" s="11">
        <f t="shared" si="88"/>
        <v>17.52</v>
      </c>
      <c r="F2846" s="802">
        <v>17.52</v>
      </c>
      <c r="G2846" s="802">
        <v>17.52</v>
      </c>
      <c r="H2846" t="b">
        <f t="shared" si="89"/>
        <v>1</v>
      </c>
    </row>
    <row r="2847" spans="1:8" x14ac:dyDescent="0.25">
      <c r="A2847" s="4">
        <v>42528</v>
      </c>
      <c r="B2847" s="8" t="s">
        <v>21855</v>
      </c>
      <c r="C2847" s="4" t="s">
        <v>19398</v>
      </c>
      <c r="D2847" s="11">
        <f t="shared" si="88"/>
        <v>9.41</v>
      </c>
      <c r="F2847" s="803">
        <v>9.41</v>
      </c>
      <c r="G2847" s="803">
        <v>9.41</v>
      </c>
      <c r="H2847" t="b">
        <f t="shared" si="89"/>
        <v>1</v>
      </c>
    </row>
    <row r="2848" spans="1:8" x14ac:dyDescent="0.25">
      <c r="A2848" s="6">
        <v>39696</v>
      </c>
      <c r="B2848" s="9" t="s">
        <v>21856</v>
      </c>
      <c r="C2848" s="6" t="s">
        <v>19398</v>
      </c>
      <c r="D2848" s="11">
        <f t="shared" si="88"/>
        <v>6.62</v>
      </c>
      <c r="F2848" s="802">
        <v>6.62</v>
      </c>
      <c r="G2848" s="802">
        <v>6.62</v>
      </c>
      <c r="H2848" t="b">
        <f t="shared" si="89"/>
        <v>1</v>
      </c>
    </row>
    <row r="2849" spans="1:8" x14ac:dyDescent="0.25">
      <c r="A2849" s="4">
        <v>39700</v>
      </c>
      <c r="B2849" s="8" t="s">
        <v>21857</v>
      </c>
      <c r="C2849" s="4" t="s">
        <v>19398</v>
      </c>
      <c r="D2849" s="11">
        <f t="shared" si="88"/>
        <v>29.89</v>
      </c>
      <c r="F2849" s="803">
        <v>29.89</v>
      </c>
      <c r="G2849" s="803">
        <v>29.89</v>
      </c>
      <c r="H2849" t="b">
        <f t="shared" si="89"/>
        <v>1</v>
      </c>
    </row>
    <row r="2850" spans="1:8" x14ac:dyDescent="0.25">
      <c r="A2850" s="6">
        <v>11621</v>
      </c>
      <c r="B2850" s="9" t="s">
        <v>21858</v>
      </c>
      <c r="C2850" s="6" t="s">
        <v>19398</v>
      </c>
      <c r="D2850" s="11">
        <f t="shared" si="88"/>
        <v>59.48</v>
      </c>
      <c r="F2850" s="802">
        <v>59.48</v>
      </c>
      <c r="G2850" s="802">
        <v>59.48</v>
      </c>
      <c r="H2850" t="b">
        <f t="shared" si="89"/>
        <v>1</v>
      </c>
    </row>
    <row r="2851" spans="1:8" x14ac:dyDescent="0.25">
      <c r="A2851" s="4">
        <v>4014</v>
      </c>
      <c r="B2851" s="8" t="s">
        <v>21859</v>
      </c>
      <c r="C2851" s="4" t="s">
        <v>19398</v>
      </c>
      <c r="D2851" s="11">
        <f t="shared" si="88"/>
        <v>61.54</v>
      </c>
      <c r="F2851" s="803">
        <v>61.54</v>
      </c>
      <c r="G2851" s="803">
        <v>61.54</v>
      </c>
      <c r="H2851" t="b">
        <f t="shared" si="89"/>
        <v>1</v>
      </c>
    </row>
    <row r="2852" spans="1:8" x14ac:dyDescent="0.25">
      <c r="A2852" s="6">
        <v>4015</v>
      </c>
      <c r="B2852" s="9" t="s">
        <v>21860</v>
      </c>
      <c r="C2852" s="6" t="s">
        <v>19398</v>
      </c>
      <c r="D2852" s="11">
        <f t="shared" si="88"/>
        <v>75.569999999999993</v>
      </c>
      <c r="F2852" s="802">
        <v>75.569999999999993</v>
      </c>
      <c r="G2852" s="802">
        <v>75.569999999999993</v>
      </c>
      <c r="H2852" t="b">
        <f t="shared" si="89"/>
        <v>1</v>
      </c>
    </row>
    <row r="2853" spans="1:8" x14ac:dyDescent="0.25">
      <c r="A2853" s="4">
        <v>4017</v>
      </c>
      <c r="B2853" s="8" t="s">
        <v>21861</v>
      </c>
      <c r="C2853" s="4" t="s">
        <v>19398</v>
      </c>
      <c r="D2853" s="11">
        <f t="shared" si="88"/>
        <v>109.96</v>
      </c>
      <c r="F2853" s="803">
        <v>109.96</v>
      </c>
      <c r="G2853" s="803">
        <v>109.96</v>
      </c>
      <c r="H2853" t="b">
        <f t="shared" si="89"/>
        <v>1</v>
      </c>
    </row>
    <row r="2854" spans="1:8" x14ac:dyDescent="0.25">
      <c r="A2854" s="6">
        <v>4016</v>
      </c>
      <c r="B2854" s="9" t="s">
        <v>21862</v>
      </c>
      <c r="C2854" s="6" t="s">
        <v>19398</v>
      </c>
      <c r="D2854" s="11">
        <f t="shared" si="88"/>
        <v>43.43</v>
      </c>
      <c r="F2854" s="802">
        <v>43.43</v>
      </c>
      <c r="G2854" s="802">
        <v>43.43</v>
      </c>
      <c r="H2854" t="b">
        <f t="shared" si="89"/>
        <v>1</v>
      </c>
    </row>
    <row r="2855" spans="1:8" x14ac:dyDescent="0.25">
      <c r="A2855" s="4">
        <v>38544</v>
      </c>
      <c r="B2855" s="8" t="s">
        <v>21863</v>
      </c>
      <c r="C2855" s="4" t="s">
        <v>19398</v>
      </c>
      <c r="D2855" s="11">
        <f t="shared" si="88"/>
        <v>11.14</v>
      </c>
      <c r="F2855" s="803">
        <v>11.14</v>
      </c>
      <c r="G2855" s="803">
        <v>11.14</v>
      </c>
      <c r="H2855" t="b">
        <f t="shared" si="89"/>
        <v>1</v>
      </c>
    </row>
    <row r="2856" spans="1:8" x14ac:dyDescent="0.25">
      <c r="A2856" s="6">
        <v>38545</v>
      </c>
      <c r="B2856" s="9" t="s">
        <v>21864</v>
      </c>
      <c r="C2856" s="6" t="s">
        <v>19398</v>
      </c>
      <c r="D2856" s="11">
        <f t="shared" si="88"/>
        <v>7.16</v>
      </c>
      <c r="F2856" s="802">
        <v>7.16</v>
      </c>
      <c r="G2856" s="802">
        <v>7.16</v>
      </c>
      <c r="H2856" t="b">
        <f t="shared" si="89"/>
        <v>1</v>
      </c>
    </row>
    <row r="2857" spans="1:8" x14ac:dyDescent="0.25">
      <c r="A2857" s="4">
        <v>42527</v>
      </c>
      <c r="B2857" s="8" t="s">
        <v>21865</v>
      </c>
      <c r="C2857" s="4" t="s">
        <v>19398</v>
      </c>
      <c r="D2857" s="11">
        <f t="shared" si="88"/>
        <v>24.87</v>
      </c>
      <c r="F2857" s="803">
        <v>24.87</v>
      </c>
      <c r="G2857" s="803">
        <v>24.87</v>
      </c>
      <c r="H2857" t="b">
        <f t="shared" si="89"/>
        <v>1</v>
      </c>
    </row>
    <row r="2858" spans="1:8" x14ac:dyDescent="0.25">
      <c r="A2858" s="6">
        <v>39323</v>
      </c>
      <c r="B2858" s="9" t="s">
        <v>21866</v>
      </c>
      <c r="C2858" s="6" t="s">
        <v>19398</v>
      </c>
      <c r="D2858" s="11">
        <f t="shared" si="88"/>
        <v>27.32</v>
      </c>
      <c r="F2858" s="802">
        <v>27.32</v>
      </c>
      <c r="G2858" s="802">
        <v>27.32</v>
      </c>
      <c r="H2858" t="b">
        <f t="shared" si="89"/>
        <v>1</v>
      </c>
    </row>
    <row r="2859" spans="1:8" ht="30" x14ac:dyDescent="0.25">
      <c r="A2859" s="4">
        <v>626</v>
      </c>
      <c r="B2859" s="8" t="s">
        <v>21867</v>
      </c>
      <c r="C2859" s="4" t="s">
        <v>19044</v>
      </c>
      <c r="D2859" s="11">
        <f t="shared" si="88"/>
        <v>20.48</v>
      </c>
      <c r="F2859" s="803">
        <v>20.48</v>
      </c>
      <c r="G2859" s="803">
        <v>20.48</v>
      </c>
      <c r="H2859" t="b">
        <f t="shared" si="89"/>
        <v>1</v>
      </c>
    </row>
    <row r="2860" spans="1:8" x14ac:dyDescent="0.25">
      <c r="A2860" s="6">
        <v>44504</v>
      </c>
      <c r="B2860" s="9" t="s">
        <v>21868</v>
      </c>
      <c r="C2860" s="6" t="s">
        <v>19398</v>
      </c>
      <c r="D2860" s="11">
        <f t="shared" si="88"/>
        <v>13.22</v>
      </c>
      <c r="F2860" s="802">
        <v>13.22</v>
      </c>
      <c r="G2860" s="802">
        <v>13.22</v>
      </c>
      <c r="H2860" t="b">
        <f t="shared" si="89"/>
        <v>1</v>
      </c>
    </row>
    <row r="2861" spans="1:8" x14ac:dyDescent="0.25">
      <c r="A2861" s="4">
        <v>44505</v>
      </c>
      <c r="B2861" s="8" t="s">
        <v>21869</v>
      </c>
      <c r="C2861" s="4" t="s">
        <v>19398</v>
      </c>
      <c r="D2861" s="11">
        <f t="shared" si="88"/>
        <v>19.95</v>
      </c>
      <c r="F2861" s="803">
        <v>19.95</v>
      </c>
      <c r="G2861" s="803">
        <v>19.95</v>
      </c>
      <c r="H2861" t="b">
        <f t="shared" si="89"/>
        <v>1</v>
      </c>
    </row>
    <row r="2862" spans="1:8" x14ac:dyDescent="0.25">
      <c r="A2862" s="6">
        <v>44506</v>
      </c>
      <c r="B2862" s="9" t="s">
        <v>21870</v>
      </c>
      <c r="C2862" s="6" t="s">
        <v>19398</v>
      </c>
      <c r="D2862" s="11">
        <f t="shared" si="88"/>
        <v>21.17</v>
      </c>
      <c r="F2862" s="802">
        <v>21.17</v>
      </c>
      <c r="G2862" s="802">
        <v>21.17</v>
      </c>
      <c r="H2862" t="b">
        <f t="shared" si="89"/>
        <v>1</v>
      </c>
    </row>
    <row r="2863" spans="1:8" x14ac:dyDescent="0.25">
      <c r="A2863" s="4">
        <v>44507</v>
      </c>
      <c r="B2863" s="8" t="s">
        <v>21871</v>
      </c>
      <c r="C2863" s="4" t="s">
        <v>19398</v>
      </c>
      <c r="D2863" s="11">
        <f t="shared" si="88"/>
        <v>26.47</v>
      </c>
      <c r="F2863" s="803">
        <v>26.47</v>
      </c>
      <c r="G2863" s="803">
        <v>26.47</v>
      </c>
      <c r="H2863" t="b">
        <f t="shared" si="89"/>
        <v>1</v>
      </c>
    </row>
    <row r="2864" spans="1:8" x14ac:dyDescent="0.25">
      <c r="A2864" s="6">
        <v>44508</v>
      </c>
      <c r="B2864" s="9" t="s">
        <v>21872</v>
      </c>
      <c r="C2864" s="6" t="s">
        <v>19398</v>
      </c>
      <c r="D2864" s="11">
        <f t="shared" si="88"/>
        <v>39.700000000000003</v>
      </c>
      <c r="F2864" s="802">
        <v>39.700000000000003</v>
      </c>
      <c r="G2864" s="802">
        <v>39.700000000000003</v>
      </c>
      <c r="H2864" t="b">
        <f t="shared" si="89"/>
        <v>1</v>
      </c>
    </row>
    <row r="2865" spans="1:8" x14ac:dyDescent="0.25">
      <c r="A2865" s="4">
        <v>44509</v>
      </c>
      <c r="B2865" s="8" t="s">
        <v>21873</v>
      </c>
      <c r="C2865" s="4" t="s">
        <v>19398</v>
      </c>
      <c r="D2865" s="11">
        <f t="shared" si="88"/>
        <v>53.18</v>
      </c>
      <c r="F2865" s="803">
        <v>53.18</v>
      </c>
      <c r="G2865" s="803">
        <v>53.18</v>
      </c>
      <c r="H2865" t="b">
        <f t="shared" si="89"/>
        <v>1</v>
      </c>
    </row>
    <row r="2866" spans="1:8" x14ac:dyDescent="0.25">
      <c r="A2866" s="6">
        <v>44510</v>
      </c>
      <c r="B2866" s="9" t="s">
        <v>21874</v>
      </c>
      <c r="C2866" s="6" t="s">
        <v>19398</v>
      </c>
      <c r="D2866" s="11">
        <f t="shared" si="88"/>
        <v>66.03</v>
      </c>
      <c r="F2866" s="802">
        <v>66.03</v>
      </c>
      <c r="G2866" s="802">
        <v>66.03</v>
      </c>
      <c r="H2866" t="b">
        <f t="shared" si="89"/>
        <v>1</v>
      </c>
    </row>
    <row r="2867" spans="1:8" x14ac:dyDescent="0.25">
      <c r="A2867" s="4">
        <v>44512</v>
      </c>
      <c r="B2867" s="8" t="s">
        <v>21875</v>
      </c>
      <c r="C2867" s="4" t="s">
        <v>19398</v>
      </c>
      <c r="D2867" s="11">
        <f t="shared" si="88"/>
        <v>14.74</v>
      </c>
      <c r="F2867" s="803">
        <v>14.74</v>
      </c>
      <c r="G2867" s="803">
        <v>14.74</v>
      </c>
      <c r="H2867" t="b">
        <f t="shared" si="89"/>
        <v>1</v>
      </c>
    </row>
    <row r="2868" spans="1:8" x14ac:dyDescent="0.25">
      <c r="A2868" s="6">
        <v>44513</v>
      </c>
      <c r="B2868" s="9" t="s">
        <v>21876</v>
      </c>
      <c r="C2868" s="6" t="s">
        <v>19398</v>
      </c>
      <c r="D2868" s="11">
        <f t="shared" si="88"/>
        <v>20.8</v>
      </c>
      <c r="F2868" s="802">
        <v>20.8</v>
      </c>
      <c r="G2868" s="802">
        <v>20.8</v>
      </c>
      <c r="H2868" t="b">
        <f t="shared" si="89"/>
        <v>1</v>
      </c>
    </row>
    <row r="2869" spans="1:8" x14ac:dyDescent="0.25">
      <c r="A2869" s="4">
        <v>44514</v>
      </c>
      <c r="B2869" s="8" t="s">
        <v>21877</v>
      </c>
      <c r="C2869" s="4" t="s">
        <v>19398</v>
      </c>
      <c r="D2869" s="11">
        <f t="shared" si="88"/>
        <v>23.58</v>
      </c>
      <c r="F2869" s="803">
        <v>23.58</v>
      </c>
      <c r="G2869" s="803">
        <v>23.58</v>
      </c>
      <c r="H2869" t="b">
        <f t="shared" si="89"/>
        <v>1</v>
      </c>
    </row>
    <row r="2870" spans="1:8" x14ac:dyDescent="0.25">
      <c r="A2870" s="6">
        <v>44515</v>
      </c>
      <c r="B2870" s="9" t="s">
        <v>21878</v>
      </c>
      <c r="C2870" s="6" t="s">
        <v>19398</v>
      </c>
      <c r="D2870" s="11">
        <f t="shared" si="88"/>
        <v>28.96</v>
      </c>
      <c r="F2870" s="802">
        <v>28.96</v>
      </c>
      <c r="G2870" s="802">
        <v>28.96</v>
      </c>
      <c r="H2870" t="b">
        <f t="shared" si="89"/>
        <v>1</v>
      </c>
    </row>
    <row r="2871" spans="1:8" x14ac:dyDescent="0.25">
      <c r="A2871" s="4">
        <v>44511</v>
      </c>
      <c r="B2871" s="8" t="s">
        <v>21879</v>
      </c>
      <c r="C2871" s="4" t="s">
        <v>19398</v>
      </c>
      <c r="D2871" s="11">
        <f t="shared" si="88"/>
        <v>42.86</v>
      </c>
      <c r="F2871" s="803">
        <v>42.86</v>
      </c>
      <c r="G2871" s="803">
        <v>42.86</v>
      </c>
      <c r="H2871" t="b">
        <f t="shared" si="89"/>
        <v>1</v>
      </c>
    </row>
    <row r="2872" spans="1:8" x14ac:dyDescent="0.25">
      <c r="A2872" s="6">
        <v>44516</v>
      </c>
      <c r="B2872" s="9" t="s">
        <v>21880</v>
      </c>
      <c r="C2872" s="6" t="s">
        <v>19398</v>
      </c>
      <c r="D2872" s="11">
        <f t="shared" si="88"/>
        <v>57.93</v>
      </c>
      <c r="F2872" s="802">
        <v>57.93</v>
      </c>
      <c r="G2872" s="802">
        <v>57.93</v>
      </c>
      <c r="H2872" t="b">
        <f t="shared" si="89"/>
        <v>1</v>
      </c>
    </row>
    <row r="2873" spans="1:8" x14ac:dyDescent="0.25">
      <c r="A2873" s="4">
        <v>44517</v>
      </c>
      <c r="B2873" s="8" t="s">
        <v>21881</v>
      </c>
      <c r="C2873" s="4" t="s">
        <v>19398</v>
      </c>
      <c r="D2873" s="11">
        <f t="shared" si="88"/>
        <v>72.25</v>
      </c>
      <c r="F2873" s="803">
        <v>72.25</v>
      </c>
      <c r="G2873" s="803">
        <v>72.25</v>
      </c>
      <c r="H2873" t="b">
        <f t="shared" si="89"/>
        <v>1</v>
      </c>
    </row>
    <row r="2874" spans="1:8" x14ac:dyDescent="0.25">
      <c r="A2874" s="6">
        <v>11479</v>
      </c>
      <c r="B2874" s="9" t="s">
        <v>21882</v>
      </c>
      <c r="C2874" s="6" t="s">
        <v>18997</v>
      </c>
      <c r="D2874" s="11">
        <f t="shared" si="88"/>
        <v>35.99</v>
      </c>
      <c r="F2874" s="802">
        <v>35.99</v>
      </c>
      <c r="G2874" s="802">
        <v>35.99</v>
      </c>
      <c r="H2874" t="b">
        <f t="shared" si="89"/>
        <v>1</v>
      </c>
    </row>
    <row r="2875" spans="1:8" x14ac:dyDescent="0.25">
      <c r="A2875" s="4">
        <v>11481</v>
      </c>
      <c r="B2875" s="8" t="s">
        <v>21883</v>
      </c>
      <c r="C2875" s="4" t="s">
        <v>18997</v>
      </c>
      <c r="D2875" s="11">
        <f t="shared" si="88"/>
        <v>32.56</v>
      </c>
      <c r="F2875" s="803">
        <v>32.56</v>
      </c>
      <c r="G2875" s="803">
        <v>32.56</v>
      </c>
      <c r="H2875" t="b">
        <f t="shared" si="89"/>
        <v>1</v>
      </c>
    </row>
    <row r="2876" spans="1:8" x14ac:dyDescent="0.25">
      <c r="A2876" s="6">
        <v>43609</v>
      </c>
      <c r="B2876" s="9" t="s">
        <v>21884</v>
      </c>
      <c r="C2876" s="6" t="s">
        <v>18997</v>
      </c>
      <c r="D2876" s="11">
        <f t="shared" si="88"/>
        <v>32.56</v>
      </c>
      <c r="F2876" s="802">
        <v>32.56</v>
      </c>
      <c r="G2876" s="802">
        <v>32.56</v>
      </c>
      <c r="H2876" t="b">
        <f t="shared" si="89"/>
        <v>1</v>
      </c>
    </row>
    <row r="2877" spans="1:8" x14ac:dyDescent="0.25">
      <c r="A2877" s="4">
        <v>11478</v>
      </c>
      <c r="B2877" s="8" t="s">
        <v>21885</v>
      </c>
      <c r="C2877" s="4" t="s">
        <v>18997</v>
      </c>
      <c r="D2877" s="11">
        <f t="shared" si="88"/>
        <v>61.75</v>
      </c>
      <c r="F2877" s="803">
        <v>61.75</v>
      </c>
      <c r="G2877" s="803">
        <v>61.75</v>
      </c>
      <c r="H2877" t="b">
        <f t="shared" si="89"/>
        <v>1</v>
      </c>
    </row>
    <row r="2878" spans="1:8" x14ac:dyDescent="0.25">
      <c r="A2878" s="6">
        <v>43608</v>
      </c>
      <c r="B2878" s="9" t="s">
        <v>21886</v>
      </c>
      <c r="C2878" s="6" t="s">
        <v>18997</v>
      </c>
      <c r="D2878" s="11">
        <f t="shared" si="88"/>
        <v>47.12</v>
      </c>
      <c r="F2878" s="802">
        <v>47.12</v>
      </c>
      <c r="G2878" s="802">
        <v>47.12</v>
      </c>
      <c r="H2878" t="b">
        <f t="shared" si="89"/>
        <v>1</v>
      </c>
    </row>
    <row r="2879" spans="1:8" x14ac:dyDescent="0.25">
      <c r="A2879" s="4">
        <v>11476</v>
      </c>
      <c r="B2879" s="8" t="s">
        <v>21887</v>
      </c>
      <c r="C2879" s="4" t="s">
        <v>18997</v>
      </c>
      <c r="D2879" s="11">
        <f t="shared" si="88"/>
        <v>47.12</v>
      </c>
      <c r="F2879" s="803">
        <v>47.12</v>
      </c>
      <c r="G2879" s="803">
        <v>47.12</v>
      </c>
      <c r="H2879" t="b">
        <f t="shared" si="89"/>
        <v>1</v>
      </c>
    </row>
    <row r="2880" spans="1:8" x14ac:dyDescent="0.25">
      <c r="A2880" s="6">
        <v>40637</v>
      </c>
      <c r="B2880" s="9" t="s">
        <v>21888</v>
      </c>
      <c r="C2880" s="6" t="s">
        <v>18997</v>
      </c>
      <c r="D2880" s="11">
        <f t="shared" si="88"/>
        <v>793072.01</v>
      </c>
      <c r="F2880" s="802">
        <v>793072.01</v>
      </c>
      <c r="G2880" s="802">
        <v>793072.01</v>
      </c>
      <c r="H2880" t="b">
        <f t="shared" si="89"/>
        <v>1</v>
      </c>
    </row>
    <row r="2881" spans="1:8" x14ac:dyDescent="0.25">
      <c r="A2881" s="4">
        <v>13836</v>
      </c>
      <c r="B2881" s="8" t="s">
        <v>21889</v>
      </c>
      <c r="C2881" s="4" t="s">
        <v>18997</v>
      </c>
      <c r="D2881" s="11">
        <f t="shared" si="88"/>
        <v>65568.13</v>
      </c>
      <c r="F2881" s="803">
        <v>65568.13</v>
      </c>
      <c r="G2881" s="803">
        <v>65568.13</v>
      </c>
      <c r="H2881" t="b">
        <f t="shared" si="89"/>
        <v>1</v>
      </c>
    </row>
    <row r="2882" spans="1:8" ht="30" x14ac:dyDescent="0.25">
      <c r="A2882" s="6">
        <v>14534</v>
      </c>
      <c r="B2882" s="9" t="s">
        <v>21890</v>
      </c>
      <c r="C2882" s="6" t="s">
        <v>18997</v>
      </c>
      <c r="D2882" s="11">
        <f t="shared" si="88"/>
        <v>27448.55</v>
      </c>
      <c r="F2882" s="802">
        <v>27448.55</v>
      </c>
      <c r="G2882" s="802">
        <v>27448.55</v>
      </c>
      <c r="H2882" t="b">
        <f t="shared" si="89"/>
        <v>1</v>
      </c>
    </row>
    <row r="2883" spans="1:8" x14ac:dyDescent="0.25">
      <c r="A2883" s="4">
        <v>14619</v>
      </c>
      <c r="B2883" s="8" t="s">
        <v>21891</v>
      </c>
      <c r="C2883" s="4" t="s">
        <v>18997</v>
      </c>
      <c r="D2883" s="11">
        <f t="shared" ref="D2883:D2946" si="90">IF($J$2=$F$1,F2883,G2883)</f>
        <v>18502.52</v>
      </c>
      <c r="F2883" s="803">
        <v>18502.52</v>
      </c>
      <c r="G2883" s="803">
        <v>18502.52</v>
      </c>
      <c r="H2883" t="b">
        <f t="shared" ref="H2883:H2946" si="91">F2883=G2883</f>
        <v>1</v>
      </c>
    </row>
    <row r="2884" spans="1:8" ht="30" x14ac:dyDescent="0.25">
      <c r="A2884" s="6">
        <v>14535</v>
      </c>
      <c r="B2884" s="9" t="s">
        <v>21892</v>
      </c>
      <c r="C2884" s="6" t="s">
        <v>18997</v>
      </c>
      <c r="D2884" s="11">
        <f t="shared" si="90"/>
        <v>272429.52</v>
      </c>
      <c r="F2884" s="802">
        <v>272429.52</v>
      </c>
      <c r="G2884" s="802">
        <v>272429.52</v>
      </c>
      <c r="H2884" t="b">
        <f t="shared" si="91"/>
        <v>1</v>
      </c>
    </row>
    <row r="2885" spans="1:8" ht="45" x14ac:dyDescent="0.25">
      <c r="A2885" s="4">
        <v>39813</v>
      </c>
      <c r="B2885" s="8" t="s">
        <v>21893</v>
      </c>
      <c r="C2885" s="4" t="s">
        <v>18997</v>
      </c>
      <c r="D2885" s="11">
        <f t="shared" si="90"/>
        <v>38057.519999999997</v>
      </c>
      <c r="F2885" s="803">
        <v>38057.519999999997</v>
      </c>
      <c r="G2885" s="803">
        <v>38057.519999999997</v>
      </c>
      <c r="H2885" t="b">
        <f t="shared" si="91"/>
        <v>1</v>
      </c>
    </row>
    <row r="2886" spans="1:8" ht="30" x14ac:dyDescent="0.25">
      <c r="A2886" s="6">
        <v>40403</v>
      </c>
      <c r="B2886" s="9" t="s">
        <v>21894</v>
      </c>
      <c r="C2886" s="6" t="s">
        <v>18997</v>
      </c>
      <c r="D2886" s="11">
        <f t="shared" si="90"/>
        <v>648.89</v>
      </c>
      <c r="F2886" s="802">
        <v>648.89</v>
      </c>
      <c r="G2886" s="802">
        <v>648.89</v>
      </c>
      <c r="H2886" t="b">
        <f t="shared" si="91"/>
        <v>1</v>
      </c>
    </row>
    <row r="2887" spans="1:8" x14ac:dyDescent="0.25">
      <c r="A2887" s="4">
        <v>12868</v>
      </c>
      <c r="B2887" s="8" t="s">
        <v>21895</v>
      </c>
      <c r="C2887" s="4" t="s">
        <v>19143</v>
      </c>
      <c r="D2887" s="11">
        <f t="shared" si="90"/>
        <v>18.32</v>
      </c>
      <c r="F2887" s="803">
        <v>15.91</v>
      </c>
      <c r="G2887" s="803">
        <v>18.32</v>
      </c>
      <c r="H2887" t="b">
        <f t="shared" si="91"/>
        <v>0</v>
      </c>
    </row>
    <row r="2888" spans="1:8" x14ac:dyDescent="0.25">
      <c r="A2888" s="6">
        <v>40916</v>
      </c>
      <c r="B2888" s="9" t="s">
        <v>21896</v>
      </c>
      <c r="C2888" s="6" t="s">
        <v>19145</v>
      </c>
      <c r="D2888" s="11">
        <f t="shared" si="90"/>
        <v>3227.38</v>
      </c>
      <c r="F2888" s="802">
        <v>2799.08</v>
      </c>
      <c r="G2888" s="802">
        <v>3227.38</v>
      </c>
      <c r="H2888" t="b">
        <f t="shared" si="91"/>
        <v>0</v>
      </c>
    </row>
    <row r="2889" spans="1:8" x14ac:dyDescent="0.25">
      <c r="A2889" s="4">
        <v>4755</v>
      </c>
      <c r="B2889" s="8" t="s">
        <v>21897</v>
      </c>
      <c r="C2889" s="4" t="s">
        <v>19143</v>
      </c>
      <c r="D2889" s="11">
        <f t="shared" si="90"/>
        <v>19.79</v>
      </c>
      <c r="F2889" s="803">
        <v>17.190000000000001</v>
      </c>
      <c r="G2889" s="803">
        <v>19.79</v>
      </c>
      <c r="H2889" t="b">
        <f t="shared" si="91"/>
        <v>0</v>
      </c>
    </row>
    <row r="2890" spans="1:8" x14ac:dyDescent="0.25">
      <c r="A2890" s="6">
        <v>41067</v>
      </c>
      <c r="B2890" s="9" t="s">
        <v>21898</v>
      </c>
      <c r="C2890" s="6" t="s">
        <v>19145</v>
      </c>
      <c r="D2890" s="11">
        <f t="shared" si="90"/>
        <v>3482.33</v>
      </c>
      <c r="F2890" s="802">
        <v>3020.19</v>
      </c>
      <c r="G2890" s="802">
        <v>3482.33</v>
      </c>
      <c r="H2890" t="b">
        <f t="shared" si="91"/>
        <v>0</v>
      </c>
    </row>
    <row r="2891" spans="1:8" x14ac:dyDescent="0.25">
      <c r="A2891" s="4">
        <v>38463</v>
      </c>
      <c r="B2891" s="8" t="s">
        <v>21899</v>
      </c>
      <c r="C2891" s="4" t="s">
        <v>18997</v>
      </c>
      <c r="D2891" s="11">
        <f t="shared" si="90"/>
        <v>36.43</v>
      </c>
      <c r="F2891" s="803">
        <v>36.43</v>
      </c>
      <c r="G2891" s="803">
        <v>36.43</v>
      </c>
      <c r="H2891" t="b">
        <f t="shared" si="91"/>
        <v>1</v>
      </c>
    </row>
    <row r="2892" spans="1:8" ht="30" x14ac:dyDescent="0.25">
      <c r="A2892" s="6">
        <v>40703</v>
      </c>
      <c r="B2892" s="9" t="s">
        <v>21900</v>
      </c>
      <c r="C2892" s="6" t="s">
        <v>18997</v>
      </c>
      <c r="D2892" s="11">
        <f t="shared" si="90"/>
        <v>11135.06</v>
      </c>
      <c r="F2892" s="802">
        <v>11135.06</v>
      </c>
      <c r="G2892" s="802">
        <v>11135.06</v>
      </c>
      <c r="H2892" t="b">
        <f t="shared" si="91"/>
        <v>1</v>
      </c>
    </row>
    <row r="2893" spans="1:8" x14ac:dyDescent="0.25">
      <c r="A2893" s="4">
        <v>14531</v>
      </c>
      <c r="B2893" s="8" t="s">
        <v>21901</v>
      </c>
      <c r="C2893" s="4" t="s">
        <v>18997</v>
      </c>
      <c r="D2893" s="11">
        <f t="shared" si="90"/>
        <v>20759.95</v>
      </c>
      <c r="F2893" s="803">
        <v>20759.95</v>
      </c>
      <c r="G2893" s="803">
        <v>20759.95</v>
      </c>
      <c r="H2893" t="b">
        <f t="shared" si="91"/>
        <v>1</v>
      </c>
    </row>
    <row r="2894" spans="1:8" x14ac:dyDescent="0.25">
      <c r="A2894" s="6">
        <v>36533</v>
      </c>
      <c r="B2894" s="9" t="s">
        <v>21902</v>
      </c>
      <c r="C2894" s="6" t="s">
        <v>18997</v>
      </c>
      <c r="D2894" s="11">
        <f t="shared" si="90"/>
        <v>23889.39</v>
      </c>
      <c r="F2894" s="802">
        <v>23889.39</v>
      </c>
      <c r="G2894" s="802">
        <v>23889.39</v>
      </c>
      <c r="H2894" t="b">
        <f t="shared" si="91"/>
        <v>1</v>
      </c>
    </row>
    <row r="2895" spans="1:8" x14ac:dyDescent="0.25">
      <c r="A2895" s="4">
        <v>11616</v>
      </c>
      <c r="B2895" s="8" t="s">
        <v>21903</v>
      </c>
      <c r="C2895" s="4" t="s">
        <v>18997</v>
      </c>
      <c r="D2895" s="11">
        <f t="shared" si="90"/>
        <v>22563.17</v>
      </c>
      <c r="F2895" s="803">
        <v>22563.17</v>
      </c>
      <c r="G2895" s="803">
        <v>22563.17</v>
      </c>
      <c r="H2895" t="b">
        <f t="shared" si="91"/>
        <v>1</v>
      </c>
    </row>
    <row r="2896" spans="1:8" x14ac:dyDescent="0.25">
      <c r="A2896" s="6">
        <v>41898</v>
      </c>
      <c r="B2896" s="9" t="s">
        <v>21904</v>
      </c>
      <c r="C2896" s="6" t="s">
        <v>18997</v>
      </c>
      <c r="D2896" s="11">
        <f t="shared" si="90"/>
        <v>25386.639999999999</v>
      </c>
      <c r="F2896" s="802">
        <v>25386.639999999999</v>
      </c>
      <c r="G2896" s="802">
        <v>25386.639999999999</v>
      </c>
      <c r="H2896" t="b">
        <f t="shared" si="91"/>
        <v>1</v>
      </c>
    </row>
    <row r="2897" spans="1:8" x14ac:dyDescent="0.25">
      <c r="A2897" s="4">
        <v>13447</v>
      </c>
      <c r="B2897" s="8" t="s">
        <v>21905</v>
      </c>
      <c r="C2897" s="4" t="s">
        <v>18997</v>
      </c>
      <c r="D2897" s="11">
        <f t="shared" si="90"/>
        <v>46713.16</v>
      </c>
      <c r="F2897" s="803">
        <v>46713.16</v>
      </c>
      <c r="G2897" s="803">
        <v>46713.16</v>
      </c>
      <c r="H2897" t="b">
        <f t="shared" si="91"/>
        <v>1</v>
      </c>
    </row>
    <row r="2898" spans="1:8" x14ac:dyDescent="0.25">
      <c r="A2898" s="6">
        <v>14529</v>
      </c>
      <c r="B2898" s="9" t="s">
        <v>21906</v>
      </c>
      <c r="C2898" s="6" t="s">
        <v>18997</v>
      </c>
      <c r="D2898" s="11">
        <f t="shared" si="90"/>
        <v>26125.49</v>
      </c>
      <c r="F2898" s="802">
        <v>26125.49</v>
      </c>
      <c r="G2898" s="802">
        <v>26125.49</v>
      </c>
      <c r="H2898" t="b">
        <f t="shared" si="91"/>
        <v>1</v>
      </c>
    </row>
    <row r="2899" spans="1:8" x14ac:dyDescent="0.25">
      <c r="A2899" s="4">
        <v>10747</v>
      </c>
      <c r="B2899" s="8" t="s">
        <v>21907</v>
      </c>
      <c r="C2899" s="4" t="s">
        <v>18997</v>
      </c>
      <c r="D2899" s="11">
        <f t="shared" si="90"/>
        <v>25633.09</v>
      </c>
      <c r="F2899" s="803">
        <v>25633.09</v>
      </c>
      <c r="G2899" s="803">
        <v>25633.09</v>
      </c>
      <c r="H2899" t="b">
        <f t="shared" si="91"/>
        <v>1</v>
      </c>
    </row>
    <row r="2900" spans="1:8" x14ac:dyDescent="0.25">
      <c r="A2900" s="6">
        <v>36141</v>
      </c>
      <c r="B2900" s="9" t="s">
        <v>21908</v>
      </c>
      <c r="C2900" s="6" t="s">
        <v>18997</v>
      </c>
      <c r="D2900" s="11">
        <f t="shared" si="90"/>
        <v>42.93</v>
      </c>
      <c r="F2900" s="802">
        <v>42.93</v>
      </c>
      <c r="G2900" s="802">
        <v>42.93</v>
      </c>
      <c r="H2900" t="b">
        <f t="shared" si="91"/>
        <v>1</v>
      </c>
    </row>
    <row r="2901" spans="1:8" x14ac:dyDescent="0.25">
      <c r="A2901" s="4">
        <v>43651</v>
      </c>
      <c r="B2901" s="8" t="s">
        <v>21909</v>
      </c>
      <c r="C2901" s="4" t="s">
        <v>19044</v>
      </c>
      <c r="D2901" s="11">
        <f t="shared" si="90"/>
        <v>4.75</v>
      </c>
      <c r="F2901" s="803">
        <v>4.75</v>
      </c>
      <c r="G2901" s="803">
        <v>4.75</v>
      </c>
      <c r="H2901" t="b">
        <f t="shared" si="91"/>
        <v>1</v>
      </c>
    </row>
    <row r="2902" spans="1:8" x14ac:dyDescent="0.25">
      <c r="A2902" s="6">
        <v>43626</v>
      </c>
      <c r="B2902" s="9" t="s">
        <v>21910</v>
      </c>
      <c r="C2902" s="6" t="s">
        <v>19044</v>
      </c>
      <c r="D2902" s="11">
        <f t="shared" si="90"/>
        <v>2.64</v>
      </c>
      <c r="F2902" s="802">
        <v>2.64</v>
      </c>
      <c r="G2902" s="802">
        <v>2.64</v>
      </c>
      <c r="H2902" t="b">
        <f t="shared" si="91"/>
        <v>1</v>
      </c>
    </row>
    <row r="2903" spans="1:8" ht="30" x14ac:dyDescent="0.25">
      <c r="A2903" s="4">
        <v>39434</v>
      </c>
      <c r="B2903" s="8" t="s">
        <v>21911</v>
      </c>
      <c r="C2903" s="4" t="s">
        <v>19044</v>
      </c>
      <c r="D2903" s="11">
        <f t="shared" si="90"/>
        <v>4.41</v>
      </c>
      <c r="F2903" s="803">
        <v>4.41</v>
      </c>
      <c r="G2903" s="803">
        <v>4.41</v>
      </c>
      <c r="H2903" t="b">
        <f t="shared" si="91"/>
        <v>1</v>
      </c>
    </row>
    <row r="2904" spans="1:8" x14ac:dyDescent="0.25">
      <c r="A2904" s="6">
        <v>39433</v>
      </c>
      <c r="B2904" s="9" t="s">
        <v>21912</v>
      </c>
      <c r="C2904" s="6" t="s">
        <v>19044</v>
      </c>
      <c r="D2904" s="11">
        <f t="shared" si="90"/>
        <v>3.51</v>
      </c>
      <c r="F2904" s="802">
        <v>3.51</v>
      </c>
      <c r="G2904" s="802">
        <v>3.51</v>
      </c>
      <c r="H2904" t="b">
        <f t="shared" si="91"/>
        <v>1</v>
      </c>
    </row>
    <row r="2905" spans="1:8" x14ac:dyDescent="0.25">
      <c r="A2905" s="4">
        <v>4049</v>
      </c>
      <c r="B2905" s="8" t="s">
        <v>21913</v>
      </c>
      <c r="C2905" s="4" t="s">
        <v>19046</v>
      </c>
      <c r="D2905" s="11">
        <f t="shared" si="90"/>
        <v>52.98</v>
      </c>
      <c r="F2905" s="803">
        <v>52.98</v>
      </c>
      <c r="G2905" s="803">
        <v>52.98</v>
      </c>
      <c r="H2905" t="b">
        <f t="shared" si="91"/>
        <v>1</v>
      </c>
    </row>
    <row r="2906" spans="1:8" x14ac:dyDescent="0.25">
      <c r="A2906" s="6">
        <v>38120</v>
      </c>
      <c r="B2906" s="9" t="s">
        <v>21914</v>
      </c>
      <c r="C2906" s="6" t="s">
        <v>19044</v>
      </c>
      <c r="D2906" s="11">
        <f t="shared" si="90"/>
        <v>145.75</v>
      </c>
      <c r="F2906" s="802">
        <v>145.75</v>
      </c>
      <c r="G2906" s="802">
        <v>145.75</v>
      </c>
      <c r="H2906" t="b">
        <f t="shared" si="91"/>
        <v>1</v>
      </c>
    </row>
    <row r="2907" spans="1:8" x14ac:dyDescent="0.25">
      <c r="A2907" s="4">
        <v>43652</v>
      </c>
      <c r="B2907" s="8" t="s">
        <v>21915</v>
      </c>
      <c r="C2907" s="4" t="s">
        <v>19044</v>
      </c>
      <c r="D2907" s="11">
        <f t="shared" si="90"/>
        <v>10.64</v>
      </c>
      <c r="F2907" s="803">
        <v>10.64</v>
      </c>
      <c r="G2907" s="803">
        <v>10.64</v>
      </c>
      <c r="H2907" t="b">
        <f t="shared" si="91"/>
        <v>1</v>
      </c>
    </row>
    <row r="2908" spans="1:8" x14ac:dyDescent="0.25">
      <c r="A2908" s="6">
        <v>10498</v>
      </c>
      <c r="B2908" s="9" t="s">
        <v>21916</v>
      </c>
      <c r="C2908" s="6" t="s">
        <v>19044</v>
      </c>
      <c r="D2908" s="11">
        <f t="shared" si="90"/>
        <v>10.5</v>
      </c>
      <c r="F2908" s="802">
        <v>10.5</v>
      </c>
      <c r="G2908" s="802">
        <v>10.5</v>
      </c>
      <c r="H2908" t="b">
        <f t="shared" si="91"/>
        <v>1</v>
      </c>
    </row>
    <row r="2909" spans="1:8" x14ac:dyDescent="0.25">
      <c r="A2909" s="4">
        <v>4823</v>
      </c>
      <c r="B2909" s="8" t="s">
        <v>21917</v>
      </c>
      <c r="C2909" s="4" t="s">
        <v>19044</v>
      </c>
      <c r="D2909" s="11">
        <f t="shared" si="90"/>
        <v>51.66</v>
      </c>
      <c r="F2909" s="803">
        <v>51.66</v>
      </c>
      <c r="G2909" s="803">
        <v>51.66</v>
      </c>
      <c r="H2909" t="b">
        <f t="shared" si="91"/>
        <v>1</v>
      </c>
    </row>
    <row r="2910" spans="1:8" x14ac:dyDescent="0.25">
      <c r="A2910" s="6">
        <v>38877</v>
      </c>
      <c r="B2910" s="9" t="s">
        <v>21918</v>
      </c>
      <c r="C2910" s="6" t="s">
        <v>19044</v>
      </c>
      <c r="D2910" s="11">
        <f t="shared" si="90"/>
        <v>6.81</v>
      </c>
      <c r="F2910" s="802">
        <v>6.81</v>
      </c>
      <c r="G2910" s="802">
        <v>6.81</v>
      </c>
      <c r="H2910" t="b">
        <f t="shared" si="91"/>
        <v>1</v>
      </c>
    </row>
    <row r="2911" spans="1:8" x14ac:dyDescent="0.25">
      <c r="A2911" s="4">
        <v>34546</v>
      </c>
      <c r="B2911" s="8" t="s">
        <v>21919</v>
      </c>
      <c r="C2911" s="4" t="s">
        <v>19044</v>
      </c>
      <c r="D2911" s="11">
        <f t="shared" si="90"/>
        <v>7.01</v>
      </c>
      <c r="F2911" s="803">
        <v>7.01</v>
      </c>
      <c r="G2911" s="803">
        <v>7.01</v>
      </c>
      <c r="H2911" t="b">
        <f t="shared" si="91"/>
        <v>1</v>
      </c>
    </row>
    <row r="2912" spans="1:8" x14ac:dyDescent="0.25">
      <c r="A2912" s="6">
        <v>41387</v>
      </c>
      <c r="B2912" s="9" t="s">
        <v>21920</v>
      </c>
      <c r="C2912" s="6" t="s">
        <v>1349</v>
      </c>
      <c r="D2912" s="11">
        <f t="shared" si="90"/>
        <v>61.48</v>
      </c>
      <c r="F2912" s="802">
        <v>61.48</v>
      </c>
      <c r="G2912" s="802">
        <v>61.48</v>
      </c>
      <c r="H2912" t="b">
        <f t="shared" si="91"/>
        <v>1</v>
      </c>
    </row>
    <row r="2913" spans="1:8" x14ac:dyDescent="0.25">
      <c r="A2913" s="4">
        <v>41388</v>
      </c>
      <c r="B2913" s="8" t="s">
        <v>21921</v>
      </c>
      <c r="C2913" s="4" t="s">
        <v>1349</v>
      </c>
      <c r="D2913" s="11">
        <f t="shared" si="90"/>
        <v>73.77</v>
      </c>
      <c r="F2913" s="803">
        <v>73.77</v>
      </c>
      <c r="G2913" s="803">
        <v>73.77</v>
      </c>
      <c r="H2913" t="b">
        <f t="shared" si="91"/>
        <v>1</v>
      </c>
    </row>
    <row r="2914" spans="1:8" x14ac:dyDescent="0.25">
      <c r="A2914" s="6">
        <v>41380</v>
      </c>
      <c r="B2914" s="9" t="s">
        <v>21922</v>
      </c>
      <c r="C2914" s="6" t="s">
        <v>18997</v>
      </c>
      <c r="D2914" s="11">
        <f t="shared" si="90"/>
        <v>490.8</v>
      </c>
      <c r="F2914" s="802">
        <v>490.8</v>
      </c>
      <c r="G2914" s="802">
        <v>490.8</v>
      </c>
      <c r="H2914" t="b">
        <f t="shared" si="91"/>
        <v>1</v>
      </c>
    </row>
    <row r="2915" spans="1:8" x14ac:dyDescent="0.25">
      <c r="A2915" s="4">
        <v>41381</v>
      </c>
      <c r="B2915" s="8" t="s">
        <v>21923</v>
      </c>
      <c r="C2915" s="4" t="s">
        <v>18997</v>
      </c>
      <c r="D2915" s="11">
        <f t="shared" si="90"/>
        <v>514.16999999999996</v>
      </c>
      <c r="F2915" s="803">
        <v>514.16999999999996</v>
      </c>
      <c r="G2915" s="803">
        <v>514.16999999999996</v>
      </c>
      <c r="H2915" t="b">
        <f t="shared" si="91"/>
        <v>1</v>
      </c>
    </row>
    <row r="2916" spans="1:8" x14ac:dyDescent="0.25">
      <c r="A2916" s="6">
        <v>41382</v>
      </c>
      <c r="B2916" s="9" t="s">
        <v>21924</v>
      </c>
      <c r="C2916" s="6" t="s">
        <v>18997</v>
      </c>
      <c r="D2916" s="11">
        <f t="shared" si="90"/>
        <v>497.69</v>
      </c>
      <c r="F2916" s="802">
        <v>497.69</v>
      </c>
      <c r="G2916" s="802">
        <v>497.69</v>
      </c>
      <c r="H2916" t="b">
        <f t="shared" si="91"/>
        <v>1</v>
      </c>
    </row>
    <row r="2917" spans="1:8" x14ac:dyDescent="0.25">
      <c r="A2917" s="4">
        <v>41383</v>
      </c>
      <c r="B2917" s="8" t="s">
        <v>21925</v>
      </c>
      <c r="C2917" s="4" t="s">
        <v>18997</v>
      </c>
      <c r="D2917" s="11">
        <f t="shared" si="90"/>
        <v>675.51</v>
      </c>
      <c r="F2917" s="803">
        <v>675.51</v>
      </c>
      <c r="G2917" s="803">
        <v>675.51</v>
      </c>
      <c r="H2917" t="b">
        <f t="shared" si="91"/>
        <v>1</v>
      </c>
    </row>
    <row r="2918" spans="1:8" x14ac:dyDescent="0.25">
      <c r="A2918" s="6">
        <v>41385</v>
      </c>
      <c r="B2918" s="9" t="s">
        <v>21926</v>
      </c>
      <c r="C2918" s="6" t="s">
        <v>18997</v>
      </c>
      <c r="D2918" s="11">
        <f t="shared" si="90"/>
        <v>840.59</v>
      </c>
      <c r="F2918" s="802">
        <v>840.59</v>
      </c>
      <c r="G2918" s="802">
        <v>840.59</v>
      </c>
      <c r="H2918" t="b">
        <f t="shared" si="91"/>
        <v>1</v>
      </c>
    </row>
    <row r="2919" spans="1:8" x14ac:dyDescent="0.25">
      <c r="A2919" s="4">
        <v>11079</v>
      </c>
      <c r="B2919" s="8" t="s">
        <v>21927</v>
      </c>
      <c r="C2919" s="4" t="s">
        <v>1350</v>
      </c>
      <c r="D2919" s="11">
        <f t="shared" si="90"/>
        <v>2952.49</v>
      </c>
      <c r="F2919" s="803">
        <v>2952.49</v>
      </c>
      <c r="G2919" s="803">
        <v>2952.49</v>
      </c>
      <c r="H2919" t="b">
        <f t="shared" si="91"/>
        <v>1</v>
      </c>
    </row>
    <row r="2920" spans="1:8" x14ac:dyDescent="0.25">
      <c r="A2920" s="6">
        <v>11082</v>
      </c>
      <c r="B2920" s="9" t="s">
        <v>21928</v>
      </c>
      <c r="C2920" s="6" t="s">
        <v>1350</v>
      </c>
      <c r="D2920" s="11">
        <f t="shared" si="90"/>
        <v>2952.49</v>
      </c>
      <c r="F2920" s="802">
        <v>2952.49</v>
      </c>
      <c r="G2920" s="802">
        <v>2952.49</v>
      </c>
      <c r="H2920" t="b">
        <f t="shared" si="91"/>
        <v>1</v>
      </c>
    </row>
    <row r="2921" spans="1:8" x14ac:dyDescent="0.25">
      <c r="A2921" s="4">
        <v>4058</v>
      </c>
      <c r="B2921" s="8" t="s">
        <v>21929</v>
      </c>
      <c r="C2921" s="4" t="s">
        <v>19143</v>
      </c>
      <c r="D2921" s="11">
        <f t="shared" si="90"/>
        <v>26.02</v>
      </c>
      <c r="F2921" s="803">
        <v>22.59</v>
      </c>
      <c r="G2921" s="803">
        <v>26.02</v>
      </c>
      <c r="H2921" t="b">
        <f t="shared" si="91"/>
        <v>0</v>
      </c>
    </row>
    <row r="2922" spans="1:8" x14ac:dyDescent="0.25">
      <c r="A2922" s="6">
        <v>40974</v>
      </c>
      <c r="B2922" s="9" t="s">
        <v>21930</v>
      </c>
      <c r="C2922" s="6" t="s">
        <v>19145</v>
      </c>
      <c r="D2922" s="11">
        <f t="shared" si="90"/>
        <v>4578.18</v>
      </c>
      <c r="F2922" s="802">
        <v>3970.62</v>
      </c>
      <c r="G2922" s="802">
        <v>4578.18</v>
      </c>
      <c r="H2922" t="b">
        <f t="shared" si="91"/>
        <v>0</v>
      </c>
    </row>
    <row r="2923" spans="1:8" x14ac:dyDescent="0.25">
      <c r="A2923" s="4">
        <v>34794</v>
      </c>
      <c r="B2923" s="8" t="s">
        <v>21931</v>
      </c>
      <c r="C2923" s="4" t="s">
        <v>19143</v>
      </c>
      <c r="D2923" s="11">
        <f t="shared" si="90"/>
        <v>21.8</v>
      </c>
      <c r="F2923" s="803">
        <v>18.93</v>
      </c>
      <c r="G2923" s="803">
        <v>21.8</v>
      </c>
      <c r="H2923" t="b">
        <f t="shared" si="91"/>
        <v>0</v>
      </c>
    </row>
    <row r="2924" spans="1:8" x14ac:dyDescent="0.25">
      <c r="A2924" s="6">
        <v>40925</v>
      </c>
      <c r="B2924" s="9" t="s">
        <v>21932</v>
      </c>
      <c r="C2924" s="6" t="s">
        <v>19145</v>
      </c>
      <c r="D2924" s="11">
        <f t="shared" si="90"/>
        <v>3836.5</v>
      </c>
      <c r="F2924" s="802">
        <v>3327.36</v>
      </c>
      <c r="G2924" s="802">
        <v>3836.5</v>
      </c>
      <c r="H2924" t="b">
        <f t="shared" si="91"/>
        <v>0</v>
      </c>
    </row>
    <row r="2925" spans="1:8" x14ac:dyDescent="0.25">
      <c r="A2925" s="4">
        <v>13741</v>
      </c>
      <c r="B2925" s="8" t="s">
        <v>21933</v>
      </c>
      <c r="C2925" s="4" t="s">
        <v>18997</v>
      </c>
      <c r="D2925" s="11">
        <f t="shared" si="90"/>
        <v>2968.53</v>
      </c>
      <c r="F2925" s="803">
        <v>2968.53</v>
      </c>
      <c r="G2925" s="803">
        <v>2968.53</v>
      </c>
      <c r="H2925" t="b">
        <f t="shared" si="91"/>
        <v>1</v>
      </c>
    </row>
    <row r="2926" spans="1:8" x14ac:dyDescent="0.25">
      <c r="A2926" s="6">
        <v>3288</v>
      </c>
      <c r="B2926" s="9" t="s">
        <v>21934</v>
      </c>
      <c r="C2926" s="6" t="s">
        <v>1349</v>
      </c>
      <c r="D2926" s="11">
        <f t="shared" si="90"/>
        <v>6.25</v>
      </c>
      <c r="F2926" s="802">
        <v>6.25</v>
      </c>
      <c r="G2926" s="802">
        <v>6.25</v>
      </c>
      <c r="H2926" t="b">
        <f t="shared" si="91"/>
        <v>1</v>
      </c>
    </row>
    <row r="2927" spans="1:8" x14ac:dyDescent="0.25">
      <c r="A2927" s="4">
        <v>13587</v>
      </c>
      <c r="B2927" s="8" t="s">
        <v>21935</v>
      </c>
      <c r="C2927" s="4" t="s">
        <v>1349</v>
      </c>
      <c r="D2927" s="11">
        <f t="shared" si="90"/>
        <v>3.77</v>
      </c>
      <c r="F2927" s="803">
        <v>3.77</v>
      </c>
      <c r="G2927" s="803">
        <v>3.77</v>
      </c>
      <c r="H2927" t="b">
        <f t="shared" si="91"/>
        <v>1</v>
      </c>
    </row>
    <row r="2928" spans="1:8" x14ac:dyDescent="0.25">
      <c r="A2928" s="6">
        <v>38598</v>
      </c>
      <c r="B2928" s="9" t="s">
        <v>21936</v>
      </c>
      <c r="C2928" s="6" t="s">
        <v>18997</v>
      </c>
      <c r="D2928" s="11">
        <f t="shared" si="90"/>
        <v>3.78</v>
      </c>
      <c r="F2928" s="802">
        <v>3.78</v>
      </c>
      <c r="G2928" s="802">
        <v>3.78</v>
      </c>
      <c r="H2928" t="b">
        <f t="shared" si="91"/>
        <v>1</v>
      </c>
    </row>
    <row r="2929" spans="1:8" x14ac:dyDescent="0.25">
      <c r="A2929" s="4">
        <v>38595</v>
      </c>
      <c r="B2929" s="8" t="s">
        <v>21937</v>
      </c>
      <c r="C2929" s="4" t="s">
        <v>18997</v>
      </c>
      <c r="D2929" s="11">
        <f t="shared" si="90"/>
        <v>3.2</v>
      </c>
      <c r="F2929" s="803">
        <v>3.2</v>
      </c>
      <c r="G2929" s="803">
        <v>3.2</v>
      </c>
      <c r="H2929" t="b">
        <f t="shared" si="91"/>
        <v>1</v>
      </c>
    </row>
    <row r="2930" spans="1:8" x14ac:dyDescent="0.25">
      <c r="A2930" s="6">
        <v>38592</v>
      </c>
      <c r="B2930" s="9" t="s">
        <v>21938</v>
      </c>
      <c r="C2930" s="6" t="s">
        <v>18997</v>
      </c>
      <c r="D2930" s="11">
        <f t="shared" si="90"/>
        <v>3.23</v>
      </c>
      <c r="F2930" s="802">
        <v>3.23</v>
      </c>
      <c r="G2930" s="802">
        <v>3.23</v>
      </c>
      <c r="H2930" t="b">
        <f t="shared" si="91"/>
        <v>1</v>
      </c>
    </row>
    <row r="2931" spans="1:8" x14ac:dyDescent="0.25">
      <c r="A2931" s="4">
        <v>38588</v>
      </c>
      <c r="B2931" s="8" t="s">
        <v>21939</v>
      </c>
      <c r="C2931" s="4" t="s">
        <v>18997</v>
      </c>
      <c r="D2931" s="11">
        <f t="shared" si="90"/>
        <v>2.59</v>
      </c>
      <c r="F2931" s="803">
        <v>2.59</v>
      </c>
      <c r="G2931" s="803">
        <v>2.59</v>
      </c>
      <c r="H2931" t="b">
        <f t="shared" si="91"/>
        <v>1</v>
      </c>
    </row>
    <row r="2932" spans="1:8" x14ac:dyDescent="0.25">
      <c r="A2932" s="6">
        <v>38593</v>
      </c>
      <c r="B2932" s="9" t="s">
        <v>21940</v>
      </c>
      <c r="C2932" s="6" t="s">
        <v>18997</v>
      </c>
      <c r="D2932" s="11">
        <f t="shared" si="90"/>
        <v>3.57</v>
      </c>
      <c r="F2932" s="802">
        <v>3.57</v>
      </c>
      <c r="G2932" s="802">
        <v>3.57</v>
      </c>
      <c r="H2932" t="b">
        <f t="shared" si="91"/>
        <v>1</v>
      </c>
    </row>
    <row r="2933" spans="1:8" x14ac:dyDescent="0.25">
      <c r="A2933" s="4">
        <v>38589</v>
      </c>
      <c r="B2933" s="8" t="s">
        <v>21941</v>
      </c>
      <c r="C2933" s="4" t="s">
        <v>18997</v>
      </c>
      <c r="D2933" s="11">
        <f t="shared" si="90"/>
        <v>2.71</v>
      </c>
      <c r="F2933" s="803">
        <v>2.71</v>
      </c>
      <c r="G2933" s="803">
        <v>2.71</v>
      </c>
      <c r="H2933" t="b">
        <f t="shared" si="91"/>
        <v>1</v>
      </c>
    </row>
    <row r="2934" spans="1:8" x14ac:dyDescent="0.25">
      <c r="A2934" s="6">
        <v>38594</v>
      </c>
      <c r="B2934" s="9" t="s">
        <v>21942</v>
      </c>
      <c r="C2934" s="6" t="s">
        <v>18997</v>
      </c>
      <c r="D2934" s="11">
        <f t="shared" si="90"/>
        <v>5.64</v>
      </c>
      <c r="F2934" s="802">
        <v>5.64</v>
      </c>
      <c r="G2934" s="802">
        <v>5.64</v>
      </c>
      <c r="H2934" t="b">
        <f t="shared" si="91"/>
        <v>1</v>
      </c>
    </row>
    <row r="2935" spans="1:8" x14ac:dyDescent="0.25">
      <c r="A2935" s="4">
        <v>34773</v>
      </c>
      <c r="B2935" s="8" t="s">
        <v>21943</v>
      </c>
      <c r="C2935" s="4" t="s">
        <v>18997</v>
      </c>
      <c r="D2935" s="11">
        <f t="shared" si="90"/>
        <v>2.67</v>
      </c>
      <c r="F2935" s="803">
        <v>2.67</v>
      </c>
      <c r="G2935" s="803">
        <v>2.67</v>
      </c>
      <c r="H2935" t="b">
        <f t="shared" si="91"/>
        <v>1</v>
      </c>
    </row>
    <row r="2936" spans="1:8" x14ac:dyDescent="0.25">
      <c r="A2936" s="6">
        <v>34769</v>
      </c>
      <c r="B2936" s="9" t="s">
        <v>21944</v>
      </c>
      <c r="C2936" s="6" t="s">
        <v>18997</v>
      </c>
      <c r="D2936" s="11">
        <f t="shared" si="90"/>
        <v>3.3</v>
      </c>
      <c r="F2936" s="802">
        <v>3.3</v>
      </c>
      <c r="G2936" s="802">
        <v>3.3</v>
      </c>
      <c r="H2936" t="b">
        <f t="shared" si="91"/>
        <v>1</v>
      </c>
    </row>
    <row r="2937" spans="1:8" x14ac:dyDescent="0.25">
      <c r="A2937" s="4">
        <v>34763</v>
      </c>
      <c r="B2937" s="8" t="s">
        <v>21945</v>
      </c>
      <c r="C2937" s="4" t="s">
        <v>18997</v>
      </c>
      <c r="D2937" s="11">
        <f t="shared" si="90"/>
        <v>2.0299999999999998</v>
      </c>
      <c r="F2937" s="803">
        <v>2.0299999999999998</v>
      </c>
      <c r="G2937" s="803">
        <v>2.0299999999999998</v>
      </c>
      <c r="H2937" t="b">
        <f t="shared" si="91"/>
        <v>1</v>
      </c>
    </row>
    <row r="2938" spans="1:8" x14ac:dyDescent="0.25">
      <c r="A2938" s="6">
        <v>34774</v>
      </c>
      <c r="B2938" s="9" t="s">
        <v>21946</v>
      </c>
      <c r="C2938" s="6" t="s">
        <v>18997</v>
      </c>
      <c r="D2938" s="11">
        <f t="shared" si="90"/>
        <v>2.5299999999999998</v>
      </c>
      <c r="F2938" s="802">
        <v>2.5299999999999998</v>
      </c>
      <c r="G2938" s="802">
        <v>2.5299999999999998</v>
      </c>
      <c r="H2938" t="b">
        <f t="shared" si="91"/>
        <v>1</v>
      </c>
    </row>
    <row r="2939" spans="1:8" x14ac:dyDescent="0.25">
      <c r="A2939" s="4">
        <v>34771</v>
      </c>
      <c r="B2939" s="8" t="s">
        <v>21947</v>
      </c>
      <c r="C2939" s="4" t="s">
        <v>18997</v>
      </c>
      <c r="D2939" s="11">
        <f t="shared" si="90"/>
        <v>3.05</v>
      </c>
      <c r="F2939" s="803">
        <v>3.05</v>
      </c>
      <c r="G2939" s="803">
        <v>3.05</v>
      </c>
      <c r="H2939" t="b">
        <f t="shared" si="91"/>
        <v>1</v>
      </c>
    </row>
    <row r="2940" spans="1:8" x14ac:dyDescent="0.25">
      <c r="A2940" s="6">
        <v>34764</v>
      </c>
      <c r="B2940" s="9" t="s">
        <v>21948</v>
      </c>
      <c r="C2940" s="6" t="s">
        <v>18997</v>
      </c>
      <c r="D2940" s="11">
        <f t="shared" si="90"/>
        <v>2</v>
      </c>
      <c r="F2940" s="802">
        <v>2</v>
      </c>
      <c r="G2940" s="802">
        <v>2</v>
      </c>
      <c r="H2940" t="b">
        <f t="shared" si="91"/>
        <v>1</v>
      </c>
    </row>
    <row r="2941" spans="1:8" x14ac:dyDescent="0.25">
      <c r="A2941" s="4">
        <v>34788</v>
      </c>
      <c r="B2941" s="8" t="s">
        <v>21949</v>
      </c>
      <c r="C2941" s="4" t="s">
        <v>18997</v>
      </c>
      <c r="D2941" s="11">
        <f t="shared" si="90"/>
        <v>1.9</v>
      </c>
      <c r="F2941" s="803">
        <v>1.9</v>
      </c>
      <c r="G2941" s="803">
        <v>1.9</v>
      </c>
      <c r="H2941" t="b">
        <f t="shared" si="91"/>
        <v>1</v>
      </c>
    </row>
    <row r="2942" spans="1:8" x14ac:dyDescent="0.25">
      <c r="A2942" s="6">
        <v>34781</v>
      </c>
      <c r="B2942" s="9" t="s">
        <v>21950</v>
      </c>
      <c r="C2942" s="6" t="s">
        <v>18997</v>
      </c>
      <c r="D2942" s="11">
        <f t="shared" si="90"/>
        <v>2.16</v>
      </c>
      <c r="F2942" s="802">
        <v>2.16</v>
      </c>
      <c r="G2942" s="802">
        <v>2.16</v>
      </c>
      <c r="H2942" t="b">
        <f t="shared" si="91"/>
        <v>1</v>
      </c>
    </row>
    <row r="2943" spans="1:8" x14ac:dyDescent="0.25">
      <c r="A2943" s="4">
        <v>41682</v>
      </c>
      <c r="B2943" s="8" t="s">
        <v>21951</v>
      </c>
      <c r="C2943" s="4" t="s">
        <v>18997</v>
      </c>
      <c r="D2943" s="11">
        <f t="shared" si="90"/>
        <v>40.44</v>
      </c>
      <c r="F2943" s="803">
        <v>40.44</v>
      </c>
      <c r="G2943" s="803">
        <v>40.44</v>
      </c>
      <c r="H2943" t="b">
        <f t="shared" si="91"/>
        <v>1</v>
      </c>
    </row>
    <row r="2944" spans="1:8" x14ac:dyDescent="0.25">
      <c r="A2944" s="6">
        <v>41683</v>
      </c>
      <c r="B2944" s="9" t="s">
        <v>21952</v>
      </c>
      <c r="C2944" s="6" t="s">
        <v>18997</v>
      </c>
      <c r="D2944" s="11">
        <f t="shared" si="90"/>
        <v>29.75</v>
      </c>
      <c r="F2944" s="802">
        <v>29.75</v>
      </c>
      <c r="G2944" s="802">
        <v>29.75</v>
      </c>
      <c r="H2944" t="b">
        <f t="shared" si="91"/>
        <v>1</v>
      </c>
    </row>
    <row r="2945" spans="1:8" x14ac:dyDescent="0.25">
      <c r="A2945" s="4">
        <v>41680</v>
      </c>
      <c r="B2945" s="8" t="s">
        <v>21953</v>
      </c>
      <c r="C2945" s="4" t="s">
        <v>18997</v>
      </c>
      <c r="D2945" s="11">
        <f t="shared" si="90"/>
        <v>16.02</v>
      </c>
      <c r="F2945" s="803">
        <v>16.02</v>
      </c>
      <c r="G2945" s="803">
        <v>16.02</v>
      </c>
      <c r="H2945" t="b">
        <f t="shared" si="91"/>
        <v>1</v>
      </c>
    </row>
    <row r="2946" spans="1:8" x14ac:dyDescent="0.25">
      <c r="A2946" s="6">
        <v>41679</v>
      </c>
      <c r="B2946" s="9" t="s">
        <v>21954</v>
      </c>
      <c r="C2946" s="6" t="s">
        <v>18997</v>
      </c>
      <c r="D2946" s="11">
        <f t="shared" si="90"/>
        <v>36.619999999999997</v>
      </c>
      <c r="F2946" s="802">
        <v>36.619999999999997</v>
      </c>
      <c r="G2946" s="802">
        <v>36.619999999999997</v>
      </c>
      <c r="H2946" t="b">
        <f t="shared" si="91"/>
        <v>1</v>
      </c>
    </row>
    <row r="2947" spans="1:8" x14ac:dyDescent="0.25">
      <c r="A2947" s="4">
        <v>41681</v>
      </c>
      <c r="B2947" s="8" t="s">
        <v>21955</v>
      </c>
      <c r="C2947" s="4" t="s">
        <v>18997</v>
      </c>
      <c r="D2947" s="11">
        <f t="shared" ref="D2947:D3010" si="92">IF($J$2=$F$1,F2947,G2947)</f>
        <v>25.06</v>
      </c>
      <c r="F2947" s="803">
        <v>25.06</v>
      </c>
      <c r="G2947" s="803">
        <v>25.06</v>
      </c>
      <c r="H2947" t="b">
        <f t="shared" ref="H2947:H3010" si="93">F2947=G2947</f>
        <v>1</v>
      </c>
    </row>
    <row r="2948" spans="1:8" x14ac:dyDescent="0.25">
      <c r="A2948" s="6">
        <v>43386</v>
      </c>
      <c r="B2948" s="9" t="s">
        <v>21956</v>
      </c>
      <c r="C2948" s="6" t="s">
        <v>18997</v>
      </c>
      <c r="D2948" s="11">
        <f t="shared" si="92"/>
        <v>57.22</v>
      </c>
      <c r="F2948" s="802">
        <v>57.22</v>
      </c>
      <c r="G2948" s="802">
        <v>57.22</v>
      </c>
      <c r="H2948" t="b">
        <f t="shared" si="93"/>
        <v>1</v>
      </c>
    </row>
    <row r="2949" spans="1:8" x14ac:dyDescent="0.25">
      <c r="A2949" s="4">
        <v>4059</v>
      </c>
      <c r="B2949" s="8" t="s">
        <v>21957</v>
      </c>
      <c r="C2949" s="4" t="s">
        <v>1349</v>
      </c>
      <c r="D2949" s="11">
        <f t="shared" si="92"/>
        <v>40.44</v>
      </c>
      <c r="F2949" s="803">
        <v>40.44</v>
      </c>
      <c r="G2949" s="803">
        <v>40.44</v>
      </c>
      <c r="H2949" t="b">
        <f t="shared" si="93"/>
        <v>1</v>
      </c>
    </row>
    <row r="2950" spans="1:8" x14ac:dyDescent="0.25">
      <c r="A2950" s="6">
        <v>4062</v>
      </c>
      <c r="B2950" s="9" t="s">
        <v>21958</v>
      </c>
      <c r="C2950" s="6" t="s">
        <v>18997</v>
      </c>
      <c r="D2950" s="11">
        <f t="shared" si="92"/>
        <v>40.44</v>
      </c>
      <c r="F2950" s="802">
        <v>40.44</v>
      </c>
      <c r="G2950" s="802">
        <v>40.44</v>
      </c>
      <c r="H2950" t="b">
        <f t="shared" si="93"/>
        <v>1</v>
      </c>
    </row>
    <row r="2951" spans="1:8" x14ac:dyDescent="0.25">
      <c r="A2951" s="4">
        <v>4061</v>
      </c>
      <c r="B2951" s="8" t="s">
        <v>21959</v>
      </c>
      <c r="C2951" s="4" t="s">
        <v>18997</v>
      </c>
      <c r="D2951" s="11">
        <f t="shared" si="92"/>
        <v>50.36</v>
      </c>
      <c r="F2951" s="803">
        <v>50.36</v>
      </c>
      <c r="G2951" s="803">
        <v>50.36</v>
      </c>
      <c r="H2951" t="b">
        <f t="shared" si="93"/>
        <v>1</v>
      </c>
    </row>
    <row r="2952" spans="1:8" x14ac:dyDescent="0.25">
      <c r="A2952" s="6">
        <v>41315</v>
      </c>
      <c r="B2952" s="9" t="s">
        <v>21960</v>
      </c>
      <c r="C2952" s="6" t="s">
        <v>19044</v>
      </c>
      <c r="D2952" s="11">
        <f t="shared" si="92"/>
        <v>89.09</v>
      </c>
      <c r="F2952" s="802">
        <v>89.09</v>
      </c>
      <c r="G2952" s="802">
        <v>89.09</v>
      </c>
      <c r="H2952" t="b">
        <f t="shared" si="93"/>
        <v>1</v>
      </c>
    </row>
    <row r="2953" spans="1:8" x14ac:dyDescent="0.25">
      <c r="A2953" s="4">
        <v>43148</v>
      </c>
      <c r="B2953" s="8" t="s">
        <v>21961</v>
      </c>
      <c r="C2953" s="4" t="s">
        <v>19044</v>
      </c>
      <c r="D2953" s="11">
        <f t="shared" si="92"/>
        <v>60.47</v>
      </c>
      <c r="F2953" s="803">
        <v>60.47</v>
      </c>
      <c r="G2953" s="803">
        <v>60.47</v>
      </c>
      <c r="H2953" t="b">
        <f t="shared" si="93"/>
        <v>1</v>
      </c>
    </row>
    <row r="2954" spans="1:8" x14ac:dyDescent="0.25">
      <c r="A2954" s="6">
        <v>43147</v>
      </c>
      <c r="B2954" s="9" t="s">
        <v>21962</v>
      </c>
      <c r="C2954" s="6" t="s">
        <v>19044</v>
      </c>
      <c r="D2954" s="11">
        <f t="shared" si="92"/>
        <v>23.42</v>
      </c>
      <c r="F2954" s="802">
        <v>23.42</v>
      </c>
      <c r="G2954" s="802">
        <v>23.42</v>
      </c>
      <c r="H2954" t="b">
        <f t="shared" si="93"/>
        <v>1</v>
      </c>
    </row>
    <row r="2955" spans="1:8" x14ac:dyDescent="0.25">
      <c r="A2955" s="4">
        <v>10608</v>
      </c>
      <c r="B2955" s="8" t="s">
        <v>21963</v>
      </c>
      <c r="C2955" s="4" t="s">
        <v>18997</v>
      </c>
      <c r="D2955" s="11">
        <f t="shared" si="92"/>
        <v>9379.7999999999993</v>
      </c>
      <c r="F2955" s="803">
        <v>9379.7999999999993</v>
      </c>
      <c r="G2955" s="803">
        <v>9379.7999999999993</v>
      </c>
      <c r="H2955" t="b">
        <f t="shared" si="93"/>
        <v>1</v>
      </c>
    </row>
    <row r="2956" spans="1:8" x14ac:dyDescent="0.25">
      <c r="A2956" s="6">
        <v>4069</v>
      </c>
      <c r="B2956" s="9" t="s">
        <v>21964</v>
      </c>
      <c r="C2956" s="6" t="s">
        <v>19143</v>
      </c>
      <c r="D2956" s="11">
        <f t="shared" si="92"/>
        <v>57.12</v>
      </c>
      <c r="F2956" s="802">
        <v>49.61</v>
      </c>
      <c r="G2956" s="802">
        <v>57.12</v>
      </c>
      <c r="H2956" t="b">
        <f t="shared" si="93"/>
        <v>0</v>
      </c>
    </row>
    <row r="2957" spans="1:8" x14ac:dyDescent="0.25">
      <c r="A2957" s="4">
        <v>40819</v>
      </c>
      <c r="B2957" s="8" t="s">
        <v>21965</v>
      </c>
      <c r="C2957" s="4" t="s">
        <v>19145</v>
      </c>
      <c r="D2957" s="11">
        <f t="shared" si="92"/>
        <v>10052.56</v>
      </c>
      <c r="F2957" s="803">
        <v>8718.5</v>
      </c>
      <c r="G2957" s="803">
        <v>10052.56</v>
      </c>
      <c r="H2957" t="b">
        <f t="shared" si="93"/>
        <v>0</v>
      </c>
    </row>
    <row r="2958" spans="1:8" x14ac:dyDescent="0.25">
      <c r="A2958" s="6">
        <v>34361</v>
      </c>
      <c r="B2958" s="9" t="s">
        <v>21966</v>
      </c>
      <c r="C2958" s="6" t="s">
        <v>19044</v>
      </c>
      <c r="D2958" s="11">
        <f t="shared" si="92"/>
        <v>17.05</v>
      </c>
      <c r="F2958" s="802">
        <v>17.05</v>
      </c>
      <c r="G2958" s="802">
        <v>17.05</v>
      </c>
      <c r="H2958" t="b">
        <f t="shared" si="93"/>
        <v>1</v>
      </c>
    </row>
    <row r="2959" spans="1:8" x14ac:dyDescent="0.25">
      <c r="A2959" s="4">
        <v>36512</v>
      </c>
      <c r="B2959" s="8" t="s">
        <v>21967</v>
      </c>
      <c r="C2959" s="4" t="s">
        <v>18997</v>
      </c>
      <c r="D2959" s="11">
        <f t="shared" si="92"/>
        <v>19368.46</v>
      </c>
      <c r="F2959" s="803">
        <v>19368.46</v>
      </c>
      <c r="G2959" s="803">
        <v>19368.46</v>
      </c>
      <c r="H2959" t="b">
        <f t="shared" si="93"/>
        <v>1</v>
      </c>
    </row>
    <row r="2960" spans="1:8" x14ac:dyDescent="0.25">
      <c r="A2960" s="6">
        <v>44478</v>
      </c>
      <c r="B2960" s="9" t="s">
        <v>21968</v>
      </c>
      <c r="C2960" s="6" t="s">
        <v>19044</v>
      </c>
      <c r="D2960" s="11">
        <f t="shared" si="92"/>
        <v>13.74</v>
      </c>
      <c r="F2960" s="802">
        <v>13.74</v>
      </c>
      <c r="G2960" s="802">
        <v>13.74</v>
      </c>
      <c r="H2960" t="b">
        <f t="shared" si="93"/>
        <v>1</v>
      </c>
    </row>
    <row r="2961" spans="1:8" x14ac:dyDescent="0.25">
      <c r="A2961" s="4">
        <v>44477</v>
      </c>
      <c r="B2961" s="8" t="s">
        <v>21969</v>
      </c>
      <c r="C2961" s="4" t="s">
        <v>19044</v>
      </c>
      <c r="D2961" s="11">
        <f t="shared" si="92"/>
        <v>13.74</v>
      </c>
      <c r="F2961" s="803">
        <v>13.74</v>
      </c>
      <c r="G2961" s="803">
        <v>13.74</v>
      </c>
      <c r="H2961" t="b">
        <f t="shared" si="93"/>
        <v>1</v>
      </c>
    </row>
    <row r="2962" spans="1:8" x14ac:dyDescent="0.25">
      <c r="A2962" s="6">
        <v>11697</v>
      </c>
      <c r="B2962" s="9" t="s">
        <v>21970</v>
      </c>
      <c r="C2962" s="6" t="s">
        <v>18997</v>
      </c>
      <c r="D2962" s="11">
        <f t="shared" si="92"/>
        <v>862.52</v>
      </c>
      <c r="F2962" s="802">
        <v>862.52</v>
      </c>
      <c r="G2962" s="802">
        <v>862.52</v>
      </c>
      <c r="H2962" t="b">
        <f t="shared" si="93"/>
        <v>1</v>
      </c>
    </row>
    <row r="2963" spans="1:8" x14ac:dyDescent="0.25">
      <c r="A2963" s="4">
        <v>11698</v>
      </c>
      <c r="B2963" s="8" t="s">
        <v>21971</v>
      </c>
      <c r="C2963" s="4" t="s">
        <v>18997</v>
      </c>
      <c r="D2963" s="11">
        <f t="shared" si="92"/>
        <v>1028.94</v>
      </c>
      <c r="F2963" s="803">
        <v>1028.94</v>
      </c>
      <c r="G2963" s="803">
        <v>1028.94</v>
      </c>
      <c r="H2963" t="b">
        <f t="shared" si="93"/>
        <v>1</v>
      </c>
    </row>
    <row r="2964" spans="1:8" x14ac:dyDescent="0.25">
      <c r="A2964" s="6">
        <v>11699</v>
      </c>
      <c r="B2964" s="9" t="s">
        <v>21972</v>
      </c>
      <c r="C2964" s="6" t="s">
        <v>18997</v>
      </c>
      <c r="D2964" s="11">
        <f t="shared" si="92"/>
        <v>1137.21</v>
      </c>
      <c r="F2964" s="802">
        <v>1137.21</v>
      </c>
      <c r="G2964" s="802">
        <v>1137.21</v>
      </c>
      <c r="H2964" t="b">
        <f t="shared" si="93"/>
        <v>1</v>
      </c>
    </row>
    <row r="2965" spans="1:8" x14ac:dyDescent="0.25">
      <c r="A2965" s="4">
        <v>10432</v>
      </c>
      <c r="B2965" s="8" t="s">
        <v>21973</v>
      </c>
      <c r="C2965" s="4" t="s">
        <v>18997</v>
      </c>
      <c r="D2965" s="11">
        <f t="shared" si="92"/>
        <v>334.28</v>
      </c>
      <c r="F2965" s="803">
        <v>334.28</v>
      </c>
      <c r="G2965" s="803">
        <v>334.28</v>
      </c>
      <c r="H2965" t="b">
        <f t="shared" si="93"/>
        <v>1</v>
      </c>
    </row>
    <row r="2966" spans="1:8" x14ac:dyDescent="0.25">
      <c r="A2966" s="6">
        <v>44020</v>
      </c>
      <c r="B2966" s="9" t="s">
        <v>21974</v>
      </c>
      <c r="C2966" s="6" t="s">
        <v>18997</v>
      </c>
      <c r="D2966" s="11">
        <f t="shared" si="92"/>
        <v>824.72</v>
      </c>
      <c r="F2966" s="802">
        <v>824.72</v>
      </c>
      <c r="G2966" s="802">
        <v>824.72</v>
      </c>
      <c r="H2966" t="b">
        <f t="shared" si="93"/>
        <v>1</v>
      </c>
    </row>
    <row r="2967" spans="1:8" x14ac:dyDescent="0.25">
      <c r="A2967" s="4">
        <v>41420</v>
      </c>
      <c r="B2967" s="8" t="s">
        <v>21975</v>
      </c>
      <c r="C2967" s="4" t="s">
        <v>18997</v>
      </c>
      <c r="D2967" s="11">
        <f t="shared" si="92"/>
        <v>12.51</v>
      </c>
      <c r="F2967" s="803">
        <v>12.51</v>
      </c>
      <c r="G2967" s="803">
        <v>12.51</v>
      </c>
      <c r="H2967" t="b">
        <f t="shared" si="93"/>
        <v>1</v>
      </c>
    </row>
    <row r="2968" spans="1:8" x14ac:dyDescent="0.25">
      <c r="A2968" s="6">
        <v>41422</v>
      </c>
      <c r="B2968" s="9" t="s">
        <v>21976</v>
      </c>
      <c r="C2968" s="6" t="s">
        <v>18997</v>
      </c>
      <c r="D2968" s="11">
        <f t="shared" si="92"/>
        <v>17.09</v>
      </c>
      <c r="F2968" s="802">
        <v>17.09</v>
      </c>
      <c r="G2968" s="802">
        <v>17.09</v>
      </c>
      <c r="H2968" t="b">
        <f t="shared" si="93"/>
        <v>1</v>
      </c>
    </row>
    <row r="2969" spans="1:8" x14ac:dyDescent="0.25">
      <c r="A2969" s="4">
        <v>41425</v>
      </c>
      <c r="B2969" s="8" t="s">
        <v>21977</v>
      </c>
      <c r="C2969" s="4" t="s">
        <v>18997</v>
      </c>
      <c r="D2969" s="11">
        <f t="shared" si="92"/>
        <v>8.74</v>
      </c>
      <c r="F2969" s="803">
        <v>8.74</v>
      </c>
      <c r="G2969" s="803">
        <v>8.74</v>
      </c>
      <c r="H2969" t="b">
        <f t="shared" si="93"/>
        <v>1</v>
      </c>
    </row>
    <row r="2970" spans="1:8" x14ac:dyDescent="0.25">
      <c r="A2970" s="6">
        <v>41426</v>
      </c>
      <c r="B2970" s="9" t="s">
        <v>21978</v>
      </c>
      <c r="C2970" s="6" t="s">
        <v>18997</v>
      </c>
      <c r="D2970" s="11">
        <f t="shared" si="92"/>
        <v>15.76</v>
      </c>
      <c r="F2970" s="802">
        <v>15.76</v>
      </c>
      <c r="G2970" s="802">
        <v>15.76</v>
      </c>
      <c r="H2970" t="b">
        <f t="shared" si="93"/>
        <v>1</v>
      </c>
    </row>
    <row r="2971" spans="1:8" x14ac:dyDescent="0.25">
      <c r="A2971" s="4">
        <v>41419</v>
      </c>
      <c r="B2971" s="8" t="s">
        <v>21979</v>
      </c>
      <c r="C2971" s="4" t="s">
        <v>18997</v>
      </c>
      <c r="D2971" s="11">
        <f t="shared" si="92"/>
        <v>9.1999999999999993</v>
      </c>
      <c r="F2971" s="803">
        <v>9.1999999999999993</v>
      </c>
      <c r="G2971" s="803">
        <v>9.1999999999999993</v>
      </c>
      <c r="H2971" t="b">
        <f t="shared" si="93"/>
        <v>1</v>
      </c>
    </row>
    <row r="2972" spans="1:8" x14ac:dyDescent="0.25">
      <c r="A2972" s="6">
        <v>41421</v>
      </c>
      <c r="B2972" s="9" t="s">
        <v>21980</v>
      </c>
      <c r="C2972" s="6" t="s">
        <v>18997</v>
      </c>
      <c r="D2972" s="11">
        <f t="shared" si="92"/>
        <v>12.48</v>
      </c>
      <c r="F2972" s="802">
        <v>12.48</v>
      </c>
      <c r="G2972" s="802">
        <v>12.48</v>
      </c>
      <c r="H2972" t="b">
        <f t="shared" si="93"/>
        <v>1</v>
      </c>
    </row>
    <row r="2973" spans="1:8" x14ac:dyDescent="0.25">
      <c r="A2973" s="4">
        <v>41414</v>
      </c>
      <c r="B2973" s="8" t="s">
        <v>21981</v>
      </c>
      <c r="C2973" s="4" t="s">
        <v>18997</v>
      </c>
      <c r="D2973" s="11">
        <f t="shared" si="92"/>
        <v>28.94</v>
      </c>
      <c r="F2973" s="803">
        <v>28.94</v>
      </c>
      <c r="G2973" s="803">
        <v>28.94</v>
      </c>
      <c r="H2973" t="b">
        <f t="shared" si="93"/>
        <v>1</v>
      </c>
    </row>
    <row r="2974" spans="1:8" x14ac:dyDescent="0.25">
      <c r="A2974" s="6">
        <v>41415</v>
      </c>
      <c r="B2974" s="9" t="s">
        <v>21982</v>
      </c>
      <c r="C2974" s="6" t="s">
        <v>18997</v>
      </c>
      <c r="D2974" s="11">
        <f t="shared" si="92"/>
        <v>33.700000000000003</v>
      </c>
      <c r="F2974" s="802">
        <v>33.700000000000003</v>
      </c>
      <c r="G2974" s="802">
        <v>33.700000000000003</v>
      </c>
      <c r="H2974" t="b">
        <f t="shared" si="93"/>
        <v>1</v>
      </c>
    </row>
    <row r="2975" spans="1:8" x14ac:dyDescent="0.25">
      <c r="A2975" s="4">
        <v>37514</v>
      </c>
      <c r="B2975" s="8" t="s">
        <v>21983</v>
      </c>
      <c r="C2975" s="4" t="s">
        <v>18997</v>
      </c>
      <c r="D2975" s="11">
        <f t="shared" si="92"/>
        <v>332000</v>
      </c>
      <c r="F2975" s="803">
        <v>332000</v>
      </c>
      <c r="G2975" s="803">
        <v>332000</v>
      </c>
      <c r="H2975" t="b">
        <f t="shared" si="93"/>
        <v>1</v>
      </c>
    </row>
    <row r="2976" spans="1:8" x14ac:dyDescent="0.25">
      <c r="A2976" s="6">
        <v>37519</v>
      </c>
      <c r="B2976" s="9" t="s">
        <v>21984</v>
      </c>
      <c r="C2976" s="6" t="s">
        <v>18997</v>
      </c>
      <c r="D2976" s="11">
        <f t="shared" si="92"/>
        <v>512373.4</v>
      </c>
      <c r="F2976" s="802">
        <v>512373.4</v>
      </c>
      <c r="G2976" s="802">
        <v>512373.4</v>
      </c>
      <c r="H2976" t="b">
        <f t="shared" si="93"/>
        <v>1</v>
      </c>
    </row>
    <row r="2977" spans="1:8" x14ac:dyDescent="0.25">
      <c r="A2977" s="4">
        <v>37520</v>
      </c>
      <c r="B2977" s="8" t="s">
        <v>21985</v>
      </c>
      <c r="C2977" s="4" t="s">
        <v>18997</v>
      </c>
      <c r="D2977" s="11">
        <f t="shared" si="92"/>
        <v>503973.84</v>
      </c>
      <c r="F2977" s="803">
        <v>503973.84</v>
      </c>
      <c r="G2977" s="803">
        <v>503973.84</v>
      </c>
      <c r="H2977" t="b">
        <f t="shared" si="93"/>
        <v>1</v>
      </c>
    </row>
    <row r="2978" spans="1:8" x14ac:dyDescent="0.25">
      <c r="A2978" s="6">
        <v>37521</v>
      </c>
      <c r="B2978" s="9" t="s">
        <v>21986</v>
      </c>
      <c r="C2978" s="6" t="s">
        <v>18997</v>
      </c>
      <c r="D2978" s="11">
        <f t="shared" si="92"/>
        <v>614848.09</v>
      </c>
      <c r="F2978" s="802">
        <v>614848.09</v>
      </c>
      <c r="G2978" s="802">
        <v>614848.09</v>
      </c>
      <c r="H2978" t="b">
        <f t="shared" si="93"/>
        <v>1</v>
      </c>
    </row>
    <row r="2979" spans="1:8" x14ac:dyDescent="0.25">
      <c r="A2979" s="4">
        <v>37522</v>
      </c>
      <c r="B2979" s="8" t="s">
        <v>21987</v>
      </c>
      <c r="C2979" s="4" t="s">
        <v>18997</v>
      </c>
      <c r="D2979" s="11">
        <f t="shared" si="92"/>
        <v>633346.27</v>
      </c>
      <c r="F2979" s="803">
        <v>633346.27</v>
      </c>
      <c r="G2979" s="803">
        <v>633346.27</v>
      </c>
      <c r="H2979" t="b">
        <f t="shared" si="93"/>
        <v>1</v>
      </c>
    </row>
    <row r="2980" spans="1:8" ht="30" x14ac:dyDescent="0.25">
      <c r="A2980" s="6">
        <v>37546</v>
      </c>
      <c r="B2980" s="9" t="s">
        <v>21988</v>
      </c>
      <c r="C2980" s="6" t="s">
        <v>18997</v>
      </c>
      <c r="D2980" s="11">
        <f t="shared" si="92"/>
        <v>13218.99</v>
      </c>
      <c r="F2980" s="802">
        <v>13218.99</v>
      </c>
      <c r="G2980" s="802">
        <v>13218.99</v>
      </c>
      <c r="H2980" t="b">
        <f t="shared" si="93"/>
        <v>1</v>
      </c>
    </row>
    <row r="2981" spans="1:8" ht="30" x14ac:dyDescent="0.25">
      <c r="A2981" s="4">
        <v>37544</v>
      </c>
      <c r="B2981" s="8" t="s">
        <v>21989</v>
      </c>
      <c r="C2981" s="4" t="s">
        <v>18997</v>
      </c>
      <c r="D2981" s="11">
        <f t="shared" si="92"/>
        <v>13981.31</v>
      </c>
      <c r="F2981" s="803">
        <v>13981.31</v>
      </c>
      <c r="G2981" s="803">
        <v>13981.31</v>
      </c>
      <c r="H2981" t="b">
        <f t="shared" si="93"/>
        <v>1</v>
      </c>
    </row>
    <row r="2982" spans="1:8" ht="30" x14ac:dyDescent="0.25">
      <c r="A2982" s="6">
        <v>37545</v>
      </c>
      <c r="B2982" s="9" t="s">
        <v>21990</v>
      </c>
      <c r="C2982" s="6" t="s">
        <v>18997</v>
      </c>
      <c r="D2982" s="11">
        <f t="shared" si="92"/>
        <v>16635.88</v>
      </c>
      <c r="F2982" s="802">
        <v>16635.88</v>
      </c>
      <c r="G2982" s="802">
        <v>16635.88</v>
      </c>
      <c r="H2982" t="b">
        <f t="shared" si="93"/>
        <v>1</v>
      </c>
    </row>
    <row r="2983" spans="1:8" x14ac:dyDescent="0.25">
      <c r="A2983" s="4">
        <v>36793</v>
      </c>
      <c r="B2983" s="8" t="s">
        <v>21991</v>
      </c>
      <c r="C2983" s="4" t="s">
        <v>18997</v>
      </c>
      <c r="D2983" s="11">
        <f t="shared" si="92"/>
        <v>958.32</v>
      </c>
      <c r="F2983" s="803">
        <v>958.32</v>
      </c>
      <c r="G2983" s="803">
        <v>958.32</v>
      </c>
      <c r="H2983" t="b">
        <f t="shared" si="93"/>
        <v>1</v>
      </c>
    </row>
    <row r="2984" spans="1:8" x14ac:dyDescent="0.25">
      <c r="A2984" s="6">
        <v>11769</v>
      </c>
      <c r="B2984" s="9" t="s">
        <v>21992</v>
      </c>
      <c r="C2984" s="6" t="s">
        <v>18997</v>
      </c>
      <c r="D2984" s="11">
        <f t="shared" si="92"/>
        <v>423.5</v>
      </c>
      <c r="F2984" s="802">
        <v>423.5</v>
      </c>
      <c r="G2984" s="802">
        <v>423.5</v>
      </c>
      <c r="H2984" t="b">
        <f t="shared" si="93"/>
        <v>1</v>
      </c>
    </row>
    <row r="2985" spans="1:8" x14ac:dyDescent="0.25">
      <c r="A2985" s="4">
        <v>11771</v>
      </c>
      <c r="B2985" s="8" t="s">
        <v>21993</v>
      </c>
      <c r="C2985" s="4" t="s">
        <v>18997</v>
      </c>
      <c r="D2985" s="11">
        <f t="shared" si="92"/>
        <v>518.74</v>
      </c>
      <c r="F2985" s="803">
        <v>518.74</v>
      </c>
      <c r="G2985" s="803">
        <v>518.74</v>
      </c>
      <c r="H2985" t="b">
        <f t="shared" si="93"/>
        <v>1</v>
      </c>
    </row>
    <row r="2986" spans="1:8" ht="30" x14ac:dyDescent="0.25">
      <c r="A2986" s="6">
        <v>39919</v>
      </c>
      <c r="B2986" s="9" t="s">
        <v>21994</v>
      </c>
      <c r="C2986" s="6" t="s">
        <v>18997</v>
      </c>
      <c r="D2986" s="11">
        <f t="shared" si="92"/>
        <v>66168.37</v>
      </c>
      <c r="F2986" s="802">
        <v>66168.37</v>
      </c>
      <c r="G2986" s="802">
        <v>66168.37</v>
      </c>
      <c r="H2986" t="b">
        <f t="shared" si="93"/>
        <v>1</v>
      </c>
    </row>
    <row r="2987" spans="1:8" x14ac:dyDescent="0.25">
      <c r="A2987" s="4">
        <v>38385</v>
      </c>
      <c r="B2987" s="8" t="s">
        <v>21995</v>
      </c>
      <c r="C2987" s="4" t="s">
        <v>18997</v>
      </c>
      <c r="D2987" s="11">
        <f t="shared" si="92"/>
        <v>60.32</v>
      </c>
      <c r="F2987" s="803">
        <v>60.32</v>
      </c>
      <c r="G2987" s="803">
        <v>60.32</v>
      </c>
      <c r="H2987" t="b">
        <f t="shared" si="93"/>
        <v>1</v>
      </c>
    </row>
    <row r="2988" spans="1:8" x14ac:dyDescent="0.25">
      <c r="A2988" s="6">
        <v>36800</v>
      </c>
      <c r="B2988" s="9" t="s">
        <v>21996</v>
      </c>
      <c r="C2988" s="6" t="s">
        <v>18997</v>
      </c>
      <c r="D2988" s="11">
        <f t="shared" si="92"/>
        <v>254.47</v>
      </c>
      <c r="F2988" s="802">
        <v>254.47</v>
      </c>
      <c r="G2988" s="802">
        <v>254.47</v>
      </c>
      <c r="H2988" t="b">
        <f t="shared" si="93"/>
        <v>1</v>
      </c>
    </row>
    <row r="2989" spans="1:8" x14ac:dyDescent="0.25">
      <c r="A2989" s="4">
        <v>37587</v>
      </c>
      <c r="B2989" s="8" t="s">
        <v>21997</v>
      </c>
      <c r="C2989" s="4" t="s">
        <v>18997</v>
      </c>
      <c r="D2989" s="11">
        <f t="shared" si="92"/>
        <v>559.08000000000004</v>
      </c>
      <c r="F2989" s="803">
        <v>559.08000000000004</v>
      </c>
      <c r="G2989" s="803">
        <v>559.08000000000004</v>
      </c>
      <c r="H2989" t="b">
        <f t="shared" si="93"/>
        <v>1</v>
      </c>
    </row>
    <row r="2990" spans="1:8" ht="30" x14ac:dyDescent="0.25">
      <c r="A2990" s="6">
        <v>11561</v>
      </c>
      <c r="B2990" s="9" t="s">
        <v>21998</v>
      </c>
      <c r="C2990" s="6" t="s">
        <v>18997</v>
      </c>
      <c r="D2990" s="11">
        <f t="shared" si="92"/>
        <v>265.39999999999998</v>
      </c>
      <c r="F2990" s="802">
        <v>265.39999999999998</v>
      </c>
      <c r="G2990" s="802">
        <v>265.39999999999998</v>
      </c>
      <c r="H2990" t="b">
        <f t="shared" si="93"/>
        <v>1</v>
      </c>
    </row>
    <row r="2991" spans="1:8" ht="30" x14ac:dyDescent="0.25">
      <c r="A2991" s="4">
        <v>43604</v>
      </c>
      <c r="B2991" s="8" t="s">
        <v>21999</v>
      </c>
      <c r="C2991" s="4" t="s">
        <v>18997</v>
      </c>
      <c r="D2991" s="11">
        <f t="shared" si="92"/>
        <v>141.49</v>
      </c>
      <c r="F2991" s="803">
        <v>141.49</v>
      </c>
      <c r="G2991" s="803">
        <v>141.49</v>
      </c>
      <c r="H2991" t="b">
        <f t="shared" si="93"/>
        <v>1</v>
      </c>
    </row>
    <row r="2992" spans="1:8" ht="30" x14ac:dyDescent="0.25">
      <c r="A2992" s="6">
        <v>11560</v>
      </c>
      <c r="B2992" s="9" t="s">
        <v>22000</v>
      </c>
      <c r="C2992" s="6" t="s">
        <v>18997</v>
      </c>
      <c r="D2992" s="11">
        <f t="shared" si="92"/>
        <v>204.85</v>
      </c>
      <c r="F2992" s="802">
        <v>204.85</v>
      </c>
      <c r="G2992" s="802">
        <v>204.85</v>
      </c>
      <c r="H2992" t="b">
        <f t="shared" si="93"/>
        <v>1</v>
      </c>
    </row>
    <row r="2993" spans="1:8" x14ac:dyDescent="0.25">
      <c r="A2993" s="4">
        <v>11499</v>
      </c>
      <c r="B2993" s="8" t="s">
        <v>22001</v>
      </c>
      <c r="C2993" s="4" t="s">
        <v>18997</v>
      </c>
      <c r="D2993" s="11">
        <f t="shared" si="92"/>
        <v>850.72</v>
      </c>
      <c r="F2993" s="803">
        <v>850.72</v>
      </c>
      <c r="G2993" s="803">
        <v>850.72</v>
      </c>
      <c r="H2993" t="b">
        <f t="shared" si="93"/>
        <v>1</v>
      </c>
    </row>
    <row r="2994" spans="1:8" x14ac:dyDescent="0.25">
      <c r="A2994" s="6">
        <v>34761</v>
      </c>
      <c r="B2994" s="9" t="s">
        <v>22002</v>
      </c>
      <c r="C2994" s="6" t="s">
        <v>19143</v>
      </c>
      <c r="D2994" s="11">
        <f t="shared" si="92"/>
        <v>17.329999999999998</v>
      </c>
      <c r="F2994" s="802">
        <v>15.05</v>
      </c>
      <c r="G2994" s="802">
        <v>17.329999999999998</v>
      </c>
      <c r="H2994" t="b">
        <f t="shared" si="93"/>
        <v>0</v>
      </c>
    </row>
    <row r="2995" spans="1:8" x14ac:dyDescent="0.25">
      <c r="A2995" s="4">
        <v>40924</v>
      </c>
      <c r="B2995" s="8" t="s">
        <v>22003</v>
      </c>
      <c r="C2995" s="4" t="s">
        <v>19145</v>
      </c>
      <c r="D2995" s="11">
        <f t="shared" si="92"/>
        <v>3050.88</v>
      </c>
      <c r="F2995" s="803">
        <v>2646</v>
      </c>
      <c r="G2995" s="803">
        <v>3050.88</v>
      </c>
      <c r="H2995" t="b">
        <f t="shared" si="93"/>
        <v>0</v>
      </c>
    </row>
    <row r="2996" spans="1:8" x14ac:dyDescent="0.25">
      <c r="A2996" s="6">
        <v>40983</v>
      </c>
      <c r="B2996" s="9" t="s">
        <v>22004</v>
      </c>
      <c r="C2996" s="6" t="s">
        <v>19145</v>
      </c>
      <c r="D2996" s="11">
        <f t="shared" si="92"/>
        <v>3177</v>
      </c>
      <c r="F2996" s="802">
        <v>2755.38</v>
      </c>
      <c r="G2996" s="802">
        <v>3177</v>
      </c>
      <c r="H2996" t="b">
        <f t="shared" si="93"/>
        <v>0</v>
      </c>
    </row>
    <row r="2997" spans="1:8" x14ac:dyDescent="0.25">
      <c r="A2997" s="4">
        <v>44497</v>
      </c>
      <c r="B2997" s="8" t="s">
        <v>22005</v>
      </c>
      <c r="C2997" s="4" t="s">
        <v>19143</v>
      </c>
      <c r="D2997" s="11">
        <f t="shared" si="92"/>
        <v>18.05</v>
      </c>
      <c r="F2997" s="803">
        <v>15.68</v>
      </c>
      <c r="G2997" s="803">
        <v>18.05</v>
      </c>
      <c r="H2997" t="b">
        <f t="shared" si="93"/>
        <v>0</v>
      </c>
    </row>
    <row r="2998" spans="1:8" x14ac:dyDescent="0.25">
      <c r="A2998" s="6">
        <v>2437</v>
      </c>
      <c r="B2998" s="9" t="s">
        <v>22006</v>
      </c>
      <c r="C2998" s="6" t="s">
        <v>19143</v>
      </c>
      <c r="D2998" s="11">
        <f t="shared" si="92"/>
        <v>13.52</v>
      </c>
      <c r="F2998" s="802">
        <v>11.74</v>
      </c>
      <c r="G2998" s="802">
        <v>13.52</v>
      </c>
      <c r="H2998" t="b">
        <f t="shared" si="93"/>
        <v>0</v>
      </c>
    </row>
    <row r="2999" spans="1:8" x14ac:dyDescent="0.25">
      <c r="A2999" s="4">
        <v>40921</v>
      </c>
      <c r="B2999" s="8" t="s">
        <v>22007</v>
      </c>
      <c r="C2999" s="4" t="s">
        <v>19145</v>
      </c>
      <c r="D2999" s="11">
        <f t="shared" si="92"/>
        <v>2380.65</v>
      </c>
      <c r="F2999" s="803">
        <v>2064.71</v>
      </c>
      <c r="G2999" s="803">
        <v>2380.65</v>
      </c>
      <c r="H2999" t="b">
        <f t="shared" si="93"/>
        <v>0</v>
      </c>
    </row>
    <row r="3000" spans="1:8" ht="30" x14ac:dyDescent="0.25">
      <c r="A3000" s="6">
        <v>14252</v>
      </c>
      <c r="B3000" s="9" t="s">
        <v>22008</v>
      </c>
      <c r="C3000" s="6" t="s">
        <v>18997</v>
      </c>
      <c r="D3000" s="11">
        <f t="shared" si="92"/>
        <v>2478.77</v>
      </c>
      <c r="F3000" s="802">
        <v>2478.77</v>
      </c>
      <c r="G3000" s="802">
        <v>2478.77</v>
      </c>
      <c r="H3000" t="b">
        <f t="shared" si="93"/>
        <v>1</v>
      </c>
    </row>
    <row r="3001" spans="1:8" ht="30" x14ac:dyDescent="0.25">
      <c r="A3001" s="4">
        <v>730</v>
      </c>
      <c r="B3001" s="8" t="s">
        <v>22009</v>
      </c>
      <c r="C3001" s="4" t="s">
        <v>18997</v>
      </c>
      <c r="D3001" s="11">
        <f t="shared" si="92"/>
        <v>6622.81</v>
      </c>
      <c r="F3001" s="803">
        <v>6622.81</v>
      </c>
      <c r="G3001" s="803">
        <v>6622.81</v>
      </c>
      <c r="H3001" t="b">
        <f t="shared" si="93"/>
        <v>1</v>
      </c>
    </row>
    <row r="3002" spans="1:8" ht="30" x14ac:dyDescent="0.25">
      <c r="A3002" s="6">
        <v>723</v>
      </c>
      <c r="B3002" s="9" t="s">
        <v>22010</v>
      </c>
      <c r="C3002" s="6" t="s">
        <v>18997</v>
      </c>
      <c r="D3002" s="11">
        <f t="shared" si="92"/>
        <v>3291.77</v>
      </c>
      <c r="F3002" s="802">
        <v>3291.77</v>
      </c>
      <c r="G3002" s="802">
        <v>3291.77</v>
      </c>
      <c r="H3002" t="b">
        <f t="shared" si="93"/>
        <v>1</v>
      </c>
    </row>
    <row r="3003" spans="1:8" ht="30" x14ac:dyDescent="0.25">
      <c r="A3003" s="4">
        <v>36502</v>
      </c>
      <c r="B3003" s="8" t="s">
        <v>22011</v>
      </c>
      <c r="C3003" s="4" t="s">
        <v>18997</v>
      </c>
      <c r="D3003" s="11">
        <f t="shared" si="92"/>
        <v>3093.87</v>
      </c>
      <c r="F3003" s="803">
        <v>3093.87</v>
      </c>
      <c r="G3003" s="803">
        <v>3093.87</v>
      </c>
      <c r="H3003" t="b">
        <f t="shared" si="93"/>
        <v>1</v>
      </c>
    </row>
    <row r="3004" spans="1:8" ht="30" x14ac:dyDescent="0.25">
      <c r="A3004" s="6">
        <v>36503</v>
      </c>
      <c r="B3004" s="9" t="s">
        <v>22012</v>
      </c>
      <c r="C3004" s="6" t="s">
        <v>18997</v>
      </c>
      <c r="D3004" s="11">
        <f t="shared" si="92"/>
        <v>3815.11</v>
      </c>
      <c r="F3004" s="802">
        <v>3815.11</v>
      </c>
      <c r="G3004" s="802">
        <v>3815.11</v>
      </c>
      <c r="H3004" t="b">
        <f t="shared" si="93"/>
        <v>1</v>
      </c>
    </row>
    <row r="3005" spans="1:8" x14ac:dyDescent="0.25">
      <c r="A3005" s="4">
        <v>4090</v>
      </c>
      <c r="B3005" s="8" t="s">
        <v>22013</v>
      </c>
      <c r="C3005" s="4" t="s">
        <v>18997</v>
      </c>
      <c r="D3005" s="11">
        <f t="shared" si="92"/>
        <v>1100000</v>
      </c>
      <c r="F3005" s="803">
        <v>1100000</v>
      </c>
      <c r="G3005" s="803">
        <v>1100000</v>
      </c>
      <c r="H3005" t="b">
        <f t="shared" si="93"/>
        <v>1</v>
      </c>
    </row>
    <row r="3006" spans="1:8" x14ac:dyDescent="0.25">
      <c r="A3006" s="6">
        <v>13227</v>
      </c>
      <c r="B3006" s="9" t="s">
        <v>22014</v>
      </c>
      <c r="C3006" s="6" t="s">
        <v>18997</v>
      </c>
      <c r="D3006" s="11">
        <f t="shared" si="92"/>
        <v>1366887.17</v>
      </c>
      <c r="F3006" s="802">
        <v>1366887.17</v>
      </c>
      <c r="G3006" s="802">
        <v>1366887.17</v>
      </c>
      <c r="H3006" t="b">
        <f t="shared" si="93"/>
        <v>1</v>
      </c>
    </row>
    <row r="3007" spans="1:8" x14ac:dyDescent="0.25">
      <c r="A3007" s="4">
        <v>10597</v>
      </c>
      <c r="B3007" s="8" t="s">
        <v>22015</v>
      </c>
      <c r="C3007" s="4" t="s">
        <v>18997</v>
      </c>
      <c r="D3007" s="11">
        <f t="shared" si="92"/>
        <v>1438825.08</v>
      </c>
      <c r="F3007" s="803">
        <v>1438825.08</v>
      </c>
      <c r="G3007" s="803">
        <v>1438825.08</v>
      </c>
      <c r="H3007" t="b">
        <f t="shared" si="93"/>
        <v>1</v>
      </c>
    </row>
    <row r="3008" spans="1:8" x14ac:dyDescent="0.25">
      <c r="A3008" s="6">
        <v>39628</v>
      </c>
      <c r="B3008" s="9" t="s">
        <v>22016</v>
      </c>
      <c r="C3008" s="6" t="s">
        <v>18997</v>
      </c>
      <c r="D3008" s="11">
        <f t="shared" si="92"/>
        <v>4176.5</v>
      </c>
      <c r="F3008" s="802">
        <v>4176.5</v>
      </c>
      <c r="G3008" s="802">
        <v>4176.5</v>
      </c>
      <c r="H3008" t="b">
        <f t="shared" si="93"/>
        <v>1</v>
      </c>
    </row>
    <row r="3009" spans="1:8" x14ac:dyDescent="0.25">
      <c r="A3009" s="4">
        <v>39404</v>
      </c>
      <c r="B3009" s="8" t="s">
        <v>22017</v>
      </c>
      <c r="C3009" s="4" t="s">
        <v>18997</v>
      </c>
      <c r="D3009" s="11">
        <f t="shared" si="92"/>
        <v>2070.9899999999998</v>
      </c>
      <c r="F3009" s="803">
        <v>2070.9899999999998</v>
      </c>
      <c r="G3009" s="803">
        <v>2070.9899999999998</v>
      </c>
      <c r="H3009" t="b">
        <f t="shared" si="93"/>
        <v>1</v>
      </c>
    </row>
    <row r="3010" spans="1:8" x14ac:dyDescent="0.25">
      <c r="A3010" s="6">
        <v>39402</v>
      </c>
      <c r="B3010" s="9" t="s">
        <v>22018</v>
      </c>
      <c r="C3010" s="6" t="s">
        <v>18997</v>
      </c>
      <c r="D3010" s="11">
        <f t="shared" si="92"/>
        <v>1706.1</v>
      </c>
      <c r="F3010" s="802">
        <v>1706.1</v>
      </c>
      <c r="G3010" s="802">
        <v>1706.1</v>
      </c>
      <c r="H3010" t="b">
        <f t="shared" si="93"/>
        <v>1</v>
      </c>
    </row>
    <row r="3011" spans="1:8" x14ac:dyDescent="0.25">
      <c r="A3011" s="4">
        <v>39403</v>
      </c>
      <c r="B3011" s="8" t="s">
        <v>22019</v>
      </c>
      <c r="C3011" s="4" t="s">
        <v>18997</v>
      </c>
      <c r="D3011" s="11">
        <f t="shared" ref="D3011:D3074" si="94">IF($J$2=$F$1,F3011,G3011)</f>
        <v>1668.99</v>
      </c>
      <c r="F3011" s="803">
        <v>1668.99</v>
      </c>
      <c r="G3011" s="803">
        <v>1668.99</v>
      </c>
      <c r="H3011" t="b">
        <f t="shared" ref="H3011:H3074" si="95">F3011=G3011</f>
        <v>1</v>
      </c>
    </row>
    <row r="3012" spans="1:8" x14ac:dyDescent="0.25">
      <c r="A3012" s="6">
        <v>4093</v>
      </c>
      <c r="B3012" s="9" t="s">
        <v>22020</v>
      </c>
      <c r="C3012" s="6" t="s">
        <v>19143</v>
      </c>
      <c r="D3012" s="11">
        <f t="shared" si="94"/>
        <v>25.54</v>
      </c>
      <c r="F3012" s="802">
        <v>22.18</v>
      </c>
      <c r="G3012" s="802">
        <v>25.54</v>
      </c>
      <c r="H3012" t="b">
        <f t="shared" si="95"/>
        <v>0</v>
      </c>
    </row>
    <row r="3013" spans="1:8" x14ac:dyDescent="0.25">
      <c r="A3013" s="4">
        <v>10512</v>
      </c>
      <c r="B3013" s="8" t="s">
        <v>22021</v>
      </c>
      <c r="C3013" s="4" t="s">
        <v>19145</v>
      </c>
      <c r="D3013" s="11">
        <f t="shared" si="94"/>
        <v>4493.91</v>
      </c>
      <c r="F3013" s="803">
        <v>3897.53</v>
      </c>
      <c r="G3013" s="803">
        <v>4493.91</v>
      </c>
      <c r="H3013" t="b">
        <f t="shared" si="95"/>
        <v>0</v>
      </c>
    </row>
    <row r="3014" spans="1:8" x14ac:dyDescent="0.25">
      <c r="A3014" s="6">
        <v>4243</v>
      </c>
      <c r="B3014" s="9" t="s">
        <v>22022</v>
      </c>
      <c r="C3014" s="6" t="s">
        <v>19143</v>
      </c>
      <c r="D3014" s="11">
        <f t="shared" si="94"/>
        <v>17.059999999999999</v>
      </c>
      <c r="F3014" s="802">
        <v>14.82</v>
      </c>
      <c r="G3014" s="802">
        <v>17.059999999999999</v>
      </c>
      <c r="H3014" t="b">
        <f t="shared" si="95"/>
        <v>0</v>
      </c>
    </row>
    <row r="3015" spans="1:8" x14ac:dyDescent="0.25">
      <c r="A3015" s="4">
        <v>20020</v>
      </c>
      <c r="B3015" s="8" t="s">
        <v>22023</v>
      </c>
      <c r="C3015" s="4" t="s">
        <v>19143</v>
      </c>
      <c r="D3015" s="11">
        <f t="shared" si="94"/>
        <v>26.53</v>
      </c>
      <c r="F3015" s="803">
        <v>23.04</v>
      </c>
      <c r="G3015" s="803">
        <v>26.53</v>
      </c>
      <c r="H3015" t="b">
        <f t="shared" si="95"/>
        <v>0</v>
      </c>
    </row>
    <row r="3016" spans="1:8" x14ac:dyDescent="0.25">
      <c r="A3016" s="6">
        <v>41038</v>
      </c>
      <c r="B3016" s="9" t="s">
        <v>22024</v>
      </c>
      <c r="C3016" s="6" t="s">
        <v>19145</v>
      </c>
      <c r="D3016" s="11">
        <f t="shared" si="94"/>
        <v>4670.1000000000004</v>
      </c>
      <c r="F3016" s="802">
        <v>4050.33</v>
      </c>
      <c r="G3016" s="802">
        <v>4670.1000000000004</v>
      </c>
      <c r="H3016" t="b">
        <f t="shared" si="95"/>
        <v>0</v>
      </c>
    </row>
    <row r="3017" spans="1:8" x14ac:dyDescent="0.25">
      <c r="A3017" s="4">
        <v>4094</v>
      </c>
      <c r="B3017" s="8" t="s">
        <v>22025</v>
      </c>
      <c r="C3017" s="4" t="s">
        <v>19143</v>
      </c>
      <c r="D3017" s="11">
        <f t="shared" si="94"/>
        <v>31.77</v>
      </c>
      <c r="F3017" s="803">
        <v>27.59</v>
      </c>
      <c r="G3017" s="803">
        <v>31.77</v>
      </c>
      <c r="H3017" t="b">
        <f t="shared" si="95"/>
        <v>0</v>
      </c>
    </row>
    <row r="3018" spans="1:8" x14ac:dyDescent="0.25">
      <c r="A3018" s="6">
        <v>40988</v>
      </c>
      <c r="B3018" s="9" t="s">
        <v>22026</v>
      </c>
      <c r="C3018" s="6" t="s">
        <v>19145</v>
      </c>
      <c r="D3018" s="11">
        <f t="shared" si="94"/>
        <v>5589.62</v>
      </c>
      <c r="F3018" s="802">
        <v>4847.83</v>
      </c>
      <c r="G3018" s="802">
        <v>5589.62</v>
      </c>
      <c r="H3018" t="b">
        <f t="shared" si="95"/>
        <v>0</v>
      </c>
    </row>
    <row r="3019" spans="1:8" x14ac:dyDescent="0.25">
      <c r="A3019" s="4">
        <v>4095</v>
      </c>
      <c r="B3019" s="8" t="s">
        <v>22027</v>
      </c>
      <c r="C3019" s="4" t="s">
        <v>19143</v>
      </c>
      <c r="D3019" s="11">
        <f t="shared" si="94"/>
        <v>21.26</v>
      </c>
      <c r="F3019" s="803">
        <v>18.46</v>
      </c>
      <c r="G3019" s="803">
        <v>21.26</v>
      </c>
      <c r="H3019" t="b">
        <f t="shared" si="95"/>
        <v>0</v>
      </c>
    </row>
    <row r="3020" spans="1:8" x14ac:dyDescent="0.25">
      <c r="A3020" s="6">
        <v>40990</v>
      </c>
      <c r="B3020" s="9" t="s">
        <v>22028</v>
      </c>
      <c r="C3020" s="6" t="s">
        <v>19145</v>
      </c>
      <c r="D3020" s="11">
        <f t="shared" si="94"/>
        <v>3743.31</v>
      </c>
      <c r="F3020" s="802">
        <v>3246.54</v>
      </c>
      <c r="G3020" s="802">
        <v>3743.31</v>
      </c>
      <c r="H3020" t="b">
        <f t="shared" si="95"/>
        <v>0</v>
      </c>
    </row>
    <row r="3021" spans="1:8" x14ac:dyDescent="0.25">
      <c r="A3021" s="4">
        <v>4096</v>
      </c>
      <c r="B3021" s="8" t="s">
        <v>22029</v>
      </c>
      <c r="C3021" s="4" t="s">
        <v>19143</v>
      </c>
      <c r="D3021" s="11">
        <f t="shared" si="94"/>
        <v>28.75</v>
      </c>
      <c r="F3021" s="803">
        <v>24.97</v>
      </c>
      <c r="G3021" s="803">
        <v>28.75</v>
      </c>
      <c r="H3021" t="b">
        <f t="shared" si="95"/>
        <v>0</v>
      </c>
    </row>
    <row r="3022" spans="1:8" x14ac:dyDescent="0.25">
      <c r="A3022" s="6">
        <v>40992</v>
      </c>
      <c r="B3022" s="9" t="s">
        <v>22030</v>
      </c>
      <c r="C3022" s="6" t="s">
        <v>19145</v>
      </c>
      <c r="D3022" s="11">
        <f t="shared" si="94"/>
        <v>5059.66</v>
      </c>
      <c r="F3022" s="802">
        <v>4388.2</v>
      </c>
      <c r="G3022" s="802">
        <v>5059.66</v>
      </c>
      <c r="H3022" t="b">
        <f t="shared" si="95"/>
        <v>0</v>
      </c>
    </row>
    <row r="3023" spans="1:8" x14ac:dyDescent="0.25">
      <c r="A3023" s="4">
        <v>4114</v>
      </c>
      <c r="B3023" s="8" t="s">
        <v>22031</v>
      </c>
      <c r="C3023" s="4" t="s">
        <v>18997</v>
      </c>
      <c r="D3023" s="11">
        <f t="shared" si="94"/>
        <v>92.71</v>
      </c>
      <c r="F3023" s="803">
        <v>92.71</v>
      </c>
      <c r="G3023" s="803">
        <v>92.71</v>
      </c>
      <c r="H3023" t="b">
        <f t="shared" si="95"/>
        <v>1</v>
      </c>
    </row>
    <row r="3024" spans="1:8" x14ac:dyDescent="0.25">
      <c r="A3024" s="6">
        <v>36797</v>
      </c>
      <c r="B3024" s="9" t="s">
        <v>22032</v>
      </c>
      <c r="C3024" s="6" t="s">
        <v>18997</v>
      </c>
      <c r="D3024" s="11">
        <f t="shared" si="94"/>
        <v>82.54</v>
      </c>
      <c r="F3024" s="802">
        <v>82.54</v>
      </c>
      <c r="G3024" s="802">
        <v>82.54</v>
      </c>
      <c r="H3024" t="b">
        <f t="shared" si="95"/>
        <v>1</v>
      </c>
    </row>
    <row r="3025" spans="1:8" x14ac:dyDescent="0.25">
      <c r="A3025" s="4">
        <v>4107</v>
      </c>
      <c r="B3025" s="8" t="s">
        <v>22033</v>
      </c>
      <c r="C3025" s="4" t="s">
        <v>18997</v>
      </c>
      <c r="D3025" s="11">
        <f t="shared" si="94"/>
        <v>77.83</v>
      </c>
      <c r="F3025" s="803">
        <v>77.83</v>
      </c>
      <c r="G3025" s="803">
        <v>77.83</v>
      </c>
      <c r="H3025" t="b">
        <f t="shared" si="95"/>
        <v>1</v>
      </c>
    </row>
    <row r="3026" spans="1:8" x14ac:dyDescent="0.25">
      <c r="A3026" s="6">
        <v>4102</v>
      </c>
      <c r="B3026" s="9" t="s">
        <v>22034</v>
      </c>
      <c r="C3026" s="6" t="s">
        <v>18997</v>
      </c>
      <c r="D3026" s="11">
        <f t="shared" si="94"/>
        <v>95</v>
      </c>
      <c r="F3026" s="802">
        <v>95</v>
      </c>
      <c r="G3026" s="802">
        <v>95</v>
      </c>
      <c r="H3026" t="b">
        <f t="shared" si="95"/>
        <v>1</v>
      </c>
    </row>
    <row r="3027" spans="1:8" x14ac:dyDescent="0.25">
      <c r="A3027" s="4">
        <v>36799</v>
      </c>
      <c r="B3027" s="8" t="s">
        <v>22035</v>
      </c>
      <c r="C3027" s="4" t="s">
        <v>18997</v>
      </c>
      <c r="D3027" s="11">
        <f t="shared" si="94"/>
        <v>80.12</v>
      </c>
      <c r="F3027" s="803">
        <v>80.12</v>
      </c>
      <c r="G3027" s="803">
        <v>80.12</v>
      </c>
      <c r="H3027" t="b">
        <f t="shared" si="95"/>
        <v>1</v>
      </c>
    </row>
    <row r="3028" spans="1:8" x14ac:dyDescent="0.25">
      <c r="A3028" s="6">
        <v>2747</v>
      </c>
      <c r="B3028" s="9" t="s">
        <v>22036</v>
      </c>
      <c r="C3028" s="6" t="s">
        <v>1349</v>
      </c>
      <c r="D3028" s="11">
        <f t="shared" si="94"/>
        <v>38.770000000000003</v>
      </c>
      <c r="F3028" s="802">
        <v>38.770000000000003</v>
      </c>
      <c r="G3028" s="802">
        <v>38.770000000000003</v>
      </c>
      <c r="H3028" t="b">
        <f t="shared" si="95"/>
        <v>1</v>
      </c>
    </row>
    <row r="3029" spans="1:8" x14ac:dyDescent="0.25">
      <c r="A3029" s="4">
        <v>21138</v>
      </c>
      <c r="B3029" s="8" t="s">
        <v>22037</v>
      </c>
      <c r="C3029" s="4" t="s">
        <v>1349</v>
      </c>
      <c r="D3029" s="11">
        <f t="shared" si="94"/>
        <v>12.29</v>
      </c>
      <c r="F3029" s="803">
        <v>12.29</v>
      </c>
      <c r="G3029" s="803">
        <v>12.29</v>
      </c>
      <c r="H3029" t="b">
        <f t="shared" si="95"/>
        <v>1</v>
      </c>
    </row>
    <row r="3030" spans="1:8" x14ac:dyDescent="0.25">
      <c r="A3030" s="6">
        <v>10826</v>
      </c>
      <c r="B3030" s="9" t="s">
        <v>22038</v>
      </c>
      <c r="C3030" s="6" t="s">
        <v>18997</v>
      </c>
      <c r="D3030" s="11">
        <f t="shared" si="94"/>
        <v>129.31</v>
      </c>
      <c r="F3030" s="802">
        <v>129.31</v>
      </c>
      <c r="G3030" s="802">
        <v>129.31</v>
      </c>
      <c r="H3030" t="b">
        <f t="shared" si="95"/>
        <v>1</v>
      </c>
    </row>
    <row r="3031" spans="1:8" x14ac:dyDescent="0.25">
      <c r="A3031" s="4">
        <v>365</v>
      </c>
      <c r="B3031" s="8" t="s">
        <v>22039</v>
      </c>
      <c r="C3031" s="4" t="s">
        <v>18997</v>
      </c>
      <c r="D3031" s="11">
        <f t="shared" si="94"/>
        <v>80.17</v>
      </c>
      <c r="F3031" s="803">
        <v>80.17</v>
      </c>
      <c r="G3031" s="803">
        <v>80.17</v>
      </c>
      <c r="H3031" t="b">
        <f t="shared" si="95"/>
        <v>1</v>
      </c>
    </row>
    <row r="3032" spans="1:8" x14ac:dyDescent="0.25">
      <c r="A3032" s="6">
        <v>38639</v>
      </c>
      <c r="B3032" s="9" t="s">
        <v>22040</v>
      </c>
      <c r="C3032" s="6" t="s">
        <v>18997</v>
      </c>
      <c r="D3032" s="11">
        <f t="shared" si="94"/>
        <v>310.33999999999997</v>
      </c>
      <c r="F3032" s="802">
        <v>310.33999999999997</v>
      </c>
      <c r="G3032" s="802">
        <v>310.33999999999997</v>
      </c>
      <c r="H3032" t="b">
        <f t="shared" si="95"/>
        <v>1</v>
      </c>
    </row>
    <row r="3033" spans="1:8" x14ac:dyDescent="0.25">
      <c r="A3033" s="4">
        <v>38640</v>
      </c>
      <c r="B3033" s="8" t="s">
        <v>22041</v>
      </c>
      <c r="C3033" s="4" t="s">
        <v>18997</v>
      </c>
      <c r="D3033" s="11">
        <f t="shared" si="94"/>
        <v>4.6500000000000004</v>
      </c>
      <c r="F3033" s="803">
        <v>4.6500000000000004</v>
      </c>
      <c r="G3033" s="803">
        <v>4.6500000000000004</v>
      </c>
      <c r="H3033" t="b">
        <f t="shared" si="95"/>
        <v>1</v>
      </c>
    </row>
    <row r="3034" spans="1:8" x14ac:dyDescent="0.25">
      <c r="A3034" s="6">
        <v>358</v>
      </c>
      <c r="B3034" s="9" t="s">
        <v>22042</v>
      </c>
      <c r="C3034" s="6" t="s">
        <v>18997</v>
      </c>
      <c r="D3034" s="11">
        <f t="shared" si="94"/>
        <v>95.68</v>
      </c>
      <c r="F3034" s="802">
        <v>95.68</v>
      </c>
      <c r="G3034" s="802">
        <v>95.68</v>
      </c>
      <c r="H3034" t="b">
        <f t="shared" si="95"/>
        <v>1</v>
      </c>
    </row>
    <row r="3035" spans="1:8" x14ac:dyDescent="0.25">
      <c r="A3035" s="4">
        <v>359</v>
      </c>
      <c r="B3035" s="8" t="s">
        <v>22043</v>
      </c>
      <c r="C3035" s="4" t="s">
        <v>18997</v>
      </c>
      <c r="D3035" s="11">
        <f t="shared" si="94"/>
        <v>196.55</v>
      </c>
      <c r="F3035" s="803">
        <v>196.55</v>
      </c>
      <c r="G3035" s="803">
        <v>196.55</v>
      </c>
      <c r="H3035" t="b">
        <f t="shared" si="95"/>
        <v>1</v>
      </c>
    </row>
    <row r="3036" spans="1:8" x14ac:dyDescent="0.25">
      <c r="A3036" s="6">
        <v>38641</v>
      </c>
      <c r="B3036" s="9" t="s">
        <v>22044</v>
      </c>
      <c r="C3036" s="6" t="s">
        <v>18997</v>
      </c>
      <c r="D3036" s="11">
        <f t="shared" si="94"/>
        <v>193.96</v>
      </c>
      <c r="F3036" s="802">
        <v>193.96</v>
      </c>
      <c r="G3036" s="802">
        <v>193.96</v>
      </c>
      <c r="H3036" t="b">
        <f t="shared" si="95"/>
        <v>1</v>
      </c>
    </row>
    <row r="3037" spans="1:8" x14ac:dyDescent="0.25">
      <c r="A3037" s="4">
        <v>360</v>
      </c>
      <c r="B3037" s="8" t="s">
        <v>22045</v>
      </c>
      <c r="C3037" s="4" t="s">
        <v>18997</v>
      </c>
      <c r="D3037" s="11">
        <f t="shared" si="94"/>
        <v>4.5</v>
      </c>
      <c r="F3037" s="803">
        <v>4.5</v>
      </c>
      <c r="G3037" s="803">
        <v>4.5</v>
      </c>
      <c r="H3037" t="b">
        <f t="shared" si="95"/>
        <v>1</v>
      </c>
    </row>
    <row r="3038" spans="1:8" ht="30" x14ac:dyDescent="0.25">
      <c r="A3038" s="6">
        <v>42430</v>
      </c>
      <c r="B3038" s="9" t="s">
        <v>22046</v>
      </c>
      <c r="C3038" s="6" t="s">
        <v>18997</v>
      </c>
      <c r="D3038" s="11">
        <f t="shared" si="94"/>
        <v>6434.22</v>
      </c>
      <c r="F3038" s="802">
        <v>6434.22</v>
      </c>
      <c r="G3038" s="802">
        <v>6434.22</v>
      </c>
      <c r="H3038" t="b">
        <f t="shared" si="95"/>
        <v>1</v>
      </c>
    </row>
    <row r="3039" spans="1:8" x14ac:dyDescent="0.25">
      <c r="A3039" s="4">
        <v>4209</v>
      </c>
      <c r="B3039" s="8" t="s">
        <v>22047</v>
      </c>
      <c r="C3039" s="4" t="s">
        <v>18997</v>
      </c>
      <c r="D3039" s="11">
        <f t="shared" si="94"/>
        <v>18.34</v>
      </c>
      <c r="F3039" s="803">
        <v>18.34</v>
      </c>
      <c r="G3039" s="803">
        <v>18.34</v>
      </c>
      <c r="H3039" t="b">
        <f t="shared" si="95"/>
        <v>1</v>
      </c>
    </row>
    <row r="3040" spans="1:8" x14ac:dyDescent="0.25">
      <c r="A3040" s="6">
        <v>4180</v>
      </c>
      <c r="B3040" s="9" t="s">
        <v>22048</v>
      </c>
      <c r="C3040" s="6" t="s">
        <v>18997</v>
      </c>
      <c r="D3040" s="11">
        <f t="shared" si="94"/>
        <v>13.81</v>
      </c>
      <c r="F3040" s="802">
        <v>13.81</v>
      </c>
      <c r="G3040" s="802">
        <v>13.81</v>
      </c>
      <c r="H3040" t="b">
        <f t="shared" si="95"/>
        <v>1</v>
      </c>
    </row>
    <row r="3041" spans="1:8" x14ac:dyDescent="0.25">
      <c r="A3041" s="4">
        <v>4177</v>
      </c>
      <c r="B3041" s="8" t="s">
        <v>22049</v>
      </c>
      <c r="C3041" s="4" t="s">
        <v>18997</v>
      </c>
      <c r="D3041" s="11">
        <f t="shared" si="94"/>
        <v>4.58</v>
      </c>
      <c r="F3041" s="803">
        <v>4.58</v>
      </c>
      <c r="G3041" s="803">
        <v>4.58</v>
      </c>
      <c r="H3041" t="b">
        <f t="shared" si="95"/>
        <v>1</v>
      </c>
    </row>
    <row r="3042" spans="1:8" x14ac:dyDescent="0.25">
      <c r="A3042" s="6">
        <v>4179</v>
      </c>
      <c r="B3042" s="9" t="s">
        <v>22050</v>
      </c>
      <c r="C3042" s="6" t="s">
        <v>18997</v>
      </c>
      <c r="D3042" s="11">
        <f t="shared" si="94"/>
        <v>9.3800000000000008</v>
      </c>
      <c r="F3042" s="802">
        <v>9.3800000000000008</v>
      </c>
      <c r="G3042" s="802">
        <v>9.3800000000000008</v>
      </c>
      <c r="H3042" t="b">
        <f t="shared" si="95"/>
        <v>1</v>
      </c>
    </row>
    <row r="3043" spans="1:8" x14ac:dyDescent="0.25">
      <c r="A3043" s="4">
        <v>4208</v>
      </c>
      <c r="B3043" s="8" t="s">
        <v>22051</v>
      </c>
      <c r="C3043" s="4" t="s">
        <v>18997</v>
      </c>
      <c r="D3043" s="11">
        <f t="shared" si="94"/>
        <v>43.66</v>
      </c>
      <c r="F3043" s="803">
        <v>43.66</v>
      </c>
      <c r="G3043" s="803">
        <v>43.66</v>
      </c>
      <c r="H3043" t="b">
        <f t="shared" si="95"/>
        <v>1</v>
      </c>
    </row>
    <row r="3044" spans="1:8" x14ac:dyDescent="0.25">
      <c r="A3044" s="6">
        <v>4181</v>
      </c>
      <c r="B3044" s="9" t="s">
        <v>22052</v>
      </c>
      <c r="C3044" s="6" t="s">
        <v>18997</v>
      </c>
      <c r="D3044" s="11">
        <f t="shared" si="94"/>
        <v>28.52</v>
      </c>
      <c r="F3044" s="802">
        <v>28.52</v>
      </c>
      <c r="G3044" s="802">
        <v>28.52</v>
      </c>
      <c r="H3044" t="b">
        <f t="shared" si="95"/>
        <v>1</v>
      </c>
    </row>
    <row r="3045" spans="1:8" x14ac:dyDescent="0.25">
      <c r="A3045" s="4">
        <v>4178</v>
      </c>
      <c r="B3045" s="8" t="s">
        <v>22053</v>
      </c>
      <c r="C3045" s="4" t="s">
        <v>18997</v>
      </c>
      <c r="D3045" s="11">
        <f t="shared" si="94"/>
        <v>6.35</v>
      </c>
      <c r="F3045" s="803">
        <v>6.35</v>
      </c>
      <c r="G3045" s="803">
        <v>6.35</v>
      </c>
      <c r="H3045" t="b">
        <f t="shared" si="95"/>
        <v>1</v>
      </c>
    </row>
    <row r="3046" spans="1:8" x14ac:dyDescent="0.25">
      <c r="A3046" s="6">
        <v>4182</v>
      </c>
      <c r="B3046" s="9" t="s">
        <v>22054</v>
      </c>
      <c r="C3046" s="6" t="s">
        <v>18997</v>
      </c>
      <c r="D3046" s="11">
        <f t="shared" si="94"/>
        <v>71.02</v>
      </c>
      <c r="F3046" s="802">
        <v>71.02</v>
      </c>
      <c r="G3046" s="802">
        <v>71.02</v>
      </c>
      <c r="H3046" t="b">
        <f t="shared" si="95"/>
        <v>1</v>
      </c>
    </row>
    <row r="3047" spans="1:8" x14ac:dyDescent="0.25">
      <c r="A3047" s="4">
        <v>4183</v>
      </c>
      <c r="B3047" s="8" t="s">
        <v>22055</v>
      </c>
      <c r="C3047" s="4" t="s">
        <v>18997</v>
      </c>
      <c r="D3047" s="11">
        <f t="shared" si="94"/>
        <v>114.34</v>
      </c>
      <c r="F3047" s="803">
        <v>114.34</v>
      </c>
      <c r="G3047" s="803">
        <v>114.34</v>
      </c>
      <c r="H3047" t="b">
        <f t="shared" si="95"/>
        <v>1</v>
      </c>
    </row>
    <row r="3048" spans="1:8" x14ac:dyDescent="0.25">
      <c r="A3048" s="6">
        <v>4184</v>
      </c>
      <c r="B3048" s="9" t="s">
        <v>22056</v>
      </c>
      <c r="C3048" s="6" t="s">
        <v>18997</v>
      </c>
      <c r="D3048" s="11">
        <f t="shared" si="94"/>
        <v>252.4</v>
      </c>
      <c r="F3048" s="802">
        <v>252.4</v>
      </c>
      <c r="G3048" s="802">
        <v>252.4</v>
      </c>
      <c r="H3048" t="b">
        <f t="shared" si="95"/>
        <v>1</v>
      </c>
    </row>
    <row r="3049" spans="1:8" x14ac:dyDescent="0.25">
      <c r="A3049" s="4">
        <v>4185</v>
      </c>
      <c r="B3049" s="8" t="s">
        <v>22057</v>
      </c>
      <c r="C3049" s="4" t="s">
        <v>18997</v>
      </c>
      <c r="D3049" s="11">
        <f t="shared" si="94"/>
        <v>419.38</v>
      </c>
      <c r="F3049" s="803">
        <v>419.38</v>
      </c>
      <c r="G3049" s="803">
        <v>419.38</v>
      </c>
      <c r="H3049" t="b">
        <f t="shared" si="95"/>
        <v>1</v>
      </c>
    </row>
    <row r="3050" spans="1:8" x14ac:dyDescent="0.25">
      <c r="A3050" s="6">
        <v>4205</v>
      </c>
      <c r="B3050" s="9" t="s">
        <v>22058</v>
      </c>
      <c r="C3050" s="6" t="s">
        <v>18997</v>
      </c>
      <c r="D3050" s="11">
        <f t="shared" si="94"/>
        <v>24.22</v>
      </c>
      <c r="F3050" s="802">
        <v>24.22</v>
      </c>
      <c r="G3050" s="802">
        <v>24.22</v>
      </c>
      <c r="H3050" t="b">
        <f t="shared" si="95"/>
        <v>1</v>
      </c>
    </row>
    <row r="3051" spans="1:8" x14ac:dyDescent="0.25">
      <c r="A3051" s="4">
        <v>4192</v>
      </c>
      <c r="B3051" s="8" t="s">
        <v>22059</v>
      </c>
      <c r="C3051" s="4" t="s">
        <v>18997</v>
      </c>
      <c r="D3051" s="11">
        <f t="shared" si="94"/>
        <v>24.22</v>
      </c>
      <c r="F3051" s="803">
        <v>24.22</v>
      </c>
      <c r="G3051" s="803">
        <v>24.22</v>
      </c>
      <c r="H3051" t="b">
        <f t="shared" si="95"/>
        <v>1</v>
      </c>
    </row>
    <row r="3052" spans="1:8" x14ac:dyDescent="0.25">
      <c r="A3052" s="6">
        <v>4191</v>
      </c>
      <c r="B3052" s="9" t="s">
        <v>22060</v>
      </c>
      <c r="C3052" s="6" t="s">
        <v>18997</v>
      </c>
      <c r="D3052" s="11">
        <f t="shared" si="94"/>
        <v>24.22</v>
      </c>
      <c r="F3052" s="802">
        <v>24.22</v>
      </c>
      <c r="G3052" s="802">
        <v>24.22</v>
      </c>
      <c r="H3052" t="b">
        <f t="shared" si="95"/>
        <v>1</v>
      </c>
    </row>
    <row r="3053" spans="1:8" x14ac:dyDescent="0.25">
      <c r="A3053" s="4">
        <v>4207</v>
      </c>
      <c r="B3053" s="8" t="s">
        <v>22061</v>
      </c>
      <c r="C3053" s="4" t="s">
        <v>18997</v>
      </c>
      <c r="D3053" s="11">
        <f t="shared" si="94"/>
        <v>19.489999999999998</v>
      </c>
      <c r="F3053" s="803">
        <v>19.489999999999998</v>
      </c>
      <c r="G3053" s="803">
        <v>19.489999999999998</v>
      </c>
      <c r="H3053" t="b">
        <f t="shared" si="95"/>
        <v>1</v>
      </c>
    </row>
    <row r="3054" spans="1:8" x14ac:dyDescent="0.25">
      <c r="A3054" s="6">
        <v>4206</v>
      </c>
      <c r="B3054" s="9" t="s">
        <v>22062</v>
      </c>
      <c r="C3054" s="6" t="s">
        <v>18997</v>
      </c>
      <c r="D3054" s="11">
        <f t="shared" si="94"/>
        <v>18.920000000000002</v>
      </c>
      <c r="F3054" s="802">
        <v>18.920000000000002</v>
      </c>
      <c r="G3054" s="802">
        <v>18.920000000000002</v>
      </c>
      <c r="H3054" t="b">
        <f t="shared" si="95"/>
        <v>1</v>
      </c>
    </row>
    <row r="3055" spans="1:8" x14ac:dyDescent="0.25">
      <c r="A3055" s="4">
        <v>4190</v>
      </c>
      <c r="B3055" s="8" t="s">
        <v>22063</v>
      </c>
      <c r="C3055" s="4" t="s">
        <v>18997</v>
      </c>
      <c r="D3055" s="11">
        <f t="shared" si="94"/>
        <v>18.920000000000002</v>
      </c>
      <c r="F3055" s="803">
        <v>18.920000000000002</v>
      </c>
      <c r="G3055" s="803">
        <v>18.920000000000002</v>
      </c>
      <c r="H3055" t="b">
        <f t="shared" si="95"/>
        <v>1</v>
      </c>
    </row>
    <row r="3056" spans="1:8" x14ac:dyDescent="0.25">
      <c r="A3056" s="6">
        <v>4186</v>
      </c>
      <c r="B3056" s="9" t="s">
        <v>22064</v>
      </c>
      <c r="C3056" s="6" t="s">
        <v>18997</v>
      </c>
      <c r="D3056" s="11">
        <f t="shared" si="94"/>
        <v>5.59</v>
      </c>
      <c r="F3056" s="802">
        <v>5.59</v>
      </c>
      <c r="G3056" s="802">
        <v>5.59</v>
      </c>
      <c r="H3056" t="b">
        <f t="shared" si="95"/>
        <v>1</v>
      </c>
    </row>
    <row r="3057" spans="1:8" x14ac:dyDescent="0.25">
      <c r="A3057" s="4">
        <v>4188</v>
      </c>
      <c r="B3057" s="8" t="s">
        <v>22065</v>
      </c>
      <c r="C3057" s="4" t="s">
        <v>18997</v>
      </c>
      <c r="D3057" s="11">
        <f t="shared" si="94"/>
        <v>11.42</v>
      </c>
      <c r="F3057" s="803">
        <v>11.42</v>
      </c>
      <c r="G3057" s="803">
        <v>11.42</v>
      </c>
      <c r="H3057" t="b">
        <f t="shared" si="95"/>
        <v>1</v>
      </c>
    </row>
    <row r="3058" spans="1:8" x14ac:dyDescent="0.25">
      <c r="A3058" s="6">
        <v>4189</v>
      </c>
      <c r="B3058" s="9" t="s">
        <v>22066</v>
      </c>
      <c r="C3058" s="6" t="s">
        <v>18997</v>
      </c>
      <c r="D3058" s="11">
        <f t="shared" si="94"/>
        <v>11.42</v>
      </c>
      <c r="F3058" s="802">
        <v>11.42</v>
      </c>
      <c r="G3058" s="802">
        <v>11.42</v>
      </c>
      <c r="H3058" t="b">
        <f t="shared" si="95"/>
        <v>1</v>
      </c>
    </row>
    <row r="3059" spans="1:8" x14ac:dyDescent="0.25">
      <c r="A3059" s="4">
        <v>4197</v>
      </c>
      <c r="B3059" s="8" t="s">
        <v>22067</v>
      </c>
      <c r="C3059" s="4" t="s">
        <v>18997</v>
      </c>
      <c r="D3059" s="11">
        <f t="shared" si="94"/>
        <v>60.47</v>
      </c>
      <c r="F3059" s="803">
        <v>60.47</v>
      </c>
      <c r="G3059" s="803">
        <v>60.47</v>
      </c>
      <c r="H3059" t="b">
        <f t="shared" si="95"/>
        <v>1</v>
      </c>
    </row>
    <row r="3060" spans="1:8" x14ac:dyDescent="0.25">
      <c r="A3060" s="6">
        <v>4194</v>
      </c>
      <c r="B3060" s="9" t="s">
        <v>22068</v>
      </c>
      <c r="C3060" s="6" t="s">
        <v>18997</v>
      </c>
      <c r="D3060" s="11">
        <f t="shared" si="94"/>
        <v>36.54</v>
      </c>
      <c r="F3060" s="802">
        <v>36.54</v>
      </c>
      <c r="G3060" s="802">
        <v>36.54</v>
      </c>
      <c r="H3060" t="b">
        <f t="shared" si="95"/>
        <v>1</v>
      </c>
    </row>
    <row r="3061" spans="1:8" x14ac:dyDescent="0.25">
      <c r="A3061" s="4">
        <v>4193</v>
      </c>
      <c r="B3061" s="8" t="s">
        <v>22069</v>
      </c>
      <c r="C3061" s="4" t="s">
        <v>18997</v>
      </c>
      <c r="D3061" s="11">
        <f t="shared" si="94"/>
        <v>36.54</v>
      </c>
      <c r="F3061" s="803">
        <v>36.54</v>
      </c>
      <c r="G3061" s="803">
        <v>36.54</v>
      </c>
      <c r="H3061" t="b">
        <f t="shared" si="95"/>
        <v>1</v>
      </c>
    </row>
    <row r="3062" spans="1:8" x14ac:dyDescent="0.25">
      <c r="A3062" s="6">
        <v>4204</v>
      </c>
      <c r="B3062" s="9" t="s">
        <v>22070</v>
      </c>
      <c r="C3062" s="6" t="s">
        <v>18997</v>
      </c>
      <c r="D3062" s="11">
        <f t="shared" si="94"/>
        <v>36.54</v>
      </c>
      <c r="F3062" s="802">
        <v>36.54</v>
      </c>
      <c r="G3062" s="802">
        <v>36.54</v>
      </c>
      <c r="H3062" t="b">
        <f t="shared" si="95"/>
        <v>1</v>
      </c>
    </row>
    <row r="3063" spans="1:8" x14ac:dyDescent="0.25">
      <c r="A3063" s="4">
        <v>4187</v>
      </c>
      <c r="B3063" s="8" t="s">
        <v>22071</v>
      </c>
      <c r="C3063" s="4" t="s">
        <v>18997</v>
      </c>
      <c r="D3063" s="11">
        <f t="shared" si="94"/>
        <v>7.28</v>
      </c>
      <c r="F3063" s="803">
        <v>7.28</v>
      </c>
      <c r="G3063" s="803">
        <v>7.28</v>
      </c>
      <c r="H3063" t="b">
        <f t="shared" si="95"/>
        <v>1</v>
      </c>
    </row>
    <row r="3064" spans="1:8" x14ac:dyDescent="0.25">
      <c r="A3064" s="6">
        <v>4202</v>
      </c>
      <c r="B3064" s="9" t="s">
        <v>22072</v>
      </c>
      <c r="C3064" s="6" t="s">
        <v>18997</v>
      </c>
      <c r="D3064" s="11">
        <f t="shared" si="94"/>
        <v>110.44</v>
      </c>
      <c r="F3064" s="802">
        <v>110.44</v>
      </c>
      <c r="G3064" s="802">
        <v>110.44</v>
      </c>
      <c r="H3064" t="b">
        <f t="shared" si="95"/>
        <v>1</v>
      </c>
    </row>
    <row r="3065" spans="1:8" x14ac:dyDescent="0.25">
      <c r="A3065" s="4">
        <v>4203</v>
      </c>
      <c r="B3065" s="8" t="s">
        <v>22073</v>
      </c>
      <c r="C3065" s="4" t="s">
        <v>18997</v>
      </c>
      <c r="D3065" s="11">
        <f t="shared" si="94"/>
        <v>97.54</v>
      </c>
      <c r="F3065" s="803">
        <v>97.54</v>
      </c>
      <c r="G3065" s="803">
        <v>97.54</v>
      </c>
      <c r="H3065" t="b">
        <f t="shared" si="95"/>
        <v>1</v>
      </c>
    </row>
    <row r="3066" spans="1:8" x14ac:dyDescent="0.25">
      <c r="A3066" s="6">
        <v>40368</v>
      </c>
      <c r="B3066" s="9" t="s">
        <v>22074</v>
      </c>
      <c r="C3066" s="6" t="s">
        <v>18997</v>
      </c>
      <c r="D3066" s="11">
        <f t="shared" si="94"/>
        <v>56.02</v>
      </c>
      <c r="F3066" s="802">
        <v>56.02</v>
      </c>
      <c r="G3066" s="802">
        <v>56.02</v>
      </c>
      <c r="H3066" t="b">
        <f t="shared" si="95"/>
        <v>1</v>
      </c>
    </row>
    <row r="3067" spans="1:8" x14ac:dyDescent="0.25">
      <c r="A3067" s="4">
        <v>40365</v>
      </c>
      <c r="B3067" s="8" t="s">
        <v>22075</v>
      </c>
      <c r="C3067" s="4" t="s">
        <v>18997</v>
      </c>
      <c r="D3067" s="11">
        <f t="shared" si="94"/>
        <v>37.79</v>
      </c>
      <c r="F3067" s="803">
        <v>37.79</v>
      </c>
      <c r="G3067" s="803">
        <v>37.79</v>
      </c>
      <c r="H3067" t="b">
        <f t="shared" si="95"/>
        <v>1</v>
      </c>
    </row>
    <row r="3068" spans="1:8" x14ac:dyDescent="0.25">
      <c r="A3068" s="6">
        <v>40356</v>
      </c>
      <c r="B3068" s="9" t="s">
        <v>22076</v>
      </c>
      <c r="C3068" s="6" t="s">
        <v>18997</v>
      </c>
      <c r="D3068" s="11">
        <f t="shared" si="94"/>
        <v>12.91</v>
      </c>
      <c r="F3068" s="802">
        <v>12.91</v>
      </c>
      <c r="G3068" s="802">
        <v>12.91</v>
      </c>
      <c r="H3068" t="b">
        <f t="shared" si="95"/>
        <v>1</v>
      </c>
    </row>
    <row r="3069" spans="1:8" x14ac:dyDescent="0.25">
      <c r="A3069" s="4">
        <v>40362</v>
      </c>
      <c r="B3069" s="8" t="s">
        <v>22077</v>
      </c>
      <c r="C3069" s="4" t="s">
        <v>18997</v>
      </c>
      <c r="D3069" s="11">
        <f t="shared" si="94"/>
        <v>25.03</v>
      </c>
      <c r="F3069" s="803">
        <v>25.03</v>
      </c>
      <c r="G3069" s="803">
        <v>25.03</v>
      </c>
      <c r="H3069" t="b">
        <f t="shared" si="95"/>
        <v>1</v>
      </c>
    </row>
    <row r="3070" spans="1:8" x14ac:dyDescent="0.25">
      <c r="A3070" s="6">
        <v>40374</v>
      </c>
      <c r="B3070" s="9" t="s">
        <v>22078</v>
      </c>
      <c r="C3070" s="6" t="s">
        <v>18997</v>
      </c>
      <c r="D3070" s="11">
        <f t="shared" si="94"/>
        <v>146.41</v>
      </c>
      <c r="F3070" s="802">
        <v>146.41</v>
      </c>
      <c r="G3070" s="802">
        <v>146.41</v>
      </c>
      <c r="H3070" t="b">
        <f t="shared" si="95"/>
        <v>1</v>
      </c>
    </row>
    <row r="3071" spans="1:8" x14ac:dyDescent="0.25">
      <c r="A3071" s="4">
        <v>40371</v>
      </c>
      <c r="B3071" s="8" t="s">
        <v>22079</v>
      </c>
      <c r="C3071" s="4" t="s">
        <v>18997</v>
      </c>
      <c r="D3071" s="11">
        <f t="shared" si="94"/>
        <v>92.16</v>
      </c>
      <c r="F3071" s="803">
        <v>92.16</v>
      </c>
      <c r="G3071" s="803">
        <v>92.16</v>
      </c>
      <c r="H3071" t="b">
        <f t="shared" si="95"/>
        <v>1</v>
      </c>
    </row>
    <row r="3072" spans="1:8" x14ac:dyDescent="0.25">
      <c r="A3072" s="6">
        <v>40359</v>
      </c>
      <c r="B3072" s="9" t="s">
        <v>22080</v>
      </c>
      <c r="C3072" s="6" t="s">
        <v>18997</v>
      </c>
      <c r="D3072" s="11">
        <f t="shared" si="94"/>
        <v>16.68</v>
      </c>
      <c r="F3072" s="802">
        <v>16.68</v>
      </c>
      <c r="G3072" s="802">
        <v>16.68</v>
      </c>
      <c r="H3072" t="b">
        <f t="shared" si="95"/>
        <v>1</v>
      </c>
    </row>
    <row r="3073" spans="1:8" x14ac:dyDescent="0.25">
      <c r="A3073" s="4">
        <v>7595</v>
      </c>
      <c r="B3073" s="8" t="s">
        <v>22081</v>
      </c>
      <c r="C3073" s="4" t="s">
        <v>19143</v>
      </c>
      <c r="D3073" s="11">
        <f t="shared" si="94"/>
        <v>15.94</v>
      </c>
      <c r="F3073" s="803">
        <v>13.85</v>
      </c>
      <c r="G3073" s="803">
        <v>15.94</v>
      </c>
      <c r="H3073" t="b">
        <f t="shared" si="95"/>
        <v>0</v>
      </c>
    </row>
    <row r="3074" spans="1:8" x14ac:dyDescent="0.25">
      <c r="A3074" s="6">
        <v>41094</v>
      </c>
      <c r="B3074" s="9" t="s">
        <v>22082</v>
      </c>
      <c r="C3074" s="6" t="s">
        <v>19145</v>
      </c>
      <c r="D3074" s="11">
        <f t="shared" si="94"/>
        <v>2806.93</v>
      </c>
      <c r="F3074" s="802">
        <v>2434.4299999999998</v>
      </c>
      <c r="G3074" s="802">
        <v>2806.93</v>
      </c>
      <c r="H3074" t="b">
        <f t="shared" si="95"/>
        <v>0</v>
      </c>
    </row>
    <row r="3075" spans="1:8" x14ac:dyDescent="0.25">
      <c r="A3075" s="4">
        <v>39609</v>
      </c>
      <c r="B3075" s="8" t="s">
        <v>22083</v>
      </c>
      <c r="C3075" s="4" t="s">
        <v>18997</v>
      </c>
      <c r="D3075" s="11">
        <f t="shared" ref="D3075:D3138" si="96">IF($J$2=$F$1,F3075,G3075)</f>
        <v>55863.03</v>
      </c>
      <c r="F3075" s="803">
        <v>55863.03</v>
      </c>
      <c r="G3075" s="803">
        <v>55863.03</v>
      </c>
      <c r="H3075" t="b">
        <f t="shared" ref="H3075:H3138" si="97">F3075=G3075</f>
        <v>1</v>
      </c>
    </row>
    <row r="3076" spans="1:8" x14ac:dyDescent="0.25">
      <c r="A3076" s="6">
        <v>39610</v>
      </c>
      <c r="B3076" s="9" t="s">
        <v>22084</v>
      </c>
      <c r="C3076" s="6" t="s">
        <v>18997</v>
      </c>
      <c r="D3076" s="11">
        <f t="shared" si="96"/>
        <v>81542.59</v>
      </c>
      <c r="F3076" s="802">
        <v>81542.59</v>
      </c>
      <c r="G3076" s="802">
        <v>81542.59</v>
      </c>
      <c r="H3076" t="b">
        <f t="shared" si="97"/>
        <v>1</v>
      </c>
    </row>
    <row r="3077" spans="1:8" x14ac:dyDescent="0.25">
      <c r="A3077" s="4">
        <v>39611</v>
      </c>
      <c r="B3077" s="8" t="s">
        <v>22085</v>
      </c>
      <c r="C3077" s="4" t="s">
        <v>18997</v>
      </c>
      <c r="D3077" s="11">
        <f t="shared" si="96"/>
        <v>98679.89</v>
      </c>
      <c r="F3077" s="803">
        <v>98679.89</v>
      </c>
      <c r="G3077" s="803">
        <v>98679.89</v>
      </c>
      <c r="H3077" t="b">
        <f t="shared" si="97"/>
        <v>1</v>
      </c>
    </row>
    <row r="3078" spans="1:8" x14ac:dyDescent="0.25">
      <c r="A3078" s="6">
        <v>39612</v>
      </c>
      <c r="B3078" s="9" t="s">
        <v>22086</v>
      </c>
      <c r="C3078" s="6" t="s">
        <v>18997</v>
      </c>
      <c r="D3078" s="11">
        <f t="shared" si="96"/>
        <v>154584.26999999999</v>
      </c>
      <c r="F3078" s="802">
        <v>154584.26999999999</v>
      </c>
      <c r="G3078" s="802">
        <v>154584.26999999999</v>
      </c>
      <c r="H3078" t="b">
        <f t="shared" si="97"/>
        <v>1</v>
      </c>
    </row>
    <row r="3079" spans="1:8" x14ac:dyDescent="0.25">
      <c r="A3079" s="4">
        <v>39608</v>
      </c>
      <c r="B3079" s="8" t="s">
        <v>22087</v>
      </c>
      <c r="C3079" s="4" t="s">
        <v>18997</v>
      </c>
      <c r="D3079" s="11">
        <f t="shared" si="96"/>
        <v>44667.49</v>
      </c>
      <c r="F3079" s="803">
        <v>44667.49</v>
      </c>
      <c r="G3079" s="803">
        <v>44667.49</v>
      </c>
      <c r="H3079" t="b">
        <f t="shared" si="97"/>
        <v>1</v>
      </c>
    </row>
    <row r="3080" spans="1:8" x14ac:dyDescent="0.25">
      <c r="A3080" s="6">
        <v>38175</v>
      </c>
      <c r="B3080" s="9" t="s">
        <v>22088</v>
      </c>
      <c r="C3080" s="6" t="s">
        <v>18997</v>
      </c>
      <c r="D3080" s="11">
        <f t="shared" si="96"/>
        <v>5.32</v>
      </c>
      <c r="F3080" s="802">
        <v>5.32</v>
      </c>
      <c r="G3080" s="802">
        <v>5.32</v>
      </c>
      <c r="H3080" t="b">
        <f t="shared" si="97"/>
        <v>1</v>
      </c>
    </row>
    <row r="3081" spans="1:8" x14ac:dyDescent="0.25">
      <c r="A3081" s="4">
        <v>38176</v>
      </c>
      <c r="B3081" s="8" t="s">
        <v>22089</v>
      </c>
      <c r="C3081" s="4" t="s">
        <v>18997</v>
      </c>
      <c r="D3081" s="11">
        <f t="shared" si="96"/>
        <v>15.66</v>
      </c>
      <c r="F3081" s="803">
        <v>15.66</v>
      </c>
      <c r="G3081" s="803">
        <v>15.66</v>
      </c>
      <c r="H3081" t="b">
        <f t="shared" si="97"/>
        <v>1</v>
      </c>
    </row>
    <row r="3082" spans="1:8" x14ac:dyDescent="0.25">
      <c r="A3082" s="6">
        <v>36152</v>
      </c>
      <c r="B3082" s="9" t="s">
        <v>22090</v>
      </c>
      <c r="C3082" s="6" t="s">
        <v>18997</v>
      </c>
      <c r="D3082" s="11">
        <f t="shared" si="96"/>
        <v>6.2</v>
      </c>
      <c r="F3082" s="802">
        <v>6.2</v>
      </c>
      <c r="G3082" s="802">
        <v>6.2</v>
      </c>
      <c r="H3082" t="b">
        <f t="shared" si="97"/>
        <v>1</v>
      </c>
    </row>
    <row r="3083" spans="1:8" x14ac:dyDescent="0.25">
      <c r="A3083" s="4">
        <v>4221</v>
      </c>
      <c r="B3083" s="8" t="s">
        <v>22091</v>
      </c>
      <c r="C3083" s="4" t="s">
        <v>19046</v>
      </c>
      <c r="D3083" s="11">
        <f t="shared" si="96"/>
        <v>6.03</v>
      </c>
      <c r="F3083" s="803">
        <v>6.03</v>
      </c>
      <c r="G3083" s="803">
        <v>6.03</v>
      </c>
      <c r="H3083" t="b">
        <f t="shared" si="97"/>
        <v>1</v>
      </c>
    </row>
    <row r="3084" spans="1:8" ht="30" x14ac:dyDescent="0.25">
      <c r="A3084" s="6">
        <v>4227</v>
      </c>
      <c r="B3084" s="9" t="s">
        <v>22092</v>
      </c>
      <c r="C3084" s="6" t="s">
        <v>19046</v>
      </c>
      <c r="D3084" s="11">
        <f t="shared" si="96"/>
        <v>28.12</v>
      </c>
      <c r="F3084" s="802">
        <v>28.12</v>
      </c>
      <c r="G3084" s="802">
        <v>28.12</v>
      </c>
      <c r="H3084" t="b">
        <f t="shared" si="97"/>
        <v>1</v>
      </c>
    </row>
    <row r="3085" spans="1:8" ht="30" x14ac:dyDescent="0.25">
      <c r="A3085" s="4">
        <v>38170</v>
      </c>
      <c r="B3085" s="8" t="s">
        <v>22093</v>
      </c>
      <c r="C3085" s="4" t="s">
        <v>18997</v>
      </c>
      <c r="D3085" s="11">
        <f t="shared" si="96"/>
        <v>23.26</v>
      </c>
      <c r="F3085" s="803">
        <v>23.26</v>
      </c>
      <c r="G3085" s="803">
        <v>23.26</v>
      </c>
      <c r="H3085" t="b">
        <f t="shared" si="97"/>
        <v>1</v>
      </c>
    </row>
    <row r="3086" spans="1:8" x14ac:dyDescent="0.25">
      <c r="A3086" s="6">
        <v>4252</v>
      </c>
      <c r="B3086" s="9" t="s">
        <v>22094</v>
      </c>
      <c r="C3086" s="6" t="s">
        <v>19143</v>
      </c>
      <c r="D3086" s="11">
        <f t="shared" si="96"/>
        <v>16.38</v>
      </c>
      <c r="F3086" s="802">
        <v>14.22</v>
      </c>
      <c r="G3086" s="802">
        <v>16.38</v>
      </c>
      <c r="H3086" t="b">
        <f t="shared" si="97"/>
        <v>0</v>
      </c>
    </row>
    <row r="3087" spans="1:8" x14ac:dyDescent="0.25">
      <c r="A3087" s="4">
        <v>40980</v>
      </c>
      <c r="B3087" s="8" t="s">
        <v>22095</v>
      </c>
      <c r="C3087" s="4" t="s">
        <v>19145</v>
      </c>
      <c r="D3087" s="11">
        <f t="shared" si="96"/>
        <v>2885.02</v>
      </c>
      <c r="F3087" s="803">
        <v>2502.15</v>
      </c>
      <c r="G3087" s="803">
        <v>2885.02</v>
      </c>
      <c r="H3087" t="b">
        <f t="shared" si="97"/>
        <v>0</v>
      </c>
    </row>
    <row r="3088" spans="1:8" x14ac:dyDescent="0.25">
      <c r="A3088" s="6">
        <v>41031</v>
      </c>
      <c r="B3088" s="9" t="s">
        <v>22096</v>
      </c>
      <c r="C3088" s="6" t="s">
        <v>19145</v>
      </c>
      <c r="D3088" s="11">
        <f t="shared" si="96"/>
        <v>3004.82</v>
      </c>
      <c r="F3088" s="802">
        <v>2606.0500000000002</v>
      </c>
      <c r="G3088" s="802">
        <v>3004.82</v>
      </c>
      <c r="H3088" t="b">
        <f t="shared" si="97"/>
        <v>0</v>
      </c>
    </row>
    <row r="3089" spans="1:8" x14ac:dyDescent="0.25">
      <c r="A3089" s="4">
        <v>37666</v>
      </c>
      <c r="B3089" s="8" t="s">
        <v>22097</v>
      </c>
      <c r="C3089" s="4" t="s">
        <v>19143</v>
      </c>
      <c r="D3089" s="11">
        <f t="shared" si="96"/>
        <v>15.3</v>
      </c>
      <c r="F3089" s="803">
        <v>13.29</v>
      </c>
      <c r="G3089" s="803">
        <v>15.3</v>
      </c>
      <c r="H3089" t="b">
        <f t="shared" si="97"/>
        <v>0</v>
      </c>
    </row>
    <row r="3090" spans="1:8" x14ac:dyDescent="0.25">
      <c r="A3090" s="6">
        <v>40986</v>
      </c>
      <c r="B3090" s="9" t="s">
        <v>22098</v>
      </c>
      <c r="C3090" s="6" t="s">
        <v>19145</v>
      </c>
      <c r="D3090" s="11">
        <f t="shared" si="96"/>
        <v>2695.93</v>
      </c>
      <c r="F3090" s="802">
        <v>2338.16</v>
      </c>
      <c r="G3090" s="802">
        <v>2695.93</v>
      </c>
      <c r="H3090" t="b">
        <f t="shared" si="97"/>
        <v>0</v>
      </c>
    </row>
    <row r="3091" spans="1:8" x14ac:dyDescent="0.25">
      <c r="A3091" s="4">
        <v>4250</v>
      </c>
      <c r="B3091" s="8" t="s">
        <v>22099</v>
      </c>
      <c r="C3091" s="4" t="s">
        <v>19143</v>
      </c>
      <c r="D3091" s="11">
        <f t="shared" si="96"/>
        <v>16.89</v>
      </c>
      <c r="F3091" s="803">
        <v>14.67</v>
      </c>
      <c r="G3091" s="803">
        <v>16.89</v>
      </c>
      <c r="H3091" t="b">
        <f t="shared" si="97"/>
        <v>0</v>
      </c>
    </row>
    <row r="3092" spans="1:8" x14ac:dyDescent="0.25">
      <c r="A3092" s="6">
        <v>40978</v>
      </c>
      <c r="B3092" s="9" t="s">
        <v>22100</v>
      </c>
      <c r="C3092" s="6" t="s">
        <v>19145</v>
      </c>
      <c r="D3092" s="11">
        <f t="shared" si="96"/>
        <v>2975.82</v>
      </c>
      <c r="F3092" s="802">
        <v>2580.9</v>
      </c>
      <c r="G3092" s="802">
        <v>2975.82</v>
      </c>
      <c r="H3092" t="b">
        <f t="shared" si="97"/>
        <v>0</v>
      </c>
    </row>
    <row r="3093" spans="1:8" x14ac:dyDescent="0.25">
      <c r="A3093" s="4">
        <v>44501</v>
      </c>
      <c r="B3093" s="8" t="s">
        <v>22101</v>
      </c>
      <c r="C3093" s="4" t="s">
        <v>19143</v>
      </c>
      <c r="D3093" s="11">
        <f t="shared" si="96"/>
        <v>17.059999999999999</v>
      </c>
      <c r="F3093" s="803">
        <v>14.82</v>
      </c>
      <c r="G3093" s="803">
        <v>17.059999999999999</v>
      </c>
      <c r="H3093" t="b">
        <f t="shared" si="97"/>
        <v>0</v>
      </c>
    </row>
    <row r="3094" spans="1:8" x14ac:dyDescent="0.25">
      <c r="A3094" s="6">
        <v>41043</v>
      </c>
      <c r="B3094" s="9" t="s">
        <v>22102</v>
      </c>
      <c r="C3094" s="6" t="s">
        <v>19145</v>
      </c>
      <c r="D3094" s="11">
        <f t="shared" si="96"/>
        <v>3004.82</v>
      </c>
      <c r="F3094" s="802">
        <v>2606.0500000000002</v>
      </c>
      <c r="G3094" s="802">
        <v>3004.82</v>
      </c>
      <c r="H3094" t="b">
        <f t="shared" si="97"/>
        <v>0</v>
      </c>
    </row>
    <row r="3095" spans="1:8" x14ac:dyDescent="0.25">
      <c r="A3095" s="4">
        <v>4234</v>
      </c>
      <c r="B3095" s="8" t="s">
        <v>22103</v>
      </c>
      <c r="C3095" s="4" t="s">
        <v>19143</v>
      </c>
      <c r="D3095" s="11">
        <f t="shared" si="96"/>
        <v>19.79</v>
      </c>
      <c r="F3095" s="803">
        <v>17.190000000000001</v>
      </c>
      <c r="G3095" s="803">
        <v>19.79</v>
      </c>
      <c r="H3095" t="b">
        <f t="shared" si="97"/>
        <v>0</v>
      </c>
    </row>
    <row r="3096" spans="1:8" x14ac:dyDescent="0.25">
      <c r="A3096" s="6">
        <v>40987</v>
      </c>
      <c r="B3096" s="9" t="s">
        <v>22104</v>
      </c>
      <c r="C3096" s="6" t="s">
        <v>19145</v>
      </c>
      <c r="D3096" s="11">
        <f t="shared" si="96"/>
        <v>3482.33</v>
      </c>
      <c r="F3096" s="802">
        <v>3020.19</v>
      </c>
      <c r="G3096" s="802">
        <v>3482.33</v>
      </c>
      <c r="H3096" t="b">
        <f t="shared" si="97"/>
        <v>0</v>
      </c>
    </row>
    <row r="3097" spans="1:8" x14ac:dyDescent="0.25">
      <c r="A3097" s="4">
        <v>4253</v>
      </c>
      <c r="B3097" s="8" t="s">
        <v>22105</v>
      </c>
      <c r="C3097" s="4" t="s">
        <v>19143</v>
      </c>
      <c r="D3097" s="11">
        <f t="shared" si="96"/>
        <v>16.52</v>
      </c>
      <c r="F3097" s="803">
        <v>14.35</v>
      </c>
      <c r="G3097" s="803">
        <v>16.52</v>
      </c>
      <c r="H3097" t="b">
        <f t="shared" si="97"/>
        <v>0</v>
      </c>
    </row>
    <row r="3098" spans="1:8" x14ac:dyDescent="0.25">
      <c r="A3098" s="6">
        <v>40981</v>
      </c>
      <c r="B3098" s="9" t="s">
        <v>22106</v>
      </c>
      <c r="C3098" s="6" t="s">
        <v>19145</v>
      </c>
      <c r="D3098" s="11">
        <f t="shared" si="96"/>
        <v>2909.36</v>
      </c>
      <c r="F3098" s="802">
        <v>2523.27</v>
      </c>
      <c r="G3098" s="802">
        <v>2909.36</v>
      </c>
      <c r="H3098" t="b">
        <f t="shared" si="97"/>
        <v>0</v>
      </c>
    </row>
    <row r="3099" spans="1:8" x14ac:dyDescent="0.25">
      <c r="A3099" s="4">
        <v>4254</v>
      </c>
      <c r="B3099" s="8" t="s">
        <v>22107</v>
      </c>
      <c r="C3099" s="4" t="s">
        <v>19143</v>
      </c>
      <c r="D3099" s="11">
        <f t="shared" si="96"/>
        <v>20.53</v>
      </c>
      <c r="F3099" s="803">
        <v>17.829999999999998</v>
      </c>
      <c r="G3099" s="803">
        <v>20.53</v>
      </c>
      <c r="H3099" t="b">
        <f t="shared" si="97"/>
        <v>0</v>
      </c>
    </row>
    <row r="3100" spans="1:8" x14ac:dyDescent="0.25">
      <c r="A3100" s="6">
        <v>41036</v>
      </c>
      <c r="B3100" s="9" t="s">
        <v>22108</v>
      </c>
      <c r="C3100" s="6" t="s">
        <v>19145</v>
      </c>
      <c r="D3100" s="11">
        <f t="shared" si="96"/>
        <v>3613.55</v>
      </c>
      <c r="F3100" s="802">
        <v>3134</v>
      </c>
      <c r="G3100" s="802">
        <v>3613.55</v>
      </c>
      <c r="H3100" t="b">
        <f t="shared" si="97"/>
        <v>0</v>
      </c>
    </row>
    <row r="3101" spans="1:8" x14ac:dyDescent="0.25">
      <c r="A3101" s="4">
        <v>4251</v>
      </c>
      <c r="B3101" s="8" t="s">
        <v>22109</v>
      </c>
      <c r="C3101" s="4" t="s">
        <v>19143</v>
      </c>
      <c r="D3101" s="11">
        <f t="shared" si="96"/>
        <v>14.43</v>
      </c>
      <c r="F3101" s="803">
        <v>12.53</v>
      </c>
      <c r="G3101" s="803">
        <v>14.43</v>
      </c>
      <c r="H3101" t="b">
        <f t="shared" si="97"/>
        <v>0</v>
      </c>
    </row>
    <row r="3102" spans="1:8" x14ac:dyDescent="0.25">
      <c r="A3102" s="6">
        <v>40979</v>
      </c>
      <c r="B3102" s="9" t="s">
        <v>22110</v>
      </c>
      <c r="C3102" s="6" t="s">
        <v>19145</v>
      </c>
      <c r="D3102" s="11">
        <f t="shared" si="96"/>
        <v>2540.1799999999998</v>
      </c>
      <c r="F3102" s="802">
        <v>2203.0700000000002</v>
      </c>
      <c r="G3102" s="802">
        <v>2540.1799999999998</v>
      </c>
      <c r="H3102" t="b">
        <f t="shared" si="97"/>
        <v>0</v>
      </c>
    </row>
    <row r="3103" spans="1:8" x14ac:dyDescent="0.25">
      <c r="A3103" s="4">
        <v>4230</v>
      </c>
      <c r="B3103" s="8" t="s">
        <v>22111</v>
      </c>
      <c r="C3103" s="4" t="s">
        <v>19143</v>
      </c>
      <c r="D3103" s="11">
        <f t="shared" si="96"/>
        <v>17.329999999999998</v>
      </c>
      <c r="F3103" s="803">
        <v>15.05</v>
      </c>
      <c r="G3103" s="803">
        <v>17.329999999999998</v>
      </c>
      <c r="H3103" t="b">
        <f t="shared" si="97"/>
        <v>0</v>
      </c>
    </row>
    <row r="3104" spans="1:8" x14ac:dyDescent="0.25">
      <c r="A3104" s="6">
        <v>40998</v>
      </c>
      <c r="B3104" s="9" t="s">
        <v>22112</v>
      </c>
      <c r="C3104" s="6" t="s">
        <v>19145</v>
      </c>
      <c r="D3104" s="11">
        <f t="shared" si="96"/>
        <v>3052.12</v>
      </c>
      <c r="F3104" s="802">
        <v>2647.08</v>
      </c>
      <c r="G3104" s="802">
        <v>3052.12</v>
      </c>
      <c r="H3104" t="b">
        <f t="shared" si="97"/>
        <v>0</v>
      </c>
    </row>
    <row r="3105" spans="1:8" x14ac:dyDescent="0.25">
      <c r="A3105" s="4">
        <v>4257</v>
      </c>
      <c r="B3105" s="8" t="s">
        <v>22113</v>
      </c>
      <c r="C3105" s="4" t="s">
        <v>19143</v>
      </c>
      <c r="D3105" s="11">
        <f t="shared" si="96"/>
        <v>14.8</v>
      </c>
      <c r="F3105" s="803">
        <v>12.86</v>
      </c>
      <c r="G3105" s="803">
        <v>14.8</v>
      </c>
      <c r="H3105" t="b">
        <f t="shared" si="97"/>
        <v>0</v>
      </c>
    </row>
    <row r="3106" spans="1:8" x14ac:dyDescent="0.25">
      <c r="A3106" s="6">
        <v>40982</v>
      </c>
      <c r="B3106" s="9" t="s">
        <v>22114</v>
      </c>
      <c r="C3106" s="6" t="s">
        <v>19145</v>
      </c>
      <c r="D3106" s="11">
        <f t="shared" si="96"/>
        <v>2605.9699999999998</v>
      </c>
      <c r="F3106" s="802">
        <v>2260.14</v>
      </c>
      <c r="G3106" s="802">
        <v>2605.9699999999998</v>
      </c>
      <c r="H3106" t="b">
        <f t="shared" si="97"/>
        <v>0</v>
      </c>
    </row>
    <row r="3107" spans="1:8" x14ac:dyDescent="0.25">
      <c r="A3107" s="4">
        <v>4240</v>
      </c>
      <c r="B3107" s="8" t="s">
        <v>22115</v>
      </c>
      <c r="C3107" s="4" t="s">
        <v>19143</v>
      </c>
      <c r="D3107" s="11">
        <f t="shared" si="96"/>
        <v>24.4</v>
      </c>
      <c r="F3107" s="803">
        <v>21.19</v>
      </c>
      <c r="G3107" s="803">
        <v>24.4</v>
      </c>
      <c r="H3107" t="b">
        <f t="shared" si="97"/>
        <v>0</v>
      </c>
    </row>
    <row r="3108" spans="1:8" x14ac:dyDescent="0.25">
      <c r="A3108" s="6">
        <v>41026</v>
      </c>
      <c r="B3108" s="9" t="s">
        <v>22116</v>
      </c>
      <c r="C3108" s="6" t="s">
        <v>19145</v>
      </c>
      <c r="D3108" s="11">
        <f t="shared" si="96"/>
        <v>4293.8500000000004</v>
      </c>
      <c r="F3108" s="802">
        <v>3724.01</v>
      </c>
      <c r="G3108" s="802">
        <v>4293.8500000000004</v>
      </c>
      <c r="H3108" t="b">
        <f t="shared" si="97"/>
        <v>0</v>
      </c>
    </row>
    <row r="3109" spans="1:8" x14ac:dyDescent="0.25">
      <c r="A3109" s="4">
        <v>4239</v>
      </c>
      <c r="B3109" s="8" t="s">
        <v>22117</v>
      </c>
      <c r="C3109" s="4" t="s">
        <v>19143</v>
      </c>
      <c r="D3109" s="11">
        <f t="shared" si="96"/>
        <v>24.4</v>
      </c>
      <c r="F3109" s="803">
        <v>21.19</v>
      </c>
      <c r="G3109" s="803">
        <v>24.4</v>
      </c>
      <c r="H3109" t="b">
        <f t="shared" si="97"/>
        <v>0</v>
      </c>
    </row>
    <row r="3110" spans="1:8" x14ac:dyDescent="0.25">
      <c r="A3110" s="6">
        <v>41024</v>
      </c>
      <c r="B3110" s="9" t="s">
        <v>22118</v>
      </c>
      <c r="C3110" s="6" t="s">
        <v>19145</v>
      </c>
      <c r="D3110" s="11">
        <f t="shared" si="96"/>
        <v>4293.8500000000004</v>
      </c>
      <c r="F3110" s="802">
        <v>3724.01</v>
      </c>
      <c r="G3110" s="802">
        <v>4293.8500000000004</v>
      </c>
      <c r="H3110" t="b">
        <f t="shared" si="97"/>
        <v>0</v>
      </c>
    </row>
    <row r="3111" spans="1:8" x14ac:dyDescent="0.25">
      <c r="A3111" s="4">
        <v>4248</v>
      </c>
      <c r="B3111" s="8" t="s">
        <v>22119</v>
      </c>
      <c r="C3111" s="4" t="s">
        <v>19143</v>
      </c>
      <c r="D3111" s="11">
        <f t="shared" si="96"/>
        <v>17.059999999999999</v>
      </c>
      <c r="F3111" s="803">
        <v>14.82</v>
      </c>
      <c r="G3111" s="803">
        <v>17.059999999999999</v>
      </c>
      <c r="H3111" t="b">
        <f t="shared" si="97"/>
        <v>0</v>
      </c>
    </row>
    <row r="3112" spans="1:8" x14ac:dyDescent="0.25">
      <c r="A3112" s="6">
        <v>41033</v>
      </c>
      <c r="B3112" s="9" t="s">
        <v>22120</v>
      </c>
      <c r="C3112" s="6" t="s">
        <v>19145</v>
      </c>
      <c r="D3112" s="11">
        <f t="shared" si="96"/>
        <v>3004.82</v>
      </c>
      <c r="F3112" s="802">
        <v>2606.0500000000002</v>
      </c>
      <c r="G3112" s="802">
        <v>3004.82</v>
      </c>
      <c r="H3112" t="b">
        <f t="shared" si="97"/>
        <v>0</v>
      </c>
    </row>
    <row r="3113" spans="1:8" x14ac:dyDescent="0.25">
      <c r="A3113" s="4">
        <v>44500</v>
      </c>
      <c r="B3113" s="8" t="s">
        <v>22121</v>
      </c>
      <c r="C3113" s="4" t="s">
        <v>19143</v>
      </c>
      <c r="D3113" s="11">
        <f t="shared" si="96"/>
        <v>17.059999999999999</v>
      </c>
      <c r="F3113" s="803">
        <v>14.82</v>
      </c>
      <c r="G3113" s="803">
        <v>17.059999999999999</v>
      </c>
      <c r="H3113" t="b">
        <f t="shared" si="97"/>
        <v>0</v>
      </c>
    </row>
    <row r="3114" spans="1:8" x14ac:dyDescent="0.25">
      <c r="A3114" s="6">
        <v>41040</v>
      </c>
      <c r="B3114" s="9" t="s">
        <v>22122</v>
      </c>
      <c r="C3114" s="6" t="s">
        <v>19145</v>
      </c>
      <c r="D3114" s="11">
        <f t="shared" si="96"/>
        <v>3004.82</v>
      </c>
      <c r="F3114" s="802">
        <v>2606.0500000000002</v>
      </c>
      <c r="G3114" s="802">
        <v>3004.82</v>
      </c>
      <c r="H3114" t="b">
        <f t="shared" si="97"/>
        <v>0</v>
      </c>
    </row>
    <row r="3115" spans="1:8" x14ac:dyDescent="0.25">
      <c r="A3115" s="4">
        <v>4238</v>
      </c>
      <c r="B3115" s="8" t="s">
        <v>22123</v>
      </c>
      <c r="C3115" s="4" t="s">
        <v>19143</v>
      </c>
      <c r="D3115" s="11">
        <f t="shared" si="96"/>
        <v>16.89</v>
      </c>
      <c r="F3115" s="803">
        <v>14.67</v>
      </c>
      <c r="G3115" s="803">
        <v>16.89</v>
      </c>
      <c r="H3115" t="b">
        <f t="shared" si="97"/>
        <v>0</v>
      </c>
    </row>
    <row r="3116" spans="1:8" x14ac:dyDescent="0.25">
      <c r="A3116" s="6">
        <v>41012</v>
      </c>
      <c r="B3116" s="9" t="s">
        <v>22124</v>
      </c>
      <c r="C3116" s="6" t="s">
        <v>19145</v>
      </c>
      <c r="D3116" s="11">
        <f t="shared" si="96"/>
        <v>2975.82</v>
      </c>
      <c r="F3116" s="802">
        <v>2580.9</v>
      </c>
      <c r="G3116" s="802">
        <v>2975.82</v>
      </c>
      <c r="H3116" t="b">
        <f t="shared" si="97"/>
        <v>0</v>
      </c>
    </row>
    <row r="3117" spans="1:8" x14ac:dyDescent="0.25">
      <c r="A3117" s="4">
        <v>4233</v>
      </c>
      <c r="B3117" s="8" t="s">
        <v>22125</v>
      </c>
      <c r="C3117" s="4" t="s">
        <v>19143</v>
      </c>
      <c r="D3117" s="11">
        <f t="shared" si="96"/>
        <v>24.4</v>
      </c>
      <c r="F3117" s="803">
        <v>21.19</v>
      </c>
      <c r="G3117" s="803">
        <v>24.4</v>
      </c>
      <c r="H3117" t="b">
        <f t="shared" si="97"/>
        <v>0</v>
      </c>
    </row>
    <row r="3118" spans="1:8" x14ac:dyDescent="0.25">
      <c r="A3118" s="6">
        <v>41001</v>
      </c>
      <c r="B3118" s="9" t="s">
        <v>22126</v>
      </c>
      <c r="C3118" s="6" t="s">
        <v>19145</v>
      </c>
      <c r="D3118" s="11">
        <f t="shared" si="96"/>
        <v>4293.8500000000004</v>
      </c>
      <c r="F3118" s="802">
        <v>3724.01</v>
      </c>
      <c r="G3118" s="802">
        <v>4293.8500000000004</v>
      </c>
      <c r="H3118" t="b">
        <f t="shared" si="97"/>
        <v>0</v>
      </c>
    </row>
    <row r="3119" spans="1:8" x14ac:dyDescent="0.25">
      <c r="A3119" s="4">
        <v>2</v>
      </c>
      <c r="B3119" s="8" t="s">
        <v>22127</v>
      </c>
      <c r="C3119" s="4" t="s">
        <v>1350</v>
      </c>
      <c r="D3119" s="11">
        <f t="shared" si="96"/>
        <v>29.58</v>
      </c>
      <c r="F3119" s="803">
        <v>29.58</v>
      </c>
      <c r="G3119" s="803">
        <v>29.58</v>
      </c>
      <c r="H3119" t="b">
        <f t="shared" si="97"/>
        <v>1</v>
      </c>
    </row>
    <row r="3120" spans="1:8" ht="30" x14ac:dyDescent="0.25">
      <c r="A3120" s="6">
        <v>36517</v>
      </c>
      <c r="B3120" s="9" t="s">
        <v>22128</v>
      </c>
      <c r="C3120" s="6" t="s">
        <v>18997</v>
      </c>
      <c r="D3120" s="11">
        <f t="shared" si="96"/>
        <v>543900</v>
      </c>
      <c r="F3120" s="802">
        <v>543900</v>
      </c>
      <c r="G3120" s="802">
        <v>543900</v>
      </c>
      <c r="H3120" t="b">
        <f t="shared" si="97"/>
        <v>1</v>
      </c>
    </row>
    <row r="3121" spans="1:8" ht="30" x14ac:dyDescent="0.25">
      <c r="A3121" s="4">
        <v>4262</v>
      </c>
      <c r="B3121" s="8" t="s">
        <v>22129</v>
      </c>
      <c r="C3121" s="4" t="s">
        <v>18997</v>
      </c>
      <c r="D3121" s="11">
        <f t="shared" si="96"/>
        <v>612500</v>
      </c>
      <c r="F3121" s="803">
        <v>612500</v>
      </c>
      <c r="G3121" s="803">
        <v>612500</v>
      </c>
      <c r="H3121" t="b">
        <f t="shared" si="97"/>
        <v>1</v>
      </c>
    </row>
    <row r="3122" spans="1:8" ht="30" x14ac:dyDescent="0.25">
      <c r="A3122" s="6">
        <v>4263</v>
      </c>
      <c r="B3122" s="9" t="s">
        <v>22130</v>
      </c>
      <c r="C3122" s="6" t="s">
        <v>18997</v>
      </c>
      <c r="D3122" s="11">
        <f t="shared" si="96"/>
        <v>849333.29</v>
      </c>
      <c r="F3122" s="802">
        <v>849333.29</v>
      </c>
      <c r="G3122" s="802">
        <v>849333.29</v>
      </c>
      <c r="H3122" t="b">
        <f t="shared" si="97"/>
        <v>1</v>
      </c>
    </row>
    <row r="3123" spans="1:8" ht="30" x14ac:dyDescent="0.25">
      <c r="A3123" s="4">
        <v>36518</v>
      </c>
      <c r="B3123" s="8" t="s">
        <v>22131</v>
      </c>
      <c r="C3123" s="4" t="s">
        <v>18997</v>
      </c>
      <c r="D3123" s="11">
        <f t="shared" si="96"/>
        <v>966933.29</v>
      </c>
      <c r="F3123" s="803">
        <v>966933.29</v>
      </c>
      <c r="G3123" s="803">
        <v>966933.29</v>
      </c>
      <c r="H3123" t="b">
        <f t="shared" si="97"/>
        <v>1</v>
      </c>
    </row>
    <row r="3124" spans="1:8" ht="30" x14ac:dyDescent="0.25">
      <c r="A3124" s="6">
        <v>14221</v>
      </c>
      <c r="B3124" s="9" t="s">
        <v>22132</v>
      </c>
      <c r="C3124" s="6" t="s">
        <v>18997</v>
      </c>
      <c r="D3124" s="11">
        <f t="shared" si="96"/>
        <v>564316.64</v>
      </c>
      <c r="F3124" s="802">
        <v>564316.64</v>
      </c>
      <c r="G3124" s="802">
        <v>564316.64</v>
      </c>
      <c r="H3124" t="b">
        <f t="shared" si="97"/>
        <v>1</v>
      </c>
    </row>
    <row r="3125" spans="1:8" x14ac:dyDescent="0.25">
      <c r="A3125" s="4">
        <v>38402</v>
      </c>
      <c r="B3125" s="8" t="s">
        <v>22133</v>
      </c>
      <c r="C3125" s="4" t="s">
        <v>18997</v>
      </c>
      <c r="D3125" s="11">
        <f t="shared" si="96"/>
        <v>19.260000000000002</v>
      </c>
      <c r="F3125" s="803">
        <v>19.260000000000002</v>
      </c>
      <c r="G3125" s="803">
        <v>19.260000000000002</v>
      </c>
      <c r="H3125" t="b">
        <f t="shared" si="97"/>
        <v>1</v>
      </c>
    </row>
    <row r="3126" spans="1:8" x14ac:dyDescent="0.25">
      <c r="A3126" s="6">
        <v>3412</v>
      </c>
      <c r="B3126" s="9" t="s">
        <v>22134</v>
      </c>
      <c r="C3126" s="6" t="s">
        <v>19398</v>
      </c>
      <c r="D3126" s="11">
        <f t="shared" si="96"/>
        <v>27.18</v>
      </c>
      <c r="F3126" s="802">
        <v>27.18</v>
      </c>
      <c r="G3126" s="802">
        <v>27.18</v>
      </c>
      <c r="H3126" t="b">
        <f t="shared" si="97"/>
        <v>1</v>
      </c>
    </row>
    <row r="3127" spans="1:8" x14ac:dyDescent="0.25">
      <c r="A3127" s="4">
        <v>3413</v>
      </c>
      <c r="B3127" s="8" t="s">
        <v>22135</v>
      </c>
      <c r="C3127" s="4" t="s">
        <v>19398</v>
      </c>
      <c r="D3127" s="11">
        <f t="shared" si="96"/>
        <v>61.18</v>
      </c>
      <c r="F3127" s="803">
        <v>61.18</v>
      </c>
      <c r="G3127" s="803">
        <v>61.18</v>
      </c>
      <c r="H3127" t="b">
        <f t="shared" si="97"/>
        <v>1</v>
      </c>
    </row>
    <row r="3128" spans="1:8" x14ac:dyDescent="0.25">
      <c r="A3128" s="6">
        <v>39744</v>
      </c>
      <c r="B3128" s="9" t="s">
        <v>22136</v>
      </c>
      <c r="C3128" s="6" t="s">
        <v>19398</v>
      </c>
      <c r="D3128" s="11">
        <f t="shared" si="96"/>
        <v>47.5</v>
      </c>
      <c r="F3128" s="802">
        <v>47.5</v>
      </c>
      <c r="G3128" s="802">
        <v>47.5</v>
      </c>
      <c r="H3128" t="b">
        <f t="shared" si="97"/>
        <v>1</v>
      </c>
    </row>
    <row r="3129" spans="1:8" x14ac:dyDescent="0.25">
      <c r="A3129" s="4">
        <v>39745</v>
      </c>
      <c r="B3129" s="8" t="s">
        <v>22137</v>
      </c>
      <c r="C3129" s="4" t="s">
        <v>19398</v>
      </c>
      <c r="D3129" s="11">
        <f t="shared" si="96"/>
        <v>100.26</v>
      </c>
      <c r="F3129" s="803">
        <v>100.26</v>
      </c>
      <c r="G3129" s="803">
        <v>100.26</v>
      </c>
      <c r="H3129" t="b">
        <f t="shared" si="97"/>
        <v>1</v>
      </c>
    </row>
    <row r="3130" spans="1:8" x14ac:dyDescent="0.25">
      <c r="A3130" s="6">
        <v>39637</v>
      </c>
      <c r="B3130" s="9" t="s">
        <v>22138</v>
      </c>
      <c r="C3130" s="6" t="s">
        <v>19398</v>
      </c>
      <c r="D3130" s="11">
        <f t="shared" si="96"/>
        <v>96.39</v>
      </c>
      <c r="F3130" s="802">
        <v>96.39</v>
      </c>
      <c r="G3130" s="802">
        <v>96.39</v>
      </c>
      <c r="H3130" t="b">
        <f t="shared" si="97"/>
        <v>1</v>
      </c>
    </row>
    <row r="3131" spans="1:8" x14ac:dyDescent="0.25">
      <c r="A3131" s="4">
        <v>39638</v>
      </c>
      <c r="B3131" s="8" t="s">
        <v>22139</v>
      </c>
      <c r="C3131" s="4" t="s">
        <v>19398</v>
      </c>
      <c r="D3131" s="11">
        <f t="shared" si="96"/>
        <v>109.07</v>
      </c>
      <c r="F3131" s="803">
        <v>109.07</v>
      </c>
      <c r="G3131" s="803">
        <v>109.07</v>
      </c>
      <c r="H3131" t="b">
        <f t="shared" si="97"/>
        <v>1</v>
      </c>
    </row>
    <row r="3132" spans="1:8" x14ac:dyDescent="0.25">
      <c r="A3132" s="6">
        <v>39639</v>
      </c>
      <c r="B3132" s="9" t="s">
        <v>22140</v>
      </c>
      <c r="C3132" s="6" t="s">
        <v>19398</v>
      </c>
      <c r="D3132" s="11">
        <f t="shared" si="96"/>
        <v>164.57</v>
      </c>
      <c r="F3132" s="802">
        <v>164.57</v>
      </c>
      <c r="G3132" s="802">
        <v>164.57</v>
      </c>
      <c r="H3132" t="b">
        <f t="shared" si="97"/>
        <v>1</v>
      </c>
    </row>
    <row r="3133" spans="1:8" ht="45" x14ac:dyDescent="0.25">
      <c r="A3133" s="4">
        <v>39517</v>
      </c>
      <c r="B3133" s="8" t="s">
        <v>22141</v>
      </c>
      <c r="C3133" s="4" t="s">
        <v>19398</v>
      </c>
      <c r="D3133" s="11">
        <f t="shared" si="96"/>
        <v>201.24</v>
      </c>
      <c r="F3133" s="803">
        <v>201.24</v>
      </c>
      <c r="G3133" s="803">
        <v>201.24</v>
      </c>
      <c r="H3133" t="b">
        <f t="shared" si="97"/>
        <v>1</v>
      </c>
    </row>
    <row r="3134" spans="1:8" ht="45" x14ac:dyDescent="0.25">
      <c r="A3134" s="6">
        <v>39518</v>
      </c>
      <c r="B3134" s="9" t="s">
        <v>22142</v>
      </c>
      <c r="C3134" s="6" t="s">
        <v>19398</v>
      </c>
      <c r="D3134" s="11">
        <f t="shared" si="96"/>
        <v>238.58</v>
      </c>
      <c r="F3134" s="802">
        <v>238.58</v>
      </c>
      <c r="G3134" s="802">
        <v>238.58</v>
      </c>
      <c r="H3134" t="b">
        <f t="shared" si="97"/>
        <v>1</v>
      </c>
    </row>
    <row r="3135" spans="1:8" x14ac:dyDescent="0.25">
      <c r="A3135" s="4">
        <v>38366</v>
      </c>
      <c r="B3135" s="8" t="s">
        <v>22143</v>
      </c>
      <c r="C3135" s="4" t="s">
        <v>19398</v>
      </c>
      <c r="D3135" s="11">
        <f t="shared" si="96"/>
        <v>6.31</v>
      </c>
      <c r="F3135" s="803">
        <v>6.31</v>
      </c>
      <c r="G3135" s="803">
        <v>6.31</v>
      </c>
      <c r="H3135" t="b">
        <f t="shared" si="97"/>
        <v>1</v>
      </c>
    </row>
    <row r="3136" spans="1:8" x14ac:dyDescent="0.25">
      <c r="A3136" s="6">
        <v>11703</v>
      </c>
      <c r="B3136" s="9" t="s">
        <v>22144</v>
      </c>
      <c r="C3136" s="6" t="s">
        <v>18997</v>
      </c>
      <c r="D3136" s="11">
        <f t="shared" si="96"/>
        <v>30.07</v>
      </c>
      <c r="F3136" s="802">
        <v>30.07</v>
      </c>
      <c r="G3136" s="802">
        <v>30.07</v>
      </c>
      <c r="H3136" t="b">
        <f t="shared" si="97"/>
        <v>1</v>
      </c>
    </row>
    <row r="3137" spans="1:8" x14ac:dyDescent="0.25">
      <c r="A3137" s="4">
        <v>37400</v>
      </c>
      <c r="B3137" s="8" t="s">
        <v>22145</v>
      </c>
      <c r="C3137" s="4" t="s">
        <v>18997</v>
      </c>
      <c r="D3137" s="11">
        <f t="shared" si="96"/>
        <v>58.72</v>
      </c>
      <c r="F3137" s="803">
        <v>58.72</v>
      </c>
      <c r="G3137" s="803">
        <v>58.72</v>
      </c>
      <c r="H3137" t="b">
        <f t="shared" si="97"/>
        <v>1</v>
      </c>
    </row>
    <row r="3138" spans="1:8" ht="30" x14ac:dyDescent="0.25">
      <c r="A3138" s="6">
        <v>25400</v>
      </c>
      <c r="B3138" s="9" t="s">
        <v>22146</v>
      </c>
      <c r="C3138" s="6" t="s">
        <v>18997</v>
      </c>
      <c r="D3138" s="11">
        <f t="shared" si="96"/>
        <v>4438.1000000000004</v>
      </c>
      <c r="F3138" s="802">
        <v>4438.1000000000004</v>
      </c>
      <c r="G3138" s="802">
        <v>4438.1000000000004</v>
      </c>
      <c r="H3138" t="b">
        <f t="shared" si="97"/>
        <v>1</v>
      </c>
    </row>
    <row r="3139" spans="1:8" x14ac:dyDescent="0.25">
      <c r="A3139" s="4">
        <v>4276</v>
      </c>
      <c r="B3139" s="8" t="s">
        <v>22147</v>
      </c>
      <c r="C3139" s="4" t="s">
        <v>18997</v>
      </c>
      <c r="D3139" s="11">
        <f t="shared" ref="D3139:D3202" si="98">IF($J$2=$F$1,F3139,G3139)</f>
        <v>232.9</v>
      </c>
      <c r="F3139" s="803">
        <v>232.9</v>
      </c>
      <c r="G3139" s="803">
        <v>232.9</v>
      </c>
      <c r="H3139" t="b">
        <f t="shared" ref="H3139:H3202" si="99">F3139=G3139</f>
        <v>1</v>
      </c>
    </row>
    <row r="3140" spans="1:8" x14ac:dyDescent="0.25">
      <c r="A3140" s="6">
        <v>4273</v>
      </c>
      <c r="B3140" s="9" t="s">
        <v>22148</v>
      </c>
      <c r="C3140" s="6" t="s">
        <v>18997</v>
      </c>
      <c r="D3140" s="11">
        <f t="shared" si="98"/>
        <v>422.86</v>
      </c>
      <c r="F3140" s="802">
        <v>422.86</v>
      </c>
      <c r="G3140" s="802">
        <v>422.86</v>
      </c>
      <c r="H3140" t="b">
        <f t="shared" si="99"/>
        <v>1</v>
      </c>
    </row>
    <row r="3141" spans="1:8" ht="30" x14ac:dyDescent="0.25">
      <c r="A3141" s="4">
        <v>4274</v>
      </c>
      <c r="B3141" s="8" t="s">
        <v>22149</v>
      </c>
      <c r="C3141" s="4" t="s">
        <v>18997</v>
      </c>
      <c r="D3141" s="11">
        <f t="shared" si="98"/>
        <v>154.69999999999999</v>
      </c>
      <c r="F3141" s="803">
        <v>154.69999999999999</v>
      </c>
      <c r="G3141" s="803">
        <v>154.69999999999999</v>
      </c>
      <c r="H3141" t="b">
        <f t="shared" si="99"/>
        <v>1</v>
      </c>
    </row>
    <row r="3142" spans="1:8" ht="30" x14ac:dyDescent="0.25">
      <c r="A3142" s="6">
        <v>39438</v>
      </c>
      <c r="B3142" s="9" t="s">
        <v>22150</v>
      </c>
      <c r="C3142" s="6" t="s">
        <v>18997</v>
      </c>
      <c r="D3142" s="11">
        <f t="shared" si="98"/>
        <v>0.27</v>
      </c>
      <c r="F3142" s="802">
        <v>0.27</v>
      </c>
      <c r="G3142" s="802">
        <v>0.27</v>
      </c>
      <c r="H3142" t="b">
        <f t="shared" si="99"/>
        <v>1</v>
      </c>
    </row>
    <row r="3143" spans="1:8" ht="30" x14ac:dyDescent="0.25">
      <c r="A3143" s="4">
        <v>4379</v>
      </c>
      <c r="B3143" s="8" t="s">
        <v>22151</v>
      </c>
      <c r="C3143" s="4" t="s">
        <v>18997</v>
      </c>
      <c r="D3143" s="11">
        <f t="shared" si="98"/>
        <v>0.05</v>
      </c>
      <c r="F3143" s="803">
        <v>0.05</v>
      </c>
      <c r="G3143" s="803">
        <v>0.05</v>
      </c>
      <c r="H3143" t="b">
        <f t="shared" si="99"/>
        <v>1</v>
      </c>
    </row>
    <row r="3144" spans="1:8" x14ac:dyDescent="0.25">
      <c r="A3144" s="6">
        <v>4377</v>
      </c>
      <c r="B3144" s="9" t="s">
        <v>22152</v>
      </c>
      <c r="C3144" s="6" t="s">
        <v>18997</v>
      </c>
      <c r="D3144" s="11">
        <f t="shared" si="98"/>
        <v>0.19</v>
      </c>
      <c r="F3144" s="802">
        <v>0.19</v>
      </c>
      <c r="G3144" s="802">
        <v>0.19</v>
      </c>
      <c r="H3144" t="b">
        <f t="shared" si="99"/>
        <v>1</v>
      </c>
    </row>
    <row r="3145" spans="1:8" x14ac:dyDescent="0.25">
      <c r="A3145" s="4">
        <v>4356</v>
      </c>
      <c r="B3145" s="8" t="s">
        <v>22153</v>
      </c>
      <c r="C3145" s="4" t="s">
        <v>18997</v>
      </c>
      <c r="D3145" s="11">
        <f t="shared" si="98"/>
        <v>0.27</v>
      </c>
      <c r="F3145" s="803">
        <v>0.27</v>
      </c>
      <c r="G3145" s="803">
        <v>0.27</v>
      </c>
      <c r="H3145" t="b">
        <f t="shared" si="99"/>
        <v>1</v>
      </c>
    </row>
    <row r="3146" spans="1:8" ht="30" x14ac:dyDescent="0.25">
      <c r="A3146" s="6">
        <v>13246</v>
      </c>
      <c r="B3146" s="9" t="s">
        <v>22154</v>
      </c>
      <c r="C3146" s="6" t="s">
        <v>18997</v>
      </c>
      <c r="D3146" s="11">
        <f t="shared" si="98"/>
        <v>0.47</v>
      </c>
      <c r="F3146" s="802">
        <v>0.47</v>
      </c>
      <c r="G3146" s="802">
        <v>0.47</v>
      </c>
      <c r="H3146" t="b">
        <f t="shared" si="99"/>
        <v>1</v>
      </c>
    </row>
    <row r="3147" spans="1:8" x14ac:dyDescent="0.25">
      <c r="A3147" s="4">
        <v>13294</v>
      </c>
      <c r="B3147" s="8" t="s">
        <v>22155</v>
      </c>
      <c r="C3147" s="4" t="s">
        <v>18997</v>
      </c>
      <c r="D3147" s="11">
        <f t="shared" si="98"/>
        <v>1.59</v>
      </c>
      <c r="F3147" s="803">
        <v>1.59</v>
      </c>
      <c r="G3147" s="803">
        <v>1.59</v>
      </c>
      <c r="H3147" t="b">
        <f t="shared" si="99"/>
        <v>1</v>
      </c>
    </row>
    <row r="3148" spans="1:8" x14ac:dyDescent="0.25">
      <c r="A3148" s="6">
        <v>11963</v>
      </c>
      <c r="B3148" s="9" t="s">
        <v>22156</v>
      </c>
      <c r="C3148" s="6" t="s">
        <v>18997</v>
      </c>
      <c r="D3148" s="11">
        <f t="shared" si="98"/>
        <v>10.01</v>
      </c>
      <c r="F3148" s="802">
        <v>10.01</v>
      </c>
      <c r="G3148" s="802">
        <v>10.01</v>
      </c>
      <c r="H3148" t="b">
        <f t="shared" si="99"/>
        <v>1</v>
      </c>
    </row>
    <row r="3149" spans="1:8" x14ac:dyDescent="0.25">
      <c r="A3149" s="4">
        <v>11964</v>
      </c>
      <c r="B3149" s="8" t="s">
        <v>22157</v>
      </c>
      <c r="C3149" s="4" t="s">
        <v>18997</v>
      </c>
      <c r="D3149" s="11">
        <f t="shared" si="98"/>
        <v>2.52</v>
      </c>
      <c r="F3149" s="803">
        <v>2.52</v>
      </c>
      <c r="G3149" s="803">
        <v>2.52</v>
      </c>
      <c r="H3149" t="b">
        <f t="shared" si="99"/>
        <v>1</v>
      </c>
    </row>
    <row r="3150" spans="1:8" ht="30" x14ac:dyDescent="0.25">
      <c r="A3150" s="6">
        <v>4346</v>
      </c>
      <c r="B3150" s="9" t="s">
        <v>22158</v>
      </c>
      <c r="C3150" s="6" t="s">
        <v>18997</v>
      </c>
      <c r="D3150" s="11">
        <f t="shared" si="98"/>
        <v>10.73</v>
      </c>
      <c r="F3150" s="802">
        <v>10.73</v>
      </c>
      <c r="G3150" s="802">
        <v>10.73</v>
      </c>
      <c r="H3150" t="b">
        <f t="shared" si="99"/>
        <v>1</v>
      </c>
    </row>
    <row r="3151" spans="1:8" ht="30" x14ac:dyDescent="0.25">
      <c r="A3151" s="4">
        <v>11955</v>
      </c>
      <c r="B3151" s="8" t="s">
        <v>22159</v>
      </c>
      <c r="C3151" s="4" t="s">
        <v>18997</v>
      </c>
      <c r="D3151" s="11">
        <f t="shared" si="98"/>
        <v>4.6900000000000004</v>
      </c>
      <c r="F3151" s="803">
        <v>4.6900000000000004</v>
      </c>
      <c r="G3151" s="803">
        <v>4.6900000000000004</v>
      </c>
      <c r="H3151" t="b">
        <f t="shared" si="99"/>
        <v>1</v>
      </c>
    </row>
    <row r="3152" spans="1:8" x14ac:dyDescent="0.25">
      <c r="A3152" s="6">
        <v>11960</v>
      </c>
      <c r="B3152" s="9" t="s">
        <v>22160</v>
      </c>
      <c r="C3152" s="6" t="s">
        <v>18997</v>
      </c>
      <c r="D3152" s="11">
        <f t="shared" si="98"/>
        <v>0.15</v>
      </c>
      <c r="F3152" s="802">
        <v>0.15</v>
      </c>
      <c r="G3152" s="802">
        <v>0.15</v>
      </c>
      <c r="H3152" t="b">
        <f t="shared" si="99"/>
        <v>1</v>
      </c>
    </row>
    <row r="3153" spans="1:8" x14ac:dyDescent="0.25">
      <c r="A3153" s="4">
        <v>4333</v>
      </c>
      <c r="B3153" s="8" t="s">
        <v>22161</v>
      </c>
      <c r="C3153" s="4" t="s">
        <v>18997</v>
      </c>
      <c r="D3153" s="11">
        <f t="shared" si="98"/>
        <v>0.27</v>
      </c>
      <c r="F3153" s="803">
        <v>0.27</v>
      </c>
      <c r="G3153" s="803">
        <v>0.27</v>
      </c>
      <c r="H3153" t="b">
        <f t="shared" si="99"/>
        <v>1</v>
      </c>
    </row>
    <row r="3154" spans="1:8" x14ac:dyDescent="0.25">
      <c r="A3154" s="6">
        <v>4358</v>
      </c>
      <c r="B3154" s="9" t="s">
        <v>22162</v>
      </c>
      <c r="C3154" s="6" t="s">
        <v>18997</v>
      </c>
      <c r="D3154" s="11">
        <f t="shared" si="98"/>
        <v>2.15</v>
      </c>
      <c r="F3154" s="802">
        <v>2.15</v>
      </c>
      <c r="G3154" s="802">
        <v>2.15</v>
      </c>
      <c r="H3154" t="b">
        <f t="shared" si="99"/>
        <v>1</v>
      </c>
    </row>
    <row r="3155" spans="1:8" x14ac:dyDescent="0.25">
      <c r="A3155" s="4">
        <v>39435</v>
      </c>
      <c r="B3155" s="8" t="s">
        <v>22163</v>
      </c>
      <c r="C3155" s="4" t="s">
        <v>18997</v>
      </c>
      <c r="D3155" s="11">
        <f t="shared" si="98"/>
        <v>0.11</v>
      </c>
      <c r="F3155" s="803">
        <v>0.11</v>
      </c>
      <c r="G3155" s="803">
        <v>0.11</v>
      </c>
      <c r="H3155" t="b">
        <f t="shared" si="99"/>
        <v>1</v>
      </c>
    </row>
    <row r="3156" spans="1:8" x14ac:dyDescent="0.25">
      <c r="A3156" s="6">
        <v>39436</v>
      </c>
      <c r="B3156" s="9" t="s">
        <v>22164</v>
      </c>
      <c r="C3156" s="6" t="s">
        <v>18997</v>
      </c>
      <c r="D3156" s="11">
        <f t="shared" si="98"/>
        <v>0.18</v>
      </c>
      <c r="F3156" s="802">
        <v>0.18</v>
      </c>
      <c r="G3156" s="802">
        <v>0.18</v>
      </c>
      <c r="H3156" t="b">
        <f t="shared" si="99"/>
        <v>1</v>
      </c>
    </row>
    <row r="3157" spans="1:8" x14ac:dyDescent="0.25">
      <c r="A3157" s="4">
        <v>39437</v>
      </c>
      <c r="B3157" s="8" t="s">
        <v>22165</v>
      </c>
      <c r="C3157" s="4" t="s">
        <v>18997</v>
      </c>
      <c r="D3157" s="11">
        <f t="shared" si="98"/>
        <v>0.24</v>
      </c>
      <c r="F3157" s="803">
        <v>0.24</v>
      </c>
      <c r="G3157" s="803">
        <v>0.24</v>
      </c>
      <c r="H3157" t="b">
        <f t="shared" si="99"/>
        <v>1</v>
      </c>
    </row>
    <row r="3158" spans="1:8" x14ac:dyDescent="0.25">
      <c r="A3158" s="6">
        <v>39439</v>
      </c>
      <c r="B3158" s="9" t="s">
        <v>22166</v>
      </c>
      <c r="C3158" s="6" t="s">
        <v>18997</v>
      </c>
      <c r="D3158" s="11">
        <f t="shared" si="98"/>
        <v>0.16</v>
      </c>
      <c r="F3158" s="802">
        <v>0.16</v>
      </c>
      <c r="G3158" s="802">
        <v>0.16</v>
      </c>
      <c r="H3158" t="b">
        <f t="shared" si="99"/>
        <v>1</v>
      </c>
    </row>
    <row r="3159" spans="1:8" x14ac:dyDescent="0.25">
      <c r="A3159" s="4">
        <v>39440</v>
      </c>
      <c r="B3159" s="8" t="s">
        <v>22167</v>
      </c>
      <c r="C3159" s="4" t="s">
        <v>18997</v>
      </c>
      <c r="D3159" s="11">
        <f t="shared" si="98"/>
        <v>0.21</v>
      </c>
      <c r="F3159" s="803">
        <v>0.21</v>
      </c>
      <c r="G3159" s="803">
        <v>0.21</v>
      </c>
      <c r="H3159" t="b">
        <f t="shared" si="99"/>
        <v>1</v>
      </c>
    </row>
    <row r="3160" spans="1:8" x14ac:dyDescent="0.25">
      <c r="A3160" s="6">
        <v>39441</v>
      </c>
      <c r="B3160" s="9" t="s">
        <v>22168</v>
      </c>
      <c r="C3160" s="6" t="s">
        <v>18997</v>
      </c>
      <c r="D3160" s="11">
        <f t="shared" si="98"/>
        <v>0.27</v>
      </c>
      <c r="F3160" s="802">
        <v>0.27</v>
      </c>
      <c r="G3160" s="802">
        <v>0.27</v>
      </c>
      <c r="H3160" t="b">
        <f t="shared" si="99"/>
        <v>1</v>
      </c>
    </row>
    <row r="3161" spans="1:8" x14ac:dyDescent="0.25">
      <c r="A3161" s="4">
        <v>39442</v>
      </c>
      <c r="B3161" s="8" t="s">
        <v>22169</v>
      </c>
      <c r="C3161" s="4" t="s">
        <v>18997</v>
      </c>
      <c r="D3161" s="11">
        <f t="shared" si="98"/>
        <v>0.19</v>
      </c>
      <c r="F3161" s="803">
        <v>0.19</v>
      </c>
      <c r="G3161" s="803">
        <v>0.19</v>
      </c>
      <c r="H3161" t="b">
        <f t="shared" si="99"/>
        <v>1</v>
      </c>
    </row>
    <row r="3162" spans="1:8" x14ac:dyDescent="0.25">
      <c r="A3162" s="6">
        <v>39443</v>
      </c>
      <c r="B3162" s="9" t="s">
        <v>22170</v>
      </c>
      <c r="C3162" s="6" t="s">
        <v>18997</v>
      </c>
      <c r="D3162" s="11">
        <f t="shared" si="98"/>
        <v>0.25</v>
      </c>
      <c r="F3162" s="802">
        <v>0.25</v>
      </c>
      <c r="G3162" s="802">
        <v>0.25</v>
      </c>
      <c r="H3162" t="b">
        <f t="shared" si="99"/>
        <v>1</v>
      </c>
    </row>
    <row r="3163" spans="1:8" x14ac:dyDescent="0.25">
      <c r="A3163" s="4">
        <v>4329</v>
      </c>
      <c r="B3163" s="8" t="s">
        <v>22171</v>
      </c>
      <c r="C3163" s="4" t="s">
        <v>18997</v>
      </c>
      <c r="D3163" s="11">
        <f t="shared" si="98"/>
        <v>2.29</v>
      </c>
      <c r="F3163" s="803">
        <v>2.29</v>
      </c>
      <c r="G3163" s="803">
        <v>2.29</v>
      </c>
      <c r="H3163" t="b">
        <f t="shared" si="99"/>
        <v>1</v>
      </c>
    </row>
    <row r="3164" spans="1:8" ht="30" x14ac:dyDescent="0.25">
      <c r="A3164" s="6">
        <v>4383</v>
      </c>
      <c r="B3164" s="9" t="s">
        <v>22172</v>
      </c>
      <c r="C3164" s="6" t="s">
        <v>18997</v>
      </c>
      <c r="D3164" s="11">
        <f t="shared" si="98"/>
        <v>20.7</v>
      </c>
      <c r="F3164" s="802">
        <v>20.7</v>
      </c>
      <c r="G3164" s="802">
        <v>20.7</v>
      </c>
      <c r="H3164" t="b">
        <f t="shared" si="99"/>
        <v>1</v>
      </c>
    </row>
    <row r="3165" spans="1:8" ht="30" x14ac:dyDescent="0.25">
      <c r="A3165" s="4">
        <v>4344</v>
      </c>
      <c r="B3165" s="8" t="s">
        <v>22173</v>
      </c>
      <c r="C3165" s="4" t="s">
        <v>18997</v>
      </c>
      <c r="D3165" s="11">
        <f t="shared" si="98"/>
        <v>21.7</v>
      </c>
      <c r="F3165" s="803">
        <v>21.7</v>
      </c>
      <c r="G3165" s="803">
        <v>21.7</v>
      </c>
      <c r="H3165" t="b">
        <f t="shared" si="99"/>
        <v>1</v>
      </c>
    </row>
    <row r="3166" spans="1:8" x14ac:dyDescent="0.25">
      <c r="A3166" s="6">
        <v>436</v>
      </c>
      <c r="B3166" s="9" t="s">
        <v>22174</v>
      </c>
      <c r="C3166" s="6" t="s">
        <v>18997</v>
      </c>
      <c r="D3166" s="11">
        <f t="shared" si="98"/>
        <v>13.08</v>
      </c>
      <c r="F3166" s="802">
        <v>13.08</v>
      </c>
      <c r="G3166" s="802">
        <v>13.08</v>
      </c>
      <c r="H3166" t="b">
        <f t="shared" si="99"/>
        <v>1</v>
      </c>
    </row>
    <row r="3167" spans="1:8" x14ac:dyDescent="0.25">
      <c r="A3167" s="4">
        <v>442</v>
      </c>
      <c r="B3167" s="8" t="s">
        <v>22175</v>
      </c>
      <c r="C3167" s="4" t="s">
        <v>18997</v>
      </c>
      <c r="D3167" s="11">
        <f t="shared" si="98"/>
        <v>7.73</v>
      </c>
      <c r="F3167" s="803">
        <v>7.73</v>
      </c>
      <c r="G3167" s="803">
        <v>7.73</v>
      </c>
      <c r="H3167" t="b">
        <f t="shared" si="99"/>
        <v>1</v>
      </c>
    </row>
    <row r="3168" spans="1:8" x14ac:dyDescent="0.25">
      <c r="A3168" s="6">
        <v>11953</v>
      </c>
      <c r="B3168" s="9" t="s">
        <v>22176</v>
      </c>
      <c r="C3168" s="6" t="s">
        <v>18997</v>
      </c>
      <c r="D3168" s="11">
        <f t="shared" si="98"/>
        <v>3.44</v>
      </c>
      <c r="F3168" s="802">
        <v>3.44</v>
      </c>
      <c r="G3168" s="802">
        <v>3.44</v>
      </c>
      <c r="H3168" t="b">
        <f t="shared" si="99"/>
        <v>1</v>
      </c>
    </row>
    <row r="3169" spans="1:8" x14ac:dyDescent="0.25">
      <c r="A3169" s="4">
        <v>4335</v>
      </c>
      <c r="B3169" s="8" t="s">
        <v>22177</v>
      </c>
      <c r="C3169" s="4" t="s">
        <v>18997</v>
      </c>
      <c r="D3169" s="11">
        <f t="shared" si="98"/>
        <v>14.57</v>
      </c>
      <c r="F3169" s="803">
        <v>14.57</v>
      </c>
      <c r="G3169" s="803">
        <v>14.57</v>
      </c>
      <c r="H3169" t="b">
        <f t="shared" si="99"/>
        <v>1</v>
      </c>
    </row>
    <row r="3170" spans="1:8" x14ac:dyDescent="0.25">
      <c r="A3170" s="6">
        <v>4334</v>
      </c>
      <c r="B3170" s="9" t="s">
        <v>22178</v>
      </c>
      <c r="C3170" s="6" t="s">
        <v>18997</v>
      </c>
      <c r="D3170" s="11">
        <f t="shared" si="98"/>
        <v>19.989999999999998</v>
      </c>
      <c r="F3170" s="802">
        <v>19.989999999999998</v>
      </c>
      <c r="G3170" s="802">
        <v>19.989999999999998</v>
      </c>
      <c r="H3170" t="b">
        <f t="shared" si="99"/>
        <v>1</v>
      </c>
    </row>
    <row r="3171" spans="1:8" x14ac:dyDescent="0.25">
      <c r="A3171" s="4">
        <v>4343</v>
      </c>
      <c r="B3171" s="8" t="s">
        <v>22179</v>
      </c>
      <c r="C3171" s="4" t="s">
        <v>18997</v>
      </c>
      <c r="D3171" s="11">
        <f t="shared" si="98"/>
        <v>4.91</v>
      </c>
      <c r="F3171" s="803">
        <v>4.91</v>
      </c>
      <c r="G3171" s="803">
        <v>4.91</v>
      </c>
      <c r="H3171" t="b">
        <f t="shared" si="99"/>
        <v>1</v>
      </c>
    </row>
    <row r="3172" spans="1:8" x14ac:dyDescent="0.25">
      <c r="A3172" s="6">
        <v>430</v>
      </c>
      <c r="B3172" s="9" t="s">
        <v>22180</v>
      </c>
      <c r="C3172" s="6" t="s">
        <v>18997</v>
      </c>
      <c r="D3172" s="11">
        <f t="shared" si="98"/>
        <v>11.7</v>
      </c>
      <c r="F3172" s="802">
        <v>11.7</v>
      </c>
      <c r="G3172" s="802">
        <v>11.7</v>
      </c>
      <c r="H3172" t="b">
        <f t="shared" si="99"/>
        <v>1</v>
      </c>
    </row>
    <row r="3173" spans="1:8" x14ac:dyDescent="0.25">
      <c r="A3173" s="4">
        <v>441</v>
      </c>
      <c r="B3173" s="8" t="s">
        <v>22181</v>
      </c>
      <c r="C3173" s="4" t="s">
        <v>18997</v>
      </c>
      <c r="D3173" s="11">
        <f t="shared" si="98"/>
        <v>12.88</v>
      </c>
      <c r="F3173" s="803">
        <v>12.88</v>
      </c>
      <c r="G3173" s="803">
        <v>12.88</v>
      </c>
      <c r="H3173" t="b">
        <f t="shared" si="99"/>
        <v>1</v>
      </c>
    </row>
    <row r="3174" spans="1:8" x14ac:dyDescent="0.25">
      <c r="A3174" s="6">
        <v>431</v>
      </c>
      <c r="B3174" s="9" t="s">
        <v>22182</v>
      </c>
      <c r="C3174" s="6" t="s">
        <v>18997</v>
      </c>
      <c r="D3174" s="11">
        <f t="shared" si="98"/>
        <v>15.55</v>
      </c>
      <c r="F3174" s="802">
        <v>15.55</v>
      </c>
      <c r="G3174" s="802">
        <v>15.55</v>
      </c>
      <c r="H3174" t="b">
        <f t="shared" si="99"/>
        <v>1</v>
      </c>
    </row>
    <row r="3175" spans="1:8" x14ac:dyDescent="0.25">
      <c r="A3175" s="4">
        <v>432</v>
      </c>
      <c r="B3175" s="8" t="s">
        <v>22183</v>
      </c>
      <c r="C3175" s="4" t="s">
        <v>18997</v>
      </c>
      <c r="D3175" s="11">
        <f t="shared" si="98"/>
        <v>17.16</v>
      </c>
      <c r="F3175" s="803">
        <v>17.16</v>
      </c>
      <c r="G3175" s="803">
        <v>17.16</v>
      </c>
      <c r="H3175" t="b">
        <f t="shared" si="99"/>
        <v>1</v>
      </c>
    </row>
    <row r="3176" spans="1:8" x14ac:dyDescent="0.25">
      <c r="A3176" s="6">
        <v>429</v>
      </c>
      <c r="B3176" s="9" t="s">
        <v>22184</v>
      </c>
      <c r="C3176" s="6" t="s">
        <v>18997</v>
      </c>
      <c r="D3176" s="11">
        <f t="shared" si="98"/>
        <v>23.13</v>
      </c>
      <c r="F3176" s="802">
        <v>23.13</v>
      </c>
      <c r="G3176" s="802">
        <v>23.13</v>
      </c>
      <c r="H3176" t="b">
        <f t="shared" si="99"/>
        <v>1</v>
      </c>
    </row>
    <row r="3177" spans="1:8" x14ac:dyDescent="0.25">
      <c r="A3177" s="4">
        <v>439</v>
      </c>
      <c r="B3177" s="8" t="s">
        <v>22185</v>
      </c>
      <c r="C3177" s="4" t="s">
        <v>18997</v>
      </c>
      <c r="D3177" s="11">
        <f t="shared" si="98"/>
        <v>19.71</v>
      </c>
      <c r="F3177" s="803">
        <v>19.71</v>
      </c>
      <c r="G3177" s="803">
        <v>19.71</v>
      </c>
      <c r="H3177" t="b">
        <f t="shared" si="99"/>
        <v>1</v>
      </c>
    </row>
    <row r="3178" spans="1:8" x14ac:dyDescent="0.25">
      <c r="A3178" s="6">
        <v>433</v>
      </c>
      <c r="B3178" s="9" t="s">
        <v>22186</v>
      </c>
      <c r="C3178" s="6" t="s">
        <v>18997</v>
      </c>
      <c r="D3178" s="11">
        <f t="shared" si="98"/>
        <v>23.01</v>
      </c>
      <c r="F3178" s="802">
        <v>23.01</v>
      </c>
      <c r="G3178" s="802">
        <v>23.01</v>
      </c>
      <c r="H3178" t="b">
        <f t="shared" si="99"/>
        <v>1</v>
      </c>
    </row>
    <row r="3179" spans="1:8" x14ac:dyDescent="0.25">
      <c r="A3179" s="4">
        <v>437</v>
      </c>
      <c r="B3179" s="8" t="s">
        <v>22187</v>
      </c>
      <c r="C3179" s="4" t="s">
        <v>18997</v>
      </c>
      <c r="D3179" s="11">
        <f t="shared" si="98"/>
        <v>30.58</v>
      </c>
      <c r="F3179" s="803">
        <v>30.58</v>
      </c>
      <c r="G3179" s="803">
        <v>30.58</v>
      </c>
      <c r="H3179" t="b">
        <f t="shared" si="99"/>
        <v>1</v>
      </c>
    </row>
    <row r="3180" spans="1:8" x14ac:dyDescent="0.25">
      <c r="A3180" s="6">
        <v>11790</v>
      </c>
      <c r="B3180" s="9" t="s">
        <v>22188</v>
      </c>
      <c r="C3180" s="6" t="s">
        <v>18997</v>
      </c>
      <c r="D3180" s="11">
        <f t="shared" si="98"/>
        <v>34.68</v>
      </c>
      <c r="F3180" s="802">
        <v>34.68</v>
      </c>
      <c r="G3180" s="802">
        <v>34.68</v>
      </c>
      <c r="H3180" t="b">
        <f t="shared" si="99"/>
        <v>1</v>
      </c>
    </row>
    <row r="3181" spans="1:8" ht="30" x14ac:dyDescent="0.25">
      <c r="A3181" s="4">
        <v>428</v>
      </c>
      <c r="B3181" s="8" t="s">
        <v>22189</v>
      </c>
      <c r="C3181" s="4" t="s">
        <v>18997</v>
      </c>
      <c r="D3181" s="11">
        <f t="shared" si="98"/>
        <v>37.71</v>
      </c>
      <c r="F3181" s="803">
        <v>37.71</v>
      </c>
      <c r="G3181" s="803">
        <v>37.71</v>
      </c>
      <c r="H3181" t="b">
        <f t="shared" si="99"/>
        <v>1</v>
      </c>
    </row>
    <row r="3182" spans="1:8" ht="30" x14ac:dyDescent="0.25">
      <c r="A3182" s="6">
        <v>4384</v>
      </c>
      <c r="B3182" s="9" t="s">
        <v>22190</v>
      </c>
      <c r="C3182" s="6" t="s">
        <v>18997</v>
      </c>
      <c r="D3182" s="11">
        <f t="shared" si="98"/>
        <v>23.79</v>
      </c>
      <c r="F3182" s="802">
        <v>23.79</v>
      </c>
      <c r="G3182" s="802">
        <v>23.79</v>
      </c>
      <c r="H3182" t="b">
        <f t="shared" si="99"/>
        <v>1</v>
      </c>
    </row>
    <row r="3183" spans="1:8" ht="30" x14ac:dyDescent="0.25">
      <c r="A3183" s="4">
        <v>4351</v>
      </c>
      <c r="B3183" s="8" t="s">
        <v>22191</v>
      </c>
      <c r="C3183" s="4" t="s">
        <v>18997</v>
      </c>
      <c r="D3183" s="11">
        <f t="shared" si="98"/>
        <v>17.64</v>
      </c>
      <c r="F3183" s="803">
        <v>17.64</v>
      </c>
      <c r="G3183" s="803">
        <v>17.64</v>
      </c>
      <c r="H3183" t="b">
        <f t="shared" si="99"/>
        <v>1</v>
      </c>
    </row>
    <row r="3184" spans="1:8" x14ac:dyDescent="0.25">
      <c r="A3184" s="6">
        <v>11054</v>
      </c>
      <c r="B3184" s="9" t="s">
        <v>22192</v>
      </c>
      <c r="C3184" s="6" t="s">
        <v>18997</v>
      </c>
      <c r="D3184" s="11">
        <f t="shared" si="98"/>
        <v>0.04</v>
      </c>
      <c r="F3184" s="802">
        <v>0.04</v>
      </c>
      <c r="G3184" s="802">
        <v>0.04</v>
      </c>
      <c r="H3184" t="b">
        <f t="shared" si="99"/>
        <v>1</v>
      </c>
    </row>
    <row r="3185" spans="1:8" x14ac:dyDescent="0.25">
      <c r="A3185" s="4">
        <v>11055</v>
      </c>
      <c r="B3185" s="8" t="s">
        <v>22193</v>
      </c>
      <c r="C3185" s="4" t="s">
        <v>18997</v>
      </c>
      <c r="D3185" s="11">
        <f t="shared" si="98"/>
        <v>7.0000000000000007E-2</v>
      </c>
      <c r="F3185" s="803">
        <v>7.0000000000000007E-2</v>
      </c>
      <c r="G3185" s="803">
        <v>7.0000000000000007E-2</v>
      </c>
      <c r="H3185" t="b">
        <f t="shared" si="99"/>
        <v>1</v>
      </c>
    </row>
    <row r="3186" spans="1:8" x14ac:dyDescent="0.25">
      <c r="A3186" s="6">
        <v>11056</v>
      </c>
      <c r="B3186" s="9" t="s">
        <v>22194</v>
      </c>
      <c r="C3186" s="6" t="s">
        <v>18997</v>
      </c>
      <c r="D3186" s="11">
        <f t="shared" si="98"/>
        <v>0.08</v>
      </c>
      <c r="F3186" s="802">
        <v>0.08</v>
      </c>
      <c r="G3186" s="802">
        <v>0.08</v>
      </c>
      <c r="H3186" t="b">
        <f t="shared" si="99"/>
        <v>1</v>
      </c>
    </row>
    <row r="3187" spans="1:8" x14ac:dyDescent="0.25">
      <c r="A3187" s="4">
        <v>11057</v>
      </c>
      <c r="B3187" s="8" t="s">
        <v>22195</v>
      </c>
      <c r="C3187" s="4" t="s">
        <v>18997</v>
      </c>
      <c r="D3187" s="11">
        <f t="shared" si="98"/>
        <v>0.17</v>
      </c>
      <c r="F3187" s="803">
        <v>0.17</v>
      </c>
      <c r="G3187" s="803">
        <v>0.17</v>
      </c>
      <c r="H3187" t="b">
        <f t="shared" si="99"/>
        <v>1</v>
      </c>
    </row>
    <row r="3188" spans="1:8" x14ac:dyDescent="0.25">
      <c r="A3188" s="6">
        <v>11059</v>
      </c>
      <c r="B3188" s="9" t="s">
        <v>22196</v>
      </c>
      <c r="C3188" s="6" t="s">
        <v>18997</v>
      </c>
      <c r="D3188" s="11">
        <f t="shared" si="98"/>
        <v>0.33</v>
      </c>
      <c r="F3188" s="802">
        <v>0.33</v>
      </c>
      <c r="G3188" s="802">
        <v>0.33</v>
      </c>
      <c r="H3188" t="b">
        <f t="shared" si="99"/>
        <v>1</v>
      </c>
    </row>
    <row r="3189" spans="1:8" x14ac:dyDescent="0.25">
      <c r="A3189" s="4">
        <v>11058</v>
      </c>
      <c r="B3189" s="8" t="s">
        <v>22197</v>
      </c>
      <c r="C3189" s="4" t="s">
        <v>18997</v>
      </c>
      <c r="D3189" s="11">
        <f t="shared" si="98"/>
        <v>0.42</v>
      </c>
      <c r="F3189" s="803">
        <v>0.42</v>
      </c>
      <c r="G3189" s="803">
        <v>0.42</v>
      </c>
      <c r="H3189" t="b">
        <f t="shared" si="99"/>
        <v>1</v>
      </c>
    </row>
    <row r="3190" spans="1:8" x14ac:dyDescent="0.25">
      <c r="A3190" s="6">
        <v>4380</v>
      </c>
      <c r="B3190" s="9" t="s">
        <v>22198</v>
      </c>
      <c r="C3190" s="6" t="s">
        <v>18997</v>
      </c>
      <c r="D3190" s="11">
        <f t="shared" si="98"/>
        <v>1.43</v>
      </c>
      <c r="F3190" s="802">
        <v>1.43</v>
      </c>
      <c r="G3190" s="802">
        <v>1.43</v>
      </c>
      <c r="H3190" t="b">
        <f t="shared" si="99"/>
        <v>1</v>
      </c>
    </row>
    <row r="3191" spans="1:8" x14ac:dyDescent="0.25">
      <c r="A3191" s="4">
        <v>4299</v>
      </c>
      <c r="B3191" s="8" t="s">
        <v>22199</v>
      </c>
      <c r="C3191" s="4" t="s">
        <v>18997</v>
      </c>
      <c r="D3191" s="11">
        <f t="shared" si="98"/>
        <v>1.35</v>
      </c>
      <c r="F3191" s="803">
        <v>1.35</v>
      </c>
      <c r="G3191" s="803">
        <v>1.35</v>
      </c>
      <c r="H3191" t="b">
        <f t="shared" si="99"/>
        <v>1</v>
      </c>
    </row>
    <row r="3192" spans="1:8" x14ac:dyDescent="0.25">
      <c r="A3192" s="6">
        <v>4304</v>
      </c>
      <c r="B3192" s="9" t="s">
        <v>22200</v>
      </c>
      <c r="C3192" s="6" t="s">
        <v>18997</v>
      </c>
      <c r="D3192" s="11">
        <f t="shared" si="98"/>
        <v>1.84</v>
      </c>
      <c r="F3192" s="802">
        <v>1.84</v>
      </c>
      <c r="G3192" s="802">
        <v>1.84</v>
      </c>
      <c r="H3192" t="b">
        <f t="shared" si="99"/>
        <v>1</v>
      </c>
    </row>
    <row r="3193" spans="1:8" x14ac:dyDescent="0.25">
      <c r="A3193" s="4">
        <v>4305</v>
      </c>
      <c r="B3193" s="8" t="s">
        <v>22201</v>
      </c>
      <c r="C3193" s="4" t="s">
        <v>18997</v>
      </c>
      <c r="D3193" s="11">
        <f t="shared" si="98"/>
        <v>2.14</v>
      </c>
      <c r="F3193" s="803">
        <v>2.14</v>
      </c>
      <c r="G3193" s="803">
        <v>2.14</v>
      </c>
      <c r="H3193" t="b">
        <f t="shared" si="99"/>
        <v>1</v>
      </c>
    </row>
    <row r="3194" spans="1:8" x14ac:dyDescent="0.25">
      <c r="A3194" s="6">
        <v>4306</v>
      </c>
      <c r="B3194" s="9" t="s">
        <v>22202</v>
      </c>
      <c r="C3194" s="6" t="s">
        <v>18997</v>
      </c>
      <c r="D3194" s="11">
        <f t="shared" si="98"/>
        <v>2.48</v>
      </c>
      <c r="F3194" s="802">
        <v>2.48</v>
      </c>
      <c r="G3194" s="802">
        <v>2.48</v>
      </c>
      <c r="H3194" t="b">
        <f t="shared" si="99"/>
        <v>1</v>
      </c>
    </row>
    <row r="3195" spans="1:8" x14ac:dyDescent="0.25">
      <c r="A3195" s="4">
        <v>4308</v>
      </c>
      <c r="B3195" s="8" t="s">
        <v>22203</v>
      </c>
      <c r="C3195" s="4" t="s">
        <v>18997</v>
      </c>
      <c r="D3195" s="11">
        <f t="shared" si="98"/>
        <v>5.14</v>
      </c>
      <c r="F3195" s="803">
        <v>5.14</v>
      </c>
      <c r="G3195" s="803">
        <v>5.14</v>
      </c>
      <c r="H3195" t="b">
        <f t="shared" si="99"/>
        <v>1</v>
      </c>
    </row>
    <row r="3196" spans="1:8" x14ac:dyDescent="0.25">
      <c r="A3196" s="6">
        <v>4302</v>
      </c>
      <c r="B3196" s="9" t="s">
        <v>22204</v>
      </c>
      <c r="C3196" s="6" t="s">
        <v>18997</v>
      </c>
      <c r="D3196" s="11">
        <f t="shared" si="98"/>
        <v>3.85</v>
      </c>
      <c r="F3196" s="802">
        <v>3.85</v>
      </c>
      <c r="G3196" s="802">
        <v>3.85</v>
      </c>
      <c r="H3196" t="b">
        <f t="shared" si="99"/>
        <v>1</v>
      </c>
    </row>
    <row r="3197" spans="1:8" x14ac:dyDescent="0.25">
      <c r="A3197" s="4">
        <v>4300</v>
      </c>
      <c r="B3197" s="8" t="s">
        <v>22205</v>
      </c>
      <c r="C3197" s="4" t="s">
        <v>18997</v>
      </c>
      <c r="D3197" s="11">
        <f t="shared" si="98"/>
        <v>0.92</v>
      </c>
      <c r="F3197" s="803">
        <v>0.92</v>
      </c>
      <c r="G3197" s="803">
        <v>0.92</v>
      </c>
      <c r="H3197" t="b">
        <f t="shared" si="99"/>
        <v>1</v>
      </c>
    </row>
    <row r="3198" spans="1:8" x14ac:dyDescent="0.25">
      <c r="A3198" s="6">
        <v>4301</v>
      </c>
      <c r="B3198" s="9" t="s">
        <v>22206</v>
      </c>
      <c r="C3198" s="6" t="s">
        <v>18997</v>
      </c>
      <c r="D3198" s="11">
        <f t="shared" si="98"/>
        <v>1.1200000000000001</v>
      </c>
      <c r="F3198" s="802">
        <v>1.1200000000000001</v>
      </c>
      <c r="G3198" s="802">
        <v>1.1200000000000001</v>
      </c>
      <c r="H3198" t="b">
        <f t="shared" si="99"/>
        <v>1</v>
      </c>
    </row>
    <row r="3199" spans="1:8" x14ac:dyDescent="0.25">
      <c r="A3199" s="4">
        <v>4320</v>
      </c>
      <c r="B3199" s="8" t="s">
        <v>22207</v>
      </c>
      <c r="C3199" s="4" t="s">
        <v>18997</v>
      </c>
      <c r="D3199" s="11">
        <f t="shared" si="98"/>
        <v>3.4</v>
      </c>
      <c r="F3199" s="803">
        <v>3.4</v>
      </c>
      <c r="G3199" s="803">
        <v>3.4</v>
      </c>
      <c r="H3199" t="b">
        <f t="shared" si="99"/>
        <v>1</v>
      </c>
    </row>
    <row r="3200" spans="1:8" x14ac:dyDescent="0.25">
      <c r="A3200" s="6">
        <v>4318</v>
      </c>
      <c r="B3200" s="9" t="s">
        <v>22208</v>
      </c>
      <c r="C3200" s="6" t="s">
        <v>18997</v>
      </c>
      <c r="D3200" s="11">
        <f t="shared" si="98"/>
        <v>1.66</v>
      </c>
      <c r="F3200" s="802">
        <v>1.66</v>
      </c>
      <c r="G3200" s="802">
        <v>1.66</v>
      </c>
      <c r="H3200" t="b">
        <f t="shared" si="99"/>
        <v>1</v>
      </c>
    </row>
    <row r="3201" spans="1:8" x14ac:dyDescent="0.25">
      <c r="A3201" s="4">
        <v>40547</v>
      </c>
      <c r="B3201" s="8" t="s">
        <v>22209</v>
      </c>
      <c r="C3201" s="4" t="s">
        <v>21051</v>
      </c>
      <c r="D3201" s="11">
        <f t="shared" si="98"/>
        <v>28.91</v>
      </c>
      <c r="F3201" s="803">
        <v>28.91</v>
      </c>
      <c r="G3201" s="803">
        <v>28.91</v>
      </c>
      <c r="H3201" t="b">
        <f t="shared" si="99"/>
        <v>1</v>
      </c>
    </row>
    <row r="3202" spans="1:8" x14ac:dyDescent="0.25">
      <c r="A3202" s="6">
        <v>11962</v>
      </c>
      <c r="B3202" s="9" t="s">
        <v>22210</v>
      </c>
      <c r="C3202" s="6" t="s">
        <v>18997</v>
      </c>
      <c r="D3202" s="11">
        <f t="shared" si="98"/>
        <v>0.23</v>
      </c>
      <c r="F3202" s="802">
        <v>0.23</v>
      </c>
      <c r="G3202" s="802">
        <v>0.23</v>
      </c>
      <c r="H3202" t="b">
        <f t="shared" si="99"/>
        <v>1</v>
      </c>
    </row>
    <row r="3203" spans="1:8" x14ac:dyDescent="0.25">
      <c r="A3203" s="4">
        <v>4332</v>
      </c>
      <c r="B3203" s="8" t="s">
        <v>22211</v>
      </c>
      <c r="C3203" s="4" t="s">
        <v>18997</v>
      </c>
      <c r="D3203" s="11">
        <f t="shared" ref="D3203:D3266" si="100">IF($J$2=$F$1,F3203,G3203)</f>
        <v>1.1499999999999999</v>
      </c>
      <c r="F3203" s="803">
        <v>1.1499999999999999</v>
      </c>
      <c r="G3203" s="803">
        <v>1.1499999999999999</v>
      </c>
      <c r="H3203" t="b">
        <f t="shared" ref="H3203:H3266" si="101">F3203=G3203</f>
        <v>1</v>
      </c>
    </row>
    <row r="3204" spans="1:8" x14ac:dyDescent="0.25">
      <c r="A3204" s="6">
        <v>4331</v>
      </c>
      <c r="B3204" s="9" t="s">
        <v>22212</v>
      </c>
      <c r="C3204" s="6" t="s">
        <v>18997</v>
      </c>
      <c r="D3204" s="11">
        <f t="shared" si="100"/>
        <v>4.34</v>
      </c>
      <c r="F3204" s="802">
        <v>4.34</v>
      </c>
      <c r="G3204" s="802">
        <v>4.34</v>
      </c>
      <c r="H3204" t="b">
        <f t="shared" si="101"/>
        <v>1</v>
      </c>
    </row>
    <row r="3205" spans="1:8" ht="30" x14ac:dyDescent="0.25">
      <c r="A3205" s="4">
        <v>4336</v>
      </c>
      <c r="B3205" s="8" t="s">
        <v>22213</v>
      </c>
      <c r="C3205" s="4" t="s">
        <v>18997</v>
      </c>
      <c r="D3205" s="11">
        <f t="shared" si="100"/>
        <v>5.55</v>
      </c>
      <c r="F3205" s="803">
        <v>5.55</v>
      </c>
      <c r="G3205" s="803">
        <v>5.55</v>
      </c>
      <c r="H3205" t="b">
        <f t="shared" si="101"/>
        <v>1</v>
      </c>
    </row>
    <row r="3206" spans="1:8" x14ac:dyDescent="0.25">
      <c r="A3206" s="6">
        <v>11948</v>
      </c>
      <c r="B3206" s="9" t="s">
        <v>22214</v>
      </c>
      <c r="C3206" s="6" t="s">
        <v>18997</v>
      </c>
      <c r="D3206" s="11">
        <f t="shared" si="100"/>
        <v>0.71</v>
      </c>
      <c r="F3206" s="802">
        <v>0.71</v>
      </c>
      <c r="G3206" s="802">
        <v>0.71</v>
      </c>
      <c r="H3206" t="b">
        <f t="shared" si="101"/>
        <v>1</v>
      </c>
    </row>
    <row r="3207" spans="1:8" x14ac:dyDescent="0.25">
      <c r="A3207" s="4">
        <v>4382</v>
      </c>
      <c r="B3207" s="8" t="s">
        <v>22215</v>
      </c>
      <c r="C3207" s="4" t="s">
        <v>18997</v>
      </c>
      <c r="D3207" s="11">
        <f t="shared" si="100"/>
        <v>1.19</v>
      </c>
      <c r="F3207" s="803">
        <v>1.19</v>
      </c>
      <c r="G3207" s="803">
        <v>1.19</v>
      </c>
      <c r="H3207" t="b">
        <f t="shared" si="101"/>
        <v>1</v>
      </c>
    </row>
    <row r="3208" spans="1:8" x14ac:dyDescent="0.25">
      <c r="A3208" s="6">
        <v>4354</v>
      </c>
      <c r="B3208" s="9" t="s">
        <v>22216</v>
      </c>
      <c r="C3208" s="6" t="s">
        <v>18997</v>
      </c>
      <c r="D3208" s="11">
        <f t="shared" si="100"/>
        <v>49.78</v>
      </c>
      <c r="F3208" s="802">
        <v>49.78</v>
      </c>
      <c r="G3208" s="802">
        <v>49.78</v>
      </c>
      <c r="H3208" t="b">
        <f t="shared" si="101"/>
        <v>1</v>
      </c>
    </row>
    <row r="3209" spans="1:8" x14ac:dyDescent="0.25">
      <c r="A3209" s="4">
        <v>40839</v>
      </c>
      <c r="B3209" s="8" t="s">
        <v>22217</v>
      </c>
      <c r="C3209" s="4" t="s">
        <v>21051</v>
      </c>
      <c r="D3209" s="11">
        <f t="shared" si="100"/>
        <v>119.78</v>
      </c>
      <c r="F3209" s="803">
        <v>119.78</v>
      </c>
      <c r="G3209" s="803">
        <v>119.78</v>
      </c>
      <c r="H3209" t="b">
        <f t="shared" si="101"/>
        <v>1</v>
      </c>
    </row>
    <row r="3210" spans="1:8" x14ac:dyDescent="0.25">
      <c r="A3210" s="6">
        <v>40552</v>
      </c>
      <c r="B3210" s="9" t="s">
        <v>22218</v>
      </c>
      <c r="C3210" s="6" t="s">
        <v>21051</v>
      </c>
      <c r="D3210" s="11">
        <f t="shared" si="100"/>
        <v>49.56</v>
      </c>
      <c r="F3210" s="802">
        <v>49.56</v>
      </c>
      <c r="G3210" s="802">
        <v>49.56</v>
      </c>
      <c r="H3210" t="b">
        <f t="shared" si="101"/>
        <v>1</v>
      </c>
    </row>
    <row r="3211" spans="1:8" x14ac:dyDescent="0.25">
      <c r="A3211" s="4">
        <v>40549</v>
      </c>
      <c r="B3211" s="8" t="s">
        <v>22219</v>
      </c>
      <c r="C3211" s="4" t="s">
        <v>21051</v>
      </c>
      <c r="D3211" s="11">
        <f t="shared" si="100"/>
        <v>196.2</v>
      </c>
      <c r="F3211" s="803">
        <v>196.2</v>
      </c>
      <c r="G3211" s="803">
        <v>196.2</v>
      </c>
      <c r="H3211" t="b">
        <f t="shared" si="101"/>
        <v>1</v>
      </c>
    </row>
    <row r="3212" spans="1:8" x14ac:dyDescent="0.25">
      <c r="A3212" s="6">
        <v>4385</v>
      </c>
      <c r="B3212" s="9" t="s">
        <v>22220</v>
      </c>
      <c r="C3212" s="6" t="s">
        <v>22221</v>
      </c>
      <c r="D3212" s="11">
        <f t="shared" si="100"/>
        <v>6946.87</v>
      </c>
      <c r="F3212" s="802">
        <v>6946.87</v>
      </c>
      <c r="G3212" s="802">
        <v>6946.87</v>
      </c>
      <c r="H3212" t="b">
        <f t="shared" si="101"/>
        <v>1</v>
      </c>
    </row>
    <row r="3213" spans="1:8" ht="30" x14ac:dyDescent="0.25">
      <c r="A3213" s="4">
        <v>20078</v>
      </c>
      <c r="B3213" s="8" t="s">
        <v>22222</v>
      </c>
      <c r="C3213" s="4" t="s">
        <v>18997</v>
      </c>
      <c r="D3213" s="11">
        <f t="shared" si="100"/>
        <v>29.37</v>
      </c>
      <c r="F3213" s="803">
        <v>29.37</v>
      </c>
      <c r="G3213" s="803">
        <v>29.37</v>
      </c>
      <c r="H3213" t="b">
        <f t="shared" si="101"/>
        <v>1</v>
      </c>
    </row>
    <row r="3214" spans="1:8" x14ac:dyDescent="0.25">
      <c r="A3214" s="6">
        <v>39897</v>
      </c>
      <c r="B3214" s="9" t="s">
        <v>22223</v>
      </c>
      <c r="C3214" s="6" t="s">
        <v>18997</v>
      </c>
      <c r="D3214" s="11">
        <f t="shared" si="100"/>
        <v>50.4</v>
      </c>
      <c r="F3214" s="802">
        <v>50.4</v>
      </c>
      <c r="G3214" s="802">
        <v>50.4</v>
      </c>
      <c r="H3214" t="b">
        <f t="shared" si="101"/>
        <v>1</v>
      </c>
    </row>
    <row r="3215" spans="1:8" x14ac:dyDescent="0.25">
      <c r="A3215" s="4">
        <v>118</v>
      </c>
      <c r="B3215" s="8" t="s">
        <v>22224</v>
      </c>
      <c r="C3215" s="4" t="s">
        <v>18997</v>
      </c>
      <c r="D3215" s="11">
        <f t="shared" si="100"/>
        <v>62.1</v>
      </c>
      <c r="F3215" s="803">
        <v>62.1</v>
      </c>
      <c r="G3215" s="803">
        <v>62.1</v>
      </c>
      <c r="H3215" t="b">
        <f t="shared" si="101"/>
        <v>1</v>
      </c>
    </row>
    <row r="3216" spans="1:8" ht="30" x14ac:dyDescent="0.25">
      <c r="A3216" s="6">
        <v>4396</v>
      </c>
      <c r="B3216" s="9" t="s">
        <v>22225</v>
      </c>
      <c r="C3216" s="6" t="s">
        <v>19398</v>
      </c>
      <c r="D3216" s="11">
        <f t="shared" si="100"/>
        <v>204.23</v>
      </c>
      <c r="F3216" s="802">
        <v>204.23</v>
      </c>
      <c r="G3216" s="802">
        <v>204.23</v>
      </c>
      <c r="H3216" t="b">
        <f t="shared" si="101"/>
        <v>1</v>
      </c>
    </row>
    <row r="3217" spans="1:8" ht="30" x14ac:dyDescent="0.25">
      <c r="A3217" s="4">
        <v>36881</v>
      </c>
      <c r="B3217" s="8" t="s">
        <v>22226</v>
      </c>
      <c r="C3217" s="4" t="s">
        <v>19398</v>
      </c>
      <c r="D3217" s="11">
        <f t="shared" si="100"/>
        <v>131.53</v>
      </c>
      <c r="F3217" s="803">
        <v>131.53</v>
      </c>
      <c r="G3217" s="803">
        <v>131.53</v>
      </c>
      <c r="H3217" t="b">
        <f t="shared" si="101"/>
        <v>1</v>
      </c>
    </row>
    <row r="3218" spans="1:8" ht="30" x14ac:dyDescent="0.25">
      <c r="A3218" s="6">
        <v>4397</v>
      </c>
      <c r="B3218" s="9" t="s">
        <v>22227</v>
      </c>
      <c r="C3218" s="6" t="s">
        <v>19398</v>
      </c>
      <c r="D3218" s="11">
        <f t="shared" si="100"/>
        <v>222.16</v>
      </c>
      <c r="F3218" s="802">
        <v>222.16</v>
      </c>
      <c r="G3218" s="802">
        <v>222.16</v>
      </c>
      <c r="H3218" t="b">
        <f t="shared" si="101"/>
        <v>1</v>
      </c>
    </row>
    <row r="3219" spans="1:8" ht="30" x14ac:dyDescent="0.25">
      <c r="A3219" s="4">
        <v>36882</v>
      </c>
      <c r="B3219" s="8" t="s">
        <v>22228</v>
      </c>
      <c r="C3219" s="4" t="s">
        <v>19398</v>
      </c>
      <c r="D3219" s="11">
        <f t="shared" si="100"/>
        <v>157.28</v>
      </c>
      <c r="F3219" s="803">
        <v>157.28</v>
      </c>
      <c r="G3219" s="803">
        <v>157.28</v>
      </c>
      <c r="H3219" t="b">
        <f t="shared" si="101"/>
        <v>1</v>
      </c>
    </row>
    <row r="3220" spans="1:8" x14ac:dyDescent="0.25">
      <c r="A3220" s="6">
        <v>4751</v>
      </c>
      <c r="B3220" s="9" t="s">
        <v>22229</v>
      </c>
      <c r="C3220" s="6" t="s">
        <v>19143</v>
      </c>
      <c r="D3220" s="11">
        <f t="shared" si="100"/>
        <v>19.79</v>
      </c>
      <c r="F3220" s="802">
        <v>17.190000000000001</v>
      </c>
      <c r="G3220" s="802">
        <v>19.79</v>
      </c>
      <c r="H3220" t="b">
        <f t="shared" si="101"/>
        <v>0</v>
      </c>
    </row>
    <row r="3221" spans="1:8" x14ac:dyDescent="0.25">
      <c r="A3221" s="4">
        <v>41066</v>
      </c>
      <c r="B3221" s="8" t="s">
        <v>22230</v>
      </c>
      <c r="C3221" s="4" t="s">
        <v>19145</v>
      </c>
      <c r="D3221" s="11">
        <f t="shared" si="100"/>
        <v>3482.33</v>
      </c>
      <c r="F3221" s="803">
        <v>3020.19</v>
      </c>
      <c r="G3221" s="803">
        <v>3482.33</v>
      </c>
      <c r="H3221" t="b">
        <f t="shared" si="101"/>
        <v>0</v>
      </c>
    </row>
    <row r="3222" spans="1:8" x14ac:dyDescent="0.25">
      <c r="A3222" s="6">
        <v>39604</v>
      </c>
      <c r="B3222" s="9" t="s">
        <v>22231</v>
      </c>
      <c r="C3222" s="6" t="s">
        <v>18997</v>
      </c>
      <c r="D3222" s="11">
        <f t="shared" si="100"/>
        <v>15.02</v>
      </c>
      <c r="F3222" s="802">
        <v>15.02</v>
      </c>
      <c r="G3222" s="802">
        <v>15.02</v>
      </c>
      <c r="H3222" t="b">
        <f t="shared" si="101"/>
        <v>1</v>
      </c>
    </row>
    <row r="3223" spans="1:8" x14ac:dyDescent="0.25">
      <c r="A3223" s="4">
        <v>39605</v>
      </c>
      <c r="B3223" s="8" t="s">
        <v>22232</v>
      </c>
      <c r="C3223" s="4" t="s">
        <v>18997</v>
      </c>
      <c r="D3223" s="11">
        <f t="shared" si="100"/>
        <v>16.32</v>
      </c>
      <c r="F3223" s="803">
        <v>16.32</v>
      </c>
      <c r="G3223" s="803">
        <v>16.32</v>
      </c>
      <c r="H3223" t="b">
        <f t="shared" si="101"/>
        <v>1</v>
      </c>
    </row>
    <row r="3224" spans="1:8" x14ac:dyDescent="0.25">
      <c r="A3224" s="6">
        <v>39606</v>
      </c>
      <c r="B3224" s="9" t="s">
        <v>22233</v>
      </c>
      <c r="C3224" s="6" t="s">
        <v>18997</v>
      </c>
      <c r="D3224" s="11">
        <f t="shared" si="100"/>
        <v>28.58</v>
      </c>
      <c r="F3224" s="802">
        <v>28.58</v>
      </c>
      <c r="G3224" s="802">
        <v>28.58</v>
      </c>
      <c r="H3224" t="b">
        <f t="shared" si="101"/>
        <v>1</v>
      </c>
    </row>
    <row r="3225" spans="1:8" x14ac:dyDescent="0.25">
      <c r="A3225" s="4">
        <v>39607</v>
      </c>
      <c r="B3225" s="8" t="s">
        <v>22234</v>
      </c>
      <c r="C3225" s="4" t="s">
        <v>18997</v>
      </c>
      <c r="D3225" s="11">
        <f t="shared" si="100"/>
        <v>38.659999999999997</v>
      </c>
      <c r="F3225" s="803">
        <v>38.659999999999997</v>
      </c>
      <c r="G3225" s="803">
        <v>38.659999999999997</v>
      </c>
      <c r="H3225" t="b">
        <f t="shared" si="101"/>
        <v>1</v>
      </c>
    </row>
    <row r="3226" spans="1:8" x14ac:dyDescent="0.25">
      <c r="A3226" s="6">
        <v>39594</v>
      </c>
      <c r="B3226" s="9" t="s">
        <v>22235</v>
      </c>
      <c r="C3226" s="6" t="s">
        <v>18997</v>
      </c>
      <c r="D3226" s="11">
        <f t="shared" si="100"/>
        <v>290</v>
      </c>
      <c r="F3226" s="802">
        <v>290</v>
      </c>
      <c r="G3226" s="802">
        <v>290</v>
      </c>
      <c r="H3226" t="b">
        <f t="shared" si="101"/>
        <v>1</v>
      </c>
    </row>
    <row r="3227" spans="1:8" x14ac:dyDescent="0.25">
      <c r="A3227" s="4">
        <v>39596</v>
      </c>
      <c r="B3227" s="8" t="s">
        <v>22236</v>
      </c>
      <c r="C3227" s="4" t="s">
        <v>18997</v>
      </c>
      <c r="D3227" s="11">
        <f t="shared" si="100"/>
        <v>776.64</v>
      </c>
      <c r="F3227" s="803">
        <v>776.64</v>
      </c>
      <c r="G3227" s="803">
        <v>776.64</v>
      </c>
      <c r="H3227" t="b">
        <f t="shared" si="101"/>
        <v>1</v>
      </c>
    </row>
    <row r="3228" spans="1:8" x14ac:dyDescent="0.25">
      <c r="A3228" s="6">
        <v>39595</v>
      </c>
      <c r="B3228" s="9" t="s">
        <v>22237</v>
      </c>
      <c r="C3228" s="6" t="s">
        <v>18997</v>
      </c>
      <c r="D3228" s="11">
        <f t="shared" si="100"/>
        <v>1745.01</v>
      </c>
      <c r="F3228" s="802">
        <v>1745.01</v>
      </c>
      <c r="G3228" s="802">
        <v>1745.01</v>
      </c>
      <c r="H3228" t="b">
        <f t="shared" si="101"/>
        <v>1</v>
      </c>
    </row>
    <row r="3229" spans="1:8" x14ac:dyDescent="0.25">
      <c r="A3229" s="4">
        <v>39597</v>
      </c>
      <c r="B3229" s="8" t="s">
        <v>22238</v>
      </c>
      <c r="C3229" s="4" t="s">
        <v>18997</v>
      </c>
      <c r="D3229" s="11">
        <f t="shared" si="100"/>
        <v>2737.28</v>
      </c>
      <c r="F3229" s="803">
        <v>2737.28</v>
      </c>
      <c r="G3229" s="803">
        <v>2737.28</v>
      </c>
      <c r="H3229" t="b">
        <f t="shared" si="101"/>
        <v>1</v>
      </c>
    </row>
    <row r="3230" spans="1:8" x14ac:dyDescent="0.25">
      <c r="A3230" s="6">
        <v>10731</v>
      </c>
      <c r="B3230" s="9" t="s">
        <v>22239</v>
      </c>
      <c r="C3230" s="6" t="s">
        <v>19398</v>
      </c>
      <c r="D3230" s="11">
        <f t="shared" si="100"/>
        <v>42</v>
      </c>
      <c r="F3230" s="802">
        <v>42</v>
      </c>
      <c r="G3230" s="802">
        <v>42</v>
      </c>
      <c r="H3230" t="b">
        <f t="shared" si="101"/>
        <v>1</v>
      </c>
    </row>
    <row r="3231" spans="1:8" x14ac:dyDescent="0.25">
      <c r="A3231" s="4">
        <v>4704</v>
      </c>
      <c r="B3231" s="8" t="s">
        <v>22240</v>
      </c>
      <c r="C3231" s="4" t="s">
        <v>19398</v>
      </c>
      <c r="D3231" s="11">
        <f t="shared" si="100"/>
        <v>37.9</v>
      </c>
      <c r="F3231" s="803">
        <v>37.9</v>
      </c>
      <c r="G3231" s="803">
        <v>37.9</v>
      </c>
      <c r="H3231" t="b">
        <f t="shared" si="101"/>
        <v>1</v>
      </c>
    </row>
    <row r="3232" spans="1:8" x14ac:dyDescent="0.25">
      <c r="A3232" s="6">
        <v>10730</v>
      </c>
      <c r="B3232" s="9" t="s">
        <v>22241</v>
      </c>
      <c r="C3232" s="6" t="s">
        <v>19398</v>
      </c>
      <c r="D3232" s="11">
        <f t="shared" si="100"/>
        <v>40.61</v>
      </c>
      <c r="F3232" s="802">
        <v>40.61</v>
      </c>
      <c r="G3232" s="802">
        <v>40.61</v>
      </c>
      <c r="H3232" t="b">
        <f t="shared" si="101"/>
        <v>1</v>
      </c>
    </row>
    <row r="3233" spans="1:8" x14ac:dyDescent="0.25">
      <c r="A3233" s="4">
        <v>4729</v>
      </c>
      <c r="B3233" s="8" t="s">
        <v>22242</v>
      </c>
      <c r="C3233" s="4" t="s">
        <v>1350</v>
      </c>
      <c r="D3233" s="11">
        <f t="shared" si="100"/>
        <v>142.83000000000001</v>
      </c>
      <c r="F3233" s="803">
        <v>142.83000000000001</v>
      </c>
      <c r="G3233" s="803">
        <v>142.83000000000001</v>
      </c>
      <c r="H3233" t="b">
        <f t="shared" si="101"/>
        <v>1</v>
      </c>
    </row>
    <row r="3234" spans="1:8" x14ac:dyDescent="0.25">
      <c r="A3234" s="6">
        <v>4720</v>
      </c>
      <c r="B3234" s="9" t="s">
        <v>22243</v>
      </c>
      <c r="C3234" s="6" t="s">
        <v>1350</v>
      </c>
      <c r="D3234" s="11">
        <f t="shared" si="100"/>
        <v>163.66</v>
      </c>
      <c r="F3234" s="802">
        <v>163.66</v>
      </c>
      <c r="G3234" s="802">
        <v>163.66</v>
      </c>
      <c r="H3234" t="b">
        <f t="shared" si="101"/>
        <v>1</v>
      </c>
    </row>
    <row r="3235" spans="1:8" x14ac:dyDescent="0.25">
      <c r="A3235" s="4">
        <v>4721</v>
      </c>
      <c r="B3235" s="8" t="s">
        <v>22244</v>
      </c>
      <c r="C3235" s="4" t="s">
        <v>1350</v>
      </c>
      <c r="D3235" s="11">
        <f t="shared" si="100"/>
        <v>141.75</v>
      </c>
      <c r="F3235" s="803">
        <v>141.75</v>
      </c>
      <c r="G3235" s="803">
        <v>141.75</v>
      </c>
      <c r="H3235" t="b">
        <f t="shared" si="101"/>
        <v>1</v>
      </c>
    </row>
    <row r="3236" spans="1:8" x14ac:dyDescent="0.25">
      <c r="A3236" s="6">
        <v>4718</v>
      </c>
      <c r="B3236" s="9" t="s">
        <v>22245</v>
      </c>
      <c r="C3236" s="6" t="s">
        <v>1350</v>
      </c>
      <c r="D3236" s="11">
        <f t="shared" si="100"/>
        <v>142.5</v>
      </c>
      <c r="F3236" s="802">
        <v>142.5</v>
      </c>
      <c r="G3236" s="802">
        <v>142.5</v>
      </c>
      <c r="H3236" t="b">
        <f t="shared" si="101"/>
        <v>1</v>
      </c>
    </row>
    <row r="3237" spans="1:8" x14ac:dyDescent="0.25">
      <c r="A3237" s="4">
        <v>4722</v>
      </c>
      <c r="B3237" s="8" t="s">
        <v>22246</v>
      </c>
      <c r="C3237" s="4" t="s">
        <v>1350</v>
      </c>
      <c r="D3237" s="11">
        <f t="shared" si="100"/>
        <v>133.9</v>
      </c>
      <c r="F3237" s="803">
        <v>133.9</v>
      </c>
      <c r="G3237" s="803">
        <v>133.9</v>
      </c>
      <c r="H3237" t="b">
        <f t="shared" si="101"/>
        <v>1</v>
      </c>
    </row>
    <row r="3238" spans="1:8" x14ac:dyDescent="0.25">
      <c r="A3238" s="6">
        <v>4723</v>
      </c>
      <c r="B3238" s="9" t="s">
        <v>22247</v>
      </c>
      <c r="C3238" s="6" t="s">
        <v>1350</v>
      </c>
      <c r="D3238" s="11">
        <f t="shared" si="100"/>
        <v>132.74</v>
      </c>
      <c r="F3238" s="802">
        <v>132.74</v>
      </c>
      <c r="G3238" s="802">
        <v>132.74</v>
      </c>
      <c r="H3238" t="b">
        <f t="shared" si="101"/>
        <v>1</v>
      </c>
    </row>
    <row r="3239" spans="1:8" x14ac:dyDescent="0.25">
      <c r="A3239" s="4">
        <v>4727</v>
      </c>
      <c r="B3239" s="8" t="s">
        <v>22248</v>
      </c>
      <c r="C3239" s="4" t="s">
        <v>1350</v>
      </c>
      <c r="D3239" s="11">
        <f t="shared" si="100"/>
        <v>121.5</v>
      </c>
      <c r="F3239" s="803">
        <v>121.5</v>
      </c>
      <c r="G3239" s="803">
        <v>121.5</v>
      </c>
      <c r="H3239" t="b">
        <f t="shared" si="101"/>
        <v>1</v>
      </c>
    </row>
    <row r="3240" spans="1:8" x14ac:dyDescent="0.25">
      <c r="A3240" s="6">
        <v>4748</v>
      </c>
      <c r="B3240" s="9" t="s">
        <v>22249</v>
      </c>
      <c r="C3240" s="6" t="s">
        <v>1350</v>
      </c>
      <c r="D3240" s="11">
        <f t="shared" si="100"/>
        <v>130.91999999999999</v>
      </c>
      <c r="F3240" s="802">
        <v>130.91999999999999</v>
      </c>
      <c r="G3240" s="802">
        <v>130.91999999999999</v>
      </c>
      <c r="H3240" t="b">
        <f t="shared" si="101"/>
        <v>1</v>
      </c>
    </row>
    <row r="3241" spans="1:8" x14ac:dyDescent="0.25">
      <c r="A3241" s="4">
        <v>4730</v>
      </c>
      <c r="B3241" s="8" t="s">
        <v>22250</v>
      </c>
      <c r="C3241" s="4" t="s">
        <v>1350</v>
      </c>
      <c r="D3241" s="11">
        <f t="shared" si="100"/>
        <v>133.24</v>
      </c>
      <c r="F3241" s="803">
        <v>133.24</v>
      </c>
      <c r="G3241" s="803">
        <v>133.24</v>
      </c>
      <c r="H3241" t="b">
        <f t="shared" si="101"/>
        <v>1</v>
      </c>
    </row>
    <row r="3242" spans="1:8" ht="30" x14ac:dyDescent="0.25">
      <c r="A3242" s="6">
        <v>13186</v>
      </c>
      <c r="B3242" s="9" t="s">
        <v>22251</v>
      </c>
      <c r="C3242" s="6" t="s">
        <v>1350</v>
      </c>
      <c r="D3242" s="11">
        <f t="shared" si="100"/>
        <v>153.74</v>
      </c>
      <c r="F3242" s="802">
        <v>153.74</v>
      </c>
      <c r="G3242" s="802">
        <v>153.74</v>
      </c>
      <c r="H3242" t="b">
        <f t="shared" si="101"/>
        <v>1</v>
      </c>
    </row>
    <row r="3243" spans="1:8" ht="30" x14ac:dyDescent="0.25">
      <c r="A3243" s="4">
        <v>10737</v>
      </c>
      <c r="B3243" s="8" t="s">
        <v>22252</v>
      </c>
      <c r="C3243" s="4" t="s">
        <v>19398</v>
      </c>
      <c r="D3243" s="11">
        <f t="shared" si="100"/>
        <v>131.99</v>
      </c>
      <c r="F3243" s="803">
        <v>131.99</v>
      </c>
      <c r="G3243" s="803">
        <v>131.99</v>
      </c>
      <c r="H3243" t="b">
        <f t="shared" si="101"/>
        <v>1</v>
      </c>
    </row>
    <row r="3244" spans="1:8" ht="30" x14ac:dyDescent="0.25">
      <c r="A3244" s="6">
        <v>10734</v>
      </c>
      <c r="B3244" s="9" t="s">
        <v>22253</v>
      </c>
      <c r="C3244" s="6" t="s">
        <v>19398</v>
      </c>
      <c r="D3244" s="11">
        <f t="shared" si="100"/>
        <v>78.510000000000005</v>
      </c>
      <c r="F3244" s="802">
        <v>78.510000000000005</v>
      </c>
      <c r="G3244" s="802">
        <v>78.510000000000005</v>
      </c>
      <c r="H3244" t="b">
        <f t="shared" si="101"/>
        <v>1</v>
      </c>
    </row>
    <row r="3245" spans="1:8" x14ac:dyDescent="0.25">
      <c r="A3245" s="4">
        <v>4708</v>
      </c>
      <c r="B3245" s="8" t="s">
        <v>22254</v>
      </c>
      <c r="C3245" s="4" t="s">
        <v>19398</v>
      </c>
      <c r="D3245" s="11">
        <f t="shared" si="100"/>
        <v>152.29</v>
      </c>
      <c r="F3245" s="803">
        <v>152.29</v>
      </c>
      <c r="G3245" s="803">
        <v>152.29</v>
      </c>
      <c r="H3245" t="b">
        <f t="shared" si="101"/>
        <v>1</v>
      </c>
    </row>
    <row r="3246" spans="1:8" ht="30" x14ac:dyDescent="0.25">
      <c r="A3246" s="6">
        <v>4712</v>
      </c>
      <c r="B3246" s="9" t="s">
        <v>22255</v>
      </c>
      <c r="C3246" s="6" t="s">
        <v>19398</v>
      </c>
      <c r="D3246" s="11">
        <f t="shared" si="100"/>
        <v>74.45</v>
      </c>
      <c r="F3246" s="802">
        <v>74.45</v>
      </c>
      <c r="G3246" s="802">
        <v>74.45</v>
      </c>
      <c r="H3246" t="b">
        <f t="shared" si="101"/>
        <v>1</v>
      </c>
    </row>
    <row r="3247" spans="1:8" ht="30" x14ac:dyDescent="0.25">
      <c r="A3247" s="4">
        <v>4710</v>
      </c>
      <c r="B3247" s="8" t="s">
        <v>22256</v>
      </c>
      <c r="C3247" s="4" t="s">
        <v>19398</v>
      </c>
      <c r="D3247" s="11">
        <f t="shared" si="100"/>
        <v>238.76</v>
      </c>
      <c r="F3247" s="803">
        <v>238.76</v>
      </c>
      <c r="G3247" s="803">
        <v>238.76</v>
      </c>
      <c r="H3247" t="b">
        <f t="shared" si="101"/>
        <v>1</v>
      </c>
    </row>
    <row r="3248" spans="1:8" x14ac:dyDescent="0.25">
      <c r="A3248" s="6">
        <v>4746</v>
      </c>
      <c r="B3248" s="9" t="s">
        <v>22257</v>
      </c>
      <c r="C3248" s="6" t="s">
        <v>1350</v>
      </c>
      <c r="D3248" s="11">
        <f t="shared" si="100"/>
        <v>99.51</v>
      </c>
      <c r="F3248" s="802">
        <v>99.51</v>
      </c>
      <c r="G3248" s="802">
        <v>99.51</v>
      </c>
      <c r="H3248" t="b">
        <f t="shared" si="101"/>
        <v>1</v>
      </c>
    </row>
    <row r="3249" spans="1:8" x14ac:dyDescent="0.25">
      <c r="A3249" s="4">
        <v>4750</v>
      </c>
      <c r="B3249" s="8" t="s">
        <v>22258</v>
      </c>
      <c r="C3249" s="4" t="s">
        <v>19143</v>
      </c>
      <c r="D3249" s="11">
        <f t="shared" si="100"/>
        <v>19.79</v>
      </c>
      <c r="F3249" s="803">
        <v>17.190000000000001</v>
      </c>
      <c r="G3249" s="803">
        <v>19.79</v>
      </c>
      <c r="H3249" t="b">
        <f t="shared" si="101"/>
        <v>0</v>
      </c>
    </row>
    <row r="3250" spans="1:8" x14ac:dyDescent="0.25">
      <c r="A3250" s="6">
        <v>41065</v>
      </c>
      <c r="B3250" s="9" t="s">
        <v>22259</v>
      </c>
      <c r="C3250" s="6" t="s">
        <v>19145</v>
      </c>
      <c r="D3250" s="11">
        <f t="shared" si="100"/>
        <v>3482.33</v>
      </c>
      <c r="F3250" s="802">
        <v>3020.19</v>
      </c>
      <c r="G3250" s="802">
        <v>3482.33</v>
      </c>
      <c r="H3250" t="b">
        <f t="shared" si="101"/>
        <v>0</v>
      </c>
    </row>
    <row r="3251" spans="1:8" x14ac:dyDescent="0.25">
      <c r="A3251" s="4">
        <v>34747</v>
      </c>
      <c r="B3251" s="8" t="s">
        <v>22260</v>
      </c>
      <c r="C3251" s="4" t="s">
        <v>1349</v>
      </c>
      <c r="D3251" s="11">
        <f t="shared" si="100"/>
        <v>108.03</v>
      </c>
      <c r="F3251" s="803">
        <v>108.03</v>
      </c>
      <c r="G3251" s="803">
        <v>108.03</v>
      </c>
      <c r="H3251" t="b">
        <f t="shared" si="101"/>
        <v>1</v>
      </c>
    </row>
    <row r="3252" spans="1:8" x14ac:dyDescent="0.25">
      <c r="A3252" s="6">
        <v>4826</v>
      </c>
      <c r="B3252" s="9" t="s">
        <v>22261</v>
      </c>
      <c r="C3252" s="6" t="s">
        <v>1349</v>
      </c>
      <c r="D3252" s="11">
        <f t="shared" si="100"/>
        <v>116.16</v>
      </c>
      <c r="F3252" s="802">
        <v>116.16</v>
      </c>
      <c r="G3252" s="802">
        <v>116.16</v>
      </c>
      <c r="H3252" t="b">
        <f t="shared" si="101"/>
        <v>1</v>
      </c>
    </row>
    <row r="3253" spans="1:8" x14ac:dyDescent="0.25">
      <c r="A3253" s="4">
        <v>41975</v>
      </c>
      <c r="B3253" s="8" t="s">
        <v>22262</v>
      </c>
      <c r="C3253" s="4" t="s">
        <v>19398</v>
      </c>
      <c r="D3253" s="11">
        <f t="shared" si="100"/>
        <v>111.73</v>
      </c>
      <c r="F3253" s="803">
        <v>111.73</v>
      </c>
      <c r="G3253" s="803">
        <v>111.73</v>
      </c>
      <c r="H3253" t="b">
        <f t="shared" si="101"/>
        <v>1</v>
      </c>
    </row>
    <row r="3254" spans="1:8" x14ac:dyDescent="0.25">
      <c r="A3254" s="6">
        <v>4825</v>
      </c>
      <c r="B3254" s="9" t="s">
        <v>22263</v>
      </c>
      <c r="C3254" s="6" t="s">
        <v>1349</v>
      </c>
      <c r="D3254" s="11">
        <f t="shared" si="100"/>
        <v>160.79</v>
      </c>
      <c r="F3254" s="802">
        <v>160.79</v>
      </c>
      <c r="G3254" s="802">
        <v>160.79</v>
      </c>
      <c r="H3254" t="b">
        <f t="shared" si="101"/>
        <v>1</v>
      </c>
    </row>
    <row r="3255" spans="1:8" x14ac:dyDescent="0.25">
      <c r="A3255" s="4">
        <v>34744</v>
      </c>
      <c r="B3255" s="8" t="s">
        <v>22264</v>
      </c>
      <c r="C3255" s="4" t="s">
        <v>19398</v>
      </c>
      <c r="D3255" s="11">
        <f t="shared" si="100"/>
        <v>23.25</v>
      </c>
      <c r="F3255" s="803">
        <v>23.25</v>
      </c>
      <c r="G3255" s="803">
        <v>23.25</v>
      </c>
      <c r="H3255" t="b">
        <f t="shared" si="101"/>
        <v>1</v>
      </c>
    </row>
    <row r="3256" spans="1:8" ht="30" x14ac:dyDescent="0.25">
      <c r="A3256" s="6">
        <v>39430</v>
      </c>
      <c r="B3256" s="9" t="s">
        <v>22265</v>
      </c>
      <c r="C3256" s="6" t="s">
        <v>18997</v>
      </c>
      <c r="D3256" s="11">
        <f t="shared" si="100"/>
        <v>1.78</v>
      </c>
      <c r="F3256" s="802">
        <v>1.78</v>
      </c>
      <c r="G3256" s="802">
        <v>1.78</v>
      </c>
      <c r="H3256" t="b">
        <f t="shared" si="101"/>
        <v>1</v>
      </c>
    </row>
    <row r="3257" spans="1:8" x14ac:dyDescent="0.25">
      <c r="A3257" s="4">
        <v>39573</v>
      </c>
      <c r="B3257" s="8" t="s">
        <v>22266</v>
      </c>
      <c r="C3257" s="4" t="s">
        <v>18997</v>
      </c>
      <c r="D3257" s="11">
        <f t="shared" si="100"/>
        <v>1.76</v>
      </c>
      <c r="F3257" s="803">
        <v>1.76</v>
      </c>
      <c r="G3257" s="803">
        <v>1.76</v>
      </c>
      <c r="H3257" t="b">
        <f t="shared" si="101"/>
        <v>1</v>
      </c>
    </row>
    <row r="3258" spans="1:8" x14ac:dyDescent="0.25">
      <c r="A3258" s="6">
        <v>38410</v>
      </c>
      <c r="B3258" s="9" t="s">
        <v>22267</v>
      </c>
      <c r="C3258" s="6" t="s">
        <v>18997</v>
      </c>
      <c r="D3258" s="11">
        <f t="shared" si="100"/>
        <v>15479.25</v>
      </c>
      <c r="F3258" s="802">
        <v>15479.25</v>
      </c>
      <c r="G3258" s="802">
        <v>15479.25</v>
      </c>
      <c r="H3258" t="b">
        <f t="shared" si="101"/>
        <v>1</v>
      </c>
    </row>
    <row r="3259" spans="1:8" x14ac:dyDescent="0.25">
      <c r="A3259" s="4">
        <v>43082</v>
      </c>
      <c r="B3259" s="8" t="s">
        <v>22268</v>
      </c>
      <c r="C3259" s="4" t="s">
        <v>19044</v>
      </c>
      <c r="D3259" s="11">
        <f t="shared" si="100"/>
        <v>10</v>
      </c>
      <c r="F3259" s="803">
        <v>10</v>
      </c>
      <c r="G3259" s="803">
        <v>10</v>
      </c>
      <c r="H3259" t="b">
        <f t="shared" si="101"/>
        <v>1</v>
      </c>
    </row>
    <row r="3260" spans="1:8" x14ac:dyDescent="0.25">
      <c r="A3260" s="6">
        <v>43083</v>
      </c>
      <c r="B3260" s="9" t="s">
        <v>22269</v>
      </c>
      <c r="C3260" s="6" t="s">
        <v>19044</v>
      </c>
      <c r="D3260" s="11">
        <f t="shared" si="100"/>
        <v>8.66</v>
      </c>
      <c r="F3260" s="802">
        <v>8.66</v>
      </c>
      <c r="G3260" s="802">
        <v>8.66</v>
      </c>
      <c r="H3260" t="b">
        <f t="shared" si="101"/>
        <v>1</v>
      </c>
    </row>
    <row r="3261" spans="1:8" x14ac:dyDescent="0.25">
      <c r="A3261" s="4">
        <v>40535</v>
      </c>
      <c r="B3261" s="8" t="s">
        <v>22270</v>
      </c>
      <c r="C3261" s="4" t="s">
        <v>19044</v>
      </c>
      <c r="D3261" s="11">
        <f t="shared" si="100"/>
        <v>8.66</v>
      </c>
      <c r="F3261" s="803">
        <v>8.66</v>
      </c>
      <c r="G3261" s="803">
        <v>8.66</v>
      </c>
      <c r="H3261" t="b">
        <f t="shared" si="101"/>
        <v>1</v>
      </c>
    </row>
    <row r="3262" spans="1:8" x14ac:dyDescent="0.25">
      <c r="A3262" s="6">
        <v>40598</v>
      </c>
      <c r="B3262" s="9" t="s">
        <v>22271</v>
      </c>
      <c r="C3262" s="6" t="s">
        <v>19044</v>
      </c>
      <c r="D3262" s="11">
        <f t="shared" si="100"/>
        <v>8.4499999999999993</v>
      </c>
      <c r="F3262" s="802">
        <v>8.4499999999999993</v>
      </c>
      <c r="G3262" s="802">
        <v>8.4499999999999993</v>
      </c>
      <c r="H3262" t="b">
        <f t="shared" si="101"/>
        <v>1</v>
      </c>
    </row>
    <row r="3263" spans="1:8" x14ac:dyDescent="0.25">
      <c r="A3263" s="4">
        <v>43692</v>
      </c>
      <c r="B3263" s="8" t="s">
        <v>22272</v>
      </c>
      <c r="C3263" s="4" t="s">
        <v>19044</v>
      </c>
      <c r="D3263" s="11">
        <f t="shared" si="100"/>
        <v>9.1199999999999992</v>
      </c>
      <c r="F3263" s="803">
        <v>9.1199999999999992</v>
      </c>
      <c r="G3263" s="803">
        <v>9.1199999999999992</v>
      </c>
      <c r="H3263" t="b">
        <f t="shared" si="101"/>
        <v>1</v>
      </c>
    </row>
    <row r="3264" spans="1:8" x14ac:dyDescent="0.25">
      <c r="A3264" s="6">
        <v>43665</v>
      </c>
      <c r="B3264" s="9" t="s">
        <v>22273</v>
      </c>
      <c r="C3264" s="6" t="s">
        <v>19044</v>
      </c>
      <c r="D3264" s="11">
        <f t="shared" si="100"/>
        <v>8.59</v>
      </c>
      <c r="F3264" s="802">
        <v>8.59</v>
      </c>
      <c r="G3264" s="802">
        <v>8.59</v>
      </c>
      <c r="H3264" t="b">
        <f t="shared" si="101"/>
        <v>1</v>
      </c>
    </row>
    <row r="3265" spans="1:8" x14ac:dyDescent="0.25">
      <c r="A3265" s="4">
        <v>10966</v>
      </c>
      <c r="B3265" s="8" t="s">
        <v>22274</v>
      </c>
      <c r="C3265" s="4" t="s">
        <v>19044</v>
      </c>
      <c r="D3265" s="11">
        <f t="shared" si="100"/>
        <v>9.1199999999999992</v>
      </c>
      <c r="F3265" s="803">
        <v>9.1199999999999992</v>
      </c>
      <c r="G3265" s="803">
        <v>9.1199999999999992</v>
      </c>
      <c r="H3265" t="b">
        <f t="shared" si="101"/>
        <v>1</v>
      </c>
    </row>
    <row r="3266" spans="1:8" ht="30" x14ac:dyDescent="0.25">
      <c r="A3266" s="6">
        <v>39427</v>
      </c>
      <c r="B3266" s="9" t="s">
        <v>22275</v>
      </c>
      <c r="C3266" s="6" t="s">
        <v>1349</v>
      </c>
      <c r="D3266" s="11">
        <f t="shared" si="100"/>
        <v>4.74</v>
      </c>
      <c r="F3266" s="802">
        <v>4.74</v>
      </c>
      <c r="G3266" s="802">
        <v>4.74</v>
      </c>
      <c r="H3266" t="b">
        <f t="shared" si="101"/>
        <v>1</v>
      </c>
    </row>
    <row r="3267" spans="1:8" x14ac:dyDescent="0.25">
      <c r="A3267" s="4">
        <v>39424</v>
      </c>
      <c r="B3267" s="8" t="s">
        <v>22276</v>
      </c>
      <c r="C3267" s="4" t="s">
        <v>1349</v>
      </c>
      <c r="D3267" s="11">
        <f t="shared" ref="D3267:D3330" si="102">IF($J$2=$F$1,F3267,G3267)</f>
        <v>2.82</v>
      </c>
      <c r="F3267" s="803">
        <v>2.82</v>
      </c>
      <c r="G3267" s="803">
        <v>2.82</v>
      </c>
      <c r="H3267" t="b">
        <f t="shared" ref="H3267:H3330" si="103">F3267=G3267</f>
        <v>1</v>
      </c>
    </row>
    <row r="3268" spans="1:8" x14ac:dyDescent="0.25">
      <c r="A3268" s="6">
        <v>39425</v>
      </c>
      <c r="B3268" s="9" t="s">
        <v>22277</v>
      </c>
      <c r="C3268" s="6" t="s">
        <v>1349</v>
      </c>
      <c r="D3268" s="11">
        <f t="shared" si="102"/>
        <v>2.78</v>
      </c>
      <c r="F3268" s="802">
        <v>2.78</v>
      </c>
      <c r="G3268" s="802">
        <v>2.78</v>
      </c>
      <c r="H3268" t="b">
        <f t="shared" si="103"/>
        <v>1</v>
      </c>
    </row>
    <row r="3269" spans="1:8" x14ac:dyDescent="0.25">
      <c r="A3269" s="4">
        <v>40664</v>
      </c>
      <c r="B3269" s="8" t="s">
        <v>22278</v>
      </c>
      <c r="C3269" s="4" t="s">
        <v>19044</v>
      </c>
      <c r="D3269" s="11">
        <f t="shared" si="102"/>
        <v>17.77</v>
      </c>
      <c r="F3269" s="803">
        <v>17.77</v>
      </c>
      <c r="G3269" s="803">
        <v>17.77</v>
      </c>
      <c r="H3269" t="b">
        <f t="shared" si="103"/>
        <v>1</v>
      </c>
    </row>
    <row r="3270" spans="1:8" x14ac:dyDescent="0.25">
      <c r="A3270" s="6">
        <v>34360</v>
      </c>
      <c r="B3270" s="9" t="s">
        <v>22279</v>
      </c>
      <c r="C3270" s="6" t="s">
        <v>19044</v>
      </c>
      <c r="D3270" s="11">
        <f t="shared" si="102"/>
        <v>36.93</v>
      </c>
      <c r="F3270" s="802">
        <v>36.93</v>
      </c>
      <c r="G3270" s="802">
        <v>36.93</v>
      </c>
      <c r="H3270" t="b">
        <f t="shared" si="103"/>
        <v>1</v>
      </c>
    </row>
    <row r="3271" spans="1:8" x14ac:dyDescent="0.25">
      <c r="A3271" s="4">
        <v>20259</v>
      </c>
      <c r="B3271" s="8" t="s">
        <v>22280</v>
      </c>
      <c r="C3271" s="4" t="s">
        <v>1349</v>
      </c>
      <c r="D3271" s="11">
        <f t="shared" si="102"/>
        <v>12.9</v>
      </c>
      <c r="F3271" s="803">
        <v>12.9</v>
      </c>
      <c r="G3271" s="803">
        <v>12.9</v>
      </c>
      <c r="H3271" t="b">
        <f t="shared" si="103"/>
        <v>1</v>
      </c>
    </row>
    <row r="3272" spans="1:8" ht="30" x14ac:dyDescent="0.25">
      <c r="A3272" s="6">
        <v>14077</v>
      </c>
      <c r="B3272" s="9" t="s">
        <v>22281</v>
      </c>
      <c r="C3272" s="6" t="s">
        <v>1349</v>
      </c>
      <c r="D3272" s="11">
        <f t="shared" si="102"/>
        <v>197.44</v>
      </c>
      <c r="F3272" s="802">
        <v>197.44</v>
      </c>
      <c r="G3272" s="802">
        <v>197.44</v>
      </c>
      <c r="H3272" t="b">
        <f t="shared" si="103"/>
        <v>1</v>
      </c>
    </row>
    <row r="3273" spans="1:8" ht="30" x14ac:dyDescent="0.25">
      <c r="A3273" s="4">
        <v>3678</v>
      </c>
      <c r="B3273" s="8" t="s">
        <v>22282</v>
      </c>
      <c r="C3273" s="4" t="s">
        <v>1349</v>
      </c>
      <c r="D3273" s="11">
        <f t="shared" si="102"/>
        <v>89.24</v>
      </c>
      <c r="F3273" s="803">
        <v>89.24</v>
      </c>
      <c r="G3273" s="803">
        <v>89.24</v>
      </c>
      <c r="H3273" t="b">
        <f t="shared" si="103"/>
        <v>1</v>
      </c>
    </row>
    <row r="3274" spans="1:8" ht="30" x14ac:dyDescent="0.25">
      <c r="A3274" s="6">
        <v>11552</v>
      </c>
      <c r="B3274" s="9" t="s">
        <v>22283</v>
      </c>
      <c r="C3274" s="6" t="s">
        <v>1349</v>
      </c>
      <c r="D3274" s="11">
        <f t="shared" si="102"/>
        <v>8.2100000000000009</v>
      </c>
      <c r="F3274" s="802">
        <v>8.2100000000000009</v>
      </c>
      <c r="G3274" s="802">
        <v>8.2100000000000009</v>
      </c>
      <c r="H3274" t="b">
        <f t="shared" si="103"/>
        <v>1</v>
      </c>
    </row>
    <row r="3275" spans="1:8" ht="30" x14ac:dyDescent="0.25">
      <c r="A3275" s="4">
        <v>585</v>
      </c>
      <c r="B3275" s="8" t="s">
        <v>22284</v>
      </c>
      <c r="C3275" s="4" t="s">
        <v>19044</v>
      </c>
      <c r="D3275" s="11">
        <f t="shared" si="102"/>
        <v>29.54</v>
      </c>
      <c r="F3275" s="803">
        <v>29.54</v>
      </c>
      <c r="G3275" s="803">
        <v>29.54</v>
      </c>
      <c r="H3275" t="b">
        <f t="shared" si="103"/>
        <v>1</v>
      </c>
    </row>
    <row r="3276" spans="1:8" x14ac:dyDescent="0.25">
      <c r="A3276" s="6">
        <v>39418</v>
      </c>
      <c r="B3276" s="9" t="s">
        <v>22285</v>
      </c>
      <c r="C3276" s="6" t="s">
        <v>1349</v>
      </c>
      <c r="D3276" s="11">
        <f t="shared" si="102"/>
        <v>5.29</v>
      </c>
      <c r="F3276" s="802">
        <v>5.29</v>
      </c>
      <c r="G3276" s="802">
        <v>5.29</v>
      </c>
      <c r="H3276" t="b">
        <f t="shared" si="103"/>
        <v>1</v>
      </c>
    </row>
    <row r="3277" spans="1:8" x14ac:dyDescent="0.25">
      <c r="A3277" s="4">
        <v>39419</v>
      </c>
      <c r="B3277" s="8" t="s">
        <v>22286</v>
      </c>
      <c r="C3277" s="4" t="s">
        <v>1349</v>
      </c>
      <c r="D3277" s="11">
        <f t="shared" si="102"/>
        <v>6.44</v>
      </c>
      <c r="F3277" s="803">
        <v>6.44</v>
      </c>
      <c r="G3277" s="803">
        <v>6.44</v>
      </c>
      <c r="H3277" t="b">
        <f t="shared" si="103"/>
        <v>1</v>
      </c>
    </row>
    <row r="3278" spans="1:8" x14ac:dyDescent="0.25">
      <c r="A3278" s="6">
        <v>39420</v>
      </c>
      <c r="B3278" s="9" t="s">
        <v>22287</v>
      </c>
      <c r="C3278" s="6" t="s">
        <v>1349</v>
      </c>
      <c r="D3278" s="11">
        <f t="shared" si="102"/>
        <v>7.11</v>
      </c>
      <c r="F3278" s="802">
        <v>7.11</v>
      </c>
      <c r="G3278" s="802">
        <v>7.11</v>
      </c>
      <c r="H3278" t="b">
        <f t="shared" si="103"/>
        <v>1</v>
      </c>
    </row>
    <row r="3279" spans="1:8" ht="30" x14ac:dyDescent="0.25">
      <c r="A3279" s="4">
        <v>39571</v>
      </c>
      <c r="B3279" s="8" t="s">
        <v>22288</v>
      </c>
      <c r="C3279" s="4" t="s">
        <v>1349</v>
      </c>
      <c r="D3279" s="11">
        <f t="shared" si="102"/>
        <v>4.3</v>
      </c>
      <c r="F3279" s="803">
        <v>4.3</v>
      </c>
      <c r="G3279" s="803">
        <v>4.3</v>
      </c>
      <c r="H3279" t="b">
        <f t="shared" si="103"/>
        <v>1</v>
      </c>
    </row>
    <row r="3280" spans="1:8" x14ac:dyDescent="0.25">
      <c r="A3280" s="6">
        <v>39421</v>
      </c>
      <c r="B3280" s="9" t="s">
        <v>22289</v>
      </c>
      <c r="C3280" s="6" t="s">
        <v>1349</v>
      </c>
      <c r="D3280" s="11">
        <f t="shared" si="102"/>
        <v>6.26</v>
      </c>
      <c r="F3280" s="802">
        <v>6.26</v>
      </c>
      <c r="G3280" s="802">
        <v>6.26</v>
      </c>
      <c r="H3280" t="b">
        <f t="shared" si="103"/>
        <v>1</v>
      </c>
    </row>
    <row r="3281" spans="1:8" x14ac:dyDescent="0.25">
      <c r="A3281" s="4">
        <v>39422</v>
      </c>
      <c r="B3281" s="8" t="s">
        <v>22290</v>
      </c>
      <c r="C3281" s="4" t="s">
        <v>1349</v>
      </c>
      <c r="D3281" s="11">
        <f t="shared" si="102"/>
        <v>7.31</v>
      </c>
      <c r="F3281" s="803">
        <v>7.31</v>
      </c>
      <c r="G3281" s="803">
        <v>7.31</v>
      </c>
      <c r="H3281" t="b">
        <f t="shared" si="103"/>
        <v>1</v>
      </c>
    </row>
    <row r="3282" spans="1:8" x14ac:dyDescent="0.25">
      <c r="A3282" s="6">
        <v>39423</v>
      </c>
      <c r="B3282" s="9" t="s">
        <v>22291</v>
      </c>
      <c r="C3282" s="6" t="s">
        <v>1349</v>
      </c>
      <c r="D3282" s="11">
        <f t="shared" si="102"/>
        <v>8.48</v>
      </c>
      <c r="F3282" s="802">
        <v>8.48</v>
      </c>
      <c r="G3282" s="802">
        <v>8.48</v>
      </c>
      <c r="H3282" t="b">
        <f t="shared" si="103"/>
        <v>1</v>
      </c>
    </row>
    <row r="3283" spans="1:8" ht="30" x14ac:dyDescent="0.25">
      <c r="A3283" s="4">
        <v>39426</v>
      </c>
      <c r="B3283" s="8" t="s">
        <v>22292</v>
      </c>
      <c r="C3283" s="4" t="s">
        <v>1349</v>
      </c>
      <c r="D3283" s="11">
        <f t="shared" si="102"/>
        <v>19.079999999999998</v>
      </c>
      <c r="F3283" s="803">
        <v>19.079999999999998</v>
      </c>
      <c r="G3283" s="803">
        <v>19.079999999999998</v>
      </c>
      <c r="H3283" t="b">
        <f t="shared" si="103"/>
        <v>1</v>
      </c>
    </row>
    <row r="3284" spans="1:8" ht="30" x14ac:dyDescent="0.25">
      <c r="A3284" s="6">
        <v>39429</v>
      </c>
      <c r="B3284" s="9" t="s">
        <v>22293</v>
      </c>
      <c r="C3284" s="6" t="s">
        <v>1349</v>
      </c>
      <c r="D3284" s="11">
        <f t="shared" si="102"/>
        <v>6.02</v>
      </c>
      <c r="F3284" s="802">
        <v>6.02</v>
      </c>
      <c r="G3284" s="802">
        <v>6.02</v>
      </c>
      <c r="H3284" t="b">
        <f t="shared" si="103"/>
        <v>1</v>
      </c>
    </row>
    <row r="3285" spans="1:8" ht="30" x14ac:dyDescent="0.25">
      <c r="A3285" s="4">
        <v>39428</v>
      </c>
      <c r="B3285" s="8" t="s">
        <v>22294</v>
      </c>
      <c r="C3285" s="4" t="s">
        <v>1349</v>
      </c>
      <c r="D3285" s="11">
        <f t="shared" si="102"/>
        <v>4.5999999999999996</v>
      </c>
      <c r="F3285" s="803">
        <v>4.5999999999999996</v>
      </c>
      <c r="G3285" s="803">
        <v>4.5999999999999996</v>
      </c>
      <c r="H3285" t="b">
        <f t="shared" si="103"/>
        <v>1</v>
      </c>
    </row>
    <row r="3286" spans="1:8" x14ac:dyDescent="0.25">
      <c r="A3286" s="6">
        <v>39572</v>
      </c>
      <c r="B3286" s="9" t="s">
        <v>22295</v>
      </c>
      <c r="C3286" s="6" t="s">
        <v>1349</v>
      </c>
      <c r="D3286" s="11">
        <f t="shared" si="102"/>
        <v>3.98</v>
      </c>
      <c r="F3286" s="802">
        <v>3.98</v>
      </c>
      <c r="G3286" s="802">
        <v>3.98</v>
      </c>
      <c r="H3286" t="b">
        <f t="shared" si="103"/>
        <v>1</v>
      </c>
    </row>
    <row r="3287" spans="1:8" x14ac:dyDescent="0.25">
      <c r="A3287" s="4">
        <v>39570</v>
      </c>
      <c r="B3287" s="8" t="s">
        <v>22296</v>
      </c>
      <c r="C3287" s="4" t="s">
        <v>1349</v>
      </c>
      <c r="D3287" s="11">
        <f t="shared" si="102"/>
        <v>4.22</v>
      </c>
      <c r="F3287" s="803">
        <v>4.22</v>
      </c>
      <c r="G3287" s="803">
        <v>4.22</v>
      </c>
      <c r="H3287" t="b">
        <f t="shared" si="103"/>
        <v>1</v>
      </c>
    </row>
    <row r="3288" spans="1:8" x14ac:dyDescent="0.25">
      <c r="A3288" s="6">
        <v>39569</v>
      </c>
      <c r="B3288" s="9" t="s">
        <v>22297</v>
      </c>
      <c r="C3288" s="6" t="s">
        <v>1349</v>
      </c>
      <c r="D3288" s="11">
        <f t="shared" si="102"/>
        <v>4.17</v>
      </c>
      <c r="F3288" s="802">
        <v>4.17</v>
      </c>
      <c r="G3288" s="802">
        <v>4.17</v>
      </c>
      <c r="H3288" t="b">
        <f t="shared" si="103"/>
        <v>1</v>
      </c>
    </row>
    <row r="3289" spans="1:8" x14ac:dyDescent="0.25">
      <c r="A3289" s="4">
        <v>39029</v>
      </c>
      <c r="B3289" s="8" t="s">
        <v>22298</v>
      </c>
      <c r="C3289" s="4" t="s">
        <v>1349</v>
      </c>
      <c r="D3289" s="11">
        <f t="shared" si="102"/>
        <v>13.47</v>
      </c>
      <c r="F3289" s="803">
        <v>13.47</v>
      </c>
      <c r="G3289" s="803">
        <v>13.47</v>
      </c>
      <c r="H3289" t="b">
        <f t="shared" si="103"/>
        <v>1</v>
      </c>
    </row>
    <row r="3290" spans="1:8" x14ac:dyDescent="0.25">
      <c r="A3290" s="6">
        <v>39028</v>
      </c>
      <c r="B3290" s="9" t="s">
        <v>22299</v>
      </c>
      <c r="C3290" s="6" t="s">
        <v>1349</v>
      </c>
      <c r="D3290" s="11">
        <f t="shared" si="102"/>
        <v>7.84</v>
      </c>
      <c r="F3290" s="802">
        <v>7.84</v>
      </c>
      <c r="G3290" s="802">
        <v>7.84</v>
      </c>
      <c r="H3290" t="b">
        <f t="shared" si="103"/>
        <v>1</v>
      </c>
    </row>
    <row r="3291" spans="1:8" x14ac:dyDescent="0.25">
      <c r="A3291" s="4">
        <v>39328</v>
      </c>
      <c r="B3291" s="8" t="s">
        <v>22300</v>
      </c>
      <c r="C3291" s="4" t="s">
        <v>1349</v>
      </c>
      <c r="D3291" s="11">
        <f t="shared" si="102"/>
        <v>4.3099999999999996</v>
      </c>
      <c r="F3291" s="803">
        <v>4.3099999999999996</v>
      </c>
      <c r="G3291" s="803">
        <v>4.3099999999999996</v>
      </c>
      <c r="H3291" t="b">
        <f t="shared" si="103"/>
        <v>1</v>
      </c>
    </row>
    <row r="3292" spans="1:8" ht="30" x14ac:dyDescent="0.25">
      <c r="A3292" s="6">
        <v>38541</v>
      </c>
      <c r="B3292" s="9" t="s">
        <v>22301</v>
      </c>
      <c r="C3292" s="6" t="s">
        <v>18997</v>
      </c>
      <c r="D3292" s="11">
        <f t="shared" si="102"/>
        <v>3926315.76</v>
      </c>
      <c r="F3292" s="802">
        <v>3926315.76</v>
      </c>
      <c r="G3292" s="802">
        <v>3926315.76</v>
      </c>
      <c r="H3292" t="b">
        <f t="shared" si="103"/>
        <v>1</v>
      </c>
    </row>
    <row r="3293" spans="1:8" ht="30" x14ac:dyDescent="0.25">
      <c r="A3293" s="4">
        <v>38542</v>
      </c>
      <c r="B3293" s="8" t="s">
        <v>22302</v>
      </c>
      <c r="C3293" s="4" t="s">
        <v>18997</v>
      </c>
      <c r="D3293" s="11">
        <f t="shared" si="102"/>
        <v>6105263.1200000001</v>
      </c>
      <c r="F3293" s="803">
        <v>6105263.1200000001</v>
      </c>
      <c r="G3293" s="803">
        <v>6105263.1200000001</v>
      </c>
      <c r="H3293" t="b">
        <f t="shared" si="103"/>
        <v>1</v>
      </c>
    </row>
    <row r="3294" spans="1:8" ht="30" x14ac:dyDescent="0.25">
      <c r="A3294" s="6">
        <v>38543</v>
      </c>
      <c r="B3294" s="9" t="s">
        <v>22303</v>
      </c>
      <c r="C3294" s="6" t="s">
        <v>18997</v>
      </c>
      <c r="D3294" s="11">
        <f t="shared" si="102"/>
        <v>1494736.88</v>
      </c>
      <c r="F3294" s="802">
        <v>1494736.88</v>
      </c>
      <c r="G3294" s="802">
        <v>1494736.88</v>
      </c>
      <c r="H3294" t="b">
        <f t="shared" si="103"/>
        <v>1</v>
      </c>
    </row>
    <row r="3295" spans="1:8" ht="30" x14ac:dyDescent="0.25">
      <c r="A3295" s="4">
        <v>40406</v>
      </c>
      <c r="B3295" s="8" t="s">
        <v>22304</v>
      </c>
      <c r="C3295" s="4" t="s">
        <v>18997</v>
      </c>
      <c r="D3295" s="11">
        <f t="shared" si="102"/>
        <v>74986.09</v>
      </c>
      <c r="F3295" s="803">
        <v>74986.09</v>
      </c>
      <c r="G3295" s="803">
        <v>74986.09</v>
      </c>
      <c r="H3295" t="b">
        <f t="shared" si="103"/>
        <v>1</v>
      </c>
    </row>
    <row r="3296" spans="1:8" x14ac:dyDescent="0.25">
      <c r="A3296" s="6">
        <v>40789</v>
      </c>
      <c r="B3296" s="9" t="s">
        <v>22305</v>
      </c>
      <c r="C3296" s="6" t="s">
        <v>18997</v>
      </c>
      <c r="D3296" s="11">
        <f t="shared" si="102"/>
        <v>10806.26</v>
      </c>
      <c r="F3296" s="802">
        <v>10806.26</v>
      </c>
      <c r="G3296" s="802">
        <v>10806.26</v>
      </c>
      <c r="H3296" t="b">
        <f t="shared" si="103"/>
        <v>1</v>
      </c>
    </row>
    <row r="3297" spans="1:8" ht="30" x14ac:dyDescent="0.25">
      <c r="A3297" s="4">
        <v>40791</v>
      </c>
      <c r="B3297" s="8" t="s">
        <v>22306</v>
      </c>
      <c r="C3297" s="4" t="s">
        <v>18997</v>
      </c>
      <c r="D3297" s="11">
        <f t="shared" si="102"/>
        <v>33828.31</v>
      </c>
      <c r="F3297" s="803">
        <v>33828.31</v>
      </c>
      <c r="G3297" s="803">
        <v>33828.31</v>
      </c>
      <c r="H3297" t="b">
        <f t="shared" si="103"/>
        <v>1</v>
      </c>
    </row>
    <row r="3298" spans="1:8" x14ac:dyDescent="0.25">
      <c r="A3298" s="6">
        <v>11651</v>
      </c>
      <c r="B3298" s="9" t="s">
        <v>22307</v>
      </c>
      <c r="C3298" s="6" t="s">
        <v>18997</v>
      </c>
      <c r="D3298" s="11">
        <f t="shared" si="102"/>
        <v>18501.18</v>
      </c>
      <c r="F3298" s="802">
        <v>18501.18</v>
      </c>
      <c r="G3298" s="802">
        <v>18501.18</v>
      </c>
      <c r="H3298" t="b">
        <f t="shared" si="103"/>
        <v>1</v>
      </c>
    </row>
    <row r="3299" spans="1:8" x14ac:dyDescent="0.25">
      <c r="A3299" s="4">
        <v>40435</v>
      </c>
      <c r="B3299" s="8" t="s">
        <v>22308</v>
      </c>
      <c r="C3299" s="4" t="s">
        <v>18997</v>
      </c>
      <c r="D3299" s="11">
        <f t="shared" si="102"/>
        <v>820000</v>
      </c>
      <c r="F3299" s="803">
        <v>820000</v>
      </c>
      <c r="G3299" s="803">
        <v>820000</v>
      </c>
      <c r="H3299" t="b">
        <f t="shared" si="103"/>
        <v>1</v>
      </c>
    </row>
    <row r="3300" spans="1:8" x14ac:dyDescent="0.25">
      <c r="A3300" s="6">
        <v>39012</v>
      </c>
      <c r="B3300" s="9" t="s">
        <v>22309</v>
      </c>
      <c r="C3300" s="6" t="s">
        <v>18997</v>
      </c>
      <c r="D3300" s="11">
        <f t="shared" si="102"/>
        <v>855556.64</v>
      </c>
      <c r="F3300" s="802">
        <v>855556.64</v>
      </c>
      <c r="G3300" s="802">
        <v>855556.64</v>
      </c>
      <c r="H3300" t="b">
        <f t="shared" si="103"/>
        <v>1</v>
      </c>
    </row>
    <row r="3301" spans="1:8" x14ac:dyDescent="0.25">
      <c r="A3301" s="4">
        <v>13617</v>
      </c>
      <c r="B3301" s="8" t="s">
        <v>22310</v>
      </c>
      <c r="C3301" s="4" t="s">
        <v>18997</v>
      </c>
      <c r="D3301" s="11">
        <f t="shared" si="102"/>
        <v>97595.79</v>
      </c>
      <c r="F3301" s="803">
        <v>97595.79</v>
      </c>
      <c r="G3301" s="803">
        <v>97595.79</v>
      </c>
      <c r="H3301" t="b">
        <f t="shared" si="103"/>
        <v>1</v>
      </c>
    </row>
    <row r="3302" spans="1:8" ht="30" x14ac:dyDescent="0.25">
      <c r="A3302" s="6">
        <v>35274</v>
      </c>
      <c r="B3302" s="9" t="s">
        <v>22311</v>
      </c>
      <c r="C3302" s="6" t="s">
        <v>1349</v>
      </c>
      <c r="D3302" s="11">
        <f t="shared" si="102"/>
        <v>44.72</v>
      </c>
      <c r="F3302" s="802">
        <v>44.72</v>
      </c>
      <c r="G3302" s="802">
        <v>44.72</v>
      </c>
      <c r="H3302" t="b">
        <f t="shared" si="103"/>
        <v>1</v>
      </c>
    </row>
    <row r="3303" spans="1:8" ht="30" x14ac:dyDescent="0.25">
      <c r="A3303" s="4">
        <v>35275</v>
      </c>
      <c r="B3303" s="8" t="s">
        <v>22312</v>
      </c>
      <c r="C3303" s="4" t="s">
        <v>1349</v>
      </c>
      <c r="D3303" s="11">
        <f t="shared" si="102"/>
        <v>94.92</v>
      </c>
      <c r="F3303" s="803">
        <v>94.92</v>
      </c>
      <c r="G3303" s="803">
        <v>94.92</v>
      </c>
      <c r="H3303" t="b">
        <f t="shared" si="103"/>
        <v>1</v>
      </c>
    </row>
    <row r="3304" spans="1:8" ht="30" x14ac:dyDescent="0.25">
      <c r="A3304" s="6">
        <v>35276</v>
      </c>
      <c r="B3304" s="9" t="s">
        <v>22313</v>
      </c>
      <c r="C3304" s="6" t="s">
        <v>1349</v>
      </c>
      <c r="D3304" s="11">
        <f t="shared" si="102"/>
        <v>165.16</v>
      </c>
      <c r="F3304" s="802">
        <v>165.16</v>
      </c>
      <c r="G3304" s="802">
        <v>165.16</v>
      </c>
      <c r="H3304" t="b">
        <f t="shared" si="103"/>
        <v>1</v>
      </c>
    </row>
    <row r="3305" spans="1:8" x14ac:dyDescent="0.25">
      <c r="A3305" s="4">
        <v>38386</v>
      </c>
      <c r="B3305" s="8" t="s">
        <v>22314</v>
      </c>
      <c r="C3305" s="4" t="s">
        <v>18997</v>
      </c>
      <c r="D3305" s="11">
        <f t="shared" si="102"/>
        <v>6.47</v>
      </c>
      <c r="F3305" s="803">
        <v>6.47</v>
      </c>
      <c r="G3305" s="803">
        <v>6.47</v>
      </c>
      <c r="H3305" t="b">
        <f t="shared" si="103"/>
        <v>1</v>
      </c>
    </row>
    <row r="3306" spans="1:8" x14ac:dyDescent="0.25">
      <c r="A3306" s="6">
        <v>11091</v>
      </c>
      <c r="B3306" s="9" t="s">
        <v>22315</v>
      </c>
      <c r="C3306" s="6" t="s">
        <v>18997</v>
      </c>
      <c r="D3306" s="11">
        <f t="shared" si="102"/>
        <v>1.64</v>
      </c>
      <c r="F3306" s="802">
        <v>1.64</v>
      </c>
      <c r="G3306" s="802">
        <v>1.64</v>
      </c>
      <c r="H3306" t="b">
        <f t="shared" si="103"/>
        <v>1</v>
      </c>
    </row>
    <row r="3307" spans="1:8" x14ac:dyDescent="0.25">
      <c r="A3307" s="4">
        <v>37586</v>
      </c>
      <c r="B3307" s="8" t="s">
        <v>22316</v>
      </c>
      <c r="C3307" s="4" t="s">
        <v>21051</v>
      </c>
      <c r="D3307" s="11">
        <f t="shared" si="102"/>
        <v>50.44</v>
      </c>
      <c r="F3307" s="803">
        <v>50.44</v>
      </c>
      <c r="G3307" s="803">
        <v>50.44</v>
      </c>
      <c r="H3307" t="b">
        <f t="shared" si="103"/>
        <v>1</v>
      </c>
    </row>
    <row r="3308" spans="1:8" x14ac:dyDescent="0.25">
      <c r="A3308" s="6">
        <v>37395</v>
      </c>
      <c r="B3308" s="9" t="s">
        <v>22317</v>
      </c>
      <c r="C3308" s="6" t="s">
        <v>21051</v>
      </c>
      <c r="D3308" s="11">
        <f t="shared" si="102"/>
        <v>43.37</v>
      </c>
      <c r="F3308" s="802">
        <v>43.37</v>
      </c>
      <c r="G3308" s="802">
        <v>43.37</v>
      </c>
      <c r="H3308" t="b">
        <f t="shared" si="103"/>
        <v>1</v>
      </c>
    </row>
    <row r="3309" spans="1:8" x14ac:dyDescent="0.25">
      <c r="A3309" s="4">
        <v>14147</v>
      </c>
      <c r="B3309" s="8" t="s">
        <v>22318</v>
      </c>
      <c r="C3309" s="4" t="s">
        <v>21051</v>
      </c>
      <c r="D3309" s="11">
        <f t="shared" si="102"/>
        <v>57.53</v>
      </c>
      <c r="F3309" s="803">
        <v>57.53</v>
      </c>
      <c r="G3309" s="803">
        <v>57.53</v>
      </c>
      <c r="H3309" t="b">
        <f t="shared" si="103"/>
        <v>1</v>
      </c>
    </row>
    <row r="3310" spans="1:8" x14ac:dyDescent="0.25">
      <c r="A3310" s="6">
        <v>37396</v>
      </c>
      <c r="B3310" s="9" t="s">
        <v>22319</v>
      </c>
      <c r="C3310" s="6" t="s">
        <v>21051</v>
      </c>
      <c r="D3310" s="11">
        <f t="shared" si="102"/>
        <v>35.49</v>
      </c>
      <c r="F3310" s="802">
        <v>35.49</v>
      </c>
      <c r="G3310" s="802">
        <v>35.49</v>
      </c>
      <c r="H3310" t="b">
        <f t="shared" si="103"/>
        <v>1</v>
      </c>
    </row>
    <row r="3311" spans="1:8" x14ac:dyDescent="0.25">
      <c r="A3311" s="4">
        <v>37397</v>
      </c>
      <c r="B3311" s="8" t="s">
        <v>22320</v>
      </c>
      <c r="C3311" s="4" t="s">
        <v>21051</v>
      </c>
      <c r="D3311" s="11">
        <f t="shared" si="102"/>
        <v>37.17</v>
      </c>
      <c r="F3311" s="803">
        <v>37.17</v>
      </c>
      <c r="G3311" s="803">
        <v>37.17</v>
      </c>
      <c r="H3311" t="b">
        <f t="shared" si="103"/>
        <v>1</v>
      </c>
    </row>
    <row r="3312" spans="1:8" x14ac:dyDescent="0.25">
      <c r="A3312" s="6">
        <v>43606</v>
      </c>
      <c r="B3312" s="9" t="s">
        <v>22321</v>
      </c>
      <c r="C3312" s="6" t="s">
        <v>18997</v>
      </c>
      <c r="D3312" s="11">
        <f t="shared" si="102"/>
        <v>9.84</v>
      </c>
      <c r="F3312" s="802">
        <v>9.84</v>
      </c>
      <c r="G3312" s="802">
        <v>9.84</v>
      </c>
      <c r="H3312" t="b">
        <f t="shared" si="103"/>
        <v>1</v>
      </c>
    </row>
    <row r="3313" spans="1:8" x14ac:dyDescent="0.25">
      <c r="A3313" s="4">
        <v>444</v>
      </c>
      <c r="B3313" s="8" t="s">
        <v>22322</v>
      </c>
      <c r="C3313" s="4" t="s">
        <v>18997</v>
      </c>
      <c r="D3313" s="11">
        <f t="shared" si="102"/>
        <v>42.02</v>
      </c>
      <c r="F3313" s="803">
        <v>42.02</v>
      </c>
      <c r="G3313" s="803">
        <v>42.02</v>
      </c>
      <c r="H3313" t="b">
        <f t="shared" si="103"/>
        <v>1</v>
      </c>
    </row>
    <row r="3314" spans="1:8" x14ac:dyDescent="0.25">
      <c r="A3314" s="6">
        <v>445</v>
      </c>
      <c r="B3314" s="9" t="s">
        <v>22323</v>
      </c>
      <c r="C3314" s="6" t="s">
        <v>18997</v>
      </c>
      <c r="D3314" s="11">
        <f t="shared" si="102"/>
        <v>57.52</v>
      </c>
      <c r="F3314" s="802">
        <v>57.52</v>
      </c>
      <c r="G3314" s="802">
        <v>57.52</v>
      </c>
      <c r="H3314" t="b">
        <f t="shared" si="103"/>
        <v>1</v>
      </c>
    </row>
    <row r="3315" spans="1:8" x14ac:dyDescent="0.25">
      <c r="A3315" s="4">
        <v>4783</v>
      </c>
      <c r="B3315" s="8" t="s">
        <v>22324</v>
      </c>
      <c r="C3315" s="4" t="s">
        <v>19143</v>
      </c>
      <c r="D3315" s="11">
        <f t="shared" si="102"/>
        <v>19.79</v>
      </c>
      <c r="F3315" s="803">
        <v>17.190000000000001</v>
      </c>
      <c r="G3315" s="803">
        <v>19.79</v>
      </c>
      <c r="H3315" t="b">
        <f t="shared" si="103"/>
        <v>0</v>
      </c>
    </row>
    <row r="3316" spans="1:8" x14ac:dyDescent="0.25">
      <c r="A3316" s="6">
        <v>41079</v>
      </c>
      <c r="B3316" s="9" t="s">
        <v>22325</v>
      </c>
      <c r="C3316" s="6" t="s">
        <v>19145</v>
      </c>
      <c r="D3316" s="11">
        <f t="shared" si="102"/>
        <v>3482.33</v>
      </c>
      <c r="F3316" s="802">
        <v>3020.19</v>
      </c>
      <c r="G3316" s="802">
        <v>3482.33</v>
      </c>
      <c r="H3316" t="b">
        <f t="shared" si="103"/>
        <v>0</v>
      </c>
    </row>
    <row r="3317" spans="1:8" x14ac:dyDescent="0.25">
      <c r="A3317" s="4">
        <v>12874</v>
      </c>
      <c r="B3317" s="8" t="s">
        <v>22326</v>
      </c>
      <c r="C3317" s="4" t="s">
        <v>19143</v>
      </c>
      <c r="D3317" s="11">
        <f t="shared" si="102"/>
        <v>19.21</v>
      </c>
      <c r="F3317" s="803">
        <v>16.68</v>
      </c>
      <c r="G3317" s="803">
        <v>19.21</v>
      </c>
      <c r="H3317" t="b">
        <f t="shared" si="103"/>
        <v>0</v>
      </c>
    </row>
    <row r="3318" spans="1:8" x14ac:dyDescent="0.25">
      <c r="A3318" s="6">
        <v>41082</v>
      </c>
      <c r="B3318" s="9" t="s">
        <v>22327</v>
      </c>
      <c r="C3318" s="6" t="s">
        <v>19145</v>
      </c>
      <c r="D3318" s="11">
        <f t="shared" si="102"/>
        <v>3381.56</v>
      </c>
      <c r="F3318" s="802">
        <v>2932.8</v>
      </c>
      <c r="G3318" s="802">
        <v>3381.56</v>
      </c>
      <c r="H3318" t="b">
        <f t="shared" si="103"/>
        <v>0</v>
      </c>
    </row>
    <row r="3319" spans="1:8" x14ac:dyDescent="0.25">
      <c r="A3319" s="4">
        <v>4785</v>
      </c>
      <c r="B3319" s="8" t="s">
        <v>22328</v>
      </c>
      <c r="C3319" s="4" t="s">
        <v>19143</v>
      </c>
      <c r="D3319" s="11">
        <f t="shared" si="102"/>
        <v>19.79</v>
      </c>
      <c r="F3319" s="803">
        <v>17.190000000000001</v>
      </c>
      <c r="G3319" s="803">
        <v>19.79</v>
      </c>
      <c r="H3319" t="b">
        <f t="shared" si="103"/>
        <v>0</v>
      </c>
    </row>
    <row r="3320" spans="1:8" x14ac:dyDescent="0.25">
      <c r="A3320" s="6">
        <v>41081</v>
      </c>
      <c r="B3320" s="9" t="s">
        <v>22329</v>
      </c>
      <c r="C3320" s="6" t="s">
        <v>19145</v>
      </c>
      <c r="D3320" s="11">
        <f t="shared" si="102"/>
        <v>3482.33</v>
      </c>
      <c r="F3320" s="802">
        <v>3020.19</v>
      </c>
      <c r="G3320" s="802">
        <v>3482.33</v>
      </c>
      <c r="H3320" t="b">
        <f t="shared" si="103"/>
        <v>0</v>
      </c>
    </row>
    <row r="3321" spans="1:8" x14ac:dyDescent="0.25">
      <c r="A3321" s="4">
        <v>4801</v>
      </c>
      <c r="B3321" s="8" t="s">
        <v>22330</v>
      </c>
      <c r="C3321" s="4" t="s">
        <v>19398</v>
      </c>
      <c r="D3321" s="11">
        <f t="shared" si="102"/>
        <v>83.49</v>
      </c>
      <c r="F3321" s="803">
        <v>83.49</v>
      </c>
      <c r="G3321" s="803">
        <v>83.49</v>
      </c>
      <c r="H3321" t="b">
        <f t="shared" si="103"/>
        <v>1</v>
      </c>
    </row>
    <row r="3322" spans="1:8" x14ac:dyDescent="0.25">
      <c r="A3322" s="6">
        <v>4794</v>
      </c>
      <c r="B3322" s="9" t="s">
        <v>22331</v>
      </c>
      <c r="C3322" s="6" t="s">
        <v>19398</v>
      </c>
      <c r="D3322" s="11">
        <f t="shared" si="102"/>
        <v>380.27</v>
      </c>
      <c r="F3322" s="802">
        <v>380.27</v>
      </c>
      <c r="G3322" s="802">
        <v>380.27</v>
      </c>
      <c r="H3322" t="b">
        <f t="shared" si="103"/>
        <v>1</v>
      </c>
    </row>
    <row r="3323" spans="1:8" x14ac:dyDescent="0.25">
      <c r="A3323" s="4">
        <v>4796</v>
      </c>
      <c r="B3323" s="8" t="s">
        <v>22332</v>
      </c>
      <c r="C3323" s="4" t="s">
        <v>19398</v>
      </c>
      <c r="D3323" s="11">
        <f t="shared" si="102"/>
        <v>230.97</v>
      </c>
      <c r="F3323" s="803">
        <v>230.97</v>
      </c>
      <c r="G3323" s="803">
        <v>230.97</v>
      </c>
      <c r="H3323" t="b">
        <f t="shared" si="103"/>
        <v>1</v>
      </c>
    </row>
    <row r="3324" spans="1:8" x14ac:dyDescent="0.25">
      <c r="A3324" s="6">
        <v>4800</v>
      </c>
      <c r="B3324" s="9" t="s">
        <v>22333</v>
      </c>
      <c r="C3324" s="6" t="s">
        <v>19398</v>
      </c>
      <c r="D3324" s="11">
        <f t="shared" si="102"/>
        <v>63.52</v>
      </c>
      <c r="F3324" s="802">
        <v>63.52</v>
      </c>
      <c r="G3324" s="802">
        <v>63.52</v>
      </c>
      <c r="H3324" t="b">
        <f t="shared" si="103"/>
        <v>1</v>
      </c>
    </row>
    <row r="3325" spans="1:8" x14ac:dyDescent="0.25">
      <c r="A3325" s="4">
        <v>4795</v>
      </c>
      <c r="B3325" s="8" t="s">
        <v>22334</v>
      </c>
      <c r="C3325" s="4" t="s">
        <v>19398</v>
      </c>
      <c r="D3325" s="11">
        <f t="shared" si="102"/>
        <v>370.17</v>
      </c>
      <c r="F3325" s="803">
        <v>370.17</v>
      </c>
      <c r="G3325" s="803">
        <v>370.17</v>
      </c>
      <c r="H3325" t="b">
        <f t="shared" si="103"/>
        <v>1</v>
      </c>
    </row>
    <row r="3326" spans="1:8" ht="30" x14ac:dyDescent="0.25">
      <c r="A3326" s="6">
        <v>39694</v>
      </c>
      <c r="B3326" s="9" t="s">
        <v>22335</v>
      </c>
      <c r="C3326" s="6" t="s">
        <v>19398</v>
      </c>
      <c r="D3326" s="11">
        <f t="shared" si="102"/>
        <v>424.08</v>
      </c>
      <c r="F3326" s="802">
        <v>424.08</v>
      </c>
      <c r="G3326" s="802">
        <v>424.08</v>
      </c>
      <c r="H3326" t="b">
        <f t="shared" si="103"/>
        <v>1</v>
      </c>
    </row>
    <row r="3327" spans="1:8" x14ac:dyDescent="0.25">
      <c r="A3327" s="4">
        <v>1292</v>
      </c>
      <c r="B3327" s="8" t="s">
        <v>22336</v>
      </c>
      <c r="C3327" s="4" t="s">
        <v>19398</v>
      </c>
      <c r="D3327" s="11">
        <f t="shared" si="102"/>
        <v>67.06</v>
      </c>
      <c r="F3327" s="803">
        <v>67.06</v>
      </c>
      <c r="G3327" s="803">
        <v>67.06</v>
      </c>
      <c r="H3327" t="b">
        <f t="shared" si="103"/>
        <v>1</v>
      </c>
    </row>
    <row r="3328" spans="1:8" x14ac:dyDescent="0.25">
      <c r="A3328" s="6">
        <v>1287</v>
      </c>
      <c r="B3328" s="9" t="s">
        <v>22337</v>
      </c>
      <c r="C3328" s="6" t="s">
        <v>19398</v>
      </c>
      <c r="D3328" s="11">
        <f t="shared" si="102"/>
        <v>32.9</v>
      </c>
      <c r="F3328" s="802">
        <v>32.9</v>
      </c>
      <c r="G3328" s="802">
        <v>32.9</v>
      </c>
      <c r="H3328" t="b">
        <f t="shared" si="103"/>
        <v>1</v>
      </c>
    </row>
    <row r="3329" spans="1:8" ht="30" x14ac:dyDescent="0.25">
      <c r="A3329" s="4">
        <v>1297</v>
      </c>
      <c r="B3329" s="8" t="s">
        <v>22338</v>
      </c>
      <c r="C3329" s="4" t="s">
        <v>19398</v>
      </c>
      <c r="D3329" s="11">
        <f t="shared" si="102"/>
        <v>27.29</v>
      </c>
      <c r="F3329" s="803">
        <v>27.29</v>
      </c>
      <c r="G3329" s="803">
        <v>27.29</v>
      </c>
      <c r="H3329" t="b">
        <f t="shared" si="103"/>
        <v>1</v>
      </c>
    </row>
    <row r="3330" spans="1:8" ht="30" x14ac:dyDescent="0.25">
      <c r="A3330" s="6">
        <v>4786</v>
      </c>
      <c r="B3330" s="9" t="s">
        <v>22339</v>
      </c>
      <c r="C3330" s="6" t="s">
        <v>19398</v>
      </c>
      <c r="D3330" s="11">
        <f t="shared" si="102"/>
        <v>128.5</v>
      </c>
      <c r="F3330" s="802">
        <v>128.5</v>
      </c>
      <c r="G3330" s="802">
        <v>128.5</v>
      </c>
      <c r="H3330" t="b">
        <f t="shared" si="103"/>
        <v>1</v>
      </c>
    </row>
    <row r="3331" spans="1:8" ht="30" x14ac:dyDescent="0.25">
      <c r="A3331" s="4">
        <v>10840</v>
      </c>
      <c r="B3331" s="8" t="s">
        <v>22340</v>
      </c>
      <c r="C3331" s="4" t="s">
        <v>19398</v>
      </c>
      <c r="D3331" s="11">
        <f t="shared" ref="D3331:D3394" si="104">IF($J$2=$F$1,F3331,G3331)</f>
        <v>418</v>
      </c>
      <c r="F3331" s="803">
        <v>418</v>
      </c>
      <c r="G3331" s="803">
        <v>418</v>
      </c>
      <c r="H3331" t="b">
        <f t="shared" ref="H3331:H3394" si="105">F3331=G3331</f>
        <v>1</v>
      </c>
    </row>
    <row r="3332" spans="1:8" ht="30" x14ac:dyDescent="0.25">
      <c r="A3332" s="6">
        <v>10841</v>
      </c>
      <c r="B3332" s="9" t="s">
        <v>22341</v>
      </c>
      <c r="C3332" s="6" t="s">
        <v>19398</v>
      </c>
      <c r="D3332" s="11">
        <f t="shared" si="104"/>
        <v>315.47000000000003</v>
      </c>
      <c r="F3332" s="802">
        <v>315.47000000000003</v>
      </c>
      <c r="G3332" s="802">
        <v>315.47000000000003</v>
      </c>
      <c r="H3332" t="b">
        <f t="shared" si="105"/>
        <v>1</v>
      </c>
    </row>
    <row r="3333" spans="1:8" ht="30" x14ac:dyDescent="0.25">
      <c r="A3333" s="4">
        <v>44540</v>
      </c>
      <c r="B3333" s="8" t="s">
        <v>22342</v>
      </c>
      <c r="C3333" s="4" t="s">
        <v>19398</v>
      </c>
      <c r="D3333" s="11">
        <f t="shared" si="104"/>
        <v>403.1</v>
      </c>
      <c r="F3333" s="803">
        <v>403.1</v>
      </c>
      <c r="G3333" s="803">
        <v>403.1</v>
      </c>
      <c r="H3333" t="b">
        <f t="shared" si="105"/>
        <v>1</v>
      </c>
    </row>
    <row r="3334" spans="1:8" ht="30" x14ac:dyDescent="0.25">
      <c r="A3334" s="6">
        <v>10842</v>
      </c>
      <c r="B3334" s="9" t="s">
        <v>22343</v>
      </c>
      <c r="C3334" s="6" t="s">
        <v>19398</v>
      </c>
      <c r="D3334" s="11">
        <f t="shared" si="104"/>
        <v>455.68</v>
      </c>
      <c r="F3334" s="802">
        <v>455.68</v>
      </c>
      <c r="G3334" s="802">
        <v>455.68</v>
      </c>
      <c r="H3334" t="b">
        <f t="shared" si="105"/>
        <v>1</v>
      </c>
    </row>
    <row r="3335" spans="1:8" x14ac:dyDescent="0.25">
      <c r="A3335" s="4">
        <v>21108</v>
      </c>
      <c r="B3335" s="8" t="s">
        <v>22344</v>
      </c>
      <c r="C3335" s="4" t="s">
        <v>19398</v>
      </c>
      <c r="D3335" s="11">
        <f t="shared" si="104"/>
        <v>89.39</v>
      </c>
      <c r="F3335" s="803">
        <v>89.39</v>
      </c>
      <c r="G3335" s="803">
        <v>89.39</v>
      </c>
      <c r="H3335" t="b">
        <f t="shared" si="105"/>
        <v>1</v>
      </c>
    </row>
    <row r="3336" spans="1:8" x14ac:dyDescent="0.25">
      <c r="A3336" s="6">
        <v>38195</v>
      </c>
      <c r="B3336" s="9" t="s">
        <v>22345</v>
      </c>
      <c r="C3336" s="6" t="s">
        <v>19398</v>
      </c>
      <c r="D3336" s="11">
        <f t="shared" si="104"/>
        <v>105.57</v>
      </c>
      <c r="F3336" s="802">
        <v>105.57</v>
      </c>
      <c r="G3336" s="802">
        <v>105.57</v>
      </c>
      <c r="H3336" t="b">
        <f t="shared" si="105"/>
        <v>1</v>
      </c>
    </row>
    <row r="3337" spans="1:8" x14ac:dyDescent="0.25">
      <c r="A3337" s="4">
        <v>38180</v>
      </c>
      <c r="B3337" s="8" t="s">
        <v>22346</v>
      </c>
      <c r="C3337" s="4" t="s">
        <v>19398</v>
      </c>
      <c r="D3337" s="11">
        <f t="shared" si="104"/>
        <v>185.96</v>
      </c>
      <c r="F3337" s="803">
        <v>185.96</v>
      </c>
      <c r="G3337" s="803">
        <v>185.96</v>
      </c>
      <c r="H3337" t="b">
        <f t="shared" si="105"/>
        <v>1</v>
      </c>
    </row>
    <row r="3338" spans="1:8" x14ac:dyDescent="0.25">
      <c r="A3338" s="6">
        <v>40648</v>
      </c>
      <c r="B3338" s="9" t="s">
        <v>22347</v>
      </c>
      <c r="C3338" s="6" t="s">
        <v>19398</v>
      </c>
      <c r="D3338" s="11">
        <f t="shared" si="104"/>
        <v>246.72</v>
      </c>
      <c r="F3338" s="802">
        <v>246.72</v>
      </c>
      <c r="G3338" s="802">
        <v>246.72</v>
      </c>
      <c r="H3338" t="b">
        <f t="shared" si="105"/>
        <v>1</v>
      </c>
    </row>
    <row r="3339" spans="1:8" x14ac:dyDescent="0.25">
      <c r="A3339" s="4">
        <v>40649</v>
      </c>
      <c r="B3339" s="8" t="s">
        <v>22348</v>
      </c>
      <c r="C3339" s="4" t="s">
        <v>19398</v>
      </c>
      <c r="D3339" s="11">
        <f t="shared" si="104"/>
        <v>143.71</v>
      </c>
      <c r="F3339" s="803">
        <v>143.71</v>
      </c>
      <c r="G3339" s="803">
        <v>143.71</v>
      </c>
      <c r="H3339" t="b">
        <f t="shared" si="105"/>
        <v>1</v>
      </c>
    </row>
    <row r="3340" spans="1:8" x14ac:dyDescent="0.25">
      <c r="A3340" s="6">
        <v>40650</v>
      </c>
      <c r="B3340" s="9" t="s">
        <v>22349</v>
      </c>
      <c r="C3340" s="6" t="s">
        <v>19398</v>
      </c>
      <c r="D3340" s="11">
        <f t="shared" si="104"/>
        <v>185.04</v>
      </c>
      <c r="F3340" s="802">
        <v>185.04</v>
      </c>
      <c r="G3340" s="802">
        <v>185.04</v>
      </c>
      <c r="H3340" t="b">
        <f t="shared" si="105"/>
        <v>1</v>
      </c>
    </row>
    <row r="3341" spans="1:8" x14ac:dyDescent="0.25">
      <c r="A3341" s="4">
        <v>40651</v>
      </c>
      <c r="B3341" s="8" t="s">
        <v>22350</v>
      </c>
      <c r="C3341" s="4" t="s">
        <v>19398</v>
      </c>
      <c r="D3341" s="11">
        <f t="shared" si="104"/>
        <v>341.29</v>
      </c>
      <c r="F3341" s="803">
        <v>341.29</v>
      </c>
      <c r="G3341" s="803">
        <v>341.29</v>
      </c>
      <c r="H3341" t="b">
        <f t="shared" si="105"/>
        <v>1</v>
      </c>
    </row>
    <row r="3342" spans="1:8" x14ac:dyDescent="0.25">
      <c r="A3342" s="6">
        <v>40652</v>
      </c>
      <c r="B3342" s="9" t="s">
        <v>22351</v>
      </c>
      <c r="C3342" s="6" t="s">
        <v>19398</v>
      </c>
      <c r="D3342" s="11">
        <f t="shared" si="104"/>
        <v>182.98</v>
      </c>
      <c r="F3342" s="802">
        <v>182.98</v>
      </c>
      <c r="G3342" s="802">
        <v>182.98</v>
      </c>
      <c r="H3342" t="b">
        <f t="shared" si="105"/>
        <v>1</v>
      </c>
    </row>
    <row r="3343" spans="1:8" ht="30" x14ac:dyDescent="0.25">
      <c r="A3343" s="4">
        <v>40647</v>
      </c>
      <c r="B3343" s="8" t="s">
        <v>22352</v>
      </c>
      <c r="C3343" s="4" t="s">
        <v>19398</v>
      </c>
      <c r="D3343" s="11">
        <f t="shared" si="104"/>
        <v>201.48</v>
      </c>
      <c r="F3343" s="803">
        <v>201.48</v>
      </c>
      <c r="G3343" s="803">
        <v>201.48</v>
      </c>
      <c r="H3343" t="b">
        <f t="shared" si="105"/>
        <v>1</v>
      </c>
    </row>
    <row r="3344" spans="1:8" x14ac:dyDescent="0.25">
      <c r="A3344" s="6">
        <v>40653</v>
      </c>
      <c r="B3344" s="9" t="s">
        <v>22353</v>
      </c>
      <c r="C3344" s="6" t="s">
        <v>19398</v>
      </c>
      <c r="D3344" s="11">
        <f t="shared" si="104"/>
        <v>154.19999999999999</v>
      </c>
      <c r="F3344" s="802">
        <v>154.19999999999999</v>
      </c>
      <c r="G3344" s="802">
        <v>154.19999999999999</v>
      </c>
      <c r="H3344" t="b">
        <f t="shared" si="105"/>
        <v>1</v>
      </c>
    </row>
    <row r="3345" spans="1:8" ht="30" x14ac:dyDescent="0.25">
      <c r="A3345" s="4">
        <v>38135</v>
      </c>
      <c r="B3345" s="8" t="s">
        <v>22354</v>
      </c>
      <c r="C3345" s="4" t="s">
        <v>19398</v>
      </c>
      <c r="D3345" s="11">
        <f t="shared" si="104"/>
        <v>95.63</v>
      </c>
      <c r="F3345" s="803">
        <v>95.63</v>
      </c>
      <c r="G3345" s="803">
        <v>95.63</v>
      </c>
      <c r="H3345" t="b">
        <f t="shared" si="105"/>
        <v>1</v>
      </c>
    </row>
    <row r="3346" spans="1:8" ht="30" x14ac:dyDescent="0.25">
      <c r="A3346" s="6">
        <v>36178</v>
      </c>
      <c r="B3346" s="9" t="s">
        <v>22355</v>
      </c>
      <c r="C3346" s="6" t="s">
        <v>18997</v>
      </c>
      <c r="D3346" s="11">
        <f t="shared" si="104"/>
        <v>17.82</v>
      </c>
      <c r="F3346" s="802">
        <v>17.82</v>
      </c>
      <c r="G3346" s="802">
        <v>17.82</v>
      </c>
      <c r="H3346" t="b">
        <f t="shared" si="105"/>
        <v>1</v>
      </c>
    </row>
    <row r="3347" spans="1:8" x14ac:dyDescent="0.25">
      <c r="A3347" s="4">
        <v>38181</v>
      </c>
      <c r="B3347" s="8" t="s">
        <v>22356</v>
      </c>
      <c r="C3347" s="4" t="s">
        <v>19398</v>
      </c>
      <c r="D3347" s="11">
        <f t="shared" si="104"/>
        <v>253.86</v>
      </c>
      <c r="F3347" s="803">
        <v>253.86</v>
      </c>
      <c r="G3347" s="803">
        <v>253.86</v>
      </c>
      <c r="H3347" t="b">
        <f t="shared" si="105"/>
        <v>1</v>
      </c>
    </row>
    <row r="3348" spans="1:8" x14ac:dyDescent="0.25">
      <c r="A3348" s="6">
        <v>38182</v>
      </c>
      <c r="B3348" s="9" t="s">
        <v>22357</v>
      </c>
      <c r="C3348" s="6" t="s">
        <v>19398</v>
      </c>
      <c r="D3348" s="11">
        <f t="shared" si="104"/>
        <v>241.82</v>
      </c>
      <c r="F3348" s="802">
        <v>241.82</v>
      </c>
      <c r="G3348" s="802">
        <v>241.82</v>
      </c>
      <c r="H3348" t="b">
        <f t="shared" si="105"/>
        <v>1</v>
      </c>
    </row>
    <row r="3349" spans="1:8" x14ac:dyDescent="0.25">
      <c r="A3349" s="4">
        <v>38186</v>
      </c>
      <c r="B3349" s="8" t="s">
        <v>22358</v>
      </c>
      <c r="C3349" s="4" t="s">
        <v>19398</v>
      </c>
      <c r="D3349" s="11">
        <f t="shared" si="104"/>
        <v>628.57000000000005</v>
      </c>
      <c r="F3349" s="803">
        <v>628.57000000000005</v>
      </c>
      <c r="G3349" s="803">
        <v>628.57000000000005</v>
      </c>
      <c r="H3349" t="b">
        <f t="shared" si="105"/>
        <v>1</v>
      </c>
    </row>
    <row r="3350" spans="1:8" x14ac:dyDescent="0.25">
      <c r="A3350" s="6">
        <v>38185</v>
      </c>
      <c r="B3350" s="9" t="s">
        <v>22359</v>
      </c>
      <c r="C3350" s="6" t="s">
        <v>19398</v>
      </c>
      <c r="D3350" s="11">
        <f t="shared" si="104"/>
        <v>559.64</v>
      </c>
      <c r="F3350" s="802">
        <v>559.64</v>
      </c>
      <c r="G3350" s="802">
        <v>559.64</v>
      </c>
      <c r="H3350" t="b">
        <f t="shared" si="105"/>
        <v>1</v>
      </c>
    </row>
    <row r="3351" spans="1:8" x14ac:dyDescent="0.25">
      <c r="A3351" s="4">
        <v>40654</v>
      </c>
      <c r="B3351" s="8" t="s">
        <v>22360</v>
      </c>
      <c r="C3351" s="4" t="s">
        <v>19398</v>
      </c>
      <c r="D3351" s="11">
        <f t="shared" si="104"/>
        <v>239.52</v>
      </c>
      <c r="F3351" s="803">
        <v>239.52</v>
      </c>
      <c r="G3351" s="803">
        <v>239.52</v>
      </c>
      <c r="H3351" t="b">
        <f t="shared" si="105"/>
        <v>1</v>
      </c>
    </row>
    <row r="3352" spans="1:8" ht="30" x14ac:dyDescent="0.25">
      <c r="A3352" s="6">
        <v>44541</v>
      </c>
      <c r="B3352" s="9" t="s">
        <v>22361</v>
      </c>
      <c r="C3352" s="6" t="s">
        <v>19398</v>
      </c>
      <c r="D3352" s="11">
        <f t="shared" si="104"/>
        <v>332.99</v>
      </c>
      <c r="F3352" s="802">
        <v>332.99</v>
      </c>
      <c r="G3352" s="802">
        <v>332.99</v>
      </c>
      <c r="H3352" t="b">
        <f t="shared" si="105"/>
        <v>1</v>
      </c>
    </row>
    <row r="3353" spans="1:8" x14ac:dyDescent="0.25">
      <c r="A3353" s="4">
        <v>4822</v>
      </c>
      <c r="B3353" s="8" t="s">
        <v>22362</v>
      </c>
      <c r="C3353" s="4" t="s">
        <v>19398</v>
      </c>
      <c r="D3353" s="11">
        <f t="shared" si="104"/>
        <v>445.08</v>
      </c>
      <c r="F3353" s="803">
        <v>445.08</v>
      </c>
      <c r="G3353" s="803">
        <v>445.08</v>
      </c>
      <c r="H3353" t="b">
        <f t="shared" si="105"/>
        <v>1</v>
      </c>
    </row>
    <row r="3354" spans="1:8" x14ac:dyDescent="0.25">
      <c r="A3354" s="6">
        <v>4818</v>
      </c>
      <c r="B3354" s="9" t="s">
        <v>22363</v>
      </c>
      <c r="C3354" s="6" t="s">
        <v>19398</v>
      </c>
      <c r="D3354" s="11">
        <f t="shared" si="104"/>
        <v>457.48</v>
      </c>
      <c r="F3354" s="802">
        <v>457.48</v>
      </c>
      <c r="G3354" s="802">
        <v>457.48</v>
      </c>
      <c r="H3354" t="b">
        <f t="shared" si="105"/>
        <v>1</v>
      </c>
    </row>
    <row r="3355" spans="1:8" ht="30" x14ac:dyDescent="0.25">
      <c r="A3355" s="4">
        <v>39567</v>
      </c>
      <c r="B3355" s="8" t="s">
        <v>22364</v>
      </c>
      <c r="C3355" s="4" t="s">
        <v>19398</v>
      </c>
      <c r="D3355" s="11">
        <f t="shared" si="104"/>
        <v>53.44</v>
      </c>
      <c r="F3355" s="803">
        <v>53.44</v>
      </c>
      <c r="G3355" s="803">
        <v>53.44</v>
      </c>
      <c r="H3355" t="b">
        <f t="shared" si="105"/>
        <v>1</v>
      </c>
    </row>
    <row r="3356" spans="1:8" ht="30" x14ac:dyDescent="0.25">
      <c r="A3356" s="6">
        <v>39566</v>
      </c>
      <c r="B3356" s="9" t="s">
        <v>22365</v>
      </c>
      <c r="C3356" s="6" t="s">
        <v>19398</v>
      </c>
      <c r="D3356" s="11">
        <f t="shared" si="104"/>
        <v>56.56</v>
      </c>
      <c r="F3356" s="802">
        <v>56.56</v>
      </c>
      <c r="G3356" s="802">
        <v>56.56</v>
      </c>
      <c r="H3356" t="b">
        <f t="shared" si="105"/>
        <v>1</v>
      </c>
    </row>
    <row r="3357" spans="1:8" x14ac:dyDescent="0.25">
      <c r="A3357" s="4">
        <v>39416</v>
      </c>
      <c r="B3357" s="8" t="s">
        <v>22366</v>
      </c>
      <c r="C3357" s="4" t="s">
        <v>19398</v>
      </c>
      <c r="D3357" s="11">
        <f t="shared" si="104"/>
        <v>34.47</v>
      </c>
      <c r="F3357" s="803">
        <v>34.47</v>
      </c>
      <c r="G3357" s="803">
        <v>34.47</v>
      </c>
      <c r="H3357" t="b">
        <f t="shared" si="105"/>
        <v>1</v>
      </c>
    </row>
    <row r="3358" spans="1:8" x14ac:dyDescent="0.25">
      <c r="A3358" s="6">
        <v>39417</v>
      </c>
      <c r="B3358" s="9" t="s">
        <v>22367</v>
      </c>
      <c r="C3358" s="6" t="s">
        <v>19398</v>
      </c>
      <c r="D3358" s="11">
        <f t="shared" si="104"/>
        <v>33.630000000000003</v>
      </c>
      <c r="F3358" s="802">
        <v>33.630000000000003</v>
      </c>
      <c r="G3358" s="802">
        <v>33.630000000000003</v>
      </c>
      <c r="H3358" t="b">
        <f t="shared" si="105"/>
        <v>1</v>
      </c>
    </row>
    <row r="3359" spans="1:8" x14ac:dyDescent="0.25">
      <c r="A3359" s="4">
        <v>43742</v>
      </c>
      <c r="B3359" s="8" t="s">
        <v>22368</v>
      </c>
      <c r="C3359" s="4" t="s">
        <v>19398</v>
      </c>
      <c r="D3359" s="11">
        <f t="shared" si="104"/>
        <v>36.270000000000003</v>
      </c>
      <c r="F3359" s="803">
        <v>36.270000000000003</v>
      </c>
      <c r="G3359" s="803">
        <v>36.270000000000003</v>
      </c>
      <c r="H3359" t="b">
        <f t="shared" si="105"/>
        <v>1</v>
      </c>
    </row>
    <row r="3360" spans="1:8" x14ac:dyDescent="0.25">
      <c r="A3360" s="6">
        <v>39414</v>
      </c>
      <c r="B3360" s="9" t="s">
        <v>22369</v>
      </c>
      <c r="C3360" s="6" t="s">
        <v>19398</v>
      </c>
      <c r="D3360" s="11">
        <f t="shared" si="104"/>
        <v>32.65</v>
      </c>
      <c r="F3360" s="802">
        <v>32.65</v>
      </c>
      <c r="G3360" s="802">
        <v>32.65</v>
      </c>
      <c r="H3360" t="b">
        <f t="shared" si="105"/>
        <v>1</v>
      </c>
    </row>
    <row r="3361" spans="1:8" x14ac:dyDescent="0.25">
      <c r="A3361" s="4">
        <v>39415</v>
      </c>
      <c r="B3361" s="8" t="s">
        <v>22370</v>
      </c>
      <c r="C3361" s="4" t="s">
        <v>19398</v>
      </c>
      <c r="D3361" s="11">
        <f t="shared" si="104"/>
        <v>28.14</v>
      </c>
      <c r="F3361" s="803">
        <v>28.14</v>
      </c>
      <c r="G3361" s="803">
        <v>28.14</v>
      </c>
      <c r="H3361" t="b">
        <f t="shared" si="105"/>
        <v>1</v>
      </c>
    </row>
    <row r="3362" spans="1:8" x14ac:dyDescent="0.25">
      <c r="A3362" s="6">
        <v>43740</v>
      </c>
      <c r="B3362" s="9" t="s">
        <v>22371</v>
      </c>
      <c r="C3362" s="6" t="s">
        <v>19398</v>
      </c>
      <c r="D3362" s="11">
        <f t="shared" si="104"/>
        <v>34.369999999999997</v>
      </c>
      <c r="F3362" s="802">
        <v>34.369999999999997</v>
      </c>
      <c r="G3362" s="802">
        <v>34.369999999999997</v>
      </c>
      <c r="H3362" t="b">
        <f t="shared" si="105"/>
        <v>1</v>
      </c>
    </row>
    <row r="3363" spans="1:8" x14ac:dyDescent="0.25">
      <c r="A3363" s="4">
        <v>39412</v>
      </c>
      <c r="B3363" s="8" t="s">
        <v>22372</v>
      </c>
      <c r="C3363" s="4" t="s">
        <v>19398</v>
      </c>
      <c r="D3363" s="11">
        <f t="shared" si="104"/>
        <v>23.57</v>
      </c>
      <c r="F3363" s="803">
        <v>23.57</v>
      </c>
      <c r="G3363" s="803">
        <v>23.57</v>
      </c>
      <c r="H3363" t="b">
        <f t="shared" si="105"/>
        <v>1</v>
      </c>
    </row>
    <row r="3364" spans="1:8" x14ac:dyDescent="0.25">
      <c r="A3364" s="6">
        <v>39413</v>
      </c>
      <c r="B3364" s="9" t="s">
        <v>22373</v>
      </c>
      <c r="C3364" s="6" t="s">
        <v>19398</v>
      </c>
      <c r="D3364" s="11">
        <f t="shared" si="104"/>
        <v>25.49</v>
      </c>
      <c r="F3364" s="802">
        <v>25.49</v>
      </c>
      <c r="G3364" s="802">
        <v>25.49</v>
      </c>
      <c r="H3364" t="b">
        <f t="shared" si="105"/>
        <v>1</v>
      </c>
    </row>
    <row r="3365" spans="1:8" x14ac:dyDescent="0.25">
      <c r="A3365" s="4">
        <v>43741</v>
      </c>
      <c r="B3365" s="8" t="s">
        <v>22374</v>
      </c>
      <c r="C3365" s="4" t="s">
        <v>19398</v>
      </c>
      <c r="D3365" s="11">
        <f t="shared" si="104"/>
        <v>27.17</v>
      </c>
      <c r="F3365" s="803">
        <v>27.17</v>
      </c>
      <c r="G3365" s="803">
        <v>27.17</v>
      </c>
      <c r="H3365" t="b">
        <f t="shared" si="105"/>
        <v>1</v>
      </c>
    </row>
    <row r="3366" spans="1:8" x14ac:dyDescent="0.25">
      <c r="A3366" s="6">
        <v>11062</v>
      </c>
      <c r="B3366" s="9" t="s">
        <v>22375</v>
      </c>
      <c r="C3366" s="6" t="s">
        <v>19398</v>
      </c>
      <c r="D3366" s="11">
        <f t="shared" si="104"/>
        <v>50.17</v>
      </c>
      <c r="F3366" s="802">
        <v>50.17</v>
      </c>
      <c r="G3366" s="802">
        <v>50.17</v>
      </c>
      <c r="H3366" t="b">
        <f t="shared" si="105"/>
        <v>1</v>
      </c>
    </row>
    <row r="3367" spans="1:8" x14ac:dyDescent="0.25">
      <c r="A3367" s="4">
        <v>11063</v>
      </c>
      <c r="B3367" s="8" t="s">
        <v>22376</v>
      </c>
      <c r="C3367" s="4" t="s">
        <v>19398</v>
      </c>
      <c r="D3367" s="11">
        <f t="shared" si="104"/>
        <v>30.7</v>
      </c>
      <c r="F3367" s="803">
        <v>30.7</v>
      </c>
      <c r="G3367" s="803">
        <v>30.7</v>
      </c>
      <c r="H3367" t="b">
        <f t="shared" si="105"/>
        <v>1</v>
      </c>
    </row>
    <row r="3368" spans="1:8" x14ac:dyDescent="0.25">
      <c r="A3368" s="6">
        <v>13521</v>
      </c>
      <c r="B3368" s="9" t="s">
        <v>22377</v>
      </c>
      <c r="C3368" s="6" t="s">
        <v>18997</v>
      </c>
      <c r="D3368" s="11">
        <f t="shared" si="104"/>
        <v>82.5</v>
      </c>
      <c r="F3368" s="802">
        <v>82.5</v>
      </c>
      <c r="G3368" s="802">
        <v>82.5</v>
      </c>
      <c r="H3368" t="b">
        <f t="shared" si="105"/>
        <v>1</v>
      </c>
    </row>
    <row r="3369" spans="1:8" ht="30" x14ac:dyDescent="0.25">
      <c r="A3369" s="4">
        <v>10851</v>
      </c>
      <c r="B3369" s="8" t="s">
        <v>22378</v>
      </c>
      <c r="C3369" s="4" t="s">
        <v>18997</v>
      </c>
      <c r="D3369" s="11">
        <f t="shared" si="104"/>
        <v>82.56</v>
      </c>
      <c r="F3369" s="803">
        <v>82.56</v>
      </c>
      <c r="G3369" s="803">
        <v>82.56</v>
      </c>
      <c r="H3369" t="b">
        <f t="shared" si="105"/>
        <v>1</v>
      </c>
    </row>
    <row r="3370" spans="1:8" x14ac:dyDescent="0.25">
      <c r="A3370" s="6">
        <v>39515</v>
      </c>
      <c r="B3370" s="9" t="s">
        <v>22379</v>
      </c>
      <c r="C3370" s="6" t="s">
        <v>18997</v>
      </c>
      <c r="D3370" s="11">
        <f t="shared" si="104"/>
        <v>52.33</v>
      </c>
      <c r="F3370" s="802">
        <v>52.33</v>
      </c>
      <c r="G3370" s="802">
        <v>52.33</v>
      </c>
      <c r="H3370" t="b">
        <f t="shared" si="105"/>
        <v>1</v>
      </c>
    </row>
    <row r="3371" spans="1:8" ht="30" x14ac:dyDescent="0.25">
      <c r="A3371" s="4">
        <v>39516</v>
      </c>
      <c r="B3371" s="8" t="s">
        <v>22380</v>
      </c>
      <c r="C3371" s="4" t="s">
        <v>18997</v>
      </c>
      <c r="D3371" s="11">
        <f t="shared" si="104"/>
        <v>44.12</v>
      </c>
      <c r="F3371" s="803">
        <v>44.12</v>
      </c>
      <c r="G3371" s="803">
        <v>44.12</v>
      </c>
      <c r="H3371" t="b">
        <f t="shared" si="105"/>
        <v>1</v>
      </c>
    </row>
    <row r="3372" spans="1:8" x14ac:dyDescent="0.25">
      <c r="A3372" s="6">
        <v>39514</v>
      </c>
      <c r="B3372" s="9" t="s">
        <v>22381</v>
      </c>
      <c r="C3372" s="6" t="s">
        <v>18997</v>
      </c>
      <c r="D3372" s="11">
        <f t="shared" si="104"/>
        <v>27.45</v>
      </c>
      <c r="F3372" s="802">
        <v>27.45</v>
      </c>
      <c r="G3372" s="802">
        <v>27.45</v>
      </c>
      <c r="H3372" t="b">
        <f t="shared" si="105"/>
        <v>1</v>
      </c>
    </row>
    <row r="3373" spans="1:8" x14ac:dyDescent="0.25">
      <c r="A3373" s="4">
        <v>4812</v>
      </c>
      <c r="B3373" s="8" t="s">
        <v>22382</v>
      </c>
      <c r="C3373" s="4" t="s">
        <v>19398</v>
      </c>
      <c r="D3373" s="11">
        <f t="shared" si="104"/>
        <v>14.14</v>
      </c>
      <c r="F3373" s="803">
        <v>14.14</v>
      </c>
      <c r="G3373" s="803">
        <v>14.14</v>
      </c>
      <c r="H3373" t="b">
        <f t="shared" si="105"/>
        <v>1</v>
      </c>
    </row>
    <row r="3374" spans="1:8" x14ac:dyDescent="0.25">
      <c r="A3374" s="6">
        <v>10849</v>
      </c>
      <c r="B3374" s="9" t="s">
        <v>22383</v>
      </c>
      <c r="C3374" s="6" t="s">
        <v>18997</v>
      </c>
      <c r="D3374" s="11">
        <f t="shared" si="104"/>
        <v>1200.01</v>
      </c>
      <c r="F3374" s="802">
        <v>1200.01</v>
      </c>
      <c r="G3374" s="802">
        <v>1200.01</v>
      </c>
      <c r="H3374" t="b">
        <f t="shared" si="105"/>
        <v>1</v>
      </c>
    </row>
    <row r="3375" spans="1:8" x14ac:dyDescent="0.25">
      <c r="A3375" s="4">
        <v>10848</v>
      </c>
      <c r="B3375" s="8" t="s">
        <v>22384</v>
      </c>
      <c r="C3375" s="4" t="s">
        <v>18997</v>
      </c>
      <c r="D3375" s="11">
        <f t="shared" si="104"/>
        <v>753.75</v>
      </c>
      <c r="F3375" s="803">
        <v>753.75</v>
      </c>
      <c r="G3375" s="803">
        <v>753.75</v>
      </c>
      <c r="H3375" t="b">
        <f t="shared" si="105"/>
        <v>1</v>
      </c>
    </row>
    <row r="3376" spans="1:8" ht="30" x14ac:dyDescent="0.25">
      <c r="A3376" s="6">
        <v>4813</v>
      </c>
      <c r="B3376" s="9" t="s">
        <v>22385</v>
      </c>
      <c r="C3376" s="6" t="s">
        <v>19398</v>
      </c>
      <c r="D3376" s="11">
        <f t="shared" si="104"/>
        <v>250</v>
      </c>
      <c r="F3376" s="802">
        <v>250</v>
      </c>
      <c r="G3376" s="802">
        <v>250</v>
      </c>
      <c r="H3376" t="b">
        <f t="shared" si="105"/>
        <v>1</v>
      </c>
    </row>
    <row r="3377" spans="1:8" ht="30" x14ac:dyDescent="0.25">
      <c r="A3377" s="4">
        <v>37560</v>
      </c>
      <c r="B3377" s="8" t="s">
        <v>22386</v>
      </c>
      <c r="C3377" s="4" t="s">
        <v>18997</v>
      </c>
      <c r="D3377" s="11">
        <f t="shared" si="104"/>
        <v>40</v>
      </c>
      <c r="F3377" s="803">
        <v>40</v>
      </c>
      <c r="G3377" s="803">
        <v>40</v>
      </c>
      <c r="H3377" t="b">
        <f t="shared" si="105"/>
        <v>1</v>
      </c>
    </row>
    <row r="3378" spans="1:8" ht="30" x14ac:dyDescent="0.25">
      <c r="A3378" s="6">
        <v>37557</v>
      </c>
      <c r="B3378" s="9" t="s">
        <v>22387</v>
      </c>
      <c r="C3378" s="6" t="s">
        <v>18997</v>
      </c>
      <c r="D3378" s="11">
        <f t="shared" si="104"/>
        <v>12.15</v>
      </c>
      <c r="F3378" s="802">
        <v>12.15</v>
      </c>
      <c r="G3378" s="802">
        <v>12.15</v>
      </c>
      <c r="H3378" t="b">
        <f t="shared" si="105"/>
        <v>1</v>
      </c>
    </row>
    <row r="3379" spans="1:8" ht="30" x14ac:dyDescent="0.25">
      <c r="A3379" s="4">
        <v>37556</v>
      </c>
      <c r="B3379" s="8" t="s">
        <v>22388</v>
      </c>
      <c r="C3379" s="4" t="s">
        <v>18997</v>
      </c>
      <c r="D3379" s="11">
        <f t="shared" si="104"/>
        <v>23.5</v>
      </c>
      <c r="F3379" s="803">
        <v>23.5</v>
      </c>
      <c r="G3379" s="803">
        <v>23.5</v>
      </c>
      <c r="H3379" t="b">
        <f t="shared" si="105"/>
        <v>1</v>
      </c>
    </row>
    <row r="3380" spans="1:8" ht="30" x14ac:dyDescent="0.25">
      <c r="A3380" s="6">
        <v>37559</v>
      </c>
      <c r="B3380" s="9" t="s">
        <v>22389</v>
      </c>
      <c r="C3380" s="6" t="s">
        <v>18997</v>
      </c>
      <c r="D3380" s="11">
        <f t="shared" si="104"/>
        <v>28.83</v>
      </c>
      <c r="F3380" s="802">
        <v>28.83</v>
      </c>
      <c r="G3380" s="802">
        <v>28.83</v>
      </c>
      <c r="H3380" t="b">
        <f t="shared" si="105"/>
        <v>1</v>
      </c>
    </row>
    <row r="3381" spans="1:8" ht="30" x14ac:dyDescent="0.25">
      <c r="A3381" s="4">
        <v>37539</v>
      </c>
      <c r="B3381" s="8" t="s">
        <v>22390</v>
      </c>
      <c r="C3381" s="4" t="s">
        <v>18997</v>
      </c>
      <c r="D3381" s="11">
        <f t="shared" si="104"/>
        <v>20.32</v>
      </c>
      <c r="F3381" s="803">
        <v>20.32</v>
      </c>
      <c r="G3381" s="803">
        <v>20.32</v>
      </c>
      <c r="H3381" t="b">
        <f t="shared" si="105"/>
        <v>1</v>
      </c>
    </row>
    <row r="3382" spans="1:8" ht="30" x14ac:dyDescent="0.25">
      <c r="A3382" s="6">
        <v>37558</v>
      </c>
      <c r="B3382" s="9" t="s">
        <v>22391</v>
      </c>
      <c r="C3382" s="6" t="s">
        <v>18997</v>
      </c>
      <c r="D3382" s="11">
        <f t="shared" si="104"/>
        <v>37.880000000000003</v>
      </c>
      <c r="F3382" s="802">
        <v>37.880000000000003</v>
      </c>
      <c r="G3382" s="802">
        <v>37.880000000000003</v>
      </c>
      <c r="H3382" t="b">
        <f t="shared" si="105"/>
        <v>1</v>
      </c>
    </row>
    <row r="3383" spans="1:8" x14ac:dyDescent="0.25">
      <c r="A3383" s="4">
        <v>34723</v>
      </c>
      <c r="B3383" s="8" t="s">
        <v>22392</v>
      </c>
      <c r="C3383" s="4" t="s">
        <v>19398</v>
      </c>
      <c r="D3383" s="11">
        <f t="shared" si="104"/>
        <v>577.5</v>
      </c>
      <c r="F3383" s="803">
        <v>577.5</v>
      </c>
      <c r="G3383" s="803">
        <v>577.5</v>
      </c>
      <c r="H3383" t="b">
        <f t="shared" si="105"/>
        <v>1</v>
      </c>
    </row>
    <row r="3384" spans="1:8" x14ac:dyDescent="0.25">
      <c r="A3384" s="6">
        <v>34721</v>
      </c>
      <c r="B3384" s="9" t="s">
        <v>22393</v>
      </c>
      <c r="C3384" s="6" t="s">
        <v>19398</v>
      </c>
      <c r="D3384" s="11">
        <f t="shared" si="104"/>
        <v>720</v>
      </c>
      <c r="F3384" s="802">
        <v>720</v>
      </c>
      <c r="G3384" s="802">
        <v>720</v>
      </c>
      <c r="H3384" t="b">
        <f t="shared" si="105"/>
        <v>1</v>
      </c>
    </row>
    <row r="3385" spans="1:8" x14ac:dyDescent="0.25">
      <c r="A3385" s="4">
        <v>4309</v>
      </c>
      <c r="B3385" s="8" t="s">
        <v>22394</v>
      </c>
      <c r="C3385" s="4" t="s">
        <v>18997</v>
      </c>
      <c r="D3385" s="11">
        <f t="shared" si="104"/>
        <v>7.39</v>
      </c>
      <c r="F3385" s="803">
        <v>7.39</v>
      </c>
      <c r="G3385" s="803">
        <v>7.39</v>
      </c>
      <c r="H3385" t="b">
        <f t="shared" si="105"/>
        <v>1</v>
      </c>
    </row>
    <row r="3386" spans="1:8" x14ac:dyDescent="0.25">
      <c r="A3386" s="6">
        <v>4307</v>
      </c>
      <c r="B3386" s="9" t="s">
        <v>22395</v>
      </c>
      <c r="C3386" s="6" t="s">
        <v>18997</v>
      </c>
      <c r="D3386" s="11">
        <f t="shared" si="104"/>
        <v>12.64</v>
      </c>
      <c r="F3386" s="802">
        <v>12.64</v>
      </c>
      <c r="G3386" s="802">
        <v>12.64</v>
      </c>
      <c r="H3386" t="b">
        <f t="shared" si="105"/>
        <v>1</v>
      </c>
    </row>
    <row r="3387" spans="1:8" x14ac:dyDescent="0.25">
      <c r="A3387" s="4">
        <v>10850</v>
      </c>
      <c r="B3387" s="8" t="s">
        <v>22396</v>
      </c>
      <c r="C3387" s="4" t="s">
        <v>18997</v>
      </c>
      <c r="D3387" s="11">
        <f t="shared" si="104"/>
        <v>37.5</v>
      </c>
      <c r="F3387" s="803">
        <v>37.5</v>
      </c>
      <c r="G3387" s="803">
        <v>37.5</v>
      </c>
      <c r="H3387" t="b">
        <f t="shared" si="105"/>
        <v>1</v>
      </c>
    </row>
    <row r="3388" spans="1:8" ht="45" x14ac:dyDescent="0.25">
      <c r="A3388" s="6">
        <v>42438</v>
      </c>
      <c r="B3388" s="9" t="s">
        <v>22397</v>
      </c>
      <c r="C3388" s="6" t="s">
        <v>18997</v>
      </c>
      <c r="D3388" s="11">
        <f t="shared" si="104"/>
        <v>2090.75</v>
      </c>
      <c r="F3388" s="802">
        <v>2090.75</v>
      </c>
      <c r="G3388" s="802">
        <v>2090.75</v>
      </c>
      <c r="H3388" t="b">
        <f t="shared" si="105"/>
        <v>1</v>
      </c>
    </row>
    <row r="3389" spans="1:8" x14ac:dyDescent="0.25">
      <c r="A3389" s="4">
        <v>4792</v>
      </c>
      <c r="B3389" s="8" t="s">
        <v>22398</v>
      </c>
      <c r="C3389" s="4" t="s">
        <v>19398</v>
      </c>
      <c r="D3389" s="11">
        <f t="shared" si="104"/>
        <v>178.51</v>
      </c>
      <c r="F3389" s="803">
        <v>178.51</v>
      </c>
      <c r="G3389" s="803">
        <v>178.51</v>
      </c>
      <c r="H3389" t="b">
        <f t="shared" si="105"/>
        <v>1</v>
      </c>
    </row>
    <row r="3390" spans="1:8" x14ac:dyDescent="0.25">
      <c r="A3390" s="6">
        <v>4790</v>
      </c>
      <c r="B3390" s="9" t="s">
        <v>22399</v>
      </c>
      <c r="C3390" s="6" t="s">
        <v>19398</v>
      </c>
      <c r="D3390" s="11">
        <f t="shared" si="104"/>
        <v>107.33</v>
      </c>
      <c r="F3390" s="802">
        <v>107.33</v>
      </c>
      <c r="G3390" s="802">
        <v>107.33</v>
      </c>
      <c r="H3390" t="b">
        <f t="shared" si="105"/>
        <v>1</v>
      </c>
    </row>
    <row r="3391" spans="1:8" ht="30" x14ac:dyDescent="0.25">
      <c r="A3391" s="4">
        <v>40671</v>
      </c>
      <c r="B3391" s="8" t="s">
        <v>22400</v>
      </c>
      <c r="C3391" s="4" t="s">
        <v>19398</v>
      </c>
      <c r="D3391" s="11">
        <f t="shared" si="104"/>
        <v>116.99</v>
      </c>
      <c r="F3391" s="803">
        <v>116.99</v>
      </c>
      <c r="G3391" s="803">
        <v>116.99</v>
      </c>
      <c r="H3391" t="b">
        <f t="shared" si="105"/>
        <v>1</v>
      </c>
    </row>
    <row r="3392" spans="1:8" x14ac:dyDescent="0.25">
      <c r="A3392" s="6">
        <v>7552</v>
      </c>
      <c r="B3392" s="9" t="s">
        <v>22401</v>
      </c>
      <c r="C3392" s="6" t="s">
        <v>18997</v>
      </c>
      <c r="D3392" s="11">
        <f t="shared" si="104"/>
        <v>24.75</v>
      </c>
      <c r="F3392" s="802">
        <v>24.75</v>
      </c>
      <c r="G3392" s="802">
        <v>24.75</v>
      </c>
      <c r="H3392" t="b">
        <f t="shared" si="105"/>
        <v>1</v>
      </c>
    </row>
    <row r="3393" spans="1:8" x14ac:dyDescent="0.25">
      <c r="A3393" s="4">
        <v>4893</v>
      </c>
      <c r="B3393" s="8" t="s">
        <v>22402</v>
      </c>
      <c r="C3393" s="4" t="s">
        <v>18997</v>
      </c>
      <c r="D3393" s="11">
        <f t="shared" si="104"/>
        <v>11.44</v>
      </c>
      <c r="F3393" s="803">
        <v>11.44</v>
      </c>
      <c r="G3393" s="803">
        <v>11.44</v>
      </c>
      <c r="H3393" t="b">
        <f t="shared" si="105"/>
        <v>1</v>
      </c>
    </row>
    <row r="3394" spans="1:8" x14ac:dyDescent="0.25">
      <c r="A3394" s="6">
        <v>4894</v>
      </c>
      <c r="B3394" s="9" t="s">
        <v>22403</v>
      </c>
      <c r="C3394" s="6" t="s">
        <v>18997</v>
      </c>
      <c r="D3394" s="11">
        <f t="shared" si="104"/>
        <v>9.81</v>
      </c>
      <c r="F3394" s="802">
        <v>9.81</v>
      </c>
      <c r="G3394" s="802">
        <v>9.81</v>
      </c>
      <c r="H3394" t="b">
        <f t="shared" si="105"/>
        <v>1</v>
      </c>
    </row>
    <row r="3395" spans="1:8" x14ac:dyDescent="0.25">
      <c r="A3395" s="4">
        <v>4888</v>
      </c>
      <c r="B3395" s="8" t="s">
        <v>22404</v>
      </c>
      <c r="C3395" s="4" t="s">
        <v>18997</v>
      </c>
      <c r="D3395" s="11">
        <f t="shared" ref="D3395:D3458" si="106">IF($J$2=$F$1,F3395,G3395)</f>
        <v>3.34</v>
      </c>
      <c r="F3395" s="803">
        <v>3.34</v>
      </c>
      <c r="G3395" s="803">
        <v>3.34</v>
      </c>
      <c r="H3395" t="b">
        <f t="shared" ref="H3395:H3458" si="107">F3395=G3395</f>
        <v>1</v>
      </c>
    </row>
    <row r="3396" spans="1:8" x14ac:dyDescent="0.25">
      <c r="A3396" s="6">
        <v>4890</v>
      </c>
      <c r="B3396" s="9" t="s">
        <v>22405</v>
      </c>
      <c r="C3396" s="6" t="s">
        <v>18997</v>
      </c>
      <c r="D3396" s="11">
        <f t="shared" si="106"/>
        <v>6.28</v>
      </c>
      <c r="F3396" s="802">
        <v>6.28</v>
      </c>
      <c r="G3396" s="802">
        <v>6.28</v>
      </c>
      <c r="H3396" t="b">
        <f t="shared" si="107"/>
        <v>1</v>
      </c>
    </row>
    <row r="3397" spans="1:8" x14ac:dyDescent="0.25">
      <c r="A3397" s="4">
        <v>12411</v>
      </c>
      <c r="B3397" s="8" t="s">
        <v>22406</v>
      </c>
      <c r="C3397" s="4" t="s">
        <v>18997</v>
      </c>
      <c r="D3397" s="11">
        <f t="shared" si="106"/>
        <v>33.83</v>
      </c>
      <c r="F3397" s="803">
        <v>33.83</v>
      </c>
      <c r="G3397" s="803">
        <v>33.83</v>
      </c>
      <c r="H3397" t="b">
        <f t="shared" si="107"/>
        <v>1</v>
      </c>
    </row>
    <row r="3398" spans="1:8" x14ac:dyDescent="0.25">
      <c r="A3398" s="6">
        <v>4891</v>
      </c>
      <c r="B3398" s="9" t="s">
        <v>22407</v>
      </c>
      <c r="C3398" s="6" t="s">
        <v>18997</v>
      </c>
      <c r="D3398" s="11">
        <f t="shared" si="106"/>
        <v>16.91</v>
      </c>
      <c r="F3398" s="802">
        <v>16.91</v>
      </c>
      <c r="G3398" s="802">
        <v>16.91</v>
      </c>
      <c r="H3398" t="b">
        <f t="shared" si="107"/>
        <v>1</v>
      </c>
    </row>
    <row r="3399" spans="1:8" x14ac:dyDescent="0.25">
      <c r="A3399" s="4">
        <v>4889</v>
      </c>
      <c r="B3399" s="8" t="s">
        <v>22408</v>
      </c>
      <c r="C3399" s="4" t="s">
        <v>18997</v>
      </c>
      <c r="D3399" s="11">
        <f t="shared" si="106"/>
        <v>4.5199999999999996</v>
      </c>
      <c r="F3399" s="803">
        <v>4.5199999999999996</v>
      </c>
      <c r="G3399" s="803">
        <v>4.5199999999999996</v>
      </c>
      <c r="H3399" t="b">
        <f t="shared" si="107"/>
        <v>1</v>
      </c>
    </row>
    <row r="3400" spans="1:8" x14ac:dyDescent="0.25">
      <c r="A3400" s="6">
        <v>4892</v>
      </c>
      <c r="B3400" s="9" t="s">
        <v>22409</v>
      </c>
      <c r="C3400" s="6" t="s">
        <v>18997</v>
      </c>
      <c r="D3400" s="11">
        <f t="shared" si="106"/>
        <v>47.37</v>
      </c>
      <c r="F3400" s="802">
        <v>47.37</v>
      </c>
      <c r="G3400" s="802">
        <v>47.37</v>
      </c>
      <c r="H3400" t="b">
        <f t="shared" si="107"/>
        <v>1</v>
      </c>
    </row>
    <row r="3401" spans="1:8" x14ac:dyDescent="0.25">
      <c r="A3401" s="4">
        <v>12412</v>
      </c>
      <c r="B3401" s="8" t="s">
        <v>22410</v>
      </c>
      <c r="C3401" s="4" t="s">
        <v>18997</v>
      </c>
      <c r="D3401" s="11">
        <f t="shared" si="106"/>
        <v>88.04</v>
      </c>
      <c r="F3401" s="803">
        <v>88.04</v>
      </c>
      <c r="G3401" s="803">
        <v>88.04</v>
      </c>
      <c r="H3401" t="b">
        <f t="shared" si="107"/>
        <v>1</v>
      </c>
    </row>
    <row r="3402" spans="1:8" x14ac:dyDescent="0.25">
      <c r="A3402" s="6">
        <v>4907</v>
      </c>
      <c r="B3402" s="9" t="s">
        <v>22411</v>
      </c>
      <c r="C3402" s="6" t="s">
        <v>18997</v>
      </c>
      <c r="D3402" s="11">
        <f t="shared" si="106"/>
        <v>19.04</v>
      </c>
      <c r="F3402" s="802">
        <v>19.04</v>
      </c>
      <c r="G3402" s="802">
        <v>19.04</v>
      </c>
      <c r="H3402" t="b">
        <f t="shared" si="107"/>
        <v>1</v>
      </c>
    </row>
    <row r="3403" spans="1:8" x14ac:dyDescent="0.25">
      <c r="A3403" s="4">
        <v>4902</v>
      </c>
      <c r="B3403" s="8" t="s">
        <v>22412</v>
      </c>
      <c r="C3403" s="4" t="s">
        <v>18997</v>
      </c>
      <c r="D3403" s="11">
        <f t="shared" si="106"/>
        <v>49.39</v>
      </c>
      <c r="F3403" s="803">
        <v>49.39</v>
      </c>
      <c r="G3403" s="803">
        <v>49.39</v>
      </c>
      <c r="H3403" t="b">
        <f t="shared" si="107"/>
        <v>1</v>
      </c>
    </row>
    <row r="3404" spans="1:8" x14ac:dyDescent="0.25">
      <c r="A3404" s="6">
        <v>11096</v>
      </c>
      <c r="B3404" s="9" t="s">
        <v>22413</v>
      </c>
      <c r="C3404" s="6" t="s">
        <v>19044</v>
      </c>
      <c r="D3404" s="11">
        <f t="shared" si="106"/>
        <v>1.95</v>
      </c>
      <c r="F3404" s="802">
        <v>1.95</v>
      </c>
      <c r="G3404" s="802">
        <v>1.95</v>
      </c>
      <c r="H3404" t="b">
        <f t="shared" si="107"/>
        <v>1</v>
      </c>
    </row>
    <row r="3405" spans="1:8" x14ac:dyDescent="0.25">
      <c r="A3405" s="4">
        <v>4741</v>
      </c>
      <c r="B3405" s="8" t="s">
        <v>22414</v>
      </c>
      <c r="C3405" s="4" t="s">
        <v>1350</v>
      </c>
      <c r="D3405" s="11">
        <f t="shared" si="106"/>
        <v>133.9</v>
      </c>
      <c r="F3405" s="803">
        <v>133.9</v>
      </c>
      <c r="G3405" s="803">
        <v>133.9</v>
      </c>
      <c r="H3405" t="b">
        <f t="shared" si="107"/>
        <v>1</v>
      </c>
    </row>
    <row r="3406" spans="1:8" x14ac:dyDescent="0.25">
      <c r="A3406" s="6">
        <v>4752</v>
      </c>
      <c r="B3406" s="9" t="s">
        <v>22415</v>
      </c>
      <c r="C3406" s="6" t="s">
        <v>19143</v>
      </c>
      <c r="D3406" s="11">
        <f t="shared" si="106"/>
        <v>16.34</v>
      </c>
      <c r="F3406" s="802">
        <v>14.19</v>
      </c>
      <c r="G3406" s="802">
        <v>16.34</v>
      </c>
      <c r="H3406" t="b">
        <f t="shared" si="107"/>
        <v>0</v>
      </c>
    </row>
    <row r="3407" spans="1:8" x14ac:dyDescent="0.25">
      <c r="A3407" s="4">
        <v>41091</v>
      </c>
      <c r="B3407" s="8" t="s">
        <v>22416</v>
      </c>
      <c r="C3407" s="4" t="s">
        <v>19145</v>
      </c>
      <c r="D3407" s="11">
        <f t="shared" si="106"/>
        <v>2878.24</v>
      </c>
      <c r="F3407" s="803">
        <v>2496.27</v>
      </c>
      <c r="G3407" s="803">
        <v>2878.24</v>
      </c>
      <c r="H3407" t="b">
        <f t="shared" si="107"/>
        <v>0</v>
      </c>
    </row>
    <row r="3408" spans="1:8" x14ac:dyDescent="0.25">
      <c r="A3408" s="6">
        <v>13954</v>
      </c>
      <c r="B3408" s="9" t="s">
        <v>22417</v>
      </c>
      <c r="C3408" s="6" t="s">
        <v>18997</v>
      </c>
      <c r="D3408" s="11">
        <f t="shared" si="106"/>
        <v>6769.68</v>
      </c>
      <c r="F3408" s="802">
        <v>6769.68</v>
      </c>
      <c r="G3408" s="802">
        <v>6769.68</v>
      </c>
      <c r="H3408" t="b">
        <f t="shared" si="107"/>
        <v>1</v>
      </c>
    </row>
    <row r="3409" spans="1:8" x14ac:dyDescent="0.25">
      <c r="A3409" s="4">
        <v>3411</v>
      </c>
      <c r="B3409" s="8" t="s">
        <v>22418</v>
      </c>
      <c r="C3409" s="4" t="s">
        <v>19044</v>
      </c>
      <c r="D3409" s="11">
        <f t="shared" si="106"/>
        <v>76.28</v>
      </c>
      <c r="F3409" s="803">
        <v>76.28</v>
      </c>
      <c r="G3409" s="803">
        <v>76.28</v>
      </c>
      <c r="H3409" t="b">
        <f t="shared" si="107"/>
        <v>1</v>
      </c>
    </row>
    <row r="3410" spans="1:8" x14ac:dyDescent="0.25">
      <c r="A3410" s="6">
        <v>39995</v>
      </c>
      <c r="B3410" s="9" t="s">
        <v>22419</v>
      </c>
      <c r="C3410" s="6" t="s">
        <v>1350</v>
      </c>
      <c r="D3410" s="11">
        <f t="shared" si="106"/>
        <v>586.86</v>
      </c>
      <c r="F3410" s="802">
        <v>586.86</v>
      </c>
      <c r="G3410" s="802">
        <v>586.86</v>
      </c>
      <c r="H3410" t="b">
        <f t="shared" si="107"/>
        <v>1</v>
      </c>
    </row>
    <row r="3411" spans="1:8" x14ac:dyDescent="0.25">
      <c r="A3411" s="4">
        <v>11615</v>
      </c>
      <c r="B3411" s="8" t="s">
        <v>22420</v>
      </c>
      <c r="C3411" s="4" t="s">
        <v>19398</v>
      </c>
      <c r="D3411" s="11">
        <f t="shared" si="106"/>
        <v>4.9800000000000004</v>
      </c>
      <c r="F3411" s="803">
        <v>4.9800000000000004</v>
      </c>
      <c r="G3411" s="803">
        <v>4.9800000000000004</v>
      </c>
      <c r="H3411" t="b">
        <f t="shared" si="107"/>
        <v>1</v>
      </c>
    </row>
    <row r="3412" spans="1:8" x14ac:dyDescent="0.25">
      <c r="A3412" s="6">
        <v>3408</v>
      </c>
      <c r="B3412" s="9" t="s">
        <v>22421</v>
      </c>
      <c r="C3412" s="6" t="s">
        <v>19398</v>
      </c>
      <c r="D3412" s="11">
        <f t="shared" si="106"/>
        <v>13.22</v>
      </c>
      <c r="F3412" s="802">
        <v>13.22</v>
      </c>
      <c r="G3412" s="802">
        <v>13.22</v>
      </c>
      <c r="H3412" t="b">
        <f t="shared" si="107"/>
        <v>1</v>
      </c>
    </row>
    <row r="3413" spans="1:8" x14ac:dyDescent="0.25">
      <c r="A3413" s="4">
        <v>3409</v>
      </c>
      <c r="B3413" s="8" t="s">
        <v>22422</v>
      </c>
      <c r="C3413" s="4" t="s">
        <v>19398</v>
      </c>
      <c r="D3413" s="11">
        <f t="shared" si="106"/>
        <v>33.049999999999997</v>
      </c>
      <c r="F3413" s="803">
        <v>33.049999999999997</v>
      </c>
      <c r="G3413" s="803">
        <v>33.049999999999997</v>
      </c>
      <c r="H3413" t="b">
        <f t="shared" si="107"/>
        <v>1</v>
      </c>
    </row>
    <row r="3414" spans="1:8" x14ac:dyDescent="0.25">
      <c r="A3414" s="6">
        <v>11427</v>
      </c>
      <c r="B3414" s="9" t="s">
        <v>22423</v>
      </c>
      <c r="C3414" s="6" t="s">
        <v>19044</v>
      </c>
      <c r="D3414" s="11">
        <f t="shared" si="106"/>
        <v>93.46</v>
      </c>
      <c r="F3414" s="802">
        <v>93.46</v>
      </c>
      <c r="G3414" s="802">
        <v>93.46</v>
      </c>
      <c r="H3414" t="b">
        <f t="shared" si="107"/>
        <v>1</v>
      </c>
    </row>
    <row r="3415" spans="1:8" x14ac:dyDescent="0.25">
      <c r="A3415" s="4">
        <v>4491</v>
      </c>
      <c r="B3415" s="8" t="s">
        <v>22424</v>
      </c>
      <c r="C3415" s="4" t="s">
        <v>1349</v>
      </c>
      <c r="D3415" s="11">
        <f t="shared" si="106"/>
        <v>11.2</v>
      </c>
      <c r="F3415" s="803">
        <v>11.2</v>
      </c>
      <c r="G3415" s="803">
        <v>11.2</v>
      </c>
      <c r="H3415" t="b">
        <f t="shared" si="107"/>
        <v>1</v>
      </c>
    </row>
    <row r="3416" spans="1:8" ht="30" x14ac:dyDescent="0.25">
      <c r="A3416" s="6">
        <v>2745</v>
      </c>
      <c r="B3416" s="9" t="s">
        <v>22425</v>
      </c>
      <c r="C3416" s="6" t="s">
        <v>1349</v>
      </c>
      <c r="D3416" s="11">
        <f t="shared" si="106"/>
        <v>4.5199999999999996</v>
      </c>
      <c r="F3416" s="802">
        <v>4.5199999999999996</v>
      </c>
      <c r="G3416" s="802">
        <v>4.5199999999999996</v>
      </c>
      <c r="H3416" t="b">
        <f t="shared" si="107"/>
        <v>1</v>
      </c>
    </row>
    <row r="3417" spans="1:8" ht="30" x14ac:dyDescent="0.25">
      <c r="A3417" s="4">
        <v>14439</v>
      </c>
      <c r="B3417" s="8" t="s">
        <v>22426</v>
      </c>
      <c r="C3417" s="4" t="s">
        <v>1349</v>
      </c>
      <c r="D3417" s="11">
        <f t="shared" si="106"/>
        <v>5.61</v>
      </c>
      <c r="F3417" s="803">
        <v>5.61</v>
      </c>
      <c r="G3417" s="803">
        <v>5.61</v>
      </c>
      <c r="H3417" t="b">
        <f t="shared" si="107"/>
        <v>1</v>
      </c>
    </row>
    <row r="3418" spans="1:8" x14ac:dyDescent="0.25">
      <c r="A3418" s="6">
        <v>44496</v>
      </c>
      <c r="B3418" s="9" t="s">
        <v>22427</v>
      </c>
      <c r="C3418" s="6" t="s">
        <v>18997</v>
      </c>
      <c r="D3418" s="11">
        <f t="shared" si="106"/>
        <v>252.17</v>
      </c>
      <c r="F3418" s="802">
        <v>252.17</v>
      </c>
      <c r="G3418" s="802">
        <v>252.17</v>
      </c>
      <c r="H3418" t="b">
        <f t="shared" si="107"/>
        <v>1</v>
      </c>
    </row>
    <row r="3419" spans="1:8" x14ac:dyDescent="0.25">
      <c r="A3419" s="4">
        <v>12362</v>
      </c>
      <c r="B3419" s="8" t="s">
        <v>22428</v>
      </c>
      <c r="C3419" s="4" t="s">
        <v>18997</v>
      </c>
      <c r="D3419" s="11">
        <f t="shared" si="106"/>
        <v>22.83</v>
      </c>
      <c r="F3419" s="803">
        <v>22.83</v>
      </c>
      <c r="G3419" s="803">
        <v>22.83</v>
      </c>
      <c r="H3419" t="b">
        <f t="shared" si="107"/>
        <v>1</v>
      </c>
    </row>
    <row r="3420" spans="1:8" x14ac:dyDescent="0.25">
      <c r="A3420" s="6">
        <v>421</v>
      </c>
      <c r="B3420" s="9" t="s">
        <v>22429</v>
      </c>
      <c r="C3420" s="6" t="s">
        <v>18997</v>
      </c>
      <c r="D3420" s="11">
        <f t="shared" si="106"/>
        <v>22.78</v>
      </c>
      <c r="F3420" s="802">
        <v>22.78</v>
      </c>
      <c r="G3420" s="802">
        <v>22.78</v>
      </c>
      <c r="H3420" t="b">
        <f t="shared" si="107"/>
        <v>1</v>
      </c>
    </row>
    <row r="3421" spans="1:8" x14ac:dyDescent="0.25">
      <c r="A3421" s="4">
        <v>14148</v>
      </c>
      <c r="B3421" s="8" t="s">
        <v>22430</v>
      </c>
      <c r="C3421" s="4" t="s">
        <v>18997</v>
      </c>
      <c r="D3421" s="11">
        <f t="shared" si="106"/>
        <v>0.97</v>
      </c>
      <c r="F3421" s="803">
        <v>0.97</v>
      </c>
      <c r="G3421" s="803">
        <v>0.97</v>
      </c>
      <c r="H3421" t="b">
        <f t="shared" si="107"/>
        <v>1</v>
      </c>
    </row>
    <row r="3422" spans="1:8" x14ac:dyDescent="0.25">
      <c r="A3422" s="6">
        <v>4341</v>
      </c>
      <c r="B3422" s="9" t="s">
        <v>22431</v>
      </c>
      <c r="C3422" s="6" t="s">
        <v>18997</v>
      </c>
      <c r="D3422" s="11">
        <f t="shared" si="106"/>
        <v>1.07</v>
      </c>
      <c r="F3422" s="802">
        <v>1.07</v>
      </c>
      <c r="G3422" s="802">
        <v>1.07</v>
      </c>
      <c r="H3422" t="b">
        <f t="shared" si="107"/>
        <v>1</v>
      </c>
    </row>
    <row r="3423" spans="1:8" x14ac:dyDescent="0.25">
      <c r="A3423" s="4">
        <v>4337</v>
      </c>
      <c r="B3423" s="8" t="s">
        <v>22432</v>
      </c>
      <c r="C3423" s="4" t="s">
        <v>18997</v>
      </c>
      <c r="D3423" s="11">
        <f t="shared" si="106"/>
        <v>2.7</v>
      </c>
      <c r="F3423" s="803">
        <v>2.7</v>
      </c>
      <c r="G3423" s="803">
        <v>2.7</v>
      </c>
      <c r="H3423" t="b">
        <f t="shared" si="107"/>
        <v>1</v>
      </c>
    </row>
    <row r="3424" spans="1:8" x14ac:dyDescent="0.25">
      <c r="A3424" s="6">
        <v>4339</v>
      </c>
      <c r="B3424" s="9" t="s">
        <v>22433</v>
      </c>
      <c r="C3424" s="6" t="s">
        <v>18997</v>
      </c>
      <c r="D3424" s="11">
        <f t="shared" si="106"/>
        <v>0.56999999999999995</v>
      </c>
      <c r="F3424" s="802">
        <v>0.56999999999999995</v>
      </c>
      <c r="G3424" s="802">
        <v>0.56999999999999995</v>
      </c>
      <c r="H3424" t="b">
        <f t="shared" si="107"/>
        <v>1</v>
      </c>
    </row>
    <row r="3425" spans="1:8" x14ac:dyDescent="0.25">
      <c r="A3425" s="4">
        <v>39997</v>
      </c>
      <c r="B3425" s="8" t="s">
        <v>22434</v>
      </c>
      <c r="C3425" s="4" t="s">
        <v>18997</v>
      </c>
      <c r="D3425" s="11">
        <f t="shared" si="106"/>
        <v>0.32</v>
      </c>
      <c r="F3425" s="803">
        <v>0.32</v>
      </c>
      <c r="G3425" s="803">
        <v>0.32</v>
      </c>
      <c r="H3425" t="b">
        <f t="shared" si="107"/>
        <v>1</v>
      </c>
    </row>
    <row r="3426" spans="1:8" x14ac:dyDescent="0.25">
      <c r="A3426" s="6">
        <v>11971</v>
      </c>
      <c r="B3426" s="9" t="s">
        <v>22435</v>
      </c>
      <c r="C3426" s="6" t="s">
        <v>18997</v>
      </c>
      <c r="D3426" s="11">
        <f t="shared" si="106"/>
        <v>4.4800000000000004</v>
      </c>
      <c r="F3426" s="802">
        <v>4.4800000000000004</v>
      </c>
      <c r="G3426" s="802">
        <v>4.4800000000000004</v>
      </c>
      <c r="H3426" t="b">
        <f t="shared" si="107"/>
        <v>1</v>
      </c>
    </row>
    <row r="3427" spans="1:8" x14ac:dyDescent="0.25">
      <c r="A3427" s="4">
        <v>4342</v>
      </c>
      <c r="B3427" s="8" t="s">
        <v>22436</v>
      </c>
      <c r="C3427" s="4" t="s">
        <v>18997</v>
      </c>
      <c r="D3427" s="11">
        <f t="shared" si="106"/>
        <v>0.23</v>
      </c>
      <c r="F3427" s="803">
        <v>0.23</v>
      </c>
      <c r="G3427" s="803">
        <v>0.23</v>
      </c>
      <c r="H3427" t="b">
        <f t="shared" si="107"/>
        <v>1</v>
      </c>
    </row>
    <row r="3428" spans="1:8" x14ac:dyDescent="0.25">
      <c r="A3428" s="6">
        <v>4330</v>
      </c>
      <c r="B3428" s="9" t="s">
        <v>22437</v>
      </c>
      <c r="C3428" s="6" t="s">
        <v>18997</v>
      </c>
      <c r="D3428" s="11">
        <f t="shared" si="106"/>
        <v>0.15</v>
      </c>
      <c r="F3428" s="802">
        <v>0.15</v>
      </c>
      <c r="G3428" s="802">
        <v>0.15</v>
      </c>
      <c r="H3428" t="b">
        <f t="shared" si="107"/>
        <v>1</v>
      </c>
    </row>
    <row r="3429" spans="1:8" x14ac:dyDescent="0.25">
      <c r="A3429" s="4">
        <v>4340</v>
      </c>
      <c r="B3429" s="8" t="s">
        <v>22438</v>
      </c>
      <c r="C3429" s="4" t="s">
        <v>18997</v>
      </c>
      <c r="D3429" s="11">
        <f t="shared" si="106"/>
        <v>1.25</v>
      </c>
      <c r="F3429" s="803">
        <v>1.25</v>
      </c>
      <c r="G3429" s="803">
        <v>1.25</v>
      </c>
      <c r="H3429" t="b">
        <f t="shared" si="107"/>
        <v>1</v>
      </c>
    </row>
    <row r="3430" spans="1:8" x14ac:dyDescent="0.25">
      <c r="A3430" s="6">
        <v>5088</v>
      </c>
      <c r="B3430" s="9" t="s">
        <v>22439</v>
      </c>
      <c r="C3430" s="6" t="s">
        <v>18997</v>
      </c>
      <c r="D3430" s="11">
        <f t="shared" si="106"/>
        <v>7.67</v>
      </c>
      <c r="F3430" s="802">
        <v>7.67</v>
      </c>
      <c r="G3430" s="802">
        <v>7.67</v>
      </c>
      <c r="H3430" t="b">
        <f t="shared" si="107"/>
        <v>1</v>
      </c>
    </row>
    <row r="3431" spans="1:8" ht="30" x14ac:dyDescent="0.25">
      <c r="A3431" s="4">
        <v>11154</v>
      </c>
      <c r="B3431" s="8" t="s">
        <v>22440</v>
      </c>
      <c r="C3431" s="4" t="s">
        <v>18997</v>
      </c>
      <c r="D3431" s="11">
        <f t="shared" si="106"/>
        <v>1759.81</v>
      </c>
      <c r="F3431" s="803">
        <v>1759.81</v>
      </c>
      <c r="G3431" s="803">
        <v>1759.81</v>
      </c>
      <c r="H3431" t="b">
        <f t="shared" si="107"/>
        <v>1</v>
      </c>
    </row>
    <row r="3432" spans="1:8" ht="30" x14ac:dyDescent="0.25">
      <c r="A3432" s="6">
        <v>4989</v>
      </c>
      <c r="B3432" s="9" t="s">
        <v>22441</v>
      </c>
      <c r="C3432" s="6" t="s">
        <v>18997</v>
      </c>
      <c r="D3432" s="11">
        <f t="shared" si="106"/>
        <v>364.46</v>
      </c>
      <c r="F3432" s="802">
        <v>364.46</v>
      </c>
      <c r="G3432" s="802">
        <v>364.46</v>
      </c>
      <c r="H3432" t="b">
        <f t="shared" si="107"/>
        <v>1</v>
      </c>
    </row>
    <row r="3433" spans="1:8" ht="30" x14ac:dyDescent="0.25">
      <c r="A3433" s="4">
        <v>4982</v>
      </c>
      <c r="B3433" s="8" t="s">
        <v>22442</v>
      </c>
      <c r="C3433" s="4" t="s">
        <v>18997</v>
      </c>
      <c r="D3433" s="11">
        <f t="shared" si="106"/>
        <v>341.84</v>
      </c>
      <c r="F3433" s="803">
        <v>341.84</v>
      </c>
      <c r="G3433" s="803">
        <v>341.84</v>
      </c>
      <c r="H3433" t="b">
        <f t="shared" si="107"/>
        <v>1</v>
      </c>
    </row>
    <row r="3434" spans="1:8" ht="30" x14ac:dyDescent="0.25">
      <c r="A3434" s="6">
        <v>4962</v>
      </c>
      <c r="B3434" s="9" t="s">
        <v>22443</v>
      </c>
      <c r="C3434" s="6" t="s">
        <v>18997</v>
      </c>
      <c r="D3434" s="11">
        <f t="shared" si="106"/>
        <v>269.58999999999997</v>
      </c>
      <c r="F3434" s="802">
        <v>269.58999999999997</v>
      </c>
      <c r="G3434" s="802">
        <v>269.58999999999997</v>
      </c>
      <c r="H3434" t="b">
        <f t="shared" si="107"/>
        <v>1</v>
      </c>
    </row>
    <row r="3435" spans="1:8" ht="30" x14ac:dyDescent="0.25">
      <c r="A3435" s="4">
        <v>4981</v>
      </c>
      <c r="B3435" s="8" t="s">
        <v>22444</v>
      </c>
      <c r="C3435" s="4" t="s">
        <v>18997</v>
      </c>
      <c r="D3435" s="11">
        <f t="shared" si="106"/>
        <v>240</v>
      </c>
      <c r="F3435" s="803">
        <v>240</v>
      </c>
      <c r="G3435" s="803">
        <v>240</v>
      </c>
      <c r="H3435" t="b">
        <f t="shared" si="107"/>
        <v>1</v>
      </c>
    </row>
    <row r="3436" spans="1:8" ht="30" x14ac:dyDescent="0.25">
      <c r="A3436" s="6">
        <v>4964</v>
      </c>
      <c r="B3436" s="9" t="s">
        <v>22445</v>
      </c>
      <c r="C3436" s="6" t="s">
        <v>18997</v>
      </c>
      <c r="D3436" s="11">
        <f t="shared" si="106"/>
        <v>304.47000000000003</v>
      </c>
      <c r="F3436" s="802">
        <v>304.47000000000003</v>
      </c>
      <c r="G3436" s="802">
        <v>304.47000000000003</v>
      </c>
      <c r="H3436" t="b">
        <f t="shared" si="107"/>
        <v>1</v>
      </c>
    </row>
    <row r="3437" spans="1:8" ht="30" x14ac:dyDescent="0.25">
      <c r="A3437" s="4">
        <v>4992</v>
      </c>
      <c r="B3437" s="8" t="s">
        <v>22446</v>
      </c>
      <c r="C3437" s="4" t="s">
        <v>18997</v>
      </c>
      <c r="D3437" s="11">
        <f t="shared" si="106"/>
        <v>297.41000000000003</v>
      </c>
      <c r="F3437" s="803">
        <v>297.41000000000003</v>
      </c>
      <c r="G3437" s="803">
        <v>297.41000000000003</v>
      </c>
      <c r="H3437" t="b">
        <f t="shared" si="107"/>
        <v>1</v>
      </c>
    </row>
    <row r="3438" spans="1:8" ht="30" x14ac:dyDescent="0.25">
      <c r="A3438" s="6">
        <v>4987</v>
      </c>
      <c r="B3438" s="9" t="s">
        <v>22447</v>
      </c>
      <c r="C3438" s="6" t="s">
        <v>18997</v>
      </c>
      <c r="D3438" s="11">
        <f t="shared" si="106"/>
        <v>340.26</v>
      </c>
      <c r="F3438" s="802">
        <v>340.26</v>
      </c>
      <c r="G3438" s="802">
        <v>340.26</v>
      </c>
      <c r="H3438" t="b">
        <f t="shared" si="107"/>
        <v>1</v>
      </c>
    </row>
    <row r="3439" spans="1:8" ht="30" x14ac:dyDescent="0.25">
      <c r="A3439" s="4">
        <v>4930</v>
      </c>
      <c r="B3439" s="8" t="s">
        <v>22448</v>
      </c>
      <c r="C3439" s="4" t="s">
        <v>19398</v>
      </c>
      <c r="D3439" s="11">
        <f t="shared" si="106"/>
        <v>745.39</v>
      </c>
      <c r="F3439" s="803">
        <v>745.39</v>
      </c>
      <c r="G3439" s="803">
        <v>745.39</v>
      </c>
      <c r="H3439" t="b">
        <f t="shared" si="107"/>
        <v>1</v>
      </c>
    </row>
    <row r="3440" spans="1:8" ht="30" x14ac:dyDescent="0.25">
      <c r="A3440" s="6">
        <v>4998</v>
      </c>
      <c r="B3440" s="9" t="s">
        <v>22449</v>
      </c>
      <c r="C3440" s="6" t="s">
        <v>19398</v>
      </c>
      <c r="D3440" s="11">
        <f t="shared" si="106"/>
        <v>654.91999999999996</v>
      </c>
      <c r="F3440" s="802">
        <v>654.91999999999996</v>
      </c>
      <c r="G3440" s="802">
        <v>654.91999999999996</v>
      </c>
      <c r="H3440" t="b">
        <f t="shared" si="107"/>
        <v>1</v>
      </c>
    </row>
    <row r="3441" spans="1:8" ht="30" x14ac:dyDescent="0.25">
      <c r="A3441" s="4">
        <v>39021</v>
      </c>
      <c r="B3441" s="8" t="s">
        <v>22450</v>
      </c>
      <c r="C3441" s="4" t="s">
        <v>18997</v>
      </c>
      <c r="D3441" s="11">
        <f t="shared" si="106"/>
        <v>792.54</v>
      </c>
      <c r="F3441" s="803">
        <v>792.54</v>
      </c>
      <c r="G3441" s="803">
        <v>792.54</v>
      </c>
      <c r="H3441" t="b">
        <f t="shared" si="107"/>
        <v>1</v>
      </c>
    </row>
    <row r="3442" spans="1:8" ht="30" x14ac:dyDescent="0.25">
      <c r="A3442" s="6">
        <v>39022</v>
      </c>
      <c r="B3442" s="9" t="s">
        <v>22451</v>
      </c>
      <c r="C3442" s="6" t="s">
        <v>18997</v>
      </c>
      <c r="D3442" s="11">
        <f t="shared" si="106"/>
        <v>709.9</v>
      </c>
      <c r="F3442" s="802">
        <v>709.9</v>
      </c>
      <c r="G3442" s="802">
        <v>709.9</v>
      </c>
      <c r="H3442" t="b">
        <f t="shared" si="107"/>
        <v>1</v>
      </c>
    </row>
    <row r="3443" spans="1:8" ht="30" x14ac:dyDescent="0.25">
      <c r="A3443" s="4">
        <v>39024</v>
      </c>
      <c r="B3443" s="8" t="s">
        <v>22452</v>
      </c>
      <c r="C3443" s="4" t="s">
        <v>18997</v>
      </c>
      <c r="D3443" s="11">
        <f t="shared" si="106"/>
        <v>780.94</v>
      </c>
      <c r="F3443" s="803">
        <v>780.94</v>
      </c>
      <c r="G3443" s="803">
        <v>780.94</v>
      </c>
      <c r="H3443" t="b">
        <f t="shared" si="107"/>
        <v>1</v>
      </c>
    </row>
    <row r="3444" spans="1:8" ht="30" x14ac:dyDescent="0.25">
      <c r="A3444" s="6">
        <v>4914</v>
      </c>
      <c r="B3444" s="9" t="s">
        <v>22453</v>
      </c>
      <c r="C3444" s="6" t="s">
        <v>19398</v>
      </c>
      <c r="D3444" s="11">
        <f t="shared" si="106"/>
        <v>633.21</v>
      </c>
      <c r="F3444" s="802">
        <v>633.21</v>
      </c>
      <c r="G3444" s="802">
        <v>633.21</v>
      </c>
      <c r="H3444" t="b">
        <f t="shared" si="107"/>
        <v>1</v>
      </c>
    </row>
    <row r="3445" spans="1:8" x14ac:dyDescent="0.25">
      <c r="A3445" s="4">
        <v>4917</v>
      </c>
      <c r="B3445" s="8" t="s">
        <v>22454</v>
      </c>
      <c r="C3445" s="4" t="s">
        <v>19398</v>
      </c>
      <c r="D3445" s="11">
        <f t="shared" si="106"/>
        <v>437.3</v>
      </c>
      <c r="F3445" s="803">
        <v>437.3</v>
      </c>
      <c r="G3445" s="803">
        <v>437.3</v>
      </c>
      <c r="H3445" t="b">
        <f t="shared" si="107"/>
        <v>1</v>
      </c>
    </row>
    <row r="3446" spans="1:8" ht="30" x14ac:dyDescent="0.25">
      <c r="A3446" s="6">
        <v>39025</v>
      </c>
      <c r="B3446" s="9" t="s">
        <v>22455</v>
      </c>
      <c r="C3446" s="6" t="s">
        <v>18997</v>
      </c>
      <c r="D3446" s="11">
        <f t="shared" si="106"/>
        <v>800.78</v>
      </c>
      <c r="F3446" s="802">
        <v>800.78</v>
      </c>
      <c r="G3446" s="802">
        <v>800.78</v>
      </c>
      <c r="H3446" t="b">
        <f t="shared" si="107"/>
        <v>1</v>
      </c>
    </row>
    <row r="3447" spans="1:8" ht="30" x14ac:dyDescent="0.25">
      <c r="A3447" s="4">
        <v>4922</v>
      </c>
      <c r="B3447" s="8" t="s">
        <v>22456</v>
      </c>
      <c r="C3447" s="4" t="s">
        <v>19398</v>
      </c>
      <c r="D3447" s="11">
        <f t="shared" si="106"/>
        <v>405.63</v>
      </c>
      <c r="F3447" s="803">
        <v>405.63</v>
      </c>
      <c r="G3447" s="803">
        <v>405.63</v>
      </c>
      <c r="H3447" t="b">
        <f t="shared" si="107"/>
        <v>1</v>
      </c>
    </row>
    <row r="3448" spans="1:8" ht="30" x14ac:dyDescent="0.25">
      <c r="A3448" s="6">
        <v>4911</v>
      </c>
      <c r="B3448" s="9" t="s">
        <v>22457</v>
      </c>
      <c r="C3448" s="6" t="s">
        <v>19398</v>
      </c>
      <c r="D3448" s="11">
        <f t="shared" si="106"/>
        <v>428.4</v>
      </c>
      <c r="F3448" s="802">
        <v>428.4</v>
      </c>
      <c r="G3448" s="802">
        <v>428.4</v>
      </c>
      <c r="H3448" t="b">
        <f t="shared" si="107"/>
        <v>1</v>
      </c>
    </row>
    <row r="3449" spans="1:8" ht="30" x14ac:dyDescent="0.25">
      <c r="A3449" s="4">
        <v>37518</v>
      </c>
      <c r="B3449" s="8" t="s">
        <v>22458</v>
      </c>
      <c r="C3449" s="4" t="s">
        <v>19398</v>
      </c>
      <c r="D3449" s="11">
        <f t="shared" si="106"/>
        <v>696.15</v>
      </c>
      <c r="F3449" s="803">
        <v>696.15</v>
      </c>
      <c r="G3449" s="803">
        <v>696.15</v>
      </c>
      <c r="H3449" t="b">
        <f t="shared" si="107"/>
        <v>1</v>
      </c>
    </row>
    <row r="3450" spans="1:8" ht="30" x14ac:dyDescent="0.25">
      <c r="A3450" s="6">
        <v>4910</v>
      </c>
      <c r="B3450" s="9" t="s">
        <v>22459</v>
      </c>
      <c r="C3450" s="6" t="s">
        <v>19398</v>
      </c>
      <c r="D3450" s="11">
        <f t="shared" si="106"/>
        <v>586.86</v>
      </c>
      <c r="F3450" s="802">
        <v>586.86</v>
      </c>
      <c r="G3450" s="802">
        <v>586.86</v>
      </c>
      <c r="H3450" t="b">
        <f t="shared" si="107"/>
        <v>1</v>
      </c>
    </row>
    <row r="3451" spans="1:8" ht="30" x14ac:dyDescent="0.25">
      <c r="A3451" s="4">
        <v>4943</v>
      </c>
      <c r="B3451" s="8" t="s">
        <v>22460</v>
      </c>
      <c r="C3451" s="4" t="s">
        <v>19398</v>
      </c>
      <c r="D3451" s="11">
        <f t="shared" si="106"/>
        <v>874.28</v>
      </c>
      <c r="F3451" s="803">
        <v>874.28</v>
      </c>
      <c r="G3451" s="803">
        <v>874.28</v>
      </c>
      <c r="H3451" t="b">
        <f t="shared" si="107"/>
        <v>1</v>
      </c>
    </row>
    <row r="3452" spans="1:8" x14ac:dyDescent="0.25">
      <c r="A3452" s="6">
        <v>5002</v>
      </c>
      <c r="B3452" s="9" t="s">
        <v>22461</v>
      </c>
      <c r="C3452" s="6" t="s">
        <v>19398</v>
      </c>
      <c r="D3452" s="11">
        <f t="shared" si="106"/>
        <v>477.42</v>
      </c>
      <c r="F3452" s="802">
        <v>477.42</v>
      </c>
      <c r="G3452" s="802">
        <v>477.42</v>
      </c>
      <c r="H3452" t="b">
        <f t="shared" si="107"/>
        <v>1</v>
      </c>
    </row>
    <row r="3453" spans="1:8" x14ac:dyDescent="0.25">
      <c r="A3453" s="4">
        <v>4977</v>
      </c>
      <c r="B3453" s="8" t="s">
        <v>22462</v>
      </c>
      <c r="C3453" s="4" t="s">
        <v>19398</v>
      </c>
      <c r="D3453" s="11">
        <f t="shared" si="106"/>
        <v>322.27999999999997</v>
      </c>
      <c r="F3453" s="803">
        <v>322.27999999999997</v>
      </c>
      <c r="G3453" s="803">
        <v>322.27999999999997</v>
      </c>
      <c r="H3453" t="b">
        <f t="shared" si="107"/>
        <v>1</v>
      </c>
    </row>
    <row r="3454" spans="1:8" x14ac:dyDescent="0.25">
      <c r="A3454" s="6">
        <v>5028</v>
      </c>
      <c r="B3454" s="9" t="s">
        <v>22463</v>
      </c>
      <c r="C3454" s="6" t="s">
        <v>19398</v>
      </c>
      <c r="D3454" s="11">
        <f t="shared" si="106"/>
        <v>788.56</v>
      </c>
      <c r="F3454" s="802">
        <v>788.56</v>
      </c>
      <c r="G3454" s="802">
        <v>788.56</v>
      </c>
      <c r="H3454" t="b">
        <f t="shared" si="107"/>
        <v>1</v>
      </c>
    </row>
    <row r="3455" spans="1:8" x14ac:dyDescent="0.25">
      <c r="A3455" s="4">
        <v>4969</v>
      </c>
      <c r="B3455" s="8" t="s">
        <v>22464</v>
      </c>
      <c r="C3455" s="4" t="s">
        <v>19398</v>
      </c>
      <c r="D3455" s="11">
        <f t="shared" si="106"/>
        <v>455.8</v>
      </c>
      <c r="F3455" s="803">
        <v>455.8</v>
      </c>
      <c r="G3455" s="803">
        <v>455.8</v>
      </c>
      <c r="H3455" t="b">
        <f t="shared" si="107"/>
        <v>1</v>
      </c>
    </row>
    <row r="3456" spans="1:8" ht="30" x14ac:dyDescent="0.25">
      <c r="A3456" s="6">
        <v>11364</v>
      </c>
      <c r="B3456" s="9" t="s">
        <v>22465</v>
      </c>
      <c r="C3456" s="6" t="s">
        <v>18997</v>
      </c>
      <c r="D3456" s="11">
        <f t="shared" si="106"/>
        <v>206.18</v>
      </c>
      <c r="F3456" s="802">
        <v>206.18</v>
      </c>
      <c r="G3456" s="802">
        <v>206.18</v>
      </c>
      <c r="H3456" t="b">
        <f t="shared" si="107"/>
        <v>1</v>
      </c>
    </row>
    <row r="3457" spans="1:8" ht="30" x14ac:dyDescent="0.25">
      <c r="A3457" s="4">
        <v>11365</v>
      </c>
      <c r="B3457" s="8" t="s">
        <v>22466</v>
      </c>
      <c r="C3457" s="4" t="s">
        <v>18997</v>
      </c>
      <c r="D3457" s="11">
        <f t="shared" si="106"/>
        <v>213.96</v>
      </c>
      <c r="F3457" s="803">
        <v>213.96</v>
      </c>
      <c r="G3457" s="803">
        <v>213.96</v>
      </c>
      <c r="H3457" t="b">
        <f t="shared" si="107"/>
        <v>1</v>
      </c>
    </row>
    <row r="3458" spans="1:8" ht="30" x14ac:dyDescent="0.25">
      <c r="A3458" s="6">
        <v>11366</v>
      </c>
      <c r="B3458" s="9" t="s">
        <v>22467</v>
      </c>
      <c r="C3458" s="6" t="s">
        <v>18997</v>
      </c>
      <c r="D3458" s="11">
        <f t="shared" si="106"/>
        <v>227.44</v>
      </c>
      <c r="F3458" s="802">
        <v>227.44</v>
      </c>
      <c r="G3458" s="802">
        <v>227.44</v>
      </c>
      <c r="H3458" t="b">
        <f t="shared" si="107"/>
        <v>1</v>
      </c>
    </row>
    <row r="3459" spans="1:8" ht="30" x14ac:dyDescent="0.25">
      <c r="A3459" s="4">
        <v>43777</v>
      </c>
      <c r="B3459" s="8" t="s">
        <v>22468</v>
      </c>
      <c r="C3459" s="4" t="s">
        <v>18997</v>
      </c>
      <c r="D3459" s="11">
        <f t="shared" ref="D3459:D3522" si="108">IF($J$2=$F$1,F3459,G3459)</f>
        <v>267.17</v>
      </c>
      <c r="F3459" s="803">
        <v>267.17</v>
      </c>
      <c r="G3459" s="803">
        <v>267.17</v>
      </c>
      <c r="H3459" t="b">
        <f t="shared" ref="H3459:H3522" si="109">F3459=G3459</f>
        <v>1</v>
      </c>
    </row>
    <row r="3460" spans="1:8" ht="30" x14ac:dyDescent="0.25">
      <c r="A3460" s="6">
        <v>20322</v>
      </c>
      <c r="B3460" s="9" t="s">
        <v>22469</v>
      </c>
      <c r="C3460" s="6" t="s">
        <v>18997</v>
      </c>
      <c r="D3460" s="11">
        <f t="shared" si="108"/>
        <v>248.01</v>
      </c>
      <c r="F3460" s="802">
        <v>248.01</v>
      </c>
      <c r="G3460" s="802">
        <v>248.01</v>
      </c>
      <c r="H3460" t="b">
        <f t="shared" si="109"/>
        <v>1</v>
      </c>
    </row>
    <row r="3461" spans="1:8" ht="30" x14ac:dyDescent="0.25">
      <c r="A3461" s="4">
        <v>10553</v>
      </c>
      <c r="B3461" s="8" t="s">
        <v>22470</v>
      </c>
      <c r="C3461" s="4" t="s">
        <v>18997</v>
      </c>
      <c r="D3461" s="11">
        <f t="shared" si="108"/>
        <v>225.19</v>
      </c>
      <c r="F3461" s="803">
        <v>225.19</v>
      </c>
      <c r="G3461" s="803">
        <v>225.19</v>
      </c>
      <c r="H3461" t="b">
        <f t="shared" si="109"/>
        <v>1</v>
      </c>
    </row>
    <row r="3462" spans="1:8" ht="30" x14ac:dyDescent="0.25">
      <c r="A3462" s="6">
        <v>5020</v>
      </c>
      <c r="B3462" s="9" t="s">
        <v>22471</v>
      </c>
      <c r="C3462" s="6" t="s">
        <v>18997</v>
      </c>
      <c r="D3462" s="11">
        <f t="shared" si="108"/>
        <v>237.42</v>
      </c>
      <c r="F3462" s="802">
        <v>237.42</v>
      </c>
      <c r="G3462" s="802">
        <v>237.42</v>
      </c>
      <c r="H3462" t="b">
        <f t="shared" si="109"/>
        <v>1</v>
      </c>
    </row>
    <row r="3463" spans="1:8" ht="30" x14ac:dyDescent="0.25">
      <c r="A3463" s="4">
        <v>10554</v>
      </c>
      <c r="B3463" s="8" t="s">
        <v>22472</v>
      </c>
      <c r="C3463" s="4" t="s">
        <v>18997</v>
      </c>
      <c r="D3463" s="11">
        <f t="shared" si="108"/>
        <v>227.19</v>
      </c>
      <c r="F3463" s="803">
        <v>227.19</v>
      </c>
      <c r="G3463" s="803">
        <v>227.19</v>
      </c>
      <c r="H3463" t="b">
        <f t="shared" si="109"/>
        <v>1</v>
      </c>
    </row>
    <row r="3464" spans="1:8" ht="30" x14ac:dyDescent="0.25">
      <c r="A3464" s="6">
        <v>10555</v>
      </c>
      <c r="B3464" s="9" t="s">
        <v>22473</v>
      </c>
      <c r="C3464" s="6" t="s">
        <v>18997</v>
      </c>
      <c r="D3464" s="11">
        <f t="shared" si="108"/>
        <v>247.76</v>
      </c>
      <c r="F3464" s="802">
        <v>247.76</v>
      </c>
      <c r="G3464" s="802">
        <v>247.76</v>
      </c>
      <c r="H3464" t="b">
        <f t="shared" si="109"/>
        <v>1</v>
      </c>
    </row>
    <row r="3465" spans="1:8" ht="30" x14ac:dyDescent="0.25">
      <c r="A3465" s="4">
        <v>10556</v>
      </c>
      <c r="B3465" s="8" t="s">
        <v>22474</v>
      </c>
      <c r="C3465" s="4" t="s">
        <v>18997</v>
      </c>
      <c r="D3465" s="11">
        <f t="shared" si="108"/>
        <v>329.42</v>
      </c>
      <c r="F3465" s="803">
        <v>329.42</v>
      </c>
      <c r="G3465" s="803">
        <v>329.42</v>
      </c>
      <c r="H3465" t="b">
        <f t="shared" si="109"/>
        <v>1</v>
      </c>
    </row>
    <row r="3466" spans="1:8" ht="30" x14ac:dyDescent="0.25">
      <c r="A3466" s="6">
        <v>39502</v>
      </c>
      <c r="B3466" s="9" t="s">
        <v>22475</v>
      </c>
      <c r="C3466" s="6" t="s">
        <v>18997</v>
      </c>
      <c r="D3466" s="11">
        <f t="shared" si="108"/>
        <v>462.58</v>
      </c>
      <c r="F3466" s="802">
        <v>462.58</v>
      </c>
      <c r="G3466" s="802">
        <v>462.58</v>
      </c>
      <c r="H3466" t="b">
        <f t="shared" si="109"/>
        <v>1</v>
      </c>
    </row>
    <row r="3467" spans="1:8" ht="30" x14ac:dyDescent="0.25">
      <c r="A3467" s="4">
        <v>39504</v>
      </c>
      <c r="B3467" s="8" t="s">
        <v>22476</v>
      </c>
      <c r="C3467" s="4" t="s">
        <v>18997</v>
      </c>
      <c r="D3467" s="11">
        <f t="shared" si="108"/>
        <v>511.53</v>
      </c>
      <c r="F3467" s="803">
        <v>511.53</v>
      </c>
      <c r="G3467" s="803">
        <v>511.53</v>
      </c>
      <c r="H3467" t="b">
        <f t="shared" si="109"/>
        <v>1</v>
      </c>
    </row>
    <row r="3468" spans="1:8" ht="30" x14ac:dyDescent="0.25">
      <c r="A3468" s="6">
        <v>39503</v>
      </c>
      <c r="B3468" s="9" t="s">
        <v>22477</v>
      </c>
      <c r="C3468" s="6" t="s">
        <v>18997</v>
      </c>
      <c r="D3468" s="11">
        <f t="shared" si="108"/>
        <v>538.37</v>
      </c>
      <c r="F3468" s="802">
        <v>538.37</v>
      </c>
      <c r="G3468" s="802">
        <v>538.37</v>
      </c>
      <c r="H3468" t="b">
        <f t="shared" si="109"/>
        <v>1</v>
      </c>
    </row>
    <row r="3469" spans="1:8" ht="30" x14ac:dyDescent="0.25">
      <c r="A3469" s="4">
        <v>39505</v>
      </c>
      <c r="B3469" s="8" t="s">
        <v>22478</v>
      </c>
      <c r="C3469" s="4" t="s">
        <v>18997</v>
      </c>
      <c r="D3469" s="11">
        <f t="shared" si="108"/>
        <v>580.16999999999996</v>
      </c>
      <c r="F3469" s="803">
        <v>580.16999999999996</v>
      </c>
      <c r="G3469" s="803">
        <v>580.16999999999996</v>
      </c>
      <c r="H3469" t="b">
        <f t="shared" si="109"/>
        <v>1</v>
      </c>
    </row>
    <row r="3470" spans="1:8" x14ac:dyDescent="0.25">
      <c r="A3470" s="6">
        <v>44471</v>
      </c>
      <c r="B3470" s="9" t="s">
        <v>22479</v>
      </c>
      <c r="C3470" s="6" t="s">
        <v>18997</v>
      </c>
      <c r="D3470" s="11">
        <f t="shared" si="108"/>
        <v>469.13</v>
      </c>
      <c r="F3470" s="802">
        <v>469.13</v>
      </c>
      <c r="G3470" s="802">
        <v>469.13</v>
      </c>
      <c r="H3470" t="b">
        <f t="shared" si="109"/>
        <v>1</v>
      </c>
    </row>
    <row r="3471" spans="1:8" ht="30" x14ac:dyDescent="0.25">
      <c r="A3471" s="4">
        <v>4944</v>
      </c>
      <c r="B3471" s="8" t="s">
        <v>22480</v>
      </c>
      <c r="C3471" s="4" t="s">
        <v>19398</v>
      </c>
      <c r="D3471" s="11">
        <f t="shared" si="108"/>
        <v>1307.05</v>
      </c>
      <c r="F3471" s="803">
        <v>1307.05</v>
      </c>
      <c r="G3471" s="803">
        <v>1307.05</v>
      </c>
      <c r="H3471" t="b">
        <f t="shared" si="109"/>
        <v>1</v>
      </c>
    </row>
    <row r="3472" spans="1:8" x14ac:dyDescent="0.25">
      <c r="A3472" s="6">
        <v>21102</v>
      </c>
      <c r="B3472" s="9" t="s">
        <v>22481</v>
      </c>
      <c r="C3472" s="6" t="s">
        <v>18997</v>
      </c>
      <c r="D3472" s="11">
        <f t="shared" si="108"/>
        <v>35.78</v>
      </c>
      <c r="F3472" s="802">
        <v>35.78</v>
      </c>
      <c r="G3472" s="802">
        <v>35.78</v>
      </c>
      <c r="H3472" t="b">
        <f t="shared" si="109"/>
        <v>1</v>
      </c>
    </row>
    <row r="3473" spans="1:8" x14ac:dyDescent="0.25">
      <c r="A3473" s="4">
        <v>21101</v>
      </c>
      <c r="B3473" s="8" t="s">
        <v>22482</v>
      </c>
      <c r="C3473" s="4" t="s">
        <v>18997</v>
      </c>
      <c r="D3473" s="11">
        <f t="shared" si="108"/>
        <v>22.97</v>
      </c>
      <c r="F3473" s="803">
        <v>22.97</v>
      </c>
      <c r="G3473" s="803">
        <v>22.97</v>
      </c>
      <c r="H3473" t="b">
        <f t="shared" si="109"/>
        <v>1</v>
      </c>
    </row>
    <row r="3474" spans="1:8" x14ac:dyDescent="0.25">
      <c r="A3474" s="6">
        <v>34713</v>
      </c>
      <c r="B3474" s="9" t="s">
        <v>22483</v>
      </c>
      <c r="C3474" s="6" t="s">
        <v>19398</v>
      </c>
      <c r="D3474" s="11">
        <f t="shared" si="108"/>
        <v>473.99</v>
      </c>
      <c r="F3474" s="802">
        <v>473.99</v>
      </c>
      <c r="G3474" s="802">
        <v>473.99</v>
      </c>
      <c r="H3474" t="b">
        <f t="shared" si="109"/>
        <v>1</v>
      </c>
    </row>
    <row r="3475" spans="1:8" x14ac:dyDescent="0.25">
      <c r="A3475" s="4">
        <v>37563</v>
      </c>
      <c r="B3475" s="8" t="s">
        <v>22484</v>
      </c>
      <c r="C3475" s="4" t="s">
        <v>19398</v>
      </c>
      <c r="D3475" s="11">
        <f t="shared" si="108"/>
        <v>820.2</v>
      </c>
      <c r="F3475" s="803">
        <v>820.2</v>
      </c>
      <c r="G3475" s="803">
        <v>820.2</v>
      </c>
      <c r="H3475" t="b">
        <f t="shared" si="109"/>
        <v>1</v>
      </c>
    </row>
    <row r="3476" spans="1:8" ht="30" x14ac:dyDescent="0.25">
      <c r="A3476" s="6">
        <v>4948</v>
      </c>
      <c r="B3476" s="9" t="s">
        <v>22485</v>
      </c>
      <c r="C3476" s="6" t="s">
        <v>19398</v>
      </c>
      <c r="D3476" s="11">
        <f t="shared" si="108"/>
        <v>713.59</v>
      </c>
      <c r="F3476" s="802">
        <v>713.59</v>
      </c>
      <c r="G3476" s="802">
        <v>713.59</v>
      </c>
      <c r="H3476" t="b">
        <f t="shared" si="109"/>
        <v>1</v>
      </c>
    </row>
    <row r="3477" spans="1:8" ht="30" x14ac:dyDescent="0.25">
      <c r="A3477" s="4">
        <v>37561</v>
      </c>
      <c r="B3477" s="8" t="s">
        <v>22486</v>
      </c>
      <c r="C3477" s="4" t="s">
        <v>19398</v>
      </c>
      <c r="D3477" s="11">
        <f t="shared" si="108"/>
        <v>665.53</v>
      </c>
      <c r="F3477" s="803">
        <v>665.53</v>
      </c>
      <c r="G3477" s="803">
        <v>665.53</v>
      </c>
      <c r="H3477" t="b">
        <f t="shared" si="109"/>
        <v>1</v>
      </c>
    </row>
    <row r="3478" spans="1:8" ht="30" x14ac:dyDescent="0.25">
      <c r="A3478" s="6">
        <v>37562</v>
      </c>
      <c r="B3478" s="9" t="s">
        <v>22487</v>
      </c>
      <c r="C3478" s="6" t="s">
        <v>19398</v>
      </c>
      <c r="D3478" s="11">
        <f t="shared" si="108"/>
        <v>872.58</v>
      </c>
      <c r="F3478" s="802">
        <v>872.58</v>
      </c>
      <c r="G3478" s="802">
        <v>872.58</v>
      </c>
      <c r="H3478" t="b">
        <f t="shared" si="109"/>
        <v>1</v>
      </c>
    </row>
    <row r="3479" spans="1:8" ht="30" x14ac:dyDescent="0.25">
      <c r="A3479" s="4">
        <v>14164</v>
      </c>
      <c r="B3479" s="8" t="s">
        <v>22488</v>
      </c>
      <c r="C3479" s="4" t="s">
        <v>18997</v>
      </c>
      <c r="D3479" s="11">
        <f t="shared" si="108"/>
        <v>1666.21</v>
      </c>
      <c r="F3479" s="803">
        <v>1666.21</v>
      </c>
      <c r="G3479" s="803">
        <v>1666.21</v>
      </c>
      <c r="H3479" t="b">
        <f t="shared" si="109"/>
        <v>1</v>
      </c>
    </row>
    <row r="3480" spans="1:8" x14ac:dyDescent="0.25">
      <c r="A3480" s="6">
        <v>14163</v>
      </c>
      <c r="B3480" s="9" t="s">
        <v>22489</v>
      </c>
      <c r="C3480" s="6" t="s">
        <v>18997</v>
      </c>
      <c r="D3480" s="11">
        <f t="shared" si="108"/>
        <v>1893.75</v>
      </c>
      <c r="F3480" s="802">
        <v>1893.75</v>
      </c>
      <c r="G3480" s="802">
        <v>1893.75</v>
      </c>
      <c r="H3480" t="b">
        <f t="shared" si="109"/>
        <v>1</v>
      </c>
    </row>
    <row r="3481" spans="1:8" x14ac:dyDescent="0.25">
      <c r="A3481" s="4">
        <v>5051</v>
      </c>
      <c r="B3481" s="8" t="s">
        <v>22490</v>
      </c>
      <c r="C3481" s="4" t="s">
        <v>18997</v>
      </c>
      <c r="D3481" s="11">
        <f t="shared" si="108"/>
        <v>1610.61</v>
      </c>
      <c r="F3481" s="803">
        <v>1610.61</v>
      </c>
      <c r="G3481" s="803">
        <v>1610.61</v>
      </c>
      <c r="H3481" t="b">
        <f t="shared" si="109"/>
        <v>1</v>
      </c>
    </row>
    <row r="3482" spans="1:8" x14ac:dyDescent="0.25">
      <c r="A3482" s="6">
        <v>14162</v>
      </c>
      <c r="B3482" s="9" t="s">
        <v>22491</v>
      </c>
      <c r="C3482" s="6" t="s">
        <v>18997</v>
      </c>
      <c r="D3482" s="11">
        <f t="shared" si="108"/>
        <v>1608.27</v>
      </c>
      <c r="F3482" s="802">
        <v>1608.27</v>
      </c>
      <c r="G3482" s="802">
        <v>1608.27</v>
      </c>
      <c r="H3482" t="b">
        <f t="shared" si="109"/>
        <v>1</v>
      </c>
    </row>
    <row r="3483" spans="1:8" x14ac:dyDescent="0.25">
      <c r="A3483" s="4">
        <v>5052</v>
      </c>
      <c r="B3483" s="8" t="s">
        <v>22492</v>
      </c>
      <c r="C3483" s="4" t="s">
        <v>18997</v>
      </c>
      <c r="D3483" s="11">
        <f t="shared" si="108"/>
        <v>1200</v>
      </c>
      <c r="F3483" s="803">
        <v>1200</v>
      </c>
      <c r="G3483" s="803">
        <v>1200</v>
      </c>
      <c r="H3483" t="b">
        <f t="shared" si="109"/>
        <v>1</v>
      </c>
    </row>
    <row r="3484" spans="1:8" x14ac:dyDescent="0.25">
      <c r="A3484" s="6">
        <v>14166</v>
      </c>
      <c r="B3484" s="9" t="s">
        <v>22493</v>
      </c>
      <c r="C3484" s="6" t="s">
        <v>18997</v>
      </c>
      <c r="D3484" s="11">
        <f t="shared" si="108"/>
        <v>1215.23</v>
      </c>
      <c r="F3484" s="802">
        <v>1215.23</v>
      </c>
      <c r="G3484" s="802">
        <v>1215.23</v>
      </c>
      <c r="H3484" t="b">
        <f t="shared" si="109"/>
        <v>1</v>
      </c>
    </row>
    <row r="3485" spans="1:8" x14ac:dyDescent="0.25">
      <c r="A3485" s="4">
        <v>14165</v>
      </c>
      <c r="B3485" s="8" t="s">
        <v>22494</v>
      </c>
      <c r="C3485" s="4" t="s">
        <v>18997</v>
      </c>
      <c r="D3485" s="11">
        <f t="shared" si="108"/>
        <v>1683.54</v>
      </c>
      <c r="F3485" s="803">
        <v>1683.54</v>
      </c>
      <c r="G3485" s="803">
        <v>1683.54</v>
      </c>
      <c r="H3485" t="b">
        <f t="shared" si="109"/>
        <v>1</v>
      </c>
    </row>
    <row r="3486" spans="1:8" x14ac:dyDescent="0.25">
      <c r="A3486" s="6">
        <v>5050</v>
      </c>
      <c r="B3486" s="9" t="s">
        <v>22495</v>
      </c>
      <c r="C3486" s="6" t="s">
        <v>18997</v>
      </c>
      <c r="D3486" s="11">
        <f t="shared" si="108"/>
        <v>414.36</v>
      </c>
      <c r="F3486" s="802">
        <v>414.36</v>
      </c>
      <c r="G3486" s="802">
        <v>414.36</v>
      </c>
      <c r="H3486" t="b">
        <f t="shared" si="109"/>
        <v>1</v>
      </c>
    </row>
    <row r="3487" spans="1:8" x14ac:dyDescent="0.25">
      <c r="A3487" s="4">
        <v>12366</v>
      </c>
      <c r="B3487" s="8" t="s">
        <v>22496</v>
      </c>
      <c r="C3487" s="4" t="s">
        <v>18997</v>
      </c>
      <c r="D3487" s="11">
        <f t="shared" si="108"/>
        <v>1036.1500000000001</v>
      </c>
      <c r="F3487" s="803">
        <v>1036.1500000000001</v>
      </c>
      <c r="G3487" s="803">
        <v>1036.1500000000001</v>
      </c>
      <c r="H3487" t="b">
        <f t="shared" si="109"/>
        <v>1</v>
      </c>
    </row>
    <row r="3488" spans="1:8" x14ac:dyDescent="0.25">
      <c r="A3488" s="6">
        <v>5045</v>
      </c>
      <c r="B3488" s="9" t="s">
        <v>22497</v>
      </c>
      <c r="C3488" s="6" t="s">
        <v>18997</v>
      </c>
      <c r="D3488" s="11">
        <f t="shared" si="108"/>
        <v>1431.39</v>
      </c>
      <c r="F3488" s="802">
        <v>1431.39</v>
      </c>
      <c r="G3488" s="802">
        <v>1431.39</v>
      </c>
      <c r="H3488" t="b">
        <f t="shared" si="109"/>
        <v>1</v>
      </c>
    </row>
    <row r="3489" spans="1:8" x14ac:dyDescent="0.25">
      <c r="A3489" s="4">
        <v>5035</v>
      </c>
      <c r="B3489" s="8" t="s">
        <v>22498</v>
      </c>
      <c r="C3489" s="4" t="s">
        <v>18997</v>
      </c>
      <c r="D3489" s="11">
        <f t="shared" si="108"/>
        <v>1645.75</v>
      </c>
      <c r="F3489" s="803">
        <v>1645.75</v>
      </c>
      <c r="G3489" s="803">
        <v>1645.75</v>
      </c>
      <c r="H3489" t="b">
        <f t="shared" si="109"/>
        <v>1</v>
      </c>
    </row>
    <row r="3490" spans="1:8" x14ac:dyDescent="0.25">
      <c r="A3490" s="6">
        <v>41180</v>
      </c>
      <c r="B3490" s="9" t="s">
        <v>22499</v>
      </c>
      <c r="C3490" s="6" t="s">
        <v>18997</v>
      </c>
      <c r="D3490" s="11">
        <f t="shared" si="108"/>
        <v>3699.63</v>
      </c>
      <c r="F3490" s="802">
        <v>3699.63</v>
      </c>
      <c r="G3490" s="802">
        <v>3699.63</v>
      </c>
      <c r="H3490" t="b">
        <f t="shared" si="109"/>
        <v>1</v>
      </c>
    </row>
    <row r="3491" spans="1:8" x14ac:dyDescent="0.25">
      <c r="A3491" s="4">
        <v>41181</v>
      </c>
      <c r="B3491" s="8" t="s">
        <v>22500</v>
      </c>
      <c r="C3491" s="4" t="s">
        <v>18997</v>
      </c>
      <c r="D3491" s="11">
        <f t="shared" si="108"/>
        <v>4898.1899999999996</v>
      </c>
      <c r="F3491" s="803">
        <v>4898.1899999999996</v>
      </c>
      <c r="G3491" s="803">
        <v>4898.1899999999996</v>
      </c>
      <c r="H3491" t="b">
        <f t="shared" si="109"/>
        <v>1</v>
      </c>
    </row>
    <row r="3492" spans="1:8" x14ac:dyDescent="0.25">
      <c r="A3492" s="6">
        <v>41182</v>
      </c>
      <c r="B3492" s="9" t="s">
        <v>22501</v>
      </c>
      <c r="C3492" s="6" t="s">
        <v>18997</v>
      </c>
      <c r="D3492" s="11">
        <f t="shared" si="108"/>
        <v>7026.87</v>
      </c>
      <c r="F3492" s="802">
        <v>7026.87</v>
      </c>
      <c r="G3492" s="802">
        <v>7026.87</v>
      </c>
      <c r="H3492" t="b">
        <f t="shared" si="109"/>
        <v>1</v>
      </c>
    </row>
    <row r="3493" spans="1:8" x14ac:dyDescent="0.25">
      <c r="A3493" s="4">
        <v>41183</v>
      </c>
      <c r="B3493" s="8" t="s">
        <v>22502</v>
      </c>
      <c r="C3493" s="4" t="s">
        <v>18997</v>
      </c>
      <c r="D3493" s="11">
        <f t="shared" si="108"/>
        <v>8773.19</v>
      </c>
      <c r="F3493" s="803">
        <v>8773.19</v>
      </c>
      <c r="G3493" s="803">
        <v>8773.19</v>
      </c>
      <c r="H3493" t="b">
        <f t="shared" si="109"/>
        <v>1</v>
      </c>
    </row>
    <row r="3494" spans="1:8" x14ac:dyDescent="0.25">
      <c r="A3494" s="6">
        <v>41184</v>
      </c>
      <c r="B3494" s="9" t="s">
        <v>22503</v>
      </c>
      <c r="C3494" s="6" t="s">
        <v>18997</v>
      </c>
      <c r="D3494" s="11">
        <f t="shared" si="108"/>
        <v>13357.71</v>
      </c>
      <c r="F3494" s="802">
        <v>13357.71</v>
      </c>
      <c r="G3494" s="802">
        <v>13357.71</v>
      </c>
      <c r="H3494" t="b">
        <f t="shared" si="109"/>
        <v>1</v>
      </c>
    </row>
    <row r="3495" spans="1:8" x14ac:dyDescent="0.25">
      <c r="A3495" s="4">
        <v>41185</v>
      </c>
      <c r="B3495" s="8" t="s">
        <v>22504</v>
      </c>
      <c r="C3495" s="4" t="s">
        <v>18997</v>
      </c>
      <c r="D3495" s="11">
        <f t="shared" si="108"/>
        <v>4953.6400000000003</v>
      </c>
      <c r="F3495" s="803">
        <v>4953.6400000000003</v>
      </c>
      <c r="G3495" s="803">
        <v>4953.6400000000003</v>
      </c>
      <c r="H3495" t="b">
        <f t="shared" si="109"/>
        <v>1</v>
      </c>
    </row>
    <row r="3496" spans="1:8" x14ac:dyDescent="0.25">
      <c r="A3496" s="6">
        <v>41186</v>
      </c>
      <c r="B3496" s="9" t="s">
        <v>22505</v>
      </c>
      <c r="C3496" s="6" t="s">
        <v>18997</v>
      </c>
      <c r="D3496" s="11">
        <f t="shared" si="108"/>
        <v>6941.95</v>
      </c>
      <c r="F3496" s="802">
        <v>6941.95</v>
      </c>
      <c r="G3496" s="802">
        <v>6941.95</v>
      </c>
      <c r="H3496" t="b">
        <f t="shared" si="109"/>
        <v>1</v>
      </c>
    </row>
    <row r="3497" spans="1:8" x14ac:dyDescent="0.25">
      <c r="A3497" s="4">
        <v>41187</v>
      </c>
      <c r="B3497" s="8" t="s">
        <v>22506</v>
      </c>
      <c r="C3497" s="4" t="s">
        <v>18997</v>
      </c>
      <c r="D3497" s="11">
        <f t="shared" si="108"/>
        <v>9309.74</v>
      </c>
      <c r="F3497" s="803">
        <v>9309.74</v>
      </c>
      <c r="G3497" s="803">
        <v>9309.74</v>
      </c>
      <c r="H3497" t="b">
        <f t="shared" si="109"/>
        <v>1</v>
      </c>
    </row>
    <row r="3498" spans="1:8" x14ac:dyDescent="0.25">
      <c r="A3498" s="6">
        <v>41188</v>
      </c>
      <c r="B3498" s="9" t="s">
        <v>22507</v>
      </c>
      <c r="C3498" s="6" t="s">
        <v>18997</v>
      </c>
      <c r="D3498" s="11">
        <f t="shared" si="108"/>
        <v>11905.08</v>
      </c>
      <c r="F3498" s="802">
        <v>11905.08</v>
      </c>
      <c r="G3498" s="802">
        <v>11905.08</v>
      </c>
      <c r="H3498" t="b">
        <f t="shared" si="109"/>
        <v>1</v>
      </c>
    </row>
    <row r="3499" spans="1:8" x14ac:dyDescent="0.25">
      <c r="A3499" s="4">
        <v>5036</v>
      </c>
      <c r="B3499" s="8" t="s">
        <v>22508</v>
      </c>
      <c r="C3499" s="4" t="s">
        <v>18997</v>
      </c>
      <c r="D3499" s="11">
        <f t="shared" si="108"/>
        <v>2524.88</v>
      </c>
      <c r="F3499" s="803">
        <v>2524.88</v>
      </c>
      <c r="G3499" s="803">
        <v>2524.88</v>
      </c>
      <c r="H3499" t="b">
        <f t="shared" si="109"/>
        <v>1</v>
      </c>
    </row>
    <row r="3500" spans="1:8" x14ac:dyDescent="0.25">
      <c r="A3500" s="6">
        <v>41189</v>
      </c>
      <c r="B3500" s="9" t="s">
        <v>22509</v>
      </c>
      <c r="C3500" s="6" t="s">
        <v>18997</v>
      </c>
      <c r="D3500" s="11">
        <f t="shared" si="108"/>
        <v>15305.22</v>
      </c>
      <c r="F3500" s="802">
        <v>15305.22</v>
      </c>
      <c r="G3500" s="802">
        <v>15305.22</v>
      </c>
      <c r="H3500" t="b">
        <f t="shared" si="109"/>
        <v>1</v>
      </c>
    </row>
    <row r="3501" spans="1:8" x14ac:dyDescent="0.25">
      <c r="A3501" s="4">
        <v>41190</v>
      </c>
      <c r="B3501" s="8" t="s">
        <v>22510</v>
      </c>
      <c r="C3501" s="4" t="s">
        <v>18997</v>
      </c>
      <c r="D3501" s="11">
        <f t="shared" si="108"/>
        <v>5322.62</v>
      </c>
      <c r="F3501" s="803">
        <v>5322.62</v>
      </c>
      <c r="G3501" s="803">
        <v>5322.62</v>
      </c>
      <c r="H3501" t="b">
        <f t="shared" si="109"/>
        <v>1</v>
      </c>
    </row>
    <row r="3502" spans="1:8" x14ac:dyDescent="0.25">
      <c r="A3502" s="6">
        <v>41191</v>
      </c>
      <c r="B3502" s="9" t="s">
        <v>22511</v>
      </c>
      <c r="C3502" s="6" t="s">
        <v>18997</v>
      </c>
      <c r="D3502" s="11">
        <f t="shared" si="108"/>
        <v>8162.04</v>
      </c>
      <c r="F3502" s="802">
        <v>8162.04</v>
      </c>
      <c r="G3502" s="802">
        <v>8162.04</v>
      </c>
      <c r="H3502" t="b">
        <f t="shared" si="109"/>
        <v>1</v>
      </c>
    </row>
    <row r="3503" spans="1:8" x14ac:dyDescent="0.25">
      <c r="A3503" s="4">
        <v>41192</v>
      </c>
      <c r="B3503" s="8" t="s">
        <v>22512</v>
      </c>
      <c r="C3503" s="4" t="s">
        <v>18997</v>
      </c>
      <c r="D3503" s="11">
        <f t="shared" si="108"/>
        <v>8508.86</v>
      </c>
      <c r="F3503" s="803">
        <v>8508.86</v>
      </c>
      <c r="G3503" s="803">
        <v>8508.86</v>
      </c>
      <c r="H3503" t="b">
        <f t="shared" si="109"/>
        <v>1</v>
      </c>
    </row>
    <row r="3504" spans="1:8" x14ac:dyDescent="0.25">
      <c r="A3504" s="6">
        <v>41193</v>
      </c>
      <c r="B3504" s="9" t="s">
        <v>22513</v>
      </c>
      <c r="C3504" s="6" t="s">
        <v>18997</v>
      </c>
      <c r="D3504" s="11">
        <f t="shared" si="108"/>
        <v>13903.2</v>
      </c>
      <c r="F3504" s="802">
        <v>13903.2</v>
      </c>
      <c r="G3504" s="802">
        <v>13903.2</v>
      </c>
      <c r="H3504" t="b">
        <f t="shared" si="109"/>
        <v>1</v>
      </c>
    </row>
    <row r="3505" spans="1:8" x14ac:dyDescent="0.25">
      <c r="A3505" s="4">
        <v>41194</v>
      </c>
      <c r="B3505" s="8" t="s">
        <v>22514</v>
      </c>
      <c r="C3505" s="4" t="s">
        <v>18997</v>
      </c>
      <c r="D3505" s="11">
        <f t="shared" si="108"/>
        <v>16589.669999999998</v>
      </c>
      <c r="F3505" s="803">
        <v>16589.669999999998</v>
      </c>
      <c r="G3505" s="803">
        <v>16589.669999999998</v>
      </c>
      <c r="H3505" t="b">
        <f t="shared" si="109"/>
        <v>1</v>
      </c>
    </row>
    <row r="3506" spans="1:8" x14ac:dyDescent="0.25">
      <c r="A3506" s="6">
        <v>5044</v>
      </c>
      <c r="B3506" s="9" t="s">
        <v>22515</v>
      </c>
      <c r="C3506" s="6" t="s">
        <v>18997</v>
      </c>
      <c r="D3506" s="11">
        <f t="shared" si="108"/>
        <v>892.69</v>
      </c>
      <c r="F3506" s="802">
        <v>892.69</v>
      </c>
      <c r="G3506" s="802">
        <v>892.69</v>
      </c>
      <c r="H3506" t="b">
        <f t="shared" si="109"/>
        <v>1</v>
      </c>
    </row>
    <row r="3507" spans="1:8" x14ac:dyDescent="0.25">
      <c r="A3507" s="4">
        <v>5059</v>
      </c>
      <c r="B3507" s="8" t="s">
        <v>22516</v>
      </c>
      <c r="C3507" s="4" t="s">
        <v>18997</v>
      </c>
      <c r="D3507" s="11">
        <f t="shared" si="108"/>
        <v>1067.55</v>
      </c>
      <c r="F3507" s="803">
        <v>1067.55</v>
      </c>
      <c r="G3507" s="803">
        <v>1067.55</v>
      </c>
      <c r="H3507" t="b">
        <f t="shared" si="109"/>
        <v>1</v>
      </c>
    </row>
    <row r="3508" spans="1:8" x14ac:dyDescent="0.25">
      <c r="A3508" s="6">
        <v>41201</v>
      </c>
      <c r="B3508" s="9" t="s">
        <v>22517</v>
      </c>
      <c r="C3508" s="6" t="s">
        <v>18997</v>
      </c>
      <c r="D3508" s="11">
        <f t="shared" si="108"/>
        <v>2166.5100000000002</v>
      </c>
      <c r="F3508" s="802">
        <v>2166.5100000000002</v>
      </c>
      <c r="G3508" s="802">
        <v>2166.5100000000002</v>
      </c>
      <c r="H3508" t="b">
        <f t="shared" si="109"/>
        <v>1</v>
      </c>
    </row>
    <row r="3509" spans="1:8" x14ac:dyDescent="0.25">
      <c r="A3509" s="4">
        <v>41199</v>
      </c>
      <c r="B3509" s="8" t="s">
        <v>22518</v>
      </c>
      <c r="C3509" s="4" t="s">
        <v>18997</v>
      </c>
      <c r="D3509" s="11">
        <f t="shared" si="108"/>
        <v>696.18</v>
      </c>
      <c r="F3509" s="803">
        <v>696.18</v>
      </c>
      <c r="G3509" s="803">
        <v>696.18</v>
      </c>
      <c r="H3509" t="b">
        <f t="shared" si="109"/>
        <v>1</v>
      </c>
    </row>
    <row r="3510" spans="1:8" x14ac:dyDescent="0.25">
      <c r="A3510" s="6">
        <v>5057</v>
      </c>
      <c r="B3510" s="9" t="s">
        <v>22519</v>
      </c>
      <c r="C3510" s="6" t="s">
        <v>18997</v>
      </c>
      <c r="D3510" s="11">
        <f t="shared" si="108"/>
        <v>942.5</v>
      </c>
      <c r="F3510" s="802">
        <v>942.5</v>
      </c>
      <c r="G3510" s="802">
        <v>942.5</v>
      </c>
      <c r="H3510" t="b">
        <f t="shared" si="109"/>
        <v>1</v>
      </c>
    </row>
    <row r="3511" spans="1:8" x14ac:dyDescent="0.25">
      <c r="A3511" s="4">
        <v>41200</v>
      </c>
      <c r="B3511" s="8" t="s">
        <v>22520</v>
      </c>
      <c r="C3511" s="4" t="s">
        <v>18997</v>
      </c>
      <c r="D3511" s="11">
        <f t="shared" si="108"/>
        <v>1355.01</v>
      </c>
      <c r="F3511" s="803">
        <v>1355.01</v>
      </c>
      <c r="G3511" s="803">
        <v>1355.01</v>
      </c>
      <c r="H3511" t="b">
        <f t="shared" si="109"/>
        <v>1</v>
      </c>
    </row>
    <row r="3512" spans="1:8" x14ac:dyDescent="0.25">
      <c r="A3512" s="6">
        <v>41205</v>
      </c>
      <c r="B3512" s="9" t="s">
        <v>22521</v>
      </c>
      <c r="C3512" s="6" t="s">
        <v>18997</v>
      </c>
      <c r="D3512" s="11">
        <f t="shared" si="108"/>
        <v>2510.81</v>
      </c>
      <c r="F3512" s="802">
        <v>2510.81</v>
      </c>
      <c r="G3512" s="802">
        <v>2510.81</v>
      </c>
      <c r="H3512" t="b">
        <f t="shared" si="109"/>
        <v>1</v>
      </c>
    </row>
    <row r="3513" spans="1:8" x14ac:dyDescent="0.25">
      <c r="A3513" s="4">
        <v>41202</v>
      </c>
      <c r="B3513" s="8" t="s">
        <v>22522</v>
      </c>
      <c r="C3513" s="4" t="s">
        <v>18997</v>
      </c>
      <c r="D3513" s="11">
        <f t="shared" si="108"/>
        <v>732.67</v>
      </c>
      <c r="F3513" s="803">
        <v>732.67</v>
      </c>
      <c r="G3513" s="803">
        <v>732.67</v>
      </c>
      <c r="H3513" t="b">
        <f t="shared" si="109"/>
        <v>1</v>
      </c>
    </row>
    <row r="3514" spans="1:8" x14ac:dyDescent="0.25">
      <c r="A3514" s="6">
        <v>41206</v>
      </c>
      <c r="B3514" s="9" t="s">
        <v>22523</v>
      </c>
      <c r="C3514" s="6" t="s">
        <v>18997</v>
      </c>
      <c r="D3514" s="11">
        <f t="shared" si="108"/>
        <v>3310.39</v>
      </c>
      <c r="F3514" s="802">
        <v>3310.39</v>
      </c>
      <c r="G3514" s="802">
        <v>3310.39</v>
      </c>
      <c r="H3514" t="b">
        <f t="shared" si="109"/>
        <v>1</v>
      </c>
    </row>
    <row r="3515" spans="1:8" x14ac:dyDescent="0.25">
      <c r="A3515" s="4">
        <v>12372</v>
      </c>
      <c r="B3515" s="8" t="s">
        <v>22524</v>
      </c>
      <c r="C3515" s="4" t="s">
        <v>18997</v>
      </c>
      <c r="D3515" s="11">
        <f t="shared" si="108"/>
        <v>769.31</v>
      </c>
      <c r="F3515" s="803">
        <v>769.31</v>
      </c>
      <c r="G3515" s="803">
        <v>769.31</v>
      </c>
      <c r="H3515" t="b">
        <f t="shared" si="109"/>
        <v>1</v>
      </c>
    </row>
    <row r="3516" spans="1:8" x14ac:dyDescent="0.25">
      <c r="A3516" s="6">
        <v>41207</v>
      </c>
      <c r="B3516" s="9" t="s">
        <v>22525</v>
      </c>
      <c r="C3516" s="6" t="s">
        <v>18997</v>
      </c>
      <c r="D3516" s="11">
        <f t="shared" si="108"/>
        <v>4456.45</v>
      </c>
      <c r="F3516" s="802">
        <v>4456.45</v>
      </c>
      <c r="G3516" s="802">
        <v>4456.45</v>
      </c>
      <c r="H3516" t="b">
        <f t="shared" si="109"/>
        <v>1</v>
      </c>
    </row>
    <row r="3517" spans="1:8" x14ac:dyDescent="0.25">
      <c r="A3517" s="4">
        <v>41203</v>
      </c>
      <c r="B3517" s="8" t="s">
        <v>22526</v>
      </c>
      <c r="C3517" s="4" t="s">
        <v>18997</v>
      </c>
      <c r="D3517" s="11">
        <f t="shared" si="108"/>
        <v>1173.6600000000001</v>
      </c>
      <c r="F3517" s="803">
        <v>1173.6600000000001</v>
      </c>
      <c r="G3517" s="803">
        <v>1173.6600000000001</v>
      </c>
      <c r="H3517" t="b">
        <f t="shared" si="109"/>
        <v>1</v>
      </c>
    </row>
    <row r="3518" spans="1:8" x14ac:dyDescent="0.25">
      <c r="A3518" s="6">
        <v>41204</v>
      </c>
      <c r="B3518" s="9" t="s">
        <v>22527</v>
      </c>
      <c r="C3518" s="6" t="s">
        <v>18997</v>
      </c>
      <c r="D3518" s="11">
        <f t="shared" si="108"/>
        <v>1659.25</v>
      </c>
      <c r="F3518" s="802">
        <v>1659.25</v>
      </c>
      <c r="G3518" s="802">
        <v>1659.25</v>
      </c>
      <c r="H3518" t="b">
        <f t="shared" si="109"/>
        <v>1</v>
      </c>
    </row>
    <row r="3519" spans="1:8" x14ac:dyDescent="0.25">
      <c r="A3519" s="4">
        <v>41210</v>
      </c>
      <c r="B3519" s="8" t="s">
        <v>22528</v>
      </c>
      <c r="C3519" s="4" t="s">
        <v>18997</v>
      </c>
      <c r="D3519" s="11">
        <f t="shared" si="108"/>
        <v>2771.74</v>
      </c>
      <c r="F3519" s="803">
        <v>2771.74</v>
      </c>
      <c r="G3519" s="803">
        <v>2771.74</v>
      </c>
      <c r="H3519" t="b">
        <f t="shared" si="109"/>
        <v>1</v>
      </c>
    </row>
    <row r="3520" spans="1:8" x14ac:dyDescent="0.25">
      <c r="A3520" s="6">
        <v>41208</v>
      </c>
      <c r="B3520" s="9" t="s">
        <v>22529</v>
      </c>
      <c r="C3520" s="6" t="s">
        <v>18997</v>
      </c>
      <c r="D3520" s="11">
        <f t="shared" si="108"/>
        <v>970.27</v>
      </c>
      <c r="F3520" s="802">
        <v>970.27</v>
      </c>
      <c r="G3520" s="802">
        <v>970.27</v>
      </c>
      <c r="H3520" t="b">
        <f t="shared" si="109"/>
        <v>1</v>
      </c>
    </row>
    <row r="3521" spans="1:8" x14ac:dyDescent="0.25">
      <c r="A3521" s="4">
        <v>41211</v>
      </c>
      <c r="B3521" s="8" t="s">
        <v>22530</v>
      </c>
      <c r="C3521" s="4" t="s">
        <v>18997</v>
      </c>
      <c r="D3521" s="11">
        <f t="shared" si="108"/>
        <v>3905.35</v>
      </c>
      <c r="F3521" s="803">
        <v>3905.35</v>
      </c>
      <c r="G3521" s="803">
        <v>3905.35</v>
      </c>
      <c r="H3521" t="b">
        <f t="shared" si="109"/>
        <v>1</v>
      </c>
    </row>
    <row r="3522" spans="1:8" x14ac:dyDescent="0.25">
      <c r="A3522" s="6">
        <v>13339</v>
      </c>
      <c r="B3522" s="9" t="s">
        <v>22531</v>
      </c>
      <c r="C3522" s="6" t="s">
        <v>18997</v>
      </c>
      <c r="D3522" s="11">
        <f t="shared" si="108"/>
        <v>1314.95</v>
      </c>
      <c r="F3522" s="802">
        <v>1314.95</v>
      </c>
      <c r="G3522" s="802">
        <v>1314.95</v>
      </c>
      <c r="H3522" t="b">
        <f t="shared" si="109"/>
        <v>1</v>
      </c>
    </row>
    <row r="3523" spans="1:8" x14ac:dyDescent="0.25">
      <c r="A3523" s="4">
        <v>41213</v>
      </c>
      <c r="B3523" s="8" t="s">
        <v>22532</v>
      </c>
      <c r="C3523" s="4" t="s">
        <v>18997</v>
      </c>
      <c r="D3523" s="11">
        <f t="shared" ref="D3523:D3586" si="110">IF($J$2=$F$1,F3523,G3523)</f>
        <v>8094.83</v>
      </c>
      <c r="F3523" s="803">
        <v>8094.83</v>
      </c>
      <c r="G3523" s="803">
        <v>8094.83</v>
      </c>
      <c r="H3523" t="b">
        <f t="shared" ref="H3523:H3586" si="111">F3523=G3523</f>
        <v>1</v>
      </c>
    </row>
    <row r="3524" spans="1:8" x14ac:dyDescent="0.25">
      <c r="A3524" s="6">
        <v>41209</v>
      </c>
      <c r="B3524" s="9" t="s">
        <v>22533</v>
      </c>
      <c r="C3524" s="6" t="s">
        <v>18997</v>
      </c>
      <c r="D3524" s="11">
        <f t="shared" si="110"/>
        <v>1809.21</v>
      </c>
      <c r="F3524" s="802">
        <v>1809.21</v>
      </c>
      <c r="G3524" s="802">
        <v>1809.21</v>
      </c>
      <c r="H3524" t="b">
        <f t="shared" si="111"/>
        <v>1</v>
      </c>
    </row>
    <row r="3525" spans="1:8" x14ac:dyDescent="0.25">
      <c r="A3525" s="4">
        <v>41216</v>
      </c>
      <c r="B3525" s="8" t="s">
        <v>22534</v>
      </c>
      <c r="C3525" s="4" t="s">
        <v>18997</v>
      </c>
      <c r="D3525" s="11">
        <f t="shared" si="110"/>
        <v>3388.89</v>
      </c>
      <c r="F3525" s="803">
        <v>3388.89</v>
      </c>
      <c r="G3525" s="803">
        <v>3388.89</v>
      </c>
      <c r="H3525" t="b">
        <f t="shared" si="111"/>
        <v>1</v>
      </c>
    </row>
    <row r="3526" spans="1:8" x14ac:dyDescent="0.25">
      <c r="A3526" s="6">
        <v>41217</v>
      </c>
      <c r="B3526" s="9" t="s">
        <v>22535</v>
      </c>
      <c r="C3526" s="6" t="s">
        <v>18997</v>
      </c>
      <c r="D3526" s="11">
        <f t="shared" si="110"/>
        <v>5433.6</v>
      </c>
      <c r="F3526" s="802">
        <v>5433.6</v>
      </c>
      <c r="G3526" s="802">
        <v>5433.6</v>
      </c>
      <c r="H3526" t="b">
        <f t="shared" si="111"/>
        <v>1</v>
      </c>
    </row>
    <row r="3527" spans="1:8" x14ac:dyDescent="0.25">
      <c r="A3527" s="4">
        <v>41218</v>
      </c>
      <c r="B3527" s="8" t="s">
        <v>22536</v>
      </c>
      <c r="C3527" s="4" t="s">
        <v>18997</v>
      </c>
      <c r="D3527" s="11">
        <f t="shared" si="110"/>
        <v>7286.62</v>
      </c>
      <c r="F3527" s="803">
        <v>7286.62</v>
      </c>
      <c r="G3527" s="803">
        <v>7286.62</v>
      </c>
      <c r="H3527" t="b">
        <f t="shared" si="111"/>
        <v>1</v>
      </c>
    </row>
    <row r="3528" spans="1:8" x14ac:dyDescent="0.25">
      <c r="A3528" s="6">
        <v>41214</v>
      </c>
      <c r="B3528" s="9" t="s">
        <v>22537</v>
      </c>
      <c r="C3528" s="6" t="s">
        <v>18997</v>
      </c>
      <c r="D3528" s="11">
        <f t="shared" si="110"/>
        <v>1536.37</v>
      </c>
      <c r="F3528" s="802">
        <v>1536.37</v>
      </c>
      <c r="G3528" s="802">
        <v>1536.37</v>
      </c>
      <c r="H3528" t="b">
        <f t="shared" si="111"/>
        <v>1</v>
      </c>
    </row>
    <row r="3529" spans="1:8" x14ac:dyDescent="0.25">
      <c r="A3529" s="4">
        <v>41215</v>
      </c>
      <c r="B3529" s="8" t="s">
        <v>22538</v>
      </c>
      <c r="C3529" s="4" t="s">
        <v>18997</v>
      </c>
      <c r="D3529" s="11">
        <f t="shared" si="110"/>
        <v>2313.21</v>
      </c>
      <c r="F3529" s="803">
        <v>2313.21</v>
      </c>
      <c r="G3529" s="803">
        <v>2313.21</v>
      </c>
      <c r="H3529" t="b">
        <f t="shared" si="111"/>
        <v>1</v>
      </c>
    </row>
    <row r="3530" spans="1:8" x14ac:dyDescent="0.25">
      <c r="A3530" s="6">
        <v>41221</v>
      </c>
      <c r="B3530" s="9" t="s">
        <v>22539</v>
      </c>
      <c r="C3530" s="6" t="s">
        <v>18997</v>
      </c>
      <c r="D3530" s="11">
        <f t="shared" si="110"/>
        <v>6697.95</v>
      </c>
      <c r="F3530" s="802">
        <v>6697.95</v>
      </c>
      <c r="G3530" s="802">
        <v>6697.95</v>
      </c>
      <c r="H3530" t="b">
        <f t="shared" si="111"/>
        <v>1</v>
      </c>
    </row>
    <row r="3531" spans="1:8" x14ac:dyDescent="0.25">
      <c r="A3531" s="4">
        <v>41222</v>
      </c>
      <c r="B3531" s="8" t="s">
        <v>22540</v>
      </c>
      <c r="C3531" s="4" t="s">
        <v>18997</v>
      </c>
      <c r="D3531" s="11">
        <f t="shared" si="110"/>
        <v>9584.84</v>
      </c>
      <c r="F3531" s="803">
        <v>9584.84</v>
      </c>
      <c r="G3531" s="803">
        <v>9584.84</v>
      </c>
      <c r="H3531" t="b">
        <f t="shared" si="111"/>
        <v>1</v>
      </c>
    </row>
    <row r="3532" spans="1:8" x14ac:dyDescent="0.25">
      <c r="A3532" s="6">
        <v>41195</v>
      </c>
      <c r="B3532" s="9" t="s">
        <v>22541</v>
      </c>
      <c r="C3532" s="6" t="s">
        <v>18997</v>
      </c>
      <c r="D3532" s="11">
        <f t="shared" si="110"/>
        <v>492.63</v>
      </c>
      <c r="F3532" s="802">
        <v>492.63</v>
      </c>
      <c r="G3532" s="802">
        <v>492.63</v>
      </c>
      <c r="H3532" t="b">
        <f t="shared" si="111"/>
        <v>1</v>
      </c>
    </row>
    <row r="3533" spans="1:8" x14ac:dyDescent="0.25">
      <c r="A3533" s="4">
        <v>41198</v>
      </c>
      <c r="B3533" s="8" t="s">
        <v>22542</v>
      </c>
      <c r="C3533" s="4" t="s">
        <v>18997</v>
      </c>
      <c r="D3533" s="11">
        <f t="shared" si="110"/>
        <v>1925.09</v>
      </c>
      <c r="F3533" s="803">
        <v>1925.09</v>
      </c>
      <c r="G3533" s="803">
        <v>1925.09</v>
      </c>
      <c r="H3533" t="b">
        <f t="shared" si="111"/>
        <v>1</v>
      </c>
    </row>
    <row r="3534" spans="1:8" x14ac:dyDescent="0.25">
      <c r="A3534" s="6">
        <v>41196</v>
      </c>
      <c r="B3534" s="9" t="s">
        <v>22543</v>
      </c>
      <c r="C3534" s="6" t="s">
        <v>18997</v>
      </c>
      <c r="D3534" s="11">
        <f t="shared" si="110"/>
        <v>610.65</v>
      </c>
      <c r="F3534" s="802">
        <v>610.65</v>
      </c>
      <c r="G3534" s="802">
        <v>610.65</v>
      </c>
      <c r="H3534" t="b">
        <f t="shared" si="111"/>
        <v>1</v>
      </c>
    </row>
    <row r="3535" spans="1:8" x14ac:dyDescent="0.25">
      <c r="A3535" s="4">
        <v>5033</v>
      </c>
      <c r="B3535" s="8" t="s">
        <v>22544</v>
      </c>
      <c r="C3535" s="4" t="s">
        <v>18997</v>
      </c>
      <c r="D3535" s="11">
        <f t="shared" si="110"/>
        <v>801.75</v>
      </c>
      <c r="F3535" s="803">
        <v>801.75</v>
      </c>
      <c r="G3535" s="803">
        <v>801.75</v>
      </c>
      <c r="H3535" t="b">
        <f t="shared" si="111"/>
        <v>1</v>
      </c>
    </row>
    <row r="3536" spans="1:8" x14ac:dyDescent="0.25">
      <c r="A3536" s="6">
        <v>41197</v>
      </c>
      <c r="B3536" s="9" t="s">
        <v>22545</v>
      </c>
      <c r="C3536" s="6" t="s">
        <v>18997</v>
      </c>
      <c r="D3536" s="11">
        <f t="shared" si="110"/>
        <v>1190.8900000000001</v>
      </c>
      <c r="F3536" s="802">
        <v>1190.8900000000001</v>
      </c>
      <c r="G3536" s="802">
        <v>1190.8900000000001</v>
      </c>
      <c r="H3536" t="b">
        <f t="shared" si="111"/>
        <v>1</v>
      </c>
    </row>
    <row r="3537" spans="1:8" x14ac:dyDescent="0.25">
      <c r="A3537" s="4">
        <v>12388</v>
      </c>
      <c r="B3537" s="8" t="s">
        <v>22546</v>
      </c>
      <c r="C3537" s="4" t="s">
        <v>18997</v>
      </c>
      <c r="D3537" s="11">
        <f t="shared" si="110"/>
        <v>245.27</v>
      </c>
      <c r="F3537" s="803">
        <v>245.27</v>
      </c>
      <c r="G3537" s="803">
        <v>245.27</v>
      </c>
      <c r="H3537" t="b">
        <f t="shared" si="111"/>
        <v>1</v>
      </c>
    </row>
    <row r="3538" spans="1:8" x14ac:dyDescent="0.25">
      <c r="A3538" s="6">
        <v>2731</v>
      </c>
      <c r="B3538" s="9" t="s">
        <v>22547</v>
      </c>
      <c r="C3538" s="6" t="s">
        <v>1349</v>
      </c>
      <c r="D3538" s="11">
        <f t="shared" si="110"/>
        <v>129.15</v>
      </c>
      <c r="F3538" s="802">
        <v>129.15</v>
      </c>
      <c r="G3538" s="802">
        <v>129.15</v>
      </c>
      <c r="H3538" t="b">
        <f t="shared" si="111"/>
        <v>1</v>
      </c>
    </row>
    <row r="3539" spans="1:8" x14ac:dyDescent="0.25">
      <c r="A3539" s="4">
        <v>41457</v>
      </c>
      <c r="B3539" s="8" t="s">
        <v>22548</v>
      </c>
      <c r="C3539" s="4" t="s">
        <v>18997</v>
      </c>
      <c r="D3539" s="11">
        <f t="shared" si="110"/>
        <v>1824.08</v>
      </c>
      <c r="F3539" s="803">
        <v>1824.08</v>
      </c>
      <c r="G3539" s="803">
        <v>1824.08</v>
      </c>
      <c r="H3539" t="b">
        <f t="shared" si="111"/>
        <v>1</v>
      </c>
    </row>
    <row r="3540" spans="1:8" x14ac:dyDescent="0.25">
      <c r="A3540" s="6">
        <v>41458</v>
      </c>
      <c r="B3540" s="9" t="s">
        <v>22549</v>
      </c>
      <c r="C3540" s="6" t="s">
        <v>18997</v>
      </c>
      <c r="D3540" s="11">
        <f t="shared" si="110"/>
        <v>2546.5100000000002</v>
      </c>
      <c r="F3540" s="802">
        <v>2546.5100000000002</v>
      </c>
      <c r="G3540" s="802">
        <v>2546.5100000000002</v>
      </c>
      <c r="H3540" t="b">
        <f t="shared" si="111"/>
        <v>1</v>
      </c>
    </row>
    <row r="3541" spans="1:8" x14ac:dyDescent="0.25">
      <c r="A3541" s="4">
        <v>41459</v>
      </c>
      <c r="B3541" s="8" t="s">
        <v>22550</v>
      </c>
      <c r="C3541" s="4" t="s">
        <v>18997</v>
      </c>
      <c r="D3541" s="11">
        <f t="shared" si="110"/>
        <v>3552.19</v>
      </c>
      <c r="F3541" s="803">
        <v>3552.19</v>
      </c>
      <c r="G3541" s="803">
        <v>3552.19</v>
      </c>
      <c r="H3541" t="b">
        <f t="shared" si="111"/>
        <v>1</v>
      </c>
    </row>
    <row r="3542" spans="1:8" x14ac:dyDescent="0.25">
      <c r="A3542" s="6">
        <v>41461</v>
      </c>
      <c r="B3542" s="9" t="s">
        <v>22551</v>
      </c>
      <c r="C3542" s="6" t="s">
        <v>18997</v>
      </c>
      <c r="D3542" s="11">
        <f t="shared" si="110"/>
        <v>4843.2299999999996</v>
      </c>
      <c r="F3542" s="802">
        <v>4843.2299999999996</v>
      </c>
      <c r="G3542" s="802">
        <v>4843.2299999999996</v>
      </c>
      <c r="H3542" t="b">
        <f t="shared" si="111"/>
        <v>1</v>
      </c>
    </row>
    <row r="3543" spans="1:8" x14ac:dyDescent="0.25">
      <c r="A3543" s="4">
        <v>44537</v>
      </c>
      <c r="B3543" s="8" t="s">
        <v>22552</v>
      </c>
      <c r="C3543" s="4" t="s">
        <v>20050</v>
      </c>
      <c r="D3543" s="11">
        <f t="shared" si="110"/>
        <v>354.06</v>
      </c>
      <c r="F3543" s="803">
        <v>354.06</v>
      </c>
      <c r="G3543" s="803">
        <v>354.06</v>
      </c>
      <c r="H3543" t="b">
        <f t="shared" si="111"/>
        <v>1</v>
      </c>
    </row>
    <row r="3544" spans="1:8" x14ac:dyDescent="0.25">
      <c r="A3544" s="6">
        <v>11844</v>
      </c>
      <c r="B3544" s="9" t="s">
        <v>22553</v>
      </c>
      <c r="C3544" s="6" t="s">
        <v>1349</v>
      </c>
      <c r="D3544" s="11">
        <f t="shared" si="110"/>
        <v>46.83</v>
      </c>
      <c r="F3544" s="802">
        <v>46.83</v>
      </c>
      <c r="G3544" s="802">
        <v>46.83</v>
      </c>
      <c r="H3544" t="b">
        <f t="shared" si="111"/>
        <v>1</v>
      </c>
    </row>
    <row r="3545" spans="1:8" x14ac:dyDescent="0.25">
      <c r="A3545" s="4">
        <v>4465</v>
      </c>
      <c r="B3545" s="8" t="s">
        <v>22554</v>
      </c>
      <c r="C3545" s="4" t="s">
        <v>1349</v>
      </c>
      <c r="D3545" s="11">
        <f t="shared" si="110"/>
        <v>38.92</v>
      </c>
      <c r="F3545" s="803">
        <v>38.92</v>
      </c>
      <c r="G3545" s="803">
        <v>38.92</v>
      </c>
      <c r="H3545" t="b">
        <f t="shared" si="111"/>
        <v>1</v>
      </c>
    </row>
    <row r="3546" spans="1:8" x14ac:dyDescent="0.25">
      <c r="A3546" s="6">
        <v>35273</v>
      </c>
      <c r="B3546" s="9" t="s">
        <v>22555</v>
      </c>
      <c r="C3546" s="6" t="s">
        <v>1349</v>
      </c>
      <c r="D3546" s="11">
        <f t="shared" si="110"/>
        <v>46.67</v>
      </c>
      <c r="F3546" s="802">
        <v>46.67</v>
      </c>
      <c r="G3546" s="802">
        <v>46.67</v>
      </c>
      <c r="H3546" t="b">
        <f t="shared" si="111"/>
        <v>1</v>
      </c>
    </row>
    <row r="3547" spans="1:8" x14ac:dyDescent="0.25">
      <c r="A3547" s="4">
        <v>4470</v>
      </c>
      <c r="B3547" s="8" t="s">
        <v>22556</v>
      </c>
      <c r="C3547" s="4" t="s">
        <v>1349</v>
      </c>
      <c r="D3547" s="11">
        <f t="shared" si="110"/>
        <v>107.71</v>
      </c>
      <c r="F3547" s="803">
        <v>107.71</v>
      </c>
      <c r="G3547" s="803">
        <v>107.71</v>
      </c>
      <c r="H3547" t="b">
        <f t="shared" si="111"/>
        <v>1</v>
      </c>
    </row>
    <row r="3548" spans="1:8" x14ac:dyDescent="0.25">
      <c r="A3548" s="6">
        <v>20204</v>
      </c>
      <c r="B3548" s="9" t="s">
        <v>22557</v>
      </c>
      <c r="C3548" s="6" t="s">
        <v>1349</v>
      </c>
      <c r="D3548" s="11">
        <f t="shared" si="110"/>
        <v>71.81</v>
      </c>
      <c r="F3548" s="802">
        <v>71.81</v>
      </c>
      <c r="G3548" s="802">
        <v>71.81</v>
      </c>
      <c r="H3548" t="b">
        <f t="shared" si="111"/>
        <v>1</v>
      </c>
    </row>
    <row r="3549" spans="1:8" x14ac:dyDescent="0.25">
      <c r="A3549" s="4">
        <v>20208</v>
      </c>
      <c r="B3549" s="8" t="s">
        <v>22558</v>
      </c>
      <c r="C3549" s="4" t="s">
        <v>1349</v>
      </c>
      <c r="D3549" s="11">
        <f t="shared" si="110"/>
        <v>96.94</v>
      </c>
      <c r="F3549" s="803">
        <v>96.94</v>
      </c>
      <c r="G3549" s="803">
        <v>96.94</v>
      </c>
      <c r="H3549" t="b">
        <f t="shared" si="111"/>
        <v>1</v>
      </c>
    </row>
    <row r="3550" spans="1:8" ht="30" x14ac:dyDescent="0.25">
      <c r="A3550" s="6">
        <v>4437</v>
      </c>
      <c r="B3550" s="9" t="s">
        <v>22559</v>
      </c>
      <c r="C3550" s="6" t="s">
        <v>1349</v>
      </c>
      <c r="D3550" s="11">
        <f t="shared" si="110"/>
        <v>80.78</v>
      </c>
      <c r="F3550" s="802">
        <v>80.78</v>
      </c>
      <c r="G3550" s="802">
        <v>80.78</v>
      </c>
      <c r="H3550" t="b">
        <f t="shared" si="111"/>
        <v>1</v>
      </c>
    </row>
    <row r="3551" spans="1:8" x14ac:dyDescent="0.25">
      <c r="A3551" s="4">
        <v>14580</v>
      </c>
      <c r="B3551" s="8" t="s">
        <v>22560</v>
      </c>
      <c r="C3551" s="4" t="s">
        <v>1349</v>
      </c>
      <c r="D3551" s="11">
        <f t="shared" si="110"/>
        <v>80.78</v>
      </c>
      <c r="F3551" s="803">
        <v>80.78</v>
      </c>
      <c r="G3551" s="803">
        <v>80.78</v>
      </c>
      <c r="H3551" t="b">
        <f t="shared" si="111"/>
        <v>1</v>
      </c>
    </row>
    <row r="3552" spans="1:8" x14ac:dyDescent="0.25">
      <c r="A3552" s="6">
        <v>40304</v>
      </c>
      <c r="B3552" s="9" t="s">
        <v>22561</v>
      </c>
      <c r="C3552" s="6" t="s">
        <v>19044</v>
      </c>
      <c r="D3552" s="11">
        <f t="shared" si="110"/>
        <v>21.22</v>
      </c>
      <c r="F3552" s="802">
        <v>21.22</v>
      </c>
      <c r="G3552" s="802">
        <v>21.22</v>
      </c>
      <c r="H3552" t="b">
        <f t="shared" si="111"/>
        <v>1</v>
      </c>
    </row>
    <row r="3553" spans="1:8" x14ac:dyDescent="0.25">
      <c r="A3553" s="4">
        <v>5065</v>
      </c>
      <c r="B3553" s="8" t="s">
        <v>22562</v>
      </c>
      <c r="C3553" s="4" t="s">
        <v>19044</v>
      </c>
      <c r="D3553" s="11">
        <f t="shared" si="110"/>
        <v>32.700000000000003</v>
      </c>
      <c r="F3553" s="803">
        <v>32.700000000000003</v>
      </c>
      <c r="G3553" s="803">
        <v>32.700000000000003</v>
      </c>
      <c r="H3553" t="b">
        <f t="shared" si="111"/>
        <v>1</v>
      </c>
    </row>
    <row r="3554" spans="1:8" x14ac:dyDescent="0.25">
      <c r="A3554" s="6">
        <v>5072</v>
      </c>
      <c r="B3554" s="9" t="s">
        <v>22563</v>
      </c>
      <c r="C3554" s="6" t="s">
        <v>19044</v>
      </c>
      <c r="D3554" s="11">
        <f t="shared" si="110"/>
        <v>30.25</v>
      </c>
      <c r="F3554" s="802">
        <v>30.25</v>
      </c>
      <c r="G3554" s="802">
        <v>30.25</v>
      </c>
      <c r="H3554" t="b">
        <f t="shared" si="111"/>
        <v>1</v>
      </c>
    </row>
    <row r="3555" spans="1:8" x14ac:dyDescent="0.25">
      <c r="A3555" s="4">
        <v>5066</v>
      </c>
      <c r="B3555" s="8" t="s">
        <v>22564</v>
      </c>
      <c r="C3555" s="4" t="s">
        <v>19044</v>
      </c>
      <c r="D3555" s="11">
        <f t="shared" si="110"/>
        <v>22.65</v>
      </c>
      <c r="F3555" s="803">
        <v>22.65</v>
      </c>
      <c r="G3555" s="803">
        <v>22.65</v>
      </c>
      <c r="H3555" t="b">
        <f t="shared" si="111"/>
        <v>1</v>
      </c>
    </row>
    <row r="3556" spans="1:8" x14ac:dyDescent="0.25">
      <c r="A3556" s="6">
        <v>5063</v>
      </c>
      <c r="B3556" s="9" t="s">
        <v>22565</v>
      </c>
      <c r="C3556" s="6" t="s">
        <v>19044</v>
      </c>
      <c r="D3556" s="11">
        <f t="shared" si="110"/>
        <v>20.51</v>
      </c>
      <c r="F3556" s="802">
        <v>20.51</v>
      </c>
      <c r="G3556" s="802">
        <v>20.51</v>
      </c>
      <c r="H3556" t="b">
        <f t="shared" si="111"/>
        <v>1</v>
      </c>
    </row>
    <row r="3557" spans="1:8" x14ac:dyDescent="0.25">
      <c r="A3557" s="4">
        <v>20247</v>
      </c>
      <c r="B3557" s="8" t="s">
        <v>22566</v>
      </c>
      <c r="C3557" s="4" t="s">
        <v>19044</v>
      </c>
      <c r="D3557" s="11">
        <f t="shared" si="110"/>
        <v>19.03</v>
      </c>
      <c r="F3557" s="803">
        <v>19.03</v>
      </c>
      <c r="G3557" s="803">
        <v>19.03</v>
      </c>
      <c r="H3557" t="b">
        <f t="shared" si="111"/>
        <v>1</v>
      </c>
    </row>
    <row r="3558" spans="1:8" x14ac:dyDescent="0.25">
      <c r="A3558" s="6">
        <v>5074</v>
      </c>
      <c r="B3558" s="9" t="s">
        <v>22567</v>
      </c>
      <c r="C3558" s="6" t="s">
        <v>19044</v>
      </c>
      <c r="D3558" s="11">
        <f t="shared" si="110"/>
        <v>19.260000000000002</v>
      </c>
      <c r="F3558" s="802">
        <v>19.260000000000002</v>
      </c>
      <c r="G3558" s="802">
        <v>19.260000000000002</v>
      </c>
      <c r="H3558" t="b">
        <f t="shared" si="111"/>
        <v>1</v>
      </c>
    </row>
    <row r="3559" spans="1:8" x14ac:dyDescent="0.25">
      <c r="A3559" s="4">
        <v>5067</v>
      </c>
      <c r="B3559" s="8" t="s">
        <v>22568</v>
      </c>
      <c r="C3559" s="4" t="s">
        <v>19044</v>
      </c>
      <c r="D3559" s="11">
        <f t="shared" si="110"/>
        <v>18.32</v>
      </c>
      <c r="F3559" s="803">
        <v>18.32</v>
      </c>
      <c r="G3559" s="803">
        <v>18.32</v>
      </c>
      <c r="H3559" t="b">
        <f t="shared" si="111"/>
        <v>1</v>
      </c>
    </row>
    <row r="3560" spans="1:8" x14ac:dyDescent="0.25">
      <c r="A3560" s="6">
        <v>5078</v>
      </c>
      <c r="B3560" s="9" t="s">
        <v>22569</v>
      </c>
      <c r="C3560" s="6" t="s">
        <v>19044</v>
      </c>
      <c r="D3560" s="11">
        <f t="shared" si="110"/>
        <v>18.11</v>
      </c>
      <c r="F3560" s="802">
        <v>18.11</v>
      </c>
      <c r="G3560" s="802">
        <v>18.11</v>
      </c>
      <c r="H3560" t="b">
        <f t="shared" si="111"/>
        <v>1</v>
      </c>
    </row>
    <row r="3561" spans="1:8" x14ac:dyDescent="0.25">
      <c r="A3561" s="4">
        <v>5068</v>
      </c>
      <c r="B3561" s="8" t="s">
        <v>22570</v>
      </c>
      <c r="C3561" s="4" t="s">
        <v>19044</v>
      </c>
      <c r="D3561" s="11">
        <f t="shared" si="110"/>
        <v>17.190000000000001</v>
      </c>
      <c r="F3561" s="803">
        <v>17.190000000000001</v>
      </c>
      <c r="G3561" s="803">
        <v>17.190000000000001</v>
      </c>
      <c r="H3561" t="b">
        <f t="shared" si="111"/>
        <v>1</v>
      </c>
    </row>
    <row r="3562" spans="1:8" x14ac:dyDescent="0.25">
      <c r="A3562" s="6">
        <v>5073</v>
      </c>
      <c r="B3562" s="9" t="s">
        <v>22571</v>
      </c>
      <c r="C3562" s="6" t="s">
        <v>19044</v>
      </c>
      <c r="D3562" s="11">
        <f t="shared" si="110"/>
        <v>17.52</v>
      </c>
      <c r="F3562" s="802">
        <v>17.52</v>
      </c>
      <c r="G3562" s="802">
        <v>17.52</v>
      </c>
      <c r="H3562" t="b">
        <f t="shared" si="111"/>
        <v>1</v>
      </c>
    </row>
    <row r="3563" spans="1:8" x14ac:dyDescent="0.25">
      <c r="A3563" s="4">
        <v>5069</v>
      </c>
      <c r="B3563" s="8" t="s">
        <v>22572</v>
      </c>
      <c r="C3563" s="4" t="s">
        <v>19044</v>
      </c>
      <c r="D3563" s="11">
        <f t="shared" si="110"/>
        <v>17.52</v>
      </c>
      <c r="F3563" s="803">
        <v>17.52</v>
      </c>
      <c r="G3563" s="803">
        <v>17.52</v>
      </c>
      <c r="H3563" t="b">
        <f t="shared" si="111"/>
        <v>1</v>
      </c>
    </row>
    <row r="3564" spans="1:8" x14ac:dyDescent="0.25">
      <c r="A3564" s="6">
        <v>5070</v>
      </c>
      <c r="B3564" s="9" t="s">
        <v>22573</v>
      </c>
      <c r="C3564" s="6" t="s">
        <v>19044</v>
      </c>
      <c r="D3564" s="11">
        <f t="shared" si="110"/>
        <v>17.71</v>
      </c>
      <c r="F3564" s="802">
        <v>17.71</v>
      </c>
      <c r="G3564" s="802">
        <v>17.71</v>
      </c>
      <c r="H3564" t="b">
        <f t="shared" si="111"/>
        <v>1</v>
      </c>
    </row>
    <row r="3565" spans="1:8" x14ac:dyDescent="0.25">
      <c r="A3565" s="4">
        <v>5071</v>
      </c>
      <c r="B3565" s="8" t="s">
        <v>22574</v>
      </c>
      <c r="C3565" s="4" t="s">
        <v>19044</v>
      </c>
      <c r="D3565" s="11">
        <f t="shared" si="110"/>
        <v>17.190000000000001</v>
      </c>
      <c r="F3565" s="803">
        <v>17.190000000000001</v>
      </c>
      <c r="G3565" s="803">
        <v>17.190000000000001</v>
      </c>
      <c r="H3565" t="b">
        <f t="shared" si="111"/>
        <v>1</v>
      </c>
    </row>
    <row r="3566" spans="1:8" x14ac:dyDescent="0.25">
      <c r="A3566" s="6">
        <v>5061</v>
      </c>
      <c r="B3566" s="9" t="s">
        <v>22575</v>
      </c>
      <c r="C3566" s="6" t="s">
        <v>19044</v>
      </c>
      <c r="D3566" s="11">
        <f t="shared" si="110"/>
        <v>16.899999999999999</v>
      </c>
      <c r="F3566" s="802">
        <v>16.899999999999999</v>
      </c>
      <c r="G3566" s="802">
        <v>16.899999999999999</v>
      </c>
      <c r="H3566" t="b">
        <f t="shared" si="111"/>
        <v>1</v>
      </c>
    </row>
    <row r="3567" spans="1:8" x14ac:dyDescent="0.25">
      <c r="A3567" s="4">
        <v>5075</v>
      </c>
      <c r="B3567" s="8" t="s">
        <v>22576</v>
      </c>
      <c r="C3567" s="4" t="s">
        <v>19044</v>
      </c>
      <c r="D3567" s="11">
        <f t="shared" si="110"/>
        <v>17.190000000000001</v>
      </c>
      <c r="F3567" s="803">
        <v>17.190000000000001</v>
      </c>
      <c r="G3567" s="803">
        <v>17.190000000000001</v>
      </c>
      <c r="H3567" t="b">
        <f t="shared" si="111"/>
        <v>1</v>
      </c>
    </row>
    <row r="3568" spans="1:8" x14ac:dyDescent="0.25">
      <c r="A3568" s="6">
        <v>39027</v>
      </c>
      <c r="B3568" s="9" t="s">
        <v>22577</v>
      </c>
      <c r="C3568" s="6" t="s">
        <v>19044</v>
      </c>
      <c r="D3568" s="11">
        <f t="shared" si="110"/>
        <v>17.170000000000002</v>
      </c>
      <c r="F3568" s="802">
        <v>17.170000000000002</v>
      </c>
      <c r="G3568" s="802">
        <v>17.170000000000002</v>
      </c>
      <c r="H3568" t="b">
        <f t="shared" si="111"/>
        <v>1</v>
      </c>
    </row>
    <row r="3569" spans="1:8" x14ac:dyDescent="0.25">
      <c r="A3569" s="4">
        <v>5062</v>
      </c>
      <c r="B3569" s="8" t="s">
        <v>22578</v>
      </c>
      <c r="C3569" s="4" t="s">
        <v>19044</v>
      </c>
      <c r="D3569" s="11">
        <f t="shared" si="110"/>
        <v>17.420000000000002</v>
      </c>
      <c r="F3569" s="803">
        <v>17.420000000000002</v>
      </c>
      <c r="G3569" s="803">
        <v>17.420000000000002</v>
      </c>
      <c r="H3569" t="b">
        <f t="shared" si="111"/>
        <v>1</v>
      </c>
    </row>
    <row r="3570" spans="1:8" x14ac:dyDescent="0.25">
      <c r="A3570" s="6">
        <v>40568</v>
      </c>
      <c r="B3570" s="9" t="s">
        <v>22579</v>
      </c>
      <c r="C3570" s="6" t="s">
        <v>19044</v>
      </c>
      <c r="D3570" s="11">
        <f t="shared" si="110"/>
        <v>17.32</v>
      </c>
      <c r="F3570" s="802">
        <v>17.32</v>
      </c>
      <c r="G3570" s="802">
        <v>17.32</v>
      </c>
      <c r="H3570" t="b">
        <f t="shared" si="111"/>
        <v>1</v>
      </c>
    </row>
    <row r="3571" spans="1:8" x14ac:dyDescent="0.25">
      <c r="A3571" s="4">
        <v>39026</v>
      </c>
      <c r="B3571" s="8" t="s">
        <v>22580</v>
      </c>
      <c r="C3571" s="4" t="s">
        <v>19044</v>
      </c>
      <c r="D3571" s="11">
        <f t="shared" si="110"/>
        <v>19.329999999999998</v>
      </c>
      <c r="F3571" s="803">
        <v>19.329999999999998</v>
      </c>
      <c r="G3571" s="803">
        <v>19.329999999999998</v>
      </c>
      <c r="H3571" t="b">
        <f t="shared" si="111"/>
        <v>1</v>
      </c>
    </row>
    <row r="3572" spans="1:8" ht="30" x14ac:dyDescent="0.25">
      <c r="A3572" s="6">
        <v>42431</v>
      </c>
      <c r="B3572" s="9" t="s">
        <v>22581</v>
      </c>
      <c r="C3572" s="6" t="s">
        <v>18997</v>
      </c>
      <c r="D3572" s="11">
        <f t="shared" si="110"/>
        <v>3957.85</v>
      </c>
      <c r="F3572" s="802">
        <v>3957.85</v>
      </c>
      <c r="G3572" s="802">
        <v>3957.85</v>
      </c>
      <c r="H3572" t="b">
        <f t="shared" si="111"/>
        <v>1</v>
      </c>
    </row>
    <row r="3573" spans="1:8" x14ac:dyDescent="0.25">
      <c r="A3573" s="4">
        <v>44074</v>
      </c>
      <c r="B3573" s="8" t="s">
        <v>22582</v>
      </c>
      <c r="C3573" s="4" t="s">
        <v>19046</v>
      </c>
      <c r="D3573" s="11">
        <f t="shared" si="110"/>
        <v>565.53</v>
      </c>
      <c r="F3573" s="803">
        <v>565.53</v>
      </c>
      <c r="G3573" s="803">
        <v>565.53</v>
      </c>
      <c r="H3573" t="b">
        <f t="shared" si="111"/>
        <v>1</v>
      </c>
    </row>
    <row r="3574" spans="1:8" x14ac:dyDescent="0.25">
      <c r="A3574" s="6">
        <v>44072</v>
      </c>
      <c r="B3574" s="9" t="s">
        <v>22583</v>
      </c>
      <c r="C3574" s="6" t="s">
        <v>19046</v>
      </c>
      <c r="D3574" s="11">
        <f t="shared" si="110"/>
        <v>104.4</v>
      </c>
      <c r="F3574" s="802">
        <v>104.4</v>
      </c>
      <c r="G3574" s="802">
        <v>104.4</v>
      </c>
      <c r="H3574" t="b">
        <f t="shared" si="111"/>
        <v>1</v>
      </c>
    </row>
    <row r="3575" spans="1:8" x14ac:dyDescent="0.25">
      <c r="A3575" s="4">
        <v>511</v>
      </c>
      <c r="B3575" s="8" t="s">
        <v>22584</v>
      </c>
      <c r="C3575" s="4" t="s">
        <v>19046</v>
      </c>
      <c r="D3575" s="11">
        <f t="shared" si="110"/>
        <v>32.450000000000003</v>
      </c>
      <c r="F3575" s="803">
        <v>32.450000000000003</v>
      </c>
      <c r="G3575" s="803">
        <v>32.450000000000003</v>
      </c>
      <c r="H3575" t="b">
        <f t="shared" si="111"/>
        <v>1</v>
      </c>
    </row>
    <row r="3576" spans="1:8" x14ac:dyDescent="0.25">
      <c r="A3576" s="6">
        <v>37540</v>
      </c>
      <c r="B3576" s="9" t="s">
        <v>22585</v>
      </c>
      <c r="C3576" s="6" t="s">
        <v>18997</v>
      </c>
      <c r="D3576" s="11">
        <f t="shared" si="110"/>
        <v>86010.66</v>
      </c>
      <c r="F3576" s="802">
        <v>86010.66</v>
      </c>
      <c r="G3576" s="802">
        <v>86010.66</v>
      </c>
      <c r="H3576" t="b">
        <f t="shared" si="111"/>
        <v>1</v>
      </c>
    </row>
    <row r="3577" spans="1:8" x14ac:dyDescent="0.25">
      <c r="A3577" s="4">
        <v>37548</v>
      </c>
      <c r="B3577" s="8" t="s">
        <v>22586</v>
      </c>
      <c r="C3577" s="4" t="s">
        <v>18997</v>
      </c>
      <c r="D3577" s="11">
        <f t="shared" si="110"/>
        <v>114006.7</v>
      </c>
      <c r="F3577" s="803">
        <v>114006.7</v>
      </c>
      <c r="G3577" s="803">
        <v>114006.7</v>
      </c>
      <c r="H3577" t="b">
        <f t="shared" si="111"/>
        <v>1</v>
      </c>
    </row>
    <row r="3578" spans="1:8" ht="30" x14ac:dyDescent="0.25">
      <c r="A3578" s="6">
        <v>39828</v>
      </c>
      <c r="B3578" s="9" t="s">
        <v>22587</v>
      </c>
      <c r="C3578" s="6" t="s">
        <v>18997</v>
      </c>
      <c r="D3578" s="11">
        <f t="shared" si="110"/>
        <v>683.93</v>
      </c>
      <c r="F3578" s="802">
        <v>683.93</v>
      </c>
      <c r="G3578" s="802">
        <v>683.93</v>
      </c>
      <c r="H3578" t="b">
        <f t="shared" si="111"/>
        <v>1</v>
      </c>
    </row>
    <row r="3579" spans="1:8" x14ac:dyDescent="0.25">
      <c r="A3579" s="4">
        <v>38392</v>
      </c>
      <c r="B3579" s="8" t="s">
        <v>22588</v>
      </c>
      <c r="C3579" s="4" t="s">
        <v>18997</v>
      </c>
      <c r="D3579" s="11">
        <f t="shared" si="110"/>
        <v>71.400000000000006</v>
      </c>
      <c r="F3579" s="803">
        <v>71.400000000000006</v>
      </c>
      <c r="G3579" s="803">
        <v>71.400000000000006</v>
      </c>
      <c r="H3579" t="b">
        <f t="shared" si="111"/>
        <v>1</v>
      </c>
    </row>
    <row r="3580" spans="1:8" x14ac:dyDescent="0.25">
      <c r="A3580" s="6">
        <v>11735</v>
      </c>
      <c r="B3580" s="9" t="s">
        <v>22589</v>
      </c>
      <c r="C3580" s="6" t="s">
        <v>18997</v>
      </c>
      <c r="D3580" s="11">
        <f t="shared" si="110"/>
        <v>9.0399999999999991</v>
      </c>
      <c r="F3580" s="802">
        <v>9.0399999999999991</v>
      </c>
      <c r="G3580" s="802">
        <v>9.0399999999999991</v>
      </c>
      <c r="H3580" t="b">
        <f t="shared" si="111"/>
        <v>1</v>
      </c>
    </row>
    <row r="3581" spans="1:8" x14ac:dyDescent="0.25">
      <c r="A3581" s="4">
        <v>11737</v>
      </c>
      <c r="B3581" s="8" t="s">
        <v>22590</v>
      </c>
      <c r="C3581" s="4" t="s">
        <v>18997</v>
      </c>
      <c r="D3581" s="11">
        <f t="shared" si="110"/>
        <v>12.82</v>
      </c>
      <c r="F3581" s="803">
        <v>12.82</v>
      </c>
      <c r="G3581" s="803">
        <v>12.82</v>
      </c>
      <c r="H3581" t="b">
        <f t="shared" si="111"/>
        <v>1</v>
      </c>
    </row>
    <row r="3582" spans="1:8" x14ac:dyDescent="0.25">
      <c r="A3582" s="6">
        <v>11738</v>
      </c>
      <c r="B3582" s="9" t="s">
        <v>22591</v>
      </c>
      <c r="C3582" s="6" t="s">
        <v>18997</v>
      </c>
      <c r="D3582" s="11">
        <f t="shared" si="110"/>
        <v>16.16</v>
      </c>
      <c r="F3582" s="802">
        <v>16.16</v>
      </c>
      <c r="G3582" s="802">
        <v>16.16</v>
      </c>
      <c r="H3582" t="b">
        <f t="shared" si="111"/>
        <v>1</v>
      </c>
    </row>
    <row r="3583" spans="1:8" x14ac:dyDescent="0.25">
      <c r="A3583" s="4">
        <v>36143</v>
      </c>
      <c r="B3583" s="8" t="s">
        <v>22592</v>
      </c>
      <c r="C3583" s="4" t="s">
        <v>18997</v>
      </c>
      <c r="D3583" s="11">
        <f t="shared" si="110"/>
        <v>32.590000000000003</v>
      </c>
      <c r="F3583" s="803">
        <v>32.590000000000003</v>
      </c>
      <c r="G3583" s="803">
        <v>32.590000000000003</v>
      </c>
      <c r="H3583" t="b">
        <f t="shared" si="111"/>
        <v>1</v>
      </c>
    </row>
    <row r="3584" spans="1:8" x14ac:dyDescent="0.25">
      <c r="A3584" s="6">
        <v>36142</v>
      </c>
      <c r="B3584" s="9" t="s">
        <v>22593</v>
      </c>
      <c r="C3584" s="6" t="s">
        <v>18997</v>
      </c>
      <c r="D3584" s="11">
        <f t="shared" si="110"/>
        <v>2.38</v>
      </c>
      <c r="F3584" s="802">
        <v>2.38</v>
      </c>
      <c r="G3584" s="802">
        <v>2.38</v>
      </c>
      <c r="H3584" t="b">
        <f t="shared" si="111"/>
        <v>1</v>
      </c>
    </row>
    <row r="3585" spans="1:8" x14ac:dyDescent="0.25">
      <c r="A3585" s="4">
        <v>36146</v>
      </c>
      <c r="B3585" s="8" t="s">
        <v>22594</v>
      </c>
      <c r="C3585" s="4" t="s">
        <v>18997</v>
      </c>
      <c r="D3585" s="11">
        <f t="shared" si="110"/>
        <v>270.3</v>
      </c>
      <c r="F3585" s="803">
        <v>270.3</v>
      </c>
      <c r="G3585" s="803">
        <v>270.3</v>
      </c>
      <c r="H3585" t="b">
        <f t="shared" si="111"/>
        <v>1</v>
      </c>
    </row>
    <row r="3586" spans="1:8" x14ac:dyDescent="0.25">
      <c r="A3586" s="6">
        <v>39015</v>
      </c>
      <c r="B3586" s="9" t="s">
        <v>22595</v>
      </c>
      <c r="C3586" s="6" t="s">
        <v>18997</v>
      </c>
      <c r="D3586" s="11">
        <f t="shared" si="110"/>
        <v>0.97</v>
      </c>
      <c r="F3586" s="802">
        <v>0.97</v>
      </c>
      <c r="G3586" s="802">
        <v>0.97</v>
      </c>
      <c r="H3586" t="b">
        <f t="shared" si="111"/>
        <v>1</v>
      </c>
    </row>
    <row r="3587" spans="1:8" x14ac:dyDescent="0.25">
      <c r="A3587" s="4">
        <v>38377</v>
      </c>
      <c r="B3587" s="8" t="s">
        <v>22596</v>
      </c>
      <c r="C3587" s="4" t="s">
        <v>18997</v>
      </c>
      <c r="D3587" s="11">
        <f t="shared" ref="D3587:D3650" si="112">IF($J$2=$F$1,F3587,G3587)</f>
        <v>57.65</v>
      </c>
      <c r="F3587" s="803">
        <v>57.65</v>
      </c>
      <c r="G3587" s="803">
        <v>57.65</v>
      </c>
      <c r="H3587" t="b">
        <f t="shared" ref="H3587:H3650" si="113">F3587=G3587</f>
        <v>1</v>
      </c>
    </row>
    <row r="3588" spans="1:8" x14ac:dyDescent="0.25">
      <c r="A3588" s="6">
        <v>38376</v>
      </c>
      <c r="B3588" s="9" t="s">
        <v>22597</v>
      </c>
      <c r="C3588" s="6" t="s">
        <v>18997</v>
      </c>
      <c r="D3588" s="11">
        <f t="shared" si="112"/>
        <v>65.73</v>
      </c>
      <c r="F3588" s="802">
        <v>65.73</v>
      </c>
      <c r="G3588" s="802">
        <v>65.73</v>
      </c>
      <c r="H3588" t="b">
        <f t="shared" si="113"/>
        <v>1</v>
      </c>
    </row>
    <row r="3589" spans="1:8" x14ac:dyDescent="0.25">
      <c r="A3589" s="4">
        <v>38116</v>
      </c>
      <c r="B3589" s="8" t="s">
        <v>22598</v>
      </c>
      <c r="C3589" s="4" t="s">
        <v>18997</v>
      </c>
      <c r="D3589" s="11">
        <f t="shared" si="112"/>
        <v>5.3</v>
      </c>
      <c r="F3589" s="803">
        <v>5.3</v>
      </c>
      <c r="G3589" s="803">
        <v>5.3</v>
      </c>
      <c r="H3589" t="b">
        <f t="shared" si="113"/>
        <v>1</v>
      </c>
    </row>
    <row r="3590" spans="1:8" x14ac:dyDescent="0.25">
      <c r="A3590" s="6">
        <v>38066</v>
      </c>
      <c r="B3590" s="9" t="s">
        <v>22599</v>
      </c>
      <c r="C3590" s="6" t="s">
        <v>18997</v>
      </c>
      <c r="D3590" s="11">
        <f t="shared" si="112"/>
        <v>8.75</v>
      </c>
      <c r="F3590" s="802">
        <v>8.75</v>
      </c>
      <c r="G3590" s="802">
        <v>8.75</v>
      </c>
      <c r="H3590" t="b">
        <f t="shared" si="113"/>
        <v>1</v>
      </c>
    </row>
    <row r="3591" spans="1:8" x14ac:dyDescent="0.25">
      <c r="A3591" s="4">
        <v>38117</v>
      </c>
      <c r="B3591" s="8" t="s">
        <v>22600</v>
      </c>
      <c r="C3591" s="4" t="s">
        <v>18997</v>
      </c>
      <c r="D3591" s="11">
        <f t="shared" si="112"/>
        <v>9.02</v>
      </c>
      <c r="F3591" s="803">
        <v>9.02</v>
      </c>
      <c r="G3591" s="803">
        <v>9.02</v>
      </c>
      <c r="H3591" t="b">
        <f t="shared" si="113"/>
        <v>1</v>
      </c>
    </row>
    <row r="3592" spans="1:8" x14ac:dyDescent="0.25">
      <c r="A3592" s="6">
        <v>38067</v>
      </c>
      <c r="B3592" s="9" t="s">
        <v>22601</v>
      </c>
      <c r="C3592" s="6" t="s">
        <v>18997</v>
      </c>
      <c r="D3592" s="11">
        <f t="shared" si="112"/>
        <v>12.32</v>
      </c>
      <c r="F3592" s="802">
        <v>12.32</v>
      </c>
      <c r="G3592" s="802">
        <v>12.32</v>
      </c>
      <c r="H3592" t="b">
        <f t="shared" si="113"/>
        <v>1</v>
      </c>
    </row>
    <row r="3593" spans="1:8" ht="30" x14ac:dyDescent="0.25">
      <c r="A3593" s="4">
        <v>11522</v>
      </c>
      <c r="B3593" s="8" t="s">
        <v>22602</v>
      </c>
      <c r="C3593" s="4" t="s">
        <v>18997</v>
      </c>
      <c r="D3593" s="11">
        <f t="shared" si="112"/>
        <v>14.88</v>
      </c>
      <c r="F3593" s="803">
        <v>14.88</v>
      </c>
      <c r="G3593" s="803">
        <v>14.88</v>
      </c>
      <c r="H3593" t="b">
        <f t="shared" si="113"/>
        <v>1</v>
      </c>
    </row>
    <row r="3594" spans="1:8" ht="30" x14ac:dyDescent="0.25">
      <c r="A3594" s="6">
        <v>43600</v>
      </c>
      <c r="B3594" s="9" t="s">
        <v>22603</v>
      </c>
      <c r="C3594" s="6" t="s">
        <v>18997</v>
      </c>
      <c r="D3594" s="11">
        <f t="shared" si="112"/>
        <v>59.61</v>
      </c>
      <c r="F3594" s="802">
        <v>59.61</v>
      </c>
      <c r="G3594" s="802">
        <v>59.61</v>
      </c>
      <c r="H3594" t="b">
        <f t="shared" si="113"/>
        <v>1</v>
      </c>
    </row>
    <row r="3595" spans="1:8" ht="30" x14ac:dyDescent="0.25">
      <c r="A3595" s="4">
        <v>5080</v>
      </c>
      <c r="B3595" s="8" t="s">
        <v>22604</v>
      </c>
      <c r="C3595" s="4" t="s">
        <v>18997</v>
      </c>
      <c r="D3595" s="11">
        <f t="shared" si="112"/>
        <v>23.24</v>
      </c>
      <c r="F3595" s="803">
        <v>23.24</v>
      </c>
      <c r="G3595" s="803">
        <v>23.24</v>
      </c>
      <c r="H3595" t="b">
        <f t="shared" si="113"/>
        <v>1</v>
      </c>
    </row>
    <row r="3596" spans="1:8" x14ac:dyDescent="0.25">
      <c r="A3596" s="6">
        <v>38168</v>
      </c>
      <c r="B3596" s="9" t="s">
        <v>22605</v>
      </c>
      <c r="C3596" s="6" t="s">
        <v>18997</v>
      </c>
      <c r="D3596" s="11">
        <f t="shared" si="112"/>
        <v>162.29</v>
      </c>
      <c r="F3596" s="802">
        <v>162.29</v>
      </c>
      <c r="G3596" s="802">
        <v>162.29</v>
      </c>
      <c r="H3596" t="b">
        <f t="shared" si="113"/>
        <v>1</v>
      </c>
    </row>
    <row r="3597" spans="1:8" x14ac:dyDescent="0.25">
      <c r="A3597" s="4">
        <v>43601</v>
      </c>
      <c r="B3597" s="8" t="s">
        <v>22606</v>
      </c>
      <c r="C3597" s="4" t="s">
        <v>18997</v>
      </c>
      <c r="D3597" s="11">
        <f t="shared" si="112"/>
        <v>81.14</v>
      </c>
      <c r="F3597" s="803">
        <v>81.14</v>
      </c>
      <c r="G3597" s="803">
        <v>81.14</v>
      </c>
      <c r="H3597" t="b">
        <f t="shared" si="113"/>
        <v>1</v>
      </c>
    </row>
    <row r="3598" spans="1:8" ht="30" x14ac:dyDescent="0.25">
      <c r="A3598" s="6">
        <v>13393</v>
      </c>
      <c r="B3598" s="9" t="s">
        <v>22607</v>
      </c>
      <c r="C3598" s="6" t="s">
        <v>18997</v>
      </c>
      <c r="D3598" s="11">
        <f t="shared" si="112"/>
        <v>444.5</v>
      </c>
      <c r="F3598" s="802">
        <v>444.5</v>
      </c>
      <c r="G3598" s="802">
        <v>444.5</v>
      </c>
      <c r="H3598" t="b">
        <f t="shared" si="113"/>
        <v>1</v>
      </c>
    </row>
    <row r="3599" spans="1:8" ht="30" x14ac:dyDescent="0.25">
      <c r="A3599" s="4">
        <v>13395</v>
      </c>
      <c r="B3599" s="8" t="s">
        <v>22608</v>
      </c>
      <c r="C3599" s="4" t="s">
        <v>18997</v>
      </c>
      <c r="D3599" s="11">
        <f t="shared" si="112"/>
        <v>622.91999999999996</v>
      </c>
      <c r="F3599" s="803">
        <v>622.91999999999996</v>
      </c>
      <c r="G3599" s="803">
        <v>622.91999999999996</v>
      </c>
      <c r="H3599" t="b">
        <f t="shared" si="113"/>
        <v>1</v>
      </c>
    </row>
    <row r="3600" spans="1:8" ht="30" x14ac:dyDescent="0.25">
      <c r="A3600" s="6">
        <v>12039</v>
      </c>
      <c r="B3600" s="9" t="s">
        <v>22609</v>
      </c>
      <c r="C3600" s="6" t="s">
        <v>18997</v>
      </c>
      <c r="D3600" s="11">
        <f t="shared" si="112"/>
        <v>654.63</v>
      </c>
      <c r="F3600" s="802">
        <v>654.63</v>
      </c>
      <c r="G3600" s="802">
        <v>654.63</v>
      </c>
      <c r="H3600" t="b">
        <f t="shared" si="113"/>
        <v>1</v>
      </c>
    </row>
    <row r="3601" spans="1:8" ht="30" x14ac:dyDescent="0.25">
      <c r="A3601" s="4">
        <v>13396</v>
      </c>
      <c r="B3601" s="8" t="s">
        <v>22610</v>
      </c>
      <c r="C3601" s="4" t="s">
        <v>18997</v>
      </c>
      <c r="D3601" s="11">
        <f t="shared" si="112"/>
        <v>919.38</v>
      </c>
      <c r="F3601" s="803">
        <v>919.38</v>
      </c>
      <c r="G3601" s="803">
        <v>919.38</v>
      </c>
      <c r="H3601" t="b">
        <f t="shared" si="113"/>
        <v>1</v>
      </c>
    </row>
    <row r="3602" spans="1:8" ht="30" x14ac:dyDescent="0.25">
      <c r="A3602" s="6">
        <v>12041</v>
      </c>
      <c r="B3602" s="9" t="s">
        <v>22611</v>
      </c>
      <c r="C3602" s="6" t="s">
        <v>18997</v>
      </c>
      <c r="D3602" s="11">
        <f t="shared" si="112"/>
        <v>750.73</v>
      </c>
      <c r="F3602" s="802">
        <v>750.73</v>
      </c>
      <c r="G3602" s="802">
        <v>750.73</v>
      </c>
      <c r="H3602" t="b">
        <f t="shared" si="113"/>
        <v>1</v>
      </c>
    </row>
    <row r="3603" spans="1:8" ht="30" x14ac:dyDescent="0.25">
      <c r="A3603" s="4">
        <v>12043</v>
      </c>
      <c r="B3603" s="8" t="s">
        <v>22612</v>
      </c>
      <c r="C3603" s="4" t="s">
        <v>18997</v>
      </c>
      <c r="D3603" s="11">
        <f t="shared" si="112"/>
        <v>1585.05</v>
      </c>
      <c r="F3603" s="803">
        <v>1585.05</v>
      </c>
      <c r="G3603" s="803">
        <v>1585.05</v>
      </c>
      <c r="H3603" t="b">
        <f t="shared" si="113"/>
        <v>1</v>
      </c>
    </row>
    <row r="3604" spans="1:8" ht="30" x14ac:dyDescent="0.25">
      <c r="A3604" s="6">
        <v>39762</v>
      </c>
      <c r="B3604" s="9" t="s">
        <v>22613</v>
      </c>
      <c r="C3604" s="6" t="s">
        <v>18997</v>
      </c>
      <c r="D3604" s="11">
        <f t="shared" si="112"/>
        <v>754.53</v>
      </c>
      <c r="F3604" s="802">
        <v>754.53</v>
      </c>
      <c r="G3604" s="802">
        <v>754.53</v>
      </c>
      <c r="H3604" t="b">
        <f t="shared" si="113"/>
        <v>1</v>
      </c>
    </row>
    <row r="3605" spans="1:8" ht="30" x14ac:dyDescent="0.25">
      <c r="A3605" s="4">
        <v>12042</v>
      </c>
      <c r="B3605" s="8" t="s">
        <v>22614</v>
      </c>
      <c r="C3605" s="4" t="s">
        <v>18997</v>
      </c>
      <c r="D3605" s="11">
        <f t="shared" si="112"/>
        <v>1101.58</v>
      </c>
      <c r="F3605" s="803">
        <v>1101.58</v>
      </c>
      <c r="G3605" s="803">
        <v>1101.58</v>
      </c>
      <c r="H3605" t="b">
        <f t="shared" si="113"/>
        <v>1</v>
      </c>
    </row>
    <row r="3606" spans="1:8" ht="30" x14ac:dyDescent="0.25">
      <c r="A3606" s="6">
        <v>39763</v>
      </c>
      <c r="B3606" s="9" t="s">
        <v>22615</v>
      </c>
      <c r="C3606" s="6" t="s">
        <v>18997</v>
      </c>
      <c r="D3606" s="11">
        <f t="shared" si="112"/>
        <v>1289.26</v>
      </c>
      <c r="F3606" s="802">
        <v>1289.26</v>
      </c>
      <c r="G3606" s="802">
        <v>1289.26</v>
      </c>
      <c r="H3606" t="b">
        <f t="shared" si="113"/>
        <v>1</v>
      </c>
    </row>
    <row r="3607" spans="1:8" ht="30" x14ac:dyDescent="0.25">
      <c r="A3607" s="4">
        <v>39760</v>
      </c>
      <c r="B3607" s="8" t="s">
        <v>22616</v>
      </c>
      <c r="C3607" s="4" t="s">
        <v>18997</v>
      </c>
      <c r="D3607" s="11">
        <f t="shared" si="112"/>
        <v>1285.02</v>
      </c>
      <c r="F3607" s="803">
        <v>1285.02</v>
      </c>
      <c r="G3607" s="803">
        <v>1285.02</v>
      </c>
      <c r="H3607" t="b">
        <f t="shared" si="113"/>
        <v>1</v>
      </c>
    </row>
    <row r="3608" spans="1:8" ht="30" x14ac:dyDescent="0.25">
      <c r="A3608" s="6">
        <v>39756</v>
      </c>
      <c r="B3608" s="9" t="s">
        <v>22617</v>
      </c>
      <c r="C3608" s="6" t="s">
        <v>18997</v>
      </c>
      <c r="D3608" s="11">
        <f t="shared" si="112"/>
        <v>461.4</v>
      </c>
      <c r="F3608" s="802">
        <v>461.4</v>
      </c>
      <c r="G3608" s="802">
        <v>461.4</v>
      </c>
      <c r="H3608" t="b">
        <f t="shared" si="113"/>
        <v>1</v>
      </c>
    </row>
    <row r="3609" spans="1:8" ht="30" x14ac:dyDescent="0.25">
      <c r="A3609" s="4">
        <v>12038</v>
      </c>
      <c r="B3609" s="8" t="s">
        <v>22618</v>
      </c>
      <c r="C3609" s="4" t="s">
        <v>18997</v>
      </c>
      <c r="D3609" s="11">
        <f t="shared" si="112"/>
        <v>576.53</v>
      </c>
      <c r="F3609" s="803">
        <v>576.53</v>
      </c>
      <c r="G3609" s="803">
        <v>576.53</v>
      </c>
      <c r="H3609" t="b">
        <f t="shared" si="113"/>
        <v>1</v>
      </c>
    </row>
    <row r="3610" spans="1:8" ht="30" x14ac:dyDescent="0.25">
      <c r="A3610" s="6">
        <v>39757</v>
      </c>
      <c r="B3610" s="9" t="s">
        <v>22619</v>
      </c>
      <c r="C3610" s="6" t="s">
        <v>18997</v>
      </c>
      <c r="D3610" s="11">
        <f t="shared" si="112"/>
        <v>533.11</v>
      </c>
      <c r="F3610" s="802">
        <v>533.11</v>
      </c>
      <c r="G3610" s="802">
        <v>533.11</v>
      </c>
      <c r="H3610" t="b">
        <f t="shared" si="113"/>
        <v>1</v>
      </c>
    </row>
    <row r="3611" spans="1:8" ht="30" x14ac:dyDescent="0.25">
      <c r="A3611" s="4">
        <v>39758</v>
      </c>
      <c r="B3611" s="8" t="s">
        <v>22620</v>
      </c>
      <c r="C3611" s="4" t="s">
        <v>18997</v>
      </c>
      <c r="D3611" s="11">
        <f t="shared" si="112"/>
        <v>776.94</v>
      </c>
      <c r="F3611" s="803">
        <v>776.94</v>
      </c>
      <c r="G3611" s="803">
        <v>776.94</v>
      </c>
      <c r="H3611" t="b">
        <f t="shared" si="113"/>
        <v>1</v>
      </c>
    </row>
    <row r="3612" spans="1:8" ht="30" x14ac:dyDescent="0.25">
      <c r="A3612" s="6">
        <v>39759</v>
      </c>
      <c r="B3612" s="9" t="s">
        <v>22621</v>
      </c>
      <c r="C3612" s="6" t="s">
        <v>18997</v>
      </c>
      <c r="D3612" s="11">
        <f t="shared" si="112"/>
        <v>959.52</v>
      </c>
      <c r="F3612" s="802">
        <v>959.52</v>
      </c>
      <c r="G3612" s="802">
        <v>959.52</v>
      </c>
      <c r="H3612" t="b">
        <f t="shared" si="113"/>
        <v>1</v>
      </c>
    </row>
    <row r="3613" spans="1:8" ht="30" x14ac:dyDescent="0.25">
      <c r="A3613" s="4">
        <v>39761</v>
      </c>
      <c r="B3613" s="8" t="s">
        <v>22622</v>
      </c>
      <c r="C3613" s="4" t="s">
        <v>18997</v>
      </c>
      <c r="D3613" s="11">
        <f t="shared" si="112"/>
        <v>1153.3699999999999</v>
      </c>
      <c r="F3613" s="803">
        <v>1153.3699999999999</v>
      </c>
      <c r="G3613" s="803">
        <v>1153.3699999999999</v>
      </c>
      <c r="H3613" t="b">
        <f t="shared" si="113"/>
        <v>1</v>
      </c>
    </row>
    <row r="3614" spans="1:8" ht="30" x14ac:dyDescent="0.25">
      <c r="A3614" s="6">
        <v>39805</v>
      </c>
      <c r="B3614" s="9" t="s">
        <v>22623</v>
      </c>
      <c r="C3614" s="6" t="s">
        <v>18997</v>
      </c>
      <c r="D3614" s="11">
        <f t="shared" si="112"/>
        <v>156.01</v>
      </c>
      <c r="F3614" s="802">
        <v>156.01</v>
      </c>
      <c r="G3614" s="802">
        <v>156.01</v>
      </c>
      <c r="H3614" t="b">
        <f t="shared" si="113"/>
        <v>1</v>
      </c>
    </row>
    <row r="3615" spans="1:8" ht="30" x14ac:dyDescent="0.25">
      <c r="A3615" s="4">
        <v>39806</v>
      </c>
      <c r="B3615" s="8" t="s">
        <v>22624</v>
      </c>
      <c r="C3615" s="4" t="s">
        <v>18997</v>
      </c>
      <c r="D3615" s="11">
        <f t="shared" si="112"/>
        <v>289.05</v>
      </c>
      <c r="F3615" s="803">
        <v>289.05</v>
      </c>
      <c r="G3615" s="803">
        <v>289.05</v>
      </c>
      <c r="H3615" t="b">
        <f t="shared" si="113"/>
        <v>1</v>
      </c>
    </row>
    <row r="3616" spans="1:8" ht="30" x14ac:dyDescent="0.25">
      <c r="A3616" s="6">
        <v>39807</v>
      </c>
      <c r="B3616" s="9" t="s">
        <v>22625</v>
      </c>
      <c r="C3616" s="6" t="s">
        <v>18997</v>
      </c>
      <c r="D3616" s="11">
        <f t="shared" si="112"/>
        <v>626.44000000000005</v>
      </c>
      <c r="F3616" s="802">
        <v>626.44000000000005</v>
      </c>
      <c r="G3616" s="802">
        <v>626.44000000000005</v>
      </c>
      <c r="H3616" t="b">
        <f t="shared" si="113"/>
        <v>1</v>
      </c>
    </row>
    <row r="3617" spans="1:8" x14ac:dyDescent="0.25">
      <c r="A3617" s="4">
        <v>43100</v>
      </c>
      <c r="B3617" s="8" t="s">
        <v>22626</v>
      </c>
      <c r="C3617" s="4" t="s">
        <v>18997</v>
      </c>
      <c r="D3617" s="11">
        <f t="shared" si="112"/>
        <v>489.74</v>
      </c>
      <c r="F3617" s="803">
        <v>489.74</v>
      </c>
      <c r="G3617" s="803">
        <v>489.74</v>
      </c>
      <c r="H3617" t="b">
        <f t="shared" si="113"/>
        <v>1</v>
      </c>
    </row>
    <row r="3618" spans="1:8" ht="30" x14ac:dyDescent="0.25">
      <c r="A3618" s="6">
        <v>39804</v>
      </c>
      <c r="B3618" s="9" t="s">
        <v>22627</v>
      </c>
      <c r="C3618" s="6" t="s">
        <v>18997</v>
      </c>
      <c r="D3618" s="11">
        <f t="shared" si="112"/>
        <v>91.61</v>
      </c>
      <c r="F3618" s="802">
        <v>91.61</v>
      </c>
      <c r="G3618" s="802">
        <v>91.61</v>
      </c>
      <c r="H3618" t="b">
        <f t="shared" si="113"/>
        <v>1</v>
      </c>
    </row>
    <row r="3619" spans="1:8" x14ac:dyDescent="0.25">
      <c r="A3619" s="4">
        <v>39796</v>
      </c>
      <c r="B3619" s="8" t="s">
        <v>22628</v>
      </c>
      <c r="C3619" s="4" t="s">
        <v>18997</v>
      </c>
      <c r="D3619" s="11">
        <f t="shared" si="112"/>
        <v>94.88</v>
      </c>
      <c r="F3619" s="803">
        <v>94.88</v>
      </c>
      <c r="G3619" s="803">
        <v>94.88</v>
      </c>
      <c r="H3619" t="b">
        <f t="shared" si="113"/>
        <v>1</v>
      </c>
    </row>
    <row r="3620" spans="1:8" x14ac:dyDescent="0.25">
      <c r="A3620" s="6">
        <v>39797</v>
      </c>
      <c r="B3620" s="9" t="s">
        <v>22629</v>
      </c>
      <c r="C3620" s="6" t="s">
        <v>18997</v>
      </c>
      <c r="D3620" s="11">
        <f t="shared" si="112"/>
        <v>148.94999999999999</v>
      </c>
      <c r="F3620" s="802">
        <v>148.94999999999999</v>
      </c>
      <c r="G3620" s="802">
        <v>148.94999999999999</v>
      </c>
      <c r="H3620" t="b">
        <f t="shared" si="113"/>
        <v>1</v>
      </c>
    </row>
    <row r="3621" spans="1:8" x14ac:dyDescent="0.25">
      <c r="A3621" s="4">
        <v>39798</v>
      </c>
      <c r="B3621" s="8" t="s">
        <v>22630</v>
      </c>
      <c r="C3621" s="4" t="s">
        <v>18997</v>
      </c>
      <c r="D3621" s="11">
        <f t="shared" si="112"/>
        <v>255.49</v>
      </c>
      <c r="F3621" s="803">
        <v>255.49</v>
      </c>
      <c r="G3621" s="803">
        <v>255.49</v>
      </c>
      <c r="H3621" t="b">
        <f t="shared" si="113"/>
        <v>1</v>
      </c>
    </row>
    <row r="3622" spans="1:8" x14ac:dyDescent="0.25">
      <c r="A3622" s="6">
        <v>39794</v>
      </c>
      <c r="B3622" s="9" t="s">
        <v>22631</v>
      </c>
      <c r="C3622" s="6" t="s">
        <v>18997</v>
      </c>
      <c r="D3622" s="11">
        <f t="shared" si="112"/>
        <v>40.270000000000003</v>
      </c>
      <c r="F3622" s="802">
        <v>40.270000000000003</v>
      </c>
      <c r="G3622" s="802">
        <v>40.270000000000003</v>
      </c>
      <c r="H3622" t="b">
        <f t="shared" si="113"/>
        <v>1</v>
      </c>
    </row>
    <row r="3623" spans="1:8" x14ac:dyDescent="0.25">
      <c r="A3623" s="4">
        <v>39795</v>
      </c>
      <c r="B3623" s="8" t="s">
        <v>22632</v>
      </c>
      <c r="C3623" s="4" t="s">
        <v>18997</v>
      </c>
      <c r="D3623" s="11">
        <f t="shared" si="112"/>
        <v>63.63</v>
      </c>
      <c r="F3623" s="803">
        <v>63.63</v>
      </c>
      <c r="G3623" s="803">
        <v>63.63</v>
      </c>
      <c r="H3623" t="b">
        <f t="shared" si="113"/>
        <v>1</v>
      </c>
    </row>
    <row r="3624" spans="1:8" x14ac:dyDescent="0.25">
      <c r="A3624" s="6">
        <v>39799</v>
      </c>
      <c r="B3624" s="9" t="s">
        <v>22633</v>
      </c>
      <c r="C3624" s="6" t="s">
        <v>18997</v>
      </c>
      <c r="D3624" s="11">
        <f t="shared" si="112"/>
        <v>46.95</v>
      </c>
      <c r="F3624" s="802">
        <v>46.95</v>
      </c>
      <c r="G3624" s="802">
        <v>46.95</v>
      </c>
      <c r="H3624" t="b">
        <f t="shared" si="113"/>
        <v>1</v>
      </c>
    </row>
    <row r="3625" spans="1:8" x14ac:dyDescent="0.25">
      <c r="A3625" s="4">
        <v>39801</v>
      </c>
      <c r="B3625" s="8" t="s">
        <v>22634</v>
      </c>
      <c r="C3625" s="4" t="s">
        <v>18997</v>
      </c>
      <c r="D3625" s="11">
        <f t="shared" si="112"/>
        <v>134.36000000000001</v>
      </c>
      <c r="F3625" s="803">
        <v>134.36000000000001</v>
      </c>
      <c r="G3625" s="803">
        <v>134.36000000000001</v>
      </c>
      <c r="H3625" t="b">
        <f t="shared" si="113"/>
        <v>1</v>
      </c>
    </row>
    <row r="3626" spans="1:8" x14ac:dyDescent="0.25">
      <c r="A3626" s="6">
        <v>39802</v>
      </c>
      <c r="B3626" s="9" t="s">
        <v>22635</v>
      </c>
      <c r="C3626" s="6" t="s">
        <v>18997</v>
      </c>
      <c r="D3626" s="11">
        <f t="shared" si="112"/>
        <v>196.95</v>
      </c>
      <c r="F3626" s="802">
        <v>196.95</v>
      </c>
      <c r="G3626" s="802">
        <v>196.95</v>
      </c>
      <c r="H3626" t="b">
        <f t="shared" si="113"/>
        <v>1</v>
      </c>
    </row>
    <row r="3627" spans="1:8" x14ac:dyDescent="0.25">
      <c r="A3627" s="4">
        <v>39803</v>
      </c>
      <c r="B3627" s="8" t="s">
        <v>22636</v>
      </c>
      <c r="C3627" s="4" t="s">
        <v>18997</v>
      </c>
      <c r="D3627" s="11">
        <f t="shared" si="112"/>
        <v>274.75</v>
      </c>
      <c r="F3627" s="803">
        <v>274.75</v>
      </c>
      <c r="G3627" s="803">
        <v>274.75</v>
      </c>
      <c r="H3627" t="b">
        <f t="shared" si="113"/>
        <v>1</v>
      </c>
    </row>
    <row r="3628" spans="1:8" x14ac:dyDescent="0.25">
      <c r="A3628" s="6">
        <v>39800</v>
      </c>
      <c r="B3628" s="9" t="s">
        <v>22637</v>
      </c>
      <c r="C3628" s="6" t="s">
        <v>18997</v>
      </c>
      <c r="D3628" s="11">
        <f t="shared" si="112"/>
        <v>79.97</v>
      </c>
      <c r="F3628" s="802">
        <v>79.97</v>
      </c>
      <c r="G3628" s="802">
        <v>79.97</v>
      </c>
      <c r="H3628" t="b">
        <f t="shared" si="113"/>
        <v>1</v>
      </c>
    </row>
    <row r="3629" spans="1:8" x14ac:dyDescent="0.25">
      <c r="A3629" s="4">
        <v>43837</v>
      </c>
      <c r="B3629" s="8" t="s">
        <v>22638</v>
      </c>
      <c r="C3629" s="4" t="s">
        <v>18997</v>
      </c>
      <c r="D3629" s="11">
        <f t="shared" si="112"/>
        <v>1159.79</v>
      </c>
      <c r="F3629" s="803">
        <v>1159.79</v>
      </c>
      <c r="G3629" s="803">
        <v>1159.79</v>
      </c>
      <c r="H3629" t="b">
        <f t="shared" si="113"/>
        <v>1</v>
      </c>
    </row>
    <row r="3630" spans="1:8" x14ac:dyDescent="0.25">
      <c r="A3630" s="6">
        <v>43836</v>
      </c>
      <c r="B3630" s="9" t="s">
        <v>22639</v>
      </c>
      <c r="C3630" s="6" t="s">
        <v>18997</v>
      </c>
      <c r="D3630" s="11">
        <f t="shared" si="112"/>
        <v>2359.9699999999998</v>
      </c>
      <c r="F3630" s="802">
        <v>2359.9699999999998</v>
      </c>
      <c r="G3630" s="802">
        <v>2359.9699999999998</v>
      </c>
      <c r="H3630" t="b">
        <f t="shared" si="113"/>
        <v>1</v>
      </c>
    </row>
    <row r="3631" spans="1:8" x14ac:dyDescent="0.25">
      <c r="A3631" s="4">
        <v>21059</v>
      </c>
      <c r="B3631" s="8" t="s">
        <v>22640</v>
      </c>
      <c r="C3631" s="4" t="s">
        <v>18997</v>
      </c>
      <c r="D3631" s="11">
        <f t="shared" si="112"/>
        <v>64.72</v>
      </c>
      <c r="F3631" s="803">
        <v>64.72</v>
      </c>
      <c r="G3631" s="803">
        <v>64.72</v>
      </c>
      <c r="H3631" t="b">
        <f t="shared" si="113"/>
        <v>1</v>
      </c>
    </row>
    <row r="3632" spans="1:8" x14ac:dyDescent="0.25">
      <c r="A3632" s="6">
        <v>11234</v>
      </c>
      <c r="B3632" s="9" t="s">
        <v>22641</v>
      </c>
      <c r="C3632" s="6" t="s">
        <v>18997</v>
      </c>
      <c r="D3632" s="11">
        <f t="shared" si="112"/>
        <v>97.55</v>
      </c>
      <c r="F3632" s="802">
        <v>97.55</v>
      </c>
      <c r="G3632" s="802">
        <v>97.55</v>
      </c>
      <c r="H3632" t="b">
        <f t="shared" si="113"/>
        <v>1</v>
      </c>
    </row>
    <row r="3633" spans="1:8" x14ac:dyDescent="0.25">
      <c r="A3633" s="4">
        <v>21060</v>
      </c>
      <c r="B3633" s="8" t="s">
        <v>22642</v>
      </c>
      <c r="C3633" s="4" t="s">
        <v>18997</v>
      </c>
      <c r="D3633" s="11">
        <f t="shared" si="112"/>
        <v>120.06</v>
      </c>
      <c r="F3633" s="803">
        <v>120.06</v>
      </c>
      <c r="G3633" s="803">
        <v>120.06</v>
      </c>
      <c r="H3633" t="b">
        <f t="shared" si="113"/>
        <v>1</v>
      </c>
    </row>
    <row r="3634" spans="1:8" x14ac:dyDescent="0.25">
      <c r="A3634" s="6">
        <v>21061</v>
      </c>
      <c r="B3634" s="9" t="s">
        <v>22643</v>
      </c>
      <c r="C3634" s="6" t="s">
        <v>18997</v>
      </c>
      <c r="D3634" s="11">
        <f t="shared" si="112"/>
        <v>150.07</v>
      </c>
      <c r="F3634" s="802">
        <v>150.07</v>
      </c>
      <c r="G3634" s="802">
        <v>150.07</v>
      </c>
      <c r="H3634" t="b">
        <f t="shared" si="113"/>
        <v>1</v>
      </c>
    </row>
    <row r="3635" spans="1:8" x14ac:dyDescent="0.25">
      <c r="A3635" s="4">
        <v>21062</v>
      </c>
      <c r="B3635" s="8" t="s">
        <v>22644</v>
      </c>
      <c r="C3635" s="4" t="s">
        <v>18997</v>
      </c>
      <c r="D3635" s="11">
        <f t="shared" si="112"/>
        <v>236.37</v>
      </c>
      <c r="F3635" s="803">
        <v>236.37</v>
      </c>
      <c r="G3635" s="803">
        <v>236.37</v>
      </c>
      <c r="H3635" t="b">
        <f t="shared" si="113"/>
        <v>1</v>
      </c>
    </row>
    <row r="3636" spans="1:8" x14ac:dyDescent="0.25">
      <c r="A3636" s="6">
        <v>11708</v>
      </c>
      <c r="B3636" s="9" t="s">
        <v>22645</v>
      </c>
      <c r="C3636" s="6" t="s">
        <v>18997</v>
      </c>
      <c r="D3636" s="11">
        <f t="shared" si="112"/>
        <v>25.79</v>
      </c>
      <c r="F3636" s="802">
        <v>25.79</v>
      </c>
      <c r="G3636" s="802">
        <v>25.79</v>
      </c>
      <c r="H3636" t="b">
        <f t="shared" si="113"/>
        <v>1</v>
      </c>
    </row>
    <row r="3637" spans="1:8" x14ac:dyDescent="0.25">
      <c r="A3637" s="4">
        <v>11709</v>
      </c>
      <c r="B3637" s="8" t="s">
        <v>22646</v>
      </c>
      <c r="C3637" s="4" t="s">
        <v>18997</v>
      </c>
      <c r="D3637" s="11">
        <f t="shared" si="112"/>
        <v>60.59</v>
      </c>
      <c r="F3637" s="803">
        <v>60.59</v>
      </c>
      <c r="G3637" s="803">
        <v>60.59</v>
      </c>
      <c r="H3637" t="b">
        <f t="shared" si="113"/>
        <v>1</v>
      </c>
    </row>
    <row r="3638" spans="1:8" x14ac:dyDescent="0.25">
      <c r="A3638" s="6">
        <v>11710</v>
      </c>
      <c r="B3638" s="9" t="s">
        <v>22647</v>
      </c>
      <c r="C3638" s="6" t="s">
        <v>18997</v>
      </c>
      <c r="D3638" s="11">
        <f t="shared" si="112"/>
        <v>139.29</v>
      </c>
      <c r="F3638" s="802">
        <v>139.29</v>
      </c>
      <c r="G3638" s="802">
        <v>139.29</v>
      </c>
      <c r="H3638" t="b">
        <f t="shared" si="113"/>
        <v>1</v>
      </c>
    </row>
    <row r="3639" spans="1:8" x14ac:dyDescent="0.25">
      <c r="A3639" s="4">
        <v>11707</v>
      </c>
      <c r="B3639" s="8" t="s">
        <v>22648</v>
      </c>
      <c r="C3639" s="4" t="s">
        <v>18997</v>
      </c>
      <c r="D3639" s="11">
        <f t="shared" si="112"/>
        <v>19.32</v>
      </c>
      <c r="F3639" s="803">
        <v>19.32</v>
      </c>
      <c r="G3639" s="803">
        <v>19.32</v>
      </c>
      <c r="H3639" t="b">
        <f t="shared" si="113"/>
        <v>1</v>
      </c>
    </row>
    <row r="3640" spans="1:8" x14ac:dyDescent="0.25">
      <c r="A3640" s="6">
        <v>5102</v>
      </c>
      <c r="B3640" s="9" t="s">
        <v>22649</v>
      </c>
      <c r="C3640" s="6" t="s">
        <v>18997</v>
      </c>
      <c r="D3640" s="11">
        <f t="shared" si="112"/>
        <v>12.7</v>
      </c>
      <c r="F3640" s="802">
        <v>12.7</v>
      </c>
      <c r="G3640" s="802">
        <v>12.7</v>
      </c>
      <c r="H3640" t="b">
        <f t="shared" si="113"/>
        <v>1</v>
      </c>
    </row>
    <row r="3641" spans="1:8" x14ac:dyDescent="0.25">
      <c r="A3641" s="4">
        <v>11739</v>
      </c>
      <c r="B3641" s="8" t="s">
        <v>22650</v>
      </c>
      <c r="C3641" s="4" t="s">
        <v>18997</v>
      </c>
      <c r="D3641" s="11">
        <f t="shared" si="112"/>
        <v>9.0500000000000007</v>
      </c>
      <c r="F3641" s="803">
        <v>9.0500000000000007</v>
      </c>
      <c r="G3641" s="803">
        <v>9.0500000000000007</v>
      </c>
      <c r="H3641" t="b">
        <f t="shared" si="113"/>
        <v>1</v>
      </c>
    </row>
    <row r="3642" spans="1:8" x14ac:dyDescent="0.25">
      <c r="A3642" s="6">
        <v>11711</v>
      </c>
      <c r="B3642" s="9" t="s">
        <v>22651</v>
      </c>
      <c r="C3642" s="6" t="s">
        <v>18997</v>
      </c>
      <c r="D3642" s="11">
        <f t="shared" si="112"/>
        <v>10.58</v>
      </c>
      <c r="F3642" s="802">
        <v>10.58</v>
      </c>
      <c r="G3642" s="802">
        <v>10.58</v>
      </c>
      <c r="H3642" t="b">
        <f t="shared" si="113"/>
        <v>1</v>
      </c>
    </row>
    <row r="3643" spans="1:8" x14ac:dyDescent="0.25">
      <c r="A3643" s="4">
        <v>11741</v>
      </c>
      <c r="B3643" s="8" t="s">
        <v>22652</v>
      </c>
      <c r="C3643" s="4" t="s">
        <v>18997</v>
      </c>
      <c r="D3643" s="11">
        <f t="shared" si="112"/>
        <v>11.52</v>
      </c>
      <c r="F3643" s="803">
        <v>11.52</v>
      </c>
      <c r="G3643" s="803">
        <v>11.52</v>
      </c>
      <c r="H3643" t="b">
        <f t="shared" si="113"/>
        <v>1</v>
      </c>
    </row>
    <row r="3644" spans="1:8" x14ac:dyDescent="0.25">
      <c r="A3644" s="6">
        <v>11745</v>
      </c>
      <c r="B3644" s="9" t="s">
        <v>22653</v>
      </c>
      <c r="C3644" s="6" t="s">
        <v>18997</v>
      </c>
      <c r="D3644" s="11">
        <f t="shared" si="112"/>
        <v>15.18</v>
      </c>
      <c r="F3644" s="802">
        <v>15.18</v>
      </c>
      <c r="G3644" s="802">
        <v>15.18</v>
      </c>
      <c r="H3644" t="b">
        <f t="shared" si="113"/>
        <v>1</v>
      </c>
    </row>
    <row r="3645" spans="1:8" x14ac:dyDescent="0.25">
      <c r="A3645" s="4">
        <v>11743</v>
      </c>
      <c r="B3645" s="8" t="s">
        <v>22654</v>
      </c>
      <c r="C3645" s="4" t="s">
        <v>18997</v>
      </c>
      <c r="D3645" s="11">
        <f t="shared" si="112"/>
        <v>9.67</v>
      </c>
      <c r="F3645" s="803">
        <v>9.67</v>
      </c>
      <c r="G3645" s="803">
        <v>9.67</v>
      </c>
      <c r="H3645" t="b">
        <f t="shared" si="113"/>
        <v>1</v>
      </c>
    </row>
    <row r="3646" spans="1:8" x14ac:dyDescent="0.25">
      <c r="A3646" s="6">
        <v>1088</v>
      </c>
      <c r="B3646" s="9" t="s">
        <v>22655</v>
      </c>
      <c r="C3646" s="6" t="s">
        <v>18997</v>
      </c>
      <c r="D3646" s="11">
        <f t="shared" si="112"/>
        <v>31.62</v>
      </c>
      <c r="F3646" s="802">
        <v>31.62</v>
      </c>
      <c r="G3646" s="802">
        <v>31.62</v>
      </c>
      <c r="H3646" t="b">
        <f t="shared" si="113"/>
        <v>1</v>
      </c>
    </row>
    <row r="3647" spans="1:8" x14ac:dyDescent="0.25">
      <c r="A3647" s="4">
        <v>1086</v>
      </c>
      <c r="B3647" s="8" t="s">
        <v>22656</v>
      </c>
      <c r="C3647" s="4" t="s">
        <v>18997</v>
      </c>
      <c r="D3647" s="11">
        <f t="shared" si="112"/>
        <v>41.51</v>
      </c>
      <c r="F3647" s="803">
        <v>41.51</v>
      </c>
      <c r="G3647" s="803">
        <v>41.51</v>
      </c>
      <c r="H3647" t="b">
        <f t="shared" si="113"/>
        <v>1</v>
      </c>
    </row>
    <row r="3648" spans="1:8" x14ac:dyDescent="0.25">
      <c r="A3648" s="6">
        <v>39374</v>
      </c>
      <c r="B3648" s="9" t="s">
        <v>22657</v>
      </c>
      <c r="C3648" s="6" t="s">
        <v>18997</v>
      </c>
      <c r="D3648" s="11">
        <f t="shared" si="112"/>
        <v>154.69</v>
      </c>
      <c r="F3648" s="802">
        <v>154.69</v>
      </c>
      <c r="G3648" s="802">
        <v>154.69</v>
      </c>
      <c r="H3648" t="b">
        <f t="shared" si="113"/>
        <v>1</v>
      </c>
    </row>
    <row r="3649" spans="1:8" x14ac:dyDescent="0.25">
      <c r="A3649" s="4">
        <v>5104</v>
      </c>
      <c r="B3649" s="8" t="s">
        <v>22658</v>
      </c>
      <c r="C3649" s="4" t="s">
        <v>19044</v>
      </c>
      <c r="D3649" s="11">
        <f t="shared" si="112"/>
        <v>60.21</v>
      </c>
      <c r="F3649" s="803">
        <v>60.21</v>
      </c>
      <c r="G3649" s="803">
        <v>60.21</v>
      </c>
      <c r="H3649" t="b">
        <f t="shared" si="113"/>
        <v>1</v>
      </c>
    </row>
    <row r="3650" spans="1:8" x14ac:dyDescent="0.25">
      <c r="A3650" s="6">
        <v>44530</v>
      </c>
      <c r="B3650" s="9" t="s">
        <v>22659</v>
      </c>
      <c r="C3650" s="6" t="s">
        <v>18997</v>
      </c>
      <c r="D3650" s="11">
        <f t="shared" si="112"/>
        <v>89.58</v>
      </c>
      <c r="F3650" s="802">
        <v>89.58</v>
      </c>
      <c r="G3650" s="802">
        <v>89.58</v>
      </c>
      <c r="H3650" t="b">
        <f t="shared" si="113"/>
        <v>1</v>
      </c>
    </row>
    <row r="3651" spans="1:8" x14ac:dyDescent="0.25">
      <c r="A3651" s="4">
        <v>2710</v>
      </c>
      <c r="B3651" s="8" t="s">
        <v>22660</v>
      </c>
      <c r="C3651" s="4" t="s">
        <v>18997</v>
      </c>
      <c r="D3651" s="11">
        <f t="shared" ref="D3651:D3714" si="114">IF($J$2=$F$1,F3651,G3651)</f>
        <v>71.540000000000006</v>
      </c>
      <c r="F3651" s="803">
        <v>71.540000000000006</v>
      </c>
      <c r="G3651" s="803">
        <v>71.540000000000006</v>
      </c>
      <c r="H3651" t="b">
        <f t="shared" ref="H3651:H3714" si="115">F3651=G3651</f>
        <v>1</v>
      </c>
    </row>
    <row r="3652" spans="1:8" x14ac:dyDescent="0.25">
      <c r="A3652" s="6">
        <v>14575</v>
      </c>
      <c r="B3652" s="9" t="s">
        <v>22661</v>
      </c>
      <c r="C3652" s="6" t="s">
        <v>18997</v>
      </c>
      <c r="D3652" s="11">
        <f t="shared" si="114"/>
        <v>4738555.4800000004</v>
      </c>
      <c r="F3652" s="802">
        <v>4738555.4800000004</v>
      </c>
      <c r="G3652" s="802">
        <v>4738555.4800000004</v>
      </c>
      <c r="H3652" t="b">
        <f t="shared" si="115"/>
        <v>1</v>
      </c>
    </row>
    <row r="3653" spans="1:8" x14ac:dyDescent="0.25">
      <c r="A3653" s="4">
        <v>20043</v>
      </c>
      <c r="B3653" s="8" t="s">
        <v>22662</v>
      </c>
      <c r="C3653" s="4" t="s">
        <v>18997</v>
      </c>
      <c r="D3653" s="11">
        <f t="shared" si="114"/>
        <v>8.02</v>
      </c>
      <c r="F3653" s="803">
        <v>8.02</v>
      </c>
      <c r="G3653" s="803">
        <v>8.02</v>
      </c>
      <c r="H3653" t="b">
        <f t="shared" si="115"/>
        <v>1</v>
      </c>
    </row>
    <row r="3654" spans="1:8" x14ac:dyDescent="0.25">
      <c r="A3654" s="6">
        <v>20044</v>
      </c>
      <c r="B3654" s="9" t="s">
        <v>22663</v>
      </c>
      <c r="C3654" s="6" t="s">
        <v>18997</v>
      </c>
      <c r="D3654" s="11">
        <f t="shared" si="114"/>
        <v>9.3000000000000007</v>
      </c>
      <c r="F3654" s="802">
        <v>9.3000000000000007</v>
      </c>
      <c r="G3654" s="802">
        <v>9.3000000000000007</v>
      </c>
      <c r="H3654" t="b">
        <f t="shared" si="115"/>
        <v>1</v>
      </c>
    </row>
    <row r="3655" spans="1:8" x14ac:dyDescent="0.25">
      <c r="A3655" s="4">
        <v>20042</v>
      </c>
      <c r="B3655" s="8" t="s">
        <v>22664</v>
      </c>
      <c r="C3655" s="4" t="s">
        <v>18997</v>
      </c>
      <c r="D3655" s="11">
        <f t="shared" si="114"/>
        <v>6.96</v>
      </c>
      <c r="F3655" s="803">
        <v>6.96</v>
      </c>
      <c r="G3655" s="803">
        <v>6.96</v>
      </c>
      <c r="H3655" t="b">
        <f t="shared" si="115"/>
        <v>1</v>
      </c>
    </row>
    <row r="3656" spans="1:8" x14ac:dyDescent="0.25">
      <c r="A3656" s="6">
        <v>20046</v>
      </c>
      <c r="B3656" s="9" t="s">
        <v>22665</v>
      </c>
      <c r="C3656" s="6" t="s">
        <v>18997</v>
      </c>
      <c r="D3656" s="11">
        <f t="shared" si="114"/>
        <v>16.47</v>
      </c>
      <c r="F3656" s="802">
        <v>16.47</v>
      </c>
      <c r="G3656" s="802">
        <v>16.47</v>
      </c>
      <c r="H3656" t="b">
        <f t="shared" si="115"/>
        <v>1</v>
      </c>
    </row>
    <row r="3657" spans="1:8" x14ac:dyDescent="0.25">
      <c r="A3657" s="4">
        <v>20047</v>
      </c>
      <c r="B3657" s="8" t="s">
        <v>22666</v>
      </c>
      <c r="C3657" s="4" t="s">
        <v>18997</v>
      </c>
      <c r="D3657" s="11">
        <f t="shared" si="114"/>
        <v>49.38</v>
      </c>
      <c r="F3657" s="803">
        <v>49.38</v>
      </c>
      <c r="G3657" s="803">
        <v>49.38</v>
      </c>
      <c r="H3657" t="b">
        <f t="shared" si="115"/>
        <v>1</v>
      </c>
    </row>
    <row r="3658" spans="1:8" x14ac:dyDescent="0.25">
      <c r="A3658" s="6">
        <v>20045</v>
      </c>
      <c r="B3658" s="9" t="s">
        <v>22667</v>
      </c>
      <c r="C3658" s="6" t="s">
        <v>18997</v>
      </c>
      <c r="D3658" s="11">
        <f t="shared" si="114"/>
        <v>8.33</v>
      </c>
      <c r="F3658" s="802">
        <v>8.33</v>
      </c>
      <c r="G3658" s="802">
        <v>8.33</v>
      </c>
      <c r="H3658" t="b">
        <f t="shared" si="115"/>
        <v>1</v>
      </c>
    </row>
    <row r="3659" spans="1:8" x14ac:dyDescent="0.25">
      <c r="A3659" s="4">
        <v>20972</v>
      </c>
      <c r="B3659" s="8" t="s">
        <v>22668</v>
      </c>
      <c r="C3659" s="4" t="s">
        <v>18997</v>
      </c>
      <c r="D3659" s="11">
        <f t="shared" si="114"/>
        <v>121.42</v>
      </c>
      <c r="F3659" s="803">
        <v>121.42</v>
      </c>
      <c r="G3659" s="803">
        <v>121.42</v>
      </c>
      <c r="H3659" t="b">
        <f t="shared" si="115"/>
        <v>1</v>
      </c>
    </row>
    <row r="3660" spans="1:8" x14ac:dyDescent="0.25">
      <c r="A3660" s="6">
        <v>11321</v>
      </c>
      <c r="B3660" s="9" t="s">
        <v>22669</v>
      </c>
      <c r="C3660" s="6" t="s">
        <v>18997</v>
      </c>
      <c r="D3660" s="11">
        <f t="shared" si="114"/>
        <v>23.81</v>
      </c>
      <c r="F3660" s="802">
        <v>23.81</v>
      </c>
      <c r="G3660" s="802">
        <v>23.81</v>
      </c>
      <c r="H3660" t="b">
        <f t="shared" si="115"/>
        <v>1</v>
      </c>
    </row>
    <row r="3661" spans="1:8" x14ac:dyDescent="0.25">
      <c r="A3661" s="4">
        <v>11323</v>
      </c>
      <c r="B3661" s="8" t="s">
        <v>22670</v>
      </c>
      <c r="C3661" s="4" t="s">
        <v>18997</v>
      </c>
      <c r="D3661" s="11">
        <f t="shared" si="114"/>
        <v>27.39</v>
      </c>
      <c r="F3661" s="803">
        <v>27.39</v>
      </c>
      <c r="G3661" s="803">
        <v>27.39</v>
      </c>
      <c r="H3661" t="b">
        <f t="shared" si="115"/>
        <v>1</v>
      </c>
    </row>
    <row r="3662" spans="1:8" x14ac:dyDescent="0.25">
      <c r="A3662" s="6">
        <v>20327</v>
      </c>
      <c r="B3662" s="9" t="s">
        <v>22671</v>
      </c>
      <c r="C3662" s="6" t="s">
        <v>18997</v>
      </c>
      <c r="D3662" s="11">
        <f t="shared" si="114"/>
        <v>15.54</v>
      </c>
      <c r="F3662" s="802">
        <v>15.54</v>
      </c>
      <c r="G3662" s="802">
        <v>15.54</v>
      </c>
      <c r="H3662" t="b">
        <f t="shared" si="115"/>
        <v>1</v>
      </c>
    </row>
    <row r="3663" spans="1:8" x14ac:dyDescent="0.25">
      <c r="A3663" s="4">
        <v>6034</v>
      </c>
      <c r="B3663" s="8" t="s">
        <v>22672</v>
      </c>
      <c r="C3663" s="4" t="s">
        <v>18997</v>
      </c>
      <c r="D3663" s="11">
        <f t="shared" si="114"/>
        <v>9.32</v>
      </c>
      <c r="F3663" s="803">
        <v>9.32</v>
      </c>
      <c r="G3663" s="803">
        <v>9.32</v>
      </c>
      <c r="H3663" t="b">
        <f t="shared" si="115"/>
        <v>1</v>
      </c>
    </row>
    <row r="3664" spans="1:8" x14ac:dyDescent="0.25">
      <c r="A3664" s="6">
        <v>6036</v>
      </c>
      <c r="B3664" s="9" t="s">
        <v>22673</v>
      </c>
      <c r="C3664" s="6" t="s">
        <v>18997</v>
      </c>
      <c r="D3664" s="11">
        <f t="shared" si="114"/>
        <v>12.69</v>
      </c>
      <c r="F3664" s="802">
        <v>12.69</v>
      </c>
      <c r="G3664" s="802">
        <v>12.69</v>
      </c>
      <c r="H3664" t="b">
        <f t="shared" si="115"/>
        <v>1</v>
      </c>
    </row>
    <row r="3665" spans="1:8" x14ac:dyDescent="0.25">
      <c r="A3665" s="4">
        <v>6031</v>
      </c>
      <c r="B3665" s="8" t="s">
        <v>22674</v>
      </c>
      <c r="C3665" s="4" t="s">
        <v>18997</v>
      </c>
      <c r="D3665" s="11">
        <f t="shared" si="114"/>
        <v>14.92</v>
      </c>
      <c r="F3665" s="803">
        <v>14.92</v>
      </c>
      <c r="G3665" s="803">
        <v>14.92</v>
      </c>
      <c r="H3665" t="b">
        <f t="shared" si="115"/>
        <v>1</v>
      </c>
    </row>
    <row r="3666" spans="1:8" x14ac:dyDescent="0.25">
      <c r="A3666" s="6">
        <v>6029</v>
      </c>
      <c r="B3666" s="9" t="s">
        <v>22675</v>
      </c>
      <c r="C3666" s="6" t="s">
        <v>18997</v>
      </c>
      <c r="D3666" s="11">
        <f t="shared" si="114"/>
        <v>15.07</v>
      </c>
      <c r="F3666" s="802">
        <v>15.07</v>
      </c>
      <c r="G3666" s="802">
        <v>15.07</v>
      </c>
      <c r="H3666" t="b">
        <f t="shared" si="115"/>
        <v>1</v>
      </c>
    </row>
    <row r="3667" spans="1:8" x14ac:dyDescent="0.25">
      <c r="A3667" s="4">
        <v>6033</v>
      </c>
      <c r="B3667" s="8" t="s">
        <v>22676</v>
      </c>
      <c r="C3667" s="4" t="s">
        <v>18997</v>
      </c>
      <c r="D3667" s="11">
        <f t="shared" si="114"/>
        <v>19.87</v>
      </c>
      <c r="F3667" s="803">
        <v>19.87</v>
      </c>
      <c r="G3667" s="803">
        <v>19.87</v>
      </c>
      <c r="H3667" t="b">
        <f t="shared" si="115"/>
        <v>1</v>
      </c>
    </row>
    <row r="3668" spans="1:8" x14ac:dyDescent="0.25">
      <c r="A3668" s="6">
        <v>11672</v>
      </c>
      <c r="B3668" s="9" t="s">
        <v>22677</v>
      </c>
      <c r="C3668" s="6" t="s">
        <v>18997</v>
      </c>
      <c r="D3668" s="11">
        <f t="shared" si="114"/>
        <v>43.23</v>
      </c>
      <c r="F3668" s="802">
        <v>43.23</v>
      </c>
      <c r="G3668" s="802">
        <v>43.23</v>
      </c>
      <c r="H3668" t="b">
        <f t="shared" si="115"/>
        <v>1</v>
      </c>
    </row>
    <row r="3669" spans="1:8" x14ac:dyDescent="0.25">
      <c r="A3669" s="4">
        <v>11669</v>
      </c>
      <c r="B3669" s="8" t="s">
        <v>22678</v>
      </c>
      <c r="C3669" s="4" t="s">
        <v>18997</v>
      </c>
      <c r="D3669" s="11">
        <f t="shared" si="114"/>
        <v>41.17</v>
      </c>
      <c r="F3669" s="803">
        <v>41.17</v>
      </c>
      <c r="G3669" s="803">
        <v>41.17</v>
      </c>
      <c r="H3669" t="b">
        <f t="shared" si="115"/>
        <v>1</v>
      </c>
    </row>
    <row r="3670" spans="1:8" x14ac:dyDescent="0.25">
      <c r="A3670" s="6">
        <v>11670</v>
      </c>
      <c r="B3670" s="9" t="s">
        <v>22679</v>
      </c>
      <c r="C3670" s="6" t="s">
        <v>18997</v>
      </c>
      <c r="D3670" s="11">
        <f t="shared" si="114"/>
        <v>15.77</v>
      </c>
      <c r="F3670" s="802">
        <v>15.77</v>
      </c>
      <c r="G3670" s="802">
        <v>15.77</v>
      </c>
      <c r="H3670" t="b">
        <f t="shared" si="115"/>
        <v>1</v>
      </c>
    </row>
    <row r="3671" spans="1:8" x14ac:dyDescent="0.25">
      <c r="A3671" s="4">
        <v>20055</v>
      </c>
      <c r="B3671" s="8" t="s">
        <v>22680</v>
      </c>
      <c r="C3671" s="4" t="s">
        <v>18997</v>
      </c>
      <c r="D3671" s="11">
        <f t="shared" si="114"/>
        <v>30.83</v>
      </c>
      <c r="F3671" s="803">
        <v>30.83</v>
      </c>
      <c r="G3671" s="803">
        <v>30.83</v>
      </c>
      <c r="H3671" t="b">
        <f t="shared" si="115"/>
        <v>1</v>
      </c>
    </row>
    <row r="3672" spans="1:8" x14ac:dyDescent="0.25">
      <c r="A3672" s="6">
        <v>11671</v>
      </c>
      <c r="B3672" s="9" t="s">
        <v>22681</v>
      </c>
      <c r="C3672" s="6" t="s">
        <v>18997</v>
      </c>
      <c r="D3672" s="11">
        <f t="shared" si="114"/>
        <v>66.16</v>
      </c>
      <c r="F3672" s="802">
        <v>66.16</v>
      </c>
      <c r="G3672" s="802">
        <v>66.16</v>
      </c>
      <c r="H3672" t="b">
        <f t="shared" si="115"/>
        <v>1</v>
      </c>
    </row>
    <row r="3673" spans="1:8" x14ac:dyDescent="0.25">
      <c r="A3673" s="4">
        <v>6032</v>
      </c>
      <c r="B3673" s="8" t="s">
        <v>22682</v>
      </c>
      <c r="C3673" s="4" t="s">
        <v>18997</v>
      </c>
      <c r="D3673" s="11">
        <f t="shared" si="114"/>
        <v>18.89</v>
      </c>
      <c r="F3673" s="803">
        <v>18.89</v>
      </c>
      <c r="G3673" s="803">
        <v>18.89</v>
      </c>
      <c r="H3673" t="b">
        <f t="shared" si="115"/>
        <v>1</v>
      </c>
    </row>
    <row r="3674" spans="1:8" x14ac:dyDescent="0.25">
      <c r="A3674" s="6">
        <v>11673</v>
      </c>
      <c r="B3674" s="9" t="s">
        <v>22683</v>
      </c>
      <c r="C3674" s="6" t="s">
        <v>18997</v>
      </c>
      <c r="D3674" s="11">
        <f t="shared" si="114"/>
        <v>14.88</v>
      </c>
      <c r="F3674" s="802">
        <v>14.88</v>
      </c>
      <c r="G3674" s="802">
        <v>14.88</v>
      </c>
      <c r="H3674" t="b">
        <f t="shared" si="115"/>
        <v>1</v>
      </c>
    </row>
    <row r="3675" spans="1:8" x14ac:dyDescent="0.25">
      <c r="A3675" s="4">
        <v>11674</v>
      </c>
      <c r="B3675" s="8" t="s">
        <v>22684</v>
      </c>
      <c r="C3675" s="4" t="s">
        <v>18997</v>
      </c>
      <c r="D3675" s="11">
        <f t="shared" si="114"/>
        <v>19.16</v>
      </c>
      <c r="F3675" s="803">
        <v>19.16</v>
      </c>
      <c r="G3675" s="803">
        <v>19.16</v>
      </c>
      <c r="H3675" t="b">
        <f t="shared" si="115"/>
        <v>1</v>
      </c>
    </row>
    <row r="3676" spans="1:8" x14ac:dyDescent="0.25">
      <c r="A3676" s="6">
        <v>11675</v>
      </c>
      <c r="B3676" s="9" t="s">
        <v>22685</v>
      </c>
      <c r="C3676" s="6" t="s">
        <v>18997</v>
      </c>
      <c r="D3676" s="11">
        <f t="shared" si="114"/>
        <v>30.42</v>
      </c>
      <c r="F3676" s="802">
        <v>30.42</v>
      </c>
      <c r="G3676" s="802">
        <v>30.42</v>
      </c>
      <c r="H3676" t="b">
        <f t="shared" si="115"/>
        <v>1</v>
      </c>
    </row>
    <row r="3677" spans="1:8" x14ac:dyDescent="0.25">
      <c r="A3677" s="4">
        <v>11676</v>
      </c>
      <c r="B3677" s="8" t="s">
        <v>22686</v>
      </c>
      <c r="C3677" s="4" t="s">
        <v>18997</v>
      </c>
      <c r="D3677" s="11">
        <f t="shared" si="114"/>
        <v>40.69</v>
      </c>
      <c r="F3677" s="803">
        <v>40.69</v>
      </c>
      <c r="G3677" s="803">
        <v>40.69</v>
      </c>
      <c r="H3677" t="b">
        <f t="shared" si="115"/>
        <v>1</v>
      </c>
    </row>
    <row r="3678" spans="1:8" x14ac:dyDescent="0.25">
      <c r="A3678" s="6">
        <v>11677</v>
      </c>
      <c r="B3678" s="9" t="s">
        <v>22687</v>
      </c>
      <c r="C3678" s="6" t="s">
        <v>18997</v>
      </c>
      <c r="D3678" s="11">
        <f t="shared" si="114"/>
        <v>42.02</v>
      </c>
      <c r="F3678" s="802">
        <v>42.02</v>
      </c>
      <c r="G3678" s="802">
        <v>42.02</v>
      </c>
      <c r="H3678" t="b">
        <f t="shared" si="115"/>
        <v>1</v>
      </c>
    </row>
    <row r="3679" spans="1:8" x14ac:dyDescent="0.25">
      <c r="A3679" s="4">
        <v>11678</v>
      </c>
      <c r="B3679" s="8" t="s">
        <v>22688</v>
      </c>
      <c r="C3679" s="4" t="s">
        <v>18997</v>
      </c>
      <c r="D3679" s="11">
        <f t="shared" si="114"/>
        <v>76.959999999999994</v>
      </c>
      <c r="F3679" s="803">
        <v>76.959999999999994</v>
      </c>
      <c r="G3679" s="803">
        <v>76.959999999999994</v>
      </c>
      <c r="H3679" t="b">
        <f t="shared" si="115"/>
        <v>1</v>
      </c>
    </row>
    <row r="3680" spans="1:8" x14ac:dyDescent="0.25">
      <c r="A3680" s="6">
        <v>6038</v>
      </c>
      <c r="B3680" s="9" t="s">
        <v>22689</v>
      </c>
      <c r="C3680" s="6" t="s">
        <v>18997</v>
      </c>
      <c r="D3680" s="11">
        <f t="shared" si="114"/>
        <v>4.88</v>
      </c>
      <c r="F3680" s="802">
        <v>4.88</v>
      </c>
      <c r="G3680" s="802">
        <v>4.88</v>
      </c>
      <c r="H3680" t="b">
        <f t="shared" si="115"/>
        <v>1</v>
      </c>
    </row>
    <row r="3681" spans="1:8" x14ac:dyDescent="0.25">
      <c r="A3681" s="4">
        <v>11718</v>
      </c>
      <c r="B3681" s="8" t="s">
        <v>22690</v>
      </c>
      <c r="C3681" s="4" t="s">
        <v>18997</v>
      </c>
      <c r="D3681" s="11">
        <f t="shared" si="114"/>
        <v>13.92</v>
      </c>
      <c r="F3681" s="803">
        <v>13.92</v>
      </c>
      <c r="G3681" s="803">
        <v>13.92</v>
      </c>
      <c r="H3681" t="b">
        <f t="shared" si="115"/>
        <v>1</v>
      </c>
    </row>
    <row r="3682" spans="1:8" x14ac:dyDescent="0.25">
      <c r="A3682" s="6">
        <v>6037</v>
      </c>
      <c r="B3682" s="9" t="s">
        <v>22691</v>
      </c>
      <c r="C3682" s="6" t="s">
        <v>18997</v>
      </c>
      <c r="D3682" s="11">
        <f t="shared" si="114"/>
        <v>10.15</v>
      </c>
      <c r="F3682" s="802">
        <v>10.15</v>
      </c>
      <c r="G3682" s="802">
        <v>10.15</v>
      </c>
      <c r="H3682" t="b">
        <f t="shared" si="115"/>
        <v>1</v>
      </c>
    </row>
    <row r="3683" spans="1:8" x14ac:dyDescent="0.25">
      <c r="A3683" s="4">
        <v>11719</v>
      </c>
      <c r="B3683" s="8" t="s">
        <v>22692</v>
      </c>
      <c r="C3683" s="4" t="s">
        <v>18997</v>
      </c>
      <c r="D3683" s="11">
        <f t="shared" si="114"/>
        <v>11.29</v>
      </c>
      <c r="F3683" s="803">
        <v>11.29</v>
      </c>
      <c r="G3683" s="803">
        <v>11.29</v>
      </c>
      <c r="H3683" t="b">
        <f t="shared" si="115"/>
        <v>1</v>
      </c>
    </row>
    <row r="3684" spans="1:8" x14ac:dyDescent="0.25">
      <c r="A3684" s="6">
        <v>6019</v>
      </c>
      <c r="B3684" s="9" t="s">
        <v>22693</v>
      </c>
      <c r="C3684" s="6" t="s">
        <v>18997</v>
      </c>
      <c r="D3684" s="11">
        <f t="shared" si="114"/>
        <v>43.02</v>
      </c>
      <c r="F3684" s="802">
        <v>43.02</v>
      </c>
      <c r="G3684" s="802">
        <v>43.02</v>
      </c>
      <c r="H3684" t="b">
        <f t="shared" si="115"/>
        <v>1</v>
      </c>
    </row>
    <row r="3685" spans="1:8" x14ac:dyDescent="0.25">
      <c r="A3685" s="4">
        <v>6010</v>
      </c>
      <c r="B3685" s="8" t="s">
        <v>22694</v>
      </c>
      <c r="C3685" s="4" t="s">
        <v>18997</v>
      </c>
      <c r="D3685" s="11">
        <f t="shared" si="114"/>
        <v>74.02</v>
      </c>
      <c r="F3685" s="803">
        <v>74.02</v>
      </c>
      <c r="G3685" s="803">
        <v>74.02</v>
      </c>
      <c r="H3685" t="b">
        <f t="shared" si="115"/>
        <v>1</v>
      </c>
    </row>
    <row r="3686" spans="1:8" x14ac:dyDescent="0.25">
      <c r="A3686" s="6">
        <v>6017</v>
      </c>
      <c r="B3686" s="9" t="s">
        <v>22695</v>
      </c>
      <c r="C3686" s="6" t="s">
        <v>18997</v>
      </c>
      <c r="D3686" s="11">
        <f t="shared" si="114"/>
        <v>58.63</v>
      </c>
      <c r="F3686" s="802">
        <v>58.63</v>
      </c>
      <c r="G3686" s="802">
        <v>58.63</v>
      </c>
      <c r="H3686" t="b">
        <f t="shared" si="115"/>
        <v>1</v>
      </c>
    </row>
    <row r="3687" spans="1:8" x14ac:dyDescent="0.25">
      <c r="A3687" s="4">
        <v>6020</v>
      </c>
      <c r="B3687" s="8" t="s">
        <v>22696</v>
      </c>
      <c r="C3687" s="4" t="s">
        <v>18997</v>
      </c>
      <c r="D3687" s="11">
        <f t="shared" si="114"/>
        <v>25.84</v>
      </c>
      <c r="F3687" s="803">
        <v>25.84</v>
      </c>
      <c r="G3687" s="803">
        <v>25.84</v>
      </c>
      <c r="H3687" t="b">
        <f t="shared" si="115"/>
        <v>1</v>
      </c>
    </row>
    <row r="3688" spans="1:8" x14ac:dyDescent="0.25">
      <c r="A3688" s="6">
        <v>6028</v>
      </c>
      <c r="B3688" s="9" t="s">
        <v>22697</v>
      </c>
      <c r="C3688" s="6" t="s">
        <v>18997</v>
      </c>
      <c r="D3688" s="11">
        <f t="shared" si="114"/>
        <v>103.1</v>
      </c>
      <c r="F3688" s="802">
        <v>103.1</v>
      </c>
      <c r="G3688" s="802">
        <v>103.1</v>
      </c>
      <c r="H3688" t="b">
        <f t="shared" si="115"/>
        <v>1</v>
      </c>
    </row>
    <row r="3689" spans="1:8" x14ac:dyDescent="0.25">
      <c r="A3689" s="4">
        <v>6011</v>
      </c>
      <c r="B3689" s="8" t="s">
        <v>22698</v>
      </c>
      <c r="C3689" s="4" t="s">
        <v>18997</v>
      </c>
      <c r="D3689" s="11">
        <f t="shared" si="114"/>
        <v>213.82</v>
      </c>
      <c r="F3689" s="803">
        <v>213.82</v>
      </c>
      <c r="G3689" s="803">
        <v>213.82</v>
      </c>
      <c r="H3689" t="b">
        <f t="shared" si="115"/>
        <v>1</v>
      </c>
    </row>
    <row r="3690" spans="1:8" x14ac:dyDescent="0.25">
      <c r="A3690" s="6">
        <v>6012</v>
      </c>
      <c r="B3690" s="9" t="s">
        <v>22699</v>
      </c>
      <c r="C3690" s="6" t="s">
        <v>18997</v>
      </c>
      <c r="D3690" s="11">
        <f t="shared" si="114"/>
        <v>258.87</v>
      </c>
      <c r="F3690" s="802">
        <v>258.87</v>
      </c>
      <c r="G3690" s="802">
        <v>258.87</v>
      </c>
      <c r="H3690" t="b">
        <f t="shared" si="115"/>
        <v>1</v>
      </c>
    </row>
    <row r="3691" spans="1:8" x14ac:dyDescent="0.25">
      <c r="A3691" s="4">
        <v>6016</v>
      </c>
      <c r="B3691" s="8" t="s">
        <v>22700</v>
      </c>
      <c r="C3691" s="4" t="s">
        <v>18997</v>
      </c>
      <c r="D3691" s="11">
        <f t="shared" si="114"/>
        <v>27.25</v>
      </c>
      <c r="F3691" s="803">
        <v>27.25</v>
      </c>
      <c r="G3691" s="803">
        <v>27.25</v>
      </c>
      <c r="H3691" t="b">
        <f t="shared" si="115"/>
        <v>1</v>
      </c>
    </row>
    <row r="3692" spans="1:8" x14ac:dyDescent="0.25">
      <c r="A3692" s="6">
        <v>6027</v>
      </c>
      <c r="B3692" s="9" t="s">
        <v>22701</v>
      </c>
      <c r="C3692" s="6" t="s">
        <v>18997</v>
      </c>
      <c r="D3692" s="11">
        <f t="shared" si="114"/>
        <v>539.39</v>
      </c>
      <c r="F3692" s="802">
        <v>539.39</v>
      </c>
      <c r="G3692" s="802">
        <v>539.39</v>
      </c>
      <c r="H3692" t="b">
        <f t="shared" si="115"/>
        <v>1</v>
      </c>
    </row>
    <row r="3693" spans="1:8" x14ac:dyDescent="0.25">
      <c r="A3693" s="4">
        <v>6013</v>
      </c>
      <c r="B3693" s="8" t="s">
        <v>22702</v>
      </c>
      <c r="C3693" s="4" t="s">
        <v>18997</v>
      </c>
      <c r="D3693" s="11">
        <f t="shared" si="114"/>
        <v>81.39</v>
      </c>
      <c r="F3693" s="803">
        <v>81.39</v>
      </c>
      <c r="G3693" s="803">
        <v>81.39</v>
      </c>
      <c r="H3693" t="b">
        <f t="shared" si="115"/>
        <v>1</v>
      </c>
    </row>
    <row r="3694" spans="1:8" x14ac:dyDescent="0.25">
      <c r="A3694" s="6">
        <v>6015</v>
      </c>
      <c r="B3694" s="9" t="s">
        <v>22703</v>
      </c>
      <c r="C3694" s="6" t="s">
        <v>18997</v>
      </c>
      <c r="D3694" s="11">
        <f t="shared" si="114"/>
        <v>118.36</v>
      </c>
      <c r="F3694" s="802">
        <v>118.36</v>
      </c>
      <c r="G3694" s="802">
        <v>118.36</v>
      </c>
      <c r="H3694" t="b">
        <f t="shared" si="115"/>
        <v>1</v>
      </c>
    </row>
    <row r="3695" spans="1:8" x14ac:dyDescent="0.25">
      <c r="A3695" s="4">
        <v>6014</v>
      </c>
      <c r="B3695" s="8" t="s">
        <v>22704</v>
      </c>
      <c r="C3695" s="4" t="s">
        <v>18997</v>
      </c>
      <c r="D3695" s="11">
        <f t="shared" si="114"/>
        <v>113.16</v>
      </c>
      <c r="F3695" s="803">
        <v>113.16</v>
      </c>
      <c r="G3695" s="803">
        <v>113.16</v>
      </c>
      <c r="H3695" t="b">
        <f t="shared" si="115"/>
        <v>1</v>
      </c>
    </row>
    <row r="3696" spans="1:8" x14ac:dyDescent="0.25">
      <c r="A3696" s="6">
        <v>6006</v>
      </c>
      <c r="B3696" s="9" t="s">
        <v>22705</v>
      </c>
      <c r="C3696" s="6" t="s">
        <v>18997</v>
      </c>
      <c r="D3696" s="11">
        <f t="shared" si="114"/>
        <v>58.94</v>
      </c>
      <c r="F3696" s="802">
        <v>58.94</v>
      </c>
      <c r="G3696" s="802">
        <v>58.94</v>
      </c>
      <c r="H3696" t="b">
        <f t="shared" si="115"/>
        <v>1</v>
      </c>
    </row>
    <row r="3697" spans="1:8" x14ac:dyDescent="0.25">
      <c r="A3697" s="4">
        <v>6005</v>
      </c>
      <c r="B3697" s="8" t="s">
        <v>22706</v>
      </c>
      <c r="C3697" s="4" t="s">
        <v>18997</v>
      </c>
      <c r="D3697" s="11">
        <f t="shared" si="114"/>
        <v>66.489999999999995</v>
      </c>
      <c r="F3697" s="803">
        <v>66.489999999999995</v>
      </c>
      <c r="G3697" s="803">
        <v>66.489999999999995</v>
      </c>
      <c r="H3697" t="b">
        <f t="shared" si="115"/>
        <v>1</v>
      </c>
    </row>
    <row r="3698" spans="1:8" x14ac:dyDescent="0.25">
      <c r="A3698" s="6">
        <v>11756</v>
      </c>
      <c r="B3698" s="9" t="s">
        <v>22707</v>
      </c>
      <c r="C3698" s="6" t="s">
        <v>18997</v>
      </c>
      <c r="D3698" s="11">
        <f t="shared" si="114"/>
        <v>31.75</v>
      </c>
      <c r="F3698" s="802">
        <v>31.75</v>
      </c>
      <c r="G3698" s="802">
        <v>31.75</v>
      </c>
      <c r="H3698" t="b">
        <f t="shared" si="115"/>
        <v>1</v>
      </c>
    </row>
    <row r="3699" spans="1:8" ht="30" x14ac:dyDescent="0.25">
      <c r="A3699" s="4">
        <v>10904</v>
      </c>
      <c r="B3699" s="8" t="s">
        <v>22708</v>
      </c>
      <c r="C3699" s="4" t="s">
        <v>18997</v>
      </c>
      <c r="D3699" s="11">
        <f t="shared" si="114"/>
        <v>170</v>
      </c>
      <c r="F3699" s="803">
        <v>170</v>
      </c>
      <c r="G3699" s="803">
        <v>170</v>
      </c>
      <c r="H3699" t="b">
        <f t="shared" si="115"/>
        <v>1</v>
      </c>
    </row>
    <row r="3700" spans="1:8" x14ac:dyDescent="0.25">
      <c r="A3700" s="6">
        <v>11752</v>
      </c>
      <c r="B3700" s="9" t="s">
        <v>22709</v>
      </c>
      <c r="C3700" s="6" t="s">
        <v>18997</v>
      </c>
      <c r="D3700" s="11">
        <f t="shared" si="114"/>
        <v>18.309999999999999</v>
      </c>
      <c r="F3700" s="802">
        <v>18.309999999999999</v>
      </c>
      <c r="G3700" s="802">
        <v>18.309999999999999</v>
      </c>
      <c r="H3700" t="b">
        <f t="shared" si="115"/>
        <v>1</v>
      </c>
    </row>
    <row r="3701" spans="1:8" x14ac:dyDescent="0.25">
      <c r="A3701" s="4">
        <v>11753</v>
      </c>
      <c r="B3701" s="8" t="s">
        <v>22710</v>
      </c>
      <c r="C3701" s="4" t="s">
        <v>18997</v>
      </c>
      <c r="D3701" s="11">
        <f t="shared" si="114"/>
        <v>21.86</v>
      </c>
      <c r="F3701" s="803">
        <v>21.86</v>
      </c>
      <c r="G3701" s="803">
        <v>21.86</v>
      </c>
      <c r="H3701" t="b">
        <f t="shared" si="115"/>
        <v>1</v>
      </c>
    </row>
    <row r="3702" spans="1:8" x14ac:dyDescent="0.25">
      <c r="A3702" s="6">
        <v>6021</v>
      </c>
      <c r="B3702" s="9" t="s">
        <v>22711</v>
      </c>
      <c r="C3702" s="6" t="s">
        <v>18997</v>
      </c>
      <c r="D3702" s="11">
        <f t="shared" si="114"/>
        <v>60.67</v>
      </c>
      <c r="F3702" s="802">
        <v>60.67</v>
      </c>
      <c r="G3702" s="802">
        <v>60.67</v>
      </c>
      <c r="H3702" t="b">
        <f t="shared" si="115"/>
        <v>1</v>
      </c>
    </row>
    <row r="3703" spans="1:8" x14ac:dyDescent="0.25">
      <c r="A3703" s="4">
        <v>6024</v>
      </c>
      <c r="B3703" s="8" t="s">
        <v>22712</v>
      </c>
      <c r="C3703" s="4" t="s">
        <v>18997</v>
      </c>
      <c r="D3703" s="11">
        <f t="shared" si="114"/>
        <v>62.71</v>
      </c>
      <c r="F3703" s="803">
        <v>62.71</v>
      </c>
      <c r="G3703" s="803">
        <v>62.71</v>
      </c>
      <c r="H3703" t="b">
        <f t="shared" si="115"/>
        <v>1</v>
      </c>
    </row>
    <row r="3704" spans="1:8" x14ac:dyDescent="0.25">
      <c r="A3704" s="6">
        <v>38379</v>
      </c>
      <c r="B3704" s="9" t="s">
        <v>22713</v>
      </c>
      <c r="C3704" s="6" t="s">
        <v>1349</v>
      </c>
      <c r="D3704" s="11">
        <f t="shared" si="114"/>
        <v>77.12</v>
      </c>
      <c r="F3704" s="802">
        <v>77.12</v>
      </c>
      <c r="G3704" s="802">
        <v>77.12</v>
      </c>
      <c r="H3704" t="b">
        <f t="shared" si="115"/>
        <v>1</v>
      </c>
    </row>
    <row r="3705" spans="1:8" x14ac:dyDescent="0.25">
      <c r="A3705" s="4">
        <v>13897</v>
      </c>
      <c r="B3705" s="8" t="s">
        <v>22714</v>
      </c>
      <c r="C3705" s="4" t="s">
        <v>18997</v>
      </c>
      <c r="D3705" s="11">
        <f t="shared" si="114"/>
        <v>6173.95</v>
      </c>
      <c r="F3705" s="803">
        <v>6173.95</v>
      </c>
      <c r="G3705" s="803">
        <v>6173.95</v>
      </c>
      <c r="H3705" t="b">
        <f t="shared" si="115"/>
        <v>1</v>
      </c>
    </row>
    <row r="3706" spans="1:8" x14ac:dyDescent="0.25">
      <c r="A3706" s="6">
        <v>10640</v>
      </c>
      <c r="B3706" s="9" t="s">
        <v>22715</v>
      </c>
      <c r="C3706" s="6" t="s">
        <v>18997</v>
      </c>
      <c r="D3706" s="11">
        <f t="shared" si="114"/>
        <v>13371.47</v>
      </c>
      <c r="F3706" s="802">
        <v>13371.47</v>
      </c>
      <c r="G3706" s="802">
        <v>13371.47</v>
      </c>
      <c r="H3706" t="b">
        <f t="shared" si="115"/>
        <v>1</v>
      </c>
    </row>
    <row r="3707" spans="1:8" x14ac:dyDescent="0.25">
      <c r="A3707" s="4">
        <v>34357</v>
      </c>
      <c r="B3707" s="8" t="s">
        <v>22716</v>
      </c>
      <c r="C3707" s="4" t="s">
        <v>19044</v>
      </c>
      <c r="D3707" s="11">
        <f t="shared" si="114"/>
        <v>6.45</v>
      </c>
      <c r="F3707" s="803">
        <v>6.45</v>
      </c>
      <c r="G3707" s="803">
        <v>6.45</v>
      </c>
      <c r="H3707" t="b">
        <f t="shared" si="115"/>
        <v>1</v>
      </c>
    </row>
    <row r="3708" spans="1:8" x14ac:dyDescent="0.25">
      <c r="A3708" s="6">
        <v>37329</v>
      </c>
      <c r="B3708" s="9" t="s">
        <v>22717</v>
      </c>
      <c r="C3708" s="6" t="s">
        <v>19044</v>
      </c>
      <c r="D3708" s="11">
        <f t="shared" si="114"/>
        <v>136.04</v>
      </c>
      <c r="F3708" s="802">
        <v>136.04</v>
      </c>
      <c r="G3708" s="802">
        <v>136.04</v>
      </c>
      <c r="H3708" t="b">
        <f t="shared" si="115"/>
        <v>1</v>
      </c>
    </row>
    <row r="3709" spans="1:8" x14ac:dyDescent="0.25">
      <c r="A3709" s="4">
        <v>2510</v>
      </c>
      <c r="B3709" s="8" t="s">
        <v>22718</v>
      </c>
      <c r="C3709" s="4" t="s">
        <v>18997</v>
      </c>
      <c r="D3709" s="11">
        <f t="shared" si="114"/>
        <v>39.08</v>
      </c>
      <c r="F3709" s="803">
        <v>39.08</v>
      </c>
      <c r="G3709" s="803">
        <v>39.08</v>
      </c>
      <c r="H3709" t="b">
        <f t="shared" si="115"/>
        <v>1</v>
      </c>
    </row>
    <row r="3710" spans="1:8" ht="30" x14ac:dyDescent="0.25">
      <c r="A3710" s="6">
        <v>12359</v>
      </c>
      <c r="B3710" s="9" t="s">
        <v>22719</v>
      </c>
      <c r="C3710" s="6" t="s">
        <v>18997</v>
      </c>
      <c r="D3710" s="11">
        <f t="shared" si="114"/>
        <v>151.36000000000001</v>
      </c>
      <c r="F3710" s="802">
        <v>151.36000000000001</v>
      </c>
      <c r="G3710" s="802">
        <v>151.36000000000001</v>
      </c>
      <c r="H3710" t="b">
        <f t="shared" si="115"/>
        <v>1</v>
      </c>
    </row>
    <row r="3711" spans="1:8" x14ac:dyDescent="0.25">
      <c r="A3711" s="4">
        <v>7353</v>
      </c>
      <c r="B3711" s="8" t="s">
        <v>22720</v>
      </c>
      <c r="C3711" s="4" t="s">
        <v>19046</v>
      </c>
      <c r="D3711" s="11">
        <f t="shared" si="114"/>
        <v>31.65</v>
      </c>
      <c r="F3711" s="803">
        <v>31.65</v>
      </c>
      <c r="G3711" s="803">
        <v>31.65</v>
      </c>
      <c r="H3711" t="b">
        <f t="shared" si="115"/>
        <v>1</v>
      </c>
    </row>
    <row r="3712" spans="1:8" x14ac:dyDescent="0.25">
      <c r="A3712" s="6">
        <v>36144</v>
      </c>
      <c r="B3712" s="9" t="s">
        <v>22721</v>
      </c>
      <c r="C3712" s="6" t="s">
        <v>18997</v>
      </c>
      <c r="D3712" s="11">
        <f t="shared" si="114"/>
        <v>1.78</v>
      </c>
      <c r="F3712" s="802">
        <v>1.78</v>
      </c>
      <c r="G3712" s="802">
        <v>1.78</v>
      </c>
      <c r="H3712" t="b">
        <f t="shared" si="115"/>
        <v>1</v>
      </c>
    </row>
    <row r="3713" spans="1:8" x14ac:dyDescent="0.25">
      <c r="A3713" s="4">
        <v>10518</v>
      </c>
      <c r="B3713" s="8" t="s">
        <v>22722</v>
      </c>
      <c r="C3713" s="4" t="s">
        <v>18997</v>
      </c>
      <c r="D3713" s="11">
        <f t="shared" si="114"/>
        <v>119.26</v>
      </c>
      <c r="F3713" s="803">
        <v>119.26</v>
      </c>
      <c r="G3713" s="803">
        <v>119.26</v>
      </c>
      <c r="H3713" t="b">
        <f t="shared" si="115"/>
        <v>1</v>
      </c>
    </row>
    <row r="3714" spans="1:8" ht="45" x14ac:dyDescent="0.25">
      <c r="A3714" s="6">
        <v>36530</v>
      </c>
      <c r="B3714" s="9" t="s">
        <v>22723</v>
      </c>
      <c r="C3714" s="6" t="s">
        <v>18997</v>
      </c>
      <c r="D3714" s="11">
        <f t="shared" si="114"/>
        <v>373390.23</v>
      </c>
      <c r="F3714" s="802">
        <v>373390.23</v>
      </c>
      <c r="G3714" s="802">
        <v>373390.23</v>
      </c>
      <c r="H3714" t="b">
        <f t="shared" si="115"/>
        <v>1</v>
      </c>
    </row>
    <row r="3715" spans="1:8" ht="45" x14ac:dyDescent="0.25">
      <c r="A3715" s="4">
        <v>6046</v>
      </c>
      <c r="B3715" s="8" t="s">
        <v>22724</v>
      </c>
      <c r="C3715" s="4" t="s">
        <v>18997</v>
      </c>
      <c r="D3715" s="11">
        <f t="shared" ref="D3715:D3778" si="116">IF($J$2=$F$1,F3715,G3715)</f>
        <v>405000</v>
      </c>
      <c r="F3715" s="803">
        <v>405000</v>
      </c>
      <c r="G3715" s="803">
        <v>405000</v>
      </c>
      <c r="H3715" t="b">
        <f t="shared" ref="H3715:H3778" si="117">F3715=G3715</f>
        <v>1</v>
      </c>
    </row>
    <row r="3716" spans="1:8" ht="45" x14ac:dyDescent="0.25">
      <c r="A3716" s="6">
        <v>36531</v>
      </c>
      <c r="B3716" s="9" t="s">
        <v>22725</v>
      </c>
      <c r="C3716" s="6" t="s">
        <v>18997</v>
      </c>
      <c r="D3716" s="11">
        <f t="shared" si="116"/>
        <v>419817.04</v>
      </c>
      <c r="F3716" s="802">
        <v>419817.04</v>
      </c>
      <c r="G3716" s="802">
        <v>419817.04</v>
      </c>
      <c r="H3716" t="b">
        <f t="shared" si="117"/>
        <v>1</v>
      </c>
    </row>
    <row r="3717" spans="1:8" x14ac:dyDescent="0.25">
      <c r="A3717" s="4">
        <v>34684</v>
      </c>
      <c r="B3717" s="8" t="s">
        <v>22726</v>
      </c>
      <c r="C3717" s="4" t="s">
        <v>19398</v>
      </c>
      <c r="D3717" s="11">
        <f t="shared" si="116"/>
        <v>303.93</v>
      </c>
      <c r="F3717" s="803">
        <v>303.93</v>
      </c>
      <c r="G3717" s="803">
        <v>303.93</v>
      </c>
      <c r="H3717" t="b">
        <f t="shared" si="117"/>
        <v>1</v>
      </c>
    </row>
    <row r="3718" spans="1:8" x14ac:dyDescent="0.25">
      <c r="A3718" s="6">
        <v>34683</v>
      </c>
      <c r="B3718" s="9" t="s">
        <v>22727</v>
      </c>
      <c r="C3718" s="6" t="s">
        <v>19398</v>
      </c>
      <c r="D3718" s="11">
        <f t="shared" si="116"/>
        <v>189.95</v>
      </c>
      <c r="F3718" s="802">
        <v>189.95</v>
      </c>
      <c r="G3718" s="802">
        <v>189.95</v>
      </c>
      <c r="H3718" t="b">
        <f t="shared" si="117"/>
        <v>1</v>
      </c>
    </row>
    <row r="3719" spans="1:8" x14ac:dyDescent="0.25">
      <c r="A3719" s="4">
        <v>533</v>
      </c>
      <c r="B3719" s="8" t="s">
        <v>22728</v>
      </c>
      <c r="C3719" s="4" t="s">
        <v>19398</v>
      </c>
      <c r="D3719" s="11">
        <f t="shared" si="116"/>
        <v>24.35</v>
      </c>
      <c r="F3719" s="803">
        <v>24.35</v>
      </c>
      <c r="G3719" s="803">
        <v>24.35</v>
      </c>
      <c r="H3719" t="b">
        <f t="shared" si="117"/>
        <v>1</v>
      </c>
    </row>
    <row r="3720" spans="1:8" x14ac:dyDescent="0.25">
      <c r="A3720" s="6">
        <v>10515</v>
      </c>
      <c r="B3720" s="9" t="s">
        <v>22729</v>
      </c>
      <c r="C3720" s="6" t="s">
        <v>19398</v>
      </c>
      <c r="D3720" s="11">
        <f t="shared" si="116"/>
        <v>45.95</v>
      </c>
      <c r="F3720" s="802">
        <v>45.95</v>
      </c>
      <c r="G3720" s="802">
        <v>45.95</v>
      </c>
      <c r="H3720" t="b">
        <f t="shared" si="117"/>
        <v>1</v>
      </c>
    </row>
    <row r="3721" spans="1:8" x14ac:dyDescent="0.25">
      <c r="A3721" s="4">
        <v>536</v>
      </c>
      <c r="B3721" s="8" t="s">
        <v>22730</v>
      </c>
      <c r="C3721" s="4" t="s">
        <v>19398</v>
      </c>
      <c r="D3721" s="11">
        <f t="shared" si="116"/>
        <v>33.24</v>
      </c>
      <c r="F3721" s="803">
        <v>33.24</v>
      </c>
      <c r="G3721" s="803">
        <v>33.24</v>
      </c>
      <c r="H3721" t="b">
        <f t="shared" si="117"/>
        <v>1</v>
      </c>
    </row>
    <row r="3722" spans="1:8" x14ac:dyDescent="0.25">
      <c r="A3722" s="6">
        <v>153</v>
      </c>
      <c r="B3722" s="9" t="s">
        <v>22731</v>
      </c>
      <c r="C3722" s="6" t="s">
        <v>19046</v>
      </c>
      <c r="D3722" s="11">
        <f t="shared" si="116"/>
        <v>98.06</v>
      </c>
      <c r="F3722" s="802">
        <v>98.06</v>
      </c>
      <c r="G3722" s="802">
        <v>98.06</v>
      </c>
      <c r="H3722" t="b">
        <f t="shared" si="117"/>
        <v>1</v>
      </c>
    </row>
    <row r="3723" spans="1:8" x14ac:dyDescent="0.25">
      <c r="A3723" s="4">
        <v>34682</v>
      </c>
      <c r="B3723" s="8" t="s">
        <v>22732</v>
      </c>
      <c r="C3723" s="4" t="s">
        <v>19398</v>
      </c>
      <c r="D3723" s="11">
        <f t="shared" si="116"/>
        <v>145.26</v>
      </c>
      <c r="F3723" s="803">
        <v>145.26</v>
      </c>
      <c r="G3723" s="803">
        <v>145.26</v>
      </c>
      <c r="H3723" t="b">
        <f t="shared" si="117"/>
        <v>1</v>
      </c>
    </row>
    <row r="3724" spans="1:8" x14ac:dyDescent="0.25">
      <c r="A3724" s="6">
        <v>20205</v>
      </c>
      <c r="B3724" s="9" t="s">
        <v>22733</v>
      </c>
      <c r="C3724" s="6" t="s">
        <v>1349</v>
      </c>
      <c r="D3724" s="11">
        <f t="shared" si="116"/>
        <v>2.99</v>
      </c>
      <c r="F3724" s="802">
        <v>2.99</v>
      </c>
      <c r="G3724" s="802">
        <v>2.99</v>
      </c>
      <c r="H3724" t="b">
        <f t="shared" si="117"/>
        <v>1</v>
      </c>
    </row>
    <row r="3725" spans="1:8" x14ac:dyDescent="0.25">
      <c r="A3725" s="4">
        <v>4412</v>
      </c>
      <c r="B3725" s="8" t="s">
        <v>22734</v>
      </c>
      <c r="C3725" s="4" t="s">
        <v>1349</v>
      </c>
      <c r="D3725" s="11">
        <f t="shared" si="116"/>
        <v>1.79</v>
      </c>
      <c r="F3725" s="803">
        <v>1.79</v>
      </c>
      <c r="G3725" s="803">
        <v>1.79</v>
      </c>
      <c r="H3725" t="b">
        <f t="shared" si="117"/>
        <v>1</v>
      </c>
    </row>
    <row r="3726" spans="1:8" x14ac:dyDescent="0.25">
      <c r="A3726" s="6">
        <v>4408</v>
      </c>
      <c r="B3726" s="9" t="s">
        <v>22735</v>
      </c>
      <c r="C3726" s="6" t="s">
        <v>1349</v>
      </c>
      <c r="D3726" s="11">
        <f t="shared" si="116"/>
        <v>2.23</v>
      </c>
      <c r="F3726" s="802">
        <v>2.23</v>
      </c>
      <c r="G3726" s="802">
        <v>2.23</v>
      </c>
      <c r="H3726" t="b">
        <f t="shared" si="117"/>
        <v>1</v>
      </c>
    </row>
    <row r="3727" spans="1:8" x14ac:dyDescent="0.25">
      <c r="A3727" s="4">
        <v>36250</v>
      </c>
      <c r="B3727" s="8" t="s">
        <v>22736</v>
      </c>
      <c r="C3727" s="4" t="s">
        <v>1349</v>
      </c>
      <c r="D3727" s="11">
        <f t="shared" si="116"/>
        <v>5.0199999999999996</v>
      </c>
      <c r="F3727" s="803">
        <v>5.0199999999999996</v>
      </c>
      <c r="G3727" s="803">
        <v>5.0199999999999996</v>
      </c>
      <c r="H3727" t="b">
        <f t="shared" si="117"/>
        <v>1</v>
      </c>
    </row>
    <row r="3728" spans="1:8" x14ac:dyDescent="0.25">
      <c r="A3728" s="6">
        <v>10857</v>
      </c>
      <c r="B3728" s="9" t="s">
        <v>22737</v>
      </c>
      <c r="C3728" s="6" t="s">
        <v>1349</v>
      </c>
      <c r="D3728" s="11">
        <f t="shared" si="116"/>
        <v>16.36</v>
      </c>
      <c r="F3728" s="802">
        <v>16.36</v>
      </c>
      <c r="G3728" s="802">
        <v>16.36</v>
      </c>
      <c r="H3728" t="b">
        <f t="shared" si="117"/>
        <v>1</v>
      </c>
    </row>
    <row r="3729" spans="1:8" x14ac:dyDescent="0.25">
      <c r="A3729" s="4">
        <v>4803</v>
      </c>
      <c r="B3729" s="8" t="s">
        <v>22738</v>
      </c>
      <c r="C3729" s="4" t="s">
        <v>1349</v>
      </c>
      <c r="D3729" s="11">
        <f t="shared" si="116"/>
        <v>33.950000000000003</v>
      </c>
      <c r="F3729" s="803">
        <v>33.950000000000003</v>
      </c>
      <c r="G3729" s="803">
        <v>33.950000000000003</v>
      </c>
      <c r="H3729" t="b">
        <f t="shared" si="117"/>
        <v>1</v>
      </c>
    </row>
    <row r="3730" spans="1:8" x14ac:dyDescent="0.25">
      <c r="A3730" s="6">
        <v>6186</v>
      </c>
      <c r="B3730" s="9" t="s">
        <v>22739</v>
      </c>
      <c r="C3730" s="6" t="s">
        <v>1349</v>
      </c>
      <c r="D3730" s="11">
        <f t="shared" si="116"/>
        <v>18.05</v>
      </c>
      <c r="F3730" s="802">
        <v>18.05</v>
      </c>
      <c r="G3730" s="802">
        <v>18.05</v>
      </c>
      <c r="H3730" t="b">
        <f t="shared" si="117"/>
        <v>1</v>
      </c>
    </row>
    <row r="3731" spans="1:8" x14ac:dyDescent="0.25">
      <c r="A3731" s="4">
        <v>4829</v>
      </c>
      <c r="B3731" s="8" t="s">
        <v>22740</v>
      </c>
      <c r="C3731" s="4" t="s">
        <v>1349</v>
      </c>
      <c r="D3731" s="11">
        <f t="shared" si="116"/>
        <v>54.46</v>
      </c>
      <c r="F3731" s="803">
        <v>54.46</v>
      </c>
      <c r="G3731" s="803">
        <v>54.46</v>
      </c>
      <c r="H3731" t="b">
        <f t="shared" si="117"/>
        <v>1</v>
      </c>
    </row>
    <row r="3732" spans="1:8" x14ac:dyDescent="0.25">
      <c r="A3732" s="6">
        <v>39829</v>
      </c>
      <c r="B3732" s="9" t="s">
        <v>22741</v>
      </c>
      <c r="C3732" s="6" t="s">
        <v>1349</v>
      </c>
      <c r="D3732" s="11">
        <f t="shared" si="116"/>
        <v>52.45</v>
      </c>
      <c r="F3732" s="802">
        <v>52.45</v>
      </c>
      <c r="G3732" s="802">
        <v>52.45</v>
      </c>
      <c r="H3732" t="b">
        <f t="shared" si="117"/>
        <v>1</v>
      </c>
    </row>
    <row r="3733" spans="1:8" ht="30" x14ac:dyDescent="0.25">
      <c r="A3733" s="4">
        <v>20231</v>
      </c>
      <c r="B3733" s="8" t="s">
        <v>22742</v>
      </c>
      <c r="C3733" s="4" t="s">
        <v>1349</v>
      </c>
      <c r="D3733" s="11">
        <f t="shared" si="116"/>
        <v>62.21</v>
      </c>
      <c r="F3733" s="803">
        <v>62.21</v>
      </c>
      <c r="G3733" s="803">
        <v>62.21</v>
      </c>
      <c r="H3733" t="b">
        <f t="shared" si="117"/>
        <v>1</v>
      </c>
    </row>
    <row r="3734" spans="1:8" x14ac:dyDescent="0.25">
      <c r="A3734" s="6">
        <v>4804</v>
      </c>
      <c r="B3734" s="9" t="s">
        <v>22743</v>
      </c>
      <c r="C3734" s="6" t="s">
        <v>1349</v>
      </c>
      <c r="D3734" s="11">
        <f t="shared" si="116"/>
        <v>26.06</v>
      </c>
      <c r="F3734" s="802">
        <v>26.06</v>
      </c>
      <c r="G3734" s="802">
        <v>26.06</v>
      </c>
      <c r="H3734" t="b">
        <f t="shared" si="117"/>
        <v>1</v>
      </c>
    </row>
    <row r="3735" spans="1:8" x14ac:dyDescent="0.25">
      <c r="A3735" s="4">
        <v>34680</v>
      </c>
      <c r="B3735" s="8" t="s">
        <v>22744</v>
      </c>
      <c r="C3735" s="4" t="s">
        <v>1349</v>
      </c>
      <c r="D3735" s="11">
        <f t="shared" si="116"/>
        <v>44.69</v>
      </c>
      <c r="F3735" s="803">
        <v>44.69</v>
      </c>
      <c r="G3735" s="803">
        <v>44.69</v>
      </c>
      <c r="H3735" t="b">
        <f t="shared" si="117"/>
        <v>1</v>
      </c>
    </row>
    <row r="3736" spans="1:8" x14ac:dyDescent="0.25">
      <c r="A3736" s="6">
        <v>11573</v>
      </c>
      <c r="B3736" s="9" t="s">
        <v>22745</v>
      </c>
      <c r="C3736" s="6" t="s">
        <v>18997</v>
      </c>
      <c r="D3736" s="11">
        <f t="shared" si="116"/>
        <v>6.65</v>
      </c>
      <c r="F3736" s="802">
        <v>6.65</v>
      </c>
      <c r="G3736" s="802">
        <v>6.65</v>
      </c>
      <c r="H3736" t="b">
        <f t="shared" si="117"/>
        <v>1</v>
      </c>
    </row>
    <row r="3737" spans="1:8" x14ac:dyDescent="0.25">
      <c r="A3737" s="4">
        <v>38401</v>
      </c>
      <c r="B3737" s="8" t="s">
        <v>22746</v>
      </c>
      <c r="C3737" s="4" t="s">
        <v>18997</v>
      </c>
      <c r="D3737" s="11">
        <f t="shared" si="116"/>
        <v>22.92</v>
      </c>
      <c r="F3737" s="803">
        <v>22.92</v>
      </c>
      <c r="G3737" s="803">
        <v>22.92</v>
      </c>
      <c r="H3737" t="b">
        <f t="shared" si="117"/>
        <v>1</v>
      </c>
    </row>
    <row r="3738" spans="1:8" ht="30" x14ac:dyDescent="0.25">
      <c r="A3738" s="6">
        <v>11575</v>
      </c>
      <c r="B3738" s="9" t="s">
        <v>22747</v>
      </c>
      <c r="C3738" s="6" t="s">
        <v>18997</v>
      </c>
      <c r="D3738" s="11">
        <f t="shared" si="116"/>
        <v>64.19</v>
      </c>
      <c r="F3738" s="802">
        <v>64.19</v>
      </c>
      <c r="G3738" s="802">
        <v>64.19</v>
      </c>
      <c r="H3738" t="b">
        <f t="shared" si="117"/>
        <v>1</v>
      </c>
    </row>
    <row r="3739" spans="1:8" ht="30" x14ac:dyDescent="0.25">
      <c r="A3739" s="4">
        <v>38179</v>
      </c>
      <c r="B3739" s="8" t="s">
        <v>22748</v>
      </c>
      <c r="C3739" s="4" t="s">
        <v>18997</v>
      </c>
      <c r="D3739" s="11">
        <f t="shared" si="116"/>
        <v>53.08</v>
      </c>
      <c r="F3739" s="803">
        <v>53.08</v>
      </c>
      <c r="G3739" s="803">
        <v>53.08</v>
      </c>
      <c r="H3739" t="b">
        <f t="shared" si="117"/>
        <v>1</v>
      </c>
    </row>
    <row r="3740" spans="1:8" x14ac:dyDescent="0.25">
      <c r="A3740" s="6">
        <v>20256</v>
      </c>
      <c r="B3740" s="9" t="s">
        <v>22749</v>
      </c>
      <c r="C3740" s="6" t="s">
        <v>18997</v>
      </c>
      <c r="D3740" s="11">
        <f t="shared" si="116"/>
        <v>0.33</v>
      </c>
      <c r="F3740" s="802">
        <v>0.33</v>
      </c>
      <c r="G3740" s="802">
        <v>0.33</v>
      </c>
      <c r="H3740" t="b">
        <f t="shared" si="117"/>
        <v>1</v>
      </c>
    </row>
    <row r="3741" spans="1:8" ht="30" x14ac:dyDescent="0.25">
      <c r="A3741" s="4">
        <v>14511</v>
      </c>
      <c r="B3741" s="8" t="s">
        <v>22750</v>
      </c>
      <c r="C3741" s="4" t="s">
        <v>18997</v>
      </c>
      <c r="D3741" s="11">
        <f t="shared" si="116"/>
        <v>953241.72</v>
      </c>
      <c r="F3741" s="803">
        <v>953241.72</v>
      </c>
      <c r="G3741" s="803">
        <v>953241.72</v>
      </c>
      <c r="H3741" t="b">
        <f t="shared" si="117"/>
        <v>1</v>
      </c>
    </row>
    <row r="3742" spans="1:8" ht="30" x14ac:dyDescent="0.25">
      <c r="A3742" s="6">
        <v>10642</v>
      </c>
      <c r="B3742" s="9" t="s">
        <v>22751</v>
      </c>
      <c r="C3742" s="6" t="s">
        <v>18997</v>
      </c>
      <c r="D3742" s="11">
        <f t="shared" si="116"/>
        <v>898000</v>
      </c>
      <c r="F3742" s="802">
        <v>898000</v>
      </c>
      <c r="G3742" s="802">
        <v>898000</v>
      </c>
      <c r="H3742" t="b">
        <f t="shared" si="117"/>
        <v>1</v>
      </c>
    </row>
    <row r="3743" spans="1:8" ht="30" x14ac:dyDescent="0.25">
      <c r="A3743" s="4">
        <v>14489</v>
      </c>
      <c r="B3743" s="8" t="s">
        <v>22752</v>
      </c>
      <c r="C3743" s="4" t="s">
        <v>18997</v>
      </c>
      <c r="D3743" s="11">
        <f t="shared" si="116"/>
        <v>796509.29</v>
      </c>
      <c r="F3743" s="803">
        <v>796509.29</v>
      </c>
      <c r="G3743" s="803">
        <v>796509.29</v>
      </c>
      <c r="H3743" t="b">
        <f t="shared" si="117"/>
        <v>1</v>
      </c>
    </row>
    <row r="3744" spans="1:8" ht="30" x14ac:dyDescent="0.25">
      <c r="A3744" s="6">
        <v>14513</v>
      </c>
      <c r="B3744" s="9" t="s">
        <v>22753</v>
      </c>
      <c r="C3744" s="6" t="s">
        <v>18997</v>
      </c>
      <c r="D3744" s="11">
        <f t="shared" si="116"/>
        <v>597400.87</v>
      </c>
      <c r="F3744" s="802">
        <v>597400.87</v>
      </c>
      <c r="G3744" s="802">
        <v>597400.87</v>
      </c>
      <c r="H3744" t="b">
        <f t="shared" si="117"/>
        <v>1</v>
      </c>
    </row>
    <row r="3745" spans="1:8" ht="30" x14ac:dyDescent="0.25">
      <c r="A3745" s="4">
        <v>13600</v>
      </c>
      <c r="B3745" s="8" t="s">
        <v>22754</v>
      </c>
      <c r="C3745" s="4" t="s">
        <v>18997</v>
      </c>
      <c r="D3745" s="11">
        <f t="shared" si="116"/>
        <v>770815.36</v>
      </c>
      <c r="F3745" s="803">
        <v>770815.36</v>
      </c>
      <c r="G3745" s="803">
        <v>770815.36</v>
      </c>
      <c r="H3745" t="b">
        <f t="shared" si="117"/>
        <v>1</v>
      </c>
    </row>
    <row r="3746" spans="1:8" ht="30" x14ac:dyDescent="0.25">
      <c r="A3746" s="6">
        <v>10646</v>
      </c>
      <c r="B3746" s="9" t="s">
        <v>22755</v>
      </c>
      <c r="C3746" s="6" t="s">
        <v>18997</v>
      </c>
      <c r="D3746" s="11">
        <f t="shared" si="116"/>
        <v>574591.49</v>
      </c>
      <c r="F3746" s="802">
        <v>574591.49</v>
      </c>
      <c r="G3746" s="802">
        <v>574591.49</v>
      </c>
      <c r="H3746" t="b">
        <f t="shared" si="117"/>
        <v>1</v>
      </c>
    </row>
    <row r="3747" spans="1:8" ht="30" x14ac:dyDescent="0.25">
      <c r="A3747" s="4">
        <v>6070</v>
      </c>
      <c r="B3747" s="8" t="s">
        <v>22756</v>
      </c>
      <c r="C3747" s="4" t="s">
        <v>18997</v>
      </c>
      <c r="D3747" s="11">
        <f t="shared" si="116"/>
        <v>785108.55</v>
      </c>
      <c r="F3747" s="803">
        <v>785108.55</v>
      </c>
      <c r="G3747" s="803">
        <v>785108.55</v>
      </c>
      <c r="H3747" t="b">
        <f t="shared" si="117"/>
        <v>1</v>
      </c>
    </row>
    <row r="3748" spans="1:8" ht="30" x14ac:dyDescent="0.25">
      <c r="A3748" s="6">
        <v>6069</v>
      </c>
      <c r="B3748" s="9" t="s">
        <v>22757</v>
      </c>
      <c r="C3748" s="6" t="s">
        <v>18997</v>
      </c>
      <c r="D3748" s="11">
        <f t="shared" si="116"/>
        <v>173442.32</v>
      </c>
      <c r="F3748" s="802">
        <v>173442.32</v>
      </c>
      <c r="G3748" s="802">
        <v>173442.32</v>
      </c>
      <c r="H3748" t="b">
        <f t="shared" si="117"/>
        <v>1</v>
      </c>
    </row>
    <row r="3749" spans="1:8" ht="30" x14ac:dyDescent="0.25">
      <c r="A3749" s="4">
        <v>14626</v>
      </c>
      <c r="B3749" s="8" t="s">
        <v>22758</v>
      </c>
      <c r="C3749" s="4" t="s">
        <v>18997</v>
      </c>
      <c r="D3749" s="11">
        <f t="shared" si="116"/>
        <v>859514.32</v>
      </c>
      <c r="F3749" s="803">
        <v>859514.32</v>
      </c>
      <c r="G3749" s="803">
        <v>859514.32</v>
      </c>
      <c r="H3749" t="b">
        <f t="shared" si="117"/>
        <v>1</v>
      </c>
    </row>
    <row r="3750" spans="1:8" ht="30" x14ac:dyDescent="0.25">
      <c r="A3750" s="6">
        <v>6067</v>
      </c>
      <c r="B3750" s="9" t="s">
        <v>22759</v>
      </c>
      <c r="C3750" s="6" t="s">
        <v>18997</v>
      </c>
      <c r="D3750" s="11">
        <f t="shared" si="116"/>
        <v>705571.44</v>
      </c>
      <c r="F3750" s="802">
        <v>705571.44</v>
      </c>
      <c r="G3750" s="802">
        <v>705571.44</v>
      </c>
      <c r="H3750" t="b">
        <f t="shared" si="117"/>
        <v>1</v>
      </c>
    </row>
    <row r="3751" spans="1:8" x14ac:dyDescent="0.25">
      <c r="A3751" s="4">
        <v>38393</v>
      </c>
      <c r="B3751" s="8" t="s">
        <v>22760</v>
      </c>
      <c r="C3751" s="4" t="s">
        <v>18997</v>
      </c>
      <c r="D3751" s="11">
        <f t="shared" si="116"/>
        <v>20</v>
      </c>
      <c r="F3751" s="803">
        <v>20</v>
      </c>
      <c r="G3751" s="803">
        <v>20</v>
      </c>
      <c r="H3751" t="b">
        <f t="shared" si="117"/>
        <v>1</v>
      </c>
    </row>
    <row r="3752" spans="1:8" x14ac:dyDescent="0.25">
      <c r="A3752" s="6">
        <v>38390</v>
      </c>
      <c r="B3752" s="9" t="s">
        <v>22761</v>
      </c>
      <c r="C3752" s="6" t="s">
        <v>18997</v>
      </c>
      <c r="D3752" s="11">
        <f t="shared" si="116"/>
        <v>44.36</v>
      </c>
      <c r="F3752" s="802">
        <v>44.36</v>
      </c>
      <c r="G3752" s="802">
        <v>44.36</v>
      </c>
      <c r="H3752" t="b">
        <f t="shared" si="117"/>
        <v>1</v>
      </c>
    </row>
    <row r="3753" spans="1:8" x14ac:dyDescent="0.25">
      <c r="A3753" s="4">
        <v>36532</v>
      </c>
      <c r="B3753" s="8" t="s">
        <v>22762</v>
      </c>
      <c r="C3753" s="4" t="s">
        <v>18997</v>
      </c>
      <c r="D3753" s="11">
        <f t="shared" si="116"/>
        <v>28932.95</v>
      </c>
      <c r="F3753" s="803">
        <v>28932.95</v>
      </c>
      <c r="G3753" s="803">
        <v>28932.95</v>
      </c>
      <c r="H3753" t="b">
        <f t="shared" si="117"/>
        <v>1</v>
      </c>
    </row>
    <row r="3754" spans="1:8" ht="30" x14ac:dyDescent="0.25">
      <c r="A3754" s="6">
        <v>11578</v>
      </c>
      <c r="B3754" s="9" t="s">
        <v>22763</v>
      </c>
      <c r="C3754" s="6" t="s">
        <v>18997</v>
      </c>
      <c r="D3754" s="11">
        <f t="shared" si="116"/>
        <v>13.86</v>
      </c>
      <c r="F3754" s="802">
        <v>13.86</v>
      </c>
      <c r="G3754" s="802">
        <v>13.86</v>
      </c>
      <c r="H3754" t="b">
        <f t="shared" si="117"/>
        <v>1</v>
      </c>
    </row>
    <row r="3755" spans="1:8" ht="30" x14ac:dyDescent="0.25">
      <c r="A3755" s="4">
        <v>11577</v>
      </c>
      <c r="B3755" s="8" t="s">
        <v>22764</v>
      </c>
      <c r="C3755" s="4" t="s">
        <v>18997</v>
      </c>
      <c r="D3755" s="11">
        <f t="shared" si="116"/>
        <v>13.23</v>
      </c>
      <c r="F3755" s="803">
        <v>13.23</v>
      </c>
      <c r="G3755" s="803">
        <v>13.23</v>
      </c>
      <c r="H3755" t="b">
        <f t="shared" si="117"/>
        <v>1</v>
      </c>
    </row>
    <row r="3756" spans="1:8" ht="30" x14ac:dyDescent="0.25">
      <c r="A3756" s="6">
        <v>42432</v>
      </c>
      <c r="B3756" s="9" t="s">
        <v>22765</v>
      </c>
      <c r="C3756" s="6" t="s">
        <v>18997</v>
      </c>
      <c r="D3756" s="11">
        <f t="shared" si="116"/>
        <v>2424.64</v>
      </c>
      <c r="F3756" s="802">
        <v>2424.64</v>
      </c>
      <c r="G3756" s="802">
        <v>2424.64</v>
      </c>
      <c r="H3756" t="b">
        <f t="shared" si="117"/>
        <v>1</v>
      </c>
    </row>
    <row r="3757" spans="1:8" ht="30" x14ac:dyDescent="0.25">
      <c r="A3757" s="4">
        <v>42437</v>
      </c>
      <c r="B3757" s="8" t="s">
        <v>22766</v>
      </c>
      <c r="C3757" s="4" t="s">
        <v>18997</v>
      </c>
      <c r="D3757" s="11">
        <f t="shared" si="116"/>
        <v>1843.37</v>
      </c>
      <c r="F3757" s="803">
        <v>1843.37</v>
      </c>
      <c r="G3757" s="803">
        <v>1843.37</v>
      </c>
      <c r="H3757" t="b">
        <f t="shared" si="117"/>
        <v>1</v>
      </c>
    </row>
    <row r="3758" spans="1:8" x14ac:dyDescent="0.25">
      <c r="A3758" s="6">
        <v>1116</v>
      </c>
      <c r="B3758" s="9" t="s">
        <v>22767</v>
      </c>
      <c r="C3758" s="6" t="s">
        <v>1349</v>
      </c>
      <c r="D3758" s="11">
        <f t="shared" si="116"/>
        <v>25.54</v>
      </c>
      <c r="F3758" s="802">
        <v>25.54</v>
      </c>
      <c r="G3758" s="802">
        <v>25.54</v>
      </c>
      <c r="H3758" t="b">
        <f t="shared" si="117"/>
        <v>1</v>
      </c>
    </row>
    <row r="3759" spans="1:8" x14ac:dyDescent="0.25">
      <c r="A3759" s="4">
        <v>1115</v>
      </c>
      <c r="B3759" s="8" t="s">
        <v>22768</v>
      </c>
      <c r="C3759" s="4" t="s">
        <v>1349</v>
      </c>
      <c r="D3759" s="11">
        <f t="shared" si="116"/>
        <v>30.6</v>
      </c>
      <c r="F3759" s="803">
        <v>30.6</v>
      </c>
      <c r="G3759" s="803">
        <v>30.6</v>
      </c>
      <c r="H3759" t="b">
        <f t="shared" si="117"/>
        <v>1</v>
      </c>
    </row>
    <row r="3760" spans="1:8" x14ac:dyDescent="0.25">
      <c r="A3760" s="6">
        <v>1113</v>
      </c>
      <c r="B3760" s="9" t="s">
        <v>22769</v>
      </c>
      <c r="C3760" s="6" t="s">
        <v>1349</v>
      </c>
      <c r="D3760" s="11">
        <f t="shared" si="116"/>
        <v>35.78</v>
      </c>
      <c r="F3760" s="802">
        <v>35.78</v>
      </c>
      <c r="G3760" s="802">
        <v>35.78</v>
      </c>
      <c r="H3760" t="b">
        <f t="shared" si="117"/>
        <v>1</v>
      </c>
    </row>
    <row r="3761" spans="1:8" x14ac:dyDescent="0.25">
      <c r="A3761" s="4">
        <v>1114</v>
      </c>
      <c r="B3761" s="8" t="s">
        <v>22770</v>
      </c>
      <c r="C3761" s="4" t="s">
        <v>1349</v>
      </c>
      <c r="D3761" s="11">
        <f t="shared" si="116"/>
        <v>42.62</v>
      </c>
      <c r="F3761" s="803">
        <v>42.62</v>
      </c>
      <c r="G3761" s="803">
        <v>42.62</v>
      </c>
      <c r="H3761" t="b">
        <f t="shared" si="117"/>
        <v>1</v>
      </c>
    </row>
    <row r="3762" spans="1:8" x14ac:dyDescent="0.25">
      <c r="A3762" s="6">
        <v>40873</v>
      </c>
      <c r="B3762" s="9" t="s">
        <v>22771</v>
      </c>
      <c r="C3762" s="6" t="s">
        <v>1349</v>
      </c>
      <c r="D3762" s="11">
        <f t="shared" si="116"/>
        <v>33.35</v>
      </c>
      <c r="F3762" s="802">
        <v>33.35</v>
      </c>
      <c r="G3762" s="802">
        <v>33.35</v>
      </c>
      <c r="H3762" t="b">
        <f t="shared" si="117"/>
        <v>1</v>
      </c>
    </row>
    <row r="3763" spans="1:8" x14ac:dyDescent="0.25">
      <c r="A3763" s="4">
        <v>20214</v>
      </c>
      <c r="B3763" s="8" t="s">
        <v>22772</v>
      </c>
      <c r="C3763" s="4" t="s">
        <v>18997</v>
      </c>
      <c r="D3763" s="11">
        <f t="shared" si="116"/>
        <v>56.27</v>
      </c>
      <c r="F3763" s="803">
        <v>56.27</v>
      </c>
      <c r="G3763" s="803">
        <v>56.27</v>
      </c>
      <c r="H3763" t="b">
        <f t="shared" si="117"/>
        <v>1</v>
      </c>
    </row>
    <row r="3764" spans="1:8" x14ac:dyDescent="0.25">
      <c r="A3764" s="6">
        <v>7237</v>
      </c>
      <c r="B3764" s="9" t="s">
        <v>22773</v>
      </c>
      <c r="C3764" s="6" t="s">
        <v>18997</v>
      </c>
      <c r="D3764" s="11">
        <f t="shared" si="116"/>
        <v>55.09</v>
      </c>
      <c r="F3764" s="802">
        <v>55.09</v>
      </c>
      <c r="G3764" s="802">
        <v>55.09</v>
      </c>
      <c r="H3764" t="b">
        <f t="shared" si="117"/>
        <v>1</v>
      </c>
    </row>
    <row r="3765" spans="1:8" x14ac:dyDescent="0.25">
      <c r="A3765" s="4">
        <v>11757</v>
      </c>
      <c r="B3765" s="8" t="s">
        <v>22774</v>
      </c>
      <c r="C3765" s="4" t="s">
        <v>18997</v>
      </c>
      <c r="D3765" s="11">
        <f t="shared" si="116"/>
        <v>29.32</v>
      </c>
      <c r="F3765" s="803">
        <v>29.32</v>
      </c>
      <c r="G3765" s="803">
        <v>29.32</v>
      </c>
      <c r="H3765" t="b">
        <f t="shared" si="117"/>
        <v>1</v>
      </c>
    </row>
    <row r="3766" spans="1:8" x14ac:dyDescent="0.25">
      <c r="A3766" s="6">
        <v>11758</v>
      </c>
      <c r="B3766" s="9" t="s">
        <v>22775</v>
      </c>
      <c r="C3766" s="6" t="s">
        <v>18997</v>
      </c>
      <c r="D3766" s="11">
        <f t="shared" si="116"/>
        <v>56.4</v>
      </c>
      <c r="F3766" s="802">
        <v>56.4</v>
      </c>
      <c r="G3766" s="802">
        <v>56.4</v>
      </c>
      <c r="H3766" t="b">
        <f t="shared" si="117"/>
        <v>1</v>
      </c>
    </row>
    <row r="3767" spans="1:8" x14ac:dyDescent="0.25">
      <c r="A3767" s="4">
        <v>37526</v>
      </c>
      <c r="B3767" s="8" t="s">
        <v>22776</v>
      </c>
      <c r="C3767" s="4" t="s">
        <v>18997</v>
      </c>
      <c r="D3767" s="11">
        <f t="shared" si="116"/>
        <v>3.73</v>
      </c>
      <c r="F3767" s="803">
        <v>3.73</v>
      </c>
      <c r="G3767" s="803">
        <v>3.73</v>
      </c>
      <c r="H3767" t="b">
        <f t="shared" si="117"/>
        <v>1</v>
      </c>
    </row>
    <row r="3768" spans="1:8" x14ac:dyDescent="0.25">
      <c r="A3768" s="6">
        <v>6076</v>
      </c>
      <c r="B3768" s="9" t="s">
        <v>22777</v>
      </c>
      <c r="C3768" s="6" t="s">
        <v>1350</v>
      </c>
      <c r="D3768" s="11">
        <f t="shared" si="116"/>
        <v>66.5</v>
      </c>
      <c r="F3768" s="802">
        <v>66.5</v>
      </c>
      <c r="G3768" s="802">
        <v>66.5</v>
      </c>
      <c r="H3768" t="b">
        <f t="shared" si="117"/>
        <v>1</v>
      </c>
    </row>
    <row r="3769" spans="1:8" x14ac:dyDescent="0.25">
      <c r="A3769" s="4">
        <v>13109</v>
      </c>
      <c r="B3769" s="8" t="s">
        <v>22778</v>
      </c>
      <c r="C3769" s="4" t="s">
        <v>18997</v>
      </c>
      <c r="D3769" s="11">
        <f t="shared" si="116"/>
        <v>270.93</v>
      </c>
      <c r="F3769" s="803">
        <v>270.93</v>
      </c>
      <c r="G3769" s="803">
        <v>270.93</v>
      </c>
      <c r="H3769" t="b">
        <f t="shared" si="117"/>
        <v>1</v>
      </c>
    </row>
    <row r="3770" spans="1:8" x14ac:dyDescent="0.25">
      <c r="A3770" s="6">
        <v>13110</v>
      </c>
      <c r="B3770" s="9" t="s">
        <v>22779</v>
      </c>
      <c r="C3770" s="6" t="s">
        <v>18997</v>
      </c>
      <c r="D3770" s="11">
        <f t="shared" si="116"/>
        <v>356.56</v>
      </c>
      <c r="F3770" s="802">
        <v>356.56</v>
      </c>
      <c r="G3770" s="802">
        <v>356.56</v>
      </c>
      <c r="H3770" t="b">
        <f t="shared" si="117"/>
        <v>1</v>
      </c>
    </row>
    <row r="3771" spans="1:8" x14ac:dyDescent="0.25">
      <c r="A3771" s="4">
        <v>7581</v>
      </c>
      <c r="B3771" s="8" t="s">
        <v>22780</v>
      </c>
      <c r="C3771" s="4" t="s">
        <v>18997</v>
      </c>
      <c r="D3771" s="11">
        <f t="shared" si="116"/>
        <v>6.02</v>
      </c>
      <c r="F3771" s="803">
        <v>6.02</v>
      </c>
      <c r="G3771" s="803">
        <v>6.02</v>
      </c>
      <c r="H3771" t="b">
        <f t="shared" si="117"/>
        <v>1</v>
      </c>
    </row>
    <row r="3772" spans="1:8" x14ac:dyDescent="0.25">
      <c r="A3772" s="6">
        <v>4509</v>
      </c>
      <c r="B3772" s="9" t="s">
        <v>22781</v>
      </c>
      <c r="C3772" s="6" t="s">
        <v>1349</v>
      </c>
      <c r="D3772" s="11">
        <f t="shared" si="116"/>
        <v>5.68</v>
      </c>
      <c r="F3772" s="802">
        <v>5.68</v>
      </c>
      <c r="G3772" s="802">
        <v>5.68</v>
      </c>
      <c r="H3772" t="b">
        <f t="shared" si="117"/>
        <v>1</v>
      </c>
    </row>
    <row r="3773" spans="1:8" x14ac:dyDescent="0.25">
      <c r="A3773" s="4">
        <v>4512</v>
      </c>
      <c r="B3773" s="8" t="s">
        <v>22782</v>
      </c>
      <c r="C3773" s="4" t="s">
        <v>1349</v>
      </c>
      <c r="D3773" s="11">
        <f t="shared" si="116"/>
        <v>2.71</v>
      </c>
      <c r="F3773" s="803">
        <v>2.71</v>
      </c>
      <c r="G3773" s="803">
        <v>2.71</v>
      </c>
      <c r="H3773" t="b">
        <f t="shared" si="117"/>
        <v>1</v>
      </c>
    </row>
    <row r="3774" spans="1:8" x14ac:dyDescent="0.25">
      <c r="A3774" s="6">
        <v>4517</v>
      </c>
      <c r="B3774" s="9" t="s">
        <v>22783</v>
      </c>
      <c r="C3774" s="6" t="s">
        <v>1349</v>
      </c>
      <c r="D3774" s="11">
        <f t="shared" si="116"/>
        <v>3.92</v>
      </c>
      <c r="F3774" s="802">
        <v>3.92</v>
      </c>
      <c r="G3774" s="802">
        <v>3.92</v>
      </c>
      <c r="H3774" t="b">
        <f t="shared" si="117"/>
        <v>1</v>
      </c>
    </row>
    <row r="3775" spans="1:8" x14ac:dyDescent="0.25">
      <c r="A3775" s="4">
        <v>20206</v>
      </c>
      <c r="B3775" s="8" t="s">
        <v>22784</v>
      </c>
      <c r="C3775" s="4" t="s">
        <v>1349</v>
      </c>
      <c r="D3775" s="11">
        <f t="shared" si="116"/>
        <v>8.07</v>
      </c>
      <c r="F3775" s="803">
        <v>8.07</v>
      </c>
      <c r="G3775" s="803">
        <v>8.07</v>
      </c>
      <c r="H3775" t="b">
        <f t="shared" si="117"/>
        <v>1</v>
      </c>
    </row>
    <row r="3776" spans="1:8" x14ac:dyDescent="0.25">
      <c r="A3776" s="6">
        <v>4460</v>
      </c>
      <c r="B3776" s="9" t="s">
        <v>22785</v>
      </c>
      <c r="C3776" s="6" t="s">
        <v>1349</v>
      </c>
      <c r="D3776" s="11">
        <f t="shared" si="116"/>
        <v>8.2899999999999991</v>
      </c>
      <c r="F3776" s="802">
        <v>8.2899999999999991</v>
      </c>
      <c r="G3776" s="802">
        <v>8.2899999999999991</v>
      </c>
      <c r="H3776" t="b">
        <f t="shared" si="117"/>
        <v>1</v>
      </c>
    </row>
    <row r="3777" spans="1:8" ht="30" x14ac:dyDescent="0.25">
      <c r="A3777" s="4">
        <v>4415</v>
      </c>
      <c r="B3777" s="8" t="s">
        <v>22786</v>
      </c>
      <c r="C3777" s="4" t="s">
        <v>1349</v>
      </c>
      <c r="D3777" s="11">
        <f t="shared" si="116"/>
        <v>4.4400000000000004</v>
      </c>
      <c r="F3777" s="803">
        <v>4.4400000000000004</v>
      </c>
      <c r="G3777" s="803">
        <v>4.4400000000000004</v>
      </c>
      <c r="H3777" t="b">
        <f t="shared" si="117"/>
        <v>1</v>
      </c>
    </row>
    <row r="3778" spans="1:8" ht="30" x14ac:dyDescent="0.25">
      <c r="A3778" s="6">
        <v>4417</v>
      </c>
      <c r="B3778" s="9" t="s">
        <v>22787</v>
      </c>
      <c r="C3778" s="6" t="s">
        <v>1349</v>
      </c>
      <c r="D3778" s="11">
        <f t="shared" si="116"/>
        <v>6.39</v>
      </c>
      <c r="F3778" s="802">
        <v>6.39</v>
      </c>
      <c r="G3778" s="802">
        <v>6.39</v>
      </c>
      <c r="H3778" t="b">
        <f t="shared" si="117"/>
        <v>1</v>
      </c>
    </row>
    <row r="3779" spans="1:8" x14ac:dyDescent="0.25">
      <c r="A3779" s="4">
        <v>37373</v>
      </c>
      <c r="B3779" s="8" t="s">
        <v>22788</v>
      </c>
      <c r="C3779" s="4" t="s">
        <v>19143</v>
      </c>
      <c r="D3779" s="11">
        <f t="shared" ref="D3779:D3842" si="118">IF($J$2=$F$1,F3779,G3779)</f>
        <v>0.04</v>
      </c>
      <c r="F3779" s="803">
        <v>0.04</v>
      </c>
      <c r="G3779" s="803">
        <v>0.04</v>
      </c>
      <c r="H3779" t="b">
        <f t="shared" ref="H3779:H3842" si="119">F3779=G3779</f>
        <v>1</v>
      </c>
    </row>
    <row r="3780" spans="1:8" x14ac:dyDescent="0.25">
      <c r="A3780" s="6">
        <v>40864</v>
      </c>
      <c r="B3780" s="9" t="s">
        <v>22789</v>
      </c>
      <c r="C3780" s="6" t="s">
        <v>19145</v>
      </c>
      <c r="D3780" s="11">
        <f t="shared" si="118"/>
        <v>7.31</v>
      </c>
      <c r="F3780" s="802">
        <v>7.31</v>
      </c>
      <c r="G3780" s="802">
        <v>7.31</v>
      </c>
      <c r="H3780" t="b">
        <f t="shared" si="119"/>
        <v>1</v>
      </c>
    </row>
    <row r="3781" spans="1:8" x14ac:dyDescent="0.25">
      <c r="A3781" s="4">
        <v>4734</v>
      </c>
      <c r="B3781" s="8" t="s">
        <v>22790</v>
      </c>
      <c r="C3781" s="4" t="s">
        <v>1350</v>
      </c>
      <c r="D3781" s="11">
        <f t="shared" si="118"/>
        <v>465.98</v>
      </c>
      <c r="F3781" s="803">
        <v>465.98</v>
      </c>
      <c r="G3781" s="803">
        <v>465.98</v>
      </c>
      <c r="H3781" t="b">
        <f t="shared" si="119"/>
        <v>1</v>
      </c>
    </row>
    <row r="3782" spans="1:8" x14ac:dyDescent="0.25">
      <c r="A3782" s="6">
        <v>6085</v>
      </c>
      <c r="B3782" s="9" t="s">
        <v>22791</v>
      </c>
      <c r="C3782" s="6" t="s">
        <v>19046</v>
      </c>
      <c r="D3782" s="11">
        <f t="shared" si="118"/>
        <v>5.84</v>
      </c>
      <c r="F3782" s="802">
        <v>5.84</v>
      </c>
      <c r="G3782" s="802">
        <v>5.84</v>
      </c>
      <c r="H3782" t="b">
        <f t="shared" si="119"/>
        <v>1</v>
      </c>
    </row>
    <row r="3783" spans="1:8" x14ac:dyDescent="0.25">
      <c r="A3783" s="4">
        <v>38396</v>
      </c>
      <c r="B3783" s="8" t="s">
        <v>22792</v>
      </c>
      <c r="C3783" s="4" t="s">
        <v>18997</v>
      </c>
      <c r="D3783" s="11">
        <f t="shared" si="118"/>
        <v>615.04999999999995</v>
      </c>
      <c r="F3783" s="803">
        <v>615.04999999999995</v>
      </c>
      <c r="G3783" s="803">
        <v>615.04999999999995</v>
      </c>
      <c r="H3783" t="b">
        <f t="shared" si="119"/>
        <v>1</v>
      </c>
    </row>
    <row r="3784" spans="1:8" x14ac:dyDescent="0.25">
      <c r="A3784" s="6">
        <v>11622</v>
      </c>
      <c r="B3784" s="9" t="s">
        <v>22793</v>
      </c>
      <c r="C3784" s="6" t="s">
        <v>19044</v>
      </c>
      <c r="D3784" s="11">
        <f t="shared" si="118"/>
        <v>73.89</v>
      </c>
      <c r="F3784" s="802">
        <v>73.89</v>
      </c>
      <c r="G3784" s="802">
        <v>73.89</v>
      </c>
      <c r="H3784" t="b">
        <f t="shared" si="119"/>
        <v>1</v>
      </c>
    </row>
    <row r="3785" spans="1:8" x14ac:dyDescent="0.25">
      <c r="A3785" s="4">
        <v>43143</v>
      </c>
      <c r="B3785" s="8" t="s">
        <v>22794</v>
      </c>
      <c r="C3785" s="4" t="s">
        <v>19046</v>
      </c>
      <c r="D3785" s="11">
        <f t="shared" si="118"/>
        <v>27.91</v>
      </c>
      <c r="F3785" s="803">
        <v>27.91</v>
      </c>
      <c r="G3785" s="803">
        <v>27.91</v>
      </c>
      <c r="H3785" t="b">
        <f t="shared" si="119"/>
        <v>1</v>
      </c>
    </row>
    <row r="3786" spans="1:8" x14ac:dyDescent="0.25">
      <c r="A3786" s="6">
        <v>7317</v>
      </c>
      <c r="B3786" s="9" t="s">
        <v>22795</v>
      </c>
      <c r="C3786" s="6" t="s">
        <v>19044</v>
      </c>
      <c r="D3786" s="11">
        <f t="shared" si="118"/>
        <v>43.16</v>
      </c>
      <c r="F3786" s="802">
        <v>43.16</v>
      </c>
      <c r="G3786" s="802">
        <v>43.16</v>
      </c>
      <c r="H3786" t="b">
        <f t="shared" si="119"/>
        <v>1</v>
      </c>
    </row>
    <row r="3787" spans="1:8" x14ac:dyDescent="0.25">
      <c r="A3787" s="4">
        <v>142</v>
      </c>
      <c r="B3787" s="8" t="s">
        <v>22796</v>
      </c>
      <c r="C3787" s="4" t="s">
        <v>22797</v>
      </c>
      <c r="D3787" s="11">
        <f t="shared" si="118"/>
        <v>34.86</v>
      </c>
      <c r="F3787" s="803">
        <v>34.86</v>
      </c>
      <c r="G3787" s="803">
        <v>34.86</v>
      </c>
      <c r="H3787" t="b">
        <f t="shared" si="119"/>
        <v>1</v>
      </c>
    </row>
    <row r="3788" spans="1:8" x14ac:dyDescent="0.25">
      <c r="A3788" s="6">
        <v>43142</v>
      </c>
      <c r="B3788" s="9" t="s">
        <v>22798</v>
      </c>
      <c r="C3788" s="6" t="s">
        <v>19046</v>
      </c>
      <c r="D3788" s="11">
        <f t="shared" si="118"/>
        <v>158.37</v>
      </c>
      <c r="F3788" s="802">
        <v>158.37</v>
      </c>
      <c r="G3788" s="802">
        <v>158.37</v>
      </c>
      <c r="H3788" t="b">
        <f t="shared" si="119"/>
        <v>1</v>
      </c>
    </row>
    <row r="3789" spans="1:8" x14ac:dyDescent="0.25">
      <c r="A3789" s="4">
        <v>38123</v>
      </c>
      <c r="B3789" s="8" t="s">
        <v>22799</v>
      </c>
      <c r="C3789" s="4" t="s">
        <v>19044</v>
      </c>
      <c r="D3789" s="11">
        <f t="shared" si="118"/>
        <v>36.92</v>
      </c>
      <c r="F3789" s="803">
        <v>36.92</v>
      </c>
      <c r="G3789" s="803">
        <v>36.92</v>
      </c>
      <c r="H3789" t="b">
        <f t="shared" si="119"/>
        <v>1</v>
      </c>
    </row>
    <row r="3790" spans="1:8" x14ac:dyDescent="0.25">
      <c r="A3790" s="6">
        <v>42699</v>
      </c>
      <c r="B3790" s="9" t="s">
        <v>22800</v>
      </c>
      <c r="C3790" s="6" t="s">
        <v>18997</v>
      </c>
      <c r="D3790" s="11">
        <f t="shared" si="118"/>
        <v>28.85</v>
      </c>
      <c r="F3790" s="802">
        <v>28.85</v>
      </c>
      <c r="G3790" s="802">
        <v>28.85</v>
      </c>
      <c r="H3790" t="b">
        <f t="shared" si="119"/>
        <v>1</v>
      </c>
    </row>
    <row r="3791" spans="1:8" ht="30" x14ac:dyDescent="0.25">
      <c r="A3791" s="4">
        <v>37743</v>
      </c>
      <c r="B3791" s="8" t="s">
        <v>22801</v>
      </c>
      <c r="C3791" s="4" t="s">
        <v>18997</v>
      </c>
      <c r="D3791" s="11">
        <f t="shared" si="118"/>
        <v>216505.66</v>
      </c>
      <c r="F3791" s="803">
        <v>216505.66</v>
      </c>
      <c r="G3791" s="803">
        <v>216505.66</v>
      </c>
      <c r="H3791" t="b">
        <f t="shared" si="119"/>
        <v>1</v>
      </c>
    </row>
    <row r="3792" spans="1:8" ht="30" x14ac:dyDescent="0.25">
      <c r="A3792" s="6">
        <v>37744</v>
      </c>
      <c r="B3792" s="9" t="s">
        <v>22802</v>
      </c>
      <c r="C3792" s="6" t="s">
        <v>18997</v>
      </c>
      <c r="D3792" s="11">
        <f t="shared" si="118"/>
        <v>254569.93</v>
      </c>
      <c r="F3792" s="802">
        <v>254569.93</v>
      </c>
      <c r="G3792" s="802">
        <v>254569.93</v>
      </c>
      <c r="H3792" t="b">
        <f t="shared" si="119"/>
        <v>1</v>
      </c>
    </row>
    <row r="3793" spans="1:8" ht="30" x14ac:dyDescent="0.25">
      <c r="A3793" s="4">
        <v>37741</v>
      </c>
      <c r="B3793" s="8" t="s">
        <v>22803</v>
      </c>
      <c r="C3793" s="4" t="s">
        <v>18997</v>
      </c>
      <c r="D3793" s="11">
        <f t="shared" si="118"/>
        <v>196867.41</v>
      </c>
      <c r="F3793" s="803">
        <v>196867.41</v>
      </c>
      <c r="G3793" s="803">
        <v>196867.41</v>
      </c>
      <c r="H3793" t="b">
        <f t="shared" si="119"/>
        <v>1</v>
      </c>
    </row>
    <row r="3794" spans="1:8" x14ac:dyDescent="0.25">
      <c r="A3794" s="6">
        <v>39396</v>
      </c>
      <c r="B3794" s="9" t="s">
        <v>22804</v>
      </c>
      <c r="C3794" s="6" t="s">
        <v>18997</v>
      </c>
      <c r="D3794" s="11">
        <f t="shared" si="118"/>
        <v>76.53</v>
      </c>
      <c r="F3794" s="802">
        <v>76.53</v>
      </c>
      <c r="G3794" s="802">
        <v>76.53</v>
      </c>
      <c r="H3794" t="b">
        <f t="shared" si="119"/>
        <v>1</v>
      </c>
    </row>
    <row r="3795" spans="1:8" ht="30" x14ac:dyDescent="0.25">
      <c r="A3795" s="4">
        <v>39392</v>
      </c>
      <c r="B3795" s="8" t="s">
        <v>22805</v>
      </c>
      <c r="C3795" s="4" t="s">
        <v>18997</v>
      </c>
      <c r="D3795" s="11">
        <f t="shared" si="118"/>
        <v>86.33</v>
      </c>
      <c r="F3795" s="803">
        <v>86.33</v>
      </c>
      <c r="G3795" s="803">
        <v>86.33</v>
      </c>
      <c r="H3795" t="b">
        <f t="shared" si="119"/>
        <v>1</v>
      </c>
    </row>
    <row r="3796" spans="1:8" ht="30" x14ac:dyDescent="0.25">
      <c r="A3796" s="6">
        <v>39393</v>
      </c>
      <c r="B3796" s="9" t="s">
        <v>22806</v>
      </c>
      <c r="C3796" s="6" t="s">
        <v>18997</v>
      </c>
      <c r="D3796" s="11">
        <f t="shared" si="118"/>
        <v>53.39</v>
      </c>
      <c r="F3796" s="802">
        <v>53.39</v>
      </c>
      <c r="G3796" s="802">
        <v>53.39</v>
      </c>
      <c r="H3796" t="b">
        <f t="shared" si="119"/>
        <v>1</v>
      </c>
    </row>
    <row r="3797" spans="1:8" ht="30" x14ac:dyDescent="0.25">
      <c r="A3797" s="4">
        <v>39394</v>
      </c>
      <c r="B3797" s="8" t="s">
        <v>22807</v>
      </c>
      <c r="C3797" s="4" t="s">
        <v>18997</v>
      </c>
      <c r="D3797" s="11">
        <f t="shared" si="118"/>
        <v>60.09</v>
      </c>
      <c r="F3797" s="803">
        <v>60.09</v>
      </c>
      <c r="G3797" s="803">
        <v>60.09</v>
      </c>
      <c r="H3797" t="b">
        <f t="shared" si="119"/>
        <v>1</v>
      </c>
    </row>
    <row r="3798" spans="1:8" ht="30" x14ac:dyDescent="0.25">
      <c r="A3798" s="6">
        <v>39395</v>
      </c>
      <c r="B3798" s="9" t="s">
        <v>22808</v>
      </c>
      <c r="C3798" s="6" t="s">
        <v>18997</v>
      </c>
      <c r="D3798" s="11">
        <f t="shared" si="118"/>
        <v>55.88</v>
      </c>
      <c r="F3798" s="802">
        <v>55.88</v>
      </c>
      <c r="G3798" s="802">
        <v>55.88</v>
      </c>
      <c r="H3798" t="b">
        <f t="shared" si="119"/>
        <v>1</v>
      </c>
    </row>
    <row r="3799" spans="1:8" x14ac:dyDescent="0.25">
      <c r="A3799" s="4">
        <v>14618</v>
      </c>
      <c r="B3799" s="8" t="s">
        <v>22809</v>
      </c>
      <c r="C3799" s="4" t="s">
        <v>18997</v>
      </c>
      <c r="D3799" s="11">
        <f t="shared" si="118"/>
        <v>1579.96</v>
      </c>
      <c r="F3799" s="803">
        <v>1579.96</v>
      </c>
      <c r="G3799" s="803">
        <v>1579.96</v>
      </c>
      <c r="H3799" t="b">
        <f t="shared" si="119"/>
        <v>1</v>
      </c>
    </row>
    <row r="3800" spans="1:8" ht="30" x14ac:dyDescent="0.25">
      <c r="A3800" s="6">
        <v>40269</v>
      </c>
      <c r="B3800" s="9" t="s">
        <v>22810</v>
      </c>
      <c r="C3800" s="6" t="s">
        <v>18997</v>
      </c>
      <c r="D3800" s="11">
        <f t="shared" si="118"/>
        <v>6365.55</v>
      </c>
      <c r="F3800" s="802">
        <v>6365.55</v>
      </c>
      <c r="G3800" s="802">
        <v>6365.55</v>
      </c>
      <c r="H3800" t="b">
        <f t="shared" si="119"/>
        <v>1</v>
      </c>
    </row>
    <row r="3801" spans="1:8" x14ac:dyDescent="0.25">
      <c r="A3801" s="4">
        <v>6110</v>
      </c>
      <c r="B3801" s="8" t="s">
        <v>22811</v>
      </c>
      <c r="C3801" s="4" t="s">
        <v>19143</v>
      </c>
      <c r="D3801" s="11">
        <f t="shared" si="118"/>
        <v>19.79</v>
      </c>
      <c r="F3801" s="803">
        <v>17.190000000000001</v>
      </c>
      <c r="G3801" s="803">
        <v>19.79</v>
      </c>
      <c r="H3801" t="b">
        <f t="shared" si="119"/>
        <v>0</v>
      </c>
    </row>
    <row r="3802" spans="1:8" x14ac:dyDescent="0.25">
      <c r="A3802" s="6">
        <v>40910</v>
      </c>
      <c r="B3802" s="9" t="s">
        <v>22812</v>
      </c>
      <c r="C3802" s="6" t="s">
        <v>19145</v>
      </c>
      <c r="D3802" s="11">
        <f t="shared" si="118"/>
        <v>3482.33</v>
      </c>
      <c r="F3802" s="802">
        <v>3020.19</v>
      </c>
      <c r="G3802" s="802">
        <v>3482.33</v>
      </c>
      <c r="H3802" t="b">
        <f t="shared" si="119"/>
        <v>0</v>
      </c>
    </row>
    <row r="3803" spans="1:8" x14ac:dyDescent="0.25">
      <c r="A3803" s="4">
        <v>6111</v>
      </c>
      <c r="B3803" s="8" t="s">
        <v>22813</v>
      </c>
      <c r="C3803" s="4" t="s">
        <v>19143</v>
      </c>
      <c r="D3803" s="11">
        <f t="shared" si="118"/>
        <v>14.74</v>
      </c>
      <c r="F3803" s="803">
        <v>12.8</v>
      </c>
      <c r="G3803" s="803">
        <v>14.74</v>
      </c>
      <c r="H3803" t="b">
        <f t="shared" si="119"/>
        <v>0</v>
      </c>
    </row>
    <row r="3804" spans="1:8" x14ac:dyDescent="0.25">
      <c r="A3804" s="6">
        <v>41084</v>
      </c>
      <c r="B3804" s="9" t="s">
        <v>22814</v>
      </c>
      <c r="C3804" s="6" t="s">
        <v>19145</v>
      </c>
      <c r="D3804" s="11">
        <f t="shared" si="118"/>
        <v>2594.46</v>
      </c>
      <c r="F3804" s="802">
        <v>2250.15</v>
      </c>
      <c r="G3804" s="802">
        <v>2594.46</v>
      </c>
      <c r="H3804" t="b">
        <f t="shared" si="119"/>
        <v>0</v>
      </c>
    </row>
    <row r="3805" spans="1:8" ht="30" x14ac:dyDescent="0.25">
      <c r="A3805" s="4">
        <v>44535</v>
      </c>
      <c r="B3805" s="8" t="s">
        <v>22815</v>
      </c>
      <c r="C3805" s="4" t="s">
        <v>1350</v>
      </c>
      <c r="D3805" s="11">
        <f t="shared" si="118"/>
        <v>69.91</v>
      </c>
      <c r="F3805" s="803">
        <v>69.91</v>
      </c>
      <c r="G3805" s="803">
        <v>69.91</v>
      </c>
      <c r="H3805" t="b">
        <f t="shared" si="119"/>
        <v>1</v>
      </c>
    </row>
    <row r="3806" spans="1:8" x14ac:dyDescent="0.25">
      <c r="A3806" s="6">
        <v>44945</v>
      </c>
      <c r="B3806" s="9" t="s">
        <v>22816</v>
      </c>
      <c r="C3806" s="6" t="s">
        <v>18997</v>
      </c>
      <c r="D3806" s="11">
        <f t="shared" si="118"/>
        <v>11.5</v>
      </c>
      <c r="F3806" s="802">
        <v>11.5</v>
      </c>
      <c r="G3806" s="802">
        <v>11.5</v>
      </c>
      <c r="H3806" t="b">
        <f t="shared" si="119"/>
        <v>1</v>
      </c>
    </row>
    <row r="3807" spans="1:8" x14ac:dyDescent="0.25">
      <c r="A3807" s="4">
        <v>38637</v>
      </c>
      <c r="B3807" s="8" t="s">
        <v>22817</v>
      </c>
      <c r="C3807" s="4" t="s">
        <v>18997</v>
      </c>
      <c r="D3807" s="11">
        <f t="shared" si="118"/>
        <v>229.74</v>
      </c>
      <c r="F3807" s="803">
        <v>229.74</v>
      </c>
      <c r="G3807" s="803">
        <v>229.74</v>
      </c>
      <c r="H3807" t="b">
        <f t="shared" si="119"/>
        <v>1</v>
      </c>
    </row>
    <row r="3808" spans="1:8" x14ac:dyDescent="0.25">
      <c r="A3808" s="6">
        <v>6150</v>
      </c>
      <c r="B3808" s="9" t="s">
        <v>22818</v>
      </c>
      <c r="C3808" s="6" t="s">
        <v>18997</v>
      </c>
      <c r="D3808" s="11">
        <f t="shared" si="118"/>
        <v>232.55</v>
      </c>
      <c r="F3808" s="802">
        <v>232.55</v>
      </c>
      <c r="G3808" s="802">
        <v>232.55</v>
      </c>
      <c r="H3808" t="b">
        <f t="shared" si="119"/>
        <v>1</v>
      </c>
    </row>
    <row r="3809" spans="1:8" x14ac:dyDescent="0.25">
      <c r="A3809" s="4">
        <v>6136</v>
      </c>
      <c r="B3809" s="8" t="s">
        <v>22819</v>
      </c>
      <c r="C3809" s="4" t="s">
        <v>18997</v>
      </c>
      <c r="D3809" s="11">
        <f t="shared" si="118"/>
        <v>182.8</v>
      </c>
      <c r="F3809" s="803">
        <v>182.8</v>
      </c>
      <c r="G3809" s="803">
        <v>182.8</v>
      </c>
      <c r="H3809" t="b">
        <f t="shared" si="119"/>
        <v>1</v>
      </c>
    </row>
    <row r="3810" spans="1:8" x14ac:dyDescent="0.25">
      <c r="A3810" s="6">
        <v>38638</v>
      </c>
      <c r="B3810" s="9" t="s">
        <v>22820</v>
      </c>
      <c r="C3810" s="6" t="s">
        <v>18997</v>
      </c>
      <c r="D3810" s="11">
        <f t="shared" si="118"/>
        <v>193.6</v>
      </c>
      <c r="F3810" s="802">
        <v>193.6</v>
      </c>
      <c r="G3810" s="802">
        <v>193.6</v>
      </c>
      <c r="H3810" t="b">
        <f t="shared" si="119"/>
        <v>1</v>
      </c>
    </row>
    <row r="3811" spans="1:8" x14ac:dyDescent="0.25">
      <c r="A3811" s="4">
        <v>20262</v>
      </c>
      <c r="B3811" s="8" t="s">
        <v>22821</v>
      </c>
      <c r="C3811" s="4" t="s">
        <v>18997</v>
      </c>
      <c r="D3811" s="11">
        <f t="shared" si="118"/>
        <v>21.06</v>
      </c>
      <c r="F3811" s="803">
        <v>21.06</v>
      </c>
      <c r="G3811" s="803">
        <v>21.06</v>
      </c>
      <c r="H3811" t="b">
        <f t="shared" si="119"/>
        <v>1</v>
      </c>
    </row>
    <row r="3812" spans="1:8" x14ac:dyDescent="0.25">
      <c r="A3812" s="6">
        <v>6145</v>
      </c>
      <c r="B3812" s="9" t="s">
        <v>22822</v>
      </c>
      <c r="C3812" s="6" t="s">
        <v>18997</v>
      </c>
      <c r="D3812" s="11">
        <f t="shared" si="118"/>
        <v>23.27</v>
      </c>
      <c r="F3812" s="802">
        <v>23.27</v>
      </c>
      <c r="G3812" s="802">
        <v>23.27</v>
      </c>
      <c r="H3812" t="b">
        <f t="shared" si="119"/>
        <v>1</v>
      </c>
    </row>
    <row r="3813" spans="1:8" x14ac:dyDescent="0.25">
      <c r="A3813" s="4">
        <v>6149</v>
      </c>
      <c r="B3813" s="8" t="s">
        <v>22823</v>
      </c>
      <c r="C3813" s="4" t="s">
        <v>18997</v>
      </c>
      <c r="D3813" s="11">
        <f t="shared" si="118"/>
        <v>15.38</v>
      </c>
      <c r="F3813" s="803">
        <v>15.38</v>
      </c>
      <c r="G3813" s="803">
        <v>15.38</v>
      </c>
      <c r="H3813" t="b">
        <f t="shared" si="119"/>
        <v>1</v>
      </c>
    </row>
    <row r="3814" spans="1:8" x14ac:dyDescent="0.25">
      <c r="A3814" s="6">
        <v>6146</v>
      </c>
      <c r="B3814" s="9" t="s">
        <v>22824</v>
      </c>
      <c r="C3814" s="6" t="s">
        <v>18997</v>
      </c>
      <c r="D3814" s="11">
        <f t="shared" si="118"/>
        <v>22.11</v>
      </c>
      <c r="F3814" s="802">
        <v>22.11</v>
      </c>
      <c r="G3814" s="802">
        <v>22.11</v>
      </c>
      <c r="H3814" t="b">
        <f t="shared" si="119"/>
        <v>1</v>
      </c>
    </row>
    <row r="3815" spans="1:8" x14ac:dyDescent="0.25">
      <c r="A3815" s="4">
        <v>44536</v>
      </c>
      <c r="B3815" s="8" t="s">
        <v>22825</v>
      </c>
      <c r="C3815" s="4" t="s">
        <v>19044</v>
      </c>
      <c r="D3815" s="11">
        <f t="shared" si="118"/>
        <v>2.93</v>
      </c>
      <c r="F3815" s="803">
        <v>2.93</v>
      </c>
      <c r="G3815" s="803">
        <v>2.93</v>
      </c>
      <c r="H3815" t="b">
        <f t="shared" si="119"/>
        <v>1</v>
      </c>
    </row>
    <row r="3816" spans="1:8" x14ac:dyDescent="0.25">
      <c r="A3816" s="6">
        <v>39961</v>
      </c>
      <c r="B3816" s="9" t="s">
        <v>22826</v>
      </c>
      <c r="C3816" s="6" t="s">
        <v>18997</v>
      </c>
      <c r="D3816" s="11">
        <f t="shared" si="118"/>
        <v>23.04</v>
      </c>
      <c r="F3816" s="802">
        <v>23.04</v>
      </c>
      <c r="G3816" s="802">
        <v>23.04</v>
      </c>
      <c r="H3816" t="b">
        <f t="shared" si="119"/>
        <v>1</v>
      </c>
    </row>
    <row r="3817" spans="1:8" ht="30" x14ac:dyDescent="0.25">
      <c r="A3817" s="4">
        <v>42433</v>
      </c>
      <c r="B3817" s="8" t="s">
        <v>22827</v>
      </c>
      <c r="C3817" s="4" t="s">
        <v>18997</v>
      </c>
      <c r="D3817" s="11">
        <f t="shared" si="118"/>
        <v>4789.18</v>
      </c>
      <c r="F3817" s="803">
        <v>4789.18</v>
      </c>
      <c r="G3817" s="803">
        <v>4789.18</v>
      </c>
      <c r="H3817" t="b">
        <f t="shared" si="119"/>
        <v>1</v>
      </c>
    </row>
    <row r="3818" spans="1:8" ht="30" x14ac:dyDescent="0.25">
      <c r="A3818" s="6">
        <v>42434</v>
      </c>
      <c r="B3818" s="9" t="s">
        <v>22828</v>
      </c>
      <c r="C3818" s="6" t="s">
        <v>18997</v>
      </c>
      <c r="D3818" s="11">
        <f t="shared" si="118"/>
        <v>5175.3999999999996</v>
      </c>
      <c r="F3818" s="802">
        <v>5175.3999999999996</v>
      </c>
      <c r="G3818" s="802">
        <v>5175.3999999999996</v>
      </c>
      <c r="H3818" t="b">
        <f t="shared" si="119"/>
        <v>1</v>
      </c>
    </row>
    <row r="3819" spans="1:8" ht="30" x14ac:dyDescent="0.25">
      <c r="A3819" s="4">
        <v>42435</v>
      </c>
      <c r="B3819" s="8" t="s">
        <v>22829</v>
      </c>
      <c r="C3819" s="4" t="s">
        <v>18997</v>
      </c>
      <c r="D3819" s="11">
        <f t="shared" si="118"/>
        <v>2580.7800000000002</v>
      </c>
      <c r="F3819" s="803">
        <v>2580.7800000000002</v>
      </c>
      <c r="G3819" s="803">
        <v>2580.7800000000002</v>
      </c>
      <c r="H3819" t="b">
        <f t="shared" si="119"/>
        <v>1</v>
      </c>
    </row>
    <row r="3820" spans="1:8" x14ac:dyDescent="0.25">
      <c r="A3820" s="6">
        <v>38061</v>
      </c>
      <c r="B3820" s="9" t="s">
        <v>22830</v>
      </c>
      <c r="C3820" s="6" t="s">
        <v>18997</v>
      </c>
      <c r="D3820" s="11">
        <f t="shared" si="118"/>
        <v>55.15</v>
      </c>
      <c r="F3820" s="802">
        <v>55.15</v>
      </c>
      <c r="G3820" s="802">
        <v>55.15</v>
      </c>
      <c r="H3820" t="b">
        <f t="shared" si="119"/>
        <v>1</v>
      </c>
    </row>
    <row r="3821" spans="1:8" x14ac:dyDescent="0.25">
      <c r="A3821" s="4">
        <v>20250</v>
      </c>
      <c r="B3821" s="8" t="s">
        <v>22831</v>
      </c>
      <c r="C3821" s="4" t="s">
        <v>19044</v>
      </c>
      <c r="D3821" s="11">
        <f t="shared" si="118"/>
        <v>16.8</v>
      </c>
      <c r="F3821" s="803">
        <v>16.8</v>
      </c>
      <c r="G3821" s="803">
        <v>16.8</v>
      </c>
      <c r="H3821" t="b">
        <f t="shared" si="119"/>
        <v>1</v>
      </c>
    </row>
    <row r="3822" spans="1:8" x14ac:dyDescent="0.25">
      <c r="A3822" s="6">
        <v>13388</v>
      </c>
      <c r="B3822" s="9" t="s">
        <v>22832</v>
      </c>
      <c r="C3822" s="6" t="s">
        <v>19044</v>
      </c>
      <c r="D3822" s="11">
        <f t="shared" si="118"/>
        <v>174.17</v>
      </c>
      <c r="F3822" s="802">
        <v>174.17</v>
      </c>
      <c r="G3822" s="802">
        <v>174.17</v>
      </c>
      <c r="H3822" t="b">
        <f t="shared" si="119"/>
        <v>1</v>
      </c>
    </row>
    <row r="3823" spans="1:8" x14ac:dyDescent="0.25">
      <c r="A3823" s="4">
        <v>39914</v>
      </c>
      <c r="B3823" s="8" t="s">
        <v>22833</v>
      </c>
      <c r="C3823" s="4" t="s">
        <v>19044</v>
      </c>
      <c r="D3823" s="11">
        <f t="shared" si="118"/>
        <v>238.28</v>
      </c>
      <c r="F3823" s="803">
        <v>238.28</v>
      </c>
      <c r="G3823" s="803">
        <v>238.28</v>
      </c>
      <c r="H3823" t="b">
        <f t="shared" si="119"/>
        <v>1</v>
      </c>
    </row>
    <row r="3824" spans="1:8" x14ac:dyDescent="0.25">
      <c r="A3824" s="6">
        <v>12732</v>
      </c>
      <c r="B3824" s="9" t="s">
        <v>22834</v>
      </c>
      <c r="C3824" s="6" t="s">
        <v>18997</v>
      </c>
      <c r="D3824" s="11">
        <f t="shared" si="118"/>
        <v>274.94</v>
      </c>
      <c r="F3824" s="802">
        <v>274.94</v>
      </c>
      <c r="G3824" s="802">
        <v>274.94</v>
      </c>
      <c r="H3824" t="b">
        <f t="shared" si="119"/>
        <v>1</v>
      </c>
    </row>
    <row r="3825" spans="1:8" x14ac:dyDescent="0.25">
      <c r="A3825" s="4">
        <v>6160</v>
      </c>
      <c r="B3825" s="8" t="s">
        <v>22835</v>
      </c>
      <c r="C3825" s="4" t="s">
        <v>19143</v>
      </c>
      <c r="D3825" s="11">
        <f t="shared" si="118"/>
        <v>19.79</v>
      </c>
      <c r="F3825" s="803">
        <v>17.190000000000001</v>
      </c>
      <c r="G3825" s="803">
        <v>19.79</v>
      </c>
      <c r="H3825" t="b">
        <f t="shared" si="119"/>
        <v>0</v>
      </c>
    </row>
    <row r="3826" spans="1:8" x14ac:dyDescent="0.25">
      <c r="A3826" s="6">
        <v>41087</v>
      </c>
      <c r="B3826" s="9" t="s">
        <v>22836</v>
      </c>
      <c r="C3826" s="6" t="s">
        <v>19145</v>
      </c>
      <c r="D3826" s="11">
        <f t="shared" si="118"/>
        <v>3482.33</v>
      </c>
      <c r="F3826" s="802">
        <v>3020.19</v>
      </c>
      <c r="G3826" s="802">
        <v>3482.33</v>
      </c>
      <c r="H3826" t="b">
        <f t="shared" si="119"/>
        <v>0</v>
      </c>
    </row>
    <row r="3827" spans="1:8" x14ac:dyDescent="0.25">
      <c r="A3827" s="4">
        <v>6166</v>
      </c>
      <c r="B3827" s="8" t="s">
        <v>22837</v>
      </c>
      <c r="C3827" s="4" t="s">
        <v>19143</v>
      </c>
      <c r="D3827" s="11">
        <f t="shared" si="118"/>
        <v>23.24</v>
      </c>
      <c r="F3827" s="803">
        <v>20.190000000000001</v>
      </c>
      <c r="G3827" s="803">
        <v>23.24</v>
      </c>
      <c r="H3827" t="b">
        <f t="shared" si="119"/>
        <v>0</v>
      </c>
    </row>
    <row r="3828" spans="1:8" x14ac:dyDescent="0.25">
      <c r="A3828" s="6">
        <v>41088</v>
      </c>
      <c r="B3828" s="9" t="s">
        <v>22838</v>
      </c>
      <c r="C3828" s="6" t="s">
        <v>19145</v>
      </c>
      <c r="D3828" s="11">
        <f t="shared" si="118"/>
        <v>4092.17</v>
      </c>
      <c r="F3828" s="802">
        <v>3549.11</v>
      </c>
      <c r="G3828" s="802">
        <v>4092.17</v>
      </c>
      <c r="H3828" t="b">
        <f t="shared" si="119"/>
        <v>0</v>
      </c>
    </row>
    <row r="3829" spans="1:8" ht="30" x14ac:dyDescent="0.25">
      <c r="A3829" s="4">
        <v>20232</v>
      </c>
      <c r="B3829" s="8" t="s">
        <v>22839</v>
      </c>
      <c r="C3829" s="4" t="s">
        <v>1349</v>
      </c>
      <c r="D3829" s="11">
        <f t="shared" si="118"/>
        <v>88.06</v>
      </c>
      <c r="F3829" s="803">
        <v>88.06</v>
      </c>
      <c r="G3829" s="803">
        <v>88.06</v>
      </c>
      <c r="H3829" t="b">
        <f t="shared" si="119"/>
        <v>1</v>
      </c>
    </row>
    <row r="3830" spans="1:8" x14ac:dyDescent="0.25">
      <c r="A3830" s="6">
        <v>10856</v>
      </c>
      <c r="B3830" s="9" t="s">
        <v>22840</v>
      </c>
      <c r="C3830" s="6" t="s">
        <v>1349</v>
      </c>
      <c r="D3830" s="11">
        <f t="shared" si="118"/>
        <v>122.91</v>
      </c>
      <c r="F3830" s="802">
        <v>122.91</v>
      </c>
      <c r="G3830" s="802">
        <v>122.91</v>
      </c>
      <c r="H3830" t="b">
        <f t="shared" si="119"/>
        <v>1</v>
      </c>
    </row>
    <row r="3831" spans="1:8" x14ac:dyDescent="0.25">
      <c r="A3831" s="4">
        <v>4828</v>
      </c>
      <c r="B3831" s="8" t="s">
        <v>22841</v>
      </c>
      <c r="C3831" s="4" t="s">
        <v>1349</v>
      </c>
      <c r="D3831" s="11">
        <f t="shared" si="118"/>
        <v>81.290000000000006</v>
      </c>
      <c r="F3831" s="803">
        <v>81.290000000000006</v>
      </c>
      <c r="G3831" s="803">
        <v>81.290000000000006</v>
      </c>
      <c r="H3831" t="b">
        <f t="shared" si="119"/>
        <v>1</v>
      </c>
    </row>
    <row r="3832" spans="1:8" x14ac:dyDescent="0.25">
      <c r="A3832" s="6">
        <v>20249</v>
      </c>
      <c r="B3832" s="9" t="s">
        <v>22842</v>
      </c>
      <c r="C3832" s="6" t="s">
        <v>1349</v>
      </c>
      <c r="D3832" s="11">
        <f t="shared" si="118"/>
        <v>44.51</v>
      </c>
      <c r="F3832" s="802">
        <v>44.51</v>
      </c>
      <c r="G3832" s="802">
        <v>44.51</v>
      </c>
      <c r="H3832" t="b">
        <f t="shared" si="119"/>
        <v>1</v>
      </c>
    </row>
    <row r="3833" spans="1:8" x14ac:dyDescent="0.25">
      <c r="A3833" s="4">
        <v>11609</v>
      </c>
      <c r="B3833" s="8" t="s">
        <v>22843</v>
      </c>
      <c r="C3833" s="4" t="s">
        <v>19046</v>
      </c>
      <c r="D3833" s="11">
        <f t="shared" si="118"/>
        <v>12.28</v>
      </c>
      <c r="F3833" s="803">
        <v>12.28</v>
      </c>
      <c r="G3833" s="803">
        <v>12.28</v>
      </c>
      <c r="H3833" t="b">
        <f t="shared" si="119"/>
        <v>1</v>
      </c>
    </row>
    <row r="3834" spans="1:8" x14ac:dyDescent="0.25">
      <c r="A3834" s="6">
        <v>20083</v>
      </c>
      <c r="B3834" s="9" t="s">
        <v>22844</v>
      </c>
      <c r="C3834" s="6" t="s">
        <v>18997</v>
      </c>
      <c r="D3834" s="11">
        <f t="shared" si="118"/>
        <v>80.63</v>
      </c>
      <c r="F3834" s="802">
        <v>80.63</v>
      </c>
      <c r="G3834" s="802">
        <v>80.63</v>
      </c>
      <c r="H3834" t="b">
        <f t="shared" si="119"/>
        <v>1</v>
      </c>
    </row>
    <row r="3835" spans="1:8" x14ac:dyDescent="0.25">
      <c r="A3835" s="4">
        <v>10691</v>
      </c>
      <c r="B3835" s="8" t="s">
        <v>22845</v>
      </c>
      <c r="C3835" s="4" t="s">
        <v>19046</v>
      </c>
      <c r="D3835" s="11">
        <f t="shared" si="118"/>
        <v>96.16</v>
      </c>
      <c r="F3835" s="803">
        <v>96.16</v>
      </c>
      <c r="G3835" s="803">
        <v>96.16</v>
      </c>
      <c r="H3835" t="b">
        <f t="shared" si="119"/>
        <v>1</v>
      </c>
    </row>
    <row r="3836" spans="1:8" x14ac:dyDescent="0.25">
      <c r="A3836" s="6">
        <v>12295</v>
      </c>
      <c r="B3836" s="9" t="s">
        <v>22846</v>
      </c>
      <c r="C3836" s="6" t="s">
        <v>18997</v>
      </c>
      <c r="D3836" s="11">
        <f t="shared" si="118"/>
        <v>2.84</v>
      </c>
      <c r="F3836" s="802">
        <v>2.84</v>
      </c>
      <c r="G3836" s="802">
        <v>2.84</v>
      </c>
      <c r="H3836" t="b">
        <f t="shared" si="119"/>
        <v>1</v>
      </c>
    </row>
    <row r="3837" spans="1:8" x14ac:dyDescent="0.25">
      <c r="A3837" s="4">
        <v>12296</v>
      </c>
      <c r="B3837" s="8" t="s">
        <v>22847</v>
      </c>
      <c r="C3837" s="4" t="s">
        <v>18997</v>
      </c>
      <c r="D3837" s="11">
        <f t="shared" si="118"/>
        <v>3.68</v>
      </c>
      <c r="F3837" s="803">
        <v>3.68</v>
      </c>
      <c r="G3837" s="803">
        <v>3.68</v>
      </c>
      <c r="H3837" t="b">
        <f t="shared" si="119"/>
        <v>1</v>
      </c>
    </row>
    <row r="3838" spans="1:8" x14ac:dyDescent="0.25">
      <c r="A3838" s="6">
        <v>12294</v>
      </c>
      <c r="B3838" s="9" t="s">
        <v>22848</v>
      </c>
      <c r="C3838" s="6" t="s">
        <v>18997</v>
      </c>
      <c r="D3838" s="11">
        <f t="shared" si="118"/>
        <v>8.83</v>
      </c>
      <c r="F3838" s="802">
        <v>8.83</v>
      </c>
      <c r="G3838" s="802">
        <v>8.83</v>
      </c>
      <c r="H3838" t="b">
        <f t="shared" si="119"/>
        <v>1</v>
      </c>
    </row>
    <row r="3839" spans="1:8" x14ac:dyDescent="0.25">
      <c r="A3839" s="4">
        <v>14543</v>
      </c>
      <c r="B3839" s="8" t="s">
        <v>22849</v>
      </c>
      <c r="C3839" s="4" t="s">
        <v>18997</v>
      </c>
      <c r="D3839" s="11">
        <f t="shared" si="118"/>
        <v>6.3</v>
      </c>
      <c r="F3839" s="803">
        <v>6.3</v>
      </c>
      <c r="G3839" s="803">
        <v>6.3</v>
      </c>
      <c r="H3839" t="b">
        <f t="shared" si="119"/>
        <v>1</v>
      </c>
    </row>
    <row r="3840" spans="1:8" x14ac:dyDescent="0.25">
      <c r="A3840" s="6">
        <v>13329</v>
      </c>
      <c r="B3840" s="9" t="s">
        <v>22850</v>
      </c>
      <c r="C3840" s="6" t="s">
        <v>18997</v>
      </c>
      <c r="D3840" s="11">
        <f t="shared" si="118"/>
        <v>3.7</v>
      </c>
      <c r="F3840" s="802">
        <v>3.7</v>
      </c>
      <c r="G3840" s="802">
        <v>3.7</v>
      </c>
      <c r="H3840" t="b">
        <f t="shared" si="119"/>
        <v>1</v>
      </c>
    </row>
    <row r="3841" spans="1:8" x14ac:dyDescent="0.25">
      <c r="A3841" s="4">
        <v>21047</v>
      </c>
      <c r="B3841" s="8" t="s">
        <v>22851</v>
      </c>
      <c r="C3841" s="4" t="s">
        <v>18997</v>
      </c>
      <c r="D3841" s="11">
        <f t="shared" si="118"/>
        <v>74.73</v>
      </c>
      <c r="F3841" s="803">
        <v>74.73</v>
      </c>
      <c r="G3841" s="803">
        <v>74.73</v>
      </c>
      <c r="H3841" t="b">
        <f t="shared" si="119"/>
        <v>1</v>
      </c>
    </row>
    <row r="3842" spans="1:8" ht="30" x14ac:dyDescent="0.25">
      <c r="A3842" s="6">
        <v>21042</v>
      </c>
      <c r="B3842" s="9" t="s">
        <v>22852</v>
      </c>
      <c r="C3842" s="6" t="s">
        <v>18997</v>
      </c>
      <c r="D3842" s="11">
        <f t="shared" si="118"/>
        <v>57.6</v>
      </c>
      <c r="F3842" s="802">
        <v>57.6</v>
      </c>
      <c r="G3842" s="802">
        <v>57.6</v>
      </c>
      <c r="H3842" t="b">
        <f t="shared" si="119"/>
        <v>1</v>
      </c>
    </row>
    <row r="3843" spans="1:8" x14ac:dyDescent="0.25">
      <c r="A3843" s="4">
        <v>21043</v>
      </c>
      <c r="B3843" s="8" t="s">
        <v>22853</v>
      </c>
      <c r="C3843" s="4" t="s">
        <v>18997</v>
      </c>
      <c r="D3843" s="11">
        <f t="shared" ref="D3843:D3906" si="120">IF($J$2=$F$1,F3843,G3843)</f>
        <v>72.760000000000005</v>
      </c>
      <c r="F3843" s="803">
        <v>72.760000000000005</v>
      </c>
      <c r="G3843" s="803">
        <v>72.760000000000005</v>
      </c>
      <c r="H3843" t="b">
        <f t="shared" ref="H3843:H3906" si="121">F3843=G3843</f>
        <v>1</v>
      </c>
    </row>
    <row r="3844" spans="1:8" x14ac:dyDescent="0.25">
      <c r="A3844" s="6">
        <v>21044</v>
      </c>
      <c r="B3844" s="9" t="s">
        <v>22854</v>
      </c>
      <c r="C3844" s="6" t="s">
        <v>18997</v>
      </c>
      <c r="D3844" s="11">
        <f t="shared" si="120"/>
        <v>50.69</v>
      </c>
      <c r="F3844" s="802">
        <v>50.69</v>
      </c>
      <c r="G3844" s="802">
        <v>50.69</v>
      </c>
      <c r="H3844" t="b">
        <f t="shared" si="121"/>
        <v>1</v>
      </c>
    </row>
    <row r="3845" spans="1:8" x14ac:dyDescent="0.25">
      <c r="A3845" s="4">
        <v>21045</v>
      </c>
      <c r="B3845" s="8" t="s">
        <v>22855</v>
      </c>
      <c r="C3845" s="4" t="s">
        <v>18997</v>
      </c>
      <c r="D3845" s="11">
        <f t="shared" si="120"/>
        <v>69.42</v>
      </c>
      <c r="F3845" s="803">
        <v>69.42</v>
      </c>
      <c r="G3845" s="803">
        <v>69.42</v>
      </c>
      <c r="H3845" t="b">
        <f t="shared" si="121"/>
        <v>1</v>
      </c>
    </row>
    <row r="3846" spans="1:8" x14ac:dyDescent="0.25">
      <c r="A3846" s="6">
        <v>21041</v>
      </c>
      <c r="B3846" s="9" t="s">
        <v>22856</v>
      </c>
      <c r="C3846" s="6" t="s">
        <v>18997</v>
      </c>
      <c r="D3846" s="11">
        <f t="shared" si="120"/>
        <v>59.87</v>
      </c>
      <c r="F3846" s="802">
        <v>59.87</v>
      </c>
      <c r="G3846" s="802">
        <v>59.87</v>
      </c>
      <c r="H3846" t="b">
        <f t="shared" si="121"/>
        <v>1</v>
      </c>
    </row>
    <row r="3847" spans="1:8" x14ac:dyDescent="0.25">
      <c r="A3847" s="4">
        <v>21040</v>
      </c>
      <c r="B3847" s="8" t="s">
        <v>22857</v>
      </c>
      <c r="C3847" s="4" t="s">
        <v>18997</v>
      </c>
      <c r="D3847" s="11">
        <f t="shared" si="120"/>
        <v>49.6</v>
      </c>
      <c r="F3847" s="803">
        <v>49.6</v>
      </c>
      <c r="G3847" s="803">
        <v>49.6</v>
      </c>
      <c r="H3847" t="b">
        <f t="shared" si="121"/>
        <v>1</v>
      </c>
    </row>
    <row r="3848" spans="1:8" x14ac:dyDescent="0.25">
      <c r="A3848" s="6">
        <v>14149</v>
      </c>
      <c r="B3848" s="9" t="s">
        <v>22858</v>
      </c>
      <c r="C3848" s="6" t="s">
        <v>21051</v>
      </c>
      <c r="D3848" s="11">
        <f t="shared" si="120"/>
        <v>204.73</v>
      </c>
      <c r="F3848" s="802">
        <v>204.73</v>
      </c>
      <c r="G3848" s="802">
        <v>204.73</v>
      </c>
      <c r="H3848" t="b">
        <f t="shared" si="121"/>
        <v>1</v>
      </c>
    </row>
    <row r="3849" spans="1:8" ht="30" x14ac:dyDescent="0.25">
      <c r="A3849" s="4">
        <v>38099</v>
      </c>
      <c r="B3849" s="8" t="s">
        <v>22859</v>
      </c>
      <c r="C3849" s="4" t="s">
        <v>18997</v>
      </c>
      <c r="D3849" s="11">
        <f t="shared" si="120"/>
        <v>1.39</v>
      </c>
      <c r="F3849" s="803">
        <v>1.39</v>
      </c>
      <c r="G3849" s="803">
        <v>1.39</v>
      </c>
      <c r="H3849" t="b">
        <f t="shared" si="121"/>
        <v>1</v>
      </c>
    </row>
    <row r="3850" spans="1:8" ht="30" x14ac:dyDescent="0.25">
      <c r="A3850" s="6">
        <v>38100</v>
      </c>
      <c r="B3850" s="9" t="s">
        <v>22860</v>
      </c>
      <c r="C3850" s="6" t="s">
        <v>18997</v>
      </c>
      <c r="D3850" s="11">
        <f t="shared" si="120"/>
        <v>2.27</v>
      </c>
      <c r="F3850" s="802">
        <v>2.27</v>
      </c>
      <c r="G3850" s="802">
        <v>2.27</v>
      </c>
      <c r="H3850" t="b">
        <f t="shared" si="121"/>
        <v>1</v>
      </c>
    </row>
    <row r="3851" spans="1:8" x14ac:dyDescent="0.25">
      <c r="A3851" s="4">
        <v>7576</v>
      </c>
      <c r="B3851" s="8" t="s">
        <v>22861</v>
      </c>
      <c r="C3851" s="4" t="s">
        <v>18997</v>
      </c>
      <c r="D3851" s="11">
        <f t="shared" si="120"/>
        <v>247.42</v>
      </c>
      <c r="F3851" s="803">
        <v>247.42</v>
      </c>
      <c r="G3851" s="803">
        <v>247.42</v>
      </c>
      <c r="H3851" t="b">
        <f t="shared" si="121"/>
        <v>1</v>
      </c>
    </row>
    <row r="3852" spans="1:8" x14ac:dyDescent="0.25">
      <c r="A3852" s="6">
        <v>3384</v>
      </c>
      <c r="B3852" s="9" t="s">
        <v>22862</v>
      </c>
      <c r="C3852" s="6" t="s">
        <v>18997</v>
      </c>
      <c r="D3852" s="11">
        <f t="shared" si="120"/>
        <v>8.11</v>
      </c>
      <c r="F3852" s="802">
        <v>8.11</v>
      </c>
      <c r="G3852" s="802">
        <v>8.11</v>
      </c>
      <c r="H3852" t="b">
        <f t="shared" si="121"/>
        <v>1</v>
      </c>
    </row>
    <row r="3853" spans="1:8" x14ac:dyDescent="0.25">
      <c r="A3853" s="4">
        <v>7572</v>
      </c>
      <c r="B3853" s="8" t="s">
        <v>22863</v>
      </c>
      <c r="C3853" s="4" t="s">
        <v>18997</v>
      </c>
      <c r="D3853" s="11">
        <f t="shared" si="120"/>
        <v>9.02</v>
      </c>
      <c r="F3853" s="803">
        <v>9.02</v>
      </c>
      <c r="G3853" s="803">
        <v>9.02</v>
      </c>
      <c r="H3853" t="b">
        <f t="shared" si="121"/>
        <v>1</v>
      </c>
    </row>
    <row r="3854" spans="1:8" x14ac:dyDescent="0.25">
      <c r="A3854" s="6">
        <v>3396</v>
      </c>
      <c r="B3854" s="9" t="s">
        <v>22864</v>
      </c>
      <c r="C3854" s="6" t="s">
        <v>18997</v>
      </c>
      <c r="D3854" s="11">
        <f t="shared" si="120"/>
        <v>6.1</v>
      </c>
      <c r="F3854" s="802">
        <v>6.1</v>
      </c>
      <c r="G3854" s="802">
        <v>6.1</v>
      </c>
      <c r="H3854" t="b">
        <f t="shared" si="121"/>
        <v>1</v>
      </c>
    </row>
    <row r="3855" spans="1:8" x14ac:dyDescent="0.25">
      <c r="A3855" s="4">
        <v>37590</v>
      </c>
      <c r="B3855" s="8" t="s">
        <v>22865</v>
      </c>
      <c r="C3855" s="4" t="s">
        <v>18997</v>
      </c>
      <c r="D3855" s="11">
        <f t="shared" si="120"/>
        <v>16.86</v>
      </c>
      <c r="F3855" s="803">
        <v>16.86</v>
      </c>
      <c r="G3855" s="803">
        <v>16.86</v>
      </c>
      <c r="H3855" t="b">
        <f t="shared" si="121"/>
        <v>1</v>
      </c>
    </row>
    <row r="3856" spans="1:8" x14ac:dyDescent="0.25">
      <c r="A3856" s="6">
        <v>37591</v>
      </c>
      <c r="B3856" s="9" t="s">
        <v>22866</v>
      </c>
      <c r="C3856" s="6" t="s">
        <v>18997</v>
      </c>
      <c r="D3856" s="11">
        <f t="shared" si="120"/>
        <v>20.27</v>
      </c>
      <c r="F3856" s="802">
        <v>20.27</v>
      </c>
      <c r="G3856" s="802">
        <v>20.27</v>
      </c>
      <c r="H3856" t="b">
        <f t="shared" si="121"/>
        <v>1</v>
      </c>
    </row>
    <row r="3857" spans="1:8" ht="30" x14ac:dyDescent="0.25">
      <c r="A3857" s="4">
        <v>12626</v>
      </c>
      <c r="B3857" s="8" t="s">
        <v>22867</v>
      </c>
      <c r="C3857" s="4" t="s">
        <v>18997</v>
      </c>
      <c r="D3857" s="11">
        <f t="shared" si="120"/>
        <v>36.5</v>
      </c>
      <c r="F3857" s="803">
        <v>36.5</v>
      </c>
      <c r="G3857" s="803">
        <v>36.5</v>
      </c>
      <c r="H3857" t="b">
        <f t="shared" si="121"/>
        <v>1</v>
      </c>
    </row>
    <row r="3858" spans="1:8" x14ac:dyDescent="0.25">
      <c r="A3858" s="6">
        <v>11033</v>
      </c>
      <c r="B3858" s="9" t="s">
        <v>22868</v>
      </c>
      <c r="C3858" s="6" t="s">
        <v>18997</v>
      </c>
      <c r="D3858" s="11">
        <f t="shared" si="120"/>
        <v>7.07</v>
      </c>
      <c r="F3858" s="802">
        <v>7.07</v>
      </c>
      <c r="G3858" s="802">
        <v>7.07</v>
      </c>
      <c r="H3858" t="b">
        <f t="shared" si="121"/>
        <v>1</v>
      </c>
    </row>
    <row r="3859" spans="1:8" x14ac:dyDescent="0.25">
      <c r="A3859" s="4">
        <v>390</v>
      </c>
      <c r="B3859" s="8" t="s">
        <v>22869</v>
      </c>
      <c r="C3859" s="4" t="s">
        <v>18997</v>
      </c>
      <c r="D3859" s="11">
        <f t="shared" si="120"/>
        <v>11.03</v>
      </c>
      <c r="F3859" s="803">
        <v>11.03</v>
      </c>
      <c r="G3859" s="803">
        <v>11.03</v>
      </c>
      <c r="H3859" t="b">
        <f t="shared" si="121"/>
        <v>1</v>
      </c>
    </row>
    <row r="3860" spans="1:8" ht="30" x14ac:dyDescent="0.25">
      <c r="A3860" s="6">
        <v>42436</v>
      </c>
      <c r="B3860" s="9" t="s">
        <v>22870</v>
      </c>
      <c r="C3860" s="6" t="s">
        <v>18997</v>
      </c>
      <c r="D3860" s="11">
        <f t="shared" si="120"/>
        <v>2701.34</v>
      </c>
      <c r="F3860" s="802">
        <v>2701.34</v>
      </c>
      <c r="G3860" s="802">
        <v>2701.34</v>
      </c>
      <c r="H3860" t="b">
        <f t="shared" si="121"/>
        <v>1</v>
      </c>
    </row>
    <row r="3861" spans="1:8" x14ac:dyDescent="0.25">
      <c r="A3861" s="4">
        <v>6194</v>
      </c>
      <c r="B3861" s="8" t="s">
        <v>22871</v>
      </c>
      <c r="C3861" s="4" t="s">
        <v>1349</v>
      </c>
      <c r="D3861" s="11">
        <f t="shared" si="120"/>
        <v>7.99</v>
      </c>
      <c r="F3861" s="803">
        <v>7.99</v>
      </c>
      <c r="G3861" s="803">
        <v>7.99</v>
      </c>
      <c r="H3861" t="b">
        <f t="shared" si="121"/>
        <v>1</v>
      </c>
    </row>
    <row r="3862" spans="1:8" x14ac:dyDescent="0.25">
      <c r="A3862" s="6">
        <v>10567</v>
      </c>
      <c r="B3862" s="9" t="s">
        <v>22872</v>
      </c>
      <c r="C3862" s="6" t="s">
        <v>1349</v>
      </c>
      <c r="D3862" s="11">
        <f t="shared" si="120"/>
        <v>12.66</v>
      </c>
      <c r="F3862" s="802">
        <v>12.66</v>
      </c>
      <c r="G3862" s="802">
        <v>12.66</v>
      </c>
      <c r="H3862" t="b">
        <f t="shared" si="121"/>
        <v>1</v>
      </c>
    </row>
    <row r="3863" spans="1:8" x14ac:dyDescent="0.25">
      <c r="A3863" s="4">
        <v>6212</v>
      </c>
      <c r="B3863" s="8" t="s">
        <v>22873</v>
      </c>
      <c r="C3863" s="4" t="s">
        <v>1349</v>
      </c>
      <c r="D3863" s="11">
        <f t="shared" si="120"/>
        <v>18.57</v>
      </c>
      <c r="F3863" s="803">
        <v>18.57</v>
      </c>
      <c r="G3863" s="803">
        <v>18.57</v>
      </c>
      <c r="H3863" t="b">
        <f t="shared" si="121"/>
        <v>1</v>
      </c>
    </row>
    <row r="3864" spans="1:8" x14ac:dyDescent="0.25">
      <c r="A3864" s="6">
        <v>3993</v>
      </c>
      <c r="B3864" s="9" t="s">
        <v>22874</v>
      </c>
      <c r="C3864" s="6" t="s">
        <v>19398</v>
      </c>
      <c r="D3864" s="11">
        <f t="shared" si="120"/>
        <v>107.32</v>
      </c>
      <c r="F3864" s="802">
        <v>107.32</v>
      </c>
      <c r="G3864" s="802">
        <v>107.32</v>
      </c>
      <c r="H3864" t="b">
        <f t="shared" si="121"/>
        <v>1</v>
      </c>
    </row>
    <row r="3865" spans="1:8" x14ac:dyDescent="0.25">
      <c r="A3865" s="4">
        <v>3990</v>
      </c>
      <c r="B3865" s="8" t="s">
        <v>22875</v>
      </c>
      <c r="C3865" s="4" t="s">
        <v>1349</v>
      </c>
      <c r="D3865" s="11">
        <f t="shared" si="120"/>
        <v>20.190000000000001</v>
      </c>
      <c r="F3865" s="803">
        <v>20.190000000000001</v>
      </c>
      <c r="G3865" s="803">
        <v>20.190000000000001</v>
      </c>
      <c r="H3865" t="b">
        <f t="shared" si="121"/>
        <v>1</v>
      </c>
    </row>
    <row r="3866" spans="1:8" x14ac:dyDescent="0.25">
      <c r="A3866" s="6">
        <v>3992</v>
      </c>
      <c r="B3866" s="9" t="s">
        <v>22876</v>
      </c>
      <c r="C3866" s="6" t="s">
        <v>1349</v>
      </c>
      <c r="D3866" s="11">
        <f t="shared" si="120"/>
        <v>27.26</v>
      </c>
      <c r="F3866" s="802">
        <v>27.26</v>
      </c>
      <c r="G3866" s="802">
        <v>27.26</v>
      </c>
      <c r="H3866" t="b">
        <f t="shared" si="121"/>
        <v>1</v>
      </c>
    </row>
    <row r="3867" spans="1:8" x14ac:dyDescent="0.25">
      <c r="A3867" s="4">
        <v>6178</v>
      </c>
      <c r="B3867" s="8" t="s">
        <v>22877</v>
      </c>
      <c r="C3867" s="4" t="s">
        <v>19398</v>
      </c>
      <c r="D3867" s="11">
        <f t="shared" si="120"/>
        <v>301.13</v>
      </c>
      <c r="F3867" s="803">
        <v>301.13</v>
      </c>
      <c r="G3867" s="803">
        <v>301.13</v>
      </c>
      <c r="H3867" t="b">
        <f t="shared" si="121"/>
        <v>1</v>
      </c>
    </row>
    <row r="3868" spans="1:8" x14ac:dyDescent="0.25">
      <c r="A3868" s="6">
        <v>6180</v>
      </c>
      <c r="B3868" s="9" t="s">
        <v>22878</v>
      </c>
      <c r="C3868" s="6" t="s">
        <v>19398</v>
      </c>
      <c r="D3868" s="11">
        <f t="shared" si="120"/>
        <v>325</v>
      </c>
      <c r="F3868" s="802">
        <v>325</v>
      </c>
      <c r="G3868" s="802">
        <v>325</v>
      </c>
      <c r="H3868" t="b">
        <f t="shared" si="121"/>
        <v>1</v>
      </c>
    </row>
    <row r="3869" spans="1:8" x14ac:dyDescent="0.25">
      <c r="A3869" s="4">
        <v>6182</v>
      </c>
      <c r="B3869" s="8" t="s">
        <v>22879</v>
      </c>
      <c r="C3869" s="4" t="s">
        <v>19398</v>
      </c>
      <c r="D3869" s="11">
        <f t="shared" si="120"/>
        <v>403.4</v>
      </c>
      <c r="F3869" s="803">
        <v>403.4</v>
      </c>
      <c r="G3869" s="803">
        <v>403.4</v>
      </c>
      <c r="H3869" t="b">
        <f t="shared" si="121"/>
        <v>1</v>
      </c>
    </row>
    <row r="3870" spans="1:8" x14ac:dyDescent="0.25">
      <c r="A3870" s="6">
        <v>43614</v>
      </c>
      <c r="B3870" s="9" t="s">
        <v>22880</v>
      </c>
      <c r="C3870" s="6" t="s">
        <v>1349</v>
      </c>
      <c r="D3870" s="11">
        <f t="shared" si="120"/>
        <v>13.64</v>
      </c>
      <c r="F3870" s="802">
        <v>13.64</v>
      </c>
      <c r="G3870" s="802">
        <v>13.64</v>
      </c>
      <c r="H3870" t="b">
        <f t="shared" si="121"/>
        <v>1</v>
      </c>
    </row>
    <row r="3871" spans="1:8" x14ac:dyDescent="0.25">
      <c r="A3871" s="4">
        <v>6193</v>
      </c>
      <c r="B3871" s="8" t="s">
        <v>22881</v>
      </c>
      <c r="C3871" s="4" t="s">
        <v>1349</v>
      </c>
      <c r="D3871" s="11">
        <f t="shared" si="120"/>
        <v>16.600000000000001</v>
      </c>
      <c r="F3871" s="803">
        <v>16.600000000000001</v>
      </c>
      <c r="G3871" s="803">
        <v>16.600000000000001</v>
      </c>
      <c r="H3871" t="b">
        <f t="shared" si="121"/>
        <v>1</v>
      </c>
    </row>
    <row r="3872" spans="1:8" x14ac:dyDescent="0.25">
      <c r="A3872" s="6">
        <v>6189</v>
      </c>
      <c r="B3872" s="9" t="s">
        <v>22882</v>
      </c>
      <c r="C3872" s="6" t="s">
        <v>1349</v>
      </c>
      <c r="D3872" s="11">
        <f t="shared" si="120"/>
        <v>24.23</v>
      </c>
      <c r="F3872" s="802">
        <v>24.23</v>
      </c>
      <c r="G3872" s="802">
        <v>24.23</v>
      </c>
      <c r="H3872" t="b">
        <f t="shared" si="121"/>
        <v>1</v>
      </c>
    </row>
    <row r="3873" spans="1:8" x14ac:dyDescent="0.25">
      <c r="A3873" s="4">
        <v>6214</v>
      </c>
      <c r="B3873" s="8" t="s">
        <v>22883</v>
      </c>
      <c r="C3873" s="4" t="s">
        <v>19398</v>
      </c>
      <c r="D3873" s="11">
        <f t="shared" si="120"/>
        <v>188.63</v>
      </c>
      <c r="F3873" s="803">
        <v>188.63</v>
      </c>
      <c r="G3873" s="803">
        <v>188.63</v>
      </c>
      <c r="H3873" t="b">
        <f t="shared" si="121"/>
        <v>1</v>
      </c>
    </row>
    <row r="3874" spans="1:8" x14ac:dyDescent="0.25">
      <c r="A3874" s="6">
        <v>36153</v>
      </c>
      <c r="B3874" s="9" t="s">
        <v>22884</v>
      </c>
      <c r="C3874" s="6" t="s">
        <v>18997</v>
      </c>
      <c r="D3874" s="11">
        <f t="shared" si="120"/>
        <v>212.66</v>
      </c>
      <c r="F3874" s="802">
        <v>212.66</v>
      </c>
      <c r="G3874" s="802">
        <v>212.66</v>
      </c>
      <c r="H3874" t="b">
        <f t="shared" si="121"/>
        <v>1</v>
      </c>
    </row>
    <row r="3875" spans="1:8" x14ac:dyDescent="0.25">
      <c r="A3875" s="4">
        <v>10740</v>
      </c>
      <c r="B3875" s="8" t="s">
        <v>22885</v>
      </c>
      <c r="C3875" s="4" t="s">
        <v>18997</v>
      </c>
      <c r="D3875" s="11">
        <f t="shared" si="120"/>
        <v>10221.08</v>
      </c>
      <c r="F3875" s="803">
        <v>10221.08</v>
      </c>
      <c r="G3875" s="803">
        <v>10221.08</v>
      </c>
      <c r="H3875" t="b">
        <f t="shared" si="121"/>
        <v>1</v>
      </c>
    </row>
    <row r="3876" spans="1:8" x14ac:dyDescent="0.25">
      <c r="A3876" s="6">
        <v>13914</v>
      </c>
      <c r="B3876" s="9" t="s">
        <v>22886</v>
      </c>
      <c r="C3876" s="6" t="s">
        <v>18997</v>
      </c>
      <c r="D3876" s="11">
        <f t="shared" si="120"/>
        <v>739.53</v>
      </c>
      <c r="F3876" s="802">
        <v>739.53</v>
      </c>
      <c r="G3876" s="802">
        <v>739.53</v>
      </c>
      <c r="H3876" t="b">
        <f t="shared" si="121"/>
        <v>1</v>
      </c>
    </row>
    <row r="3877" spans="1:8" x14ac:dyDescent="0.25">
      <c r="A3877" s="4">
        <v>10742</v>
      </c>
      <c r="B3877" s="8" t="s">
        <v>22887</v>
      </c>
      <c r="C3877" s="4" t="s">
        <v>18997</v>
      </c>
      <c r="D3877" s="11">
        <f t="shared" si="120"/>
        <v>1078.6199999999999</v>
      </c>
      <c r="F3877" s="803">
        <v>1078.6199999999999</v>
      </c>
      <c r="G3877" s="803">
        <v>1078.6199999999999</v>
      </c>
      <c r="H3877" t="b">
        <f t="shared" si="121"/>
        <v>1</v>
      </c>
    </row>
    <row r="3878" spans="1:8" x14ac:dyDescent="0.25">
      <c r="A3878" s="6">
        <v>38465</v>
      </c>
      <c r="B3878" s="9" t="s">
        <v>22888</v>
      </c>
      <c r="C3878" s="6" t="s">
        <v>18997</v>
      </c>
      <c r="D3878" s="11">
        <f t="shared" si="120"/>
        <v>37.14</v>
      </c>
      <c r="F3878" s="802">
        <v>37.14</v>
      </c>
      <c r="G3878" s="802">
        <v>37.14</v>
      </c>
      <c r="H3878" t="b">
        <f t="shared" si="121"/>
        <v>1</v>
      </c>
    </row>
    <row r="3879" spans="1:8" x14ac:dyDescent="0.25">
      <c r="A3879" s="4">
        <v>7543</v>
      </c>
      <c r="B3879" s="8" t="s">
        <v>22889</v>
      </c>
      <c r="C3879" s="4" t="s">
        <v>18997</v>
      </c>
      <c r="D3879" s="11">
        <f t="shared" si="120"/>
        <v>6.2</v>
      </c>
      <c r="F3879" s="803">
        <v>6.2</v>
      </c>
      <c r="G3879" s="803">
        <v>6.2</v>
      </c>
      <c r="H3879" t="b">
        <f t="shared" si="121"/>
        <v>1</v>
      </c>
    </row>
    <row r="3880" spans="1:8" x14ac:dyDescent="0.25">
      <c r="A3880" s="6">
        <v>43427</v>
      </c>
      <c r="B3880" s="9" t="s">
        <v>22890</v>
      </c>
      <c r="C3880" s="6" t="s">
        <v>18997</v>
      </c>
      <c r="D3880" s="11">
        <f t="shared" si="120"/>
        <v>1983.06</v>
      </c>
      <c r="F3880" s="802">
        <v>1983.06</v>
      </c>
      <c r="G3880" s="802">
        <v>1983.06</v>
      </c>
      <c r="H3880" t="b">
        <f t="shared" si="121"/>
        <v>1</v>
      </c>
    </row>
    <row r="3881" spans="1:8" x14ac:dyDescent="0.25">
      <c r="A3881" s="4">
        <v>41613</v>
      </c>
      <c r="B3881" s="8" t="s">
        <v>22891</v>
      </c>
      <c r="C3881" s="4" t="s">
        <v>18997</v>
      </c>
      <c r="D3881" s="11">
        <f t="shared" si="120"/>
        <v>127.47</v>
      </c>
      <c r="F3881" s="803">
        <v>127.47</v>
      </c>
      <c r="G3881" s="803">
        <v>127.47</v>
      </c>
      <c r="H3881" t="b">
        <f t="shared" si="121"/>
        <v>1</v>
      </c>
    </row>
    <row r="3882" spans="1:8" x14ac:dyDescent="0.25">
      <c r="A3882" s="6">
        <v>41614</v>
      </c>
      <c r="B3882" s="9" t="s">
        <v>22892</v>
      </c>
      <c r="C3882" s="6" t="s">
        <v>18997</v>
      </c>
      <c r="D3882" s="11">
        <f t="shared" si="120"/>
        <v>162.41999999999999</v>
      </c>
      <c r="F3882" s="802">
        <v>162.41999999999999</v>
      </c>
      <c r="G3882" s="802">
        <v>162.41999999999999</v>
      </c>
      <c r="H3882" t="b">
        <f t="shared" si="121"/>
        <v>1</v>
      </c>
    </row>
    <row r="3883" spans="1:8" x14ac:dyDescent="0.25">
      <c r="A3883" s="4">
        <v>41615</v>
      </c>
      <c r="B3883" s="8" t="s">
        <v>22893</v>
      </c>
      <c r="C3883" s="4" t="s">
        <v>18997</v>
      </c>
      <c r="D3883" s="11">
        <f t="shared" si="120"/>
        <v>251.04</v>
      </c>
      <c r="F3883" s="803">
        <v>251.04</v>
      </c>
      <c r="G3883" s="803">
        <v>251.04</v>
      </c>
      <c r="H3883" t="b">
        <f t="shared" si="121"/>
        <v>1</v>
      </c>
    </row>
    <row r="3884" spans="1:8" x14ac:dyDescent="0.25">
      <c r="A3884" s="6">
        <v>41616</v>
      </c>
      <c r="B3884" s="9" t="s">
        <v>22894</v>
      </c>
      <c r="C3884" s="6" t="s">
        <v>18997</v>
      </c>
      <c r="D3884" s="11">
        <f t="shared" si="120"/>
        <v>375.09</v>
      </c>
      <c r="F3884" s="802">
        <v>375.09</v>
      </c>
      <c r="G3884" s="802">
        <v>375.09</v>
      </c>
      <c r="H3884" t="b">
        <f t="shared" si="121"/>
        <v>1</v>
      </c>
    </row>
    <row r="3885" spans="1:8" x14ac:dyDescent="0.25">
      <c r="A3885" s="4">
        <v>41617</v>
      </c>
      <c r="B3885" s="8" t="s">
        <v>22895</v>
      </c>
      <c r="C3885" s="4" t="s">
        <v>18997</v>
      </c>
      <c r="D3885" s="11">
        <f t="shared" si="120"/>
        <v>745.83</v>
      </c>
      <c r="F3885" s="803">
        <v>745.83</v>
      </c>
      <c r="G3885" s="803">
        <v>745.83</v>
      </c>
      <c r="H3885" t="b">
        <f t="shared" si="121"/>
        <v>1</v>
      </c>
    </row>
    <row r="3886" spans="1:8" x14ac:dyDescent="0.25">
      <c r="A3886" s="6">
        <v>41618</v>
      </c>
      <c r="B3886" s="9" t="s">
        <v>22896</v>
      </c>
      <c r="C3886" s="6" t="s">
        <v>18997</v>
      </c>
      <c r="D3886" s="11">
        <f t="shared" si="120"/>
        <v>1373.03</v>
      </c>
      <c r="F3886" s="802">
        <v>1373.03</v>
      </c>
      <c r="G3886" s="802">
        <v>1373.03</v>
      </c>
      <c r="H3886" t="b">
        <f t="shared" si="121"/>
        <v>1</v>
      </c>
    </row>
    <row r="3887" spans="1:8" ht="30" x14ac:dyDescent="0.25">
      <c r="A3887" s="4">
        <v>43428</v>
      </c>
      <c r="B3887" s="8" t="s">
        <v>22897</v>
      </c>
      <c r="C3887" s="4" t="s">
        <v>18997</v>
      </c>
      <c r="D3887" s="11">
        <f t="shared" si="120"/>
        <v>2411.7399999999998</v>
      </c>
      <c r="F3887" s="803">
        <v>2411.7399999999998</v>
      </c>
      <c r="G3887" s="803">
        <v>2411.7399999999998</v>
      </c>
      <c r="H3887" t="b">
        <f t="shared" si="121"/>
        <v>1</v>
      </c>
    </row>
    <row r="3888" spans="1:8" x14ac:dyDescent="0.25">
      <c r="A3888" s="6">
        <v>41619</v>
      </c>
      <c r="B3888" s="9" t="s">
        <v>22898</v>
      </c>
      <c r="C3888" s="6" t="s">
        <v>18997</v>
      </c>
      <c r="D3888" s="11">
        <f t="shared" si="120"/>
        <v>156.25</v>
      </c>
      <c r="F3888" s="802">
        <v>156.25</v>
      </c>
      <c r="G3888" s="802">
        <v>156.25</v>
      </c>
      <c r="H3888" t="b">
        <f t="shared" si="121"/>
        <v>1</v>
      </c>
    </row>
    <row r="3889" spans="1:8" x14ac:dyDescent="0.25">
      <c r="A3889" s="4">
        <v>41620</v>
      </c>
      <c r="B3889" s="8" t="s">
        <v>22899</v>
      </c>
      <c r="C3889" s="4" t="s">
        <v>18997</v>
      </c>
      <c r="D3889" s="11">
        <f t="shared" si="120"/>
        <v>197.38</v>
      </c>
      <c r="F3889" s="803">
        <v>197.38</v>
      </c>
      <c r="G3889" s="803">
        <v>197.38</v>
      </c>
      <c r="H3889" t="b">
        <f t="shared" si="121"/>
        <v>1</v>
      </c>
    </row>
    <row r="3890" spans="1:8" x14ac:dyDescent="0.25">
      <c r="A3890" s="6">
        <v>41622</v>
      </c>
      <c r="B3890" s="9" t="s">
        <v>22900</v>
      </c>
      <c r="C3890" s="6" t="s">
        <v>18997</v>
      </c>
      <c r="D3890" s="11">
        <f t="shared" si="120"/>
        <v>342.33</v>
      </c>
      <c r="F3890" s="802">
        <v>342.33</v>
      </c>
      <c r="G3890" s="802">
        <v>342.33</v>
      </c>
      <c r="H3890" t="b">
        <f t="shared" si="121"/>
        <v>1</v>
      </c>
    </row>
    <row r="3891" spans="1:8" x14ac:dyDescent="0.25">
      <c r="A3891" s="4">
        <v>41623</v>
      </c>
      <c r="B3891" s="8" t="s">
        <v>22901</v>
      </c>
      <c r="C3891" s="4" t="s">
        <v>18997</v>
      </c>
      <c r="D3891" s="11">
        <f t="shared" si="120"/>
        <v>526.34</v>
      </c>
      <c r="F3891" s="803">
        <v>526.34</v>
      </c>
      <c r="G3891" s="803">
        <v>526.34</v>
      </c>
      <c r="H3891" t="b">
        <f t="shared" si="121"/>
        <v>1</v>
      </c>
    </row>
    <row r="3892" spans="1:8" x14ac:dyDescent="0.25">
      <c r="A3892" s="6">
        <v>41624</v>
      </c>
      <c r="B3892" s="9" t="s">
        <v>22902</v>
      </c>
      <c r="C3892" s="6" t="s">
        <v>18997</v>
      </c>
      <c r="D3892" s="11">
        <f t="shared" si="120"/>
        <v>986.9</v>
      </c>
      <c r="F3892" s="802">
        <v>986.9</v>
      </c>
      <c r="G3892" s="802">
        <v>986.9</v>
      </c>
      <c r="H3892" t="b">
        <f t="shared" si="121"/>
        <v>1</v>
      </c>
    </row>
    <row r="3893" spans="1:8" x14ac:dyDescent="0.25">
      <c r="A3893" s="4">
        <v>41625</v>
      </c>
      <c r="B3893" s="8" t="s">
        <v>22903</v>
      </c>
      <c r="C3893" s="4" t="s">
        <v>18997</v>
      </c>
      <c r="D3893" s="11">
        <f t="shared" si="120"/>
        <v>1518.39</v>
      </c>
      <c r="F3893" s="803">
        <v>1518.39</v>
      </c>
      <c r="G3893" s="803">
        <v>1518.39</v>
      </c>
      <c r="H3893" t="b">
        <f t="shared" si="121"/>
        <v>1</v>
      </c>
    </row>
    <row r="3894" spans="1:8" x14ac:dyDescent="0.25">
      <c r="A3894" s="6">
        <v>39352</v>
      </c>
      <c r="B3894" s="9" t="s">
        <v>22904</v>
      </c>
      <c r="C3894" s="6" t="s">
        <v>18997</v>
      </c>
      <c r="D3894" s="11">
        <f t="shared" si="120"/>
        <v>3.83</v>
      </c>
      <c r="F3894" s="802">
        <v>3.83</v>
      </c>
      <c r="G3894" s="802">
        <v>3.83</v>
      </c>
      <c r="H3894" t="b">
        <f t="shared" si="121"/>
        <v>1</v>
      </c>
    </row>
    <row r="3895" spans="1:8" x14ac:dyDescent="0.25">
      <c r="A3895" s="4">
        <v>39346</v>
      </c>
      <c r="B3895" s="8" t="s">
        <v>22905</v>
      </c>
      <c r="C3895" s="4" t="s">
        <v>18997</v>
      </c>
      <c r="D3895" s="11">
        <f t="shared" si="120"/>
        <v>3.83</v>
      </c>
      <c r="F3895" s="803">
        <v>3.83</v>
      </c>
      <c r="G3895" s="803">
        <v>3.83</v>
      </c>
      <c r="H3895" t="b">
        <f t="shared" si="121"/>
        <v>1</v>
      </c>
    </row>
    <row r="3896" spans="1:8" x14ac:dyDescent="0.25">
      <c r="A3896" s="6">
        <v>39350</v>
      </c>
      <c r="B3896" s="9" t="s">
        <v>22906</v>
      </c>
      <c r="C3896" s="6" t="s">
        <v>18997</v>
      </c>
      <c r="D3896" s="11">
        <f t="shared" si="120"/>
        <v>4.12</v>
      </c>
      <c r="F3896" s="802">
        <v>4.12</v>
      </c>
      <c r="G3896" s="802">
        <v>4.12</v>
      </c>
      <c r="H3896" t="b">
        <f t="shared" si="121"/>
        <v>1</v>
      </c>
    </row>
    <row r="3897" spans="1:8" x14ac:dyDescent="0.25">
      <c r="A3897" s="4">
        <v>39351</v>
      </c>
      <c r="B3897" s="8" t="s">
        <v>22907</v>
      </c>
      <c r="C3897" s="4" t="s">
        <v>18997</v>
      </c>
      <c r="D3897" s="11">
        <f t="shared" si="120"/>
        <v>4.7699999999999996</v>
      </c>
      <c r="F3897" s="803">
        <v>4.7699999999999996</v>
      </c>
      <c r="G3897" s="803">
        <v>4.7699999999999996</v>
      </c>
      <c r="H3897" t="b">
        <f t="shared" si="121"/>
        <v>1</v>
      </c>
    </row>
    <row r="3898" spans="1:8" x14ac:dyDescent="0.25">
      <c r="A3898" s="6">
        <v>38837</v>
      </c>
      <c r="B3898" s="9" t="s">
        <v>22908</v>
      </c>
      <c r="C3898" s="6" t="s">
        <v>18997</v>
      </c>
      <c r="D3898" s="11">
        <f t="shared" si="120"/>
        <v>7.53</v>
      </c>
      <c r="F3898" s="802">
        <v>7.53</v>
      </c>
      <c r="G3898" s="802">
        <v>7.53</v>
      </c>
      <c r="H3898" t="b">
        <f t="shared" si="121"/>
        <v>1</v>
      </c>
    </row>
    <row r="3899" spans="1:8" x14ac:dyDescent="0.25">
      <c r="A3899" s="4">
        <v>38836</v>
      </c>
      <c r="B3899" s="8" t="s">
        <v>22909</v>
      </c>
      <c r="C3899" s="4" t="s">
        <v>18997</v>
      </c>
      <c r="D3899" s="11">
        <f t="shared" si="120"/>
        <v>5.26</v>
      </c>
      <c r="F3899" s="803">
        <v>5.26</v>
      </c>
      <c r="G3899" s="803">
        <v>5.26</v>
      </c>
      <c r="H3899" t="b">
        <f t="shared" si="121"/>
        <v>1</v>
      </c>
    </row>
    <row r="3900" spans="1:8" x14ac:dyDescent="0.25">
      <c r="A3900" s="6">
        <v>2666</v>
      </c>
      <c r="B3900" s="9" t="s">
        <v>22910</v>
      </c>
      <c r="C3900" s="6" t="s">
        <v>18997</v>
      </c>
      <c r="D3900" s="11">
        <f t="shared" si="120"/>
        <v>6.19</v>
      </c>
      <c r="F3900" s="802">
        <v>6.19</v>
      </c>
      <c r="G3900" s="802">
        <v>6.19</v>
      </c>
      <c r="H3900" t="b">
        <f t="shared" si="121"/>
        <v>1</v>
      </c>
    </row>
    <row r="3901" spans="1:8" x14ac:dyDescent="0.25">
      <c r="A3901" s="4">
        <v>2668</v>
      </c>
      <c r="B3901" s="8" t="s">
        <v>22911</v>
      </c>
      <c r="C3901" s="4" t="s">
        <v>18997</v>
      </c>
      <c r="D3901" s="11">
        <f t="shared" si="120"/>
        <v>7.07</v>
      </c>
      <c r="F3901" s="803">
        <v>7.07</v>
      </c>
      <c r="G3901" s="803">
        <v>7.07</v>
      </c>
      <c r="H3901" t="b">
        <f t="shared" si="121"/>
        <v>1</v>
      </c>
    </row>
    <row r="3902" spans="1:8" x14ac:dyDescent="0.25">
      <c r="A3902" s="6">
        <v>2664</v>
      </c>
      <c r="B3902" s="9" t="s">
        <v>22912</v>
      </c>
      <c r="C3902" s="6" t="s">
        <v>18997</v>
      </c>
      <c r="D3902" s="11">
        <f t="shared" si="120"/>
        <v>10.44</v>
      </c>
      <c r="F3902" s="802">
        <v>10.44</v>
      </c>
      <c r="G3902" s="802">
        <v>10.44</v>
      </c>
      <c r="H3902" t="b">
        <f t="shared" si="121"/>
        <v>1</v>
      </c>
    </row>
    <row r="3903" spans="1:8" x14ac:dyDescent="0.25">
      <c r="A3903" s="4">
        <v>2662</v>
      </c>
      <c r="B3903" s="8" t="s">
        <v>22913</v>
      </c>
      <c r="C3903" s="4" t="s">
        <v>18997</v>
      </c>
      <c r="D3903" s="11">
        <f t="shared" si="120"/>
        <v>12.8</v>
      </c>
      <c r="F3903" s="803">
        <v>12.8</v>
      </c>
      <c r="G3903" s="803">
        <v>12.8</v>
      </c>
      <c r="H3903" t="b">
        <f t="shared" si="121"/>
        <v>1</v>
      </c>
    </row>
    <row r="3904" spans="1:8" x14ac:dyDescent="0.25">
      <c r="A3904" s="6">
        <v>20964</v>
      </c>
      <c r="B3904" s="9" t="s">
        <v>22914</v>
      </c>
      <c r="C3904" s="6" t="s">
        <v>18997</v>
      </c>
      <c r="D3904" s="11">
        <f t="shared" si="120"/>
        <v>66.38</v>
      </c>
      <c r="F3904" s="802">
        <v>66.38</v>
      </c>
      <c r="G3904" s="802">
        <v>66.38</v>
      </c>
      <c r="H3904" t="b">
        <f t="shared" si="121"/>
        <v>1</v>
      </c>
    </row>
    <row r="3905" spans="1:8" x14ac:dyDescent="0.25">
      <c r="A3905" s="4">
        <v>10905</v>
      </c>
      <c r="B3905" s="8" t="s">
        <v>22915</v>
      </c>
      <c r="C3905" s="4" t="s">
        <v>18997</v>
      </c>
      <c r="D3905" s="11">
        <f t="shared" si="120"/>
        <v>89.04</v>
      </c>
      <c r="F3905" s="803">
        <v>89.04</v>
      </c>
      <c r="G3905" s="803">
        <v>89.04</v>
      </c>
      <c r="H3905" t="b">
        <f t="shared" si="121"/>
        <v>1</v>
      </c>
    </row>
    <row r="3906" spans="1:8" ht="30" x14ac:dyDescent="0.25">
      <c r="A3906" s="6">
        <v>11289</v>
      </c>
      <c r="B3906" s="9" t="s">
        <v>22916</v>
      </c>
      <c r="C3906" s="6" t="s">
        <v>18997</v>
      </c>
      <c r="D3906" s="11">
        <f t="shared" si="120"/>
        <v>105.05</v>
      </c>
      <c r="F3906" s="802">
        <v>105.05</v>
      </c>
      <c r="G3906" s="802">
        <v>105.05</v>
      </c>
      <c r="H3906" t="b">
        <f t="shared" si="121"/>
        <v>1</v>
      </c>
    </row>
    <row r="3907" spans="1:8" ht="30" x14ac:dyDescent="0.25">
      <c r="A3907" s="4">
        <v>11241</v>
      </c>
      <c r="B3907" s="8" t="s">
        <v>22917</v>
      </c>
      <c r="C3907" s="4" t="s">
        <v>18997</v>
      </c>
      <c r="D3907" s="11">
        <f t="shared" ref="D3907:D3970" si="122">IF($J$2=$F$1,F3907,G3907)</f>
        <v>262.63</v>
      </c>
      <c r="F3907" s="803">
        <v>262.63</v>
      </c>
      <c r="G3907" s="803">
        <v>262.63</v>
      </c>
      <c r="H3907" t="b">
        <f t="shared" ref="H3907:H3970" si="123">F3907=G3907</f>
        <v>1</v>
      </c>
    </row>
    <row r="3908" spans="1:8" ht="30" x14ac:dyDescent="0.25">
      <c r="A3908" s="6">
        <v>11301</v>
      </c>
      <c r="B3908" s="9" t="s">
        <v>22918</v>
      </c>
      <c r="C3908" s="6" t="s">
        <v>18997</v>
      </c>
      <c r="D3908" s="11">
        <f t="shared" si="122"/>
        <v>665.96</v>
      </c>
      <c r="F3908" s="802">
        <v>665.96</v>
      </c>
      <c r="G3908" s="802">
        <v>665.96</v>
      </c>
      <c r="H3908" t="b">
        <f t="shared" si="123"/>
        <v>1</v>
      </c>
    </row>
    <row r="3909" spans="1:8" ht="30" x14ac:dyDescent="0.25">
      <c r="A3909" s="4">
        <v>21090</v>
      </c>
      <c r="B3909" s="8" t="s">
        <v>22919</v>
      </c>
      <c r="C3909" s="4" t="s">
        <v>18997</v>
      </c>
      <c r="D3909" s="11">
        <f t="shared" si="122"/>
        <v>816.04</v>
      </c>
      <c r="F3909" s="803">
        <v>816.04</v>
      </c>
      <c r="G3909" s="803">
        <v>816.04</v>
      </c>
      <c r="H3909" t="b">
        <f t="shared" si="123"/>
        <v>1</v>
      </c>
    </row>
    <row r="3910" spans="1:8" ht="30" x14ac:dyDescent="0.25">
      <c r="A3910" s="6">
        <v>11315</v>
      </c>
      <c r="B3910" s="9" t="s">
        <v>22920</v>
      </c>
      <c r="C3910" s="6" t="s">
        <v>18997</v>
      </c>
      <c r="D3910" s="11">
        <f t="shared" si="122"/>
        <v>159.44999999999999</v>
      </c>
      <c r="F3910" s="802">
        <v>159.44999999999999</v>
      </c>
      <c r="G3910" s="802">
        <v>159.44999999999999</v>
      </c>
      <c r="H3910" t="b">
        <f t="shared" si="123"/>
        <v>1</v>
      </c>
    </row>
    <row r="3911" spans="1:8" ht="30" x14ac:dyDescent="0.25">
      <c r="A3911" s="4">
        <v>21071</v>
      </c>
      <c r="B3911" s="8" t="s">
        <v>22921</v>
      </c>
      <c r="C3911" s="4" t="s">
        <v>18997</v>
      </c>
      <c r="D3911" s="11">
        <f t="shared" si="122"/>
        <v>243.87</v>
      </c>
      <c r="F3911" s="803">
        <v>243.87</v>
      </c>
      <c r="G3911" s="803">
        <v>243.87</v>
      </c>
      <c r="H3911" t="b">
        <f t="shared" si="123"/>
        <v>1</v>
      </c>
    </row>
    <row r="3912" spans="1:8" ht="30" x14ac:dyDescent="0.25">
      <c r="A3912" s="6">
        <v>14112</v>
      </c>
      <c r="B3912" s="9" t="s">
        <v>22922</v>
      </c>
      <c r="C3912" s="6" t="s">
        <v>18997</v>
      </c>
      <c r="D3912" s="11">
        <f t="shared" si="122"/>
        <v>340.48</v>
      </c>
      <c r="F3912" s="802">
        <v>340.48</v>
      </c>
      <c r="G3912" s="802">
        <v>340.48</v>
      </c>
      <c r="H3912" t="b">
        <f t="shared" si="123"/>
        <v>1</v>
      </c>
    </row>
    <row r="3913" spans="1:8" ht="30" x14ac:dyDescent="0.25">
      <c r="A3913" s="4">
        <v>11316</v>
      </c>
      <c r="B3913" s="8" t="s">
        <v>22923</v>
      </c>
      <c r="C3913" s="4" t="s">
        <v>18997</v>
      </c>
      <c r="D3913" s="11">
        <f t="shared" si="122"/>
        <v>525.27</v>
      </c>
      <c r="F3913" s="803">
        <v>525.27</v>
      </c>
      <c r="G3913" s="803">
        <v>525.27</v>
      </c>
      <c r="H3913" t="b">
        <f t="shared" si="123"/>
        <v>1</v>
      </c>
    </row>
    <row r="3914" spans="1:8" ht="30" x14ac:dyDescent="0.25">
      <c r="A3914" s="6">
        <v>6243</v>
      </c>
      <c r="B3914" s="9" t="s">
        <v>22924</v>
      </c>
      <c r="C3914" s="6" t="s">
        <v>18997</v>
      </c>
      <c r="D3914" s="11">
        <f t="shared" si="122"/>
        <v>605</v>
      </c>
      <c r="F3914" s="802">
        <v>605</v>
      </c>
      <c r="G3914" s="802">
        <v>605</v>
      </c>
      <c r="H3914" t="b">
        <f t="shared" si="123"/>
        <v>1</v>
      </c>
    </row>
    <row r="3915" spans="1:8" ht="30" x14ac:dyDescent="0.25">
      <c r="A3915" s="4">
        <v>6240</v>
      </c>
      <c r="B3915" s="8" t="s">
        <v>22925</v>
      </c>
      <c r="C3915" s="4" t="s">
        <v>18997</v>
      </c>
      <c r="D3915" s="11">
        <f t="shared" si="122"/>
        <v>801.03</v>
      </c>
      <c r="F3915" s="803">
        <v>801.03</v>
      </c>
      <c r="G3915" s="803">
        <v>801.03</v>
      </c>
      <c r="H3915" t="b">
        <f t="shared" si="123"/>
        <v>1</v>
      </c>
    </row>
    <row r="3916" spans="1:8" ht="30" x14ac:dyDescent="0.25">
      <c r="A3916" s="6">
        <v>11296</v>
      </c>
      <c r="B3916" s="9" t="s">
        <v>22926</v>
      </c>
      <c r="C3916" s="6" t="s">
        <v>18997</v>
      </c>
      <c r="D3916" s="11">
        <f t="shared" si="122"/>
        <v>2552.25</v>
      </c>
      <c r="F3916" s="802">
        <v>2552.25</v>
      </c>
      <c r="G3916" s="802">
        <v>2552.25</v>
      </c>
      <c r="H3916" t="b">
        <f t="shared" si="123"/>
        <v>1</v>
      </c>
    </row>
    <row r="3917" spans="1:8" ht="30" x14ac:dyDescent="0.25">
      <c r="A3917" s="4">
        <v>11299</v>
      </c>
      <c r="B3917" s="8" t="s">
        <v>22927</v>
      </c>
      <c r="C3917" s="4" t="s">
        <v>18997</v>
      </c>
      <c r="D3917" s="11">
        <f t="shared" si="122"/>
        <v>863.88</v>
      </c>
      <c r="F3917" s="803">
        <v>863.88</v>
      </c>
      <c r="G3917" s="803">
        <v>863.88</v>
      </c>
      <c r="H3917" t="b">
        <f t="shared" si="123"/>
        <v>1</v>
      </c>
    </row>
    <row r="3918" spans="1:8" x14ac:dyDescent="0.25">
      <c r="A3918" s="6">
        <v>11688</v>
      </c>
      <c r="B3918" s="9" t="s">
        <v>22928</v>
      </c>
      <c r="C3918" s="6" t="s">
        <v>18997</v>
      </c>
      <c r="D3918" s="11">
        <f t="shared" si="122"/>
        <v>617.55999999999995</v>
      </c>
      <c r="F3918" s="802">
        <v>617.55999999999995</v>
      </c>
      <c r="G3918" s="802">
        <v>617.55999999999995</v>
      </c>
      <c r="H3918" t="b">
        <f t="shared" si="123"/>
        <v>1</v>
      </c>
    </row>
    <row r="3919" spans="1:8" ht="30" x14ac:dyDescent="0.25">
      <c r="A3919" s="4">
        <v>37736</v>
      </c>
      <c r="B3919" s="8" t="s">
        <v>22929</v>
      </c>
      <c r="C3919" s="4" t="s">
        <v>18997</v>
      </c>
      <c r="D3919" s="11">
        <f t="shared" si="122"/>
        <v>82950</v>
      </c>
      <c r="F3919" s="803">
        <v>82950</v>
      </c>
      <c r="G3919" s="803">
        <v>82950</v>
      </c>
      <c r="H3919" t="b">
        <f t="shared" si="123"/>
        <v>1</v>
      </c>
    </row>
    <row r="3920" spans="1:8" x14ac:dyDescent="0.25">
      <c r="A3920" s="6">
        <v>37739</v>
      </c>
      <c r="B3920" s="9" t="s">
        <v>22930</v>
      </c>
      <c r="C3920" s="6" t="s">
        <v>18997</v>
      </c>
      <c r="D3920" s="11">
        <f t="shared" si="122"/>
        <v>102092.3</v>
      </c>
      <c r="F3920" s="802">
        <v>102092.3</v>
      </c>
      <c r="G3920" s="802">
        <v>102092.3</v>
      </c>
      <c r="H3920" t="b">
        <f t="shared" si="123"/>
        <v>1</v>
      </c>
    </row>
    <row r="3921" spans="1:8" x14ac:dyDescent="0.25">
      <c r="A3921" s="4">
        <v>37740</v>
      </c>
      <c r="B3921" s="8" t="s">
        <v>22931</v>
      </c>
      <c r="C3921" s="4" t="s">
        <v>18997</v>
      </c>
      <c r="D3921" s="11">
        <f t="shared" si="122"/>
        <v>58259.19</v>
      </c>
      <c r="F3921" s="803">
        <v>58259.19</v>
      </c>
      <c r="G3921" s="803">
        <v>58259.19</v>
      </c>
      <c r="H3921" t="b">
        <f t="shared" si="123"/>
        <v>1</v>
      </c>
    </row>
    <row r="3922" spans="1:8" x14ac:dyDescent="0.25">
      <c r="A3922" s="6">
        <v>37738</v>
      </c>
      <c r="B3922" s="9" t="s">
        <v>22932</v>
      </c>
      <c r="C3922" s="6" t="s">
        <v>18997</v>
      </c>
      <c r="D3922" s="11">
        <f t="shared" si="122"/>
        <v>69217.47</v>
      </c>
      <c r="F3922" s="802">
        <v>69217.47</v>
      </c>
      <c r="G3922" s="802">
        <v>69217.47</v>
      </c>
      <c r="H3922" t="b">
        <f t="shared" si="123"/>
        <v>1</v>
      </c>
    </row>
    <row r="3923" spans="1:8" x14ac:dyDescent="0.25">
      <c r="A3923" s="4">
        <v>37737</v>
      </c>
      <c r="B3923" s="8" t="s">
        <v>22933</v>
      </c>
      <c r="C3923" s="4" t="s">
        <v>18997</v>
      </c>
      <c r="D3923" s="11">
        <f t="shared" si="122"/>
        <v>55068.81</v>
      </c>
      <c r="F3923" s="803">
        <v>55068.81</v>
      </c>
      <c r="G3923" s="803">
        <v>55068.81</v>
      </c>
      <c r="H3923" t="b">
        <f t="shared" si="123"/>
        <v>1</v>
      </c>
    </row>
    <row r="3924" spans="1:8" x14ac:dyDescent="0.25">
      <c r="A3924" s="6">
        <v>25014</v>
      </c>
      <c r="B3924" s="9" t="s">
        <v>22934</v>
      </c>
      <c r="C3924" s="6" t="s">
        <v>18997</v>
      </c>
      <c r="D3924" s="11">
        <f t="shared" si="122"/>
        <v>115339.33</v>
      </c>
      <c r="F3924" s="802">
        <v>115339.33</v>
      </c>
      <c r="G3924" s="802">
        <v>115339.33</v>
      </c>
      <c r="H3924" t="b">
        <f t="shared" si="123"/>
        <v>1</v>
      </c>
    </row>
    <row r="3925" spans="1:8" x14ac:dyDescent="0.25">
      <c r="A3925" s="4">
        <v>25013</v>
      </c>
      <c r="B3925" s="8" t="s">
        <v>22935</v>
      </c>
      <c r="C3925" s="4" t="s">
        <v>18997</v>
      </c>
      <c r="D3925" s="11">
        <f t="shared" si="122"/>
        <v>120887.83</v>
      </c>
      <c r="F3925" s="803">
        <v>120887.83</v>
      </c>
      <c r="G3925" s="803">
        <v>120887.83</v>
      </c>
      <c r="H3925" t="b">
        <f t="shared" si="123"/>
        <v>1</v>
      </c>
    </row>
    <row r="3926" spans="1:8" x14ac:dyDescent="0.25">
      <c r="A3926" s="6">
        <v>14405</v>
      </c>
      <c r="B3926" s="9" t="s">
        <v>22936</v>
      </c>
      <c r="C3926" s="6" t="s">
        <v>18997</v>
      </c>
      <c r="D3926" s="11">
        <f t="shared" si="122"/>
        <v>141902.75</v>
      </c>
      <c r="F3926" s="802">
        <v>141902.75</v>
      </c>
      <c r="G3926" s="802">
        <v>141902.75</v>
      </c>
      <c r="H3926" t="b">
        <f t="shared" si="123"/>
        <v>1</v>
      </c>
    </row>
    <row r="3927" spans="1:8" x14ac:dyDescent="0.25">
      <c r="A3927" s="4">
        <v>20271</v>
      </c>
      <c r="B3927" s="8" t="s">
        <v>22937</v>
      </c>
      <c r="C3927" s="4" t="s">
        <v>18997</v>
      </c>
      <c r="D3927" s="11">
        <f t="shared" si="122"/>
        <v>500.85</v>
      </c>
      <c r="F3927" s="803">
        <v>500.85</v>
      </c>
      <c r="G3927" s="803">
        <v>500.85</v>
      </c>
      <c r="H3927" t="b">
        <f t="shared" si="123"/>
        <v>1</v>
      </c>
    </row>
    <row r="3928" spans="1:8" x14ac:dyDescent="0.25">
      <c r="A3928" s="6">
        <v>10423</v>
      </c>
      <c r="B3928" s="9" t="s">
        <v>22938</v>
      </c>
      <c r="C3928" s="6" t="s">
        <v>18997</v>
      </c>
      <c r="D3928" s="11">
        <f t="shared" si="122"/>
        <v>367.74</v>
      </c>
      <c r="F3928" s="802">
        <v>367.74</v>
      </c>
      <c r="G3928" s="802">
        <v>367.74</v>
      </c>
      <c r="H3928" t="b">
        <f t="shared" si="123"/>
        <v>1</v>
      </c>
    </row>
    <row r="3929" spans="1:8" x14ac:dyDescent="0.25">
      <c r="A3929" s="4">
        <v>36790</v>
      </c>
      <c r="B3929" s="8" t="s">
        <v>22939</v>
      </c>
      <c r="C3929" s="4" t="s">
        <v>18997</v>
      </c>
      <c r="D3929" s="11">
        <f t="shared" si="122"/>
        <v>338.69</v>
      </c>
      <c r="F3929" s="803">
        <v>338.69</v>
      </c>
      <c r="G3929" s="803">
        <v>338.69</v>
      </c>
      <c r="H3929" t="b">
        <f t="shared" si="123"/>
        <v>1</v>
      </c>
    </row>
    <row r="3930" spans="1:8" x14ac:dyDescent="0.25">
      <c r="A3930" s="6">
        <v>37589</v>
      </c>
      <c r="B3930" s="9" t="s">
        <v>22940</v>
      </c>
      <c r="C3930" s="6" t="s">
        <v>18997</v>
      </c>
      <c r="D3930" s="11">
        <f t="shared" si="122"/>
        <v>414.98</v>
      </c>
      <c r="F3930" s="802">
        <v>414.98</v>
      </c>
      <c r="G3930" s="802">
        <v>414.98</v>
      </c>
      <c r="H3930" t="b">
        <f t="shared" si="123"/>
        <v>1</v>
      </c>
    </row>
    <row r="3931" spans="1:8" x14ac:dyDescent="0.25">
      <c r="A3931" s="4">
        <v>11690</v>
      </c>
      <c r="B3931" s="8" t="s">
        <v>22941</v>
      </c>
      <c r="C3931" s="4" t="s">
        <v>18997</v>
      </c>
      <c r="D3931" s="11">
        <f t="shared" si="122"/>
        <v>220.45</v>
      </c>
      <c r="F3931" s="803">
        <v>220.45</v>
      </c>
      <c r="G3931" s="803">
        <v>220.45</v>
      </c>
      <c r="H3931" t="b">
        <f t="shared" si="123"/>
        <v>1</v>
      </c>
    </row>
    <row r="3932" spans="1:8" x14ac:dyDescent="0.25">
      <c r="A3932" s="6">
        <v>20234</v>
      </c>
      <c r="B3932" s="9" t="s">
        <v>22942</v>
      </c>
      <c r="C3932" s="6" t="s">
        <v>18997</v>
      </c>
      <c r="D3932" s="11">
        <f t="shared" si="122"/>
        <v>278.98</v>
      </c>
      <c r="F3932" s="802">
        <v>278.98</v>
      </c>
      <c r="G3932" s="802">
        <v>278.98</v>
      </c>
      <c r="H3932" t="b">
        <f t="shared" si="123"/>
        <v>1</v>
      </c>
    </row>
    <row r="3933" spans="1:8" x14ac:dyDescent="0.25">
      <c r="A3933" s="4">
        <v>44480</v>
      </c>
      <c r="B3933" s="8" t="s">
        <v>22943</v>
      </c>
      <c r="C3933" s="4" t="s">
        <v>1350</v>
      </c>
      <c r="D3933" s="11">
        <f t="shared" si="122"/>
        <v>20.62</v>
      </c>
      <c r="F3933" s="803">
        <v>20.62</v>
      </c>
      <c r="G3933" s="803">
        <v>20.62</v>
      </c>
      <c r="H3933" t="b">
        <f t="shared" si="123"/>
        <v>1</v>
      </c>
    </row>
    <row r="3934" spans="1:8" x14ac:dyDescent="0.25">
      <c r="A3934" s="6">
        <v>11457</v>
      </c>
      <c r="B3934" s="9" t="s">
        <v>22944</v>
      </c>
      <c r="C3934" s="6" t="s">
        <v>18997</v>
      </c>
      <c r="D3934" s="11">
        <f t="shared" si="122"/>
        <v>52.48</v>
      </c>
      <c r="F3934" s="802">
        <v>52.48</v>
      </c>
      <c r="G3934" s="802">
        <v>52.48</v>
      </c>
      <c r="H3934" t="b">
        <f t="shared" si="123"/>
        <v>1</v>
      </c>
    </row>
    <row r="3935" spans="1:8" x14ac:dyDescent="0.25">
      <c r="A3935" s="4">
        <v>44073</v>
      </c>
      <c r="B3935" s="8" t="s">
        <v>22945</v>
      </c>
      <c r="C3935" s="4" t="s">
        <v>1349</v>
      </c>
      <c r="D3935" s="11">
        <f t="shared" si="122"/>
        <v>0.74</v>
      </c>
      <c r="F3935" s="803">
        <v>0.74</v>
      </c>
      <c r="G3935" s="803">
        <v>0.74</v>
      </c>
      <c r="H3935" t="b">
        <f t="shared" si="123"/>
        <v>1</v>
      </c>
    </row>
    <row r="3936" spans="1:8" x14ac:dyDescent="0.25">
      <c r="A3936" s="6">
        <v>44253</v>
      </c>
      <c r="B3936" s="9" t="s">
        <v>22946</v>
      </c>
      <c r="C3936" s="6" t="s">
        <v>18997</v>
      </c>
      <c r="D3936" s="11">
        <f t="shared" si="122"/>
        <v>222.44</v>
      </c>
      <c r="F3936" s="802">
        <v>222.44</v>
      </c>
      <c r="G3936" s="802">
        <v>222.44</v>
      </c>
      <c r="H3936" t="b">
        <f t="shared" si="123"/>
        <v>1</v>
      </c>
    </row>
    <row r="3937" spans="1:8" x14ac:dyDescent="0.25">
      <c r="A3937" s="4">
        <v>21121</v>
      </c>
      <c r="B3937" s="8" t="s">
        <v>22947</v>
      </c>
      <c r="C3937" s="4" t="s">
        <v>18997</v>
      </c>
      <c r="D3937" s="11">
        <f t="shared" si="122"/>
        <v>3.19</v>
      </c>
      <c r="F3937" s="803">
        <v>3.19</v>
      </c>
      <c r="G3937" s="803">
        <v>3.19</v>
      </c>
      <c r="H3937" t="b">
        <f t="shared" si="123"/>
        <v>1</v>
      </c>
    </row>
    <row r="3938" spans="1:8" x14ac:dyDescent="0.25">
      <c r="A3938" s="6">
        <v>38010</v>
      </c>
      <c r="B3938" s="9" t="s">
        <v>22948</v>
      </c>
      <c r="C3938" s="6" t="s">
        <v>18997</v>
      </c>
      <c r="D3938" s="11">
        <f t="shared" si="122"/>
        <v>3.97</v>
      </c>
      <c r="F3938" s="802">
        <v>3.97</v>
      </c>
      <c r="G3938" s="802">
        <v>3.97</v>
      </c>
      <c r="H3938" t="b">
        <f t="shared" si="123"/>
        <v>1</v>
      </c>
    </row>
    <row r="3939" spans="1:8" x14ac:dyDescent="0.25">
      <c r="A3939" s="4">
        <v>38011</v>
      </c>
      <c r="B3939" s="8" t="s">
        <v>22949</v>
      </c>
      <c r="C3939" s="4" t="s">
        <v>18997</v>
      </c>
      <c r="D3939" s="11">
        <f t="shared" si="122"/>
        <v>7.96</v>
      </c>
      <c r="F3939" s="803">
        <v>7.96</v>
      </c>
      <c r="G3939" s="803">
        <v>7.96</v>
      </c>
      <c r="H3939" t="b">
        <f t="shared" si="123"/>
        <v>1</v>
      </c>
    </row>
    <row r="3940" spans="1:8" x14ac:dyDescent="0.25">
      <c r="A3940" s="6">
        <v>38012</v>
      </c>
      <c r="B3940" s="9" t="s">
        <v>22950</v>
      </c>
      <c r="C3940" s="6" t="s">
        <v>18997</v>
      </c>
      <c r="D3940" s="11">
        <f t="shared" si="122"/>
        <v>30.36</v>
      </c>
      <c r="F3940" s="802">
        <v>30.36</v>
      </c>
      <c r="G3940" s="802">
        <v>30.36</v>
      </c>
      <c r="H3940" t="b">
        <f t="shared" si="123"/>
        <v>1</v>
      </c>
    </row>
    <row r="3941" spans="1:8" x14ac:dyDescent="0.25">
      <c r="A3941" s="4">
        <v>38013</v>
      </c>
      <c r="B3941" s="8" t="s">
        <v>22951</v>
      </c>
      <c r="C3941" s="4" t="s">
        <v>18997</v>
      </c>
      <c r="D3941" s="11">
        <f t="shared" si="122"/>
        <v>39.01</v>
      </c>
      <c r="F3941" s="803">
        <v>39.01</v>
      </c>
      <c r="G3941" s="803">
        <v>39.01</v>
      </c>
      <c r="H3941" t="b">
        <f t="shared" si="123"/>
        <v>1</v>
      </c>
    </row>
    <row r="3942" spans="1:8" x14ac:dyDescent="0.25">
      <c r="A3942" s="6">
        <v>38014</v>
      </c>
      <c r="B3942" s="9" t="s">
        <v>22952</v>
      </c>
      <c r="C3942" s="6" t="s">
        <v>18997</v>
      </c>
      <c r="D3942" s="11">
        <f t="shared" si="122"/>
        <v>65.14</v>
      </c>
      <c r="F3942" s="802">
        <v>65.14</v>
      </c>
      <c r="G3942" s="802">
        <v>65.14</v>
      </c>
      <c r="H3942" t="b">
        <f t="shared" si="123"/>
        <v>1</v>
      </c>
    </row>
    <row r="3943" spans="1:8" x14ac:dyDescent="0.25">
      <c r="A3943" s="4">
        <v>38015</v>
      </c>
      <c r="B3943" s="8" t="s">
        <v>22953</v>
      </c>
      <c r="C3943" s="4" t="s">
        <v>18997</v>
      </c>
      <c r="D3943" s="11">
        <f t="shared" si="122"/>
        <v>153.15</v>
      </c>
      <c r="F3943" s="803">
        <v>153.15</v>
      </c>
      <c r="G3943" s="803">
        <v>153.15</v>
      </c>
      <c r="H3943" t="b">
        <f t="shared" si="123"/>
        <v>1</v>
      </c>
    </row>
    <row r="3944" spans="1:8" x14ac:dyDescent="0.25">
      <c r="A3944" s="6">
        <v>38016</v>
      </c>
      <c r="B3944" s="9" t="s">
        <v>22954</v>
      </c>
      <c r="C3944" s="6" t="s">
        <v>18997</v>
      </c>
      <c r="D3944" s="11">
        <f t="shared" si="122"/>
        <v>178.1</v>
      </c>
      <c r="F3944" s="802">
        <v>178.1</v>
      </c>
      <c r="G3944" s="802">
        <v>178.1</v>
      </c>
      <c r="H3944" t="b">
        <f t="shared" si="123"/>
        <v>1</v>
      </c>
    </row>
    <row r="3945" spans="1:8" x14ac:dyDescent="0.25">
      <c r="A3945" s="4">
        <v>12741</v>
      </c>
      <c r="B3945" s="8" t="s">
        <v>22955</v>
      </c>
      <c r="C3945" s="4" t="s">
        <v>18997</v>
      </c>
      <c r="D3945" s="11">
        <f t="shared" si="122"/>
        <v>1320.19</v>
      </c>
      <c r="F3945" s="803">
        <v>1320.19</v>
      </c>
      <c r="G3945" s="803">
        <v>1320.19</v>
      </c>
      <c r="H3945" t="b">
        <f t="shared" si="123"/>
        <v>1</v>
      </c>
    </row>
    <row r="3946" spans="1:8" x14ac:dyDescent="0.25">
      <c r="A3946" s="6">
        <v>12733</v>
      </c>
      <c r="B3946" s="9" t="s">
        <v>22956</v>
      </c>
      <c r="C3946" s="6" t="s">
        <v>18997</v>
      </c>
      <c r="D3946" s="11">
        <f t="shared" si="122"/>
        <v>6.64</v>
      </c>
      <c r="F3946" s="802">
        <v>6.64</v>
      </c>
      <c r="G3946" s="802">
        <v>6.64</v>
      </c>
      <c r="H3946" t="b">
        <f t="shared" si="123"/>
        <v>1</v>
      </c>
    </row>
    <row r="3947" spans="1:8" x14ac:dyDescent="0.25">
      <c r="A3947" s="4">
        <v>12734</v>
      </c>
      <c r="B3947" s="8" t="s">
        <v>22957</v>
      </c>
      <c r="C3947" s="4" t="s">
        <v>18997</v>
      </c>
      <c r="D3947" s="11">
        <f t="shared" si="122"/>
        <v>14.15</v>
      </c>
      <c r="F3947" s="803">
        <v>14.15</v>
      </c>
      <c r="G3947" s="803">
        <v>14.15</v>
      </c>
      <c r="H3947" t="b">
        <f t="shared" si="123"/>
        <v>1</v>
      </c>
    </row>
    <row r="3948" spans="1:8" x14ac:dyDescent="0.25">
      <c r="A3948" s="6">
        <v>12735</v>
      </c>
      <c r="B3948" s="9" t="s">
        <v>22958</v>
      </c>
      <c r="C3948" s="6" t="s">
        <v>18997</v>
      </c>
      <c r="D3948" s="11">
        <f t="shared" si="122"/>
        <v>23.29</v>
      </c>
      <c r="F3948" s="802">
        <v>23.29</v>
      </c>
      <c r="G3948" s="802">
        <v>23.29</v>
      </c>
      <c r="H3948" t="b">
        <f t="shared" si="123"/>
        <v>1</v>
      </c>
    </row>
    <row r="3949" spans="1:8" x14ac:dyDescent="0.25">
      <c r="A3949" s="4">
        <v>12736</v>
      </c>
      <c r="B3949" s="8" t="s">
        <v>22959</v>
      </c>
      <c r="C3949" s="4" t="s">
        <v>18997</v>
      </c>
      <c r="D3949" s="11">
        <f t="shared" si="122"/>
        <v>53.24</v>
      </c>
      <c r="F3949" s="803">
        <v>53.24</v>
      </c>
      <c r="G3949" s="803">
        <v>53.24</v>
      </c>
      <c r="H3949" t="b">
        <f t="shared" si="123"/>
        <v>1</v>
      </c>
    </row>
    <row r="3950" spans="1:8" x14ac:dyDescent="0.25">
      <c r="A3950" s="6">
        <v>12737</v>
      </c>
      <c r="B3950" s="9" t="s">
        <v>22960</v>
      </c>
      <c r="C3950" s="6" t="s">
        <v>18997</v>
      </c>
      <c r="D3950" s="11">
        <f t="shared" si="122"/>
        <v>68.59</v>
      </c>
      <c r="F3950" s="802">
        <v>68.59</v>
      </c>
      <c r="G3950" s="802">
        <v>68.59</v>
      </c>
      <c r="H3950" t="b">
        <f t="shared" si="123"/>
        <v>1</v>
      </c>
    </row>
    <row r="3951" spans="1:8" x14ac:dyDescent="0.25">
      <c r="A3951" s="4">
        <v>12738</v>
      </c>
      <c r="B3951" s="8" t="s">
        <v>22961</v>
      </c>
      <c r="C3951" s="4" t="s">
        <v>18997</v>
      </c>
      <c r="D3951" s="11">
        <f t="shared" si="122"/>
        <v>135.57</v>
      </c>
      <c r="F3951" s="803">
        <v>135.57</v>
      </c>
      <c r="G3951" s="803">
        <v>135.57</v>
      </c>
      <c r="H3951" t="b">
        <f t="shared" si="123"/>
        <v>1</v>
      </c>
    </row>
    <row r="3952" spans="1:8" x14ac:dyDescent="0.25">
      <c r="A3952" s="6">
        <v>12739</v>
      </c>
      <c r="B3952" s="9" t="s">
        <v>22962</v>
      </c>
      <c r="C3952" s="6" t="s">
        <v>18997</v>
      </c>
      <c r="D3952" s="11">
        <f t="shared" si="122"/>
        <v>385.93</v>
      </c>
      <c r="F3952" s="802">
        <v>385.93</v>
      </c>
      <c r="G3952" s="802">
        <v>385.93</v>
      </c>
      <c r="H3952" t="b">
        <f t="shared" si="123"/>
        <v>1</v>
      </c>
    </row>
    <row r="3953" spans="1:8" x14ac:dyDescent="0.25">
      <c r="A3953" s="4">
        <v>12740</v>
      </c>
      <c r="B3953" s="8" t="s">
        <v>22963</v>
      </c>
      <c r="C3953" s="4" t="s">
        <v>18997</v>
      </c>
      <c r="D3953" s="11">
        <f t="shared" si="122"/>
        <v>603.79999999999995</v>
      </c>
      <c r="F3953" s="803">
        <v>603.79999999999995</v>
      </c>
      <c r="G3953" s="803">
        <v>603.79999999999995</v>
      </c>
      <c r="H3953" t="b">
        <f t="shared" si="123"/>
        <v>1</v>
      </c>
    </row>
    <row r="3954" spans="1:8" x14ac:dyDescent="0.25">
      <c r="A3954" s="6">
        <v>6297</v>
      </c>
      <c r="B3954" s="9" t="s">
        <v>22964</v>
      </c>
      <c r="C3954" s="6" t="s">
        <v>18997</v>
      </c>
      <c r="D3954" s="11">
        <f t="shared" si="122"/>
        <v>33.99</v>
      </c>
      <c r="F3954" s="802">
        <v>33.99</v>
      </c>
      <c r="G3954" s="802">
        <v>33.99</v>
      </c>
      <c r="H3954" t="b">
        <f t="shared" si="123"/>
        <v>1</v>
      </c>
    </row>
    <row r="3955" spans="1:8" x14ac:dyDescent="0.25">
      <c r="A3955" s="4">
        <v>6296</v>
      </c>
      <c r="B3955" s="8" t="s">
        <v>22965</v>
      </c>
      <c r="C3955" s="4" t="s">
        <v>18997</v>
      </c>
      <c r="D3955" s="11">
        <f t="shared" si="122"/>
        <v>26.83</v>
      </c>
      <c r="F3955" s="803">
        <v>26.83</v>
      </c>
      <c r="G3955" s="803">
        <v>26.83</v>
      </c>
      <c r="H3955" t="b">
        <f t="shared" si="123"/>
        <v>1</v>
      </c>
    </row>
    <row r="3956" spans="1:8" x14ac:dyDescent="0.25">
      <c r="A3956" s="6">
        <v>6294</v>
      </c>
      <c r="B3956" s="9" t="s">
        <v>22966</v>
      </c>
      <c r="C3956" s="6" t="s">
        <v>18997</v>
      </c>
      <c r="D3956" s="11">
        <f t="shared" si="122"/>
        <v>7.65</v>
      </c>
      <c r="F3956" s="802">
        <v>7.65</v>
      </c>
      <c r="G3956" s="802">
        <v>7.65</v>
      </c>
      <c r="H3956" t="b">
        <f t="shared" si="123"/>
        <v>1</v>
      </c>
    </row>
    <row r="3957" spans="1:8" x14ac:dyDescent="0.25">
      <c r="A3957" s="4">
        <v>6323</v>
      </c>
      <c r="B3957" s="8" t="s">
        <v>22967</v>
      </c>
      <c r="C3957" s="4" t="s">
        <v>18997</v>
      </c>
      <c r="D3957" s="11">
        <f t="shared" si="122"/>
        <v>17.53</v>
      </c>
      <c r="F3957" s="803">
        <v>17.53</v>
      </c>
      <c r="G3957" s="803">
        <v>17.53</v>
      </c>
      <c r="H3957" t="b">
        <f t="shared" si="123"/>
        <v>1</v>
      </c>
    </row>
    <row r="3958" spans="1:8" x14ac:dyDescent="0.25">
      <c r="A3958" s="6">
        <v>6299</v>
      </c>
      <c r="B3958" s="9" t="s">
        <v>22968</v>
      </c>
      <c r="C3958" s="6" t="s">
        <v>18997</v>
      </c>
      <c r="D3958" s="11">
        <f t="shared" si="122"/>
        <v>102.22</v>
      </c>
      <c r="F3958" s="802">
        <v>102.22</v>
      </c>
      <c r="G3958" s="802">
        <v>102.22</v>
      </c>
      <c r="H3958" t="b">
        <f t="shared" si="123"/>
        <v>1</v>
      </c>
    </row>
    <row r="3959" spans="1:8" x14ac:dyDescent="0.25">
      <c r="A3959" s="4">
        <v>6298</v>
      </c>
      <c r="B3959" s="8" t="s">
        <v>22969</v>
      </c>
      <c r="C3959" s="4" t="s">
        <v>18997</v>
      </c>
      <c r="D3959" s="11">
        <f t="shared" si="122"/>
        <v>53.83</v>
      </c>
      <c r="F3959" s="803">
        <v>53.83</v>
      </c>
      <c r="G3959" s="803">
        <v>53.83</v>
      </c>
      <c r="H3959" t="b">
        <f t="shared" si="123"/>
        <v>1</v>
      </c>
    </row>
    <row r="3960" spans="1:8" x14ac:dyDescent="0.25">
      <c r="A3960" s="6">
        <v>6295</v>
      </c>
      <c r="B3960" s="9" t="s">
        <v>22970</v>
      </c>
      <c r="C3960" s="6" t="s">
        <v>18997</v>
      </c>
      <c r="D3960" s="11">
        <f t="shared" si="122"/>
        <v>10.89</v>
      </c>
      <c r="F3960" s="802">
        <v>10.89</v>
      </c>
      <c r="G3960" s="802">
        <v>10.89</v>
      </c>
      <c r="H3960" t="b">
        <f t="shared" si="123"/>
        <v>1</v>
      </c>
    </row>
    <row r="3961" spans="1:8" x14ac:dyDescent="0.25">
      <c r="A3961" s="4">
        <v>6322</v>
      </c>
      <c r="B3961" s="8" t="s">
        <v>22971</v>
      </c>
      <c r="C3961" s="4" t="s">
        <v>18997</v>
      </c>
      <c r="D3961" s="11">
        <f t="shared" si="122"/>
        <v>136.91</v>
      </c>
      <c r="F3961" s="803">
        <v>136.91</v>
      </c>
      <c r="G3961" s="803">
        <v>136.91</v>
      </c>
      <c r="H3961" t="b">
        <f t="shared" si="123"/>
        <v>1</v>
      </c>
    </row>
    <row r="3962" spans="1:8" x14ac:dyDescent="0.25">
      <c r="A3962" s="6">
        <v>6300</v>
      </c>
      <c r="B3962" s="9" t="s">
        <v>22972</v>
      </c>
      <c r="C3962" s="6" t="s">
        <v>18997</v>
      </c>
      <c r="D3962" s="11">
        <f t="shared" si="122"/>
        <v>252.41</v>
      </c>
      <c r="F3962" s="802">
        <v>252.41</v>
      </c>
      <c r="G3962" s="802">
        <v>252.41</v>
      </c>
      <c r="H3962" t="b">
        <f t="shared" si="123"/>
        <v>1</v>
      </c>
    </row>
    <row r="3963" spans="1:8" x14ac:dyDescent="0.25">
      <c r="A3963" s="4">
        <v>6321</v>
      </c>
      <c r="B3963" s="8" t="s">
        <v>22973</v>
      </c>
      <c r="C3963" s="4" t="s">
        <v>18997</v>
      </c>
      <c r="D3963" s="11">
        <f t="shared" si="122"/>
        <v>360.56</v>
      </c>
      <c r="F3963" s="803">
        <v>360.56</v>
      </c>
      <c r="G3963" s="803">
        <v>360.56</v>
      </c>
      <c r="H3963" t="b">
        <f t="shared" si="123"/>
        <v>1</v>
      </c>
    </row>
    <row r="3964" spans="1:8" x14ac:dyDescent="0.25">
      <c r="A3964" s="6">
        <v>6301</v>
      </c>
      <c r="B3964" s="9" t="s">
        <v>22974</v>
      </c>
      <c r="C3964" s="6" t="s">
        <v>18997</v>
      </c>
      <c r="D3964" s="11">
        <f t="shared" si="122"/>
        <v>845.11</v>
      </c>
      <c r="F3964" s="802">
        <v>845.11</v>
      </c>
      <c r="G3964" s="802">
        <v>845.11</v>
      </c>
      <c r="H3964" t="b">
        <f t="shared" si="123"/>
        <v>1</v>
      </c>
    </row>
    <row r="3965" spans="1:8" x14ac:dyDescent="0.25">
      <c r="A3965" s="4">
        <v>7105</v>
      </c>
      <c r="B3965" s="8" t="s">
        <v>22975</v>
      </c>
      <c r="C3965" s="4" t="s">
        <v>18997</v>
      </c>
      <c r="D3965" s="11">
        <f t="shared" si="122"/>
        <v>36.68</v>
      </c>
      <c r="F3965" s="803">
        <v>36.68</v>
      </c>
      <c r="G3965" s="803">
        <v>36.68</v>
      </c>
      <c r="H3965" t="b">
        <f t="shared" si="123"/>
        <v>1</v>
      </c>
    </row>
    <row r="3966" spans="1:8" x14ac:dyDescent="0.25">
      <c r="A3966" s="6">
        <v>20183</v>
      </c>
      <c r="B3966" s="9" t="s">
        <v>22976</v>
      </c>
      <c r="C3966" s="6" t="s">
        <v>18997</v>
      </c>
      <c r="D3966" s="11">
        <f t="shared" si="122"/>
        <v>45.19</v>
      </c>
      <c r="F3966" s="802">
        <v>45.19</v>
      </c>
      <c r="G3966" s="802">
        <v>45.19</v>
      </c>
      <c r="H3966" t="b">
        <f t="shared" si="123"/>
        <v>1</v>
      </c>
    </row>
    <row r="3967" spans="1:8" x14ac:dyDescent="0.25">
      <c r="A3967" s="4">
        <v>38448</v>
      </c>
      <c r="B3967" s="8" t="s">
        <v>22977</v>
      </c>
      <c r="C3967" s="4" t="s">
        <v>18997</v>
      </c>
      <c r="D3967" s="11">
        <f t="shared" si="122"/>
        <v>205.05</v>
      </c>
      <c r="F3967" s="803">
        <v>205.05</v>
      </c>
      <c r="G3967" s="803">
        <v>205.05</v>
      </c>
      <c r="H3967" t="b">
        <f t="shared" si="123"/>
        <v>1</v>
      </c>
    </row>
    <row r="3968" spans="1:8" x14ac:dyDescent="0.25">
      <c r="A3968" s="6">
        <v>20182</v>
      </c>
      <c r="B3968" s="9" t="s">
        <v>22978</v>
      </c>
      <c r="C3968" s="6" t="s">
        <v>18997</v>
      </c>
      <c r="D3968" s="11">
        <f t="shared" si="122"/>
        <v>26.27</v>
      </c>
      <c r="F3968" s="802">
        <v>26.27</v>
      </c>
      <c r="G3968" s="802">
        <v>26.27</v>
      </c>
      <c r="H3968" t="b">
        <f t="shared" si="123"/>
        <v>1</v>
      </c>
    </row>
    <row r="3969" spans="1:8" x14ac:dyDescent="0.25">
      <c r="A3969" s="4">
        <v>7119</v>
      </c>
      <c r="B3969" s="8" t="s">
        <v>22979</v>
      </c>
      <c r="C3969" s="4" t="s">
        <v>18997</v>
      </c>
      <c r="D3969" s="11">
        <f t="shared" si="122"/>
        <v>10.45</v>
      </c>
      <c r="F3969" s="803">
        <v>10.45</v>
      </c>
      <c r="G3969" s="803">
        <v>10.45</v>
      </c>
      <c r="H3969" t="b">
        <f t="shared" si="123"/>
        <v>1</v>
      </c>
    </row>
    <row r="3970" spans="1:8" x14ac:dyDescent="0.25">
      <c r="A3970" s="6">
        <v>7126</v>
      </c>
      <c r="B3970" s="9" t="s">
        <v>22980</v>
      </c>
      <c r="C3970" s="6" t="s">
        <v>18997</v>
      </c>
      <c r="D3970" s="11">
        <f t="shared" si="122"/>
        <v>21.33</v>
      </c>
      <c r="F3970" s="802">
        <v>21.33</v>
      </c>
      <c r="G3970" s="802">
        <v>21.33</v>
      </c>
      <c r="H3970" t="b">
        <f t="shared" si="123"/>
        <v>1</v>
      </c>
    </row>
    <row r="3971" spans="1:8" x14ac:dyDescent="0.25">
      <c r="A3971" s="4">
        <v>7120</v>
      </c>
      <c r="B3971" s="8" t="s">
        <v>22981</v>
      </c>
      <c r="C3971" s="4" t="s">
        <v>18997</v>
      </c>
      <c r="D3971" s="11">
        <f t="shared" ref="D3971:D4034" si="124">IF($J$2=$F$1,F3971,G3971)</f>
        <v>8.02</v>
      </c>
      <c r="F3971" s="803">
        <v>8.02</v>
      </c>
      <c r="G3971" s="803">
        <v>8.02</v>
      </c>
      <c r="H3971" t="b">
        <f t="shared" ref="H3971:H4034" si="125">F3971=G3971</f>
        <v>1</v>
      </c>
    </row>
    <row r="3972" spans="1:8" x14ac:dyDescent="0.25">
      <c r="A3972" s="6">
        <v>6319</v>
      </c>
      <c r="B3972" s="9" t="s">
        <v>22982</v>
      </c>
      <c r="C3972" s="6" t="s">
        <v>18997</v>
      </c>
      <c r="D3972" s="11">
        <f t="shared" si="124"/>
        <v>39.93</v>
      </c>
      <c r="F3972" s="802">
        <v>39.93</v>
      </c>
      <c r="G3972" s="802">
        <v>39.93</v>
      </c>
      <c r="H3972" t="b">
        <f t="shared" si="125"/>
        <v>1</v>
      </c>
    </row>
    <row r="3973" spans="1:8" x14ac:dyDescent="0.25">
      <c r="A3973" s="4">
        <v>6304</v>
      </c>
      <c r="B3973" s="8" t="s">
        <v>22983</v>
      </c>
      <c r="C3973" s="4" t="s">
        <v>18997</v>
      </c>
      <c r="D3973" s="11">
        <f t="shared" si="124"/>
        <v>39.93</v>
      </c>
      <c r="F3973" s="803">
        <v>39.93</v>
      </c>
      <c r="G3973" s="803">
        <v>39.93</v>
      </c>
      <c r="H3973" t="b">
        <f t="shared" si="125"/>
        <v>1</v>
      </c>
    </row>
    <row r="3974" spans="1:8" x14ac:dyDescent="0.25">
      <c r="A3974" s="6">
        <v>21116</v>
      </c>
      <c r="B3974" s="9" t="s">
        <v>22984</v>
      </c>
      <c r="C3974" s="6" t="s">
        <v>18997</v>
      </c>
      <c r="D3974" s="11">
        <f t="shared" si="124"/>
        <v>30.23</v>
      </c>
      <c r="F3974" s="802">
        <v>30.23</v>
      </c>
      <c r="G3974" s="802">
        <v>30.23</v>
      </c>
      <c r="H3974" t="b">
        <f t="shared" si="125"/>
        <v>1</v>
      </c>
    </row>
    <row r="3975" spans="1:8" x14ac:dyDescent="0.25">
      <c r="A3975" s="4">
        <v>6320</v>
      </c>
      <c r="B3975" s="8" t="s">
        <v>22985</v>
      </c>
      <c r="C3975" s="4" t="s">
        <v>18997</v>
      </c>
      <c r="D3975" s="11">
        <f t="shared" si="124"/>
        <v>20.56</v>
      </c>
      <c r="F3975" s="803">
        <v>20.56</v>
      </c>
      <c r="G3975" s="803">
        <v>20.56</v>
      </c>
      <c r="H3975" t="b">
        <f t="shared" si="125"/>
        <v>1</v>
      </c>
    </row>
    <row r="3976" spans="1:8" x14ac:dyDescent="0.25">
      <c r="A3976" s="6">
        <v>6303</v>
      </c>
      <c r="B3976" s="9" t="s">
        <v>22986</v>
      </c>
      <c r="C3976" s="6" t="s">
        <v>18997</v>
      </c>
      <c r="D3976" s="11">
        <f t="shared" si="124"/>
        <v>20.56</v>
      </c>
      <c r="F3976" s="802">
        <v>20.56</v>
      </c>
      <c r="G3976" s="802">
        <v>20.56</v>
      </c>
      <c r="H3976" t="b">
        <f t="shared" si="125"/>
        <v>1</v>
      </c>
    </row>
    <row r="3977" spans="1:8" x14ac:dyDescent="0.25">
      <c r="A3977" s="4">
        <v>6308</v>
      </c>
      <c r="B3977" s="8" t="s">
        <v>22987</v>
      </c>
      <c r="C3977" s="4" t="s">
        <v>18997</v>
      </c>
      <c r="D3977" s="11">
        <f t="shared" si="124"/>
        <v>110.49</v>
      </c>
      <c r="F3977" s="803">
        <v>110.49</v>
      </c>
      <c r="G3977" s="803">
        <v>110.49</v>
      </c>
      <c r="H3977" t="b">
        <f t="shared" si="125"/>
        <v>1</v>
      </c>
    </row>
    <row r="3978" spans="1:8" x14ac:dyDescent="0.25">
      <c r="A3978" s="6">
        <v>6317</v>
      </c>
      <c r="B3978" s="9" t="s">
        <v>22988</v>
      </c>
      <c r="C3978" s="6" t="s">
        <v>18997</v>
      </c>
      <c r="D3978" s="11">
        <f t="shared" si="124"/>
        <v>110.49</v>
      </c>
      <c r="F3978" s="802">
        <v>110.49</v>
      </c>
      <c r="G3978" s="802">
        <v>110.49</v>
      </c>
      <c r="H3978" t="b">
        <f t="shared" si="125"/>
        <v>1</v>
      </c>
    </row>
    <row r="3979" spans="1:8" x14ac:dyDescent="0.25">
      <c r="A3979" s="4">
        <v>6307</v>
      </c>
      <c r="B3979" s="8" t="s">
        <v>22989</v>
      </c>
      <c r="C3979" s="4" t="s">
        <v>18997</v>
      </c>
      <c r="D3979" s="11">
        <f t="shared" si="124"/>
        <v>110.49</v>
      </c>
      <c r="F3979" s="803">
        <v>110.49</v>
      </c>
      <c r="G3979" s="803">
        <v>110.49</v>
      </c>
      <c r="H3979" t="b">
        <f t="shared" si="125"/>
        <v>1</v>
      </c>
    </row>
    <row r="3980" spans="1:8" x14ac:dyDescent="0.25">
      <c r="A3980" s="6">
        <v>6309</v>
      </c>
      <c r="B3980" s="9" t="s">
        <v>22990</v>
      </c>
      <c r="C3980" s="6" t="s">
        <v>18997</v>
      </c>
      <c r="D3980" s="11">
        <f t="shared" si="124"/>
        <v>113.7</v>
      </c>
      <c r="F3980" s="802">
        <v>113.7</v>
      </c>
      <c r="G3980" s="802">
        <v>113.7</v>
      </c>
      <c r="H3980" t="b">
        <f t="shared" si="125"/>
        <v>1</v>
      </c>
    </row>
    <row r="3981" spans="1:8" x14ac:dyDescent="0.25">
      <c r="A3981" s="4">
        <v>6318</v>
      </c>
      <c r="B3981" s="8" t="s">
        <v>22991</v>
      </c>
      <c r="C3981" s="4" t="s">
        <v>18997</v>
      </c>
      <c r="D3981" s="11">
        <f t="shared" si="124"/>
        <v>59.6</v>
      </c>
      <c r="F3981" s="803">
        <v>59.6</v>
      </c>
      <c r="G3981" s="803">
        <v>59.6</v>
      </c>
      <c r="H3981" t="b">
        <f t="shared" si="125"/>
        <v>1</v>
      </c>
    </row>
    <row r="3982" spans="1:8" x14ac:dyDescent="0.25">
      <c r="A3982" s="6">
        <v>6306</v>
      </c>
      <c r="B3982" s="9" t="s">
        <v>22992</v>
      </c>
      <c r="C3982" s="6" t="s">
        <v>18997</v>
      </c>
      <c r="D3982" s="11">
        <f t="shared" si="124"/>
        <v>59.6</v>
      </c>
      <c r="F3982" s="802">
        <v>59.6</v>
      </c>
      <c r="G3982" s="802">
        <v>59.6</v>
      </c>
      <c r="H3982" t="b">
        <f t="shared" si="125"/>
        <v>1</v>
      </c>
    </row>
    <row r="3983" spans="1:8" x14ac:dyDescent="0.25">
      <c r="A3983" s="4">
        <v>6305</v>
      </c>
      <c r="B3983" s="8" t="s">
        <v>22993</v>
      </c>
      <c r="C3983" s="4" t="s">
        <v>18997</v>
      </c>
      <c r="D3983" s="11">
        <f t="shared" si="124"/>
        <v>59.6</v>
      </c>
      <c r="F3983" s="803">
        <v>59.6</v>
      </c>
      <c r="G3983" s="803">
        <v>59.6</v>
      </c>
      <c r="H3983" t="b">
        <f t="shared" si="125"/>
        <v>1</v>
      </c>
    </row>
    <row r="3984" spans="1:8" x14ac:dyDescent="0.25">
      <c r="A3984" s="6">
        <v>6302</v>
      </c>
      <c r="B3984" s="9" t="s">
        <v>22994</v>
      </c>
      <c r="C3984" s="6" t="s">
        <v>18997</v>
      </c>
      <c r="D3984" s="11">
        <f t="shared" si="124"/>
        <v>12.64</v>
      </c>
      <c r="F3984" s="802">
        <v>12.64</v>
      </c>
      <c r="G3984" s="802">
        <v>12.64</v>
      </c>
      <c r="H3984" t="b">
        <f t="shared" si="125"/>
        <v>1</v>
      </c>
    </row>
    <row r="3985" spans="1:8" x14ac:dyDescent="0.25">
      <c r="A3985" s="4">
        <v>6312</v>
      </c>
      <c r="B3985" s="8" t="s">
        <v>22995</v>
      </c>
      <c r="C3985" s="4" t="s">
        <v>18997</v>
      </c>
      <c r="D3985" s="11">
        <f t="shared" si="124"/>
        <v>158.91999999999999</v>
      </c>
      <c r="F3985" s="803">
        <v>158.91999999999999</v>
      </c>
      <c r="G3985" s="803">
        <v>158.91999999999999</v>
      </c>
      <c r="H3985" t="b">
        <f t="shared" si="125"/>
        <v>1</v>
      </c>
    </row>
    <row r="3986" spans="1:8" x14ac:dyDescent="0.25">
      <c r="A3986" s="6">
        <v>6311</v>
      </c>
      <c r="B3986" s="9" t="s">
        <v>22996</v>
      </c>
      <c r="C3986" s="6" t="s">
        <v>18997</v>
      </c>
      <c r="D3986" s="11">
        <f t="shared" si="124"/>
        <v>158.91999999999999</v>
      </c>
      <c r="F3986" s="802">
        <v>158.91999999999999</v>
      </c>
      <c r="G3986" s="802">
        <v>158.91999999999999</v>
      </c>
      <c r="H3986" t="b">
        <f t="shared" si="125"/>
        <v>1</v>
      </c>
    </row>
    <row r="3987" spans="1:8" x14ac:dyDescent="0.25">
      <c r="A3987" s="4">
        <v>6310</v>
      </c>
      <c r="B3987" s="8" t="s">
        <v>22997</v>
      </c>
      <c r="C3987" s="4" t="s">
        <v>18997</v>
      </c>
      <c r="D3987" s="11">
        <f t="shared" si="124"/>
        <v>158.91999999999999</v>
      </c>
      <c r="F3987" s="803">
        <v>158.91999999999999</v>
      </c>
      <c r="G3987" s="803">
        <v>158.91999999999999</v>
      </c>
      <c r="H3987" t="b">
        <f t="shared" si="125"/>
        <v>1</v>
      </c>
    </row>
    <row r="3988" spans="1:8" x14ac:dyDescent="0.25">
      <c r="A3988" s="6">
        <v>6314</v>
      </c>
      <c r="B3988" s="9" t="s">
        <v>22998</v>
      </c>
      <c r="C3988" s="6" t="s">
        <v>18997</v>
      </c>
      <c r="D3988" s="11">
        <f t="shared" si="124"/>
        <v>158.91999999999999</v>
      </c>
      <c r="F3988" s="802">
        <v>158.91999999999999</v>
      </c>
      <c r="G3988" s="802">
        <v>158.91999999999999</v>
      </c>
      <c r="H3988" t="b">
        <f t="shared" si="125"/>
        <v>1</v>
      </c>
    </row>
    <row r="3989" spans="1:8" x14ac:dyDescent="0.25">
      <c r="A3989" s="4">
        <v>6313</v>
      </c>
      <c r="B3989" s="8" t="s">
        <v>22999</v>
      </c>
      <c r="C3989" s="4" t="s">
        <v>18997</v>
      </c>
      <c r="D3989" s="11">
        <f t="shared" si="124"/>
        <v>158.91999999999999</v>
      </c>
      <c r="F3989" s="803">
        <v>158.91999999999999</v>
      </c>
      <c r="G3989" s="803">
        <v>158.91999999999999</v>
      </c>
      <c r="H3989" t="b">
        <f t="shared" si="125"/>
        <v>1</v>
      </c>
    </row>
    <row r="3990" spans="1:8" x14ac:dyDescent="0.25">
      <c r="A3990" s="6">
        <v>6315</v>
      </c>
      <c r="B3990" s="9" t="s">
        <v>23000</v>
      </c>
      <c r="C3990" s="6" t="s">
        <v>18997</v>
      </c>
      <c r="D3990" s="11">
        <f t="shared" si="124"/>
        <v>300.91000000000003</v>
      </c>
      <c r="F3990" s="802">
        <v>300.91000000000003</v>
      </c>
      <c r="G3990" s="802">
        <v>300.91000000000003</v>
      </c>
      <c r="H3990" t="b">
        <f t="shared" si="125"/>
        <v>1</v>
      </c>
    </row>
    <row r="3991" spans="1:8" x14ac:dyDescent="0.25">
      <c r="A3991" s="4">
        <v>6316</v>
      </c>
      <c r="B3991" s="8" t="s">
        <v>23001</v>
      </c>
      <c r="C3991" s="4" t="s">
        <v>18997</v>
      </c>
      <c r="D3991" s="11">
        <f t="shared" si="124"/>
        <v>300.91000000000003</v>
      </c>
      <c r="F3991" s="803">
        <v>300.91000000000003</v>
      </c>
      <c r="G3991" s="803">
        <v>300.91000000000003</v>
      </c>
      <c r="H3991" t="b">
        <f t="shared" si="125"/>
        <v>1</v>
      </c>
    </row>
    <row r="3992" spans="1:8" x14ac:dyDescent="0.25">
      <c r="A3992" s="6">
        <v>39324</v>
      </c>
      <c r="B3992" s="9" t="s">
        <v>23002</v>
      </c>
      <c r="C3992" s="6" t="s">
        <v>18997</v>
      </c>
      <c r="D3992" s="11">
        <f t="shared" si="124"/>
        <v>4.1500000000000004</v>
      </c>
      <c r="F3992" s="802">
        <v>4.1500000000000004</v>
      </c>
      <c r="G3992" s="802">
        <v>4.1500000000000004</v>
      </c>
      <c r="H3992" t="b">
        <f t="shared" si="125"/>
        <v>1</v>
      </c>
    </row>
    <row r="3993" spans="1:8" x14ac:dyDescent="0.25">
      <c r="A3993" s="4">
        <v>39325</v>
      </c>
      <c r="B3993" s="8" t="s">
        <v>23003</v>
      </c>
      <c r="C3993" s="4" t="s">
        <v>18997</v>
      </c>
      <c r="D3993" s="11">
        <f t="shared" si="124"/>
        <v>6.26</v>
      </c>
      <c r="F3993" s="803">
        <v>6.26</v>
      </c>
      <c r="G3993" s="803">
        <v>6.26</v>
      </c>
      <c r="H3993" t="b">
        <f t="shared" si="125"/>
        <v>1</v>
      </c>
    </row>
    <row r="3994" spans="1:8" x14ac:dyDescent="0.25">
      <c r="A3994" s="6">
        <v>39326</v>
      </c>
      <c r="B3994" s="9" t="s">
        <v>23004</v>
      </c>
      <c r="C3994" s="6" t="s">
        <v>18997</v>
      </c>
      <c r="D3994" s="11">
        <f t="shared" si="124"/>
        <v>22.45</v>
      </c>
      <c r="F3994" s="802">
        <v>22.45</v>
      </c>
      <c r="G3994" s="802">
        <v>22.45</v>
      </c>
      <c r="H3994" t="b">
        <f t="shared" si="125"/>
        <v>1</v>
      </c>
    </row>
    <row r="3995" spans="1:8" x14ac:dyDescent="0.25">
      <c r="A3995" s="4">
        <v>39327</v>
      </c>
      <c r="B3995" s="8" t="s">
        <v>23005</v>
      </c>
      <c r="C3995" s="4" t="s">
        <v>18997</v>
      </c>
      <c r="D3995" s="11">
        <f t="shared" si="124"/>
        <v>33.880000000000003</v>
      </c>
      <c r="F3995" s="803">
        <v>33.880000000000003</v>
      </c>
      <c r="G3995" s="803">
        <v>33.880000000000003</v>
      </c>
      <c r="H3995" t="b">
        <f t="shared" si="125"/>
        <v>1</v>
      </c>
    </row>
    <row r="3996" spans="1:8" x14ac:dyDescent="0.25">
      <c r="A3996" s="6">
        <v>11378</v>
      </c>
      <c r="B3996" s="9" t="s">
        <v>23006</v>
      </c>
      <c r="C3996" s="6" t="s">
        <v>18997</v>
      </c>
      <c r="D3996" s="11">
        <f t="shared" si="124"/>
        <v>74.5</v>
      </c>
      <c r="F3996" s="802">
        <v>74.5</v>
      </c>
      <c r="G3996" s="802">
        <v>74.5</v>
      </c>
      <c r="H3996" t="b">
        <f t="shared" si="125"/>
        <v>1</v>
      </c>
    </row>
    <row r="3997" spans="1:8" x14ac:dyDescent="0.25">
      <c r="A3997" s="4">
        <v>11379</v>
      </c>
      <c r="B3997" s="8" t="s">
        <v>23007</v>
      </c>
      <c r="C3997" s="4" t="s">
        <v>18997</v>
      </c>
      <c r="D3997" s="11">
        <f t="shared" si="124"/>
        <v>62.95</v>
      </c>
      <c r="F3997" s="803">
        <v>62.95</v>
      </c>
      <c r="G3997" s="803">
        <v>62.95</v>
      </c>
      <c r="H3997" t="b">
        <f t="shared" si="125"/>
        <v>1</v>
      </c>
    </row>
    <row r="3998" spans="1:8" x14ac:dyDescent="0.25">
      <c r="A3998" s="6">
        <v>11493</v>
      </c>
      <c r="B3998" s="9" t="s">
        <v>23008</v>
      </c>
      <c r="C3998" s="6" t="s">
        <v>18997</v>
      </c>
      <c r="D3998" s="11">
        <f t="shared" si="124"/>
        <v>36.31</v>
      </c>
      <c r="F3998" s="802">
        <v>36.31</v>
      </c>
      <c r="G3998" s="802">
        <v>36.31</v>
      </c>
      <c r="H3998" t="b">
        <f t="shared" si="125"/>
        <v>1</v>
      </c>
    </row>
    <row r="3999" spans="1:8" x14ac:dyDescent="0.25">
      <c r="A3999" s="4">
        <v>7106</v>
      </c>
      <c r="B3999" s="8" t="s">
        <v>23009</v>
      </c>
      <c r="C3999" s="4" t="s">
        <v>18997</v>
      </c>
      <c r="D3999" s="11">
        <f t="shared" si="124"/>
        <v>132</v>
      </c>
      <c r="F3999" s="803">
        <v>132</v>
      </c>
      <c r="G3999" s="803">
        <v>132</v>
      </c>
      <c r="H3999" t="b">
        <f t="shared" si="125"/>
        <v>1</v>
      </c>
    </row>
    <row r="4000" spans="1:8" x14ac:dyDescent="0.25">
      <c r="A4000" s="6">
        <v>7104</v>
      </c>
      <c r="B4000" s="9" t="s">
        <v>23010</v>
      </c>
      <c r="C4000" s="6" t="s">
        <v>18997</v>
      </c>
      <c r="D4000" s="11">
        <f t="shared" si="124"/>
        <v>3.56</v>
      </c>
      <c r="F4000" s="802">
        <v>3.56</v>
      </c>
      <c r="G4000" s="802">
        <v>3.56</v>
      </c>
      <c r="H4000" t="b">
        <f t="shared" si="125"/>
        <v>1</v>
      </c>
    </row>
    <row r="4001" spans="1:8" x14ac:dyDescent="0.25">
      <c r="A4001" s="4">
        <v>7136</v>
      </c>
      <c r="B4001" s="8" t="s">
        <v>23011</v>
      </c>
      <c r="C4001" s="4" t="s">
        <v>18997</v>
      </c>
      <c r="D4001" s="11">
        <f t="shared" si="124"/>
        <v>6.19</v>
      </c>
      <c r="F4001" s="803">
        <v>6.19</v>
      </c>
      <c r="G4001" s="803">
        <v>6.19</v>
      </c>
      <c r="H4001" t="b">
        <f t="shared" si="125"/>
        <v>1</v>
      </c>
    </row>
    <row r="4002" spans="1:8" x14ac:dyDescent="0.25">
      <c r="A4002" s="6">
        <v>7128</v>
      </c>
      <c r="B4002" s="9" t="s">
        <v>23012</v>
      </c>
      <c r="C4002" s="6" t="s">
        <v>18997</v>
      </c>
      <c r="D4002" s="11">
        <f t="shared" si="124"/>
        <v>8.0399999999999991</v>
      </c>
      <c r="F4002" s="802">
        <v>8.0399999999999991</v>
      </c>
      <c r="G4002" s="802">
        <v>8.0399999999999991</v>
      </c>
      <c r="H4002" t="b">
        <f t="shared" si="125"/>
        <v>1</v>
      </c>
    </row>
    <row r="4003" spans="1:8" x14ac:dyDescent="0.25">
      <c r="A4003" s="4">
        <v>7108</v>
      </c>
      <c r="B4003" s="8" t="s">
        <v>23013</v>
      </c>
      <c r="C4003" s="4" t="s">
        <v>18997</v>
      </c>
      <c r="D4003" s="11">
        <f t="shared" si="124"/>
        <v>8.02</v>
      </c>
      <c r="F4003" s="803">
        <v>8.02</v>
      </c>
      <c r="G4003" s="803">
        <v>8.02</v>
      </c>
      <c r="H4003" t="b">
        <f t="shared" si="125"/>
        <v>1</v>
      </c>
    </row>
    <row r="4004" spans="1:8" x14ac:dyDescent="0.25">
      <c r="A4004" s="6">
        <v>7129</v>
      </c>
      <c r="B4004" s="9" t="s">
        <v>23014</v>
      </c>
      <c r="C4004" s="6" t="s">
        <v>18997</v>
      </c>
      <c r="D4004" s="11">
        <f t="shared" si="124"/>
        <v>9.44</v>
      </c>
      <c r="F4004" s="802">
        <v>9.44</v>
      </c>
      <c r="G4004" s="802">
        <v>9.44</v>
      </c>
      <c r="H4004" t="b">
        <f t="shared" si="125"/>
        <v>1</v>
      </c>
    </row>
    <row r="4005" spans="1:8" x14ac:dyDescent="0.25">
      <c r="A4005" s="4">
        <v>7130</v>
      </c>
      <c r="B4005" s="8" t="s">
        <v>23015</v>
      </c>
      <c r="C4005" s="4" t="s">
        <v>18997</v>
      </c>
      <c r="D4005" s="11">
        <f t="shared" si="124"/>
        <v>13.71</v>
      </c>
      <c r="F4005" s="803">
        <v>13.71</v>
      </c>
      <c r="G4005" s="803">
        <v>13.71</v>
      </c>
      <c r="H4005" t="b">
        <f t="shared" si="125"/>
        <v>1</v>
      </c>
    </row>
    <row r="4006" spans="1:8" x14ac:dyDescent="0.25">
      <c r="A4006" s="6">
        <v>7131</v>
      </c>
      <c r="B4006" s="9" t="s">
        <v>23016</v>
      </c>
      <c r="C4006" s="6" t="s">
        <v>18997</v>
      </c>
      <c r="D4006" s="11">
        <f t="shared" si="124"/>
        <v>16.77</v>
      </c>
      <c r="F4006" s="802">
        <v>16.77</v>
      </c>
      <c r="G4006" s="802">
        <v>16.77</v>
      </c>
      <c r="H4006" t="b">
        <f t="shared" si="125"/>
        <v>1</v>
      </c>
    </row>
    <row r="4007" spans="1:8" x14ac:dyDescent="0.25">
      <c r="A4007" s="4">
        <v>7132</v>
      </c>
      <c r="B4007" s="8" t="s">
        <v>23017</v>
      </c>
      <c r="C4007" s="4" t="s">
        <v>18997</v>
      </c>
      <c r="D4007" s="11">
        <f t="shared" si="124"/>
        <v>39.479999999999997</v>
      </c>
      <c r="F4007" s="803">
        <v>39.479999999999997</v>
      </c>
      <c r="G4007" s="803">
        <v>39.479999999999997</v>
      </c>
      <c r="H4007" t="b">
        <f t="shared" si="125"/>
        <v>1</v>
      </c>
    </row>
    <row r="4008" spans="1:8" x14ac:dyDescent="0.25">
      <c r="A4008" s="6">
        <v>7133</v>
      </c>
      <c r="B4008" s="9" t="s">
        <v>23018</v>
      </c>
      <c r="C4008" s="6" t="s">
        <v>18997</v>
      </c>
      <c r="D4008" s="11">
        <f t="shared" si="124"/>
        <v>91.24</v>
      </c>
      <c r="F4008" s="802">
        <v>91.24</v>
      </c>
      <c r="G4008" s="802">
        <v>91.24</v>
      </c>
      <c r="H4008" t="b">
        <f t="shared" si="125"/>
        <v>1</v>
      </c>
    </row>
    <row r="4009" spans="1:8" x14ac:dyDescent="0.25">
      <c r="A4009" s="4">
        <v>37420</v>
      </c>
      <c r="B4009" s="8" t="s">
        <v>23019</v>
      </c>
      <c r="C4009" s="4" t="s">
        <v>18997</v>
      </c>
      <c r="D4009" s="11">
        <f t="shared" si="124"/>
        <v>40.04</v>
      </c>
      <c r="F4009" s="803">
        <v>40.04</v>
      </c>
      <c r="G4009" s="803">
        <v>40.04</v>
      </c>
      <c r="H4009" t="b">
        <f t="shared" si="125"/>
        <v>1</v>
      </c>
    </row>
    <row r="4010" spans="1:8" x14ac:dyDescent="0.25">
      <c r="A4010" s="6">
        <v>37421</v>
      </c>
      <c r="B4010" s="9" t="s">
        <v>23020</v>
      </c>
      <c r="C4010" s="6" t="s">
        <v>18997</v>
      </c>
      <c r="D4010" s="11">
        <f t="shared" si="124"/>
        <v>54.73</v>
      </c>
      <c r="F4010" s="802">
        <v>54.73</v>
      </c>
      <c r="G4010" s="802">
        <v>54.73</v>
      </c>
      <c r="H4010" t="b">
        <f t="shared" si="125"/>
        <v>1</v>
      </c>
    </row>
    <row r="4011" spans="1:8" x14ac:dyDescent="0.25">
      <c r="A4011" s="4">
        <v>37422</v>
      </c>
      <c r="B4011" s="8" t="s">
        <v>23021</v>
      </c>
      <c r="C4011" s="4" t="s">
        <v>18997</v>
      </c>
      <c r="D4011" s="11">
        <f t="shared" si="124"/>
        <v>51.23</v>
      </c>
      <c r="F4011" s="803">
        <v>51.23</v>
      </c>
      <c r="G4011" s="803">
        <v>51.23</v>
      </c>
      <c r="H4011" t="b">
        <f t="shared" si="125"/>
        <v>1</v>
      </c>
    </row>
    <row r="4012" spans="1:8" x14ac:dyDescent="0.25">
      <c r="A4012" s="6">
        <v>37443</v>
      </c>
      <c r="B4012" s="9" t="s">
        <v>23022</v>
      </c>
      <c r="C4012" s="6" t="s">
        <v>18997</v>
      </c>
      <c r="D4012" s="11">
        <f t="shared" si="124"/>
        <v>188.09</v>
      </c>
      <c r="F4012" s="802">
        <v>188.09</v>
      </c>
      <c r="G4012" s="802">
        <v>188.09</v>
      </c>
      <c r="H4012" t="b">
        <f t="shared" si="125"/>
        <v>1</v>
      </c>
    </row>
    <row r="4013" spans="1:8" x14ac:dyDescent="0.25">
      <c r="A4013" s="4">
        <v>37444</v>
      </c>
      <c r="B4013" s="8" t="s">
        <v>23023</v>
      </c>
      <c r="C4013" s="4" t="s">
        <v>18997</v>
      </c>
      <c r="D4013" s="11">
        <f t="shared" si="124"/>
        <v>191.28</v>
      </c>
      <c r="F4013" s="803">
        <v>191.28</v>
      </c>
      <c r="G4013" s="803">
        <v>191.28</v>
      </c>
      <c r="H4013" t="b">
        <f t="shared" si="125"/>
        <v>1</v>
      </c>
    </row>
    <row r="4014" spans="1:8" x14ac:dyDescent="0.25">
      <c r="A4014" s="6">
        <v>37445</v>
      </c>
      <c r="B4014" s="9" t="s">
        <v>23024</v>
      </c>
      <c r="C4014" s="6" t="s">
        <v>18997</v>
      </c>
      <c r="D4014" s="11">
        <f t="shared" si="124"/>
        <v>289.94</v>
      </c>
      <c r="F4014" s="802">
        <v>289.94</v>
      </c>
      <c r="G4014" s="802">
        <v>289.94</v>
      </c>
      <c r="H4014" t="b">
        <f t="shared" si="125"/>
        <v>1</v>
      </c>
    </row>
    <row r="4015" spans="1:8" x14ac:dyDescent="0.25">
      <c r="A4015" s="4">
        <v>37446</v>
      </c>
      <c r="B4015" s="8" t="s">
        <v>23025</v>
      </c>
      <c r="C4015" s="4" t="s">
        <v>18997</v>
      </c>
      <c r="D4015" s="11">
        <f t="shared" si="124"/>
        <v>316.08</v>
      </c>
      <c r="F4015" s="803">
        <v>316.08</v>
      </c>
      <c r="G4015" s="803">
        <v>316.08</v>
      </c>
      <c r="H4015" t="b">
        <f t="shared" si="125"/>
        <v>1</v>
      </c>
    </row>
    <row r="4016" spans="1:8" x14ac:dyDescent="0.25">
      <c r="A4016" s="6">
        <v>37447</v>
      </c>
      <c r="B4016" s="9" t="s">
        <v>23026</v>
      </c>
      <c r="C4016" s="6" t="s">
        <v>18997</v>
      </c>
      <c r="D4016" s="11">
        <f t="shared" si="124"/>
        <v>321.02</v>
      </c>
      <c r="F4016" s="802">
        <v>321.02</v>
      </c>
      <c r="G4016" s="802">
        <v>321.02</v>
      </c>
      <c r="H4016" t="b">
        <f t="shared" si="125"/>
        <v>1</v>
      </c>
    </row>
    <row r="4017" spans="1:8" x14ac:dyDescent="0.25">
      <c r="A4017" s="4">
        <v>37448</v>
      </c>
      <c r="B4017" s="8" t="s">
        <v>23027</v>
      </c>
      <c r="C4017" s="4" t="s">
        <v>18997</v>
      </c>
      <c r="D4017" s="11">
        <f t="shared" si="124"/>
        <v>440.33</v>
      </c>
      <c r="F4017" s="803">
        <v>440.33</v>
      </c>
      <c r="G4017" s="803">
        <v>440.33</v>
      </c>
      <c r="H4017" t="b">
        <f t="shared" si="125"/>
        <v>1</v>
      </c>
    </row>
    <row r="4018" spans="1:8" x14ac:dyDescent="0.25">
      <c r="A4018" s="6">
        <v>37440</v>
      </c>
      <c r="B4018" s="9" t="s">
        <v>23028</v>
      </c>
      <c r="C4018" s="6" t="s">
        <v>18997</v>
      </c>
      <c r="D4018" s="11">
        <f t="shared" si="124"/>
        <v>149.29</v>
      </c>
      <c r="F4018" s="802">
        <v>149.29</v>
      </c>
      <c r="G4018" s="802">
        <v>149.29</v>
      </c>
      <c r="H4018" t="b">
        <f t="shared" si="125"/>
        <v>1</v>
      </c>
    </row>
    <row r="4019" spans="1:8" x14ac:dyDescent="0.25">
      <c r="A4019" s="4">
        <v>37441</v>
      </c>
      <c r="B4019" s="8" t="s">
        <v>23029</v>
      </c>
      <c r="C4019" s="4" t="s">
        <v>18997</v>
      </c>
      <c r="D4019" s="11">
        <f t="shared" si="124"/>
        <v>149.29</v>
      </c>
      <c r="F4019" s="803">
        <v>149.29</v>
      </c>
      <c r="G4019" s="803">
        <v>149.29</v>
      </c>
      <c r="H4019" t="b">
        <f t="shared" si="125"/>
        <v>1</v>
      </c>
    </row>
    <row r="4020" spans="1:8" x14ac:dyDescent="0.25">
      <c r="A4020" s="6">
        <v>37442</v>
      </c>
      <c r="B4020" s="9" t="s">
        <v>23030</v>
      </c>
      <c r="C4020" s="6" t="s">
        <v>18997</v>
      </c>
      <c r="D4020" s="11">
        <f t="shared" si="124"/>
        <v>179.82</v>
      </c>
      <c r="F4020" s="802">
        <v>179.82</v>
      </c>
      <c r="G4020" s="802">
        <v>179.82</v>
      </c>
      <c r="H4020" t="b">
        <f t="shared" si="125"/>
        <v>1</v>
      </c>
    </row>
    <row r="4021" spans="1:8" x14ac:dyDescent="0.25">
      <c r="A4021" s="4">
        <v>38017</v>
      </c>
      <c r="B4021" s="8" t="s">
        <v>23031</v>
      </c>
      <c r="C4021" s="4" t="s">
        <v>18997</v>
      </c>
      <c r="D4021" s="11">
        <f t="shared" si="124"/>
        <v>8.49</v>
      </c>
      <c r="F4021" s="803">
        <v>8.49</v>
      </c>
      <c r="G4021" s="803">
        <v>8.49</v>
      </c>
      <c r="H4021" t="b">
        <f t="shared" si="125"/>
        <v>1</v>
      </c>
    </row>
    <row r="4022" spans="1:8" x14ac:dyDescent="0.25">
      <c r="A4022" s="6">
        <v>38018</v>
      </c>
      <c r="B4022" s="9" t="s">
        <v>23032</v>
      </c>
      <c r="C4022" s="6" t="s">
        <v>18997</v>
      </c>
      <c r="D4022" s="11">
        <f t="shared" si="124"/>
        <v>9.5399999999999991</v>
      </c>
      <c r="F4022" s="802">
        <v>9.5399999999999991</v>
      </c>
      <c r="G4022" s="802">
        <v>9.5399999999999991</v>
      </c>
      <c r="H4022" t="b">
        <f t="shared" si="125"/>
        <v>1</v>
      </c>
    </row>
    <row r="4023" spans="1:8" x14ac:dyDescent="0.25">
      <c r="A4023" s="4">
        <v>39895</v>
      </c>
      <c r="B4023" s="8" t="s">
        <v>23033</v>
      </c>
      <c r="C4023" s="4" t="s">
        <v>18997</v>
      </c>
      <c r="D4023" s="11">
        <f t="shared" si="124"/>
        <v>47.96</v>
      </c>
      <c r="F4023" s="803">
        <v>47.96</v>
      </c>
      <c r="G4023" s="803">
        <v>47.96</v>
      </c>
      <c r="H4023" t="b">
        <f t="shared" si="125"/>
        <v>1</v>
      </c>
    </row>
    <row r="4024" spans="1:8" x14ac:dyDescent="0.25">
      <c r="A4024" s="6">
        <v>39896</v>
      </c>
      <c r="B4024" s="9" t="s">
        <v>23034</v>
      </c>
      <c r="C4024" s="6" t="s">
        <v>18997</v>
      </c>
      <c r="D4024" s="11">
        <f t="shared" si="124"/>
        <v>70.290000000000006</v>
      </c>
      <c r="F4024" s="802">
        <v>70.290000000000006</v>
      </c>
      <c r="G4024" s="802">
        <v>70.290000000000006</v>
      </c>
      <c r="H4024" t="b">
        <f t="shared" si="125"/>
        <v>1</v>
      </c>
    </row>
    <row r="4025" spans="1:8" x14ac:dyDescent="0.25">
      <c r="A4025" s="4">
        <v>38873</v>
      </c>
      <c r="B4025" s="8" t="s">
        <v>23035</v>
      </c>
      <c r="C4025" s="4" t="s">
        <v>18997</v>
      </c>
      <c r="D4025" s="11">
        <f t="shared" si="124"/>
        <v>14.35</v>
      </c>
      <c r="F4025" s="803">
        <v>14.35</v>
      </c>
      <c r="G4025" s="803">
        <v>14.35</v>
      </c>
      <c r="H4025" t="b">
        <f t="shared" si="125"/>
        <v>1</v>
      </c>
    </row>
    <row r="4026" spans="1:8" x14ac:dyDescent="0.25">
      <c r="A4026" s="6">
        <v>38874</v>
      </c>
      <c r="B4026" s="9" t="s">
        <v>23036</v>
      </c>
      <c r="C4026" s="6" t="s">
        <v>18997</v>
      </c>
      <c r="D4026" s="11">
        <f t="shared" si="124"/>
        <v>18.170000000000002</v>
      </c>
      <c r="F4026" s="802">
        <v>18.170000000000002</v>
      </c>
      <c r="G4026" s="802">
        <v>18.170000000000002</v>
      </c>
      <c r="H4026" t="b">
        <f t="shared" si="125"/>
        <v>1</v>
      </c>
    </row>
    <row r="4027" spans="1:8" x14ac:dyDescent="0.25">
      <c r="A4027" s="4">
        <v>38875</v>
      </c>
      <c r="B4027" s="8" t="s">
        <v>23037</v>
      </c>
      <c r="C4027" s="4" t="s">
        <v>18997</v>
      </c>
      <c r="D4027" s="11">
        <f t="shared" si="124"/>
        <v>28.8</v>
      </c>
      <c r="F4027" s="803">
        <v>28.8</v>
      </c>
      <c r="G4027" s="803">
        <v>28.8</v>
      </c>
      <c r="H4027" t="b">
        <f t="shared" si="125"/>
        <v>1</v>
      </c>
    </row>
    <row r="4028" spans="1:8" x14ac:dyDescent="0.25">
      <c r="A4028" s="6">
        <v>38876</v>
      </c>
      <c r="B4028" s="9" t="s">
        <v>23038</v>
      </c>
      <c r="C4028" s="6" t="s">
        <v>18997</v>
      </c>
      <c r="D4028" s="11">
        <f t="shared" si="124"/>
        <v>38.700000000000003</v>
      </c>
      <c r="F4028" s="802">
        <v>38.700000000000003</v>
      </c>
      <c r="G4028" s="802">
        <v>38.700000000000003</v>
      </c>
      <c r="H4028" t="b">
        <f t="shared" si="125"/>
        <v>1</v>
      </c>
    </row>
    <row r="4029" spans="1:8" x14ac:dyDescent="0.25">
      <c r="A4029" s="4">
        <v>39000</v>
      </c>
      <c r="B4029" s="8" t="s">
        <v>23039</v>
      </c>
      <c r="C4029" s="4" t="s">
        <v>18997</v>
      </c>
      <c r="D4029" s="11">
        <f t="shared" si="124"/>
        <v>29.79</v>
      </c>
      <c r="F4029" s="803">
        <v>29.79</v>
      </c>
      <c r="G4029" s="803">
        <v>29.79</v>
      </c>
      <c r="H4029" t="b">
        <f t="shared" si="125"/>
        <v>1</v>
      </c>
    </row>
    <row r="4030" spans="1:8" x14ac:dyDescent="0.25">
      <c r="A4030" s="6">
        <v>38674</v>
      </c>
      <c r="B4030" s="9" t="s">
        <v>23040</v>
      </c>
      <c r="C4030" s="6" t="s">
        <v>18997</v>
      </c>
      <c r="D4030" s="11">
        <f t="shared" si="124"/>
        <v>28.57</v>
      </c>
      <c r="F4030" s="802">
        <v>28.57</v>
      </c>
      <c r="G4030" s="802">
        <v>28.57</v>
      </c>
      <c r="H4030" t="b">
        <f t="shared" si="125"/>
        <v>1</v>
      </c>
    </row>
    <row r="4031" spans="1:8" x14ac:dyDescent="0.25">
      <c r="A4031" s="4">
        <v>38019</v>
      </c>
      <c r="B4031" s="8" t="s">
        <v>23041</v>
      </c>
      <c r="C4031" s="4" t="s">
        <v>18997</v>
      </c>
      <c r="D4031" s="11">
        <f t="shared" si="124"/>
        <v>6.04</v>
      </c>
      <c r="F4031" s="803">
        <v>6.04</v>
      </c>
      <c r="G4031" s="803">
        <v>6.04</v>
      </c>
      <c r="H4031" t="b">
        <f t="shared" si="125"/>
        <v>1</v>
      </c>
    </row>
    <row r="4032" spans="1:8" x14ac:dyDescent="0.25">
      <c r="A4032" s="6">
        <v>38020</v>
      </c>
      <c r="B4032" s="9" t="s">
        <v>23042</v>
      </c>
      <c r="C4032" s="6" t="s">
        <v>18997</v>
      </c>
      <c r="D4032" s="11">
        <f t="shared" si="124"/>
        <v>7.44</v>
      </c>
      <c r="F4032" s="802">
        <v>7.44</v>
      </c>
      <c r="G4032" s="802">
        <v>7.44</v>
      </c>
      <c r="H4032" t="b">
        <f t="shared" si="125"/>
        <v>1</v>
      </c>
    </row>
    <row r="4033" spans="1:8" x14ac:dyDescent="0.25">
      <c r="A4033" s="4">
        <v>38454</v>
      </c>
      <c r="B4033" s="8" t="s">
        <v>23043</v>
      </c>
      <c r="C4033" s="4" t="s">
        <v>18997</v>
      </c>
      <c r="D4033" s="11">
        <f t="shared" si="124"/>
        <v>11.17</v>
      </c>
      <c r="F4033" s="803">
        <v>11.17</v>
      </c>
      <c r="G4033" s="803">
        <v>11.17</v>
      </c>
      <c r="H4033" t="b">
        <f t="shared" si="125"/>
        <v>1</v>
      </c>
    </row>
    <row r="4034" spans="1:8" x14ac:dyDescent="0.25">
      <c r="A4034" s="6">
        <v>38455</v>
      </c>
      <c r="B4034" s="9" t="s">
        <v>23044</v>
      </c>
      <c r="C4034" s="6" t="s">
        <v>18997</v>
      </c>
      <c r="D4034" s="11">
        <f t="shared" si="124"/>
        <v>14.95</v>
      </c>
      <c r="F4034" s="802">
        <v>14.95</v>
      </c>
      <c r="G4034" s="802">
        <v>14.95</v>
      </c>
      <c r="H4034" t="b">
        <f t="shared" si="125"/>
        <v>1</v>
      </c>
    </row>
    <row r="4035" spans="1:8" x14ac:dyDescent="0.25">
      <c r="A4035" s="4">
        <v>38462</v>
      </c>
      <c r="B4035" s="8" t="s">
        <v>23045</v>
      </c>
      <c r="C4035" s="4" t="s">
        <v>18997</v>
      </c>
      <c r="D4035" s="11">
        <f t="shared" ref="D4035:D4098" si="126">IF($J$2=$F$1,F4035,G4035)</f>
        <v>241.08</v>
      </c>
      <c r="F4035" s="803">
        <v>241.08</v>
      </c>
      <c r="G4035" s="803">
        <v>241.08</v>
      </c>
      <c r="H4035" t="b">
        <f t="shared" ref="H4035:H4098" si="127">F4035=G4035</f>
        <v>1</v>
      </c>
    </row>
    <row r="4036" spans="1:8" x14ac:dyDescent="0.25">
      <c r="A4036" s="6">
        <v>36362</v>
      </c>
      <c r="B4036" s="9" t="s">
        <v>23046</v>
      </c>
      <c r="C4036" s="6" t="s">
        <v>18997</v>
      </c>
      <c r="D4036" s="11">
        <f t="shared" si="126"/>
        <v>3.33</v>
      </c>
      <c r="F4036" s="802">
        <v>3.33</v>
      </c>
      <c r="G4036" s="802">
        <v>3.33</v>
      </c>
      <c r="H4036" t="b">
        <f t="shared" si="127"/>
        <v>1</v>
      </c>
    </row>
    <row r="4037" spans="1:8" x14ac:dyDescent="0.25">
      <c r="A4037" s="4">
        <v>36298</v>
      </c>
      <c r="B4037" s="8" t="s">
        <v>23047</v>
      </c>
      <c r="C4037" s="4" t="s">
        <v>18997</v>
      </c>
      <c r="D4037" s="11">
        <f t="shared" si="126"/>
        <v>2.86</v>
      </c>
      <c r="F4037" s="803">
        <v>2.86</v>
      </c>
      <c r="G4037" s="803">
        <v>2.86</v>
      </c>
      <c r="H4037" t="b">
        <f t="shared" si="127"/>
        <v>1</v>
      </c>
    </row>
    <row r="4038" spans="1:8" x14ac:dyDescent="0.25">
      <c r="A4038" s="6">
        <v>38456</v>
      </c>
      <c r="B4038" s="9" t="s">
        <v>23048</v>
      </c>
      <c r="C4038" s="6" t="s">
        <v>18997</v>
      </c>
      <c r="D4038" s="11">
        <f t="shared" si="126"/>
        <v>7.13</v>
      </c>
      <c r="F4038" s="802">
        <v>7.13</v>
      </c>
      <c r="G4038" s="802">
        <v>7.13</v>
      </c>
      <c r="H4038" t="b">
        <f t="shared" si="127"/>
        <v>1</v>
      </c>
    </row>
    <row r="4039" spans="1:8" x14ac:dyDescent="0.25">
      <c r="A4039" s="4">
        <v>38457</v>
      </c>
      <c r="B4039" s="8" t="s">
        <v>23049</v>
      </c>
      <c r="C4039" s="4" t="s">
        <v>18997</v>
      </c>
      <c r="D4039" s="11">
        <f t="shared" si="126"/>
        <v>12.99</v>
      </c>
      <c r="F4039" s="803">
        <v>12.99</v>
      </c>
      <c r="G4039" s="803">
        <v>12.99</v>
      </c>
      <c r="H4039" t="b">
        <f t="shared" si="127"/>
        <v>1</v>
      </c>
    </row>
    <row r="4040" spans="1:8" x14ac:dyDescent="0.25">
      <c r="A4040" s="6">
        <v>38458</v>
      </c>
      <c r="B4040" s="9" t="s">
        <v>23050</v>
      </c>
      <c r="C4040" s="6" t="s">
        <v>18997</v>
      </c>
      <c r="D4040" s="11">
        <f t="shared" si="126"/>
        <v>25.02</v>
      </c>
      <c r="F4040" s="802">
        <v>25.02</v>
      </c>
      <c r="G4040" s="802">
        <v>25.02</v>
      </c>
      <c r="H4040" t="b">
        <f t="shared" si="127"/>
        <v>1</v>
      </c>
    </row>
    <row r="4041" spans="1:8" x14ac:dyDescent="0.25">
      <c r="A4041" s="4">
        <v>38459</v>
      </c>
      <c r="B4041" s="8" t="s">
        <v>23051</v>
      </c>
      <c r="C4041" s="4" t="s">
        <v>18997</v>
      </c>
      <c r="D4041" s="11">
        <f t="shared" si="126"/>
        <v>39.340000000000003</v>
      </c>
      <c r="F4041" s="803">
        <v>39.340000000000003</v>
      </c>
      <c r="G4041" s="803">
        <v>39.340000000000003</v>
      </c>
      <c r="H4041" t="b">
        <f t="shared" si="127"/>
        <v>1</v>
      </c>
    </row>
    <row r="4042" spans="1:8" x14ac:dyDescent="0.25">
      <c r="A4042" s="6">
        <v>38460</v>
      </c>
      <c r="B4042" s="9" t="s">
        <v>23052</v>
      </c>
      <c r="C4042" s="6" t="s">
        <v>18997</v>
      </c>
      <c r="D4042" s="11">
        <f t="shared" si="126"/>
        <v>84.39</v>
      </c>
      <c r="F4042" s="802">
        <v>84.39</v>
      </c>
      <c r="G4042" s="802">
        <v>84.39</v>
      </c>
      <c r="H4042" t="b">
        <f t="shared" si="127"/>
        <v>1</v>
      </c>
    </row>
    <row r="4043" spans="1:8" x14ac:dyDescent="0.25">
      <c r="A4043" s="4">
        <v>38461</v>
      </c>
      <c r="B4043" s="8" t="s">
        <v>23053</v>
      </c>
      <c r="C4043" s="4" t="s">
        <v>18997</v>
      </c>
      <c r="D4043" s="11">
        <f t="shared" si="126"/>
        <v>113.25</v>
      </c>
      <c r="F4043" s="803">
        <v>113.25</v>
      </c>
      <c r="G4043" s="803">
        <v>113.25</v>
      </c>
      <c r="H4043" t="b">
        <f t="shared" si="127"/>
        <v>1</v>
      </c>
    </row>
    <row r="4044" spans="1:8" x14ac:dyDescent="0.25">
      <c r="A4044" s="6">
        <v>7094</v>
      </c>
      <c r="B4044" s="9" t="s">
        <v>23054</v>
      </c>
      <c r="C4044" s="6" t="s">
        <v>18997</v>
      </c>
      <c r="D4044" s="11">
        <f t="shared" si="126"/>
        <v>11.61</v>
      </c>
      <c r="F4044" s="802">
        <v>11.61</v>
      </c>
      <c r="G4044" s="802">
        <v>11.61</v>
      </c>
      <c r="H4044" t="b">
        <f t="shared" si="127"/>
        <v>1</v>
      </c>
    </row>
    <row r="4045" spans="1:8" x14ac:dyDescent="0.25">
      <c r="A4045" s="4">
        <v>7116</v>
      </c>
      <c r="B4045" s="8" t="s">
        <v>23055</v>
      </c>
      <c r="C4045" s="4" t="s">
        <v>18997</v>
      </c>
      <c r="D4045" s="11">
        <f t="shared" si="126"/>
        <v>3.29</v>
      </c>
      <c r="F4045" s="803">
        <v>3.29</v>
      </c>
      <c r="G4045" s="803">
        <v>3.29</v>
      </c>
      <c r="H4045" t="b">
        <f t="shared" si="127"/>
        <v>1</v>
      </c>
    </row>
    <row r="4046" spans="1:8" x14ac:dyDescent="0.25">
      <c r="A4046" s="6">
        <v>7118</v>
      </c>
      <c r="B4046" s="9" t="s">
        <v>23056</v>
      </c>
      <c r="C4046" s="6" t="s">
        <v>18997</v>
      </c>
      <c r="D4046" s="11">
        <f t="shared" si="126"/>
        <v>23.88</v>
      </c>
      <c r="F4046" s="802">
        <v>23.88</v>
      </c>
      <c r="G4046" s="802">
        <v>23.88</v>
      </c>
      <c r="H4046" t="b">
        <f t="shared" si="127"/>
        <v>1</v>
      </c>
    </row>
    <row r="4047" spans="1:8" x14ac:dyDescent="0.25">
      <c r="A4047" s="4">
        <v>7098</v>
      </c>
      <c r="B4047" s="8" t="s">
        <v>23057</v>
      </c>
      <c r="C4047" s="4" t="s">
        <v>18997</v>
      </c>
      <c r="D4047" s="11">
        <f t="shared" si="126"/>
        <v>3.55</v>
      </c>
      <c r="F4047" s="803">
        <v>3.55</v>
      </c>
      <c r="G4047" s="803">
        <v>3.55</v>
      </c>
      <c r="H4047" t="b">
        <f t="shared" si="127"/>
        <v>1</v>
      </c>
    </row>
    <row r="4048" spans="1:8" x14ac:dyDescent="0.25">
      <c r="A4048" s="6">
        <v>7110</v>
      </c>
      <c r="B4048" s="9" t="s">
        <v>23058</v>
      </c>
      <c r="C4048" s="6" t="s">
        <v>18997</v>
      </c>
      <c r="D4048" s="11">
        <f t="shared" si="126"/>
        <v>45.41</v>
      </c>
      <c r="F4048" s="802">
        <v>45.41</v>
      </c>
      <c r="G4048" s="802">
        <v>45.41</v>
      </c>
      <c r="H4048" t="b">
        <f t="shared" si="127"/>
        <v>1</v>
      </c>
    </row>
    <row r="4049" spans="1:8" x14ac:dyDescent="0.25">
      <c r="A4049" s="4">
        <v>7123</v>
      </c>
      <c r="B4049" s="8" t="s">
        <v>23059</v>
      </c>
      <c r="C4049" s="4" t="s">
        <v>18997</v>
      </c>
      <c r="D4049" s="11">
        <f t="shared" si="126"/>
        <v>4.29</v>
      </c>
      <c r="F4049" s="803">
        <v>4.29</v>
      </c>
      <c r="G4049" s="803">
        <v>4.29</v>
      </c>
      <c r="H4049" t="b">
        <f t="shared" si="127"/>
        <v>1</v>
      </c>
    </row>
    <row r="4050" spans="1:8" x14ac:dyDescent="0.25">
      <c r="A4050" s="6">
        <v>7121</v>
      </c>
      <c r="B4050" s="9" t="s">
        <v>23060</v>
      </c>
      <c r="C4050" s="6" t="s">
        <v>18997</v>
      </c>
      <c r="D4050" s="11">
        <f t="shared" si="126"/>
        <v>8.49</v>
      </c>
      <c r="F4050" s="802">
        <v>8.49</v>
      </c>
      <c r="G4050" s="802">
        <v>8.49</v>
      </c>
      <c r="H4050" t="b">
        <f t="shared" si="127"/>
        <v>1</v>
      </c>
    </row>
    <row r="4051" spans="1:8" x14ac:dyDescent="0.25">
      <c r="A4051" s="4">
        <v>7137</v>
      </c>
      <c r="B4051" s="8" t="s">
        <v>23061</v>
      </c>
      <c r="C4051" s="4" t="s">
        <v>18997</v>
      </c>
      <c r="D4051" s="11">
        <f t="shared" si="126"/>
        <v>9.27</v>
      </c>
      <c r="F4051" s="803">
        <v>9.27</v>
      </c>
      <c r="G4051" s="803">
        <v>9.27</v>
      </c>
      <c r="H4051" t="b">
        <f t="shared" si="127"/>
        <v>1</v>
      </c>
    </row>
    <row r="4052" spans="1:8" x14ac:dyDescent="0.25">
      <c r="A4052" s="6">
        <v>7122</v>
      </c>
      <c r="B4052" s="9" t="s">
        <v>23062</v>
      </c>
      <c r="C4052" s="6" t="s">
        <v>18997</v>
      </c>
      <c r="D4052" s="11">
        <f t="shared" si="126"/>
        <v>10.210000000000001</v>
      </c>
      <c r="F4052" s="802">
        <v>10.210000000000001</v>
      </c>
      <c r="G4052" s="802">
        <v>10.210000000000001</v>
      </c>
      <c r="H4052" t="b">
        <f t="shared" si="127"/>
        <v>1</v>
      </c>
    </row>
    <row r="4053" spans="1:8" x14ac:dyDescent="0.25">
      <c r="A4053" s="4">
        <v>7114</v>
      </c>
      <c r="B4053" s="8" t="s">
        <v>23063</v>
      </c>
      <c r="C4053" s="4" t="s">
        <v>18997</v>
      </c>
      <c r="D4053" s="11">
        <f t="shared" si="126"/>
        <v>11.87</v>
      </c>
      <c r="F4053" s="803">
        <v>11.87</v>
      </c>
      <c r="G4053" s="803">
        <v>11.87</v>
      </c>
      <c r="H4053" t="b">
        <f t="shared" si="127"/>
        <v>1</v>
      </c>
    </row>
    <row r="4054" spans="1:8" x14ac:dyDescent="0.25">
      <c r="A4054" s="6">
        <v>7109</v>
      </c>
      <c r="B4054" s="9" t="s">
        <v>23064</v>
      </c>
      <c r="C4054" s="6" t="s">
        <v>18997</v>
      </c>
      <c r="D4054" s="11">
        <f t="shared" si="126"/>
        <v>2.35</v>
      </c>
      <c r="F4054" s="802">
        <v>2.35</v>
      </c>
      <c r="G4054" s="802">
        <v>2.35</v>
      </c>
      <c r="H4054" t="b">
        <f t="shared" si="127"/>
        <v>1</v>
      </c>
    </row>
    <row r="4055" spans="1:8" x14ac:dyDescent="0.25">
      <c r="A4055" s="4">
        <v>7135</v>
      </c>
      <c r="B4055" s="8" t="s">
        <v>23065</v>
      </c>
      <c r="C4055" s="4" t="s">
        <v>18997</v>
      </c>
      <c r="D4055" s="11">
        <f t="shared" si="126"/>
        <v>4.82</v>
      </c>
      <c r="F4055" s="803">
        <v>4.82</v>
      </c>
      <c r="G4055" s="803">
        <v>4.82</v>
      </c>
      <c r="H4055" t="b">
        <f t="shared" si="127"/>
        <v>1</v>
      </c>
    </row>
    <row r="4056" spans="1:8" x14ac:dyDescent="0.25">
      <c r="A4056" s="6">
        <v>37947</v>
      </c>
      <c r="B4056" s="9" t="s">
        <v>23066</v>
      </c>
      <c r="C4056" s="6" t="s">
        <v>18997</v>
      </c>
      <c r="D4056" s="11">
        <f t="shared" si="126"/>
        <v>3.92</v>
      </c>
      <c r="F4056" s="802">
        <v>3.92</v>
      </c>
      <c r="G4056" s="802">
        <v>3.92</v>
      </c>
      <c r="H4056" t="b">
        <f t="shared" si="127"/>
        <v>1</v>
      </c>
    </row>
    <row r="4057" spans="1:8" x14ac:dyDescent="0.25">
      <c r="A4057" s="4">
        <v>7103</v>
      </c>
      <c r="B4057" s="8" t="s">
        <v>23067</v>
      </c>
      <c r="C4057" s="4" t="s">
        <v>18997</v>
      </c>
      <c r="D4057" s="11">
        <f t="shared" si="126"/>
        <v>12.77</v>
      </c>
      <c r="F4057" s="803">
        <v>12.77</v>
      </c>
      <c r="G4057" s="803">
        <v>12.77</v>
      </c>
      <c r="H4057" t="b">
        <f t="shared" si="127"/>
        <v>1</v>
      </c>
    </row>
    <row r="4058" spans="1:8" x14ac:dyDescent="0.25">
      <c r="A4058" s="6">
        <v>40419</v>
      </c>
      <c r="B4058" s="9" t="s">
        <v>23068</v>
      </c>
      <c r="C4058" s="6" t="s">
        <v>18997</v>
      </c>
      <c r="D4058" s="11">
        <f t="shared" si="126"/>
        <v>31.15</v>
      </c>
      <c r="F4058" s="802">
        <v>31.15</v>
      </c>
      <c r="G4058" s="802">
        <v>31.15</v>
      </c>
      <c r="H4058" t="b">
        <f t="shared" si="127"/>
        <v>1</v>
      </c>
    </row>
    <row r="4059" spans="1:8" x14ac:dyDescent="0.25">
      <c r="A4059" s="4">
        <v>40420</v>
      </c>
      <c r="B4059" s="8" t="s">
        <v>23069</v>
      </c>
      <c r="C4059" s="4" t="s">
        <v>18997</v>
      </c>
      <c r="D4059" s="11">
        <f t="shared" si="126"/>
        <v>45.45</v>
      </c>
      <c r="F4059" s="803">
        <v>45.45</v>
      </c>
      <c r="G4059" s="803">
        <v>45.45</v>
      </c>
      <c r="H4059" t="b">
        <f t="shared" si="127"/>
        <v>1</v>
      </c>
    </row>
    <row r="4060" spans="1:8" x14ac:dyDescent="0.25">
      <c r="A4060" s="6">
        <v>40421</v>
      </c>
      <c r="B4060" s="9" t="s">
        <v>23070</v>
      </c>
      <c r="C4060" s="6" t="s">
        <v>18997</v>
      </c>
      <c r="D4060" s="11">
        <f t="shared" si="126"/>
        <v>48.39</v>
      </c>
      <c r="F4060" s="802">
        <v>48.39</v>
      </c>
      <c r="G4060" s="802">
        <v>48.39</v>
      </c>
      <c r="H4060" t="b">
        <f t="shared" si="127"/>
        <v>1</v>
      </c>
    </row>
    <row r="4061" spans="1:8" ht="30" x14ac:dyDescent="0.25">
      <c r="A4061" s="4">
        <v>38905</v>
      </c>
      <c r="B4061" s="8" t="s">
        <v>23071</v>
      </c>
      <c r="C4061" s="4" t="s">
        <v>18997</v>
      </c>
      <c r="D4061" s="11">
        <f t="shared" si="126"/>
        <v>18.57</v>
      </c>
      <c r="F4061" s="803">
        <v>18.57</v>
      </c>
      <c r="G4061" s="803">
        <v>18.57</v>
      </c>
      <c r="H4061" t="b">
        <f t="shared" si="127"/>
        <v>1</v>
      </c>
    </row>
    <row r="4062" spans="1:8" ht="30" x14ac:dyDescent="0.25">
      <c r="A4062" s="6">
        <v>38907</v>
      </c>
      <c r="B4062" s="9" t="s">
        <v>23072</v>
      </c>
      <c r="C4062" s="6" t="s">
        <v>18997</v>
      </c>
      <c r="D4062" s="11">
        <f t="shared" si="126"/>
        <v>17.899999999999999</v>
      </c>
      <c r="F4062" s="802">
        <v>17.899999999999999</v>
      </c>
      <c r="G4062" s="802">
        <v>17.899999999999999</v>
      </c>
      <c r="H4062" t="b">
        <f t="shared" si="127"/>
        <v>1</v>
      </c>
    </row>
    <row r="4063" spans="1:8" ht="30" x14ac:dyDescent="0.25">
      <c r="A4063" s="4">
        <v>38910</v>
      </c>
      <c r="B4063" s="8" t="s">
        <v>23073</v>
      </c>
      <c r="C4063" s="4" t="s">
        <v>18997</v>
      </c>
      <c r="D4063" s="11">
        <f t="shared" si="126"/>
        <v>20.94</v>
      </c>
      <c r="F4063" s="803">
        <v>20.94</v>
      </c>
      <c r="G4063" s="803">
        <v>20.94</v>
      </c>
      <c r="H4063" t="b">
        <f t="shared" si="127"/>
        <v>1</v>
      </c>
    </row>
    <row r="4064" spans="1:8" x14ac:dyDescent="0.25">
      <c r="A4064" s="6">
        <v>11655</v>
      </c>
      <c r="B4064" s="9" t="s">
        <v>23074</v>
      </c>
      <c r="C4064" s="6" t="s">
        <v>18997</v>
      </c>
      <c r="D4064" s="11">
        <f t="shared" si="126"/>
        <v>15.2</v>
      </c>
      <c r="F4064" s="802">
        <v>15.2</v>
      </c>
      <c r="G4064" s="802">
        <v>15.2</v>
      </c>
      <c r="H4064" t="b">
        <f t="shared" si="127"/>
        <v>1</v>
      </c>
    </row>
    <row r="4065" spans="1:8" x14ac:dyDescent="0.25">
      <c r="A4065" s="4">
        <v>11656</v>
      </c>
      <c r="B4065" s="8" t="s">
        <v>23075</v>
      </c>
      <c r="C4065" s="4" t="s">
        <v>18997</v>
      </c>
      <c r="D4065" s="11">
        <f t="shared" si="126"/>
        <v>17.45</v>
      </c>
      <c r="F4065" s="803">
        <v>17.45</v>
      </c>
      <c r="G4065" s="803">
        <v>17.45</v>
      </c>
      <c r="H4065" t="b">
        <f t="shared" si="127"/>
        <v>1</v>
      </c>
    </row>
    <row r="4066" spans="1:8" x14ac:dyDescent="0.25">
      <c r="A4066" s="6">
        <v>7091</v>
      </c>
      <c r="B4066" s="9" t="s">
        <v>23076</v>
      </c>
      <c r="C4066" s="6" t="s">
        <v>18997</v>
      </c>
      <c r="D4066" s="11">
        <f t="shared" si="126"/>
        <v>14.29</v>
      </c>
      <c r="F4066" s="802">
        <v>14.29</v>
      </c>
      <c r="G4066" s="802">
        <v>14.29</v>
      </c>
      <c r="H4066" t="b">
        <f t="shared" si="127"/>
        <v>1</v>
      </c>
    </row>
    <row r="4067" spans="1:8" x14ac:dyDescent="0.25">
      <c r="A4067" s="4">
        <v>37948</v>
      </c>
      <c r="B4067" s="8" t="s">
        <v>23077</v>
      </c>
      <c r="C4067" s="4" t="s">
        <v>18997</v>
      </c>
      <c r="D4067" s="11">
        <f t="shared" si="126"/>
        <v>3.31</v>
      </c>
      <c r="F4067" s="803">
        <v>3.31</v>
      </c>
      <c r="G4067" s="803">
        <v>3.31</v>
      </c>
      <c r="H4067" t="b">
        <f t="shared" si="127"/>
        <v>1</v>
      </c>
    </row>
    <row r="4068" spans="1:8" x14ac:dyDescent="0.25">
      <c r="A4068" s="6">
        <v>7097</v>
      </c>
      <c r="B4068" s="9" t="s">
        <v>23078</v>
      </c>
      <c r="C4068" s="6" t="s">
        <v>18997</v>
      </c>
      <c r="D4068" s="11">
        <f t="shared" si="126"/>
        <v>6.71</v>
      </c>
      <c r="F4068" s="802">
        <v>6.71</v>
      </c>
      <c r="G4068" s="802">
        <v>6.71</v>
      </c>
      <c r="H4068" t="b">
        <f t="shared" si="127"/>
        <v>1</v>
      </c>
    </row>
    <row r="4069" spans="1:8" x14ac:dyDescent="0.25">
      <c r="A4069" s="4">
        <v>11658</v>
      </c>
      <c r="B4069" s="8" t="s">
        <v>23079</v>
      </c>
      <c r="C4069" s="4" t="s">
        <v>18997</v>
      </c>
      <c r="D4069" s="11">
        <f t="shared" si="126"/>
        <v>14.84</v>
      </c>
      <c r="F4069" s="803">
        <v>14.84</v>
      </c>
      <c r="G4069" s="803">
        <v>14.84</v>
      </c>
      <c r="H4069" t="b">
        <f t="shared" si="127"/>
        <v>1</v>
      </c>
    </row>
    <row r="4070" spans="1:8" x14ac:dyDescent="0.25">
      <c r="A4070" s="6">
        <v>7146</v>
      </c>
      <c r="B4070" s="9" t="s">
        <v>23080</v>
      </c>
      <c r="C4070" s="6" t="s">
        <v>18997</v>
      </c>
      <c r="D4070" s="11">
        <f t="shared" si="126"/>
        <v>155.44</v>
      </c>
      <c r="F4070" s="802">
        <v>155.44</v>
      </c>
      <c r="G4070" s="802">
        <v>155.44</v>
      </c>
      <c r="H4070" t="b">
        <f t="shared" si="127"/>
        <v>1</v>
      </c>
    </row>
    <row r="4071" spans="1:8" x14ac:dyDescent="0.25">
      <c r="A4071" s="4">
        <v>7138</v>
      </c>
      <c r="B4071" s="8" t="s">
        <v>23081</v>
      </c>
      <c r="C4071" s="4" t="s">
        <v>18997</v>
      </c>
      <c r="D4071" s="11">
        <f t="shared" si="126"/>
        <v>0.98</v>
      </c>
      <c r="F4071" s="803">
        <v>0.98</v>
      </c>
      <c r="G4071" s="803">
        <v>0.98</v>
      </c>
      <c r="H4071" t="b">
        <f t="shared" si="127"/>
        <v>1</v>
      </c>
    </row>
    <row r="4072" spans="1:8" x14ac:dyDescent="0.25">
      <c r="A4072" s="6">
        <v>7139</v>
      </c>
      <c r="B4072" s="9" t="s">
        <v>23082</v>
      </c>
      <c r="C4072" s="6" t="s">
        <v>18997</v>
      </c>
      <c r="D4072" s="11">
        <f t="shared" si="126"/>
        <v>1.1100000000000001</v>
      </c>
      <c r="F4072" s="802">
        <v>1.1100000000000001</v>
      </c>
      <c r="G4072" s="802">
        <v>1.1100000000000001</v>
      </c>
      <c r="H4072" t="b">
        <f t="shared" si="127"/>
        <v>1</v>
      </c>
    </row>
    <row r="4073" spans="1:8" x14ac:dyDescent="0.25">
      <c r="A4073" s="4">
        <v>7140</v>
      </c>
      <c r="B4073" s="8" t="s">
        <v>23083</v>
      </c>
      <c r="C4073" s="4" t="s">
        <v>18997</v>
      </c>
      <c r="D4073" s="11">
        <f t="shared" si="126"/>
        <v>3.5</v>
      </c>
      <c r="F4073" s="803">
        <v>3.5</v>
      </c>
      <c r="G4073" s="803">
        <v>3.5</v>
      </c>
      <c r="H4073" t="b">
        <f t="shared" si="127"/>
        <v>1</v>
      </c>
    </row>
    <row r="4074" spans="1:8" x14ac:dyDescent="0.25">
      <c r="A4074" s="6">
        <v>7141</v>
      </c>
      <c r="B4074" s="9" t="s">
        <v>23084</v>
      </c>
      <c r="C4074" s="6" t="s">
        <v>18997</v>
      </c>
      <c r="D4074" s="11">
        <f t="shared" si="126"/>
        <v>8.5500000000000007</v>
      </c>
      <c r="F4074" s="802">
        <v>8.5500000000000007</v>
      </c>
      <c r="G4074" s="802">
        <v>8.5500000000000007</v>
      </c>
      <c r="H4074" t="b">
        <f t="shared" si="127"/>
        <v>1</v>
      </c>
    </row>
    <row r="4075" spans="1:8" x14ac:dyDescent="0.25">
      <c r="A4075" s="4">
        <v>7143</v>
      </c>
      <c r="B4075" s="8" t="s">
        <v>23085</v>
      </c>
      <c r="C4075" s="4" t="s">
        <v>18997</v>
      </c>
      <c r="D4075" s="11">
        <f t="shared" si="126"/>
        <v>28.7</v>
      </c>
      <c r="F4075" s="803">
        <v>28.7</v>
      </c>
      <c r="G4075" s="803">
        <v>28.7</v>
      </c>
      <c r="H4075" t="b">
        <f t="shared" si="127"/>
        <v>1</v>
      </c>
    </row>
    <row r="4076" spans="1:8" x14ac:dyDescent="0.25">
      <c r="A4076" s="6">
        <v>7144</v>
      </c>
      <c r="B4076" s="9" t="s">
        <v>23086</v>
      </c>
      <c r="C4076" s="6" t="s">
        <v>18997</v>
      </c>
      <c r="D4076" s="11">
        <f t="shared" si="126"/>
        <v>53.24</v>
      </c>
      <c r="F4076" s="802">
        <v>53.24</v>
      </c>
      <c r="G4076" s="802">
        <v>53.24</v>
      </c>
      <c r="H4076" t="b">
        <f t="shared" si="127"/>
        <v>1</v>
      </c>
    </row>
    <row r="4077" spans="1:8" x14ac:dyDescent="0.25">
      <c r="A4077" s="4">
        <v>7145</v>
      </c>
      <c r="B4077" s="8" t="s">
        <v>23087</v>
      </c>
      <c r="C4077" s="4" t="s">
        <v>18997</v>
      </c>
      <c r="D4077" s="11">
        <f t="shared" si="126"/>
        <v>72.39</v>
      </c>
      <c r="F4077" s="803">
        <v>72.39</v>
      </c>
      <c r="G4077" s="803">
        <v>72.39</v>
      </c>
      <c r="H4077" t="b">
        <f t="shared" si="127"/>
        <v>1</v>
      </c>
    </row>
    <row r="4078" spans="1:8" x14ac:dyDescent="0.25">
      <c r="A4078" s="6">
        <v>7142</v>
      </c>
      <c r="B4078" s="9" t="s">
        <v>23088</v>
      </c>
      <c r="C4078" s="6" t="s">
        <v>18997</v>
      </c>
      <c r="D4078" s="11">
        <f t="shared" si="126"/>
        <v>8.94</v>
      </c>
      <c r="F4078" s="802">
        <v>8.94</v>
      </c>
      <c r="G4078" s="802">
        <v>8.94</v>
      </c>
      <c r="H4078" t="b">
        <f t="shared" si="127"/>
        <v>1</v>
      </c>
    </row>
    <row r="4079" spans="1:8" x14ac:dyDescent="0.25">
      <c r="A4079" s="4">
        <v>3593</v>
      </c>
      <c r="B4079" s="8" t="s">
        <v>23089</v>
      </c>
      <c r="C4079" s="4" t="s">
        <v>18997</v>
      </c>
      <c r="D4079" s="11">
        <f t="shared" si="126"/>
        <v>73.760000000000005</v>
      </c>
      <c r="F4079" s="803">
        <v>73.760000000000005</v>
      </c>
      <c r="G4079" s="803">
        <v>73.760000000000005</v>
      </c>
      <c r="H4079" t="b">
        <f t="shared" si="127"/>
        <v>1</v>
      </c>
    </row>
    <row r="4080" spans="1:8" x14ac:dyDescent="0.25">
      <c r="A4080" s="6">
        <v>3588</v>
      </c>
      <c r="B4080" s="9" t="s">
        <v>23090</v>
      </c>
      <c r="C4080" s="6" t="s">
        <v>18997</v>
      </c>
      <c r="D4080" s="11">
        <f t="shared" si="126"/>
        <v>56.86</v>
      </c>
      <c r="F4080" s="802">
        <v>56.86</v>
      </c>
      <c r="G4080" s="802">
        <v>56.86</v>
      </c>
      <c r="H4080" t="b">
        <f t="shared" si="127"/>
        <v>1</v>
      </c>
    </row>
    <row r="4081" spans="1:8" x14ac:dyDescent="0.25">
      <c r="A4081" s="4">
        <v>3585</v>
      </c>
      <c r="B4081" s="8" t="s">
        <v>23091</v>
      </c>
      <c r="C4081" s="4" t="s">
        <v>18997</v>
      </c>
      <c r="D4081" s="11">
        <f t="shared" si="126"/>
        <v>17.559999999999999</v>
      </c>
      <c r="F4081" s="803">
        <v>17.559999999999999</v>
      </c>
      <c r="G4081" s="803">
        <v>17.559999999999999</v>
      </c>
      <c r="H4081" t="b">
        <f t="shared" si="127"/>
        <v>1</v>
      </c>
    </row>
    <row r="4082" spans="1:8" x14ac:dyDescent="0.25">
      <c r="A4082" s="6">
        <v>3587</v>
      </c>
      <c r="B4082" s="9" t="s">
        <v>23092</v>
      </c>
      <c r="C4082" s="6" t="s">
        <v>18997</v>
      </c>
      <c r="D4082" s="11">
        <f t="shared" si="126"/>
        <v>35.28</v>
      </c>
      <c r="F4082" s="802">
        <v>35.28</v>
      </c>
      <c r="G4082" s="802">
        <v>35.28</v>
      </c>
      <c r="H4082" t="b">
        <f t="shared" si="127"/>
        <v>1</v>
      </c>
    </row>
    <row r="4083" spans="1:8" x14ac:dyDescent="0.25">
      <c r="A4083" s="4">
        <v>3590</v>
      </c>
      <c r="B4083" s="8" t="s">
        <v>23093</v>
      </c>
      <c r="C4083" s="4" t="s">
        <v>18997</v>
      </c>
      <c r="D4083" s="11">
        <f t="shared" si="126"/>
        <v>209.44</v>
      </c>
      <c r="F4083" s="803">
        <v>209.44</v>
      </c>
      <c r="G4083" s="803">
        <v>209.44</v>
      </c>
      <c r="H4083" t="b">
        <f t="shared" si="127"/>
        <v>1</v>
      </c>
    </row>
    <row r="4084" spans="1:8" x14ac:dyDescent="0.25">
      <c r="A4084" s="6">
        <v>3589</v>
      </c>
      <c r="B4084" s="9" t="s">
        <v>23094</v>
      </c>
      <c r="C4084" s="6" t="s">
        <v>18997</v>
      </c>
      <c r="D4084" s="11">
        <f t="shared" si="126"/>
        <v>112.41</v>
      </c>
      <c r="F4084" s="802">
        <v>112.41</v>
      </c>
      <c r="G4084" s="802">
        <v>112.41</v>
      </c>
      <c r="H4084" t="b">
        <f t="shared" si="127"/>
        <v>1</v>
      </c>
    </row>
    <row r="4085" spans="1:8" x14ac:dyDescent="0.25">
      <c r="A4085" s="4">
        <v>3586</v>
      </c>
      <c r="B4085" s="8" t="s">
        <v>23095</v>
      </c>
      <c r="C4085" s="4" t="s">
        <v>18997</v>
      </c>
      <c r="D4085" s="11">
        <f t="shared" si="126"/>
        <v>23</v>
      </c>
      <c r="F4085" s="803">
        <v>23</v>
      </c>
      <c r="G4085" s="803">
        <v>23</v>
      </c>
      <c r="H4085" t="b">
        <f t="shared" si="127"/>
        <v>1</v>
      </c>
    </row>
    <row r="4086" spans="1:8" x14ac:dyDescent="0.25">
      <c r="A4086" s="6">
        <v>3592</v>
      </c>
      <c r="B4086" s="9" t="s">
        <v>23096</v>
      </c>
      <c r="C4086" s="6" t="s">
        <v>18997</v>
      </c>
      <c r="D4086" s="11">
        <f t="shared" si="126"/>
        <v>331.06</v>
      </c>
      <c r="F4086" s="802">
        <v>331.06</v>
      </c>
      <c r="G4086" s="802">
        <v>331.06</v>
      </c>
      <c r="H4086" t="b">
        <f t="shared" si="127"/>
        <v>1</v>
      </c>
    </row>
    <row r="4087" spans="1:8" x14ac:dyDescent="0.25">
      <c r="A4087" s="4">
        <v>3591</v>
      </c>
      <c r="B4087" s="8" t="s">
        <v>23097</v>
      </c>
      <c r="C4087" s="4" t="s">
        <v>18997</v>
      </c>
      <c r="D4087" s="11">
        <f t="shared" si="126"/>
        <v>530.70000000000005</v>
      </c>
      <c r="F4087" s="803">
        <v>530.70000000000005</v>
      </c>
      <c r="G4087" s="803">
        <v>530.70000000000005</v>
      </c>
      <c r="H4087" t="b">
        <f t="shared" si="127"/>
        <v>1</v>
      </c>
    </row>
    <row r="4088" spans="1:8" x14ac:dyDescent="0.25">
      <c r="A4088" s="6">
        <v>40396</v>
      </c>
      <c r="B4088" s="9" t="s">
        <v>23098</v>
      </c>
      <c r="C4088" s="6" t="s">
        <v>18997</v>
      </c>
      <c r="D4088" s="11">
        <f t="shared" si="126"/>
        <v>130.11000000000001</v>
      </c>
      <c r="F4088" s="802">
        <v>130.11000000000001</v>
      </c>
      <c r="G4088" s="802">
        <v>130.11000000000001</v>
      </c>
      <c r="H4088" t="b">
        <f t="shared" si="127"/>
        <v>1</v>
      </c>
    </row>
    <row r="4089" spans="1:8" x14ac:dyDescent="0.25">
      <c r="A4089" s="4">
        <v>40395</v>
      </c>
      <c r="B4089" s="8" t="s">
        <v>23099</v>
      </c>
      <c r="C4089" s="4" t="s">
        <v>18997</v>
      </c>
      <c r="D4089" s="11">
        <f t="shared" si="126"/>
        <v>99.85</v>
      </c>
      <c r="F4089" s="803">
        <v>99.85</v>
      </c>
      <c r="G4089" s="803">
        <v>99.85</v>
      </c>
      <c r="H4089" t="b">
        <f t="shared" si="127"/>
        <v>1</v>
      </c>
    </row>
    <row r="4090" spans="1:8" x14ac:dyDescent="0.25">
      <c r="A4090" s="6">
        <v>40392</v>
      </c>
      <c r="B4090" s="9" t="s">
        <v>23100</v>
      </c>
      <c r="C4090" s="6" t="s">
        <v>18997</v>
      </c>
      <c r="D4090" s="11">
        <f t="shared" si="126"/>
        <v>32.130000000000003</v>
      </c>
      <c r="F4090" s="802">
        <v>32.130000000000003</v>
      </c>
      <c r="G4090" s="802">
        <v>32.130000000000003</v>
      </c>
      <c r="H4090" t="b">
        <f t="shared" si="127"/>
        <v>1</v>
      </c>
    </row>
    <row r="4091" spans="1:8" x14ac:dyDescent="0.25">
      <c r="A4091" s="4">
        <v>40394</v>
      </c>
      <c r="B4091" s="8" t="s">
        <v>23101</v>
      </c>
      <c r="C4091" s="4" t="s">
        <v>18997</v>
      </c>
      <c r="D4091" s="11">
        <f t="shared" si="126"/>
        <v>65.010000000000005</v>
      </c>
      <c r="F4091" s="803">
        <v>65.010000000000005</v>
      </c>
      <c r="G4091" s="803">
        <v>65.010000000000005</v>
      </c>
      <c r="H4091" t="b">
        <f t="shared" si="127"/>
        <v>1</v>
      </c>
    </row>
    <row r="4092" spans="1:8" x14ac:dyDescent="0.25">
      <c r="A4092" s="6">
        <v>40398</v>
      </c>
      <c r="B4092" s="9" t="s">
        <v>23102</v>
      </c>
      <c r="C4092" s="6" t="s">
        <v>18997</v>
      </c>
      <c r="D4092" s="11">
        <f t="shared" si="126"/>
        <v>417.42</v>
      </c>
      <c r="F4092" s="802">
        <v>417.42</v>
      </c>
      <c r="G4092" s="802">
        <v>417.42</v>
      </c>
      <c r="H4092" t="b">
        <f t="shared" si="127"/>
        <v>1</v>
      </c>
    </row>
    <row r="4093" spans="1:8" x14ac:dyDescent="0.25">
      <c r="A4093" s="4">
        <v>40397</v>
      </c>
      <c r="B4093" s="8" t="s">
        <v>23103</v>
      </c>
      <c r="C4093" s="4" t="s">
        <v>18997</v>
      </c>
      <c r="D4093" s="11">
        <f t="shared" si="126"/>
        <v>213.77</v>
      </c>
      <c r="F4093" s="803">
        <v>213.77</v>
      </c>
      <c r="G4093" s="803">
        <v>213.77</v>
      </c>
      <c r="H4093" t="b">
        <f t="shared" si="127"/>
        <v>1</v>
      </c>
    </row>
    <row r="4094" spans="1:8" x14ac:dyDescent="0.25">
      <c r="A4094" s="6">
        <v>40393</v>
      </c>
      <c r="B4094" s="9" t="s">
        <v>23104</v>
      </c>
      <c r="C4094" s="6" t="s">
        <v>18997</v>
      </c>
      <c r="D4094" s="11">
        <f t="shared" si="126"/>
        <v>41.38</v>
      </c>
      <c r="F4094" s="802">
        <v>41.38</v>
      </c>
      <c r="G4094" s="802">
        <v>41.38</v>
      </c>
      <c r="H4094" t="b">
        <f t="shared" si="127"/>
        <v>1</v>
      </c>
    </row>
    <row r="4095" spans="1:8" x14ac:dyDescent="0.25">
      <c r="A4095" s="4">
        <v>40399</v>
      </c>
      <c r="B4095" s="8" t="s">
        <v>23105</v>
      </c>
      <c r="C4095" s="4" t="s">
        <v>18997</v>
      </c>
      <c r="D4095" s="11">
        <f t="shared" si="126"/>
        <v>682.89</v>
      </c>
      <c r="F4095" s="803">
        <v>682.89</v>
      </c>
      <c r="G4095" s="803">
        <v>682.89</v>
      </c>
      <c r="H4095" t="b">
        <f t="shared" si="127"/>
        <v>1</v>
      </c>
    </row>
    <row r="4096" spans="1:8" x14ac:dyDescent="0.25">
      <c r="A4096" s="6">
        <v>39322</v>
      </c>
      <c r="B4096" s="9" t="s">
        <v>23106</v>
      </c>
      <c r="C4096" s="6" t="s">
        <v>18997</v>
      </c>
      <c r="D4096" s="11">
        <f t="shared" si="126"/>
        <v>8.83</v>
      </c>
      <c r="F4096" s="802">
        <v>8.83</v>
      </c>
      <c r="G4096" s="802">
        <v>8.83</v>
      </c>
      <c r="H4096" t="b">
        <f t="shared" si="127"/>
        <v>1</v>
      </c>
    </row>
    <row r="4097" spans="1:8" x14ac:dyDescent="0.25">
      <c r="A4097" s="4">
        <v>39289</v>
      </c>
      <c r="B4097" s="8" t="s">
        <v>23107</v>
      </c>
      <c r="C4097" s="4" t="s">
        <v>18997</v>
      </c>
      <c r="D4097" s="11">
        <f t="shared" si="126"/>
        <v>16.46</v>
      </c>
      <c r="F4097" s="803">
        <v>16.46</v>
      </c>
      <c r="G4097" s="803">
        <v>16.46</v>
      </c>
      <c r="H4097" t="b">
        <f t="shared" si="127"/>
        <v>1</v>
      </c>
    </row>
    <row r="4098" spans="1:8" x14ac:dyDescent="0.25">
      <c r="A4098" s="6">
        <v>39290</v>
      </c>
      <c r="B4098" s="9" t="s">
        <v>23108</v>
      </c>
      <c r="C4098" s="6" t="s">
        <v>18997</v>
      </c>
      <c r="D4098" s="11">
        <f t="shared" si="126"/>
        <v>27.8</v>
      </c>
      <c r="F4098" s="802">
        <v>27.8</v>
      </c>
      <c r="G4098" s="802">
        <v>27.8</v>
      </c>
      <c r="H4098" t="b">
        <f t="shared" si="127"/>
        <v>1</v>
      </c>
    </row>
    <row r="4099" spans="1:8" x14ac:dyDescent="0.25">
      <c r="A4099" s="4">
        <v>39291</v>
      </c>
      <c r="B4099" s="8" t="s">
        <v>23109</v>
      </c>
      <c r="C4099" s="4" t="s">
        <v>18997</v>
      </c>
      <c r="D4099" s="11">
        <f t="shared" ref="D4099:D4162" si="128">IF($J$2=$F$1,F4099,G4099)</f>
        <v>30.74</v>
      </c>
      <c r="F4099" s="803">
        <v>30.74</v>
      </c>
      <c r="G4099" s="803">
        <v>30.74</v>
      </c>
      <c r="H4099" t="b">
        <f t="shared" ref="H4099:H4162" si="129">F4099=G4099</f>
        <v>1</v>
      </c>
    </row>
    <row r="4100" spans="1:8" x14ac:dyDescent="0.25">
      <c r="A4100" s="6">
        <v>41892</v>
      </c>
      <c r="B4100" s="9" t="s">
        <v>23110</v>
      </c>
      <c r="C4100" s="6" t="s">
        <v>18997</v>
      </c>
      <c r="D4100" s="11">
        <f t="shared" si="128"/>
        <v>93.75</v>
      </c>
      <c r="F4100" s="802">
        <v>93.75</v>
      </c>
      <c r="G4100" s="802">
        <v>93.75</v>
      </c>
      <c r="H4100" t="b">
        <f t="shared" si="129"/>
        <v>1</v>
      </c>
    </row>
    <row r="4101" spans="1:8" x14ac:dyDescent="0.25">
      <c r="A4101" s="4">
        <v>7048</v>
      </c>
      <c r="B4101" s="8" t="s">
        <v>23111</v>
      </c>
      <c r="C4101" s="4" t="s">
        <v>18997</v>
      </c>
      <c r="D4101" s="11">
        <f t="shared" si="128"/>
        <v>20.23</v>
      </c>
      <c r="F4101" s="803">
        <v>20.23</v>
      </c>
      <c r="G4101" s="803">
        <v>20.23</v>
      </c>
      <c r="H4101" t="b">
        <f t="shared" si="129"/>
        <v>1</v>
      </c>
    </row>
    <row r="4102" spans="1:8" x14ac:dyDescent="0.25">
      <c r="A4102" s="6">
        <v>7088</v>
      </c>
      <c r="B4102" s="9" t="s">
        <v>23112</v>
      </c>
      <c r="C4102" s="6" t="s">
        <v>18997</v>
      </c>
      <c r="D4102" s="11">
        <f t="shared" si="128"/>
        <v>44.25</v>
      </c>
      <c r="F4102" s="802">
        <v>44.25</v>
      </c>
      <c r="G4102" s="802">
        <v>44.25</v>
      </c>
      <c r="H4102" t="b">
        <f t="shared" si="129"/>
        <v>1</v>
      </c>
    </row>
    <row r="4103" spans="1:8" x14ac:dyDescent="0.25">
      <c r="A4103" s="4">
        <v>20179</v>
      </c>
      <c r="B4103" s="8" t="s">
        <v>23113</v>
      </c>
      <c r="C4103" s="4" t="s">
        <v>18997</v>
      </c>
      <c r="D4103" s="11">
        <f t="shared" si="128"/>
        <v>39.119999999999997</v>
      </c>
      <c r="F4103" s="803">
        <v>39.119999999999997</v>
      </c>
      <c r="G4103" s="803">
        <v>39.119999999999997</v>
      </c>
      <c r="H4103" t="b">
        <f t="shared" si="129"/>
        <v>1</v>
      </c>
    </row>
    <row r="4104" spans="1:8" x14ac:dyDescent="0.25">
      <c r="A4104" s="6">
        <v>20178</v>
      </c>
      <c r="B4104" s="9" t="s">
        <v>23114</v>
      </c>
      <c r="C4104" s="6" t="s">
        <v>18997</v>
      </c>
      <c r="D4104" s="11">
        <f t="shared" si="128"/>
        <v>46.89</v>
      </c>
      <c r="F4104" s="802">
        <v>46.89</v>
      </c>
      <c r="G4104" s="802">
        <v>46.89</v>
      </c>
      <c r="H4104" t="b">
        <f t="shared" si="129"/>
        <v>1</v>
      </c>
    </row>
    <row r="4105" spans="1:8" x14ac:dyDescent="0.25">
      <c r="A4105" s="4">
        <v>20180</v>
      </c>
      <c r="B4105" s="8" t="s">
        <v>23115</v>
      </c>
      <c r="C4105" s="4" t="s">
        <v>18997</v>
      </c>
      <c r="D4105" s="11">
        <f t="shared" si="128"/>
        <v>77.39</v>
      </c>
      <c r="F4105" s="803">
        <v>77.39</v>
      </c>
      <c r="G4105" s="803">
        <v>77.39</v>
      </c>
      <c r="H4105" t="b">
        <f t="shared" si="129"/>
        <v>1</v>
      </c>
    </row>
    <row r="4106" spans="1:8" x14ac:dyDescent="0.25">
      <c r="A4106" s="6">
        <v>20181</v>
      </c>
      <c r="B4106" s="9" t="s">
        <v>23116</v>
      </c>
      <c r="C4106" s="6" t="s">
        <v>18997</v>
      </c>
      <c r="D4106" s="11">
        <f t="shared" si="128"/>
        <v>103.62</v>
      </c>
      <c r="F4106" s="802">
        <v>103.62</v>
      </c>
      <c r="G4106" s="802">
        <v>103.62</v>
      </c>
      <c r="H4106" t="b">
        <f t="shared" si="129"/>
        <v>1</v>
      </c>
    </row>
    <row r="4107" spans="1:8" x14ac:dyDescent="0.25">
      <c r="A4107" s="4">
        <v>20177</v>
      </c>
      <c r="B4107" s="8" t="s">
        <v>23117</v>
      </c>
      <c r="C4107" s="4" t="s">
        <v>18997</v>
      </c>
      <c r="D4107" s="11">
        <f t="shared" si="128"/>
        <v>25.63</v>
      </c>
      <c r="F4107" s="803">
        <v>25.63</v>
      </c>
      <c r="G4107" s="803">
        <v>25.63</v>
      </c>
      <c r="H4107" t="b">
        <f t="shared" si="129"/>
        <v>1</v>
      </c>
    </row>
    <row r="4108" spans="1:8" x14ac:dyDescent="0.25">
      <c r="A4108" s="6">
        <v>7070</v>
      </c>
      <c r="B4108" s="9" t="s">
        <v>23118</v>
      </c>
      <c r="C4108" s="6" t="s">
        <v>18997</v>
      </c>
      <c r="D4108" s="11">
        <f t="shared" si="128"/>
        <v>183.92</v>
      </c>
      <c r="F4108" s="802">
        <v>183.92</v>
      </c>
      <c r="G4108" s="802">
        <v>183.92</v>
      </c>
      <c r="H4108" t="b">
        <f t="shared" si="129"/>
        <v>1</v>
      </c>
    </row>
    <row r="4109" spans="1:8" x14ac:dyDescent="0.25">
      <c r="A4109" s="4">
        <v>40945</v>
      </c>
      <c r="B4109" s="8" t="s">
        <v>23119</v>
      </c>
      <c r="C4109" s="4" t="s">
        <v>19143</v>
      </c>
      <c r="D4109" s="11">
        <f t="shared" si="128"/>
        <v>15.63</v>
      </c>
      <c r="F4109" s="803">
        <v>13.58</v>
      </c>
      <c r="G4109" s="803">
        <v>15.63</v>
      </c>
      <c r="H4109" t="b">
        <f t="shared" si="129"/>
        <v>0</v>
      </c>
    </row>
    <row r="4110" spans="1:8" x14ac:dyDescent="0.25">
      <c r="A4110" s="6">
        <v>40946</v>
      </c>
      <c r="B4110" s="9" t="s">
        <v>23120</v>
      </c>
      <c r="C4110" s="6" t="s">
        <v>19145</v>
      </c>
      <c r="D4110" s="11">
        <f t="shared" si="128"/>
        <v>2751.47</v>
      </c>
      <c r="F4110" s="802">
        <v>2386.33</v>
      </c>
      <c r="G4110" s="802">
        <v>2751.47</v>
      </c>
      <c r="H4110" t="b">
        <f t="shared" si="129"/>
        <v>0</v>
      </c>
    </row>
    <row r="4111" spans="1:8" x14ac:dyDescent="0.25">
      <c r="A4111" s="4">
        <v>7153</v>
      </c>
      <c r="B4111" s="8" t="s">
        <v>23121</v>
      </c>
      <c r="C4111" s="4" t="s">
        <v>19143</v>
      </c>
      <c r="D4111" s="11">
        <f t="shared" si="128"/>
        <v>27.19</v>
      </c>
      <c r="F4111" s="803">
        <v>23.62</v>
      </c>
      <c r="G4111" s="803">
        <v>27.19</v>
      </c>
      <c r="H4111" t="b">
        <f t="shared" si="129"/>
        <v>0</v>
      </c>
    </row>
    <row r="4112" spans="1:8" x14ac:dyDescent="0.25">
      <c r="A4112" s="6">
        <v>41089</v>
      </c>
      <c r="B4112" s="9" t="s">
        <v>23122</v>
      </c>
      <c r="C4112" s="6" t="s">
        <v>19145</v>
      </c>
      <c r="D4112" s="11">
        <f t="shared" si="128"/>
        <v>4788.1899999999996</v>
      </c>
      <c r="F4112" s="802">
        <v>4152.76</v>
      </c>
      <c r="G4112" s="802">
        <v>4788.1899999999996</v>
      </c>
      <c r="H4112" t="b">
        <f t="shared" si="129"/>
        <v>0</v>
      </c>
    </row>
    <row r="4113" spans="1:8" x14ac:dyDescent="0.25">
      <c r="A4113" s="4">
        <v>40943</v>
      </c>
      <c r="B4113" s="8" t="s">
        <v>23123</v>
      </c>
      <c r="C4113" s="4" t="s">
        <v>19143</v>
      </c>
      <c r="D4113" s="11">
        <f t="shared" si="128"/>
        <v>26.93</v>
      </c>
      <c r="F4113" s="803">
        <v>23.39</v>
      </c>
      <c r="G4113" s="803">
        <v>26.93</v>
      </c>
      <c r="H4113" t="b">
        <f t="shared" si="129"/>
        <v>0</v>
      </c>
    </row>
    <row r="4114" spans="1:8" x14ac:dyDescent="0.25">
      <c r="A4114" s="6">
        <v>40944</v>
      </c>
      <c r="B4114" s="9" t="s">
        <v>23124</v>
      </c>
      <c r="C4114" s="6" t="s">
        <v>19145</v>
      </c>
      <c r="D4114" s="11">
        <f t="shared" si="128"/>
        <v>4741.24</v>
      </c>
      <c r="F4114" s="802">
        <v>4112.03</v>
      </c>
      <c r="G4114" s="802">
        <v>4741.24</v>
      </c>
      <c r="H4114" t="b">
        <f t="shared" si="129"/>
        <v>0</v>
      </c>
    </row>
    <row r="4115" spans="1:8" x14ac:dyDescent="0.25">
      <c r="A4115" s="4">
        <v>6175</v>
      </c>
      <c r="B4115" s="8" t="s">
        <v>23125</v>
      </c>
      <c r="C4115" s="4" t="s">
        <v>19143</v>
      </c>
      <c r="D4115" s="11">
        <f t="shared" si="128"/>
        <v>20.95</v>
      </c>
      <c r="F4115" s="803">
        <v>18.190000000000001</v>
      </c>
      <c r="G4115" s="803">
        <v>20.95</v>
      </c>
      <c r="H4115" t="b">
        <f t="shared" si="129"/>
        <v>0</v>
      </c>
    </row>
    <row r="4116" spans="1:8" x14ac:dyDescent="0.25">
      <c r="A4116" s="6">
        <v>41092</v>
      </c>
      <c r="B4116" s="9" t="s">
        <v>23126</v>
      </c>
      <c r="C4116" s="6" t="s">
        <v>19145</v>
      </c>
      <c r="D4116" s="11">
        <f t="shared" si="128"/>
        <v>3687.12</v>
      </c>
      <c r="F4116" s="802">
        <v>3197.81</v>
      </c>
      <c r="G4116" s="802">
        <v>3687.12</v>
      </c>
      <c r="H4116" t="b">
        <f t="shared" si="129"/>
        <v>0</v>
      </c>
    </row>
    <row r="4117" spans="1:8" ht="30" x14ac:dyDescent="0.25">
      <c r="A4117" s="4">
        <v>37712</v>
      </c>
      <c r="B4117" s="8" t="s">
        <v>23127</v>
      </c>
      <c r="C4117" s="4" t="s">
        <v>19398</v>
      </c>
      <c r="D4117" s="11">
        <f t="shared" si="128"/>
        <v>76.06</v>
      </c>
      <c r="F4117" s="803">
        <v>76.06</v>
      </c>
      <c r="G4117" s="803">
        <v>76.06</v>
      </c>
      <c r="H4117" t="b">
        <f t="shared" si="129"/>
        <v>1</v>
      </c>
    </row>
    <row r="4118" spans="1:8" ht="30" x14ac:dyDescent="0.25">
      <c r="A4118" s="6">
        <v>34547</v>
      </c>
      <c r="B4118" s="9" t="s">
        <v>23128</v>
      </c>
      <c r="C4118" s="6" t="s">
        <v>1349</v>
      </c>
      <c r="D4118" s="11">
        <f t="shared" si="128"/>
        <v>4.53</v>
      </c>
      <c r="F4118" s="802">
        <v>4.53</v>
      </c>
      <c r="G4118" s="802">
        <v>4.53</v>
      </c>
      <c r="H4118" t="b">
        <f t="shared" si="129"/>
        <v>1</v>
      </c>
    </row>
    <row r="4119" spans="1:8" ht="30" x14ac:dyDescent="0.25">
      <c r="A4119" s="4">
        <v>34548</v>
      </c>
      <c r="B4119" s="8" t="s">
        <v>23129</v>
      </c>
      <c r="C4119" s="4" t="s">
        <v>1349</v>
      </c>
      <c r="D4119" s="11">
        <f t="shared" si="128"/>
        <v>7.44</v>
      </c>
      <c r="F4119" s="803">
        <v>7.44</v>
      </c>
      <c r="G4119" s="803">
        <v>7.44</v>
      </c>
      <c r="H4119" t="b">
        <f t="shared" si="129"/>
        <v>1</v>
      </c>
    </row>
    <row r="4120" spans="1:8" ht="30" x14ac:dyDescent="0.25">
      <c r="A4120" s="6">
        <v>34558</v>
      </c>
      <c r="B4120" s="9" t="s">
        <v>23130</v>
      </c>
      <c r="C4120" s="6" t="s">
        <v>1349</v>
      </c>
      <c r="D4120" s="11">
        <f t="shared" si="128"/>
        <v>3.69</v>
      </c>
      <c r="F4120" s="802">
        <v>3.69</v>
      </c>
      <c r="G4120" s="802">
        <v>3.69</v>
      </c>
      <c r="H4120" t="b">
        <f t="shared" si="129"/>
        <v>1</v>
      </c>
    </row>
    <row r="4121" spans="1:8" x14ac:dyDescent="0.25">
      <c r="A4121" s="4">
        <v>34550</v>
      </c>
      <c r="B4121" s="8" t="s">
        <v>23131</v>
      </c>
      <c r="C4121" s="4" t="s">
        <v>1349</v>
      </c>
      <c r="D4121" s="11">
        <f t="shared" si="128"/>
        <v>1.96</v>
      </c>
      <c r="F4121" s="803">
        <v>1.96</v>
      </c>
      <c r="G4121" s="803">
        <v>1.96</v>
      </c>
      <c r="H4121" t="b">
        <f t="shared" si="129"/>
        <v>1</v>
      </c>
    </row>
    <row r="4122" spans="1:8" ht="30" x14ac:dyDescent="0.25">
      <c r="A4122" s="6">
        <v>34557</v>
      </c>
      <c r="B4122" s="9" t="s">
        <v>23132</v>
      </c>
      <c r="C4122" s="6" t="s">
        <v>1349</v>
      </c>
      <c r="D4122" s="11">
        <f t="shared" si="128"/>
        <v>2.87</v>
      </c>
      <c r="F4122" s="802">
        <v>2.87</v>
      </c>
      <c r="G4122" s="802">
        <v>2.87</v>
      </c>
      <c r="H4122" t="b">
        <f t="shared" si="129"/>
        <v>1</v>
      </c>
    </row>
    <row r="4123" spans="1:8" x14ac:dyDescent="0.25">
      <c r="A4123" s="4">
        <v>37411</v>
      </c>
      <c r="B4123" s="8" t="s">
        <v>23133</v>
      </c>
      <c r="C4123" s="4" t="s">
        <v>19398</v>
      </c>
      <c r="D4123" s="11">
        <f t="shared" si="128"/>
        <v>21</v>
      </c>
      <c r="F4123" s="803">
        <v>21</v>
      </c>
      <c r="G4123" s="803">
        <v>21</v>
      </c>
      <c r="H4123" t="b">
        <f t="shared" si="129"/>
        <v>1</v>
      </c>
    </row>
    <row r="4124" spans="1:8" ht="30" x14ac:dyDescent="0.25">
      <c r="A4124" s="6">
        <v>39508</v>
      </c>
      <c r="B4124" s="9" t="s">
        <v>23134</v>
      </c>
      <c r="C4124" s="6" t="s">
        <v>19398</v>
      </c>
      <c r="D4124" s="11">
        <f t="shared" si="128"/>
        <v>11.8</v>
      </c>
      <c r="F4124" s="802">
        <v>11.8</v>
      </c>
      <c r="G4124" s="802">
        <v>11.8</v>
      </c>
      <c r="H4124" t="b">
        <f t="shared" si="129"/>
        <v>1</v>
      </c>
    </row>
    <row r="4125" spans="1:8" ht="30" x14ac:dyDescent="0.25">
      <c r="A4125" s="4">
        <v>39507</v>
      </c>
      <c r="B4125" s="8" t="s">
        <v>23135</v>
      </c>
      <c r="C4125" s="4" t="s">
        <v>19398</v>
      </c>
      <c r="D4125" s="11">
        <f t="shared" si="128"/>
        <v>17.600000000000001</v>
      </c>
      <c r="F4125" s="803">
        <v>17.600000000000001</v>
      </c>
      <c r="G4125" s="803">
        <v>17.600000000000001</v>
      </c>
      <c r="H4125" t="b">
        <f t="shared" si="129"/>
        <v>1</v>
      </c>
    </row>
    <row r="4126" spans="1:8" ht="30" x14ac:dyDescent="0.25">
      <c r="A4126" s="6">
        <v>7155</v>
      </c>
      <c r="B4126" s="9" t="s">
        <v>23136</v>
      </c>
      <c r="C4126" s="6" t="s">
        <v>19398</v>
      </c>
      <c r="D4126" s="11">
        <f t="shared" si="128"/>
        <v>22.59</v>
      </c>
      <c r="F4126" s="802">
        <v>22.59</v>
      </c>
      <c r="G4126" s="802">
        <v>22.59</v>
      </c>
      <c r="H4126" t="b">
        <f t="shared" si="129"/>
        <v>1</v>
      </c>
    </row>
    <row r="4127" spans="1:8" ht="30" x14ac:dyDescent="0.25">
      <c r="A4127" s="4">
        <v>42406</v>
      </c>
      <c r="B4127" s="8" t="s">
        <v>23137</v>
      </c>
      <c r="C4127" s="4" t="s">
        <v>19398</v>
      </c>
      <c r="D4127" s="11">
        <f t="shared" si="128"/>
        <v>25.9</v>
      </c>
      <c r="F4127" s="803">
        <v>25.9</v>
      </c>
      <c r="G4127" s="803">
        <v>25.9</v>
      </c>
      <c r="H4127" t="b">
        <f t="shared" si="129"/>
        <v>1</v>
      </c>
    </row>
    <row r="4128" spans="1:8" ht="30" x14ac:dyDescent="0.25">
      <c r="A4128" s="6">
        <v>7156</v>
      </c>
      <c r="B4128" s="9" t="s">
        <v>23138</v>
      </c>
      <c r="C4128" s="6" t="s">
        <v>19398</v>
      </c>
      <c r="D4128" s="11">
        <f t="shared" si="128"/>
        <v>32.409999999999997</v>
      </c>
      <c r="F4128" s="802">
        <v>32.409999999999997</v>
      </c>
      <c r="G4128" s="802">
        <v>32.409999999999997</v>
      </c>
      <c r="H4128" t="b">
        <f t="shared" si="129"/>
        <v>1</v>
      </c>
    </row>
    <row r="4129" spans="1:8" ht="30" x14ac:dyDescent="0.25">
      <c r="A4129" s="4">
        <v>43127</v>
      </c>
      <c r="B4129" s="8" t="s">
        <v>23139</v>
      </c>
      <c r="C4129" s="4" t="s">
        <v>19398</v>
      </c>
      <c r="D4129" s="11">
        <f t="shared" si="128"/>
        <v>46.38</v>
      </c>
      <c r="F4129" s="803">
        <v>46.38</v>
      </c>
      <c r="G4129" s="803">
        <v>46.38</v>
      </c>
      <c r="H4129" t="b">
        <f t="shared" si="129"/>
        <v>1</v>
      </c>
    </row>
    <row r="4130" spans="1:8" ht="30" x14ac:dyDescent="0.25">
      <c r="A4130" s="6">
        <v>10917</v>
      </c>
      <c r="B4130" s="9" t="s">
        <v>23140</v>
      </c>
      <c r="C4130" s="6" t="s">
        <v>19398</v>
      </c>
      <c r="D4130" s="11">
        <f t="shared" si="128"/>
        <v>9.7899999999999991</v>
      </c>
      <c r="F4130" s="802">
        <v>9.7899999999999991</v>
      </c>
      <c r="G4130" s="802">
        <v>9.7899999999999991</v>
      </c>
      <c r="H4130" t="b">
        <f t="shared" si="129"/>
        <v>1</v>
      </c>
    </row>
    <row r="4131" spans="1:8" ht="30" x14ac:dyDescent="0.25">
      <c r="A4131" s="4">
        <v>21141</v>
      </c>
      <c r="B4131" s="8" t="s">
        <v>23141</v>
      </c>
      <c r="C4131" s="4" t="s">
        <v>19398</v>
      </c>
      <c r="D4131" s="11">
        <f t="shared" si="128"/>
        <v>15.15</v>
      </c>
      <c r="F4131" s="803">
        <v>15.15</v>
      </c>
      <c r="G4131" s="803">
        <v>15.15</v>
      </c>
      <c r="H4131" t="b">
        <f t="shared" si="129"/>
        <v>1</v>
      </c>
    </row>
    <row r="4132" spans="1:8" ht="30" x14ac:dyDescent="0.25">
      <c r="A4132" s="6">
        <v>39509</v>
      </c>
      <c r="B4132" s="9" t="s">
        <v>23142</v>
      </c>
      <c r="C4132" s="6" t="s">
        <v>19398</v>
      </c>
      <c r="D4132" s="11">
        <f t="shared" si="128"/>
        <v>14.58</v>
      </c>
      <c r="F4132" s="802">
        <v>14.58</v>
      </c>
      <c r="G4132" s="802">
        <v>14.58</v>
      </c>
      <c r="H4132" t="b">
        <f t="shared" si="129"/>
        <v>1</v>
      </c>
    </row>
    <row r="4133" spans="1:8" x14ac:dyDescent="0.25">
      <c r="A4133" s="4">
        <v>44529</v>
      </c>
      <c r="B4133" s="8" t="s">
        <v>23143</v>
      </c>
      <c r="C4133" s="4" t="s">
        <v>19398</v>
      </c>
      <c r="D4133" s="11">
        <f t="shared" si="128"/>
        <v>15.08</v>
      </c>
      <c r="F4133" s="803">
        <v>15.08</v>
      </c>
      <c r="G4133" s="803">
        <v>15.08</v>
      </c>
      <c r="H4133" t="b">
        <f t="shared" si="129"/>
        <v>1</v>
      </c>
    </row>
    <row r="4134" spans="1:8" x14ac:dyDescent="0.25">
      <c r="A4134" s="6">
        <v>7167</v>
      </c>
      <c r="B4134" s="9" t="s">
        <v>23144</v>
      </c>
      <c r="C4134" s="6" t="s">
        <v>19398</v>
      </c>
      <c r="D4134" s="11">
        <f t="shared" si="128"/>
        <v>24.88</v>
      </c>
      <c r="F4134" s="802">
        <v>24.88</v>
      </c>
      <c r="G4134" s="802">
        <v>24.88</v>
      </c>
      <c r="H4134" t="b">
        <f t="shared" si="129"/>
        <v>1</v>
      </c>
    </row>
    <row r="4135" spans="1:8" x14ac:dyDescent="0.25">
      <c r="A4135" s="4">
        <v>10928</v>
      </c>
      <c r="B4135" s="8" t="s">
        <v>23145</v>
      </c>
      <c r="C4135" s="4" t="s">
        <v>19398</v>
      </c>
      <c r="D4135" s="11">
        <f t="shared" si="128"/>
        <v>14.3</v>
      </c>
      <c r="F4135" s="803">
        <v>14.3</v>
      </c>
      <c r="G4135" s="803">
        <v>14.3</v>
      </c>
      <c r="H4135" t="b">
        <f t="shared" si="129"/>
        <v>1</v>
      </c>
    </row>
    <row r="4136" spans="1:8" x14ac:dyDescent="0.25">
      <c r="A4136" s="6">
        <v>10933</v>
      </c>
      <c r="B4136" s="9" t="s">
        <v>23146</v>
      </c>
      <c r="C4136" s="6" t="s">
        <v>19398</v>
      </c>
      <c r="D4136" s="11">
        <f t="shared" si="128"/>
        <v>21.57</v>
      </c>
      <c r="F4136" s="802">
        <v>21.57</v>
      </c>
      <c r="G4136" s="802">
        <v>21.57</v>
      </c>
      <c r="H4136" t="b">
        <f t="shared" si="129"/>
        <v>1</v>
      </c>
    </row>
    <row r="4137" spans="1:8" x14ac:dyDescent="0.25">
      <c r="A4137" s="4">
        <v>7158</v>
      </c>
      <c r="B4137" s="8" t="s">
        <v>23147</v>
      </c>
      <c r="C4137" s="4" t="s">
        <v>19398</v>
      </c>
      <c r="D4137" s="11">
        <f t="shared" si="128"/>
        <v>36.58</v>
      </c>
      <c r="F4137" s="803">
        <v>36.58</v>
      </c>
      <c r="G4137" s="803">
        <v>36.58</v>
      </c>
      <c r="H4137" t="b">
        <f t="shared" si="129"/>
        <v>1</v>
      </c>
    </row>
    <row r="4138" spans="1:8" x14ac:dyDescent="0.25">
      <c r="A4138" s="6">
        <v>10927</v>
      </c>
      <c r="B4138" s="9" t="s">
        <v>23148</v>
      </c>
      <c r="C4138" s="6" t="s">
        <v>19398</v>
      </c>
      <c r="D4138" s="11">
        <f t="shared" si="128"/>
        <v>23.39</v>
      </c>
      <c r="F4138" s="802">
        <v>23.39</v>
      </c>
      <c r="G4138" s="802">
        <v>23.39</v>
      </c>
      <c r="H4138" t="b">
        <f t="shared" si="129"/>
        <v>1</v>
      </c>
    </row>
    <row r="4139" spans="1:8" x14ac:dyDescent="0.25">
      <c r="A4139" s="4">
        <v>7162</v>
      </c>
      <c r="B4139" s="8" t="s">
        <v>23149</v>
      </c>
      <c r="C4139" s="4" t="s">
        <v>19398</v>
      </c>
      <c r="D4139" s="11">
        <f t="shared" si="128"/>
        <v>57.24</v>
      </c>
      <c r="F4139" s="803">
        <v>57.24</v>
      </c>
      <c r="G4139" s="803">
        <v>57.24</v>
      </c>
      <c r="H4139" t="b">
        <f t="shared" si="129"/>
        <v>1</v>
      </c>
    </row>
    <row r="4140" spans="1:8" x14ac:dyDescent="0.25">
      <c r="A4140" s="6">
        <v>10932</v>
      </c>
      <c r="B4140" s="9" t="s">
        <v>23150</v>
      </c>
      <c r="C4140" s="6" t="s">
        <v>19398</v>
      </c>
      <c r="D4140" s="11">
        <f t="shared" si="128"/>
        <v>99.56</v>
      </c>
      <c r="F4140" s="802">
        <v>99.56</v>
      </c>
      <c r="G4140" s="802">
        <v>99.56</v>
      </c>
      <c r="H4140" t="b">
        <f t="shared" si="129"/>
        <v>1</v>
      </c>
    </row>
    <row r="4141" spans="1:8" ht="30" x14ac:dyDescent="0.25">
      <c r="A4141" s="4">
        <v>10937</v>
      </c>
      <c r="B4141" s="8" t="s">
        <v>23151</v>
      </c>
      <c r="C4141" s="4" t="s">
        <v>19398</v>
      </c>
      <c r="D4141" s="11">
        <f t="shared" si="128"/>
        <v>25.59</v>
      </c>
      <c r="F4141" s="803">
        <v>25.59</v>
      </c>
      <c r="G4141" s="803">
        <v>25.59</v>
      </c>
      <c r="H4141" t="b">
        <f t="shared" si="129"/>
        <v>1</v>
      </c>
    </row>
    <row r="4142" spans="1:8" ht="30" x14ac:dyDescent="0.25">
      <c r="A4142" s="6">
        <v>10935</v>
      </c>
      <c r="B4142" s="9" t="s">
        <v>23152</v>
      </c>
      <c r="C4142" s="6" t="s">
        <v>19398</v>
      </c>
      <c r="D4142" s="11">
        <f t="shared" si="128"/>
        <v>44.38</v>
      </c>
      <c r="F4142" s="802">
        <v>44.38</v>
      </c>
      <c r="G4142" s="802">
        <v>44.38</v>
      </c>
      <c r="H4142" t="b">
        <f t="shared" si="129"/>
        <v>1</v>
      </c>
    </row>
    <row r="4143" spans="1:8" x14ac:dyDescent="0.25">
      <c r="A4143" s="4">
        <v>10931</v>
      </c>
      <c r="B4143" s="8" t="s">
        <v>23153</v>
      </c>
      <c r="C4143" s="4" t="s">
        <v>19398</v>
      </c>
      <c r="D4143" s="11">
        <f t="shared" si="128"/>
        <v>12.48</v>
      </c>
      <c r="F4143" s="803">
        <v>12.48</v>
      </c>
      <c r="G4143" s="803">
        <v>12.48</v>
      </c>
      <c r="H4143" t="b">
        <f t="shared" si="129"/>
        <v>1</v>
      </c>
    </row>
    <row r="4144" spans="1:8" x14ac:dyDescent="0.25">
      <c r="A4144" s="6">
        <v>7164</v>
      </c>
      <c r="B4144" s="9" t="s">
        <v>23154</v>
      </c>
      <c r="C4144" s="6" t="s">
        <v>19398</v>
      </c>
      <c r="D4144" s="11">
        <f t="shared" si="128"/>
        <v>41.31</v>
      </c>
      <c r="F4144" s="802">
        <v>41.31</v>
      </c>
      <c r="G4144" s="802">
        <v>41.31</v>
      </c>
      <c r="H4144" t="b">
        <f t="shared" si="129"/>
        <v>1</v>
      </c>
    </row>
    <row r="4145" spans="1:8" x14ac:dyDescent="0.25">
      <c r="A4145" s="4">
        <v>36887</v>
      </c>
      <c r="B4145" s="8" t="s">
        <v>23155</v>
      </c>
      <c r="C4145" s="4" t="s">
        <v>19398</v>
      </c>
      <c r="D4145" s="11">
        <f t="shared" si="128"/>
        <v>12.23</v>
      </c>
      <c r="F4145" s="803">
        <v>12.23</v>
      </c>
      <c r="G4145" s="803">
        <v>12.23</v>
      </c>
      <c r="H4145" t="b">
        <f t="shared" si="129"/>
        <v>1</v>
      </c>
    </row>
    <row r="4146" spans="1:8" ht="30" x14ac:dyDescent="0.25">
      <c r="A4146" s="6">
        <v>34630</v>
      </c>
      <c r="B4146" s="9" t="s">
        <v>23156</v>
      </c>
      <c r="C4146" s="6" t="s">
        <v>18997</v>
      </c>
      <c r="D4146" s="11">
        <f t="shared" si="128"/>
        <v>1236.24</v>
      </c>
      <c r="F4146" s="802">
        <v>1236.24</v>
      </c>
      <c r="G4146" s="802">
        <v>1236.24</v>
      </c>
      <c r="H4146" t="b">
        <f t="shared" si="129"/>
        <v>1</v>
      </c>
    </row>
    <row r="4147" spans="1:8" x14ac:dyDescent="0.25">
      <c r="A4147" s="4">
        <v>7161</v>
      </c>
      <c r="B4147" s="8" t="s">
        <v>23157</v>
      </c>
      <c r="C4147" s="4" t="s">
        <v>19398</v>
      </c>
      <c r="D4147" s="11">
        <f t="shared" si="128"/>
        <v>5.14</v>
      </c>
      <c r="F4147" s="803">
        <v>5.14</v>
      </c>
      <c r="G4147" s="803">
        <v>5.14</v>
      </c>
      <c r="H4147" t="b">
        <f t="shared" si="129"/>
        <v>1</v>
      </c>
    </row>
    <row r="4148" spans="1:8" x14ac:dyDescent="0.25">
      <c r="A4148" s="6">
        <v>7170</v>
      </c>
      <c r="B4148" s="9" t="s">
        <v>23158</v>
      </c>
      <c r="C4148" s="6" t="s">
        <v>19398</v>
      </c>
      <c r="D4148" s="11">
        <f t="shared" si="128"/>
        <v>2.95</v>
      </c>
      <c r="F4148" s="802">
        <v>2.95</v>
      </c>
      <c r="G4148" s="802">
        <v>2.95</v>
      </c>
      <c r="H4148" t="b">
        <f t="shared" si="129"/>
        <v>1</v>
      </c>
    </row>
    <row r="4149" spans="1:8" x14ac:dyDescent="0.25">
      <c r="A4149" s="4">
        <v>37524</v>
      </c>
      <c r="B4149" s="8" t="s">
        <v>23159</v>
      </c>
      <c r="C4149" s="4" t="s">
        <v>1349</v>
      </c>
      <c r="D4149" s="11">
        <f t="shared" si="128"/>
        <v>2.7</v>
      </c>
      <c r="F4149" s="803">
        <v>2.7</v>
      </c>
      <c r="G4149" s="803">
        <v>2.7</v>
      </c>
      <c r="H4149" t="b">
        <f t="shared" si="129"/>
        <v>1</v>
      </c>
    </row>
    <row r="4150" spans="1:8" ht="30" x14ac:dyDescent="0.25">
      <c r="A4150" s="6">
        <v>37525</v>
      </c>
      <c r="B4150" s="9" t="s">
        <v>23160</v>
      </c>
      <c r="C4150" s="6" t="s">
        <v>1349</v>
      </c>
      <c r="D4150" s="11">
        <f t="shared" si="128"/>
        <v>3.69</v>
      </c>
      <c r="F4150" s="802">
        <v>3.69</v>
      </c>
      <c r="G4150" s="802">
        <v>3.69</v>
      </c>
      <c r="H4150" t="b">
        <f t="shared" si="129"/>
        <v>1</v>
      </c>
    </row>
    <row r="4151" spans="1:8" x14ac:dyDescent="0.25">
      <c r="A4151" s="4">
        <v>36789</v>
      </c>
      <c r="B4151" s="8" t="s">
        <v>23161</v>
      </c>
      <c r="C4151" s="4" t="s">
        <v>18997</v>
      </c>
      <c r="D4151" s="11">
        <f t="shared" si="128"/>
        <v>3.42</v>
      </c>
      <c r="F4151" s="803">
        <v>3.42</v>
      </c>
      <c r="G4151" s="803">
        <v>3.42</v>
      </c>
      <c r="H4151" t="b">
        <f t="shared" si="129"/>
        <v>1</v>
      </c>
    </row>
    <row r="4152" spans="1:8" ht="30" x14ac:dyDescent="0.25">
      <c r="A4152" s="6">
        <v>7173</v>
      </c>
      <c r="B4152" s="9" t="s">
        <v>23162</v>
      </c>
      <c r="C4152" s="6" t="s">
        <v>22221</v>
      </c>
      <c r="D4152" s="11">
        <f t="shared" si="128"/>
        <v>2213.71</v>
      </c>
      <c r="F4152" s="802">
        <v>2213.71</v>
      </c>
      <c r="G4152" s="802">
        <v>2213.71</v>
      </c>
      <c r="H4152" t="b">
        <f t="shared" si="129"/>
        <v>1</v>
      </c>
    </row>
    <row r="4153" spans="1:8" ht="30" x14ac:dyDescent="0.25">
      <c r="A4153" s="4">
        <v>7175</v>
      </c>
      <c r="B4153" s="8" t="s">
        <v>23163</v>
      </c>
      <c r="C4153" s="4" t="s">
        <v>18997</v>
      </c>
      <c r="D4153" s="11">
        <f t="shared" si="128"/>
        <v>2.5</v>
      </c>
      <c r="F4153" s="803">
        <v>2.5</v>
      </c>
      <c r="G4153" s="803">
        <v>2.5</v>
      </c>
      <c r="H4153" t="b">
        <f t="shared" si="129"/>
        <v>1</v>
      </c>
    </row>
    <row r="4154" spans="1:8" x14ac:dyDescent="0.25">
      <c r="A4154" s="6">
        <v>40741</v>
      </c>
      <c r="B4154" s="9" t="s">
        <v>23164</v>
      </c>
      <c r="C4154" s="6" t="s">
        <v>18997</v>
      </c>
      <c r="D4154" s="11">
        <f t="shared" si="128"/>
        <v>3.45</v>
      </c>
      <c r="F4154" s="802">
        <v>3.45</v>
      </c>
      <c r="G4154" s="802">
        <v>3.45</v>
      </c>
      <c r="H4154" t="b">
        <f t="shared" si="129"/>
        <v>1</v>
      </c>
    </row>
    <row r="4155" spans="1:8" x14ac:dyDescent="0.25">
      <c r="A4155" s="4">
        <v>7184</v>
      </c>
      <c r="B4155" s="8" t="s">
        <v>23165</v>
      </c>
      <c r="C4155" s="4" t="s">
        <v>19398</v>
      </c>
      <c r="D4155" s="11">
        <f t="shared" si="128"/>
        <v>52.54</v>
      </c>
      <c r="F4155" s="803">
        <v>52.54</v>
      </c>
      <c r="G4155" s="803">
        <v>52.54</v>
      </c>
      <c r="H4155" t="b">
        <f t="shared" si="129"/>
        <v>1</v>
      </c>
    </row>
    <row r="4156" spans="1:8" x14ac:dyDescent="0.25">
      <c r="A4156" s="6">
        <v>34458</v>
      </c>
      <c r="B4156" s="9" t="s">
        <v>23166</v>
      </c>
      <c r="C4156" s="6" t="s">
        <v>18997</v>
      </c>
      <c r="D4156" s="11">
        <f t="shared" si="128"/>
        <v>153.68</v>
      </c>
      <c r="F4156" s="802">
        <v>153.68</v>
      </c>
      <c r="G4156" s="802">
        <v>153.68</v>
      </c>
      <c r="H4156" t="b">
        <f t="shared" si="129"/>
        <v>1</v>
      </c>
    </row>
    <row r="4157" spans="1:8" x14ac:dyDescent="0.25">
      <c r="A4157" s="4">
        <v>34464</v>
      </c>
      <c r="B4157" s="8" t="s">
        <v>23167</v>
      </c>
      <c r="C4157" s="4" t="s">
        <v>18997</v>
      </c>
      <c r="D4157" s="11">
        <f t="shared" si="128"/>
        <v>228.76</v>
      </c>
      <c r="F4157" s="803">
        <v>228.76</v>
      </c>
      <c r="G4157" s="803">
        <v>228.76</v>
      </c>
      <c r="H4157" t="b">
        <f t="shared" si="129"/>
        <v>1</v>
      </c>
    </row>
    <row r="4158" spans="1:8" x14ac:dyDescent="0.25">
      <c r="A4158" s="6">
        <v>34468</v>
      </c>
      <c r="B4158" s="9" t="s">
        <v>23168</v>
      </c>
      <c r="C4158" s="6" t="s">
        <v>18997</v>
      </c>
      <c r="D4158" s="11">
        <f t="shared" si="128"/>
        <v>288.41000000000003</v>
      </c>
      <c r="F4158" s="802">
        <v>288.41000000000003</v>
      </c>
      <c r="G4158" s="802">
        <v>288.41000000000003</v>
      </c>
      <c r="H4158" t="b">
        <f t="shared" si="129"/>
        <v>1</v>
      </c>
    </row>
    <row r="4159" spans="1:8" x14ac:dyDescent="0.25">
      <c r="A4159" s="4">
        <v>34473</v>
      </c>
      <c r="B4159" s="8" t="s">
        <v>23169</v>
      </c>
      <c r="C4159" s="4" t="s">
        <v>18997</v>
      </c>
      <c r="D4159" s="11">
        <f t="shared" si="128"/>
        <v>174.95</v>
      </c>
      <c r="F4159" s="803">
        <v>174.95</v>
      </c>
      <c r="G4159" s="803">
        <v>174.95</v>
      </c>
      <c r="H4159" t="b">
        <f t="shared" si="129"/>
        <v>1</v>
      </c>
    </row>
    <row r="4160" spans="1:8" x14ac:dyDescent="0.25">
      <c r="A4160" s="6">
        <v>34480</v>
      </c>
      <c r="B4160" s="9" t="s">
        <v>23170</v>
      </c>
      <c r="C4160" s="6" t="s">
        <v>18997</v>
      </c>
      <c r="D4160" s="11">
        <f t="shared" si="128"/>
        <v>323.32</v>
      </c>
      <c r="F4160" s="802">
        <v>323.32</v>
      </c>
      <c r="G4160" s="802">
        <v>323.32</v>
      </c>
      <c r="H4160" t="b">
        <f t="shared" si="129"/>
        <v>1</v>
      </c>
    </row>
    <row r="4161" spans="1:8" x14ac:dyDescent="0.25">
      <c r="A4161" s="4">
        <v>34486</v>
      </c>
      <c r="B4161" s="8" t="s">
        <v>23171</v>
      </c>
      <c r="C4161" s="4" t="s">
        <v>18997</v>
      </c>
      <c r="D4161" s="11">
        <f t="shared" si="128"/>
        <v>382.8</v>
      </c>
      <c r="F4161" s="803">
        <v>382.8</v>
      </c>
      <c r="G4161" s="803">
        <v>382.8</v>
      </c>
      <c r="H4161" t="b">
        <f t="shared" si="129"/>
        <v>1</v>
      </c>
    </row>
    <row r="4162" spans="1:8" x14ac:dyDescent="0.25">
      <c r="A4162" s="6">
        <v>7190</v>
      </c>
      <c r="B4162" s="9" t="s">
        <v>23172</v>
      </c>
      <c r="C4162" s="6" t="s">
        <v>18997</v>
      </c>
      <c r="D4162" s="11">
        <f t="shared" si="128"/>
        <v>12.78</v>
      </c>
      <c r="F4162" s="802">
        <v>12.78</v>
      </c>
      <c r="G4162" s="802">
        <v>12.78</v>
      </c>
      <c r="H4162" t="b">
        <f t="shared" si="129"/>
        <v>1</v>
      </c>
    </row>
    <row r="4163" spans="1:8" x14ac:dyDescent="0.25">
      <c r="A4163" s="4">
        <v>34417</v>
      </c>
      <c r="B4163" s="8" t="s">
        <v>23173</v>
      </c>
      <c r="C4163" s="4" t="s">
        <v>18997</v>
      </c>
      <c r="D4163" s="11">
        <f t="shared" ref="D4163:D4226" si="130">IF($J$2=$F$1,F4163,G4163)</f>
        <v>20.45</v>
      </c>
      <c r="F4163" s="803">
        <v>20.45</v>
      </c>
      <c r="G4163" s="803">
        <v>20.45</v>
      </c>
      <c r="H4163" t="b">
        <f t="shared" ref="H4163:H4226" si="131">F4163=G4163</f>
        <v>1</v>
      </c>
    </row>
    <row r="4164" spans="1:8" x14ac:dyDescent="0.25">
      <c r="A4164" s="6">
        <v>7213</v>
      </c>
      <c r="B4164" s="9" t="s">
        <v>23174</v>
      </c>
      <c r="C4164" s="6" t="s">
        <v>19398</v>
      </c>
      <c r="D4164" s="11">
        <f t="shared" si="130"/>
        <v>18.760000000000002</v>
      </c>
      <c r="F4164" s="802">
        <v>18.760000000000002</v>
      </c>
      <c r="G4164" s="802">
        <v>18.760000000000002</v>
      </c>
      <c r="H4164" t="b">
        <f t="shared" si="131"/>
        <v>1</v>
      </c>
    </row>
    <row r="4165" spans="1:8" x14ac:dyDescent="0.25">
      <c r="A4165" s="4">
        <v>7195</v>
      </c>
      <c r="B4165" s="8" t="s">
        <v>23175</v>
      </c>
      <c r="C4165" s="4" t="s">
        <v>18997</v>
      </c>
      <c r="D4165" s="11">
        <f t="shared" si="130"/>
        <v>55.07</v>
      </c>
      <c r="F4165" s="803">
        <v>55.07</v>
      </c>
      <c r="G4165" s="803">
        <v>55.07</v>
      </c>
      <c r="H4165" t="b">
        <f t="shared" si="131"/>
        <v>1</v>
      </c>
    </row>
    <row r="4166" spans="1:8" x14ac:dyDescent="0.25">
      <c r="A4166" s="6">
        <v>7186</v>
      </c>
      <c r="B4166" s="9" t="s">
        <v>23176</v>
      </c>
      <c r="C4166" s="6" t="s">
        <v>18997</v>
      </c>
      <c r="D4166" s="11">
        <f t="shared" si="130"/>
        <v>59.99</v>
      </c>
      <c r="F4166" s="802">
        <v>59.99</v>
      </c>
      <c r="G4166" s="802">
        <v>59.99</v>
      </c>
      <c r="H4166" t="b">
        <f t="shared" si="131"/>
        <v>1</v>
      </c>
    </row>
    <row r="4167" spans="1:8" x14ac:dyDescent="0.25">
      <c r="A4167" s="4">
        <v>7194</v>
      </c>
      <c r="B4167" s="8" t="s">
        <v>23177</v>
      </c>
      <c r="C4167" s="4" t="s">
        <v>19398</v>
      </c>
      <c r="D4167" s="11">
        <f t="shared" si="130"/>
        <v>27.66</v>
      </c>
      <c r="F4167" s="803">
        <v>27.66</v>
      </c>
      <c r="G4167" s="803">
        <v>27.66</v>
      </c>
      <c r="H4167" t="b">
        <f t="shared" si="131"/>
        <v>1</v>
      </c>
    </row>
    <row r="4168" spans="1:8" x14ac:dyDescent="0.25">
      <c r="A4168" s="6">
        <v>7197</v>
      </c>
      <c r="B4168" s="9" t="s">
        <v>23178</v>
      </c>
      <c r="C4168" s="6" t="s">
        <v>18997</v>
      </c>
      <c r="D4168" s="11">
        <f t="shared" si="130"/>
        <v>116.74</v>
      </c>
      <c r="F4168" s="802">
        <v>116.74</v>
      </c>
      <c r="G4168" s="802">
        <v>116.74</v>
      </c>
      <c r="H4168" t="b">
        <f t="shared" si="131"/>
        <v>1</v>
      </c>
    </row>
    <row r="4169" spans="1:8" x14ac:dyDescent="0.25">
      <c r="A4169" s="4">
        <v>7192</v>
      </c>
      <c r="B4169" s="8" t="s">
        <v>23179</v>
      </c>
      <c r="C4169" s="4" t="s">
        <v>18997</v>
      </c>
      <c r="D4169" s="11">
        <f t="shared" si="130"/>
        <v>104.59</v>
      </c>
      <c r="F4169" s="803">
        <v>104.59</v>
      </c>
      <c r="G4169" s="803">
        <v>104.59</v>
      </c>
      <c r="H4169" t="b">
        <f t="shared" si="131"/>
        <v>1</v>
      </c>
    </row>
    <row r="4170" spans="1:8" x14ac:dyDescent="0.25">
      <c r="A4170" s="6">
        <v>7193</v>
      </c>
      <c r="B4170" s="9" t="s">
        <v>23180</v>
      </c>
      <c r="C4170" s="6" t="s">
        <v>18997</v>
      </c>
      <c r="D4170" s="11">
        <f t="shared" si="130"/>
        <v>117.75</v>
      </c>
      <c r="F4170" s="802">
        <v>117.75</v>
      </c>
      <c r="G4170" s="802">
        <v>117.75</v>
      </c>
      <c r="H4170" t="b">
        <f t="shared" si="131"/>
        <v>1</v>
      </c>
    </row>
    <row r="4171" spans="1:8" x14ac:dyDescent="0.25">
      <c r="A4171" s="4">
        <v>7189</v>
      </c>
      <c r="B4171" s="8" t="s">
        <v>23181</v>
      </c>
      <c r="C4171" s="4" t="s">
        <v>18997</v>
      </c>
      <c r="D4171" s="11">
        <f t="shared" si="130"/>
        <v>136.84</v>
      </c>
      <c r="F4171" s="803">
        <v>136.84</v>
      </c>
      <c r="G4171" s="803">
        <v>136.84</v>
      </c>
      <c r="H4171" t="b">
        <f t="shared" si="131"/>
        <v>1</v>
      </c>
    </row>
    <row r="4172" spans="1:8" x14ac:dyDescent="0.25">
      <c r="A4172" s="6">
        <v>34402</v>
      </c>
      <c r="B4172" s="9" t="s">
        <v>23182</v>
      </c>
      <c r="C4172" s="6" t="s">
        <v>18997</v>
      </c>
      <c r="D4172" s="11">
        <f t="shared" si="130"/>
        <v>193.19</v>
      </c>
      <c r="F4172" s="802">
        <v>193.19</v>
      </c>
      <c r="G4172" s="802">
        <v>193.19</v>
      </c>
      <c r="H4172" t="b">
        <f t="shared" si="131"/>
        <v>1</v>
      </c>
    </row>
    <row r="4173" spans="1:8" x14ac:dyDescent="0.25">
      <c r="A4173" s="4">
        <v>7245</v>
      </c>
      <c r="B4173" s="8" t="s">
        <v>23183</v>
      </c>
      <c r="C4173" s="4" t="s">
        <v>18997</v>
      </c>
      <c r="D4173" s="11">
        <f t="shared" si="130"/>
        <v>55.87</v>
      </c>
      <c r="F4173" s="803">
        <v>55.87</v>
      </c>
      <c r="G4173" s="803">
        <v>55.87</v>
      </c>
      <c r="H4173" t="b">
        <f t="shared" si="131"/>
        <v>1</v>
      </c>
    </row>
    <row r="4174" spans="1:8" x14ac:dyDescent="0.25">
      <c r="A4174" s="6">
        <v>34425</v>
      </c>
      <c r="B4174" s="9" t="s">
        <v>23184</v>
      </c>
      <c r="C4174" s="6" t="s">
        <v>18997</v>
      </c>
      <c r="D4174" s="11">
        <f t="shared" si="130"/>
        <v>124.1</v>
      </c>
      <c r="F4174" s="802">
        <v>124.1</v>
      </c>
      <c r="G4174" s="802">
        <v>124.1</v>
      </c>
      <c r="H4174" t="b">
        <f t="shared" si="131"/>
        <v>1</v>
      </c>
    </row>
    <row r="4175" spans="1:8" x14ac:dyDescent="0.25">
      <c r="A4175" s="4">
        <v>7223</v>
      </c>
      <c r="B4175" s="8" t="s">
        <v>23185</v>
      </c>
      <c r="C4175" s="4" t="s">
        <v>18997</v>
      </c>
      <c r="D4175" s="11">
        <f t="shared" si="130"/>
        <v>138.30000000000001</v>
      </c>
      <c r="F4175" s="803">
        <v>138.30000000000001</v>
      </c>
      <c r="G4175" s="803">
        <v>138.30000000000001</v>
      </c>
      <c r="H4175" t="b">
        <f t="shared" si="131"/>
        <v>1</v>
      </c>
    </row>
    <row r="4176" spans="1:8" x14ac:dyDescent="0.25">
      <c r="A4176" s="6">
        <v>7234</v>
      </c>
      <c r="B4176" s="9" t="s">
        <v>23186</v>
      </c>
      <c r="C4176" s="6" t="s">
        <v>18997</v>
      </c>
      <c r="D4176" s="11">
        <f t="shared" si="130"/>
        <v>208.7</v>
      </c>
      <c r="F4176" s="802">
        <v>208.7</v>
      </c>
      <c r="G4176" s="802">
        <v>208.7</v>
      </c>
      <c r="H4176" t="b">
        <f t="shared" si="131"/>
        <v>1</v>
      </c>
    </row>
    <row r="4177" spans="1:8" x14ac:dyDescent="0.25">
      <c r="A4177" s="4">
        <v>7224</v>
      </c>
      <c r="B4177" s="8" t="s">
        <v>23187</v>
      </c>
      <c r="C4177" s="4" t="s">
        <v>18997</v>
      </c>
      <c r="D4177" s="11">
        <f t="shared" si="130"/>
        <v>254.25</v>
      </c>
      <c r="F4177" s="803">
        <v>254.25</v>
      </c>
      <c r="G4177" s="803">
        <v>254.25</v>
      </c>
      <c r="H4177" t="b">
        <f t="shared" si="131"/>
        <v>1</v>
      </c>
    </row>
    <row r="4178" spans="1:8" x14ac:dyDescent="0.25">
      <c r="A4178" s="6">
        <v>7225</v>
      </c>
      <c r="B4178" s="9" t="s">
        <v>23188</v>
      </c>
      <c r="C4178" s="6" t="s">
        <v>18997</v>
      </c>
      <c r="D4178" s="11">
        <f t="shared" si="130"/>
        <v>272.62</v>
      </c>
      <c r="F4178" s="802">
        <v>272.62</v>
      </c>
      <c r="G4178" s="802">
        <v>272.62</v>
      </c>
      <c r="H4178" t="b">
        <f t="shared" si="131"/>
        <v>1</v>
      </c>
    </row>
    <row r="4179" spans="1:8" x14ac:dyDescent="0.25">
      <c r="A4179" s="4">
        <v>7226</v>
      </c>
      <c r="B4179" s="8" t="s">
        <v>23189</v>
      </c>
      <c r="C4179" s="4" t="s">
        <v>18997</v>
      </c>
      <c r="D4179" s="11">
        <f t="shared" si="130"/>
        <v>290.92</v>
      </c>
      <c r="F4179" s="803">
        <v>290.92</v>
      </c>
      <c r="G4179" s="803">
        <v>290.92</v>
      </c>
      <c r="H4179" t="b">
        <f t="shared" si="131"/>
        <v>1</v>
      </c>
    </row>
    <row r="4180" spans="1:8" x14ac:dyDescent="0.25">
      <c r="A4180" s="6">
        <v>7227</v>
      </c>
      <c r="B4180" s="9" t="s">
        <v>23190</v>
      </c>
      <c r="C4180" s="6" t="s">
        <v>18997</v>
      </c>
      <c r="D4180" s="11">
        <f t="shared" si="130"/>
        <v>331.15</v>
      </c>
      <c r="F4180" s="802">
        <v>331.15</v>
      </c>
      <c r="G4180" s="802">
        <v>331.15</v>
      </c>
      <c r="H4180" t="b">
        <f t="shared" si="131"/>
        <v>1</v>
      </c>
    </row>
    <row r="4181" spans="1:8" x14ac:dyDescent="0.25">
      <c r="A4181" s="4">
        <v>7212</v>
      </c>
      <c r="B4181" s="8" t="s">
        <v>23191</v>
      </c>
      <c r="C4181" s="4" t="s">
        <v>18997</v>
      </c>
      <c r="D4181" s="11">
        <f t="shared" si="130"/>
        <v>363.85</v>
      </c>
      <c r="F4181" s="803">
        <v>363.85</v>
      </c>
      <c r="G4181" s="803">
        <v>363.85</v>
      </c>
      <c r="H4181" t="b">
        <f t="shared" si="131"/>
        <v>1</v>
      </c>
    </row>
    <row r="4182" spans="1:8" x14ac:dyDescent="0.25">
      <c r="A4182" s="6">
        <v>7229</v>
      </c>
      <c r="B4182" s="9" t="s">
        <v>23192</v>
      </c>
      <c r="C4182" s="6" t="s">
        <v>18997</v>
      </c>
      <c r="D4182" s="11">
        <f t="shared" si="130"/>
        <v>230.63</v>
      </c>
      <c r="F4182" s="802">
        <v>230.63</v>
      </c>
      <c r="G4182" s="802">
        <v>230.63</v>
      </c>
      <c r="H4182" t="b">
        <f t="shared" si="131"/>
        <v>1</v>
      </c>
    </row>
    <row r="4183" spans="1:8" x14ac:dyDescent="0.25">
      <c r="A4183" s="4">
        <v>7230</v>
      </c>
      <c r="B4183" s="8" t="s">
        <v>23193</v>
      </c>
      <c r="C4183" s="4" t="s">
        <v>18997</v>
      </c>
      <c r="D4183" s="11">
        <f t="shared" si="130"/>
        <v>383.96</v>
      </c>
      <c r="F4183" s="803">
        <v>383.96</v>
      </c>
      <c r="G4183" s="803">
        <v>383.96</v>
      </c>
      <c r="H4183" t="b">
        <f t="shared" si="131"/>
        <v>1</v>
      </c>
    </row>
    <row r="4184" spans="1:8" x14ac:dyDescent="0.25">
      <c r="A4184" s="6">
        <v>7231</v>
      </c>
      <c r="B4184" s="9" t="s">
        <v>23194</v>
      </c>
      <c r="C4184" s="6" t="s">
        <v>18997</v>
      </c>
      <c r="D4184" s="11">
        <f t="shared" si="130"/>
        <v>544.67999999999995</v>
      </c>
      <c r="F4184" s="802">
        <v>544.67999999999995</v>
      </c>
      <c r="G4184" s="802">
        <v>544.67999999999995</v>
      </c>
      <c r="H4184" t="b">
        <f t="shared" si="131"/>
        <v>1</v>
      </c>
    </row>
    <row r="4185" spans="1:8" x14ac:dyDescent="0.25">
      <c r="A4185" s="4">
        <v>7220</v>
      </c>
      <c r="B4185" s="8" t="s">
        <v>23195</v>
      </c>
      <c r="C4185" s="4" t="s">
        <v>18997</v>
      </c>
      <c r="D4185" s="11">
        <f t="shared" si="130"/>
        <v>672.35</v>
      </c>
      <c r="F4185" s="803">
        <v>672.35</v>
      </c>
      <c r="G4185" s="803">
        <v>672.35</v>
      </c>
      <c r="H4185" t="b">
        <f t="shared" si="131"/>
        <v>1</v>
      </c>
    </row>
    <row r="4186" spans="1:8" x14ac:dyDescent="0.25">
      <c r="A4186" s="6">
        <v>34447</v>
      </c>
      <c r="B4186" s="9" t="s">
        <v>23196</v>
      </c>
      <c r="C4186" s="6" t="s">
        <v>18997</v>
      </c>
      <c r="D4186" s="11">
        <f t="shared" si="130"/>
        <v>751.78</v>
      </c>
      <c r="F4186" s="802">
        <v>751.78</v>
      </c>
      <c r="G4186" s="802">
        <v>751.78</v>
      </c>
      <c r="H4186" t="b">
        <f t="shared" si="131"/>
        <v>1</v>
      </c>
    </row>
    <row r="4187" spans="1:8" x14ac:dyDescent="0.25">
      <c r="A4187" s="4">
        <v>7233</v>
      </c>
      <c r="B4187" s="8" t="s">
        <v>23197</v>
      </c>
      <c r="C4187" s="4" t="s">
        <v>18997</v>
      </c>
      <c r="D4187" s="11">
        <f t="shared" si="130"/>
        <v>862.42</v>
      </c>
      <c r="F4187" s="803">
        <v>862.42</v>
      </c>
      <c r="G4187" s="803">
        <v>862.42</v>
      </c>
      <c r="H4187" t="b">
        <f t="shared" si="131"/>
        <v>1</v>
      </c>
    </row>
    <row r="4188" spans="1:8" ht="45" x14ac:dyDescent="0.25">
      <c r="A4188" s="6">
        <v>40740</v>
      </c>
      <c r="B4188" s="9" t="s">
        <v>23198</v>
      </c>
      <c r="C4188" s="6" t="s">
        <v>19398</v>
      </c>
      <c r="D4188" s="11">
        <f t="shared" si="130"/>
        <v>144.61000000000001</v>
      </c>
      <c r="F4188" s="802">
        <v>144.61000000000001</v>
      </c>
      <c r="G4188" s="802">
        <v>144.61000000000001</v>
      </c>
      <c r="H4188" t="b">
        <f t="shared" si="131"/>
        <v>1</v>
      </c>
    </row>
    <row r="4189" spans="1:8" ht="30" x14ac:dyDescent="0.25">
      <c r="A4189" s="4">
        <v>25007</v>
      </c>
      <c r="B4189" s="8" t="s">
        <v>23199</v>
      </c>
      <c r="C4189" s="4" t="s">
        <v>19398</v>
      </c>
      <c r="D4189" s="11">
        <f t="shared" si="130"/>
        <v>41.38</v>
      </c>
      <c r="F4189" s="803">
        <v>41.38</v>
      </c>
      <c r="G4189" s="803">
        <v>41.38</v>
      </c>
      <c r="H4189" t="b">
        <f t="shared" si="131"/>
        <v>1</v>
      </c>
    </row>
    <row r="4190" spans="1:8" ht="45" x14ac:dyDescent="0.25">
      <c r="A4190" s="6">
        <v>43071</v>
      </c>
      <c r="B4190" s="9" t="s">
        <v>23200</v>
      </c>
      <c r="C4190" s="6" t="s">
        <v>19398</v>
      </c>
      <c r="D4190" s="11">
        <f t="shared" si="130"/>
        <v>162.83000000000001</v>
      </c>
      <c r="F4190" s="802">
        <v>162.83000000000001</v>
      </c>
      <c r="G4190" s="802">
        <v>162.83000000000001</v>
      </c>
      <c r="H4190" t="b">
        <f t="shared" si="131"/>
        <v>1</v>
      </c>
    </row>
    <row r="4191" spans="1:8" ht="45" x14ac:dyDescent="0.25">
      <c r="A4191" s="4">
        <v>39520</v>
      </c>
      <c r="B4191" s="8" t="s">
        <v>23201</v>
      </c>
      <c r="C4191" s="4" t="s">
        <v>19398</v>
      </c>
      <c r="D4191" s="11">
        <f t="shared" si="130"/>
        <v>132.84</v>
      </c>
      <c r="F4191" s="803">
        <v>132.84</v>
      </c>
      <c r="G4191" s="803">
        <v>132.84</v>
      </c>
      <c r="H4191" t="b">
        <f t="shared" si="131"/>
        <v>1</v>
      </c>
    </row>
    <row r="4192" spans="1:8" ht="45" x14ac:dyDescent="0.25">
      <c r="A4192" s="6">
        <v>39521</v>
      </c>
      <c r="B4192" s="9" t="s">
        <v>23202</v>
      </c>
      <c r="C4192" s="6" t="s">
        <v>19398</v>
      </c>
      <c r="D4192" s="11">
        <f t="shared" si="130"/>
        <v>137.18</v>
      </c>
      <c r="F4192" s="802">
        <v>137.18</v>
      </c>
      <c r="G4192" s="802">
        <v>137.18</v>
      </c>
      <c r="H4192" t="b">
        <f t="shared" si="131"/>
        <v>1</v>
      </c>
    </row>
    <row r="4193" spans="1:8" ht="45" x14ac:dyDescent="0.25">
      <c r="A4193" s="4">
        <v>39522</v>
      </c>
      <c r="B4193" s="8" t="s">
        <v>23203</v>
      </c>
      <c r="C4193" s="4" t="s">
        <v>19398</v>
      </c>
      <c r="D4193" s="11">
        <f t="shared" si="130"/>
        <v>141.66</v>
      </c>
      <c r="F4193" s="803">
        <v>141.66</v>
      </c>
      <c r="G4193" s="803">
        <v>141.66</v>
      </c>
      <c r="H4193" t="b">
        <f t="shared" si="131"/>
        <v>1</v>
      </c>
    </row>
    <row r="4194" spans="1:8" ht="30" x14ac:dyDescent="0.25">
      <c r="A4194" s="6">
        <v>7243</v>
      </c>
      <c r="B4194" s="9" t="s">
        <v>23204</v>
      </c>
      <c r="C4194" s="6" t="s">
        <v>19398</v>
      </c>
      <c r="D4194" s="11">
        <f t="shared" si="130"/>
        <v>43.24</v>
      </c>
      <c r="F4194" s="802">
        <v>43.24</v>
      </c>
      <c r="G4194" s="802">
        <v>43.24</v>
      </c>
      <c r="H4194" t="b">
        <f t="shared" si="131"/>
        <v>1</v>
      </c>
    </row>
    <row r="4195" spans="1:8" ht="30" x14ac:dyDescent="0.25">
      <c r="A4195" s="4">
        <v>11067</v>
      </c>
      <c r="B4195" s="8" t="s">
        <v>23205</v>
      </c>
      <c r="C4195" s="4" t="s">
        <v>18997</v>
      </c>
      <c r="D4195" s="11">
        <f t="shared" si="130"/>
        <v>327.2</v>
      </c>
      <c r="F4195" s="803">
        <v>327.2</v>
      </c>
      <c r="G4195" s="803">
        <v>327.2</v>
      </c>
      <c r="H4195" t="b">
        <f t="shared" si="131"/>
        <v>1</v>
      </c>
    </row>
    <row r="4196" spans="1:8" ht="30" x14ac:dyDescent="0.25">
      <c r="A4196" s="6">
        <v>11068</v>
      </c>
      <c r="B4196" s="9" t="s">
        <v>23206</v>
      </c>
      <c r="C4196" s="6" t="s">
        <v>18997</v>
      </c>
      <c r="D4196" s="11">
        <f t="shared" si="130"/>
        <v>413.36</v>
      </c>
      <c r="F4196" s="802">
        <v>413.36</v>
      </c>
      <c r="G4196" s="802">
        <v>413.36</v>
      </c>
      <c r="H4196" t="b">
        <f t="shared" si="131"/>
        <v>1</v>
      </c>
    </row>
    <row r="4197" spans="1:8" x14ac:dyDescent="0.25">
      <c r="A4197" s="4">
        <v>7246</v>
      </c>
      <c r="B4197" s="8" t="s">
        <v>23207</v>
      </c>
      <c r="C4197" s="4" t="s">
        <v>18997</v>
      </c>
      <c r="D4197" s="11">
        <f t="shared" si="130"/>
        <v>61.69</v>
      </c>
      <c r="F4197" s="803">
        <v>61.69</v>
      </c>
      <c r="G4197" s="803">
        <v>61.69</v>
      </c>
      <c r="H4197" t="b">
        <f t="shared" si="131"/>
        <v>1</v>
      </c>
    </row>
    <row r="4198" spans="1:8" x14ac:dyDescent="0.25">
      <c r="A4198" s="6">
        <v>41097</v>
      </c>
      <c r="B4198" s="9" t="s">
        <v>23208</v>
      </c>
      <c r="C4198" s="6" t="s">
        <v>19145</v>
      </c>
      <c r="D4198" s="11">
        <f t="shared" si="130"/>
        <v>3440.93</v>
      </c>
      <c r="F4198" s="802">
        <v>2984.29</v>
      </c>
      <c r="G4198" s="802">
        <v>3440.93</v>
      </c>
      <c r="H4198" t="b">
        <f t="shared" si="131"/>
        <v>0</v>
      </c>
    </row>
    <row r="4199" spans="1:8" x14ac:dyDescent="0.25">
      <c r="A4199" s="4">
        <v>12869</v>
      </c>
      <c r="B4199" s="8" t="s">
        <v>23209</v>
      </c>
      <c r="C4199" s="4" t="s">
        <v>19143</v>
      </c>
      <c r="D4199" s="11">
        <f t="shared" si="130"/>
        <v>19.54</v>
      </c>
      <c r="F4199" s="803">
        <v>16.97</v>
      </c>
      <c r="G4199" s="803">
        <v>19.54</v>
      </c>
      <c r="H4199" t="b">
        <f t="shared" si="131"/>
        <v>0</v>
      </c>
    </row>
    <row r="4200" spans="1:8" x14ac:dyDescent="0.25">
      <c r="A4200" s="6">
        <v>1574</v>
      </c>
      <c r="B4200" s="9" t="s">
        <v>23210</v>
      </c>
      <c r="C4200" s="6" t="s">
        <v>18997</v>
      </c>
      <c r="D4200" s="11">
        <f t="shared" si="130"/>
        <v>2.15</v>
      </c>
      <c r="F4200" s="802">
        <v>2.15</v>
      </c>
      <c r="G4200" s="802">
        <v>2.15</v>
      </c>
      <c r="H4200" t="b">
        <f t="shared" si="131"/>
        <v>1</v>
      </c>
    </row>
    <row r="4201" spans="1:8" ht="30" x14ac:dyDescent="0.25">
      <c r="A4201" s="4">
        <v>1581</v>
      </c>
      <c r="B4201" s="8" t="s">
        <v>23211</v>
      </c>
      <c r="C4201" s="4" t="s">
        <v>18997</v>
      </c>
      <c r="D4201" s="11">
        <f t="shared" si="130"/>
        <v>14.94</v>
      </c>
      <c r="F4201" s="803">
        <v>14.94</v>
      </c>
      <c r="G4201" s="803">
        <v>14.94</v>
      </c>
      <c r="H4201" t="b">
        <f t="shared" si="131"/>
        <v>1</v>
      </c>
    </row>
    <row r="4202" spans="1:8" x14ac:dyDescent="0.25">
      <c r="A4202" s="6">
        <v>1575</v>
      </c>
      <c r="B4202" s="9" t="s">
        <v>23212</v>
      </c>
      <c r="C4202" s="6" t="s">
        <v>18997</v>
      </c>
      <c r="D4202" s="11">
        <f t="shared" si="130"/>
        <v>2.56</v>
      </c>
      <c r="F4202" s="802">
        <v>2.56</v>
      </c>
      <c r="G4202" s="802">
        <v>2.56</v>
      </c>
      <c r="H4202" t="b">
        <f t="shared" si="131"/>
        <v>1</v>
      </c>
    </row>
    <row r="4203" spans="1:8" x14ac:dyDescent="0.25">
      <c r="A4203" s="4">
        <v>1570</v>
      </c>
      <c r="B4203" s="8" t="s">
        <v>23213</v>
      </c>
      <c r="C4203" s="4" t="s">
        <v>18997</v>
      </c>
      <c r="D4203" s="11">
        <f t="shared" si="130"/>
        <v>1.28</v>
      </c>
      <c r="F4203" s="803">
        <v>1.28</v>
      </c>
      <c r="G4203" s="803">
        <v>1.28</v>
      </c>
      <c r="H4203" t="b">
        <f t="shared" si="131"/>
        <v>1</v>
      </c>
    </row>
    <row r="4204" spans="1:8" x14ac:dyDescent="0.25">
      <c r="A4204" s="6">
        <v>1576</v>
      </c>
      <c r="B4204" s="9" t="s">
        <v>23214</v>
      </c>
      <c r="C4204" s="6" t="s">
        <v>18997</v>
      </c>
      <c r="D4204" s="11">
        <f t="shared" si="130"/>
        <v>3.54</v>
      </c>
      <c r="F4204" s="802">
        <v>3.54</v>
      </c>
      <c r="G4204" s="802">
        <v>3.54</v>
      </c>
      <c r="H4204" t="b">
        <f t="shared" si="131"/>
        <v>1</v>
      </c>
    </row>
    <row r="4205" spans="1:8" x14ac:dyDescent="0.25">
      <c r="A4205" s="4">
        <v>1577</v>
      </c>
      <c r="B4205" s="8" t="s">
        <v>23215</v>
      </c>
      <c r="C4205" s="4" t="s">
        <v>18997</v>
      </c>
      <c r="D4205" s="11">
        <f t="shared" si="130"/>
        <v>3.99</v>
      </c>
      <c r="F4205" s="803">
        <v>3.99</v>
      </c>
      <c r="G4205" s="803">
        <v>3.99</v>
      </c>
      <c r="H4205" t="b">
        <f t="shared" si="131"/>
        <v>1</v>
      </c>
    </row>
    <row r="4206" spans="1:8" x14ac:dyDescent="0.25">
      <c r="A4206" s="6">
        <v>1571</v>
      </c>
      <c r="B4206" s="9" t="s">
        <v>23216</v>
      </c>
      <c r="C4206" s="6" t="s">
        <v>18997</v>
      </c>
      <c r="D4206" s="11">
        <f t="shared" si="130"/>
        <v>1.67</v>
      </c>
      <c r="F4206" s="802">
        <v>1.67</v>
      </c>
      <c r="G4206" s="802">
        <v>1.67</v>
      </c>
      <c r="H4206" t="b">
        <f t="shared" si="131"/>
        <v>1</v>
      </c>
    </row>
    <row r="4207" spans="1:8" x14ac:dyDescent="0.25">
      <c r="A4207" s="4">
        <v>1578</v>
      </c>
      <c r="B4207" s="8" t="s">
        <v>23217</v>
      </c>
      <c r="C4207" s="4" t="s">
        <v>18997</v>
      </c>
      <c r="D4207" s="11">
        <f t="shared" si="130"/>
        <v>6.92</v>
      </c>
      <c r="F4207" s="803">
        <v>6.92</v>
      </c>
      <c r="G4207" s="803">
        <v>6.92</v>
      </c>
      <c r="H4207" t="b">
        <f t="shared" si="131"/>
        <v>1</v>
      </c>
    </row>
    <row r="4208" spans="1:8" x14ac:dyDescent="0.25">
      <c r="A4208" s="6">
        <v>1573</v>
      </c>
      <c r="B4208" s="9" t="s">
        <v>23218</v>
      </c>
      <c r="C4208" s="6" t="s">
        <v>18997</v>
      </c>
      <c r="D4208" s="11">
        <f t="shared" si="130"/>
        <v>1.99</v>
      </c>
      <c r="F4208" s="802">
        <v>1.99</v>
      </c>
      <c r="G4208" s="802">
        <v>1.99</v>
      </c>
      <c r="H4208" t="b">
        <f t="shared" si="131"/>
        <v>1</v>
      </c>
    </row>
    <row r="4209" spans="1:8" ht="30" x14ac:dyDescent="0.25">
      <c r="A4209" s="4">
        <v>1579</v>
      </c>
      <c r="B4209" s="8" t="s">
        <v>23219</v>
      </c>
      <c r="C4209" s="4" t="s">
        <v>18997</v>
      </c>
      <c r="D4209" s="11">
        <f t="shared" si="130"/>
        <v>8.6300000000000008</v>
      </c>
      <c r="F4209" s="803">
        <v>8.6300000000000008</v>
      </c>
      <c r="G4209" s="803">
        <v>8.6300000000000008</v>
      </c>
      <c r="H4209" t="b">
        <f t="shared" si="131"/>
        <v>1</v>
      </c>
    </row>
    <row r="4210" spans="1:8" ht="30" x14ac:dyDescent="0.25">
      <c r="A4210" s="6">
        <v>1580</v>
      </c>
      <c r="B4210" s="9" t="s">
        <v>23220</v>
      </c>
      <c r="C4210" s="6" t="s">
        <v>18997</v>
      </c>
      <c r="D4210" s="11">
        <f t="shared" si="130"/>
        <v>10.63</v>
      </c>
      <c r="F4210" s="802">
        <v>10.63</v>
      </c>
      <c r="G4210" s="802">
        <v>10.63</v>
      </c>
      <c r="H4210" t="b">
        <f t="shared" si="131"/>
        <v>1</v>
      </c>
    </row>
    <row r="4211" spans="1:8" x14ac:dyDescent="0.25">
      <c r="A4211" s="4">
        <v>39321</v>
      </c>
      <c r="B4211" s="8" t="s">
        <v>23221</v>
      </c>
      <c r="C4211" s="4" t="s">
        <v>18997</v>
      </c>
      <c r="D4211" s="11">
        <f t="shared" si="130"/>
        <v>19.600000000000001</v>
      </c>
      <c r="F4211" s="803">
        <v>19.600000000000001</v>
      </c>
      <c r="G4211" s="803">
        <v>19.600000000000001</v>
      </c>
      <c r="H4211" t="b">
        <f t="shared" si="131"/>
        <v>1</v>
      </c>
    </row>
    <row r="4212" spans="1:8" x14ac:dyDescent="0.25">
      <c r="A4212" s="6">
        <v>39319</v>
      </c>
      <c r="B4212" s="9" t="s">
        <v>23222</v>
      </c>
      <c r="C4212" s="6" t="s">
        <v>18997</v>
      </c>
      <c r="D4212" s="11">
        <f t="shared" si="130"/>
        <v>8.15</v>
      </c>
      <c r="F4212" s="802">
        <v>8.15</v>
      </c>
      <c r="G4212" s="802">
        <v>8.15</v>
      </c>
      <c r="H4212" t="b">
        <f t="shared" si="131"/>
        <v>1</v>
      </c>
    </row>
    <row r="4213" spans="1:8" x14ac:dyDescent="0.25">
      <c r="A4213" s="4">
        <v>39320</v>
      </c>
      <c r="B4213" s="8" t="s">
        <v>23223</v>
      </c>
      <c r="C4213" s="4" t="s">
        <v>18997</v>
      </c>
      <c r="D4213" s="11">
        <f t="shared" si="130"/>
        <v>15.68</v>
      </c>
      <c r="F4213" s="803">
        <v>15.68</v>
      </c>
      <c r="G4213" s="803">
        <v>15.68</v>
      </c>
      <c r="H4213" t="b">
        <f t="shared" si="131"/>
        <v>1</v>
      </c>
    </row>
    <row r="4214" spans="1:8" x14ac:dyDescent="0.25">
      <c r="A4214" s="6">
        <v>1591</v>
      </c>
      <c r="B4214" s="9" t="s">
        <v>23224</v>
      </c>
      <c r="C4214" s="6" t="s">
        <v>18997</v>
      </c>
      <c r="D4214" s="11">
        <f t="shared" si="130"/>
        <v>32.950000000000003</v>
      </c>
      <c r="F4214" s="802">
        <v>32.950000000000003</v>
      </c>
      <c r="G4214" s="802">
        <v>32.950000000000003</v>
      </c>
      <c r="H4214" t="b">
        <f t="shared" si="131"/>
        <v>1</v>
      </c>
    </row>
    <row r="4215" spans="1:8" x14ac:dyDescent="0.25">
      <c r="A4215" s="4">
        <v>1547</v>
      </c>
      <c r="B4215" s="8" t="s">
        <v>23225</v>
      </c>
      <c r="C4215" s="4" t="s">
        <v>18997</v>
      </c>
      <c r="D4215" s="11">
        <f t="shared" si="130"/>
        <v>172.66</v>
      </c>
      <c r="F4215" s="803">
        <v>172.66</v>
      </c>
      <c r="G4215" s="803">
        <v>172.66</v>
      </c>
      <c r="H4215" t="b">
        <f t="shared" si="131"/>
        <v>1</v>
      </c>
    </row>
    <row r="4216" spans="1:8" x14ac:dyDescent="0.25">
      <c r="A4216" s="6">
        <v>38196</v>
      </c>
      <c r="B4216" s="9" t="s">
        <v>23226</v>
      </c>
      <c r="C4216" s="6" t="s">
        <v>18997</v>
      </c>
      <c r="D4216" s="11">
        <f t="shared" si="130"/>
        <v>33.630000000000003</v>
      </c>
      <c r="F4216" s="802">
        <v>33.630000000000003</v>
      </c>
      <c r="G4216" s="802">
        <v>33.630000000000003</v>
      </c>
      <c r="H4216" t="b">
        <f t="shared" si="131"/>
        <v>1</v>
      </c>
    </row>
    <row r="4217" spans="1:8" x14ac:dyDescent="0.25">
      <c r="A4217" s="4">
        <v>1543</v>
      </c>
      <c r="B4217" s="8" t="s">
        <v>23227</v>
      </c>
      <c r="C4217" s="4" t="s">
        <v>18997</v>
      </c>
      <c r="D4217" s="11">
        <f t="shared" si="130"/>
        <v>35.74</v>
      </c>
      <c r="F4217" s="803">
        <v>35.74</v>
      </c>
      <c r="G4217" s="803">
        <v>35.74</v>
      </c>
      <c r="H4217" t="b">
        <f t="shared" si="131"/>
        <v>1</v>
      </c>
    </row>
    <row r="4218" spans="1:8" x14ac:dyDescent="0.25">
      <c r="A4218" s="6">
        <v>1585</v>
      </c>
      <c r="B4218" s="9" t="s">
        <v>23228</v>
      </c>
      <c r="C4218" s="6" t="s">
        <v>18997</v>
      </c>
      <c r="D4218" s="11">
        <f t="shared" si="130"/>
        <v>6.92</v>
      </c>
      <c r="F4218" s="802">
        <v>6.92</v>
      </c>
      <c r="G4218" s="802">
        <v>6.92</v>
      </c>
      <c r="H4218" t="b">
        <f t="shared" si="131"/>
        <v>1</v>
      </c>
    </row>
    <row r="4219" spans="1:8" x14ac:dyDescent="0.25">
      <c r="A4219" s="4">
        <v>1593</v>
      </c>
      <c r="B4219" s="8" t="s">
        <v>23229</v>
      </c>
      <c r="C4219" s="4" t="s">
        <v>18997</v>
      </c>
      <c r="D4219" s="11">
        <f t="shared" si="130"/>
        <v>36.75</v>
      </c>
      <c r="F4219" s="803">
        <v>36.75</v>
      </c>
      <c r="G4219" s="803">
        <v>36.75</v>
      </c>
      <c r="H4219" t="b">
        <f t="shared" si="131"/>
        <v>1</v>
      </c>
    </row>
    <row r="4220" spans="1:8" x14ac:dyDescent="0.25">
      <c r="A4220" s="6">
        <v>11838</v>
      </c>
      <c r="B4220" s="9" t="s">
        <v>23230</v>
      </c>
      <c r="C4220" s="6" t="s">
        <v>18997</v>
      </c>
      <c r="D4220" s="11">
        <f t="shared" si="130"/>
        <v>48.49</v>
      </c>
      <c r="F4220" s="802">
        <v>48.49</v>
      </c>
      <c r="G4220" s="802">
        <v>48.49</v>
      </c>
      <c r="H4220" t="b">
        <f t="shared" si="131"/>
        <v>1</v>
      </c>
    </row>
    <row r="4221" spans="1:8" x14ac:dyDescent="0.25">
      <c r="A4221" s="4">
        <v>1594</v>
      </c>
      <c r="B4221" s="8" t="s">
        <v>23231</v>
      </c>
      <c r="C4221" s="4" t="s">
        <v>18997</v>
      </c>
      <c r="D4221" s="11">
        <f t="shared" si="130"/>
        <v>49.02</v>
      </c>
      <c r="F4221" s="803">
        <v>49.02</v>
      </c>
      <c r="G4221" s="803">
        <v>49.02</v>
      </c>
      <c r="H4221" t="b">
        <f t="shared" si="131"/>
        <v>1</v>
      </c>
    </row>
    <row r="4222" spans="1:8" x14ac:dyDescent="0.25">
      <c r="A4222" s="6">
        <v>1586</v>
      </c>
      <c r="B4222" s="9" t="s">
        <v>23232</v>
      </c>
      <c r="C4222" s="6" t="s">
        <v>18997</v>
      </c>
      <c r="D4222" s="11">
        <f t="shared" si="130"/>
        <v>8.76</v>
      </c>
      <c r="F4222" s="802">
        <v>8.76</v>
      </c>
      <c r="G4222" s="802">
        <v>8.76</v>
      </c>
      <c r="H4222" t="b">
        <f t="shared" si="131"/>
        <v>1</v>
      </c>
    </row>
    <row r="4223" spans="1:8" x14ac:dyDescent="0.25">
      <c r="A4223" s="4">
        <v>11839</v>
      </c>
      <c r="B4223" s="8" t="s">
        <v>23233</v>
      </c>
      <c r="C4223" s="4" t="s">
        <v>18997</v>
      </c>
      <c r="D4223" s="11">
        <f t="shared" si="130"/>
        <v>70.56</v>
      </c>
      <c r="F4223" s="803">
        <v>70.56</v>
      </c>
      <c r="G4223" s="803">
        <v>70.56</v>
      </c>
      <c r="H4223" t="b">
        <f t="shared" si="131"/>
        <v>1</v>
      </c>
    </row>
    <row r="4224" spans="1:8" x14ac:dyDescent="0.25">
      <c r="A4224" s="6">
        <v>1587</v>
      </c>
      <c r="B4224" s="9" t="s">
        <v>23234</v>
      </c>
      <c r="C4224" s="6" t="s">
        <v>18997</v>
      </c>
      <c r="D4224" s="11">
        <f t="shared" si="130"/>
        <v>8.92</v>
      </c>
      <c r="F4224" s="802">
        <v>8.92</v>
      </c>
      <c r="G4224" s="802">
        <v>8.92</v>
      </c>
      <c r="H4224" t="b">
        <f t="shared" si="131"/>
        <v>1</v>
      </c>
    </row>
    <row r="4225" spans="1:8" x14ac:dyDescent="0.25">
      <c r="A4225" s="4">
        <v>1545</v>
      </c>
      <c r="B4225" s="8" t="s">
        <v>23235</v>
      </c>
      <c r="C4225" s="4" t="s">
        <v>18997</v>
      </c>
      <c r="D4225" s="11">
        <f t="shared" si="130"/>
        <v>84.67</v>
      </c>
      <c r="F4225" s="803">
        <v>84.67</v>
      </c>
      <c r="G4225" s="803">
        <v>84.67</v>
      </c>
      <c r="H4225" t="b">
        <f t="shared" si="131"/>
        <v>1</v>
      </c>
    </row>
    <row r="4226" spans="1:8" x14ac:dyDescent="0.25">
      <c r="A4226" s="6">
        <v>1588</v>
      </c>
      <c r="B4226" s="9" t="s">
        <v>23236</v>
      </c>
      <c r="C4226" s="6" t="s">
        <v>18997</v>
      </c>
      <c r="D4226" s="11">
        <f t="shared" si="130"/>
        <v>12.24</v>
      </c>
      <c r="F4226" s="802">
        <v>12.24</v>
      </c>
      <c r="G4226" s="802">
        <v>12.24</v>
      </c>
      <c r="H4226" t="b">
        <f t="shared" si="131"/>
        <v>1</v>
      </c>
    </row>
    <row r="4227" spans="1:8" x14ac:dyDescent="0.25">
      <c r="A4227" s="4">
        <v>1535</v>
      </c>
      <c r="B4227" s="8" t="s">
        <v>23237</v>
      </c>
      <c r="C4227" s="4" t="s">
        <v>18997</v>
      </c>
      <c r="D4227" s="11">
        <f t="shared" ref="D4227:D4290" si="132">IF($J$2=$F$1,F4227,G4227)</f>
        <v>7.05</v>
      </c>
      <c r="F4227" s="803">
        <v>7.05</v>
      </c>
      <c r="G4227" s="803">
        <v>7.05</v>
      </c>
      <c r="H4227" t="b">
        <f t="shared" ref="H4227:H4290" si="133">F4227=G4227</f>
        <v>1</v>
      </c>
    </row>
    <row r="4228" spans="1:8" x14ac:dyDescent="0.25">
      <c r="A4228" s="6">
        <v>1589</v>
      </c>
      <c r="B4228" s="9" t="s">
        <v>23238</v>
      </c>
      <c r="C4228" s="6" t="s">
        <v>18997</v>
      </c>
      <c r="D4228" s="11">
        <f t="shared" si="132"/>
        <v>12.62</v>
      </c>
      <c r="F4228" s="802">
        <v>12.62</v>
      </c>
      <c r="G4228" s="802">
        <v>12.62</v>
      </c>
      <c r="H4228" t="b">
        <f t="shared" si="133"/>
        <v>1</v>
      </c>
    </row>
    <row r="4229" spans="1:8" x14ac:dyDescent="0.25">
      <c r="A4229" s="4">
        <v>1546</v>
      </c>
      <c r="B4229" s="8" t="s">
        <v>23239</v>
      </c>
      <c r="C4229" s="4" t="s">
        <v>18997</v>
      </c>
      <c r="D4229" s="11">
        <f t="shared" si="132"/>
        <v>142.88</v>
      </c>
      <c r="F4229" s="803">
        <v>142.88</v>
      </c>
      <c r="G4229" s="803">
        <v>142.88</v>
      </c>
      <c r="H4229" t="b">
        <f t="shared" si="133"/>
        <v>1</v>
      </c>
    </row>
    <row r="4230" spans="1:8" x14ac:dyDescent="0.25">
      <c r="A4230" s="6">
        <v>1590</v>
      </c>
      <c r="B4230" s="9" t="s">
        <v>23240</v>
      </c>
      <c r="C4230" s="6" t="s">
        <v>18997</v>
      </c>
      <c r="D4230" s="11">
        <f t="shared" si="132"/>
        <v>22.22</v>
      </c>
      <c r="F4230" s="802">
        <v>22.22</v>
      </c>
      <c r="G4230" s="802">
        <v>22.22</v>
      </c>
      <c r="H4230" t="b">
        <f t="shared" si="133"/>
        <v>1</v>
      </c>
    </row>
    <row r="4231" spans="1:8" x14ac:dyDescent="0.25">
      <c r="A4231" s="4">
        <v>1542</v>
      </c>
      <c r="B4231" s="8" t="s">
        <v>23241</v>
      </c>
      <c r="C4231" s="4" t="s">
        <v>18997</v>
      </c>
      <c r="D4231" s="11">
        <f t="shared" si="132"/>
        <v>29.44</v>
      </c>
      <c r="F4231" s="803">
        <v>29.44</v>
      </c>
      <c r="G4231" s="803">
        <v>29.44</v>
      </c>
      <c r="H4231" t="b">
        <f t="shared" si="133"/>
        <v>1</v>
      </c>
    </row>
    <row r="4232" spans="1:8" x14ac:dyDescent="0.25">
      <c r="A4232" s="6">
        <v>38415</v>
      </c>
      <c r="B4232" s="9" t="s">
        <v>23242</v>
      </c>
      <c r="C4232" s="6" t="s">
        <v>18997</v>
      </c>
      <c r="D4232" s="11">
        <f t="shared" si="132"/>
        <v>1171.6099999999999</v>
      </c>
      <c r="F4232" s="802">
        <v>1171.6099999999999</v>
      </c>
      <c r="G4232" s="802">
        <v>1171.6099999999999</v>
      </c>
      <c r="H4232" t="b">
        <f t="shared" si="133"/>
        <v>1</v>
      </c>
    </row>
    <row r="4233" spans="1:8" x14ac:dyDescent="0.25">
      <c r="A4233" s="4">
        <v>38414</v>
      </c>
      <c r="B4233" s="8" t="s">
        <v>23243</v>
      </c>
      <c r="C4233" s="4" t="s">
        <v>18997</v>
      </c>
      <c r="D4233" s="11">
        <f t="shared" si="132"/>
        <v>1644.37</v>
      </c>
      <c r="F4233" s="803">
        <v>1644.37</v>
      </c>
      <c r="G4233" s="803">
        <v>1644.37</v>
      </c>
      <c r="H4233" t="b">
        <f t="shared" si="133"/>
        <v>1</v>
      </c>
    </row>
    <row r="4234" spans="1:8" x14ac:dyDescent="0.25">
      <c r="A4234" s="6">
        <v>38128</v>
      </c>
      <c r="B4234" s="9" t="s">
        <v>23244</v>
      </c>
      <c r="C4234" s="6" t="s">
        <v>19044</v>
      </c>
      <c r="D4234" s="11">
        <f t="shared" si="132"/>
        <v>0.67</v>
      </c>
      <c r="F4234" s="802">
        <v>0.67</v>
      </c>
      <c r="G4234" s="802">
        <v>0.67</v>
      </c>
      <c r="H4234" t="b">
        <f t="shared" si="133"/>
        <v>1</v>
      </c>
    </row>
    <row r="4235" spans="1:8" x14ac:dyDescent="0.25">
      <c r="A4235" s="4">
        <v>7253</v>
      </c>
      <c r="B4235" s="8" t="s">
        <v>23245</v>
      </c>
      <c r="C4235" s="4" t="s">
        <v>1350</v>
      </c>
      <c r="D4235" s="11">
        <f t="shared" si="132"/>
        <v>143.57</v>
      </c>
      <c r="F4235" s="803">
        <v>143.57</v>
      </c>
      <c r="G4235" s="803">
        <v>143.57</v>
      </c>
      <c r="H4235" t="b">
        <f t="shared" si="133"/>
        <v>1</v>
      </c>
    </row>
    <row r="4236" spans="1:8" x14ac:dyDescent="0.25">
      <c r="A4236" s="6">
        <v>4806</v>
      </c>
      <c r="B4236" s="9" t="s">
        <v>23246</v>
      </c>
      <c r="C4236" s="6" t="s">
        <v>1349</v>
      </c>
      <c r="D4236" s="11">
        <f t="shared" si="132"/>
        <v>19.71</v>
      </c>
      <c r="F4236" s="802">
        <v>19.71</v>
      </c>
      <c r="G4236" s="802">
        <v>19.71</v>
      </c>
      <c r="H4236" t="b">
        <f t="shared" si="133"/>
        <v>1</v>
      </c>
    </row>
    <row r="4237" spans="1:8" x14ac:dyDescent="0.25">
      <c r="A4237" s="4">
        <v>34401</v>
      </c>
      <c r="B4237" s="8" t="s">
        <v>23247</v>
      </c>
      <c r="C4237" s="4" t="s">
        <v>18997</v>
      </c>
      <c r="D4237" s="11">
        <f t="shared" si="132"/>
        <v>2.46</v>
      </c>
      <c r="F4237" s="803">
        <v>2.46</v>
      </c>
      <c r="G4237" s="803">
        <v>2.46</v>
      </c>
      <c r="H4237" t="b">
        <f t="shared" si="133"/>
        <v>1</v>
      </c>
    </row>
    <row r="4238" spans="1:8" x14ac:dyDescent="0.25">
      <c r="A4238" s="6">
        <v>7260</v>
      </c>
      <c r="B4238" s="9" t="s">
        <v>23248</v>
      </c>
      <c r="C4238" s="6" t="s">
        <v>18997</v>
      </c>
      <c r="D4238" s="11">
        <f t="shared" si="132"/>
        <v>2.1800000000000002</v>
      </c>
      <c r="F4238" s="802">
        <v>2.1800000000000002</v>
      </c>
      <c r="G4238" s="802">
        <v>2.1800000000000002</v>
      </c>
      <c r="H4238" t="b">
        <f t="shared" si="133"/>
        <v>1</v>
      </c>
    </row>
    <row r="4239" spans="1:8" x14ac:dyDescent="0.25">
      <c r="A4239" s="4">
        <v>7256</v>
      </c>
      <c r="B4239" s="8" t="s">
        <v>23249</v>
      </c>
      <c r="C4239" s="4" t="s">
        <v>18997</v>
      </c>
      <c r="D4239" s="11">
        <f t="shared" si="132"/>
        <v>2.16</v>
      </c>
      <c r="F4239" s="803">
        <v>2.16</v>
      </c>
      <c r="G4239" s="803">
        <v>2.16</v>
      </c>
      <c r="H4239" t="b">
        <f t="shared" si="133"/>
        <v>1</v>
      </c>
    </row>
    <row r="4240" spans="1:8" x14ac:dyDescent="0.25">
      <c r="A4240" s="6">
        <v>7258</v>
      </c>
      <c r="B4240" s="9" t="s">
        <v>23250</v>
      </c>
      <c r="C4240" s="6" t="s">
        <v>18997</v>
      </c>
      <c r="D4240" s="11">
        <f t="shared" si="132"/>
        <v>0.88</v>
      </c>
      <c r="F4240" s="802">
        <v>0.88</v>
      </c>
      <c r="G4240" s="802">
        <v>0.88</v>
      </c>
      <c r="H4240" t="b">
        <f t="shared" si="133"/>
        <v>1</v>
      </c>
    </row>
    <row r="4241" spans="1:8" x14ac:dyDescent="0.25">
      <c r="A4241" s="4">
        <v>34400</v>
      </c>
      <c r="B4241" s="8" t="s">
        <v>23251</v>
      </c>
      <c r="C4241" s="4" t="s">
        <v>18997</v>
      </c>
      <c r="D4241" s="11">
        <f t="shared" si="132"/>
        <v>3.79</v>
      </c>
      <c r="F4241" s="803">
        <v>3.79</v>
      </c>
      <c r="G4241" s="803">
        <v>3.79</v>
      </c>
      <c r="H4241" t="b">
        <f t="shared" si="133"/>
        <v>1</v>
      </c>
    </row>
    <row r="4242" spans="1:8" x14ac:dyDescent="0.25">
      <c r="A4242" s="6">
        <v>10617</v>
      </c>
      <c r="B4242" s="9" t="s">
        <v>23252</v>
      </c>
      <c r="C4242" s="6" t="s">
        <v>18997</v>
      </c>
      <c r="D4242" s="11">
        <f t="shared" si="132"/>
        <v>7.24</v>
      </c>
      <c r="F4242" s="802">
        <v>7.24</v>
      </c>
      <c r="G4242" s="802">
        <v>7.24</v>
      </c>
      <c r="H4242" t="b">
        <f t="shared" si="133"/>
        <v>1</v>
      </c>
    </row>
    <row r="4243" spans="1:8" x14ac:dyDescent="0.25">
      <c r="A4243" s="4">
        <v>44261</v>
      </c>
      <c r="B4243" s="8" t="s">
        <v>23253</v>
      </c>
      <c r="C4243" s="4" t="s">
        <v>18997</v>
      </c>
      <c r="D4243" s="11">
        <f t="shared" si="132"/>
        <v>130.22</v>
      </c>
      <c r="F4243" s="803">
        <v>130.22</v>
      </c>
      <c r="G4243" s="803">
        <v>130.22</v>
      </c>
      <c r="H4243" t="b">
        <f t="shared" si="133"/>
        <v>1</v>
      </c>
    </row>
    <row r="4244" spans="1:8" x14ac:dyDescent="0.25">
      <c r="A4244" s="6">
        <v>7274</v>
      </c>
      <c r="B4244" s="9" t="s">
        <v>23254</v>
      </c>
      <c r="C4244" s="6" t="s">
        <v>18997</v>
      </c>
      <c r="D4244" s="11">
        <f t="shared" si="132"/>
        <v>63.04</v>
      </c>
      <c r="F4244" s="802">
        <v>63.04</v>
      </c>
      <c r="G4244" s="802">
        <v>63.04</v>
      </c>
      <c r="H4244" t="b">
        <f t="shared" si="133"/>
        <v>1</v>
      </c>
    </row>
    <row r="4245" spans="1:8" x14ac:dyDescent="0.25">
      <c r="A4245" s="4">
        <v>44326</v>
      </c>
      <c r="B4245" s="8" t="s">
        <v>23255</v>
      </c>
      <c r="C4245" s="4" t="s">
        <v>18997</v>
      </c>
      <c r="D4245" s="11">
        <f t="shared" si="132"/>
        <v>1361.62</v>
      </c>
      <c r="F4245" s="803">
        <v>1361.62</v>
      </c>
      <c r="G4245" s="803">
        <v>1361.62</v>
      </c>
      <c r="H4245" t="b">
        <f t="shared" si="133"/>
        <v>1</v>
      </c>
    </row>
    <row r="4246" spans="1:8" x14ac:dyDescent="0.25">
      <c r="A4246" s="6">
        <v>154</v>
      </c>
      <c r="B4246" s="9" t="s">
        <v>23256</v>
      </c>
      <c r="C4246" s="6" t="s">
        <v>19046</v>
      </c>
      <c r="D4246" s="11">
        <f t="shared" si="132"/>
        <v>73.709999999999994</v>
      </c>
      <c r="F4246" s="802">
        <v>73.709999999999994</v>
      </c>
      <c r="G4246" s="802">
        <v>73.709999999999994</v>
      </c>
      <c r="H4246" t="b">
        <f t="shared" si="133"/>
        <v>1</v>
      </c>
    </row>
    <row r="4247" spans="1:8" x14ac:dyDescent="0.25">
      <c r="A4247" s="4">
        <v>38121</v>
      </c>
      <c r="B4247" s="8" t="s">
        <v>23257</v>
      </c>
      <c r="C4247" s="4" t="s">
        <v>19046</v>
      </c>
      <c r="D4247" s="11">
        <f t="shared" si="132"/>
        <v>10.78</v>
      </c>
      <c r="F4247" s="803">
        <v>10.78</v>
      </c>
      <c r="G4247" s="803">
        <v>10.78</v>
      </c>
      <c r="H4247" t="b">
        <f t="shared" si="133"/>
        <v>1</v>
      </c>
    </row>
    <row r="4248" spans="1:8" x14ac:dyDescent="0.25">
      <c r="A4248" s="6">
        <v>43776</v>
      </c>
      <c r="B4248" s="9" t="s">
        <v>23258</v>
      </c>
      <c r="C4248" s="6" t="s">
        <v>19046</v>
      </c>
      <c r="D4248" s="11">
        <f t="shared" si="132"/>
        <v>23.4</v>
      </c>
      <c r="F4248" s="802">
        <v>23.4</v>
      </c>
      <c r="G4248" s="802">
        <v>23.4</v>
      </c>
      <c r="H4248" t="b">
        <f t="shared" si="133"/>
        <v>1</v>
      </c>
    </row>
    <row r="4249" spans="1:8" x14ac:dyDescent="0.25">
      <c r="A4249" s="4">
        <v>7343</v>
      </c>
      <c r="B4249" s="8" t="s">
        <v>23259</v>
      </c>
      <c r="C4249" s="4" t="s">
        <v>19046</v>
      </c>
      <c r="D4249" s="11">
        <f t="shared" si="132"/>
        <v>9.5399999999999991</v>
      </c>
      <c r="F4249" s="803">
        <v>9.5399999999999991</v>
      </c>
      <c r="G4249" s="803">
        <v>9.5399999999999991</v>
      </c>
      <c r="H4249" t="b">
        <f t="shared" si="133"/>
        <v>1</v>
      </c>
    </row>
    <row r="4250" spans="1:8" x14ac:dyDescent="0.25">
      <c r="A4250" s="6">
        <v>7348</v>
      </c>
      <c r="B4250" s="9" t="s">
        <v>23260</v>
      </c>
      <c r="C4250" s="6" t="s">
        <v>19046</v>
      </c>
      <c r="D4250" s="11">
        <f t="shared" si="132"/>
        <v>19.149999999999999</v>
      </c>
      <c r="F4250" s="802">
        <v>19.149999999999999</v>
      </c>
      <c r="G4250" s="802">
        <v>19.149999999999999</v>
      </c>
      <c r="H4250" t="b">
        <f t="shared" si="133"/>
        <v>1</v>
      </c>
    </row>
    <row r="4251" spans="1:8" x14ac:dyDescent="0.25">
      <c r="A4251" s="4">
        <v>7313</v>
      </c>
      <c r="B4251" s="8" t="s">
        <v>23261</v>
      </c>
      <c r="C4251" s="4" t="s">
        <v>19046</v>
      </c>
      <c r="D4251" s="11">
        <f t="shared" si="132"/>
        <v>22.79</v>
      </c>
      <c r="F4251" s="803">
        <v>22.79</v>
      </c>
      <c r="G4251" s="803">
        <v>22.79</v>
      </c>
      <c r="H4251" t="b">
        <f t="shared" si="133"/>
        <v>1</v>
      </c>
    </row>
    <row r="4252" spans="1:8" x14ac:dyDescent="0.25">
      <c r="A4252" s="6">
        <v>7319</v>
      </c>
      <c r="B4252" s="9" t="s">
        <v>23262</v>
      </c>
      <c r="C4252" s="6" t="s">
        <v>19046</v>
      </c>
      <c r="D4252" s="11">
        <f t="shared" si="132"/>
        <v>13.04</v>
      </c>
      <c r="F4252" s="802">
        <v>13.04</v>
      </c>
      <c r="G4252" s="802">
        <v>13.04</v>
      </c>
      <c r="H4252" t="b">
        <f t="shared" si="133"/>
        <v>1</v>
      </c>
    </row>
    <row r="4253" spans="1:8" x14ac:dyDescent="0.25">
      <c r="A4253" s="4">
        <v>7314</v>
      </c>
      <c r="B4253" s="8" t="s">
        <v>23263</v>
      </c>
      <c r="C4253" s="4" t="s">
        <v>19046</v>
      </c>
      <c r="D4253" s="11">
        <f t="shared" si="132"/>
        <v>42.7</v>
      </c>
      <c r="F4253" s="803">
        <v>42.7</v>
      </c>
      <c r="G4253" s="803">
        <v>42.7</v>
      </c>
      <c r="H4253" t="b">
        <f t="shared" si="133"/>
        <v>1</v>
      </c>
    </row>
    <row r="4254" spans="1:8" x14ac:dyDescent="0.25">
      <c r="A4254" s="6">
        <v>7304</v>
      </c>
      <c r="B4254" s="9" t="s">
        <v>23264</v>
      </c>
      <c r="C4254" s="6" t="s">
        <v>19046</v>
      </c>
      <c r="D4254" s="11">
        <f t="shared" si="132"/>
        <v>69.34</v>
      </c>
      <c r="F4254" s="802">
        <v>69.34</v>
      </c>
      <c r="G4254" s="802">
        <v>69.34</v>
      </c>
      <c r="H4254" t="b">
        <f t="shared" si="133"/>
        <v>1</v>
      </c>
    </row>
    <row r="4255" spans="1:8" x14ac:dyDescent="0.25">
      <c r="A4255" s="4">
        <v>43649</v>
      </c>
      <c r="B4255" s="8" t="s">
        <v>23265</v>
      </c>
      <c r="C4255" s="4" t="s">
        <v>19046</v>
      </c>
      <c r="D4255" s="11">
        <f t="shared" si="132"/>
        <v>35.86</v>
      </c>
      <c r="F4255" s="803">
        <v>35.86</v>
      </c>
      <c r="G4255" s="803">
        <v>35.86</v>
      </c>
      <c r="H4255" t="b">
        <f t="shared" si="133"/>
        <v>1</v>
      </c>
    </row>
    <row r="4256" spans="1:8" x14ac:dyDescent="0.25">
      <c r="A4256" s="6">
        <v>43650</v>
      </c>
      <c r="B4256" s="9" t="s">
        <v>23266</v>
      </c>
      <c r="C4256" s="6" t="s">
        <v>19046</v>
      </c>
      <c r="D4256" s="11">
        <f t="shared" si="132"/>
        <v>33.89</v>
      </c>
      <c r="F4256" s="802">
        <v>33.89</v>
      </c>
      <c r="G4256" s="802">
        <v>33.89</v>
      </c>
      <c r="H4256" t="b">
        <f t="shared" si="133"/>
        <v>1</v>
      </c>
    </row>
    <row r="4257" spans="1:8" x14ac:dyDescent="0.25">
      <c r="A4257" s="4">
        <v>7311</v>
      </c>
      <c r="B4257" s="8" t="s">
        <v>23267</v>
      </c>
      <c r="C4257" s="4" t="s">
        <v>19046</v>
      </c>
      <c r="D4257" s="11">
        <f t="shared" si="132"/>
        <v>34.71</v>
      </c>
      <c r="F4257" s="803">
        <v>34.71</v>
      </c>
      <c r="G4257" s="803">
        <v>34.71</v>
      </c>
      <c r="H4257" t="b">
        <f t="shared" si="133"/>
        <v>1</v>
      </c>
    </row>
    <row r="4258" spans="1:8" x14ac:dyDescent="0.25">
      <c r="A4258" s="6">
        <v>7292</v>
      </c>
      <c r="B4258" s="9" t="s">
        <v>23268</v>
      </c>
      <c r="C4258" s="6" t="s">
        <v>19046</v>
      </c>
      <c r="D4258" s="11">
        <f t="shared" si="132"/>
        <v>33.61</v>
      </c>
      <c r="F4258" s="802">
        <v>33.61</v>
      </c>
      <c r="G4258" s="802">
        <v>33.61</v>
      </c>
      <c r="H4258" t="b">
        <f t="shared" si="133"/>
        <v>1</v>
      </c>
    </row>
    <row r="4259" spans="1:8" x14ac:dyDescent="0.25">
      <c r="A4259" s="4">
        <v>7293</v>
      </c>
      <c r="B4259" s="8" t="s">
        <v>23269</v>
      </c>
      <c r="C4259" s="4" t="s">
        <v>19046</v>
      </c>
      <c r="D4259" s="11">
        <f t="shared" si="132"/>
        <v>37.18</v>
      </c>
      <c r="F4259" s="803">
        <v>37.18</v>
      </c>
      <c r="G4259" s="803">
        <v>37.18</v>
      </c>
      <c r="H4259" t="b">
        <f t="shared" si="133"/>
        <v>1</v>
      </c>
    </row>
    <row r="4260" spans="1:8" x14ac:dyDescent="0.25">
      <c r="A4260" s="6">
        <v>7306</v>
      </c>
      <c r="B4260" s="9" t="s">
        <v>23270</v>
      </c>
      <c r="C4260" s="6" t="s">
        <v>19046</v>
      </c>
      <c r="D4260" s="11">
        <f t="shared" si="132"/>
        <v>41.03</v>
      </c>
      <c r="F4260" s="802">
        <v>41.03</v>
      </c>
      <c r="G4260" s="802">
        <v>41.03</v>
      </c>
      <c r="H4260" t="b">
        <f t="shared" si="133"/>
        <v>1</v>
      </c>
    </row>
    <row r="4261" spans="1:8" x14ac:dyDescent="0.25">
      <c r="A4261" s="4">
        <v>7288</v>
      </c>
      <c r="B4261" s="8" t="s">
        <v>23271</v>
      </c>
      <c r="C4261" s="4" t="s">
        <v>19046</v>
      </c>
      <c r="D4261" s="11">
        <f t="shared" si="132"/>
        <v>34.07</v>
      </c>
      <c r="F4261" s="803">
        <v>34.07</v>
      </c>
      <c r="G4261" s="803">
        <v>34.07</v>
      </c>
      <c r="H4261" t="b">
        <f t="shared" si="133"/>
        <v>1</v>
      </c>
    </row>
    <row r="4262" spans="1:8" x14ac:dyDescent="0.25">
      <c r="A4262" s="6">
        <v>43625</v>
      </c>
      <c r="B4262" s="9" t="s">
        <v>23272</v>
      </c>
      <c r="C4262" s="6" t="s">
        <v>19046</v>
      </c>
      <c r="D4262" s="11">
        <f t="shared" si="132"/>
        <v>27.51</v>
      </c>
      <c r="F4262" s="802">
        <v>27.51</v>
      </c>
      <c r="G4262" s="802">
        <v>27.51</v>
      </c>
      <c r="H4262" t="b">
        <f t="shared" si="133"/>
        <v>1</v>
      </c>
    </row>
    <row r="4263" spans="1:8" x14ac:dyDescent="0.25">
      <c r="A4263" s="4">
        <v>43647</v>
      </c>
      <c r="B4263" s="8" t="s">
        <v>23273</v>
      </c>
      <c r="C4263" s="4" t="s">
        <v>19046</v>
      </c>
      <c r="D4263" s="11">
        <f t="shared" si="132"/>
        <v>24.99</v>
      </c>
      <c r="F4263" s="803">
        <v>24.99</v>
      </c>
      <c r="G4263" s="803">
        <v>24.99</v>
      </c>
      <c r="H4263" t="b">
        <f t="shared" si="133"/>
        <v>1</v>
      </c>
    </row>
    <row r="4264" spans="1:8" x14ac:dyDescent="0.25">
      <c r="A4264" s="6">
        <v>43648</v>
      </c>
      <c r="B4264" s="9" t="s">
        <v>23274</v>
      </c>
      <c r="C4264" s="6" t="s">
        <v>19046</v>
      </c>
      <c r="D4264" s="11">
        <f t="shared" si="132"/>
        <v>24.11</v>
      </c>
      <c r="F4264" s="802">
        <v>24.11</v>
      </c>
      <c r="G4264" s="802">
        <v>24.11</v>
      </c>
      <c r="H4264" t="b">
        <f t="shared" si="133"/>
        <v>1</v>
      </c>
    </row>
    <row r="4265" spans="1:8" x14ac:dyDescent="0.25">
      <c r="A4265" s="4">
        <v>35693</v>
      </c>
      <c r="B4265" s="8" t="s">
        <v>23275</v>
      </c>
      <c r="C4265" s="4" t="s">
        <v>19046</v>
      </c>
      <c r="D4265" s="11">
        <f t="shared" si="132"/>
        <v>11.91</v>
      </c>
      <c r="F4265" s="803">
        <v>11.91</v>
      </c>
      <c r="G4265" s="803">
        <v>11.91</v>
      </c>
      <c r="H4265" t="b">
        <f t="shared" si="133"/>
        <v>1</v>
      </c>
    </row>
    <row r="4266" spans="1:8" x14ac:dyDescent="0.25">
      <c r="A4266" s="6">
        <v>7356</v>
      </c>
      <c r="B4266" s="9" t="s">
        <v>23276</v>
      </c>
      <c r="C4266" s="6" t="s">
        <v>19046</v>
      </c>
      <c r="D4266" s="11">
        <f t="shared" si="132"/>
        <v>28.56</v>
      </c>
      <c r="F4266" s="802">
        <v>28.56</v>
      </c>
      <c r="G4266" s="802">
        <v>28.56</v>
      </c>
      <c r="H4266" t="b">
        <f t="shared" si="133"/>
        <v>1</v>
      </c>
    </row>
    <row r="4267" spans="1:8" x14ac:dyDescent="0.25">
      <c r="A4267" s="4">
        <v>35692</v>
      </c>
      <c r="B4267" s="8" t="s">
        <v>23277</v>
      </c>
      <c r="C4267" s="4" t="s">
        <v>19046</v>
      </c>
      <c r="D4267" s="11">
        <f t="shared" si="132"/>
        <v>18.690000000000001</v>
      </c>
      <c r="F4267" s="803">
        <v>18.690000000000001</v>
      </c>
      <c r="G4267" s="803">
        <v>18.690000000000001</v>
      </c>
      <c r="H4267" t="b">
        <f t="shared" si="133"/>
        <v>1</v>
      </c>
    </row>
    <row r="4268" spans="1:8" x14ac:dyDescent="0.25">
      <c r="A4268" s="6">
        <v>43624</v>
      </c>
      <c r="B4268" s="9" t="s">
        <v>23278</v>
      </c>
      <c r="C4268" s="6" t="s">
        <v>19046</v>
      </c>
      <c r="D4268" s="11">
        <f t="shared" si="132"/>
        <v>34.81</v>
      </c>
      <c r="F4268" s="802">
        <v>34.81</v>
      </c>
      <c r="G4268" s="802">
        <v>34.81</v>
      </c>
      <c r="H4268" t="b">
        <f t="shared" si="133"/>
        <v>1</v>
      </c>
    </row>
    <row r="4269" spans="1:8" x14ac:dyDescent="0.25">
      <c r="A4269" s="4">
        <v>7342</v>
      </c>
      <c r="B4269" s="8" t="s">
        <v>23279</v>
      </c>
      <c r="C4269" s="4" t="s">
        <v>19044</v>
      </c>
      <c r="D4269" s="11">
        <f t="shared" si="132"/>
        <v>2.5</v>
      </c>
      <c r="F4269" s="803">
        <v>2.5</v>
      </c>
      <c r="G4269" s="803">
        <v>2.5</v>
      </c>
      <c r="H4269" t="b">
        <f t="shared" si="133"/>
        <v>1</v>
      </c>
    </row>
    <row r="4270" spans="1:8" x14ac:dyDescent="0.25">
      <c r="A4270" s="6">
        <v>7350</v>
      </c>
      <c r="B4270" s="9" t="s">
        <v>23280</v>
      </c>
      <c r="C4270" s="6" t="s">
        <v>19046</v>
      </c>
      <c r="D4270" s="11">
        <f t="shared" si="132"/>
        <v>41.22</v>
      </c>
      <c r="F4270" s="802">
        <v>41.22</v>
      </c>
      <c r="G4270" s="802">
        <v>41.22</v>
      </c>
      <c r="H4270" t="b">
        <f t="shared" si="133"/>
        <v>1</v>
      </c>
    </row>
    <row r="4271" spans="1:8" ht="30" x14ac:dyDescent="0.25">
      <c r="A4271" s="4">
        <v>39574</v>
      </c>
      <c r="B4271" s="8" t="s">
        <v>23281</v>
      </c>
      <c r="C4271" s="4" t="s">
        <v>18997</v>
      </c>
      <c r="D4271" s="11">
        <f t="shared" si="132"/>
        <v>4.01</v>
      </c>
      <c r="F4271" s="803">
        <v>4.01</v>
      </c>
      <c r="G4271" s="803">
        <v>4.01</v>
      </c>
      <c r="H4271" t="b">
        <f t="shared" si="133"/>
        <v>1</v>
      </c>
    </row>
    <row r="4272" spans="1:8" x14ac:dyDescent="0.25">
      <c r="A4272" s="6">
        <v>11060</v>
      </c>
      <c r="B4272" s="9" t="s">
        <v>23282</v>
      </c>
      <c r="C4272" s="6" t="s">
        <v>18997</v>
      </c>
      <c r="D4272" s="11">
        <f t="shared" si="132"/>
        <v>41.89</v>
      </c>
      <c r="F4272" s="802">
        <v>41.89</v>
      </c>
      <c r="G4272" s="802">
        <v>41.89</v>
      </c>
      <c r="H4272" t="b">
        <f t="shared" si="133"/>
        <v>1</v>
      </c>
    </row>
    <row r="4273" spans="1:8" x14ac:dyDescent="0.25">
      <c r="A4273" s="4">
        <v>37401</v>
      </c>
      <c r="B4273" s="8" t="s">
        <v>23283</v>
      </c>
      <c r="C4273" s="4" t="s">
        <v>18997</v>
      </c>
      <c r="D4273" s="11">
        <f t="shared" si="132"/>
        <v>58.72</v>
      </c>
      <c r="F4273" s="803">
        <v>58.72</v>
      </c>
      <c r="G4273" s="803">
        <v>58.72</v>
      </c>
      <c r="H4273" t="b">
        <f t="shared" si="133"/>
        <v>1</v>
      </c>
    </row>
    <row r="4274" spans="1:8" x14ac:dyDescent="0.25">
      <c r="A4274" s="6">
        <v>7525</v>
      </c>
      <c r="B4274" s="9" t="s">
        <v>23284</v>
      </c>
      <c r="C4274" s="6" t="s">
        <v>18997</v>
      </c>
      <c r="D4274" s="11">
        <f t="shared" si="132"/>
        <v>41.65</v>
      </c>
      <c r="F4274" s="802">
        <v>41.65</v>
      </c>
      <c r="G4274" s="802">
        <v>41.65</v>
      </c>
      <c r="H4274" t="b">
        <f t="shared" si="133"/>
        <v>1</v>
      </c>
    </row>
    <row r="4275" spans="1:8" x14ac:dyDescent="0.25">
      <c r="A4275" s="4">
        <v>7524</v>
      </c>
      <c r="B4275" s="8" t="s">
        <v>23285</v>
      </c>
      <c r="C4275" s="4" t="s">
        <v>18997</v>
      </c>
      <c r="D4275" s="11">
        <f t="shared" si="132"/>
        <v>39.25</v>
      </c>
      <c r="F4275" s="803">
        <v>39.25</v>
      </c>
      <c r="G4275" s="803">
        <v>39.25</v>
      </c>
      <c r="H4275" t="b">
        <f t="shared" si="133"/>
        <v>1</v>
      </c>
    </row>
    <row r="4276" spans="1:8" x14ac:dyDescent="0.25">
      <c r="A4276" s="6">
        <v>38105</v>
      </c>
      <c r="B4276" s="9" t="s">
        <v>23286</v>
      </c>
      <c r="C4276" s="6" t="s">
        <v>18997</v>
      </c>
      <c r="D4276" s="11">
        <f t="shared" si="132"/>
        <v>10.08</v>
      </c>
      <c r="F4276" s="802">
        <v>10.08</v>
      </c>
      <c r="G4276" s="802">
        <v>10.08</v>
      </c>
      <c r="H4276" t="b">
        <f t="shared" si="133"/>
        <v>1</v>
      </c>
    </row>
    <row r="4277" spans="1:8" ht="30" x14ac:dyDescent="0.25">
      <c r="A4277" s="4">
        <v>38084</v>
      </c>
      <c r="B4277" s="8" t="s">
        <v>23287</v>
      </c>
      <c r="C4277" s="4" t="s">
        <v>18997</v>
      </c>
      <c r="D4277" s="11">
        <f t="shared" si="132"/>
        <v>14.32</v>
      </c>
      <c r="F4277" s="803">
        <v>14.32</v>
      </c>
      <c r="G4277" s="803">
        <v>14.32</v>
      </c>
      <c r="H4277" t="b">
        <f t="shared" si="133"/>
        <v>1</v>
      </c>
    </row>
    <row r="4278" spans="1:8" x14ac:dyDescent="0.25">
      <c r="A4278" s="6">
        <v>38103</v>
      </c>
      <c r="B4278" s="9" t="s">
        <v>23288</v>
      </c>
      <c r="C4278" s="6" t="s">
        <v>18997</v>
      </c>
      <c r="D4278" s="11">
        <f t="shared" si="132"/>
        <v>15.14</v>
      </c>
      <c r="F4278" s="802">
        <v>15.14</v>
      </c>
      <c r="G4278" s="802">
        <v>15.14</v>
      </c>
      <c r="H4278" t="b">
        <f t="shared" si="133"/>
        <v>1</v>
      </c>
    </row>
    <row r="4279" spans="1:8" x14ac:dyDescent="0.25">
      <c r="A4279" s="4">
        <v>38082</v>
      </c>
      <c r="B4279" s="8" t="s">
        <v>23289</v>
      </c>
      <c r="C4279" s="4" t="s">
        <v>18997</v>
      </c>
      <c r="D4279" s="11">
        <f t="shared" si="132"/>
        <v>18.649999999999999</v>
      </c>
      <c r="F4279" s="803">
        <v>18.649999999999999</v>
      </c>
      <c r="G4279" s="803">
        <v>18.649999999999999</v>
      </c>
      <c r="H4279" t="b">
        <f t="shared" si="133"/>
        <v>1</v>
      </c>
    </row>
    <row r="4280" spans="1:8" x14ac:dyDescent="0.25">
      <c r="A4280" s="6">
        <v>38104</v>
      </c>
      <c r="B4280" s="9" t="s">
        <v>23290</v>
      </c>
      <c r="C4280" s="6" t="s">
        <v>18997</v>
      </c>
      <c r="D4280" s="11">
        <f t="shared" si="132"/>
        <v>29.64</v>
      </c>
      <c r="F4280" s="802">
        <v>29.64</v>
      </c>
      <c r="G4280" s="802">
        <v>29.64</v>
      </c>
      <c r="H4280" t="b">
        <f t="shared" si="133"/>
        <v>1</v>
      </c>
    </row>
    <row r="4281" spans="1:8" x14ac:dyDescent="0.25">
      <c r="A4281" s="4">
        <v>38083</v>
      </c>
      <c r="B4281" s="8" t="s">
        <v>23291</v>
      </c>
      <c r="C4281" s="4" t="s">
        <v>18997</v>
      </c>
      <c r="D4281" s="11">
        <f t="shared" si="132"/>
        <v>32.909999999999997</v>
      </c>
      <c r="F4281" s="803">
        <v>32.909999999999997</v>
      </c>
      <c r="G4281" s="803">
        <v>32.909999999999997</v>
      </c>
      <c r="H4281" t="b">
        <f t="shared" si="133"/>
        <v>1</v>
      </c>
    </row>
    <row r="4282" spans="1:8" x14ac:dyDescent="0.25">
      <c r="A4282" s="6">
        <v>38101</v>
      </c>
      <c r="B4282" s="9" t="s">
        <v>23292</v>
      </c>
      <c r="C4282" s="6" t="s">
        <v>18997</v>
      </c>
      <c r="D4282" s="11">
        <f t="shared" si="132"/>
        <v>7.2</v>
      </c>
      <c r="F4282" s="802">
        <v>7.2</v>
      </c>
      <c r="G4282" s="802">
        <v>7.2</v>
      </c>
      <c r="H4282" t="b">
        <f t="shared" si="133"/>
        <v>1</v>
      </c>
    </row>
    <row r="4283" spans="1:8" x14ac:dyDescent="0.25">
      <c r="A4283" s="4">
        <v>7528</v>
      </c>
      <c r="B4283" s="8" t="s">
        <v>23293</v>
      </c>
      <c r="C4283" s="4" t="s">
        <v>18997</v>
      </c>
      <c r="D4283" s="11">
        <f t="shared" si="132"/>
        <v>8.4600000000000009</v>
      </c>
      <c r="F4283" s="803">
        <v>8.4600000000000009</v>
      </c>
      <c r="G4283" s="803">
        <v>8.4600000000000009</v>
      </c>
      <c r="H4283" t="b">
        <f t="shared" si="133"/>
        <v>1</v>
      </c>
    </row>
    <row r="4284" spans="1:8" x14ac:dyDescent="0.25">
      <c r="A4284" s="6">
        <v>12147</v>
      </c>
      <c r="B4284" s="9" t="s">
        <v>23294</v>
      </c>
      <c r="C4284" s="6" t="s">
        <v>18997</v>
      </c>
      <c r="D4284" s="11">
        <f t="shared" si="132"/>
        <v>12.9</v>
      </c>
      <c r="F4284" s="802">
        <v>12.9</v>
      </c>
      <c r="G4284" s="802">
        <v>12.9</v>
      </c>
      <c r="H4284" t="b">
        <f t="shared" si="133"/>
        <v>1</v>
      </c>
    </row>
    <row r="4285" spans="1:8" x14ac:dyDescent="0.25">
      <c r="A4285" s="4">
        <v>38075</v>
      </c>
      <c r="B4285" s="8" t="s">
        <v>23295</v>
      </c>
      <c r="C4285" s="4" t="s">
        <v>18997</v>
      </c>
      <c r="D4285" s="11">
        <f t="shared" si="132"/>
        <v>14.65</v>
      </c>
      <c r="F4285" s="803">
        <v>14.65</v>
      </c>
      <c r="G4285" s="803">
        <v>14.65</v>
      </c>
      <c r="H4285" t="b">
        <f t="shared" si="133"/>
        <v>1</v>
      </c>
    </row>
    <row r="4286" spans="1:8" x14ac:dyDescent="0.25">
      <c r="A4286" s="6">
        <v>38102</v>
      </c>
      <c r="B4286" s="9" t="s">
        <v>23296</v>
      </c>
      <c r="C4286" s="6" t="s">
        <v>18997</v>
      </c>
      <c r="D4286" s="11">
        <f t="shared" si="132"/>
        <v>9.2100000000000009</v>
      </c>
      <c r="F4286" s="802">
        <v>9.2100000000000009</v>
      </c>
      <c r="G4286" s="802">
        <v>9.2100000000000009</v>
      </c>
      <c r="H4286" t="b">
        <f t="shared" si="133"/>
        <v>1</v>
      </c>
    </row>
    <row r="4287" spans="1:8" x14ac:dyDescent="0.25">
      <c r="A4287" s="4">
        <v>38076</v>
      </c>
      <c r="B4287" s="8" t="s">
        <v>23297</v>
      </c>
      <c r="C4287" s="4" t="s">
        <v>18997</v>
      </c>
      <c r="D4287" s="11">
        <f t="shared" si="132"/>
        <v>16.43</v>
      </c>
      <c r="F4287" s="803">
        <v>16.43</v>
      </c>
      <c r="G4287" s="803">
        <v>16.43</v>
      </c>
      <c r="H4287" t="b">
        <f t="shared" si="133"/>
        <v>1</v>
      </c>
    </row>
    <row r="4288" spans="1:8" x14ac:dyDescent="0.25">
      <c r="A4288" s="6">
        <v>7592</v>
      </c>
      <c r="B4288" s="9" t="s">
        <v>23298</v>
      </c>
      <c r="C4288" s="6" t="s">
        <v>19143</v>
      </c>
      <c r="D4288" s="11">
        <f t="shared" si="132"/>
        <v>19.79</v>
      </c>
      <c r="F4288" s="802">
        <v>17.190000000000001</v>
      </c>
      <c r="G4288" s="802">
        <v>19.79</v>
      </c>
      <c r="H4288" t="b">
        <f t="shared" si="133"/>
        <v>0</v>
      </c>
    </row>
    <row r="4289" spans="1:8" x14ac:dyDescent="0.25">
      <c r="A4289" s="4">
        <v>40820</v>
      </c>
      <c r="B4289" s="8" t="s">
        <v>23299</v>
      </c>
      <c r="C4289" s="4" t="s">
        <v>19145</v>
      </c>
      <c r="D4289" s="11">
        <f t="shared" si="132"/>
        <v>3482.33</v>
      </c>
      <c r="F4289" s="803">
        <v>3020.19</v>
      </c>
      <c r="G4289" s="803">
        <v>3482.33</v>
      </c>
      <c r="H4289" t="b">
        <f t="shared" si="133"/>
        <v>0</v>
      </c>
    </row>
    <row r="4290" spans="1:8" ht="30" x14ac:dyDescent="0.25">
      <c r="A4290" s="6">
        <v>11826</v>
      </c>
      <c r="B4290" s="9" t="s">
        <v>23300</v>
      </c>
      <c r="C4290" s="6" t="s">
        <v>18997</v>
      </c>
      <c r="D4290" s="11">
        <f t="shared" si="132"/>
        <v>55.77</v>
      </c>
      <c r="F4290" s="802">
        <v>55.77</v>
      </c>
      <c r="G4290" s="802">
        <v>55.77</v>
      </c>
      <c r="H4290" t="b">
        <f t="shared" si="133"/>
        <v>1</v>
      </c>
    </row>
    <row r="4291" spans="1:8" ht="30" x14ac:dyDescent="0.25">
      <c r="A4291" s="4">
        <v>7606</v>
      </c>
      <c r="B4291" s="8" t="s">
        <v>23301</v>
      </c>
      <c r="C4291" s="4" t="s">
        <v>18997</v>
      </c>
      <c r="D4291" s="11">
        <f t="shared" ref="D4291:D4354" si="134">IF($J$2=$F$1,F4291,G4291)</f>
        <v>67.069999999999993</v>
      </c>
      <c r="F4291" s="803">
        <v>67.069999999999993</v>
      </c>
      <c r="G4291" s="803">
        <v>67.069999999999993</v>
      </c>
      <c r="H4291" t="b">
        <f t="shared" ref="H4291:H4354" si="135">F4291=G4291</f>
        <v>1</v>
      </c>
    </row>
    <row r="4292" spans="1:8" x14ac:dyDescent="0.25">
      <c r="A4292" s="6">
        <v>11763</v>
      </c>
      <c r="B4292" s="9" t="s">
        <v>23302</v>
      </c>
      <c r="C4292" s="6" t="s">
        <v>18997</v>
      </c>
      <c r="D4292" s="11">
        <f t="shared" si="134"/>
        <v>146.46</v>
      </c>
      <c r="F4292" s="802">
        <v>146.46</v>
      </c>
      <c r="G4292" s="802">
        <v>146.46</v>
      </c>
      <c r="H4292" t="b">
        <f t="shared" si="135"/>
        <v>1</v>
      </c>
    </row>
    <row r="4293" spans="1:8" x14ac:dyDescent="0.25">
      <c r="A4293" s="4">
        <v>11764</v>
      </c>
      <c r="B4293" s="8" t="s">
        <v>23303</v>
      </c>
      <c r="C4293" s="4" t="s">
        <v>18997</v>
      </c>
      <c r="D4293" s="11">
        <f t="shared" si="134"/>
        <v>120.17</v>
      </c>
      <c r="F4293" s="803">
        <v>120.17</v>
      </c>
      <c r="G4293" s="803">
        <v>120.17</v>
      </c>
      <c r="H4293" t="b">
        <f t="shared" si="135"/>
        <v>1</v>
      </c>
    </row>
    <row r="4294" spans="1:8" x14ac:dyDescent="0.25">
      <c r="A4294" s="6">
        <v>11829</v>
      </c>
      <c r="B4294" s="9" t="s">
        <v>23304</v>
      </c>
      <c r="C4294" s="6" t="s">
        <v>18997</v>
      </c>
      <c r="D4294" s="11">
        <f t="shared" si="134"/>
        <v>29.04</v>
      </c>
      <c r="F4294" s="802">
        <v>29.04</v>
      </c>
      <c r="G4294" s="802">
        <v>29.04</v>
      </c>
      <c r="H4294" t="b">
        <f t="shared" si="135"/>
        <v>1</v>
      </c>
    </row>
    <row r="4295" spans="1:8" x14ac:dyDescent="0.25">
      <c r="A4295" s="4">
        <v>11830</v>
      </c>
      <c r="B4295" s="8" t="s">
        <v>23305</v>
      </c>
      <c r="C4295" s="4" t="s">
        <v>18997</v>
      </c>
      <c r="D4295" s="11">
        <f t="shared" si="134"/>
        <v>31.36</v>
      </c>
      <c r="F4295" s="803">
        <v>31.36</v>
      </c>
      <c r="G4295" s="803">
        <v>31.36</v>
      </c>
      <c r="H4295" t="b">
        <f t="shared" si="135"/>
        <v>1</v>
      </c>
    </row>
    <row r="4296" spans="1:8" x14ac:dyDescent="0.25">
      <c r="A4296" s="6">
        <v>11825</v>
      </c>
      <c r="B4296" s="9" t="s">
        <v>23306</v>
      </c>
      <c r="C4296" s="6" t="s">
        <v>18997</v>
      </c>
      <c r="D4296" s="11">
        <f t="shared" si="134"/>
        <v>70.55</v>
      </c>
      <c r="F4296" s="802">
        <v>70.55</v>
      </c>
      <c r="G4296" s="802">
        <v>70.55</v>
      </c>
      <c r="H4296" t="b">
        <f t="shared" si="135"/>
        <v>1</v>
      </c>
    </row>
    <row r="4297" spans="1:8" x14ac:dyDescent="0.25">
      <c r="A4297" s="4">
        <v>11767</v>
      </c>
      <c r="B4297" s="8" t="s">
        <v>23307</v>
      </c>
      <c r="C4297" s="4" t="s">
        <v>18997</v>
      </c>
      <c r="D4297" s="11">
        <f t="shared" si="134"/>
        <v>187.92</v>
      </c>
      <c r="F4297" s="803">
        <v>187.92</v>
      </c>
      <c r="G4297" s="803">
        <v>187.92</v>
      </c>
      <c r="H4297" t="b">
        <f t="shared" si="135"/>
        <v>1</v>
      </c>
    </row>
    <row r="4298" spans="1:8" ht="30" x14ac:dyDescent="0.25">
      <c r="A4298" s="6">
        <v>11766</v>
      </c>
      <c r="B4298" s="9" t="s">
        <v>23308</v>
      </c>
      <c r="C4298" s="6" t="s">
        <v>18997</v>
      </c>
      <c r="D4298" s="11">
        <f t="shared" si="134"/>
        <v>43.8</v>
      </c>
      <c r="F4298" s="802">
        <v>43.8</v>
      </c>
      <c r="G4298" s="802">
        <v>43.8</v>
      </c>
      <c r="H4298" t="b">
        <f t="shared" si="135"/>
        <v>1</v>
      </c>
    </row>
    <row r="4299" spans="1:8" ht="30" x14ac:dyDescent="0.25">
      <c r="A4299" s="4">
        <v>11765</v>
      </c>
      <c r="B4299" s="8" t="s">
        <v>23309</v>
      </c>
      <c r="C4299" s="4" t="s">
        <v>18997</v>
      </c>
      <c r="D4299" s="11">
        <f t="shared" si="134"/>
        <v>80.08</v>
      </c>
      <c r="F4299" s="803">
        <v>80.08</v>
      </c>
      <c r="G4299" s="803">
        <v>80.08</v>
      </c>
      <c r="H4299" t="b">
        <f t="shared" si="135"/>
        <v>1</v>
      </c>
    </row>
    <row r="4300" spans="1:8" ht="30" x14ac:dyDescent="0.25">
      <c r="A4300" s="6">
        <v>11824</v>
      </c>
      <c r="B4300" s="9" t="s">
        <v>23310</v>
      </c>
      <c r="C4300" s="6" t="s">
        <v>18997</v>
      </c>
      <c r="D4300" s="11">
        <f t="shared" si="134"/>
        <v>51.52</v>
      </c>
      <c r="F4300" s="802">
        <v>51.52</v>
      </c>
      <c r="G4300" s="802">
        <v>51.52</v>
      </c>
      <c r="H4300" t="b">
        <f t="shared" si="135"/>
        <v>1</v>
      </c>
    </row>
    <row r="4301" spans="1:8" x14ac:dyDescent="0.25">
      <c r="A4301" s="4">
        <v>44045</v>
      </c>
      <c r="B4301" s="8" t="s">
        <v>23311</v>
      </c>
      <c r="C4301" s="4" t="s">
        <v>18997</v>
      </c>
      <c r="D4301" s="11">
        <f t="shared" si="134"/>
        <v>357.45</v>
      </c>
      <c r="F4301" s="803">
        <v>357.45</v>
      </c>
      <c r="G4301" s="803">
        <v>357.45</v>
      </c>
      <c r="H4301" t="b">
        <f t="shared" si="135"/>
        <v>1</v>
      </c>
    </row>
    <row r="4302" spans="1:8" x14ac:dyDescent="0.25">
      <c r="A4302" s="6">
        <v>39702</v>
      </c>
      <c r="B4302" s="9" t="s">
        <v>23312</v>
      </c>
      <c r="C4302" s="6" t="s">
        <v>18997</v>
      </c>
      <c r="D4302" s="11">
        <f t="shared" si="134"/>
        <v>2373.9899999999998</v>
      </c>
      <c r="F4302" s="802">
        <v>2373.9899999999998</v>
      </c>
      <c r="G4302" s="802">
        <v>2373.9899999999998</v>
      </c>
      <c r="H4302" t="b">
        <f t="shared" si="135"/>
        <v>1</v>
      </c>
    </row>
    <row r="4303" spans="1:8" x14ac:dyDescent="0.25">
      <c r="A4303" s="4">
        <v>13415</v>
      </c>
      <c r="B4303" s="8" t="s">
        <v>23313</v>
      </c>
      <c r="C4303" s="4" t="s">
        <v>18997</v>
      </c>
      <c r="D4303" s="11">
        <f t="shared" si="134"/>
        <v>77.94</v>
      </c>
      <c r="F4303" s="803">
        <v>77.94</v>
      </c>
      <c r="G4303" s="803">
        <v>77.94</v>
      </c>
      <c r="H4303" t="b">
        <f t="shared" si="135"/>
        <v>1</v>
      </c>
    </row>
    <row r="4304" spans="1:8" ht="30" x14ac:dyDescent="0.25">
      <c r="A4304" s="6">
        <v>7602</v>
      </c>
      <c r="B4304" s="9" t="s">
        <v>23314</v>
      </c>
      <c r="C4304" s="6" t="s">
        <v>18997</v>
      </c>
      <c r="D4304" s="11">
        <f t="shared" si="134"/>
        <v>49.73</v>
      </c>
      <c r="F4304" s="802">
        <v>49.73</v>
      </c>
      <c r="G4304" s="802">
        <v>49.73</v>
      </c>
      <c r="H4304" t="b">
        <f t="shared" si="135"/>
        <v>1</v>
      </c>
    </row>
    <row r="4305" spans="1:8" ht="30" x14ac:dyDescent="0.25">
      <c r="A4305" s="4">
        <v>7603</v>
      </c>
      <c r="B4305" s="8" t="s">
        <v>23315</v>
      </c>
      <c r="C4305" s="4" t="s">
        <v>18997</v>
      </c>
      <c r="D4305" s="11">
        <f t="shared" si="134"/>
        <v>42.19</v>
      </c>
      <c r="F4305" s="803">
        <v>42.19</v>
      </c>
      <c r="G4305" s="803">
        <v>42.19</v>
      </c>
      <c r="H4305" t="b">
        <f t="shared" si="135"/>
        <v>1</v>
      </c>
    </row>
    <row r="4306" spans="1:8" x14ac:dyDescent="0.25">
      <c r="A4306" s="6">
        <v>11777</v>
      </c>
      <c r="B4306" s="9" t="s">
        <v>23316</v>
      </c>
      <c r="C4306" s="6" t="s">
        <v>18997</v>
      </c>
      <c r="D4306" s="11">
        <f t="shared" si="134"/>
        <v>203.61</v>
      </c>
      <c r="F4306" s="802">
        <v>203.61</v>
      </c>
      <c r="G4306" s="802">
        <v>203.61</v>
      </c>
      <c r="H4306" t="b">
        <f t="shared" si="135"/>
        <v>1</v>
      </c>
    </row>
    <row r="4307" spans="1:8" ht="30" x14ac:dyDescent="0.25">
      <c r="A4307" s="4">
        <v>13417</v>
      </c>
      <c r="B4307" s="8" t="s">
        <v>23317</v>
      </c>
      <c r="C4307" s="4" t="s">
        <v>18997</v>
      </c>
      <c r="D4307" s="11">
        <f t="shared" si="134"/>
        <v>101.51</v>
      </c>
      <c r="F4307" s="803">
        <v>101.51</v>
      </c>
      <c r="G4307" s="803">
        <v>101.51</v>
      </c>
      <c r="H4307" t="b">
        <f t="shared" si="135"/>
        <v>1</v>
      </c>
    </row>
    <row r="4308" spans="1:8" x14ac:dyDescent="0.25">
      <c r="A4308" s="6">
        <v>36791</v>
      </c>
      <c r="B4308" s="9" t="s">
        <v>23318</v>
      </c>
      <c r="C4308" s="6" t="s">
        <v>18997</v>
      </c>
      <c r="D4308" s="11">
        <f t="shared" si="134"/>
        <v>152.35</v>
      </c>
      <c r="F4308" s="802">
        <v>152.35</v>
      </c>
      <c r="G4308" s="802">
        <v>152.35</v>
      </c>
      <c r="H4308" t="b">
        <f t="shared" si="135"/>
        <v>1</v>
      </c>
    </row>
    <row r="4309" spans="1:8" x14ac:dyDescent="0.25">
      <c r="A4309" s="4">
        <v>36795</v>
      </c>
      <c r="B4309" s="8" t="s">
        <v>23319</v>
      </c>
      <c r="C4309" s="4" t="s">
        <v>18997</v>
      </c>
      <c r="D4309" s="11">
        <f t="shared" si="134"/>
        <v>1926.28</v>
      </c>
      <c r="F4309" s="803">
        <v>1926.28</v>
      </c>
      <c r="G4309" s="803">
        <v>1926.28</v>
      </c>
      <c r="H4309" t="b">
        <f t="shared" si="135"/>
        <v>1</v>
      </c>
    </row>
    <row r="4310" spans="1:8" x14ac:dyDescent="0.25">
      <c r="A4310" s="6">
        <v>36796</v>
      </c>
      <c r="B4310" s="9" t="s">
        <v>23320</v>
      </c>
      <c r="C4310" s="6" t="s">
        <v>18997</v>
      </c>
      <c r="D4310" s="11">
        <f t="shared" si="134"/>
        <v>160.07</v>
      </c>
      <c r="F4310" s="802">
        <v>160.07</v>
      </c>
      <c r="G4310" s="802">
        <v>160.07</v>
      </c>
      <c r="H4310" t="b">
        <f t="shared" si="135"/>
        <v>1</v>
      </c>
    </row>
    <row r="4311" spans="1:8" ht="30" x14ac:dyDescent="0.25">
      <c r="A4311" s="4">
        <v>36792</v>
      </c>
      <c r="B4311" s="8" t="s">
        <v>23321</v>
      </c>
      <c r="C4311" s="4" t="s">
        <v>18997</v>
      </c>
      <c r="D4311" s="11">
        <f t="shared" si="134"/>
        <v>202.77</v>
      </c>
      <c r="F4311" s="803">
        <v>202.77</v>
      </c>
      <c r="G4311" s="803">
        <v>202.77</v>
      </c>
      <c r="H4311" t="b">
        <f t="shared" si="135"/>
        <v>1</v>
      </c>
    </row>
    <row r="4312" spans="1:8" x14ac:dyDescent="0.25">
      <c r="A4312" s="6">
        <v>11773</v>
      </c>
      <c r="B4312" s="9" t="s">
        <v>23322</v>
      </c>
      <c r="C4312" s="6" t="s">
        <v>18997</v>
      </c>
      <c r="D4312" s="11">
        <f t="shared" si="134"/>
        <v>134.97999999999999</v>
      </c>
      <c r="F4312" s="802">
        <v>134.97999999999999</v>
      </c>
      <c r="G4312" s="802">
        <v>134.97999999999999</v>
      </c>
      <c r="H4312" t="b">
        <f t="shared" si="135"/>
        <v>1</v>
      </c>
    </row>
    <row r="4313" spans="1:8" ht="30" x14ac:dyDescent="0.25">
      <c r="A4313" s="4">
        <v>11762</v>
      </c>
      <c r="B4313" s="8" t="s">
        <v>23323</v>
      </c>
      <c r="C4313" s="4" t="s">
        <v>18997</v>
      </c>
      <c r="D4313" s="11">
        <f t="shared" si="134"/>
        <v>64.02</v>
      </c>
      <c r="F4313" s="803">
        <v>64.02</v>
      </c>
      <c r="G4313" s="803">
        <v>64.02</v>
      </c>
      <c r="H4313" t="b">
        <f t="shared" si="135"/>
        <v>1</v>
      </c>
    </row>
    <row r="4314" spans="1:8" ht="30" x14ac:dyDescent="0.25">
      <c r="A4314" s="6">
        <v>7604</v>
      </c>
      <c r="B4314" s="9" t="s">
        <v>23324</v>
      </c>
      <c r="C4314" s="6" t="s">
        <v>18997</v>
      </c>
      <c r="D4314" s="11">
        <f t="shared" si="134"/>
        <v>54.21</v>
      </c>
      <c r="F4314" s="802">
        <v>54.21</v>
      </c>
      <c r="G4314" s="802">
        <v>54.21</v>
      </c>
      <c r="H4314" t="b">
        <f t="shared" si="135"/>
        <v>1</v>
      </c>
    </row>
    <row r="4315" spans="1:8" ht="30" x14ac:dyDescent="0.25">
      <c r="A4315" s="4">
        <v>13984</v>
      </c>
      <c r="B4315" s="8" t="s">
        <v>23325</v>
      </c>
      <c r="C4315" s="4" t="s">
        <v>18997</v>
      </c>
      <c r="D4315" s="11">
        <f t="shared" si="134"/>
        <v>78.78</v>
      </c>
      <c r="F4315" s="803">
        <v>78.78</v>
      </c>
      <c r="G4315" s="803">
        <v>78.78</v>
      </c>
      <c r="H4315" t="b">
        <f t="shared" si="135"/>
        <v>1</v>
      </c>
    </row>
    <row r="4316" spans="1:8" x14ac:dyDescent="0.25">
      <c r="A4316" s="6">
        <v>11772</v>
      </c>
      <c r="B4316" s="9" t="s">
        <v>23326</v>
      </c>
      <c r="C4316" s="6" t="s">
        <v>18997</v>
      </c>
      <c r="D4316" s="11">
        <f t="shared" si="134"/>
        <v>135.4</v>
      </c>
      <c r="F4316" s="802">
        <v>135.4</v>
      </c>
      <c r="G4316" s="802">
        <v>135.4</v>
      </c>
      <c r="H4316" t="b">
        <f t="shared" si="135"/>
        <v>1</v>
      </c>
    </row>
    <row r="4317" spans="1:8" ht="30" x14ac:dyDescent="0.25">
      <c r="A4317" s="4">
        <v>13983</v>
      </c>
      <c r="B4317" s="8" t="s">
        <v>23327</v>
      </c>
      <c r="C4317" s="4" t="s">
        <v>18997</v>
      </c>
      <c r="D4317" s="11">
        <f t="shared" si="134"/>
        <v>102.54</v>
      </c>
      <c r="F4317" s="803">
        <v>102.54</v>
      </c>
      <c r="G4317" s="803">
        <v>102.54</v>
      </c>
      <c r="H4317" t="b">
        <f t="shared" si="135"/>
        <v>1</v>
      </c>
    </row>
    <row r="4318" spans="1:8" ht="30" x14ac:dyDescent="0.25">
      <c r="A4318" s="6">
        <v>13416</v>
      </c>
      <c r="B4318" s="9" t="s">
        <v>23328</v>
      </c>
      <c r="C4318" s="6" t="s">
        <v>18997</v>
      </c>
      <c r="D4318" s="11">
        <f t="shared" si="134"/>
        <v>91.08</v>
      </c>
      <c r="F4318" s="802">
        <v>91.08</v>
      </c>
      <c r="G4318" s="802">
        <v>91.08</v>
      </c>
      <c r="H4318" t="b">
        <f t="shared" si="135"/>
        <v>1</v>
      </c>
    </row>
    <row r="4319" spans="1:8" ht="30" x14ac:dyDescent="0.25">
      <c r="A4319" s="4">
        <v>40329</v>
      </c>
      <c r="B4319" s="8" t="s">
        <v>23329</v>
      </c>
      <c r="C4319" s="4" t="s">
        <v>18997</v>
      </c>
      <c r="D4319" s="11">
        <f t="shared" si="134"/>
        <v>18.2</v>
      </c>
      <c r="F4319" s="803">
        <v>18.2</v>
      </c>
      <c r="G4319" s="803">
        <v>18.2</v>
      </c>
      <c r="H4319" t="b">
        <f t="shared" si="135"/>
        <v>1</v>
      </c>
    </row>
    <row r="4320" spans="1:8" x14ac:dyDescent="0.25">
      <c r="A4320" s="6">
        <v>11823</v>
      </c>
      <c r="B4320" s="9" t="s">
        <v>23330</v>
      </c>
      <c r="C4320" s="6" t="s">
        <v>18997</v>
      </c>
      <c r="D4320" s="11">
        <f t="shared" si="134"/>
        <v>7.66</v>
      </c>
      <c r="F4320" s="802">
        <v>7.66</v>
      </c>
      <c r="G4320" s="802">
        <v>7.66</v>
      </c>
      <c r="H4320" t="b">
        <f t="shared" si="135"/>
        <v>1</v>
      </c>
    </row>
    <row r="4321" spans="1:8" x14ac:dyDescent="0.25">
      <c r="A4321" s="4">
        <v>11822</v>
      </c>
      <c r="B4321" s="8" t="s">
        <v>23331</v>
      </c>
      <c r="C4321" s="4" t="s">
        <v>18997</v>
      </c>
      <c r="D4321" s="11">
        <f t="shared" si="134"/>
        <v>36.56</v>
      </c>
      <c r="F4321" s="803">
        <v>36.56</v>
      </c>
      <c r="G4321" s="803">
        <v>36.56</v>
      </c>
      <c r="H4321" t="b">
        <f t="shared" si="135"/>
        <v>1</v>
      </c>
    </row>
    <row r="4322" spans="1:8" x14ac:dyDescent="0.25">
      <c r="A4322" s="6">
        <v>11831</v>
      </c>
      <c r="B4322" s="9" t="s">
        <v>23332</v>
      </c>
      <c r="C4322" s="6" t="s">
        <v>18997</v>
      </c>
      <c r="D4322" s="11">
        <f t="shared" si="134"/>
        <v>22</v>
      </c>
      <c r="F4322" s="802">
        <v>22</v>
      </c>
      <c r="G4322" s="802">
        <v>22</v>
      </c>
      <c r="H4322" t="b">
        <f t="shared" si="135"/>
        <v>1</v>
      </c>
    </row>
    <row r="4323" spans="1:8" ht="30" x14ac:dyDescent="0.25">
      <c r="A4323" s="4">
        <v>7613</v>
      </c>
      <c r="B4323" s="8" t="s">
        <v>23333</v>
      </c>
      <c r="C4323" s="4" t="s">
        <v>18997</v>
      </c>
      <c r="D4323" s="11">
        <f t="shared" si="134"/>
        <v>228885.39</v>
      </c>
      <c r="F4323" s="803">
        <v>228885.39</v>
      </c>
      <c r="G4323" s="803">
        <v>228885.39</v>
      </c>
      <c r="H4323" t="b">
        <f t="shared" si="135"/>
        <v>1</v>
      </c>
    </row>
    <row r="4324" spans="1:8" ht="30" x14ac:dyDescent="0.25">
      <c r="A4324" s="6">
        <v>7619</v>
      </c>
      <c r="B4324" s="9" t="s">
        <v>23334</v>
      </c>
      <c r="C4324" s="6" t="s">
        <v>18997</v>
      </c>
      <c r="D4324" s="11">
        <f t="shared" si="134"/>
        <v>35380.78</v>
      </c>
      <c r="F4324" s="802">
        <v>35380.78</v>
      </c>
      <c r="G4324" s="802">
        <v>35380.78</v>
      </c>
      <c r="H4324" t="b">
        <f t="shared" si="135"/>
        <v>1</v>
      </c>
    </row>
    <row r="4325" spans="1:8" ht="30" x14ac:dyDescent="0.25">
      <c r="A4325" s="4">
        <v>12076</v>
      </c>
      <c r="B4325" s="8" t="s">
        <v>23335</v>
      </c>
      <c r="C4325" s="4" t="s">
        <v>18997</v>
      </c>
      <c r="D4325" s="11">
        <f t="shared" si="134"/>
        <v>16229.71</v>
      </c>
      <c r="F4325" s="803">
        <v>16229.71</v>
      </c>
      <c r="G4325" s="803">
        <v>16229.71</v>
      </c>
      <c r="H4325" t="b">
        <f t="shared" si="135"/>
        <v>1</v>
      </c>
    </row>
    <row r="4326" spans="1:8" ht="30" x14ac:dyDescent="0.25">
      <c r="A4326" s="6">
        <v>7614</v>
      </c>
      <c r="B4326" s="9" t="s">
        <v>23336</v>
      </c>
      <c r="C4326" s="6" t="s">
        <v>18997</v>
      </c>
      <c r="D4326" s="11">
        <f t="shared" si="134"/>
        <v>44623.6</v>
      </c>
      <c r="F4326" s="802">
        <v>44623.6</v>
      </c>
      <c r="G4326" s="802">
        <v>44623.6</v>
      </c>
      <c r="H4326" t="b">
        <f t="shared" si="135"/>
        <v>1</v>
      </c>
    </row>
    <row r="4327" spans="1:8" ht="30" x14ac:dyDescent="0.25">
      <c r="A4327" s="4">
        <v>7618</v>
      </c>
      <c r="B4327" s="8" t="s">
        <v>23337</v>
      </c>
      <c r="C4327" s="4" t="s">
        <v>18997</v>
      </c>
      <c r="D4327" s="11">
        <f t="shared" si="134"/>
        <v>289417.59999999998</v>
      </c>
      <c r="F4327" s="803">
        <v>289417.59999999998</v>
      </c>
      <c r="G4327" s="803">
        <v>289417.59999999998</v>
      </c>
      <c r="H4327" t="b">
        <f t="shared" si="135"/>
        <v>1</v>
      </c>
    </row>
    <row r="4328" spans="1:8" ht="30" x14ac:dyDescent="0.25">
      <c r="A4328" s="6">
        <v>7620</v>
      </c>
      <c r="B4328" s="9" t="s">
        <v>23338</v>
      </c>
      <c r="C4328" s="6" t="s">
        <v>18997</v>
      </c>
      <c r="D4328" s="11">
        <f t="shared" si="134"/>
        <v>62600.34</v>
      </c>
      <c r="F4328" s="802">
        <v>62600.34</v>
      </c>
      <c r="G4328" s="802">
        <v>62600.34</v>
      </c>
      <c r="H4328" t="b">
        <f t="shared" si="135"/>
        <v>1</v>
      </c>
    </row>
    <row r="4329" spans="1:8" ht="30" x14ac:dyDescent="0.25">
      <c r="A4329" s="4">
        <v>7610</v>
      </c>
      <c r="B4329" s="8" t="s">
        <v>23339</v>
      </c>
      <c r="C4329" s="4" t="s">
        <v>18997</v>
      </c>
      <c r="D4329" s="11">
        <f t="shared" si="134"/>
        <v>19823.43</v>
      </c>
      <c r="F4329" s="803">
        <v>19823.43</v>
      </c>
      <c r="G4329" s="803">
        <v>19823.43</v>
      </c>
      <c r="H4329" t="b">
        <f t="shared" si="135"/>
        <v>1</v>
      </c>
    </row>
    <row r="4330" spans="1:8" ht="30" x14ac:dyDescent="0.25">
      <c r="A4330" s="6">
        <v>7615</v>
      </c>
      <c r="B4330" s="9" t="s">
        <v>23340</v>
      </c>
      <c r="C4330" s="6" t="s">
        <v>18997</v>
      </c>
      <c r="D4330" s="11">
        <f t="shared" si="134"/>
        <v>73033.72</v>
      </c>
      <c r="F4330" s="802">
        <v>73033.72</v>
      </c>
      <c r="G4330" s="802">
        <v>73033.72</v>
      </c>
      <c r="H4330" t="b">
        <f t="shared" si="135"/>
        <v>1</v>
      </c>
    </row>
    <row r="4331" spans="1:8" ht="30" x14ac:dyDescent="0.25">
      <c r="A4331" s="4">
        <v>7617</v>
      </c>
      <c r="B4331" s="8" t="s">
        <v>23341</v>
      </c>
      <c r="C4331" s="4" t="s">
        <v>18997</v>
      </c>
      <c r="D4331" s="11">
        <f t="shared" si="134"/>
        <v>22141.97</v>
      </c>
      <c r="F4331" s="803">
        <v>22141.97</v>
      </c>
      <c r="G4331" s="803">
        <v>22141.97</v>
      </c>
      <c r="H4331" t="b">
        <f t="shared" si="135"/>
        <v>1</v>
      </c>
    </row>
    <row r="4332" spans="1:8" ht="30" x14ac:dyDescent="0.25">
      <c r="A4332" s="6">
        <v>7616</v>
      </c>
      <c r="B4332" s="9" t="s">
        <v>23342</v>
      </c>
      <c r="C4332" s="6" t="s">
        <v>18997</v>
      </c>
      <c r="D4332" s="11">
        <f t="shared" si="134"/>
        <v>119179.45</v>
      </c>
      <c r="F4332" s="802">
        <v>119179.45</v>
      </c>
      <c r="G4332" s="802">
        <v>119179.45</v>
      </c>
      <c r="H4332" t="b">
        <f t="shared" si="135"/>
        <v>1</v>
      </c>
    </row>
    <row r="4333" spans="1:8" ht="30" x14ac:dyDescent="0.25">
      <c r="A4333" s="4">
        <v>7611</v>
      </c>
      <c r="B4333" s="8" t="s">
        <v>23343</v>
      </c>
      <c r="C4333" s="4" t="s">
        <v>18997</v>
      </c>
      <c r="D4333" s="11">
        <f t="shared" si="134"/>
        <v>28633.86</v>
      </c>
      <c r="F4333" s="803">
        <v>28633.86</v>
      </c>
      <c r="G4333" s="803">
        <v>28633.86</v>
      </c>
      <c r="H4333" t="b">
        <f t="shared" si="135"/>
        <v>1</v>
      </c>
    </row>
    <row r="4334" spans="1:8" ht="30" x14ac:dyDescent="0.25">
      <c r="A4334" s="6">
        <v>7612</v>
      </c>
      <c r="B4334" s="9" t="s">
        <v>23344</v>
      </c>
      <c r="C4334" s="6" t="s">
        <v>18997</v>
      </c>
      <c r="D4334" s="11">
        <f t="shared" si="134"/>
        <v>163474.99</v>
      </c>
      <c r="F4334" s="802">
        <v>163474.99</v>
      </c>
      <c r="G4334" s="802">
        <v>163474.99</v>
      </c>
      <c r="H4334" t="b">
        <f t="shared" si="135"/>
        <v>1</v>
      </c>
    </row>
    <row r="4335" spans="1:8" x14ac:dyDescent="0.25">
      <c r="A4335" s="4">
        <v>37371</v>
      </c>
      <c r="B4335" s="8" t="s">
        <v>23345</v>
      </c>
      <c r="C4335" s="4" t="s">
        <v>19143</v>
      </c>
      <c r="D4335" s="11">
        <f t="shared" si="134"/>
        <v>0.82</v>
      </c>
      <c r="F4335" s="803">
        <v>0.82</v>
      </c>
      <c r="G4335" s="803">
        <v>0.82</v>
      </c>
      <c r="H4335" t="b">
        <f t="shared" si="135"/>
        <v>1</v>
      </c>
    </row>
    <row r="4336" spans="1:8" x14ac:dyDescent="0.25">
      <c r="A4336" s="6">
        <v>40861</v>
      </c>
      <c r="B4336" s="9" t="s">
        <v>23346</v>
      </c>
      <c r="C4336" s="6" t="s">
        <v>19145</v>
      </c>
      <c r="D4336" s="11">
        <f t="shared" si="134"/>
        <v>154.18</v>
      </c>
      <c r="F4336" s="802">
        <v>154.18</v>
      </c>
      <c r="G4336" s="802">
        <v>154.18</v>
      </c>
      <c r="H4336" t="b">
        <f t="shared" si="135"/>
        <v>1</v>
      </c>
    </row>
    <row r="4337" spans="1:8" x14ac:dyDescent="0.25">
      <c r="A4337" s="4">
        <v>36510</v>
      </c>
      <c r="B4337" s="8" t="s">
        <v>23347</v>
      </c>
      <c r="C4337" s="4" t="s">
        <v>18997</v>
      </c>
      <c r="D4337" s="11">
        <f t="shared" si="134"/>
        <v>1057492.31</v>
      </c>
      <c r="F4337" s="803">
        <v>1057492.31</v>
      </c>
      <c r="G4337" s="803">
        <v>1057492.31</v>
      </c>
      <c r="H4337" t="b">
        <f t="shared" si="135"/>
        <v>1</v>
      </c>
    </row>
    <row r="4338" spans="1:8" ht="30" x14ac:dyDescent="0.25">
      <c r="A4338" s="6">
        <v>25020</v>
      </c>
      <c r="B4338" s="9" t="s">
        <v>23348</v>
      </c>
      <c r="C4338" s="6" t="s">
        <v>18997</v>
      </c>
      <c r="D4338" s="11">
        <f t="shared" si="134"/>
        <v>4356496.26</v>
      </c>
      <c r="F4338" s="802">
        <v>4356496.26</v>
      </c>
      <c r="G4338" s="802">
        <v>4356496.26</v>
      </c>
      <c r="H4338" t="b">
        <f t="shared" si="135"/>
        <v>1</v>
      </c>
    </row>
    <row r="4339" spans="1:8" x14ac:dyDescent="0.25">
      <c r="A4339" s="4">
        <v>7622</v>
      </c>
      <c r="B4339" s="8" t="s">
        <v>23349</v>
      </c>
      <c r="C4339" s="4" t="s">
        <v>18997</v>
      </c>
      <c r="D4339" s="11">
        <f t="shared" si="134"/>
        <v>1025922.1</v>
      </c>
      <c r="F4339" s="803">
        <v>1025922.1</v>
      </c>
      <c r="G4339" s="803">
        <v>1025922.1</v>
      </c>
      <c r="H4339" t="b">
        <f t="shared" si="135"/>
        <v>1</v>
      </c>
    </row>
    <row r="4340" spans="1:8" ht="30" x14ac:dyDescent="0.25">
      <c r="A4340" s="6">
        <v>7624</v>
      </c>
      <c r="B4340" s="9" t="s">
        <v>23350</v>
      </c>
      <c r="C4340" s="6" t="s">
        <v>18997</v>
      </c>
      <c r="D4340" s="11">
        <f t="shared" si="134"/>
        <v>1330000</v>
      </c>
      <c r="F4340" s="802">
        <v>1330000</v>
      </c>
      <c r="G4340" s="802">
        <v>1330000</v>
      </c>
      <c r="H4340" t="b">
        <f t="shared" si="135"/>
        <v>1</v>
      </c>
    </row>
    <row r="4341" spans="1:8" x14ac:dyDescent="0.25">
      <c r="A4341" s="4">
        <v>7625</v>
      </c>
      <c r="B4341" s="8" t="s">
        <v>23351</v>
      </c>
      <c r="C4341" s="4" t="s">
        <v>18997</v>
      </c>
      <c r="D4341" s="11">
        <f t="shared" si="134"/>
        <v>1321865.32</v>
      </c>
      <c r="F4341" s="803">
        <v>1321865.32</v>
      </c>
      <c r="G4341" s="803">
        <v>1321865.32</v>
      </c>
      <c r="H4341" t="b">
        <f t="shared" si="135"/>
        <v>1</v>
      </c>
    </row>
    <row r="4342" spans="1:8" x14ac:dyDescent="0.25">
      <c r="A4342" s="6">
        <v>7623</v>
      </c>
      <c r="B4342" s="9" t="s">
        <v>23352</v>
      </c>
      <c r="C4342" s="6" t="s">
        <v>18997</v>
      </c>
      <c r="D4342" s="11">
        <f t="shared" si="134"/>
        <v>4356496.26</v>
      </c>
      <c r="F4342" s="802">
        <v>4356496.26</v>
      </c>
      <c r="G4342" s="802">
        <v>4356496.26</v>
      </c>
      <c r="H4342" t="b">
        <f t="shared" si="135"/>
        <v>1</v>
      </c>
    </row>
    <row r="4343" spans="1:8" ht="30" x14ac:dyDescent="0.25">
      <c r="A4343" s="4">
        <v>36508</v>
      </c>
      <c r="B4343" s="8" t="s">
        <v>23353</v>
      </c>
      <c r="C4343" s="4" t="s">
        <v>18997</v>
      </c>
      <c r="D4343" s="11">
        <f t="shared" si="134"/>
        <v>1959289.23</v>
      </c>
      <c r="F4343" s="803">
        <v>1959289.23</v>
      </c>
      <c r="G4343" s="803">
        <v>1959289.23</v>
      </c>
      <c r="H4343" t="b">
        <f t="shared" si="135"/>
        <v>1</v>
      </c>
    </row>
    <row r="4344" spans="1:8" x14ac:dyDescent="0.25">
      <c r="A4344" s="6">
        <v>36509</v>
      </c>
      <c r="B4344" s="9" t="s">
        <v>23354</v>
      </c>
      <c r="C4344" s="6" t="s">
        <v>18997</v>
      </c>
      <c r="D4344" s="11">
        <f t="shared" si="134"/>
        <v>1073761.3999999999</v>
      </c>
      <c r="F4344" s="802">
        <v>1073761.3999999999</v>
      </c>
      <c r="G4344" s="802">
        <v>1073761.3999999999</v>
      </c>
      <c r="H4344" t="b">
        <f t="shared" si="135"/>
        <v>1</v>
      </c>
    </row>
    <row r="4345" spans="1:8" x14ac:dyDescent="0.25">
      <c r="A4345" s="4">
        <v>13238</v>
      </c>
      <c r="B4345" s="8" t="s">
        <v>23355</v>
      </c>
      <c r="C4345" s="4" t="s">
        <v>18997</v>
      </c>
      <c r="D4345" s="11">
        <f t="shared" si="134"/>
        <v>292266.98</v>
      </c>
      <c r="F4345" s="803">
        <v>292266.98</v>
      </c>
      <c r="G4345" s="803">
        <v>292266.98</v>
      </c>
      <c r="H4345" t="b">
        <f t="shared" si="135"/>
        <v>1</v>
      </c>
    </row>
    <row r="4346" spans="1:8" x14ac:dyDescent="0.25">
      <c r="A4346" s="6">
        <v>36511</v>
      </c>
      <c r="B4346" s="9" t="s">
        <v>23356</v>
      </c>
      <c r="C4346" s="6" t="s">
        <v>18997</v>
      </c>
      <c r="D4346" s="11">
        <f t="shared" si="134"/>
        <v>338658.57</v>
      </c>
      <c r="F4346" s="802">
        <v>338658.57</v>
      </c>
      <c r="G4346" s="802">
        <v>338658.57</v>
      </c>
      <c r="H4346" t="b">
        <f t="shared" si="135"/>
        <v>1</v>
      </c>
    </row>
    <row r="4347" spans="1:8" x14ac:dyDescent="0.25">
      <c r="A4347" s="4">
        <v>36515</v>
      </c>
      <c r="B4347" s="8" t="s">
        <v>23357</v>
      </c>
      <c r="C4347" s="4" t="s">
        <v>18997</v>
      </c>
      <c r="D4347" s="11">
        <f t="shared" si="134"/>
        <v>99741.9</v>
      </c>
      <c r="F4347" s="803">
        <v>99741.9</v>
      </c>
      <c r="G4347" s="803">
        <v>99741.9</v>
      </c>
      <c r="H4347" t="b">
        <f t="shared" si="135"/>
        <v>1</v>
      </c>
    </row>
    <row r="4348" spans="1:8" x14ac:dyDescent="0.25">
      <c r="A4348" s="6">
        <v>10598</v>
      </c>
      <c r="B4348" s="9" t="s">
        <v>23358</v>
      </c>
      <c r="C4348" s="6" t="s">
        <v>18997</v>
      </c>
      <c r="D4348" s="11">
        <f t="shared" si="134"/>
        <v>161746.57</v>
      </c>
      <c r="F4348" s="802">
        <v>161746.57</v>
      </c>
      <c r="G4348" s="802">
        <v>161746.57</v>
      </c>
      <c r="H4348" t="b">
        <f t="shared" si="135"/>
        <v>1</v>
      </c>
    </row>
    <row r="4349" spans="1:8" x14ac:dyDescent="0.25">
      <c r="A4349" s="4">
        <v>7640</v>
      </c>
      <c r="B4349" s="8" t="s">
        <v>23359</v>
      </c>
      <c r="C4349" s="4" t="s">
        <v>18997</v>
      </c>
      <c r="D4349" s="11">
        <f t="shared" si="134"/>
        <v>248195</v>
      </c>
      <c r="F4349" s="803">
        <v>248195</v>
      </c>
      <c r="G4349" s="803">
        <v>248195</v>
      </c>
      <c r="H4349" t="b">
        <f t="shared" si="135"/>
        <v>1</v>
      </c>
    </row>
    <row r="4350" spans="1:8" x14ac:dyDescent="0.25">
      <c r="A4350" s="6">
        <v>36513</v>
      </c>
      <c r="B4350" s="9" t="s">
        <v>23360</v>
      </c>
      <c r="C4350" s="6" t="s">
        <v>18997</v>
      </c>
      <c r="D4350" s="11">
        <f t="shared" si="134"/>
        <v>239090.63</v>
      </c>
      <c r="F4350" s="802">
        <v>239090.63</v>
      </c>
      <c r="G4350" s="802">
        <v>239090.63</v>
      </c>
      <c r="H4350" t="b">
        <f t="shared" si="135"/>
        <v>1</v>
      </c>
    </row>
    <row r="4351" spans="1:8" x14ac:dyDescent="0.25">
      <c r="A4351" s="4">
        <v>36514</v>
      </c>
      <c r="B4351" s="8" t="s">
        <v>23361</v>
      </c>
      <c r="C4351" s="4" t="s">
        <v>18997</v>
      </c>
      <c r="D4351" s="11">
        <f t="shared" si="134"/>
        <v>266751.62</v>
      </c>
      <c r="F4351" s="803">
        <v>266751.62</v>
      </c>
      <c r="G4351" s="803">
        <v>266751.62</v>
      </c>
      <c r="H4351" t="b">
        <f t="shared" si="135"/>
        <v>1</v>
      </c>
    </row>
    <row r="4352" spans="1:8" x14ac:dyDescent="0.25">
      <c r="A4352" s="6">
        <v>11572</v>
      </c>
      <c r="B4352" s="9" t="s">
        <v>23362</v>
      </c>
      <c r="C4352" s="6" t="s">
        <v>18997</v>
      </c>
      <c r="D4352" s="11">
        <f t="shared" si="134"/>
        <v>35.67</v>
      </c>
      <c r="F4352" s="802">
        <v>35.67</v>
      </c>
      <c r="G4352" s="802">
        <v>35.67</v>
      </c>
      <c r="H4352" t="b">
        <f t="shared" si="135"/>
        <v>1</v>
      </c>
    </row>
    <row r="4353" spans="1:8" x14ac:dyDescent="0.25">
      <c r="A4353" s="4">
        <v>36149</v>
      </c>
      <c r="B4353" s="8" t="s">
        <v>23363</v>
      </c>
      <c r="C4353" s="4" t="s">
        <v>18997</v>
      </c>
      <c r="D4353" s="11">
        <f t="shared" si="134"/>
        <v>186.82</v>
      </c>
      <c r="F4353" s="803">
        <v>186.82</v>
      </c>
      <c r="G4353" s="803">
        <v>186.82</v>
      </c>
      <c r="H4353" t="b">
        <f t="shared" si="135"/>
        <v>1</v>
      </c>
    </row>
    <row r="4354" spans="1:8" ht="30" x14ac:dyDescent="0.25">
      <c r="A4354" s="6">
        <v>42407</v>
      </c>
      <c r="B4354" s="9" t="s">
        <v>23364</v>
      </c>
      <c r="C4354" s="6" t="s">
        <v>1349</v>
      </c>
      <c r="D4354" s="11">
        <f t="shared" si="134"/>
        <v>7.39</v>
      </c>
      <c r="F4354" s="802">
        <v>7.39</v>
      </c>
      <c r="G4354" s="802">
        <v>7.39</v>
      </c>
      <c r="H4354" t="b">
        <f t="shared" si="135"/>
        <v>1</v>
      </c>
    </row>
    <row r="4355" spans="1:8" ht="30" x14ac:dyDescent="0.25">
      <c r="A4355" s="4">
        <v>11581</v>
      </c>
      <c r="B4355" s="8" t="s">
        <v>23365</v>
      </c>
      <c r="C4355" s="4" t="s">
        <v>1349</v>
      </c>
      <c r="D4355" s="11">
        <f t="shared" ref="D4355:D4418" si="136">IF($J$2=$F$1,F4355,G4355)</f>
        <v>23.54</v>
      </c>
      <c r="F4355" s="803">
        <v>23.54</v>
      </c>
      <c r="G4355" s="803">
        <v>23.54</v>
      </c>
      <c r="H4355" t="b">
        <f t="shared" ref="H4355:H4418" si="137">F4355=G4355</f>
        <v>1</v>
      </c>
    </row>
    <row r="4356" spans="1:8" x14ac:dyDescent="0.25">
      <c r="A4356" s="6">
        <v>43605</v>
      </c>
      <c r="B4356" s="9" t="s">
        <v>23366</v>
      </c>
      <c r="C4356" s="6" t="s">
        <v>1349</v>
      </c>
      <c r="D4356" s="11">
        <f t="shared" si="136"/>
        <v>48.17</v>
      </c>
      <c r="F4356" s="802">
        <v>48.17</v>
      </c>
      <c r="G4356" s="802">
        <v>48.17</v>
      </c>
      <c r="H4356" t="b">
        <f t="shared" si="137"/>
        <v>1</v>
      </c>
    </row>
    <row r="4357" spans="1:8" x14ac:dyDescent="0.25">
      <c r="A4357" s="4">
        <v>11580</v>
      </c>
      <c r="B4357" s="8" t="s">
        <v>23367</v>
      </c>
      <c r="C4357" s="4" t="s">
        <v>1349</v>
      </c>
      <c r="D4357" s="11">
        <f t="shared" si="136"/>
        <v>9.4499999999999993</v>
      </c>
      <c r="F4357" s="803">
        <v>9.4499999999999993</v>
      </c>
      <c r="G4357" s="803">
        <v>9.4499999999999993</v>
      </c>
      <c r="H4357" t="b">
        <f t="shared" si="137"/>
        <v>1</v>
      </c>
    </row>
    <row r="4358" spans="1:8" x14ac:dyDescent="0.25">
      <c r="A4358" s="6">
        <v>10743</v>
      </c>
      <c r="B4358" s="9" t="s">
        <v>23368</v>
      </c>
      <c r="C4358" s="6" t="s">
        <v>18997</v>
      </c>
      <c r="D4358" s="11">
        <f t="shared" si="136"/>
        <v>597.13</v>
      </c>
      <c r="F4358" s="802">
        <v>597.13</v>
      </c>
      <c r="G4358" s="802">
        <v>597.13</v>
      </c>
      <c r="H4358" t="b">
        <f t="shared" si="137"/>
        <v>1</v>
      </c>
    </row>
    <row r="4359" spans="1:8" ht="30" x14ac:dyDescent="0.25">
      <c r="A4359" s="4">
        <v>39848</v>
      </c>
      <c r="B4359" s="8" t="s">
        <v>23369</v>
      </c>
      <c r="C4359" s="4" t="s">
        <v>1349</v>
      </c>
      <c r="D4359" s="11">
        <f t="shared" si="136"/>
        <v>1.78</v>
      </c>
      <c r="F4359" s="803">
        <v>1.78</v>
      </c>
      <c r="G4359" s="803">
        <v>1.78</v>
      </c>
      <c r="H4359" t="b">
        <f t="shared" si="137"/>
        <v>1</v>
      </c>
    </row>
    <row r="4360" spans="1:8" x14ac:dyDescent="0.25">
      <c r="A4360" s="6">
        <v>20999</v>
      </c>
      <c r="B4360" s="9" t="s">
        <v>23370</v>
      </c>
      <c r="C4360" s="6" t="s">
        <v>1349</v>
      </c>
      <c r="D4360" s="11">
        <f t="shared" si="136"/>
        <v>12.65</v>
      </c>
      <c r="F4360" s="802">
        <v>12.65</v>
      </c>
      <c r="G4360" s="802">
        <v>12.65</v>
      </c>
      <c r="H4360" t="b">
        <f t="shared" si="137"/>
        <v>1</v>
      </c>
    </row>
    <row r="4361" spans="1:8" x14ac:dyDescent="0.25">
      <c r="A4361" s="4">
        <v>21001</v>
      </c>
      <c r="B4361" s="8" t="s">
        <v>23371</v>
      </c>
      <c r="C4361" s="4" t="s">
        <v>1349</v>
      </c>
      <c r="D4361" s="11">
        <f t="shared" si="136"/>
        <v>23.61</v>
      </c>
      <c r="F4361" s="803">
        <v>23.61</v>
      </c>
      <c r="G4361" s="803">
        <v>23.61</v>
      </c>
      <c r="H4361" t="b">
        <f t="shared" si="137"/>
        <v>1</v>
      </c>
    </row>
    <row r="4362" spans="1:8" x14ac:dyDescent="0.25">
      <c r="A4362" s="6">
        <v>21003</v>
      </c>
      <c r="B4362" s="9" t="s">
        <v>23372</v>
      </c>
      <c r="C4362" s="6" t="s">
        <v>1349</v>
      </c>
      <c r="D4362" s="11">
        <f t="shared" si="136"/>
        <v>38.799999999999997</v>
      </c>
      <c r="F4362" s="802">
        <v>38.799999999999997</v>
      </c>
      <c r="G4362" s="802">
        <v>38.799999999999997</v>
      </c>
      <c r="H4362" t="b">
        <f t="shared" si="137"/>
        <v>1</v>
      </c>
    </row>
    <row r="4363" spans="1:8" x14ac:dyDescent="0.25">
      <c r="A4363" s="4">
        <v>21006</v>
      </c>
      <c r="B4363" s="8" t="s">
        <v>23373</v>
      </c>
      <c r="C4363" s="4" t="s">
        <v>1349</v>
      </c>
      <c r="D4363" s="11">
        <f t="shared" si="136"/>
        <v>82.34</v>
      </c>
      <c r="F4363" s="803">
        <v>82.34</v>
      </c>
      <c r="G4363" s="803">
        <v>82.34</v>
      </c>
      <c r="H4363" t="b">
        <f t="shared" si="137"/>
        <v>1</v>
      </c>
    </row>
    <row r="4364" spans="1:8" x14ac:dyDescent="0.25">
      <c r="A4364" s="6">
        <v>21019</v>
      </c>
      <c r="B4364" s="9" t="s">
        <v>23374</v>
      </c>
      <c r="C4364" s="6" t="s">
        <v>1349</v>
      </c>
      <c r="D4364" s="11">
        <f t="shared" si="136"/>
        <v>28.62</v>
      </c>
      <c r="F4364" s="802">
        <v>28.62</v>
      </c>
      <c r="G4364" s="802">
        <v>28.62</v>
      </c>
      <c r="H4364" t="b">
        <f t="shared" si="137"/>
        <v>1</v>
      </c>
    </row>
    <row r="4365" spans="1:8" x14ac:dyDescent="0.25">
      <c r="A4365" s="4">
        <v>21021</v>
      </c>
      <c r="B4365" s="8" t="s">
        <v>23375</v>
      </c>
      <c r="C4365" s="4" t="s">
        <v>1349</v>
      </c>
      <c r="D4365" s="11">
        <f t="shared" si="136"/>
        <v>45.24</v>
      </c>
      <c r="F4365" s="803">
        <v>45.24</v>
      </c>
      <c r="G4365" s="803">
        <v>45.24</v>
      </c>
      <c r="H4365" t="b">
        <f t="shared" si="137"/>
        <v>1</v>
      </c>
    </row>
    <row r="4366" spans="1:8" x14ac:dyDescent="0.25">
      <c r="A4366" s="6">
        <v>21024</v>
      </c>
      <c r="B4366" s="9" t="s">
        <v>23376</v>
      </c>
      <c r="C4366" s="6" t="s">
        <v>1349</v>
      </c>
      <c r="D4366" s="11">
        <f t="shared" si="136"/>
        <v>96.94</v>
      </c>
      <c r="F4366" s="802">
        <v>96.94</v>
      </c>
      <c r="G4366" s="802">
        <v>96.94</v>
      </c>
      <c r="H4366" t="b">
        <f t="shared" si="137"/>
        <v>1</v>
      </c>
    </row>
    <row r="4367" spans="1:8" x14ac:dyDescent="0.25">
      <c r="A4367" s="4">
        <v>40624</v>
      </c>
      <c r="B4367" s="8" t="s">
        <v>23377</v>
      </c>
      <c r="C4367" s="4" t="s">
        <v>1349</v>
      </c>
      <c r="D4367" s="11">
        <f t="shared" si="136"/>
        <v>88.81</v>
      </c>
      <c r="F4367" s="803">
        <v>88.81</v>
      </c>
      <c r="G4367" s="803">
        <v>88.81</v>
      </c>
      <c r="H4367" t="b">
        <f t="shared" si="137"/>
        <v>1</v>
      </c>
    </row>
    <row r="4368" spans="1:8" x14ac:dyDescent="0.25">
      <c r="A4368" s="6">
        <v>42575</v>
      </c>
      <c r="B4368" s="9" t="s">
        <v>23378</v>
      </c>
      <c r="C4368" s="6" t="s">
        <v>1349</v>
      </c>
      <c r="D4368" s="11">
        <f t="shared" si="136"/>
        <v>81.489999999999995</v>
      </c>
      <c r="F4368" s="802">
        <v>81.489999999999995</v>
      </c>
      <c r="G4368" s="802">
        <v>81.489999999999995</v>
      </c>
      <c r="H4368" t="b">
        <f t="shared" si="137"/>
        <v>1</v>
      </c>
    </row>
    <row r="4369" spans="1:8" x14ac:dyDescent="0.25">
      <c r="A4369" s="4">
        <v>13127</v>
      </c>
      <c r="B4369" s="8" t="s">
        <v>23379</v>
      </c>
      <c r="C4369" s="4" t="s">
        <v>1349</v>
      </c>
      <c r="D4369" s="11">
        <f t="shared" si="136"/>
        <v>39.61</v>
      </c>
      <c r="F4369" s="803">
        <v>39.61</v>
      </c>
      <c r="G4369" s="803">
        <v>39.61</v>
      </c>
      <c r="H4369" t="b">
        <f t="shared" si="137"/>
        <v>1</v>
      </c>
    </row>
    <row r="4370" spans="1:8" x14ac:dyDescent="0.25">
      <c r="A4370" s="6">
        <v>13137</v>
      </c>
      <c r="B4370" s="9" t="s">
        <v>23380</v>
      </c>
      <c r="C4370" s="6" t="s">
        <v>1349</v>
      </c>
      <c r="D4370" s="11">
        <f t="shared" si="136"/>
        <v>52.56</v>
      </c>
      <c r="F4370" s="802">
        <v>52.56</v>
      </c>
      <c r="G4370" s="802">
        <v>52.56</v>
      </c>
      <c r="H4370" t="b">
        <f t="shared" si="137"/>
        <v>1</v>
      </c>
    </row>
    <row r="4371" spans="1:8" x14ac:dyDescent="0.25">
      <c r="A4371" s="4">
        <v>42574</v>
      </c>
      <c r="B4371" s="8" t="s">
        <v>23381</v>
      </c>
      <c r="C4371" s="4" t="s">
        <v>1349</v>
      </c>
      <c r="D4371" s="11">
        <f t="shared" si="136"/>
        <v>60.81</v>
      </c>
      <c r="F4371" s="803">
        <v>60.81</v>
      </c>
      <c r="G4371" s="803">
        <v>60.81</v>
      </c>
      <c r="H4371" t="b">
        <f t="shared" si="137"/>
        <v>1</v>
      </c>
    </row>
    <row r="4372" spans="1:8" x14ac:dyDescent="0.25">
      <c r="A4372" s="6">
        <v>20989</v>
      </c>
      <c r="B4372" s="9" t="s">
        <v>23382</v>
      </c>
      <c r="C4372" s="6" t="s">
        <v>1349</v>
      </c>
      <c r="D4372" s="11">
        <f t="shared" si="136"/>
        <v>1883.2</v>
      </c>
      <c r="F4372" s="802">
        <v>1883.2</v>
      </c>
      <c r="G4372" s="802">
        <v>1883.2</v>
      </c>
      <c r="H4372" t="b">
        <f t="shared" si="137"/>
        <v>1</v>
      </c>
    </row>
    <row r="4373" spans="1:8" x14ac:dyDescent="0.25">
      <c r="A4373" s="4">
        <v>21147</v>
      </c>
      <c r="B4373" s="8" t="s">
        <v>23383</v>
      </c>
      <c r="C4373" s="4" t="s">
        <v>1349</v>
      </c>
      <c r="D4373" s="11">
        <f t="shared" si="136"/>
        <v>176.57</v>
      </c>
      <c r="F4373" s="803">
        <v>176.57</v>
      </c>
      <c r="G4373" s="803">
        <v>176.57</v>
      </c>
      <c r="H4373" t="b">
        <f t="shared" si="137"/>
        <v>1</v>
      </c>
    </row>
    <row r="4374" spans="1:8" x14ac:dyDescent="0.25">
      <c r="A4374" s="6">
        <v>21148</v>
      </c>
      <c r="B4374" s="9" t="s">
        <v>23384</v>
      </c>
      <c r="C4374" s="6" t="s">
        <v>1349</v>
      </c>
      <c r="D4374" s="11">
        <f t="shared" si="136"/>
        <v>108.98</v>
      </c>
      <c r="F4374" s="802">
        <v>108.98</v>
      </c>
      <c r="G4374" s="802">
        <v>108.98</v>
      </c>
      <c r="H4374" t="b">
        <f t="shared" si="137"/>
        <v>1</v>
      </c>
    </row>
    <row r="4375" spans="1:8" x14ac:dyDescent="0.25">
      <c r="A4375" s="4">
        <v>20984</v>
      </c>
      <c r="B4375" s="8" t="s">
        <v>23385</v>
      </c>
      <c r="C4375" s="4" t="s">
        <v>1349</v>
      </c>
      <c r="D4375" s="11">
        <f t="shared" si="136"/>
        <v>3613.49</v>
      </c>
      <c r="F4375" s="803">
        <v>3613.49</v>
      </c>
      <c r="G4375" s="803">
        <v>3613.49</v>
      </c>
      <c r="H4375" t="b">
        <f t="shared" si="137"/>
        <v>1</v>
      </c>
    </row>
    <row r="4376" spans="1:8" x14ac:dyDescent="0.25">
      <c r="A4376" s="6">
        <v>13042</v>
      </c>
      <c r="B4376" s="9" t="s">
        <v>23386</v>
      </c>
      <c r="C4376" s="6" t="s">
        <v>1349</v>
      </c>
      <c r="D4376" s="11">
        <f t="shared" si="136"/>
        <v>2002.41</v>
      </c>
      <c r="F4376" s="802">
        <v>2002.41</v>
      </c>
      <c r="G4376" s="802">
        <v>2002.41</v>
      </c>
      <c r="H4376" t="b">
        <f t="shared" si="137"/>
        <v>1</v>
      </c>
    </row>
    <row r="4377" spans="1:8" x14ac:dyDescent="0.25">
      <c r="A4377" s="4">
        <v>21150</v>
      </c>
      <c r="B4377" s="8" t="s">
        <v>23387</v>
      </c>
      <c r="C4377" s="4" t="s">
        <v>1349</v>
      </c>
      <c r="D4377" s="11">
        <f t="shared" si="136"/>
        <v>54.04</v>
      </c>
      <c r="F4377" s="803">
        <v>54.04</v>
      </c>
      <c r="G4377" s="803">
        <v>54.04</v>
      </c>
      <c r="H4377" t="b">
        <f t="shared" si="137"/>
        <v>1</v>
      </c>
    </row>
    <row r="4378" spans="1:8" x14ac:dyDescent="0.25">
      <c r="A4378" s="6">
        <v>13141</v>
      </c>
      <c r="B4378" s="9" t="s">
        <v>23388</v>
      </c>
      <c r="C4378" s="6" t="s">
        <v>1349</v>
      </c>
      <c r="D4378" s="11">
        <f t="shared" si="136"/>
        <v>68.08</v>
      </c>
      <c r="F4378" s="802">
        <v>68.08</v>
      </c>
      <c r="G4378" s="802">
        <v>68.08</v>
      </c>
      <c r="H4378" t="b">
        <f t="shared" si="137"/>
        <v>1</v>
      </c>
    </row>
    <row r="4379" spans="1:8" x14ac:dyDescent="0.25">
      <c r="A4379" s="4">
        <v>42576</v>
      </c>
      <c r="B4379" s="8" t="s">
        <v>23389</v>
      </c>
      <c r="C4379" s="4" t="s">
        <v>1349</v>
      </c>
      <c r="D4379" s="11">
        <f t="shared" si="136"/>
        <v>222.3</v>
      </c>
      <c r="F4379" s="803">
        <v>222.3</v>
      </c>
      <c r="G4379" s="803">
        <v>222.3</v>
      </c>
      <c r="H4379" t="b">
        <f t="shared" si="137"/>
        <v>1</v>
      </c>
    </row>
    <row r="4380" spans="1:8" x14ac:dyDescent="0.25">
      <c r="A4380" s="6">
        <v>21151</v>
      </c>
      <c r="B4380" s="9" t="s">
        <v>23390</v>
      </c>
      <c r="C4380" s="6" t="s">
        <v>1349</v>
      </c>
      <c r="D4380" s="11">
        <f t="shared" si="136"/>
        <v>323.45</v>
      </c>
      <c r="F4380" s="802">
        <v>323.45</v>
      </c>
      <c r="G4380" s="802">
        <v>323.45</v>
      </c>
      <c r="H4380" t="b">
        <f t="shared" si="137"/>
        <v>1</v>
      </c>
    </row>
    <row r="4381" spans="1:8" x14ac:dyDescent="0.25">
      <c r="A4381" s="4">
        <v>13142</v>
      </c>
      <c r="B4381" s="8" t="s">
        <v>23391</v>
      </c>
      <c r="C4381" s="4" t="s">
        <v>1349</v>
      </c>
      <c r="D4381" s="11">
        <f t="shared" si="136"/>
        <v>462.4</v>
      </c>
      <c r="F4381" s="803">
        <v>462.4</v>
      </c>
      <c r="G4381" s="803">
        <v>462.4</v>
      </c>
      <c r="H4381" t="b">
        <f t="shared" si="137"/>
        <v>1</v>
      </c>
    </row>
    <row r="4382" spans="1:8" x14ac:dyDescent="0.25">
      <c r="A4382" s="6">
        <v>42577</v>
      </c>
      <c r="B4382" s="9" t="s">
        <v>23392</v>
      </c>
      <c r="C4382" s="6" t="s">
        <v>1349</v>
      </c>
      <c r="D4382" s="11">
        <f t="shared" si="136"/>
        <v>507.38</v>
      </c>
      <c r="F4382" s="802">
        <v>507.38</v>
      </c>
      <c r="G4382" s="802">
        <v>507.38</v>
      </c>
      <c r="H4382" t="b">
        <f t="shared" si="137"/>
        <v>1</v>
      </c>
    </row>
    <row r="4383" spans="1:8" x14ac:dyDescent="0.25">
      <c r="A4383" s="4">
        <v>20994</v>
      </c>
      <c r="B4383" s="8" t="s">
        <v>23393</v>
      </c>
      <c r="C4383" s="4" t="s">
        <v>1349</v>
      </c>
      <c r="D4383" s="11">
        <f t="shared" si="136"/>
        <v>871.83</v>
      </c>
      <c r="F4383" s="803">
        <v>871.83</v>
      </c>
      <c r="G4383" s="803">
        <v>871.83</v>
      </c>
      <c r="H4383" t="b">
        <f t="shared" si="137"/>
        <v>1</v>
      </c>
    </row>
    <row r="4384" spans="1:8" x14ac:dyDescent="0.25">
      <c r="A4384" s="6">
        <v>7672</v>
      </c>
      <c r="B4384" s="9" t="s">
        <v>23394</v>
      </c>
      <c r="C4384" s="6" t="s">
        <v>1349</v>
      </c>
      <c r="D4384" s="11">
        <f t="shared" si="136"/>
        <v>571.14</v>
      </c>
      <c r="F4384" s="802">
        <v>571.14</v>
      </c>
      <c r="G4384" s="802">
        <v>571.14</v>
      </c>
      <c r="H4384" t="b">
        <f t="shared" si="137"/>
        <v>1</v>
      </c>
    </row>
    <row r="4385" spans="1:8" x14ac:dyDescent="0.25">
      <c r="A4385" s="4">
        <v>20995</v>
      </c>
      <c r="B4385" s="8" t="s">
        <v>23395</v>
      </c>
      <c r="C4385" s="4" t="s">
        <v>1349</v>
      </c>
      <c r="D4385" s="11">
        <f t="shared" si="136"/>
        <v>1145.74</v>
      </c>
      <c r="F4385" s="803">
        <v>1145.74</v>
      </c>
      <c r="G4385" s="803">
        <v>1145.74</v>
      </c>
      <c r="H4385" t="b">
        <f t="shared" si="137"/>
        <v>1</v>
      </c>
    </row>
    <row r="4386" spans="1:8" x14ac:dyDescent="0.25">
      <c r="A4386" s="6">
        <v>7690</v>
      </c>
      <c r="B4386" s="9" t="s">
        <v>23396</v>
      </c>
      <c r="C4386" s="6" t="s">
        <v>1349</v>
      </c>
      <c r="D4386" s="11">
        <f t="shared" si="136"/>
        <v>662.66</v>
      </c>
      <c r="F4386" s="802">
        <v>662.66</v>
      </c>
      <c r="G4386" s="802">
        <v>662.66</v>
      </c>
      <c r="H4386" t="b">
        <f t="shared" si="137"/>
        <v>1</v>
      </c>
    </row>
    <row r="4387" spans="1:8" x14ac:dyDescent="0.25">
      <c r="A4387" s="4">
        <v>20980</v>
      </c>
      <c r="B4387" s="8" t="s">
        <v>23397</v>
      </c>
      <c r="C4387" s="4" t="s">
        <v>1349</v>
      </c>
      <c r="D4387" s="11">
        <f t="shared" si="136"/>
        <v>722.9</v>
      </c>
      <c r="F4387" s="803">
        <v>722.9</v>
      </c>
      <c r="G4387" s="803">
        <v>722.9</v>
      </c>
      <c r="H4387" t="b">
        <f t="shared" si="137"/>
        <v>1</v>
      </c>
    </row>
    <row r="4388" spans="1:8" x14ac:dyDescent="0.25">
      <c r="A4388" s="6">
        <v>7661</v>
      </c>
      <c r="B4388" s="9" t="s">
        <v>23398</v>
      </c>
      <c r="C4388" s="6" t="s">
        <v>1349</v>
      </c>
      <c r="D4388" s="11">
        <f t="shared" si="136"/>
        <v>859.95</v>
      </c>
      <c r="F4388" s="802">
        <v>859.95</v>
      </c>
      <c r="G4388" s="802">
        <v>859.95</v>
      </c>
      <c r="H4388" t="b">
        <f t="shared" si="137"/>
        <v>1</v>
      </c>
    </row>
    <row r="4389" spans="1:8" x14ac:dyDescent="0.25">
      <c r="A4389" s="4">
        <v>21016</v>
      </c>
      <c r="B4389" s="8" t="s">
        <v>23399</v>
      </c>
      <c r="C4389" s="4" t="s">
        <v>1349</v>
      </c>
      <c r="D4389" s="11">
        <f t="shared" si="136"/>
        <v>163.25</v>
      </c>
      <c r="F4389" s="803">
        <v>163.25</v>
      </c>
      <c r="G4389" s="803">
        <v>163.25</v>
      </c>
      <c r="H4389" t="b">
        <f t="shared" si="137"/>
        <v>1</v>
      </c>
    </row>
    <row r="4390" spans="1:8" x14ac:dyDescent="0.25">
      <c r="A4390" s="6">
        <v>21008</v>
      </c>
      <c r="B4390" s="9" t="s">
        <v>23400</v>
      </c>
      <c r="C4390" s="6" t="s">
        <v>1349</v>
      </c>
      <c r="D4390" s="11">
        <f t="shared" si="136"/>
        <v>19.07</v>
      </c>
      <c r="F4390" s="802">
        <v>19.07</v>
      </c>
      <c r="G4390" s="802">
        <v>19.07</v>
      </c>
      <c r="H4390" t="b">
        <f t="shared" si="137"/>
        <v>1</v>
      </c>
    </row>
    <row r="4391" spans="1:8" x14ac:dyDescent="0.25">
      <c r="A4391" s="4">
        <v>21009</v>
      </c>
      <c r="B4391" s="8" t="s">
        <v>23401</v>
      </c>
      <c r="C4391" s="4" t="s">
        <v>1349</v>
      </c>
      <c r="D4391" s="11">
        <f t="shared" si="136"/>
        <v>24.83</v>
      </c>
      <c r="F4391" s="803">
        <v>24.83</v>
      </c>
      <c r="G4391" s="803">
        <v>24.83</v>
      </c>
      <c r="H4391" t="b">
        <f t="shared" si="137"/>
        <v>1</v>
      </c>
    </row>
    <row r="4392" spans="1:8" x14ac:dyDescent="0.25">
      <c r="A4392" s="6">
        <v>21010</v>
      </c>
      <c r="B4392" s="9" t="s">
        <v>23402</v>
      </c>
      <c r="C4392" s="6" t="s">
        <v>1349</v>
      </c>
      <c r="D4392" s="11">
        <f t="shared" si="136"/>
        <v>33.340000000000003</v>
      </c>
      <c r="F4392" s="802">
        <v>33.340000000000003</v>
      </c>
      <c r="G4392" s="802">
        <v>33.340000000000003</v>
      </c>
      <c r="H4392" t="b">
        <f t="shared" si="137"/>
        <v>1</v>
      </c>
    </row>
    <row r="4393" spans="1:8" x14ac:dyDescent="0.25">
      <c r="A4393" s="4">
        <v>21011</v>
      </c>
      <c r="B4393" s="8" t="s">
        <v>23403</v>
      </c>
      <c r="C4393" s="4" t="s">
        <v>1349</v>
      </c>
      <c r="D4393" s="11">
        <f t="shared" si="136"/>
        <v>48.59</v>
      </c>
      <c r="F4393" s="803">
        <v>48.59</v>
      </c>
      <c r="G4393" s="803">
        <v>48.59</v>
      </c>
      <c r="H4393" t="b">
        <f t="shared" si="137"/>
        <v>1</v>
      </c>
    </row>
    <row r="4394" spans="1:8" x14ac:dyDescent="0.25">
      <c r="A4394" s="6">
        <v>21012</v>
      </c>
      <c r="B4394" s="9" t="s">
        <v>23404</v>
      </c>
      <c r="C4394" s="6" t="s">
        <v>1349</v>
      </c>
      <c r="D4394" s="11">
        <f t="shared" si="136"/>
        <v>53.7</v>
      </c>
      <c r="F4394" s="802">
        <v>53.7</v>
      </c>
      <c r="G4394" s="802">
        <v>53.7</v>
      </c>
      <c r="H4394" t="b">
        <f t="shared" si="137"/>
        <v>1</v>
      </c>
    </row>
    <row r="4395" spans="1:8" x14ac:dyDescent="0.25">
      <c r="A4395" s="4">
        <v>21013</v>
      </c>
      <c r="B4395" s="8" t="s">
        <v>23405</v>
      </c>
      <c r="C4395" s="4" t="s">
        <v>1349</v>
      </c>
      <c r="D4395" s="11">
        <f t="shared" si="136"/>
        <v>70.069999999999993</v>
      </c>
      <c r="F4395" s="803">
        <v>70.069999999999993</v>
      </c>
      <c r="G4395" s="803">
        <v>70.069999999999993</v>
      </c>
      <c r="H4395" t="b">
        <f t="shared" si="137"/>
        <v>1</v>
      </c>
    </row>
    <row r="4396" spans="1:8" x14ac:dyDescent="0.25">
      <c r="A4396" s="6">
        <v>21014</v>
      </c>
      <c r="B4396" s="9" t="s">
        <v>23406</v>
      </c>
      <c r="C4396" s="6" t="s">
        <v>1349</v>
      </c>
      <c r="D4396" s="11">
        <f t="shared" si="136"/>
        <v>98.05</v>
      </c>
      <c r="F4396" s="802">
        <v>98.05</v>
      </c>
      <c r="G4396" s="802">
        <v>98.05</v>
      </c>
      <c r="H4396" t="b">
        <f t="shared" si="137"/>
        <v>1</v>
      </c>
    </row>
    <row r="4397" spans="1:8" x14ac:dyDescent="0.25">
      <c r="A4397" s="4">
        <v>21015</v>
      </c>
      <c r="B4397" s="8" t="s">
        <v>23407</v>
      </c>
      <c r="C4397" s="4" t="s">
        <v>1349</v>
      </c>
      <c r="D4397" s="11">
        <f t="shared" si="136"/>
        <v>112.64</v>
      </c>
      <c r="F4397" s="803">
        <v>112.64</v>
      </c>
      <c r="G4397" s="803">
        <v>112.64</v>
      </c>
      <c r="H4397" t="b">
        <f t="shared" si="137"/>
        <v>1</v>
      </c>
    </row>
    <row r="4398" spans="1:8" x14ac:dyDescent="0.25">
      <c r="A4398" s="6">
        <v>7697</v>
      </c>
      <c r="B4398" s="9" t="s">
        <v>23408</v>
      </c>
      <c r="C4398" s="6" t="s">
        <v>1349</v>
      </c>
      <c r="D4398" s="11">
        <f t="shared" si="136"/>
        <v>53.75</v>
      </c>
      <c r="F4398" s="802">
        <v>53.75</v>
      </c>
      <c r="G4398" s="802">
        <v>53.75</v>
      </c>
      <c r="H4398" t="b">
        <f t="shared" si="137"/>
        <v>1</v>
      </c>
    </row>
    <row r="4399" spans="1:8" x14ac:dyDescent="0.25">
      <c r="A4399" s="4">
        <v>7698</v>
      </c>
      <c r="B4399" s="8" t="s">
        <v>23409</v>
      </c>
      <c r="C4399" s="4" t="s">
        <v>1349</v>
      </c>
      <c r="D4399" s="11">
        <f t="shared" si="136"/>
        <v>46.27</v>
      </c>
      <c r="F4399" s="803">
        <v>46.27</v>
      </c>
      <c r="G4399" s="803">
        <v>46.27</v>
      </c>
      <c r="H4399" t="b">
        <f t="shared" si="137"/>
        <v>1</v>
      </c>
    </row>
    <row r="4400" spans="1:8" x14ac:dyDescent="0.25">
      <c r="A4400" s="6">
        <v>7691</v>
      </c>
      <c r="B4400" s="9" t="s">
        <v>23410</v>
      </c>
      <c r="C4400" s="6" t="s">
        <v>1349</v>
      </c>
      <c r="D4400" s="11">
        <f t="shared" si="136"/>
        <v>19.55</v>
      </c>
      <c r="F4400" s="802">
        <v>19.55</v>
      </c>
      <c r="G4400" s="802">
        <v>19.55</v>
      </c>
      <c r="H4400" t="b">
        <f t="shared" si="137"/>
        <v>1</v>
      </c>
    </row>
    <row r="4401" spans="1:8" x14ac:dyDescent="0.25">
      <c r="A4401" s="4">
        <v>40626</v>
      </c>
      <c r="B4401" s="8" t="s">
        <v>23411</v>
      </c>
      <c r="C4401" s="4" t="s">
        <v>1349</v>
      </c>
      <c r="D4401" s="11">
        <f t="shared" si="136"/>
        <v>36.69</v>
      </c>
      <c r="F4401" s="803">
        <v>36.69</v>
      </c>
      <c r="G4401" s="803">
        <v>36.69</v>
      </c>
      <c r="H4401" t="b">
        <f t="shared" si="137"/>
        <v>1</v>
      </c>
    </row>
    <row r="4402" spans="1:8" x14ac:dyDescent="0.25">
      <c r="A4402" s="6">
        <v>7701</v>
      </c>
      <c r="B4402" s="9" t="s">
        <v>23412</v>
      </c>
      <c r="C4402" s="6" t="s">
        <v>1349</v>
      </c>
      <c r="D4402" s="11">
        <f t="shared" si="136"/>
        <v>96.19</v>
      </c>
      <c r="F4402" s="802">
        <v>96.19</v>
      </c>
      <c r="G4402" s="802">
        <v>96.19</v>
      </c>
      <c r="H4402" t="b">
        <f t="shared" si="137"/>
        <v>1</v>
      </c>
    </row>
    <row r="4403" spans="1:8" x14ac:dyDescent="0.25">
      <c r="A4403" s="4">
        <v>7696</v>
      </c>
      <c r="B4403" s="8" t="s">
        <v>23413</v>
      </c>
      <c r="C4403" s="4" t="s">
        <v>1349</v>
      </c>
      <c r="D4403" s="11">
        <f t="shared" si="136"/>
        <v>77.510000000000005</v>
      </c>
      <c r="F4403" s="803">
        <v>77.510000000000005</v>
      </c>
      <c r="G4403" s="803">
        <v>77.510000000000005</v>
      </c>
      <c r="H4403" t="b">
        <f t="shared" si="137"/>
        <v>1</v>
      </c>
    </row>
    <row r="4404" spans="1:8" x14ac:dyDescent="0.25">
      <c r="A4404" s="6">
        <v>7700</v>
      </c>
      <c r="B4404" s="9" t="s">
        <v>23414</v>
      </c>
      <c r="C4404" s="6" t="s">
        <v>1349</v>
      </c>
      <c r="D4404" s="11">
        <f t="shared" si="136"/>
        <v>24.72</v>
      </c>
      <c r="F4404" s="802">
        <v>24.72</v>
      </c>
      <c r="G4404" s="802">
        <v>24.72</v>
      </c>
      <c r="H4404" t="b">
        <f t="shared" si="137"/>
        <v>1</v>
      </c>
    </row>
    <row r="4405" spans="1:8" x14ac:dyDescent="0.25">
      <c r="A4405" s="4">
        <v>7694</v>
      </c>
      <c r="B4405" s="8" t="s">
        <v>23415</v>
      </c>
      <c r="C4405" s="4" t="s">
        <v>1349</v>
      </c>
      <c r="D4405" s="11">
        <f t="shared" si="136"/>
        <v>129.44</v>
      </c>
      <c r="F4405" s="803">
        <v>129.44</v>
      </c>
      <c r="G4405" s="803">
        <v>129.44</v>
      </c>
      <c r="H4405" t="b">
        <f t="shared" si="137"/>
        <v>1</v>
      </c>
    </row>
    <row r="4406" spans="1:8" x14ac:dyDescent="0.25">
      <c r="A4406" s="6">
        <v>7693</v>
      </c>
      <c r="B4406" s="9" t="s">
        <v>23416</v>
      </c>
      <c r="C4406" s="6" t="s">
        <v>1349</v>
      </c>
      <c r="D4406" s="11">
        <f t="shared" si="136"/>
        <v>178.27</v>
      </c>
      <c r="F4406" s="802">
        <v>178.27</v>
      </c>
      <c r="G4406" s="802">
        <v>178.27</v>
      </c>
      <c r="H4406" t="b">
        <f t="shared" si="137"/>
        <v>1</v>
      </c>
    </row>
    <row r="4407" spans="1:8" x14ac:dyDescent="0.25">
      <c r="A4407" s="4">
        <v>7692</v>
      </c>
      <c r="B4407" s="8" t="s">
        <v>23417</v>
      </c>
      <c r="C4407" s="4" t="s">
        <v>1349</v>
      </c>
      <c r="D4407" s="11">
        <f t="shared" si="136"/>
        <v>266.89999999999998</v>
      </c>
      <c r="F4407" s="803">
        <v>266.89999999999998</v>
      </c>
      <c r="G4407" s="803">
        <v>266.89999999999998</v>
      </c>
      <c r="H4407" t="b">
        <f t="shared" si="137"/>
        <v>1</v>
      </c>
    </row>
    <row r="4408" spans="1:8" x14ac:dyDescent="0.25">
      <c r="A4408" s="6">
        <v>7695</v>
      </c>
      <c r="B4408" s="9" t="s">
        <v>23418</v>
      </c>
      <c r="C4408" s="6" t="s">
        <v>1349</v>
      </c>
      <c r="D4408" s="11">
        <f t="shared" si="136"/>
        <v>289.45999999999998</v>
      </c>
      <c r="F4408" s="802">
        <v>289.45999999999998</v>
      </c>
      <c r="G4408" s="802">
        <v>289.45999999999998</v>
      </c>
      <c r="H4408" t="b">
        <f t="shared" si="137"/>
        <v>1</v>
      </c>
    </row>
    <row r="4409" spans="1:8" x14ac:dyDescent="0.25">
      <c r="A4409" s="4">
        <v>13356</v>
      </c>
      <c r="B4409" s="8" t="s">
        <v>23419</v>
      </c>
      <c r="C4409" s="4" t="s">
        <v>1349</v>
      </c>
      <c r="D4409" s="11">
        <f t="shared" si="136"/>
        <v>20.99</v>
      </c>
      <c r="F4409" s="803">
        <v>20.99</v>
      </c>
      <c r="G4409" s="803">
        <v>20.99</v>
      </c>
      <c r="H4409" t="b">
        <f t="shared" si="137"/>
        <v>1</v>
      </c>
    </row>
    <row r="4410" spans="1:8" x14ac:dyDescent="0.25">
      <c r="A4410" s="6">
        <v>36365</v>
      </c>
      <c r="B4410" s="9" t="s">
        <v>23420</v>
      </c>
      <c r="C4410" s="6" t="s">
        <v>1349</v>
      </c>
      <c r="D4410" s="11">
        <f t="shared" si="136"/>
        <v>35.869999999999997</v>
      </c>
      <c r="F4410" s="802">
        <v>35.869999999999997</v>
      </c>
      <c r="G4410" s="802">
        <v>35.869999999999997</v>
      </c>
      <c r="H4410" t="b">
        <f t="shared" si="137"/>
        <v>1</v>
      </c>
    </row>
    <row r="4411" spans="1:8" x14ac:dyDescent="0.25">
      <c r="A4411" s="4">
        <v>41930</v>
      </c>
      <c r="B4411" s="8" t="s">
        <v>23421</v>
      </c>
      <c r="C4411" s="4" t="s">
        <v>1349</v>
      </c>
      <c r="D4411" s="11">
        <f t="shared" si="136"/>
        <v>119.48</v>
      </c>
      <c r="F4411" s="803">
        <v>119.48</v>
      </c>
      <c r="G4411" s="803">
        <v>119.48</v>
      </c>
      <c r="H4411" t="b">
        <f t="shared" si="137"/>
        <v>1</v>
      </c>
    </row>
    <row r="4412" spans="1:8" x14ac:dyDescent="0.25">
      <c r="A4412" s="6">
        <v>41931</v>
      </c>
      <c r="B4412" s="9" t="s">
        <v>23422</v>
      </c>
      <c r="C4412" s="6" t="s">
        <v>1349</v>
      </c>
      <c r="D4412" s="11">
        <f t="shared" si="136"/>
        <v>187.14</v>
      </c>
      <c r="F4412" s="802">
        <v>187.14</v>
      </c>
      <c r="G4412" s="802">
        <v>187.14</v>
      </c>
      <c r="H4412" t="b">
        <f t="shared" si="137"/>
        <v>1</v>
      </c>
    </row>
    <row r="4413" spans="1:8" x14ac:dyDescent="0.25">
      <c r="A4413" s="4">
        <v>41932</v>
      </c>
      <c r="B4413" s="8" t="s">
        <v>23423</v>
      </c>
      <c r="C4413" s="4" t="s">
        <v>1349</v>
      </c>
      <c r="D4413" s="11">
        <f t="shared" si="136"/>
        <v>288.04000000000002</v>
      </c>
      <c r="F4413" s="803">
        <v>288.04000000000002</v>
      </c>
      <c r="G4413" s="803">
        <v>288.04000000000002</v>
      </c>
      <c r="H4413" t="b">
        <f t="shared" si="137"/>
        <v>1</v>
      </c>
    </row>
    <row r="4414" spans="1:8" x14ac:dyDescent="0.25">
      <c r="A4414" s="6">
        <v>41933</v>
      </c>
      <c r="B4414" s="9" t="s">
        <v>23424</v>
      </c>
      <c r="C4414" s="6" t="s">
        <v>1349</v>
      </c>
      <c r="D4414" s="11">
        <f t="shared" si="136"/>
        <v>407.07</v>
      </c>
      <c r="F4414" s="802">
        <v>407.07</v>
      </c>
      <c r="G4414" s="802">
        <v>407.07</v>
      </c>
      <c r="H4414" t="b">
        <f t="shared" si="137"/>
        <v>1</v>
      </c>
    </row>
    <row r="4415" spans="1:8" x14ac:dyDescent="0.25">
      <c r="A4415" s="4">
        <v>41934</v>
      </c>
      <c r="B4415" s="8" t="s">
        <v>23425</v>
      </c>
      <c r="C4415" s="4" t="s">
        <v>1349</v>
      </c>
      <c r="D4415" s="11">
        <f t="shared" si="136"/>
        <v>474.08</v>
      </c>
      <c r="F4415" s="803">
        <v>474.08</v>
      </c>
      <c r="G4415" s="803">
        <v>474.08</v>
      </c>
      <c r="H4415" t="b">
        <f t="shared" si="137"/>
        <v>1</v>
      </c>
    </row>
    <row r="4416" spans="1:8" x14ac:dyDescent="0.25">
      <c r="A4416" s="6">
        <v>41936</v>
      </c>
      <c r="B4416" s="9" t="s">
        <v>23426</v>
      </c>
      <c r="C4416" s="6" t="s">
        <v>1349</v>
      </c>
      <c r="D4416" s="11">
        <f t="shared" si="136"/>
        <v>70.349999999999994</v>
      </c>
      <c r="F4416" s="802">
        <v>70.349999999999994</v>
      </c>
      <c r="G4416" s="802">
        <v>70.349999999999994</v>
      </c>
      <c r="H4416" t="b">
        <f t="shared" si="137"/>
        <v>1</v>
      </c>
    </row>
    <row r="4417" spans="1:8" x14ac:dyDescent="0.25">
      <c r="A4417" s="4">
        <v>44812</v>
      </c>
      <c r="B4417" s="8" t="s">
        <v>23427</v>
      </c>
      <c r="C4417" s="4" t="s">
        <v>1349</v>
      </c>
      <c r="D4417" s="11">
        <f t="shared" si="136"/>
        <v>428.1</v>
      </c>
      <c r="F4417" s="803">
        <v>428.1</v>
      </c>
      <c r="G4417" s="803">
        <v>428.1</v>
      </c>
      <c r="H4417" t="b">
        <f t="shared" si="137"/>
        <v>1</v>
      </c>
    </row>
    <row r="4418" spans="1:8" x14ac:dyDescent="0.25">
      <c r="A4418" s="6">
        <v>41785</v>
      </c>
      <c r="B4418" s="9" t="s">
        <v>23428</v>
      </c>
      <c r="C4418" s="6" t="s">
        <v>1349</v>
      </c>
      <c r="D4418" s="11">
        <f t="shared" si="136"/>
        <v>1586.5</v>
      </c>
      <c r="F4418" s="802">
        <v>1586.5</v>
      </c>
      <c r="G4418" s="802">
        <v>1586.5</v>
      </c>
      <c r="H4418" t="b">
        <f t="shared" si="137"/>
        <v>1</v>
      </c>
    </row>
    <row r="4419" spans="1:8" x14ac:dyDescent="0.25">
      <c r="A4419" s="4">
        <v>41781</v>
      </c>
      <c r="B4419" s="8" t="s">
        <v>23429</v>
      </c>
      <c r="C4419" s="4" t="s">
        <v>1349</v>
      </c>
      <c r="D4419" s="11">
        <f t="shared" ref="D4419:D4482" si="138">IF($J$2=$F$1,F4419,G4419)</f>
        <v>286.47000000000003</v>
      </c>
      <c r="F4419" s="803">
        <v>286.47000000000003</v>
      </c>
      <c r="G4419" s="803">
        <v>286.47000000000003</v>
      </c>
      <c r="H4419" t="b">
        <f t="shared" ref="H4419:H4482" si="139">F4419=G4419</f>
        <v>1</v>
      </c>
    </row>
    <row r="4420" spans="1:8" x14ac:dyDescent="0.25">
      <c r="A4420" s="6">
        <v>41783</v>
      </c>
      <c r="B4420" s="9" t="s">
        <v>23430</v>
      </c>
      <c r="C4420" s="6" t="s">
        <v>1349</v>
      </c>
      <c r="D4420" s="11">
        <f t="shared" si="138"/>
        <v>1029.8699999999999</v>
      </c>
      <c r="F4420" s="802">
        <v>1029.8699999999999</v>
      </c>
      <c r="G4420" s="802">
        <v>1029.8699999999999</v>
      </c>
      <c r="H4420" t="b">
        <f t="shared" si="139"/>
        <v>1</v>
      </c>
    </row>
    <row r="4421" spans="1:8" x14ac:dyDescent="0.25">
      <c r="A4421" s="4">
        <v>41786</v>
      </c>
      <c r="B4421" s="8" t="s">
        <v>23431</v>
      </c>
      <c r="C4421" s="4" t="s">
        <v>1349</v>
      </c>
      <c r="D4421" s="11">
        <f t="shared" si="138"/>
        <v>2192.64</v>
      </c>
      <c r="F4421" s="803">
        <v>2192.64</v>
      </c>
      <c r="G4421" s="803">
        <v>2192.64</v>
      </c>
      <c r="H4421" t="b">
        <f t="shared" si="139"/>
        <v>1</v>
      </c>
    </row>
    <row r="4422" spans="1:8" x14ac:dyDescent="0.25">
      <c r="A4422" s="6">
        <v>41779</v>
      </c>
      <c r="B4422" s="9" t="s">
        <v>23432</v>
      </c>
      <c r="C4422" s="6" t="s">
        <v>1349</v>
      </c>
      <c r="D4422" s="11">
        <f t="shared" si="138"/>
        <v>112.82</v>
      </c>
      <c r="F4422" s="802">
        <v>112.82</v>
      </c>
      <c r="G4422" s="802">
        <v>112.82</v>
      </c>
      <c r="H4422" t="b">
        <f t="shared" si="139"/>
        <v>1</v>
      </c>
    </row>
    <row r="4423" spans="1:8" x14ac:dyDescent="0.25">
      <c r="A4423" s="4">
        <v>41780</v>
      </c>
      <c r="B4423" s="8" t="s">
        <v>23433</v>
      </c>
      <c r="C4423" s="4" t="s">
        <v>1349</v>
      </c>
      <c r="D4423" s="11">
        <f t="shared" si="138"/>
        <v>176.75</v>
      </c>
      <c r="F4423" s="803">
        <v>176.75</v>
      </c>
      <c r="G4423" s="803">
        <v>176.75</v>
      </c>
      <c r="H4423" t="b">
        <f t="shared" si="139"/>
        <v>1</v>
      </c>
    </row>
    <row r="4424" spans="1:8" x14ac:dyDescent="0.25">
      <c r="A4424" s="6">
        <v>41782</v>
      </c>
      <c r="B4424" s="9" t="s">
        <v>23434</v>
      </c>
      <c r="C4424" s="6" t="s">
        <v>1349</v>
      </c>
      <c r="D4424" s="11">
        <f t="shared" si="138"/>
        <v>633.16999999999996</v>
      </c>
      <c r="F4424" s="802">
        <v>633.16999999999996</v>
      </c>
      <c r="G4424" s="802">
        <v>633.16999999999996</v>
      </c>
      <c r="H4424" t="b">
        <f t="shared" si="139"/>
        <v>1</v>
      </c>
    </row>
    <row r="4425" spans="1:8" x14ac:dyDescent="0.25">
      <c r="A4425" s="4">
        <v>38130</v>
      </c>
      <c r="B4425" s="8" t="s">
        <v>23435</v>
      </c>
      <c r="C4425" s="4" t="s">
        <v>1349</v>
      </c>
      <c r="D4425" s="11">
        <f t="shared" si="138"/>
        <v>34.6</v>
      </c>
      <c r="F4425" s="803">
        <v>34.6</v>
      </c>
      <c r="G4425" s="803">
        <v>34.6</v>
      </c>
      <c r="H4425" t="b">
        <f t="shared" si="139"/>
        <v>1</v>
      </c>
    </row>
    <row r="4426" spans="1:8" x14ac:dyDescent="0.25">
      <c r="A4426" s="6">
        <v>44260</v>
      </c>
      <c r="B4426" s="9" t="s">
        <v>23436</v>
      </c>
      <c r="C4426" s="6" t="s">
        <v>1349</v>
      </c>
      <c r="D4426" s="11">
        <f t="shared" si="138"/>
        <v>327.52</v>
      </c>
      <c r="F4426" s="802">
        <v>327.52</v>
      </c>
      <c r="G4426" s="802">
        <v>327.52</v>
      </c>
      <c r="H4426" t="b">
        <f t="shared" si="139"/>
        <v>1</v>
      </c>
    </row>
    <row r="4427" spans="1:8" x14ac:dyDescent="0.25">
      <c r="A4427" s="4">
        <v>21123</v>
      </c>
      <c r="B4427" s="8" t="s">
        <v>23437</v>
      </c>
      <c r="C4427" s="4" t="s">
        <v>1349</v>
      </c>
      <c r="D4427" s="11">
        <f t="shared" si="138"/>
        <v>9.6300000000000008</v>
      </c>
      <c r="F4427" s="803">
        <v>9.6300000000000008</v>
      </c>
      <c r="G4427" s="803">
        <v>9.6300000000000008</v>
      </c>
      <c r="H4427" t="b">
        <f t="shared" si="139"/>
        <v>1</v>
      </c>
    </row>
    <row r="4428" spans="1:8" x14ac:dyDescent="0.25">
      <c r="A4428" s="6">
        <v>21124</v>
      </c>
      <c r="B4428" s="9" t="s">
        <v>23438</v>
      </c>
      <c r="C4428" s="6" t="s">
        <v>1349</v>
      </c>
      <c r="D4428" s="11">
        <f t="shared" si="138"/>
        <v>15.38</v>
      </c>
      <c r="F4428" s="802">
        <v>15.38</v>
      </c>
      <c r="G4428" s="802">
        <v>15.38</v>
      </c>
      <c r="H4428" t="b">
        <f t="shared" si="139"/>
        <v>1</v>
      </c>
    </row>
    <row r="4429" spans="1:8" x14ac:dyDescent="0.25">
      <c r="A4429" s="4">
        <v>21125</v>
      </c>
      <c r="B4429" s="8" t="s">
        <v>23439</v>
      </c>
      <c r="C4429" s="4" t="s">
        <v>1349</v>
      </c>
      <c r="D4429" s="11">
        <f t="shared" si="138"/>
        <v>26.49</v>
      </c>
      <c r="F4429" s="803">
        <v>26.49</v>
      </c>
      <c r="G4429" s="803">
        <v>26.49</v>
      </c>
      <c r="H4429" t="b">
        <f t="shared" si="139"/>
        <v>1</v>
      </c>
    </row>
    <row r="4430" spans="1:8" x14ac:dyDescent="0.25">
      <c r="A4430" s="6">
        <v>38028</v>
      </c>
      <c r="B4430" s="9" t="s">
        <v>23440</v>
      </c>
      <c r="C4430" s="6" t="s">
        <v>1349</v>
      </c>
      <c r="D4430" s="11">
        <f t="shared" si="138"/>
        <v>46.32</v>
      </c>
      <c r="F4430" s="802">
        <v>46.32</v>
      </c>
      <c r="G4430" s="802">
        <v>46.32</v>
      </c>
      <c r="H4430" t="b">
        <f t="shared" si="139"/>
        <v>1</v>
      </c>
    </row>
    <row r="4431" spans="1:8" x14ac:dyDescent="0.25">
      <c r="A4431" s="4">
        <v>38029</v>
      </c>
      <c r="B4431" s="8" t="s">
        <v>23441</v>
      </c>
      <c r="C4431" s="4" t="s">
        <v>1349</v>
      </c>
      <c r="D4431" s="11">
        <f t="shared" si="138"/>
        <v>67.8</v>
      </c>
      <c r="F4431" s="803">
        <v>67.8</v>
      </c>
      <c r="G4431" s="803">
        <v>67.8</v>
      </c>
      <c r="H4431" t="b">
        <f t="shared" si="139"/>
        <v>1</v>
      </c>
    </row>
    <row r="4432" spans="1:8" x14ac:dyDescent="0.25">
      <c r="A4432" s="6">
        <v>38030</v>
      </c>
      <c r="B4432" s="9" t="s">
        <v>23442</v>
      </c>
      <c r="C4432" s="6" t="s">
        <v>1349</v>
      </c>
      <c r="D4432" s="11">
        <f t="shared" si="138"/>
        <v>109.64</v>
      </c>
      <c r="F4432" s="802">
        <v>109.64</v>
      </c>
      <c r="G4432" s="802">
        <v>109.64</v>
      </c>
      <c r="H4432" t="b">
        <f t="shared" si="139"/>
        <v>1</v>
      </c>
    </row>
    <row r="4433" spans="1:8" x14ac:dyDescent="0.25">
      <c r="A4433" s="4">
        <v>38031</v>
      </c>
      <c r="B4433" s="8" t="s">
        <v>23443</v>
      </c>
      <c r="C4433" s="4" t="s">
        <v>1349</v>
      </c>
      <c r="D4433" s="11">
        <f t="shared" si="138"/>
        <v>172.09</v>
      </c>
      <c r="F4433" s="803">
        <v>172.09</v>
      </c>
      <c r="G4433" s="803">
        <v>172.09</v>
      </c>
      <c r="H4433" t="b">
        <f t="shared" si="139"/>
        <v>1</v>
      </c>
    </row>
    <row r="4434" spans="1:8" ht="30" x14ac:dyDescent="0.25">
      <c r="A4434" s="6">
        <v>39735</v>
      </c>
      <c r="B4434" s="9" t="s">
        <v>23444</v>
      </c>
      <c r="C4434" s="6" t="s">
        <v>1349</v>
      </c>
      <c r="D4434" s="11">
        <f t="shared" si="138"/>
        <v>84.01</v>
      </c>
      <c r="F4434" s="802">
        <v>84.01</v>
      </c>
      <c r="G4434" s="802">
        <v>84.01</v>
      </c>
      <c r="H4434" t="b">
        <f t="shared" si="139"/>
        <v>1</v>
      </c>
    </row>
    <row r="4435" spans="1:8" ht="30" x14ac:dyDescent="0.25">
      <c r="A4435" s="4">
        <v>39734</v>
      </c>
      <c r="B4435" s="8" t="s">
        <v>23445</v>
      </c>
      <c r="C4435" s="4" t="s">
        <v>1349</v>
      </c>
      <c r="D4435" s="11">
        <f t="shared" si="138"/>
        <v>99.64</v>
      </c>
      <c r="F4435" s="803">
        <v>99.64</v>
      </c>
      <c r="G4435" s="803">
        <v>99.64</v>
      </c>
      <c r="H4435" t="b">
        <f t="shared" si="139"/>
        <v>1</v>
      </c>
    </row>
    <row r="4436" spans="1:8" ht="30" x14ac:dyDescent="0.25">
      <c r="A4436" s="6">
        <v>39736</v>
      </c>
      <c r="B4436" s="9" t="s">
        <v>23446</v>
      </c>
      <c r="C4436" s="6" t="s">
        <v>1349</v>
      </c>
      <c r="D4436" s="11">
        <f t="shared" si="138"/>
        <v>113.72</v>
      </c>
      <c r="F4436" s="802">
        <v>113.72</v>
      </c>
      <c r="G4436" s="802">
        <v>113.72</v>
      </c>
      <c r="H4436" t="b">
        <f t="shared" si="139"/>
        <v>1</v>
      </c>
    </row>
    <row r="4437" spans="1:8" ht="30" x14ac:dyDescent="0.25">
      <c r="A4437" s="4">
        <v>39737</v>
      </c>
      <c r="B4437" s="8" t="s">
        <v>23447</v>
      </c>
      <c r="C4437" s="4" t="s">
        <v>1349</v>
      </c>
      <c r="D4437" s="11">
        <f t="shared" si="138"/>
        <v>15.29</v>
      </c>
      <c r="F4437" s="803">
        <v>15.29</v>
      </c>
      <c r="G4437" s="803">
        <v>15.29</v>
      </c>
      <c r="H4437" t="b">
        <f t="shared" si="139"/>
        <v>1</v>
      </c>
    </row>
    <row r="4438" spans="1:8" ht="30" x14ac:dyDescent="0.25">
      <c r="A4438" s="6">
        <v>39738</v>
      </c>
      <c r="B4438" s="9" t="s">
        <v>23448</v>
      </c>
      <c r="C4438" s="6" t="s">
        <v>1349</v>
      </c>
      <c r="D4438" s="11">
        <f t="shared" si="138"/>
        <v>5.53</v>
      </c>
      <c r="F4438" s="802">
        <v>5.53</v>
      </c>
      <c r="G4438" s="802">
        <v>5.53</v>
      </c>
      <c r="H4438" t="b">
        <f t="shared" si="139"/>
        <v>1</v>
      </c>
    </row>
    <row r="4439" spans="1:8" ht="30" x14ac:dyDescent="0.25">
      <c r="A4439" s="4">
        <v>39739</v>
      </c>
      <c r="B4439" s="8" t="s">
        <v>23449</v>
      </c>
      <c r="C4439" s="4" t="s">
        <v>1349</v>
      </c>
      <c r="D4439" s="11">
        <f t="shared" si="138"/>
        <v>78.64</v>
      </c>
      <c r="F4439" s="803">
        <v>78.64</v>
      </c>
      <c r="G4439" s="803">
        <v>78.64</v>
      </c>
      <c r="H4439" t="b">
        <f t="shared" si="139"/>
        <v>1</v>
      </c>
    </row>
    <row r="4440" spans="1:8" ht="30" x14ac:dyDescent="0.25">
      <c r="A4440" s="6">
        <v>39733</v>
      </c>
      <c r="B4440" s="9" t="s">
        <v>23450</v>
      </c>
      <c r="C4440" s="6" t="s">
        <v>1349</v>
      </c>
      <c r="D4440" s="11">
        <f t="shared" si="138"/>
        <v>136.09</v>
      </c>
      <c r="F4440" s="802">
        <v>136.09</v>
      </c>
      <c r="G4440" s="802">
        <v>136.09</v>
      </c>
      <c r="H4440" t="b">
        <f t="shared" si="139"/>
        <v>1</v>
      </c>
    </row>
    <row r="4441" spans="1:8" ht="30" x14ac:dyDescent="0.25">
      <c r="A4441" s="4">
        <v>39854</v>
      </c>
      <c r="B4441" s="8" t="s">
        <v>23451</v>
      </c>
      <c r="C4441" s="4" t="s">
        <v>1349</v>
      </c>
      <c r="D4441" s="11">
        <f t="shared" si="138"/>
        <v>138.02000000000001</v>
      </c>
      <c r="F4441" s="803">
        <v>138.02000000000001</v>
      </c>
      <c r="G4441" s="803">
        <v>138.02000000000001</v>
      </c>
      <c r="H4441" t="b">
        <f t="shared" si="139"/>
        <v>1</v>
      </c>
    </row>
    <row r="4442" spans="1:8" ht="30" x14ac:dyDescent="0.25">
      <c r="A4442" s="6">
        <v>39740</v>
      </c>
      <c r="B4442" s="9" t="s">
        <v>23452</v>
      </c>
      <c r="C4442" s="6" t="s">
        <v>1349</v>
      </c>
      <c r="D4442" s="11">
        <f t="shared" si="138"/>
        <v>75.52</v>
      </c>
      <c r="F4442" s="802">
        <v>75.52</v>
      </c>
      <c r="G4442" s="802">
        <v>75.52</v>
      </c>
      <c r="H4442" t="b">
        <f t="shared" si="139"/>
        <v>1</v>
      </c>
    </row>
    <row r="4443" spans="1:8" ht="30" x14ac:dyDescent="0.25">
      <c r="A4443" s="4">
        <v>39741</v>
      </c>
      <c r="B4443" s="8" t="s">
        <v>23453</v>
      </c>
      <c r="C4443" s="4" t="s">
        <v>1349</v>
      </c>
      <c r="D4443" s="11">
        <f t="shared" si="138"/>
        <v>13.91</v>
      </c>
      <c r="F4443" s="803">
        <v>13.91</v>
      </c>
      <c r="G4443" s="803">
        <v>13.91</v>
      </c>
      <c r="H4443" t="b">
        <f t="shared" si="139"/>
        <v>1</v>
      </c>
    </row>
    <row r="4444" spans="1:8" ht="30" x14ac:dyDescent="0.25">
      <c r="A4444" s="6">
        <v>39853</v>
      </c>
      <c r="B4444" s="9" t="s">
        <v>23454</v>
      </c>
      <c r="C4444" s="6" t="s">
        <v>1349</v>
      </c>
      <c r="D4444" s="11">
        <f t="shared" si="138"/>
        <v>18.28</v>
      </c>
      <c r="F4444" s="802">
        <v>18.28</v>
      </c>
      <c r="G4444" s="802">
        <v>18.28</v>
      </c>
      <c r="H4444" t="b">
        <f t="shared" si="139"/>
        <v>1</v>
      </c>
    </row>
    <row r="4445" spans="1:8" ht="30" x14ac:dyDescent="0.25">
      <c r="A4445" s="4">
        <v>39742</v>
      </c>
      <c r="B4445" s="8" t="s">
        <v>23455</v>
      </c>
      <c r="C4445" s="4" t="s">
        <v>1349</v>
      </c>
      <c r="D4445" s="11">
        <f t="shared" si="138"/>
        <v>60.7</v>
      </c>
      <c r="F4445" s="803">
        <v>60.7</v>
      </c>
      <c r="G4445" s="803">
        <v>60.7</v>
      </c>
      <c r="H4445" t="b">
        <f t="shared" si="139"/>
        <v>1</v>
      </c>
    </row>
    <row r="4446" spans="1:8" x14ac:dyDescent="0.25">
      <c r="A4446" s="6">
        <v>39749</v>
      </c>
      <c r="B4446" s="9" t="s">
        <v>23456</v>
      </c>
      <c r="C4446" s="6" t="s">
        <v>1349</v>
      </c>
      <c r="D4446" s="11">
        <f t="shared" si="138"/>
        <v>92.67</v>
      </c>
      <c r="F4446" s="802">
        <v>92.67</v>
      </c>
      <c r="G4446" s="802">
        <v>92.67</v>
      </c>
      <c r="H4446" t="b">
        <f t="shared" si="139"/>
        <v>1</v>
      </c>
    </row>
    <row r="4447" spans="1:8" x14ac:dyDescent="0.25">
      <c r="A4447" s="4">
        <v>39751</v>
      </c>
      <c r="B4447" s="8" t="s">
        <v>23457</v>
      </c>
      <c r="C4447" s="4" t="s">
        <v>1349</v>
      </c>
      <c r="D4447" s="11">
        <f t="shared" si="138"/>
        <v>168.4</v>
      </c>
      <c r="F4447" s="803">
        <v>168.4</v>
      </c>
      <c r="G4447" s="803">
        <v>168.4</v>
      </c>
      <c r="H4447" t="b">
        <f t="shared" si="139"/>
        <v>1</v>
      </c>
    </row>
    <row r="4448" spans="1:8" x14ac:dyDescent="0.25">
      <c r="A4448" s="6">
        <v>39750</v>
      </c>
      <c r="B4448" s="9" t="s">
        <v>23458</v>
      </c>
      <c r="C4448" s="6" t="s">
        <v>1349</v>
      </c>
      <c r="D4448" s="11">
        <f t="shared" si="138"/>
        <v>139.97</v>
      </c>
      <c r="F4448" s="802">
        <v>139.97</v>
      </c>
      <c r="G4448" s="802">
        <v>139.97</v>
      </c>
      <c r="H4448" t="b">
        <f t="shared" si="139"/>
        <v>1</v>
      </c>
    </row>
    <row r="4449" spans="1:8" x14ac:dyDescent="0.25">
      <c r="A4449" s="4">
        <v>39747</v>
      </c>
      <c r="B4449" s="8" t="s">
        <v>23459</v>
      </c>
      <c r="C4449" s="4" t="s">
        <v>1349</v>
      </c>
      <c r="D4449" s="11">
        <f t="shared" si="138"/>
        <v>45.02</v>
      </c>
      <c r="F4449" s="803">
        <v>45.02</v>
      </c>
      <c r="G4449" s="803">
        <v>45.02</v>
      </c>
      <c r="H4449" t="b">
        <f t="shared" si="139"/>
        <v>1</v>
      </c>
    </row>
    <row r="4450" spans="1:8" x14ac:dyDescent="0.25">
      <c r="A4450" s="6">
        <v>39753</v>
      </c>
      <c r="B4450" s="9" t="s">
        <v>23460</v>
      </c>
      <c r="C4450" s="6" t="s">
        <v>1349</v>
      </c>
      <c r="D4450" s="11">
        <f t="shared" si="138"/>
        <v>309.99</v>
      </c>
      <c r="F4450" s="802">
        <v>309.99</v>
      </c>
      <c r="G4450" s="802">
        <v>309.99</v>
      </c>
      <c r="H4450" t="b">
        <f t="shared" si="139"/>
        <v>1</v>
      </c>
    </row>
    <row r="4451" spans="1:8" x14ac:dyDescent="0.25">
      <c r="A4451" s="4">
        <v>39754</v>
      </c>
      <c r="B4451" s="8" t="s">
        <v>23461</v>
      </c>
      <c r="C4451" s="4" t="s">
        <v>1349</v>
      </c>
      <c r="D4451" s="11">
        <f t="shared" si="138"/>
        <v>456.69</v>
      </c>
      <c r="F4451" s="803">
        <v>456.69</v>
      </c>
      <c r="G4451" s="803">
        <v>456.69</v>
      </c>
      <c r="H4451" t="b">
        <f t="shared" si="139"/>
        <v>1</v>
      </c>
    </row>
    <row r="4452" spans="1:8" x14ac:dyDescent="0.25">
      <c r="A4452" s="6">
        <v>39748</v>
      </c>
      <c r="B4452" s="9" t="s">
        <v>23462</v>
      </c>
      <c r="C4452" s="6" t="s">
        <v>1349</v>
      </c>
      <c r="D4452" s="11">
        <f t="shared" si="138"/>
        <v>72.849999999999994</v>
      </c>
      <c r="F4452" s="802">
        <v>72.849999999999994</v>
      </c>
      <c r="G4452" s="802">
        <v>72.849999999999994</v>
      </c>
      <c r="H4452" t="b">
        <f t="shared" si="139"/>
        <v>1</v>
      </c>
    </row>
    <row r="4453" spans="1:8" x14ac:dyDescent="0.25">
      <c r="A4453" s="4">
        <v>39755</v>
      </c>
      <c r="B4453" s="8" t="s">
        <v>23463</v>
      </c>
      <c r="C4453" s="4" t="s">
        <v>1349</v>
      </c>
      <c r="D4453" s="11">
        <f t="shared" si="138"/>
        <v>692.45</v>
      </c>
      <c r="F4453" s="803">
        <v>692.45</v>
      </c>
      <c r="G4453" s="803">
        <v>692.45</v>
      </c>
      <c r="H4453" t="b">
        <f t="shared" si="139"/>
        <v>1</v>
      </c>
    </row>
    <row r="4454" spans="1:8" x14ac:dyDescent="0.25">
      <c r="A4454" s="6">
        <v>12742</v>
      </c>
      <c r="B4454" s="9" t="s">
        <v>23464</v>
      </c>
      <c r="C4454" s="6" t="s">
        <v>1349</v>
      </c>
      <c r="D4454" s="11">
        <f t="shared" si="138"/>
        <v>548.29999999999995</v>
      </c>
      <c r="F4454" s="802">
        <v>548.29999999999995</v>
      </c>
      <c r="G4454" s="802">
        <v>548.29999999999995</v>
      </c>
      <c r="H4454" t="b">
        <f t="shared" si="139"/>
        <v>1</v>
      </c>
    </row>
    <row r="4455" spans="1:8" x14ac:dyDescent="0.25">
      <c r="A4455" s="4">
        <v>12713</v>
      </c>
      <c r="B4455" s="8" t="s">
        <v>23465</v>
      </c>
      <c r="C4455" s="4" t="s">
        <v>1349</v>
      </c>
      <c r="D4455" s="11">
        <f t="shared" si="138"/>
        <v>29.08</v>
      </c>
      <c r="F4455" s="803">
        <v>29.08</v>
      </c>
      <c r="G4455" s="803">
        <v>29.08</v>
      </c>
      <c r="H4455" t="b">
        <f t="shared" si="139"/>
        <v>1</v>
      </c>
    </row>
    <row r="4456" spans="1:8" x14ac:dyDescent="0.25">
      <c r="A4456" s="6">
        <v>12743</v>
      </c>
      <c r="B4456" s="9" t="s">
        <v>23466</v>
      </c>
      <c r="C4456" s="6" t="s">
        <v>1349</v>
      </c>
      <c r="D4456" s="11">
        <f t="shared" si="138"/>
        <v>50.02</v>
      </c>
      <c r="F4456" s="802">
        <v>50.02</v>
      </c>
      <c r="G4456" s="802">
        <v>50.02</v>
      </c>
      <c r="H4456" t="b">
        <f t="shared" si="139"/>
        <v>1</v>
      </c>
    </row>
    <row r="4457" spans="1:8" x14ac:dyDescent="0.25">
      <c r="A4457" s="4">
        <v>12744</v>
      </c>
      <c r="B4457" s="8" t="s">
        <v>23467</v>
      </c>
      <c r="C4457" s="4" t="s">
        <v>1349</v>
      </c>
      <c r="D4457" s="11">
        <f t="shared" si="138"/>
        <v>63.49</v>
      </c>
      <c r="F4457" s="803">
        <v>63.49</v>
      </c>
      <c r="G4457" s="803">
        <v>63.49</v>
      </c>
      <c r="H4457" t="b">
        <f t="shared" si="139"/>
        <v>1</v>
      </c>
    </row>
    <row r="4458" spans="1:8" x14ac:dyDescent="0.25">
      <c r="A4458" s="6">
        <v>12745</v>
      </c>
      <c r="B4458" s="9" t="s">
        <v>23468</v>
      </c>
      <c r="C4458" s="6" t="s">
        <v>1349</v>
      </c>
      <c r="D4458" s="11">
        <f t="shared" si="138"/>
        <v>92.2</v>
      </c>
      <c r="F4458" s="802">
        <v>92.2</v>
      </c>
      <c r="G4458" s="802">
        <v>92.2</v>
      </c>
      <c r="H4458" t="b">
        <f t="shared" si="139"/>
        <v>1</v>
      </c>
    </row>
    <row r="4459" spans="1:8" x14ac:dyDescent="0.25">
      <c r="A4459" s="4">
        <v>12746</v>
      </c>
      <c r="B4459" s="8" t="s">
        <v>23469</v>
      </c>
      <c r="C4459" s="4" t="s">
        <v>1349</v>
      </c>
      <c r="D4459" s="11">
        <f t="shared" si="138"/>
        <v>124.5</v>
      </c>
      <c r="F4459" s="803">
        <v>124.5</v>
      </c>
      <c r="G4459" s="803">
        <v>124.5</v>
      </c>
      <c r="H4459" t="b">
        <f t="shared" si="139"/>
        <v>1</v>
      </c>
    </row>
    <row r="4460" spans="1:8" x14ac:dyDescent="0.25">
      <c r="A4460" s="6">
        <v>12747</v>
      </c>
      <c r="B4460" s="9" t="s">
        <v>23470</v>
      </c>
      <c r="C4460" s="6" t="s">
        <v>1349</v>
      </c>
      <c r="D4460" s="11">
        <f t="shared" si="138"/>
        <v>180.55</v>
      </c>
      <c r="F4460" s="802">
        <v>180.55</v>
      </c>
      <c r="G4460" s="802">
        <v>180.55</v>
      </c>
      <c r="H4460" t="b">
        <f t="shared" si="139"/>
        <v>1</v>
      </c>
    </row>
    <row r="4461" spans="1:8" x14ac:dyDescent="0.25">
      <c r="A4461" s="4">
        <v>12748</v>
      </c>
      <c r="B4461" s="8" t="s">
        <v>23471</v>
      </c>
      <c r="C4461" s="4" t="s">
        <v>1349</v>
      </c>
      <c r="D4461" s="11">
        <f t="shared" si="138"/>
        <v>254.36</v>
      </c>
      <c r="F4461" s="803">
        <v>254.36</v>
      </c>
      <c r="G4461" s="803">
        <v>254.36</v>
      </c>
      <c r="H4461" t="b">
        <f t="shared" si="139"/>
        <v>1</v>
      </c>
    </row>
    <row r="4462" spans="1:8" x14ac:dyDescent="0.25">
      <c r="A4462" s="6">
        <v>12749</v>
      </c>
      <c r="B4462" s="9" t="s">
        <v>23472</v>
      </c>
      <c r="C4462" s="6" t="s">
        <v>1349</v>
      </c>
      <c r="D4462" s="11">
        <f t="shared" si="138"/>
        <v>371.84</v>
      </c>
      <c r="F4462" s="802">
        <v>371.84</v>
      </c>
      <c r="G4462" s="802">
        <v>371.84</v>
      </c>
      <c r="H4462" t="b">
        <f t="shared" si="139"/>
        <v>1</v>
      </c>
    </row>
    <row r="4463" spans="1:8" x14ac:dyDescent="0.25">
      <c r="A4463" s="4">
        <v>39726</v>
      </c>
      <c r="B4463" s="8" t="s">
        <v>23473</v>
      </c>
      <c r="C4463" s="4" t="s">
        <v>1349</v>
      </c>
      <c r="D4463" s="11">
        <f t="shared" si="138"/>
        <v>122.13</v>
      </c>
      <c r="F4463" s="803">
        <v>122.13</v>
      </c>
      <c r="G4463" s="803">
        <v>122.13</v>
      </c>
      <c r="H4463" t="b">
        <f t="shared" si="139"/>
        <v>1</v>
      </c>
    </row>
    <row r="4464" spans="1:8" x14ac:dyDescent="0.25">
      <c r="A4464" s="6">
        <v>39728</v>
      </c>
      <c r="B4464" s="9" t="s">
        <v>23474</v>
      </c>
      <c r="C4464" s="6" t="s">
        <v>1349</v>
      </c>
      <c r="D4464" s="11">
        <f t="shared" si="138"/>
        <v>214.65</v>
      </c>
      <c r="F4464" s="802">
        <v>214.65</v>
      </c>
      <c r="G4464" s="802">
        <v>214.65</v>
      </c>
      <c r="H4464" t="b">
        <f t="shared" si="139"/>
        <v>1</v>
      </c>
    </row>
    <row r="4465" spans="1:8" x14ac:dyDescent="0.25">
      <c r="A4465" s="4">
        <v>39727</v>
      </c>
      <c r="B4465" s="8" t="s">
        <v>23475</v>
      </c>
      <c r="C4465" s="4" t="s">
        <v>1349</v>
      </c>
      <c r="D4465" s="11">
        <f t="shared" si="138"/>
        <v>176.65</v>
      </c>
      <c r="F4465" s="803">
        <v>176.65</v>
      </c>
      <c r="G4465" s="803">
        <v>176.65</v>
      </c>
      <c r="H4465" t="b">
        <f t="shared" si="139"/>
        <v>1</v>
      </c>
    </row>
    <row r="4466" spans="1:8" x14ac:dyDescent="0.25">
      <c r="A4466" s="6">
        <v>39724</v>
      </c>
      <c r="B4466" s="9" t="s">
        <v>23476</v>
      </c>
      <c r="C4466" s="6" t="s">
        <v>1349</v>
      </c>
      <c r="D4466" s="11">
        <f t="shared" si="138"/>
        <v>54.08</v>
      </c>
      <c r="F4466" s="802">
        <v>54.08</v>
      </c>
      <c r="G4466" s="802">
        <v>54.08</v>
      </c>
      <c r="H4466" t="b">
        <f t="shared" si="139"/>
        <v>1</v>
      </c>
    </row>
    <row r="4467" spans="1:8" x14ac:dyDescent="0.25">
      <c r="A4467" s="4">
        <v>39729</v>
      </c>
      <c r="B4467" s="8" t="s">
        <v>23477</v>
      </c>
      <c r="C4467" s="4" t="s">
        <v>1349</v>
      </c>
      <c r="D4467" s="11">
        <f t="shared" si="138"/>
        <v>297.26</v>
      </c>
      <c r="F4467" s="803">
        <v>297.26</v>
      </c>
      <c r="G4467" s="803">
        <v>297.26</v>
      </c>
      <c r="H4467" t="b">
        <f t="shared" si="139"/>
        <v>1</v>
      </c>
    </row>
    <row r="4468" spans="1:8" x14ac:dyDescent="0.25">
      <c r="A4468" s="6">
        <v>39730</v>
      </c>
      <c r="B4468" s="9" t="s">
        <v>23478</v>
      </c>
      <c r="C4468" s="6" t="s">
        <v>1349</v>
      </c>
      <c r="D4468" s="11">
        <f t="shared" si="138"/>
        <v>385.68</v>
      </c>
      <c r="F4468" s="802">
        <v>385.68</v>
      </c>
      <c r="G4468" s="802">
        <v>385.68</v>
      </c>
      <c r="H4468" t="b">
        <f t="shared" si="139"/>
        <v>1</v>
      </c>
    </row>
    <row r="4469" spans="1:8" x14ac:dyDescent="0.25">
      <c r="A4469" s="4">
        <v>39731</v>
      </c>
      <c r="B4469" s="8" t="s">
        <v>23479</v>
      </c>
      <c r="C4469" s="4" t="s">
        <v>1349</v>
      </c>
      <c r="D4469" s="11">
        <f t="shared" si="138"/>
        <v>571.22</v>
      </c>
      <c r="F4469" s="803">
        <v>571.22</v>
      </c>
      <c r="G4469" s="803">
        <v>571.22</v>
      </c>
      <c r="H4469" t="b">
        <f t="shared" si="139"/>
        <v>1</v>
      </c>
    </row>
    <row r="4470" spans="1:8" x14ac:dyDescent="0.25">
      <c r="A4470" s="6">
        <v>39725</v>
      </c>
      <c r="B4470" s="9" t="s">
        <v>23480</v>
      </c>
      <c r="C4470" s="6" t="s">
        <v>1349</v>
      </c>
      <c r="D4470" s="11">
        <f t="shared" si="138"/>
        <v>88.15</v>
      </c>
      <c r="F4470" s="802">
        <v>88.15</v>
      </c>
      <c r="G4470" s="802">
        <v>88.15</v>
      </c>
      <c r="H4470" t="b">
        <f t="shared" si="139"/>
        <v>1</v>
      </c>
    </row>
    <row r="4471" spans="1:8" x14ac:dyDescent="0.25">
      <c r="A4471" s="4">
        <v>39732</v>
      </c>
      <c r="B4471" s="8" t="s">
        <v>23481</v>
      </c>
      <c r="C4471" s="4" t="s">
        <v>1349</v>
      </c>
      <c r="D4471" s="11">
        <f t="shared" si="138"/>
        <v>840.8</v>
      </c>
      <c r="F4471" s="803">
        <v>840.8</v>
      </c>
      <c r="G4471" s="803">
        <v>840.8</v>
      </c>
      <c r="H4471" t="b">
        <f t="shared" si="139"/>
        <v>1</v>
      </c>
    </row>
    <row r="4472" spans="1:8" x14ac:dyDescent="0.25">
      <c r="A4472" s="6">
        <v>39660</v>
      </c>
      <c r="B4472" s="9" t="s">
        <v>23482</v>
      </c>
      <c r="C4472" s="6" t="s">
        <v>1349</v>
      </c>
      <c r="D4472" s="11">
        <f t="shared" si="138"/>
        <v>38.31</v>
      </c>
      <c r="F4472" s="802">
        <v>38.31</v>
      </c>
      <c r="G4472" s="802">
        <v>38.31</v>
      </c>
      <c r="H4472" t="b">
        <f t="shared" si="139"/>
        <v>1</v>
      </c>
    </row>
    <row r="4473" spans="1:8" x14ac:dyDescent="0.25">
      <c r="A4473" s="4">
        <v>39662</v>
      </c>
      <c r="B4473" s="8" t="s">
        <v>23483</v>
      </c>
      <c r="C4473" s="4" t="s">
        <v>1349</v>
      </c>
      <c r="D4473" s="11">
        <f t="shared" si="138"/>
        <v>18.36</v>
      </c>
      <c r="F4473" s="803">
        <v>18.36</v>
      </c>
      <c r="G4473" s="803">
        <v>18.36</v>
      </c>
      <c r="H4473" t="b">
        <f t="shared" si="139"/>
        <v>1</v>
      </c>
    </row>
    <row r="4474" spans="1:8" x14ac:dyDescent="0.25">
      <c r="A4474" s="6">
        <v>39661</v>
      </c>
      <c r="B4474" s="9" t="s">
        <v>23484</v>
      </c>
      <c r="C4474" s="6" t="s">
        <v>1349</v>
      </c>
      <c r="D4474" s="11">
        <f t="shared" si="138"/>
        <v>12.52</v>
      </c>
      <c r="F4474" s="802">
        <v>12.52</v>
      </c>
      <c r="G4474" s="802">
        <v>12.52</v>
      </c>
      <c r="H4474" t="b">
        <f t="shared" si="139"/>
        <v>1</v>
      </c>
    </row>
    <row r="4475" spans="1:8" x14ac:dyDescent="0.25">
      <c r="A4475" s="4">
        <v>39666</v>
      </c>
      <c r="B4475" s="8" t="s">
        <v>23485</v>
      </c>
      <c r="C4475" s="4" t="s">
        <v>1349</v>
      </c>
      <c r="D4475" s="11">
        <f t="shared" si="138"/>
        <v>57.63</v>
      </c>
      <c r="F4475" s="803">
        <v>57.63</v>
      </c>
      <c r="G4475" s="803">
        <v>57.63</v>
      </c>
      <c r="H4475" t="b">
        <f t="shared" si="139"/>
        <v>1</v>
      </c>
    </row>
    <row r="4476" spans="1:8" x14ac:dyDescent="0.25">
      <c r="A4476" s="6">
        <v>39664</v>
      </c>
      <c r="B4476" s="9" t="s">
        <v>23486</v>
      </c>
      <c r="C4476" s="6" t="s">
        <v>1349</v>
      </c>
      <c r="D4476" s="11">
        <f t="shared" si="138"/>
        <v>28.25</v>
      </c>
      <c r="F4476" s="802">
        <v>28.25</v>
      </c>
      <c r="G4476" s="802">
        <v>28.25</v>
      </c>
      <c r="H4476" t="b">
        <f t="shared" si="139"/>
        <v>1</v>
      </c>
    </row>
    <row r="4477" spans="1:8" x14ac:dyDescent="0.25">
      <c r="A4477" s="4">
        <v>39663</v>
      </c>
      <c r="B4477" s="8" t="s">
        <v>23487</v>
      </c>
      <c r="C4477" s="4" t="s">
        <v>1349</v>
      </c>
      <c r="D4477" s="11">
        <f t="shared" si="138"/>
        <v>22.58</v>
      </c>
      <c r="F4477" s="803">
        <v>22.58</v>
      </c>
      <c r="G4477" s="803">
        <v>22.58</v>
      </c>
      <c r="H4477" t="b">
        <f t="shared" si="139"/>
        <v>1</v>
      </c>
    </row>
    <row r="4478" spans="1:8" x14ac:dyDescent="0.25">
      <c r="A4478" s="6">
        <v>39665</v>
      </c>
      <c r="B4478" s="9" t="s">
        <v>23488</v>
      </c>
      <c r="C4478" s="6" t="s">
        <v>1349</v>
      </c>
      <c r="D4478" s="11">
        <f t="shared" si="138"/>
        <v>47.65</v>
      </c>
      <c r="F4478" s="802">
        <v>47.65</v>
      </c>
      <c r="G4478" s="802">
        <v>47.65</v>
      </c>
      <c r="H4478" t="b">
        <f t="shared" si="139"/>
        <v>1</v>
      </c>
    </row>
    <row r="4479" spans="1:8" x14ac:dyDescent="0.25">
      <c r="A4479" s="4">
        <v>39752</v>
      </c>
      <c r="B4479" s="8" t="s">
        <v>23489</v>
      </c>
      <c r="C4479" s="4" t="s">
        <v>1349</v>
      </c>
      <c r="D4479" s="11">
        <f t="shared" si="138"/>
        <v>239.62</v>
      </c>
      <c r="F4479" s="803">
        <v>239.62</v>
      </c>
      <c r="G4479" s="803">
        <v>239.62</v>
      </c>
      <c r="H4479" t="b">
        <f t="shared" si="139"/>
        <v>1</v>
      </c>
    </row>
    <row r="4480" spans="1:8" ht="30" x14ac:dyDescent="0.25">
      <c r="A4480" s="6">
        <v>7725</v>
      </c>
      <c r="B4480" s="9" t="s">
        <v>23490</v>
      </c>
      <c r="C4480" s="6" t="s">
        <v>1349</v>
      </c>
      <c r="D4480" s="11">
        <f t="shared" si="138"/>
        <v>244.67</v>
      </c>
      <c r="F4480" s="802">
        <v>244.67</v>
      </c>
      <c r="G4480" s="802">
        <v>244.67</v>
      </c>
      <c r="H4480" t="b">
        <f t="shared" si="139"/>
        <v>1</v>
      </c>
    </row>
    <row r="4481" spans="1:8" ht="30" x14ac:dyDescent="0.25">
      <c r="A4481" s="4">
        <v>7753</v>
      </c>
      <c r="B4481" s="8" t="s">
        <v>23491</v>
      </c>
      <c r="C4481" s="4" t="s">
        <v>1349</v>
      </c>
      <c r="D4481" s="11">
        <f t="shared" si="138"/>
        <v>477</v>
      </c>
      <c r="F4481" s="803">
        <v>477</v>
      </c>
      <c r="G4481" s="803">
        <v>477</v>
      </c>
      <c r="H4481" t="b">
        <f t="shared" si="139"/>
        <v>1</v>
      </c>
    </row>
    <row r="4482" spans="1:8" ht="30" x14ac:dyDescent="0.25">
      <c r="A4482" s="6">
        <v>13256</v>
      </c>
      <c r="B4482" s="9" t="s">
        <v>23492</v>
      </c>
      <c r="C4482" s="6" t="s">
        <v>1349</v>
      </c>
      <c r="D4482" s="11">
        <f t="shared" si="138"/>
        <v>668.21</v>
      </c>
      <c r="F4482" s="802">
        <v>668.21</v>
      </c>
      <c r="G4482" s="802">
        <v>668.21</v>
      </c>
      <c r="H4482" t="b">
        <f t="shared" si="139"/>
        <v>1</v>
      </c>
    </row>
    <row r="4483" spans="1:8" ht="30" x14ac:dyDescent="0.25">
      <c r="A4483" s="4">
        <v>7757</v>
      </c>
      <c r="B4483" s="8" t="s">
        <v>23493</v>
      </c>
      <c r="C4483" s="4" t="s">
        <v>1349</v>
      </c>
      <c r="D4483" s="11">
        <f t="shared" ref="D4483:D4546" si="140">IF($J$2=$F$1,F4483,G4483)</f>
        <v>712.42</v>
      </c>
      <c r="F4483" s="803">
        <v>712.42</v>
      </c>
      <c r="G4483" s="803">
        <v>712.42</v>
      </c>
      <c r="H4483" t="b">
        <f t="shared" ref="H4483:H4546" si="141">F4483=G4483</f>
        <v>1</v>
      </c>
    </row>
    <row r="4484" spans="1:8" ht="30" x14ac:dyDescent="0.25">
      <c r="A4484" s="6">
        <v>7758</v>
      </c>
      <c r="B4484" s="9" t="s">
        <v>23494</v>
      </c>
      <c r="C4484" s="6" t="s">
        <v>1349</v>
      </c>
      <c r="D4484" s="11">
        <f t="shared" si="140"/>
        <v>1032.1300000000001</v>
      </c>
      <c r="F4484" s="802">
        <v>1032.1300000000001</v>
      </c>
      <c r="G4484" s="802">
        <v>1032.1300000000001</v>
      </c>
      <c r="H4484" t="b">
        <f t="shared" si="141"/>
        <v>1</v>
      </c>
    </row>
    <row r="4485" spans="1:8" ht="30" x14ac:dyDescent="0.25">
      <c r="A4485" s="4">
        <v>7759</v>
      </c>
      <c r="B4485" s="8" t="s">
        <v>23495</v>
      </c>
      <c r="C4485" s="4" t="s">
        <v>1349</v>
      </c>
      <c r="D4485" s="11">
        <f t="shared" si="140"/>
        <v>2860.04</v>
      </c>
      <c r="F4485" s="803">
        <v>2860.04</v>
      </c>
      <c r="G4485" s="803">
        <v>2860.04</v>
      </c>
      <c r="H4485" t="b">
        <f t="shared" si="141"/>
        <v>1</v>
      </c>
    </row>
    <row r="4486" spans="1:8" x14ac:dyDescent="0.25">
      <c r="A4486" s="6">
        <v>40334</v>
      </c>
      <c r="B4486" s="9" t="s">
        <v>23496</v>
      </c>
      <c r="C4486" s="6" t="s">
        <v>1349</v>
      </c>
      <c r="D4486" s="11">
        <f t="shared" si="140"/>
        <v>112.05</v>
      </c>
      <c r="F4486" s="802">
        <v>112.05</v>
      </c>
      <c r="G4486" s="802">
        <v>112.05</v>
      </c>
      <c r="H4486" t="b">
        <f t="shared" si="141"/>
        <v>1</v>
      </c>
    </row>
    <row r="4487" spans="1:8" x14ac:dyDescent="0.25">
      <c r="A4487" s="4">
        <v>7745</v>
      </c>
      <c r="B4487" s="8" t="s">
        <v>23497</v>
      </c>
      <c r="C4487" s="4" t="s">
        <v>1349</v>
      </c>
      <c r="D4487" s="11">
        <f t="shared" si="140"/>
        <v>126.44</v>
      </c>
      <c r="F4487" s="803">
        <v>126.44</v>
      </c>
      <c r="G4487" s="803">
        <v>126.44</v>
      </c>
      <c r="H4487" t="b">
        <f t="shared" si="141"/>
        <v>1</v>
      </c>
    </row>
    <row r="4488" spans="1:8" x14ac:dyDescent="0.25">
      <c r="A4488" s="6">
        <v>7742</v>
      </c>
      <c r="B4488" s="9" t="s">
        <v>23498</v>
      </c>
      <c r="C4488" s="6" t="s">
        <v>1349</v>
      </c>
      <c r="D4488" s="11">
        <f t="shared" si="140"/>
        <v>333.49</v>
      </c>
      <c r="F4488" s="802">
        <v>333.49</v>
      </c>
      <c r="G4488" s="802">
        <v>333.49</v>
      </c>
      <c r="H4488" t="b">
        <f t="shared" si="141"/>
        <v>1</v>
      </c>
    </row>
    <row r="4489" spans="1:8" x14ac:dyDescent="0.25">
      <c r="A4489" s="4">
        <v>7750</v>
      </c>
      <c r="B4489" s="8" t="s">
        <v>23499</v>
      </c>
      <c r="C4489" s="4" t="s">
        <v>1349</v>
      </c>
      <c r="D4489" s="11">
        <f t="shared" si="140"/>
        <v>407.09</v>
      </c>
      <c r="F4489" s="803">
        <v>407.09</v>
      </c>
      <c r="G4489" s="803">
        <v>407.09</v>
      </c>
      <c r="H4489" t="b">
        <f t="shared" si="141"/>
        <v>1</v>
      </c>
    </row>
    <row r="4490" spans="1:8" x14ac:dyDescent="0.25">
      <c r="A4490" s="6">
        <v>7756</v>
      </c>
      <c r="B4490" s="9" t="s">
        <v>23500</v>
      </c>
      <c r="C4490" s="6" t="s">
        <v>1349</v>
      </c>
      <c r="D4490" s="11">
        <f t="shared" si="140"/>
        <v>467.75</v>
      </c>
      <c r="F4490" s="802">
        <v>467.75</v>
      </c>
      <c r="G4490" s="802">
        <v>467.75</v>
      </c>
      <c r="H4490" t="b">
        <f t="shared" si="141"/>
        <v>1</v>
      </c>
    </row>
    <row r="4491" spans="1:8" ht="30" x14ac:dyDescent="0.25">
      <c r="A4491" s="4">
        <v>7765</v>
      </c>
      <c r="B4491" s="8" t="s">
        <v>23501</v>
      </c>
      <c r="C4491" s="4" t="s">
        <v>1349</v>
      </c>
      <c r="D4491" s="11">
        <f t="shared" si="140"/>
        <v>524.29</v>
      </c>
      <c r="F4491" s="803">
        <v>524.29</v>
      </c>
      <c r="G4491" s="803">
        <v>524.29</v>
      </c>
      <c r="H4491" t="b">
        <f t="shared" si="141"/>
        <v>1</v>
      </c>
    </row>
    <row r="4492" spans="1:8" ht="30" x14ac:dyDescent="0.25">
      <c r="A4492" s="6">
        <v>12569</v>
      </c>
      <c r="B4492" s="9" t="s">
        <v>23502</v>
      </c>
      <c r="C4492" s="6" t="s">
        <v>1349</v>
      </c>
      <c r="D4492" s="11">
        <f t="shared" si="140"/>
        <v>723.72</v>
      </c>
      <c r="F4492" s="802">
        <v>723.72</v>
      </c>
      <c r="G4492" s="802">
        <v>723.72</v>
      </c>
      <c r="H4492" t="b">
        <f t="shared" si="141"/>
        <v>1</v>
      </c>
    </row>
    <row r="4493" spans="1:8" ht="30" x14ac:dyDescent="0.25">
      <c r="A4493" s="4">
        <v>7766</v>
      </c>
      <c r="B4493" s="8" t="s">
        <v>23503</v>
      </c>
      <c r="C4493" s="4" t="s">
        <v>1349</v>
      </c>
      <c r="D4493" s="11">
        <f t="shared" si="140"/>
        <v>768.96</v>
      </c>
      <c r="F4493" s="803">
        <v>768.96</v>
      </c>
      <c r="G4493" s="803">
        <v>768.96</v>
      </c>
      <c r="H4493" t="b">
        <f t="shared" si="141"/>
        <v>1</v>
      </c>
    </row>
    <row r="4494" spans="1:8" ht="30" x14ac:dyDescent="0.25">
      <c r="A4494" s="6">
        <v>7767</v>
      </c>
      <c r="B4494" s="9" t="s">
        <v>23504</v>
      </c>
      <c r="C4494" s="6" t="s">
        <v>1349</v>
      </c>
      <c r="D4494" s="11">
        <f t="shared" si="140"/>
        <v>1104.0899999999999</v>
      </c>
      <c r="F4494" s="802">
        <v>1104.0899999999999</v>
      </c>
      <c r="G4494" s="802">
        <v>1104.0899999999999</v>
      </c>
      <c r="H4494" t="b">
        <f t="shared" si="141"/>
        <v>1</v>
      </c>
    </row>
    <row r="4495" spans="1:8" ht="30" x14ac:dyDescent="0.25">
      <c r="A4495" s="4">
        <v>7727</v>
      </c>
      <c r="B4495" s="8" t="s">
        <v>23505</v>
      </c>
      <c r="C4495" s="4" t="s">
        <v>1349</v>
      </c>
      <c r="D4495" s="11">
        <f t="shared" si="140"/>
        <v>3207.43</v>
      </c>
      <c r="F4495" s="803">
        <v>3207.43</v>
      </c>
      <c r="G4495" s="803">
        <v>3207.43</v>
      </c>
      <c r="H4495" t="b">
        <f t="shared" si="141"/>
        <v>1</v>
      </c>
    </row>
    <row r="4496" spans="1:8" x14ac:dyDescent="0.25">
      <c r="A4496" s="6">
        <v>7760</v>
      </c>
      <c r="B4496" s="9" t="s">
        <v>23506</v>
      </c>
      <c r="C4496" s="6" t="s">
        <v>1349</v>
      </c>
      <c r="D4496" s="11">
        <f t="shared" si="140"/>
        <v>127.47</v>
      </c>
      <c r="F4496" s="802">
        <v>127.47</v>
      </c>
      <c r="G4496" s="802">
        <v>127.47</v>
      </c>
      <c r="H4496" t="b">
        <f t="shared" si="141"/>
        <v>1</v>
      </c>
    </row>
    <row r="4497" spans="1:8" x14ac:dyDescent="0.25">
      <c r="A4497" s="4">
        <v>7761</v>
      </c>
      <c r="B4497" s="8" t="s">
        <v>23507</v>
      </c>
      <c r="C4497" s="4" t="s">
        <v>1349</v>
      </c>
      <c r="D4497" s="11">
        <f t="shared" si="140"/>
        <v>133.63999999999999</v>
      </c>
      <c r="F4497" s="803">
        <v>133.63999999999999</v>
      </c>
      <c r="G4497" s="803">
        <v>133.63999999999999</v>
      </c>
      <c r="H4497" t="b">
        <f t="shared" si="141"/>
        <v>1</v>
      </c>
    </row>
    <row r="4498" spans="1:8" x14ac:dyDescent="0.25">
      <c r="A4498" s="6">
        <v>7752</v>
      </c>
      <c r="B4498" s="9" t="s">
        <v>23508</v>
      </c>
      <c r="C4498" s="6" t="s">
        <v>1349</v>
      </c>
      <c r="D4498" s="11">
        <f t="shared" si="140"/>
        <v>162.41999999999999</v>
      </c>
      <c r="F4498" s="802">
        <v>162.41999999999999</v>
      </c>
      <c r="G4498" s="802">
        <v>162.41999999999999</v>
      </c>
      <c r="H4498" t="b">
        <f t="shared" si="141"/>
        <v>1</v>
      </c>
    </row>
    <row r="4499" spans="1:8" x14ac:dyDescent="0.25">
      <c r="A4499" s="4">
        <v>7762</v>
      </c>
      <c r="B4499" s="8" t="s">
        <v>23509</v>
      </c>
      <c r="C4499" s="4" t="s">
        <v>1349</v>
      </c>
      <c r="D4499" s="11">
        <f t="shared" si="140"/>
        <v>212.28</v>
      </c>
      <c r="F4499" s="803">
        <v>212.28</v>
      </c>
      <c r="G4499" s="803">
        <v>212.28</v>
      </c>
      <c r="H4499" t="b">
        <f t="shared" si="141"/>
        <v>1</v>
      </c>
    </row>
    <row r="4500" spans="1:8" x14ac:dyDescent="0.25">
      <c r="A4500" s="6">
        <v>7722</v>
      </c>
      <c r="B4500" s="9" t="s">
        <v>23510</v>
      </c>
      <c r="C4500" s="6" t="s">
        <v>1349</v>
      </c>
      <c r="D4500" s="11">
        <f t="shared" si="140"/>
        <v>324.85000000000002</v>
      </c>
      <c r="F4500" s="802">
        <v>324.85000000000002</v>
      </c>
      <c r="G4500" s="802">
        <v>324.85000000000002</v>
      </c>
      <c r="H4500" t="b">
        <f t="shared" si="141"/>
        <v>1</v>
      </c>
    </row>
    <row r="4501" spans="1:8" x14ac:dyDescent="0.25">
      <c r="A4501" s="4">
        <v>7763</v>
      </c>
      <c r="B4501" s="8" t="s">
        <v>23511</v>
      </c>
      <c r="C4501" s="4" t="s">
        <v>1349</v>
      </c>
      <c r="D4501" s="11">
        <f t="shared" si="140"/>
        <v>395.78</v>
      </c>
      <c r="F4501" s="803">
        <v>395.78</v>
      </c>
      <c r="G4501" s="803">
        <v>395.78</v>
      </c>
      <c r="H4501" t="b">
        <f t="shared" si="141"/>
        <v>1</v>
      </c>
    </row>
    <row r="4502" spans="1:8" x14ac:dyDescent="0.25">
      <c r="A4502" s="6">
        <v>7764</v>
      </c>
      <c r="B4502" s="9" t="s">
        <v>23512</v>
      </c>
      <c r="C4502" s="6" t="s">
        <v>1349</v>
      </c>
      <c r="D4502" s="11">
        <f t="shared" si="140"/>
        <v>472.89</v>
      </c>
      <c r="F4502" s="802">
        <v>472.89</v>
      </c>
      <c r="G4502" s="802">
        <v>472.89</v>
      </c>
      <c r="H4502" t="b">
        <f t="shared" si="141"/>
        <v>1</v>
      </c>
    </row>
    <row r="4503" spans="1:8" ht="30" x14ac:dyDescent="0.25">
      <c r="A4503" s="4">
        <v>12572</v>
      </c>
      <c r="B4503" s="8" t="s">
        <v>23513</v>
      </c>
      <c r="C4503" s="4" t="s">
        <v>1349</v>
      </c>
      <c r="D4503" s="11">
        <f t="shared" si="140"/>
        <v>668.21</v>
      </c>
      <c r="F4503" s="803">
        <v>668.21</v>
      </c>
      <c r="G4503" s="803">
        <v>668.21</v>
      </c>
      <c r="H4503" t="b">
        <f t="shared" si="141"/>
        <v>1</v>
      </c>
    </row>
    <row r="4504" spans="1:8" ht="30" x14ac:dyDescent="0.25">
      <c r="A4504" s="6">
        <v>12573</v>
      </c>
      <c r="B4504" s="9" t="s">
        <v>23514</v>
      </c>
      <c r="C4504" s="6" t="s">
        <v>1349</v>
      </c>
      <c r="D4504" s="11">
        <f t="shared" si="140"/>
        <v>878.96</v>
      </c>
      <c r="F4504" s="802">
        <v>878.96</v>
      </c>
      <c r="G4504" s="802">
        <v>878.96</v>
      </c>
      <c r="H4504" t="b">
        <f t="shared" si="141"/>
        <v>1</v>
      </c>
    </row>
    <row r="4505" spans="1:8" ht="30" x14ac:dyDescent="0.25">
      <c r="A4505" s="4">
        <v>12574</v>
      </c>
      <c r="B4505" s="8" t="s">
        <v>23515</v>
      </c>
      <c r="C4505" s="4" t="s">
        <v>1349</v>
      </c>
      <c r="D4505" s="11">
        <f t="shared" si="140"/>
        <v>1062.77</v>
      </c>
      <c r="F4505" s="803">
        <v>1062.77</v>
      </c>
      <c r="G4505" s="803">
        <v>1062.77</v>
      </c>
      <c r="H4505" t="b">
        <f t="shared" si="141"/>
        <v>1</v>
      </c>
    </row>
    <row r="4506" spans="1:8" ht="30" x14ac:dyDescent="0.25">
      <c r="A4506" s="6">
        <v>12575</v>
      </c>
      <c r="B4506" s="9" t="s">
        <v>23516</v>
      </c>
      <c r="C4506" s="6" t="s">
        <v>1349</v>
      </c>
      <c r="D4506" s="11">
        <f t="shared" si="140"/>
        <v>1613.99</v>
      </c>
      <c r="F4506" s="802">
        <v>1613.99</v>
      </c>
      <c r="G4506" s="802">
        <v>1613.99</v>
      </c>
      <c r="H4506" t="b">
        <f t="shared" si="141"/>
        <v>1</v>
      </c>
    </row>
    <row r="4507" spans="1:8" x14ac:dyDescent="0.25">
      <c r="A4507" s="4">
        <v>12576</v>
      </c>
      <c r="B4507" s="8" t="s">
        <v>23517</v>
      </c>
      <c r="C4507" s="4" t="s">
        <v>1349</v>
      </c>
      <c r="D4507" s="11">
        <f t="shared" si="140"/>
        <v>195.32</v>
      </c>
      <c r="F4507" s="803">
        <v>195.32</v>
      </c>
      <c r="G4507" s="803">
        <v>195.32</v>
      </c>
      <c r="H4507" t="b">
        <f t="shared" si="141"/>
        <v>1</v>
      </c>
    </row>
    <row r="4508" spans="1:8" x14ac:dyDescent="0.25">
      <c r="A4508" s="6">
        <v>12577</v>
      </c>
      <c r="B4508" s="9" t="s">
        <v>23518</v>
      </c>
      <c r="C4508" s="6" t="s">
        <v>1349</v>
      </c>
      <c r="D4508" s="11">
        <f t="shared" si="140"/>
        <v>263.17</v>
      </c>
      <c r="F4508" s="802">
        <v>263.17</v>
      </c>
      <c r="G4508" s="802">
        <v>263.17</v>
      </c>
      <c r="H4508" t="b">
        <f t="shared" si="141"/>
        <v>1</v>
      </c>
    </row>
    <row r="4509" spans="1:8" x14ac:dyDescent="0.25">
      <c r="A4509" s="4">
        <v>12578</v>
      </c>
      <c r="B4509" s="8" t="s">
        <v>23519</v>
      </c>
      <c r="C4509" s="4" t="s">
        <v>1349</v>
      </c>
      <c r="D4509" s="11">
        <f t="shared" si="140"/>
        <v>318.68</v>
      </c>
      <c r="F4509" s="803">
        <v>318.68</v>
      </c>
      <c r="G4509" s="803">
        <v>318.68</v>
      </c>
      <c r="H4509" t="b">
        <f t="shared" si="141"/>
        <v>1</v>
      </c>
    </row>
    <row r="4510" spans="1:8" x14ac:dyDescent="0.25">
      <c r="A4510" s="6">
        <v>12579</v>
      </c>
      <c r="B4510" s="9" t="s">
        <v>23520</v>
      </c>
      <c r="C4510" s="6" t="s">
        <v>1349</v>
      </c>
      <c r="D4510" s="11">
        <f t="shared" si="140"/>
        <v>548.96</v>
      </c>
      <c r="F4510" s="802">
        <v>548.96</v>
      </c>
      <c r="G4510" s="802">
        <v>548.96</v>
      </c>
      <c r="H4510" t="b">
        <f t="shared" si="141"/>
        <v>1</v>
      </c>
    </row>
    <row r="4511" spans="1:8" x14ac:dyDescent="0.25">
      <c r="A4511" s="4">
        <v>12580</v>
      </c>
      <c r="B4511" s="8" t="s">
        <v>23521</v>
      </c>
      <c r="C4511" s="4" t="s">
        <v>1349</v>
      </c>
      <c r="D4511" s="11">
        <f t="shared" si="140"/>
        <v>571.99</v>
      </c>
      <c r="F4511" s="803">
        <v>571.99</v>
      </c>
      <c r="G4511" s="803">
        <v>571.99</v>
      </c>
      <c r="H4511" t="b">
        <f t="shared" si="141"/>
        <v>1</v>
      </c>
    </row>
    <row r="4512" spans="1:8" x14ac:dyDescent="0.25">
      <c r="A4512" s="6">
        <v>12581</v>
      </c>
      <c r="B4512" s="9" t="s">
        <v>23522</v>
      </c>
      <c r="C4512" s="6" t="s">
        <v>1349</v>
      </c>
      <c r="D4512" s="11">
        <f t="shared" si="140"/>
        <v>612.70000000000005</v>
      </c>
      <c r="F4512" s="802">
        <v>612.70000000000005</v>
      </c>
      <c r="G4512" s="802">
        <v>612.70000000000005</v>
      </c>
      <c r="H4512" t="b">
        <f t="shared" si="141"/>
        <v>1</v>
      </c>
    </row>
    <row r="4513" spans="1:8" ht="30" x14ac:dyDescent="0.25">
      <c r="A4513" s="4">
        <v>7720</v>
      </c>
      <c r="B4513" s="8" t="s">
        <v>23523</v>
      </c>
      <c r="C4513" s="4" t="s">
        <v>1349</v>
      </c>
      <c r="D4513" s="11">
        <f t="shared" si="140"/>
        <v>958.11</v>
      </c>
      <c r="F4513" s="803">
        <v>958.11</v>
      </c>
      <c r="G4513" s="803">
        <v>958.11</v>
      </c>
      <c r="H4513" t="b">
        <f t="shared" si="141"/>
        <v>1</v>
      </c>
    </row>
    <row r="4514" spans="1:8" ht="30" x14ac:dyDescent="0.25">
      <c r="A4514" s="6">
        <v>40335</v>
      </c>
      <c r="B4514" s="9" t="s">
        <v>23524</v>
      </c>
      <c r="C4514" s="6" t="s">
        <v>1349</v>
      </c>
      <c r="D4514" s="11">
        <f t="shared" si="140"/>
        <v>200.46</v>
      </c>
      <c r="F4514" s="802">
        <v>200.46</v>
      </c>
      <c r="G4514" s="802">
        <v>200.46</v>
      </c>
      <c r="H4514" t="b">
        <f t="shared" si="141"/>
        <v>1</v>
      </c>
    </row>
    <row r="4515" spans="1:8" ht="30" x14ac:dyDescent="0.25">
      <c r="A4515" s="4">
        <v>7740</v>
      </c>
      <c r="B4515" s="8" t="s">
        <v>23525</v>
      </c>
      <c r="C4515" s="4" t="s">
        <v>1349</v>
      </c>
      <c r="D4515" s="11">
        <f t="shared" si="140"/>
        <v>205.6</v>
      </c>
      <c r="F4515" s="803">
        <v>205.6</v>
      </c>
      <c r="G4515" s="803">
        <v>205.6</v>
      </c>
      <c r="H4515" t="b">
        <f t="shared" si="141"/>
        <v>1</v>
      </c>
    </row>
    <row r="4516" spans="1:8" ht="30" x14ac:dyDescent="0.25">
      <c r="A4516" s="6">
        <v>7741</v>
      </c>
      <c r="B4516" s="9" t="s">
        <v>23526</v>
      </c>
      <c r="C4516" s="6" t="s">
        <v>1349</v>
      </c>
      <c r="D4516" s="11">
        <f t="shared" si="140"/>
        <v>380.36</v>
      </c>
      <c r="F4516" s="802">
        <v>380.36</v>
      </c>
      <c r="G4516" s="802">
        <v>380.36</v>
      </c>
      <c r="H4516" t="b">
        <f t="shared" si="141"/>
        <v>1</v>
      </c>
    </row>
    <row r="4517" spans="1:8" ht="30" x14ac:dyDescent="0.25">
      <c r="A4517" s="4">
        <v>7774</v>
      </c>
      <c r="B4517" s="8" t="s">
        <v>23527</v>
      </c>
      <c r="C4517" s="4" t="s">
        <v>1349</v>
      </c>
      <c r="D4517" s="11">
        <f t="shared" si="140"/>
        <v>466.72</v>
      </c>
      <c r="F4517" s="803">
        <v>466.72</v>
      </c>
      <c r="G4517" s="803">
        <v>466.72</v>
      </c>
      <c r="H4517" t="b">
        <f t="shared" si="141"/>
        <v>1</v>
      </c>
    </row>
    <row r="4518" spans="1:8" ht="30" x14ac:dyDescent="0.25">
      <c r="A4518" s="6">
        <v>7744</v>
      </c>
      <c r="B4518" s="9" t="s">
        <v>23528</v>
      </c>
      <c r="C4518" s="6" t="s">
        <v>1349</v>
      </c>
      <c r="D4518" s="11">
        <f t="shared" si="140"/>
        <v>609.61</v>
      </c>
      <c r="F4518" s="802">
        <v>609.61</v>
      </c>
      <c r="G4518" s="802">
        <v>609.61</v>
      </c>
      <c r="H4518" t="b">
        <f t="shared" si="141"/>
        <v>1</v>
      </c>
    </row>
    <row r="4519" spans="1:8" ht="30" x14ac:dyDescent="0.25">
      <c r="A4519" s="4">
        <v>7773</v>
      </c>
      <c r="B4519" s="8" t="s">
        <v>23529</v>
      </c>
      <c r="C4519" s="4" t="s">
        <v>1349</v>
      </c>
      <c r="D4519" s="11">
        <f t="shared" si="140"/>
        <v>623.08000000000004</v>
      </c>
      <c r="F4519" s="803">
        <v>623.08000000000004</v>
      </c>
      <c r="G4519" s="803">
        <v>623.08000000000004</v>
      </c>
      <c r="H4519" t="b">
        <f t="shared" si="141"/>
        <v>1</v>
      </c>
    </row>
    <row r="4520" spans="1:8" ht="30" x14ac:dyDescent="0.25">
      <c r="A4520" s="6">
        <v>7754</v>
      </c>
      <c r="B4520" s="9" t="s">
        <v>23530</v>
      </c>
      <c r="C4520" s="6" t="s">
        <v>1349</v>
      </c>
      <c r="D4520" s="11">
        <f t="shared" si="140"/>
        <v>944.75</v>
      </c>
      <c r="F4520" s="802">
        <v>944.75</v>
      </c>
      <c r="G4520" s="802">
        <v>944.75</v>
      </c>
      <c r="H4520" t="b">
        <f t="shared" si="141"/>
        <v>1</v>
      </c>
    </row>
    <row r="4521" spans="1:8" ht="30" x14ac:dyDescent="0.25">
      <c r="A4521" s="4">
        <v>7735</v>
      </c>
      <c r="B4521" s="8" t="s">
        <v>23531</v>
      </c>
      <c r="C4521" s="4" t="s">
        <v>1349</v>
      </c>
      <c r="D4521" s="11">
        <f t="shared" si="140"/>
        <v>1223.3499999999999</v>
      </c>
      <c r="F4521" s="803">
        <v>1223.3499999999999</v>
      </c>
      <c r="G4521" s="803">
        <v>1223.3499999999999</v>
      </c>
      <c r="H4521" t="b">
        <f t="shared" si="141"/>
        <v>1</v>
      </c>
    </row>
    <row r="4522" spans="1:8" ht="30" x14ac:dyDescent="0.25">
      <c r="A4522" s="6">
        <v>7755</v>
      </c>
      <c r="B4522" s="9" t="s">
        <v>23532</v>
      </c>
      <c r="C4522" s="6" t="s">
        <v>1349</v>
      </c>
      <c r="D4522" s="11">
        <f t="shared" si="140"/>
        <v>242.61</v>
      </c>
      <c r="F4522" s="802">
        <v>242.61</v>
      </c>
      <c r="G4522" s="802">
        <v>242.61</v>
      </c>
      <c r="H4522" t="b">
        <f t="shared" si="141"/>
        <v>1</v>
      </c>
    </row>
    <row r="4523" spans="1:8" ht="30" x14ac:dyDescent="0.25">
      <c r="A4523" s="4">
        <v>7776</v>
      </c>
      <c r="B4523" s="8" t="s">
        <v>23533</v>
      </c>
      <c r="C4523" s="4" t="s">
        <v>1349</v>
      </c>
      <c r="D4523" s="11">
        <f t="shared" si="140"/>
        <v>505.78</v>
      </c>
      <c r="F4523" s="803">
        <v>505.78</v>
      </c>
      <c r="G4523" s="803">
        <v>505.78</v>
      </c>
      <c r="H4523" t="b">
        <f t="shared" si="141"/>
        <v>1</v>
      </c>
    </row>
    <row r="4524" spans="1:8" ht="30" x14ac:dyDescent="0.25">
      <c r="A4524" s="6">
        <v>7743</v>
      </c>
      <c r="B4524" s="9" t="s">
        <v>23534</v>
      </c>
      <c r="C4524" s="6" t="s">
        <v>1349</v>
      </c>
      <c r="D4524" s="11">
        <f t="shared" si="140"/>
        <v>535.6</v>
      </c>
      <c r="F4524" s="802">
        <v>535.6</v>
      </c>
      <c r="G4524" s="802">
        <v>535.6</v>
      </c>
      <c r="H4524" t="b">
        <f t="shared" si="141"/>
        <v>1</v>
      </c>
    </row>
    <row r="4525" spans="1:8" ht="30" x14ac:dyDescent="0.25">
      <c r="A4525" s="4">
        <v>7733</v>
      </c>
      <c r="B4525" s="8" t="s">
        <v>23535</v>
      </c>
      <c r="C4525" s="4" t="s">
        <v>1349</v>
      </c>
      <c r="D4525" s="11">
        <f t="shared" si="140"/>
        <v>699.05</v>
      </c>
      <c r="F4525" s="803">
        <v>699.05</v>
      </c>
      <c r="G4525" s="803">
        <v>699.05</v>
      </c>
      <c r="H4525" t="b">
        <f t="shared" si="141"/>
        <v>1</v>
      </c>
    </row>
    <row r="4526" spans="1:8" ht="30" x14ac:dyDescent="0.25">
      <c r="A4526" s="6">
        <v>7775</v>
      </c>
      <c r="B4526" s="9" t="s">
        <v>23536</v>
      </c>
      <c r="C4526" s="6" t="s">
        <v>1349</v>
      </c>
      <c r="D4526" s="11">
        <f t="shared" si="140"/>
        <v>765.87</v>
      </c>
      <c r="F4526" s="802">
        <v>765.87</v>
      </c>
      <c r="G4526" s="802">
        <v>765.87</v>
      </c>
      <c r="H4526" t="b">
        <f t="shared" si="141"/>
        <v>1</v>
      </c>
    </row>
    <row r="4527" spans="1:8" ht="30" x14ac:dyDescent="0.25">
      <c r="A4527" s="4">
        <v>7734</v>
      </c>
      <c r="B4527" s="8" t="s">
        <v>23537</v>
      </c>
      <c r="C4527" s="4" t="s">
        <v>1349</v>
      </c>
      <c r="D4527" s="11">
        <f t="shared" si="140"/>
        <v>1084.56</v>
      </c>
      <c r="F4527" s="803">
        <v>1084.56</v>
      </c>
      <c r="G4527" s="803">
        <v>1084.56</v>
      </c>
      <c r="H4527" t="b">
        <f t="shared" si="141"/>
        <v>1</v>
      </c>
    </row>
    <row r="4528" spans="1:8" ht="30" x14ac:dyDescent="0.25">
      <c r="A4528" s="6">
        <v>7714</v>
      </c>
      <c r="B4528" s="9" t="s">
        <v>23538</v>
      </c>
      <c r="C4528" s="6" t="s">
        <v>1349</v>
      </c>
      <c r="D4528" s="11">
        <f t="shared" si="140"/>
        <v>151.11000000000001</v>
      </c>
      <c r="F4528" s="802">
        <v>151.11000000000001</v>
      </c>
      <c r="G4528" s="802">
        <v>151.11000000000001</v>
      </c>
      <c r="H4528" t="b">
        <f t="shared" si="141"/>
        <v>1</v>
      </c>
    </row>
    <row r="4529" spans="1:8" x14ac:dyDescent="0.25">
      <c r="A4529" s="4">
        <v>37449</v>
      </c>
      <c r="B4529" s="8" t="s">
        <v>23539</v>
      </c>
      <c r="C4529" s="4" t="s">
        <v>1349</v>
      </c>
      <c r="D4529" s="11">
        <f t="shared" si="140"/>
        <v>36.86</v>
      </c>
      <c r="F4529" s="803">
        <v>36.86</v>
      </c>
      <c r="G4529" s="803">
        <v>36.86</v>
      </c>
      <c r="H4529" t="b">
        <f t="shared" si="141"/>
        <v>1</v>
      </c>
    </row>
    <row r="4530" spans="1:8" x14ac:dyDescent="0.25">
      <c r="A4530" s="6">
        <v>37450</v>
      </c>
      <c r="B4530" s="9" t="s">
        <v>23540</v>
      </c>
      <c r="C4530" s="6" t="s">
        <v>1349</v>
      </c>
      <c r="D4530" s="11">
        <f t="shared" si="140"/>
        <v>51.61</v>
      </c>
      <c r="F4530" s="802">
        <v>51.61</v>
      </c>
      <c r="G4530" s="802">
        <v>51.61</v>
      </c>
      <c r="H4530" t="b">
        <f t="shared" si="141"/>
        <v>1</v>
      </c>
    </row>
    <row r="4531" spans="1:8" x14ac:dyDescent="0.25">
      <c r="A4531" s="4">
        <v>37451</v>
      </c>
      <c r="B4531" s="8" t="s">
        <v>23541</v>
      </c>
      <c r="C4531" s="4" t="s">
        <v>1349</v>
      </c>
      <c r="D4531" s="11">
        <f t="shared" si="140"/>
        <v>72.05</v>
      </c>
      <c r="F4531" s="803">
        <v>72.05</v>
      </c>
      <c r="G4531" s="803">
        <v>72.05</v>
      </c>
      <c r="H4531" t="b">
        <f t="shared" si="141"/>
        <v>1</v>
      </c>
    </row>
    <row r="4532" spans="1:8" x14ac:dyDescent="0.25">
      <c r="A4532" s="6">
        <v>37452</v>
      </c>
      <c r="B4532" s="9" t="s">
        <v>23542</v>
      </c>
      <c r="C4532" s="6" t="s">
        <v>1349</v>
      </c>
      <c r="D4532" s="11">
        <f t="shared" si="140"/>
        <v>104.72</v>
      </c>
      <c r="F4532" s="802">
        <v>104.72</v>
      </c>
      <c r="G4532" s="802">
        <v>104.72</v>
      </c>
      <c r="H4532" t="b">
        <f t="shared" si="141"/>
        <v>1</v>
      </c>
    </row>
    <row r="4533" spans="1:8" x14ac:dyDescent="0.25">
      <c r="A4533" s="4">
        <v>37453</v>
      </c>
      <c r="B4533" s="8" t="s">
        <v>23543</v>
      </c>
      <c r="C4533" s="4" t="s">
        <v>1349</v>
      </c>
      <c r="D4533" s="11">
        <f t="shared" si="140"/>
        <v>120.6</v>
      </c>
      <c r="F4533" s="803">
        <v>120.6</v>
      </c>
      <c r="G4533" s="803">
        <v>120.6</v>
      </c>
      <c r="H4533" t="b">
        <f t="shared" si="141"/>
        <v>1</v>
      </c>
    </row>
    <row r="4534" spans="1:8" x14ac:dyDescent="0.25">
      <c r="A4534" s="6">
        <v>7778</v>
      </c>
      <c r="B4534" s="9" t="s">
        <v>23544</v>
      </c>
      <c r="C4534" s="6" t="s">
        <v>1349</v>
      </c>
      <c r="D4534" s="11">
        <f t="shared" si="140"/>
        <v>45.24</v>
      </c>
      <c r="F4534" s="802">
        <v>45.24</v>
      </c>
      <c r="G4534" s="802">
        <v>45.24</v>
      </c>
      <c r="H4534" t="b">
        <f t="shared" si="141"/>
        <v>1</v>
      </c>
    </row>
    <row r="4535" spans="1:8" x14ac:dyDescent="0.25">
      <c r="A4535" s="4">
        <v>7796</v>
      </c>
      <c r="B4535" s="8" t="s">
        <v>23545</v>
      </c>
      <c r="C4535" s="4" t="s">
        <v>1349</v>
      </c>
      <c r="D4535" s="11">
        <f t="shared" si="140"/>
        <v>62</v>
      </c>
      <c r="F4535" s="803">
        <v>62</v>
      </c>
      <c r="G4535" s="803">
        <v>62</v>
      </c>
      <c r="H4535" t="b">
        <f t="shared" si="141"/>
        <v>1</v>
      </c>
    </row>
    <row r="4536" spans="1:8" x14ac:dyDescent="0.25">
      <c r="A4536" s="6">
        <v>7781</v>
      </c>
      <c r="B4536" s="9" t="s">
        <v>23546</v>
      </c>
      <c r="C4536" s="6" t="s">
        <v>1349</v>
      </c>
      <c r="D4536" s="11">
        <f t="shared" si="140"/>
        <v>73.260000000000005</v>
      </c>
      <c r="F4536" s="802">
        <v>73.260000000000005</v>
      </c>
      <c r="G4536" s="802">
        <v>73.260000000000005</v>
      </c>
      <c r="H4536" t="b">
        <f t="shared" si="141"/>
        <v>1</v>
      </c>
    </row>
    <row r="4537" spans="1:8" x14ac:dyDescent="0.25">
      <c r="A4537" s="4">
        <v>7795</v>
      </c>
      <c r="B4537" s="8" t="s">
        <v>23547</v>
      </c>
      <c r="C4537" s="4" t="s">
        <v>1349</v>
      </c>
      <c r="D4537" s="11">
        <f t="shared" si="140"/>
        <v>109.04</v>
      </c>
      <c r="F4537" s="803">
        <v>109.04</v>
      </c>
      <c r="G4537" s="803">
        <v>109.04</v>
      </c>
      <c r="H4537" t="b">
        <f t="shared" si="141"/>
        <v>1</v>
      </c>
    </row>
    <row r="4538" spans="1:8" x14ac:dyDescent="0.25">
      <c r="A4538" s="6">
        <v>7791</v>
      </c>
      <c r="B4538" s="9" t="s">
        <v>23548</v>
      </c>
      <c r="C4538" s="6" t="s">
        <v>1349</v>
      </c>
      <c r="D4538" s="11">
        <f t="shared" si="140"/>
        <v>130.53</v>
      </c>
      <c r="F4538" s="802">
        <v>130.53</v>
      </c>
      <c r="G4538" s="802">
        <v>130.53</v>
      </c>
      <c r="H4538" t="b">
        <f t="shared" si="141"/>
        <v>1</v>
      </c>
    </row>
    <row r="4539" spans="1:8" x14ac:dyDescent="0.25">
      <c r="A4539" s="4">
        <v>7783</v>
      </c>
      <c r="B4539" s="8" t="s">
        <v>23549</v>
      </c>
      <c r="C4539" s="4" t="s">
        <v>1349</v>
      </c>
      <c r="D4539" s="11">
        <f t="shared" si="140"/>
        <v>46.25</v>
      </c>
      <c r="F4539" s="803">
        <v>46.25</v>
      </c>
      <c r="G4539" s="803">
        <v>46.25</v>
      </c>
      <c r="H4539" t="b">
        <f t="shared" si="141"/>
        <v>1</v>
      </c>
    </row>
    <row r="4540" spans="1:8" x14ac:dyDescent="0.25">
      <c r="A4540" s="6">
        <v>7790</v>
      </c>
      <c r="B4540" s="9" t="s">
        <v>23550</v>
      </c>
      <c r="C4540" s="6" t="s">
        <v>1349</v>
      </c>
      <c r="D4540" s="11">
        <f t="shared" si="140"/>
        <v>72.89</v>
      </c>
      <c r="F4540" s="802">
        <v>72.89</v>
      </c>
      <c r="G4540" s="802">
        <v>72.89</v>
      </c>
      <c r="H4540" t="b">
        <f t="shared" si="141"/>
        <v>1</v>
      </c>
    </row>
    <row r="4541" spans="1:8" x14ac:dyDescent="0.25">
      <c r="A4541" s="4">
        <v>7785</v>
      </c>
      <c r="B4541" s="8" t="s">
        <v>23551</v>
      </c>
      <c r="C4541" s="4" t="s">
        <v>1349</v>
      </c>
      <c r="D4541" s="11">
        <f t="shared" si="140"/>
        <v>80.430000000000007</v>
      </c>
      <c r="F4541" s="803">
        <v>80.430000000000007</v>
      </c>
      <c r="G4541" s="803">
        <v>80.430000000000007</v>
      </c>
      <c r="H4541" t="b">
        <f t="shared" si="141"/>
        <v>1</v>
      </c>
    </row>
    <row r="4542" spans="1:8" x14ac:dyDescent="0.25">
      <c r="A4542" s="6">
        <v>7792</v>
      </c>
      <c r="B4542" s="9" t="s">
        <v>23552</v>
      </c>
      <c r="C4542" s="6" t="s">
        <v>1349</v>
      </c>
      <c r="D4542" s="11">
        <f t="shared" si="140"/>
        <v>114.07</v>
      </c>
      <c r="F4542" s="802">
        <v>114.07</v>
      </c>
      <c r="G4542" s="802">
        <v>114.07</v>
      </c>
      <c r="H4542" t="b">
        <f t="shared" si="141"/>
        <v>1</v>
      </c>
    </row>
    <row r="4543" spans="1:8" x14ac:dyDescent="0.25">
      <c r="A4543" s="4">
        <v>7793</v>
      </c>
      <c r="B4543" s="8" t="s">
        <v>23553</v>
      </c>
      <c r="C4543" s="4" t="s">
        <v>1349</v>
      </c>
      <c r="D4543" s="11">
        <f t="shared" si="140"/>
        <v>134.72</v>
      </c>
      <c r="F4543" s="803">
        <v>134.72</v>
      </c>
      <c r="G4543" s="803">
        <v>134.72</v>
      </c>
      <c r="H4543" t="b">
        <f t="shared" si="141"/>
        <v>1</v>
      </c>
    </row>
    <row r="4544" spans="1:8" ht="30" x14ac:dyDescent="0.25">
      <c r="A4544" s="6">
        <v>13159</v>
      </c>
      <c r="B4544" s="9" t="s">
        <v>23554</v>
      </c>
      <c r="C4544" s="6" t="s">
        <v>1349</v>
      </c>
      <c r="D4544" s="11">
        <f t="shared" si="140"/>
        <v>117.29</v>
      </c>
      <c r="F4544" s="802">
        <v>117.29</v>
      </c>
      <c r="G4544" s="802">
        <v>117.29</v>
      </c>
      <c r="H4544" t="b">
        <f t="shared" si="141"/>
        <v>1</v>
      </c>
    </row>
    <row r="4545" spans="1:8" ht="30" x14ac:dyDescent="0.25">
      <c r="A4545" s="4">
        <v>13168</v>
      </c>
      <c r="B4545" s="8" t="s">
        <v>23555</v>
      </c>
      <c r="C4545" s="4" t="s">
        <v>1349</v>
      </c>
      <c r="D4545" s="11">
        <f t="shared" si="140"/>
        <v>142.43</v>
      </c>
      <c r="F4545" s="803">
        <v>142.43</v>
      </c>
      <c r="G4545" s="803">
        <v>142.43</v>
      </c>
      <c r="H4545" t="b">
        <f t="shared" si="141"/>
        <v>1</v>
      </c>
    </row>
    <row r="4546" spans="1:8" ht="30" x14ac:dyDescent="0.25">
      <c r="A4546" s="6">
        <v>13173</v>
      </c>
      <c r="B4546" s="9" t="s">
        <v>23556</v>
      </c>
      <c r="C4546" s="6" t="s">
        <v>1349</v>
      </c>
      <c r="D4546" s="11">
        <f t="shared" si="140"/>
        <v>192.7</v>
      </c>
      <c r="F4546" s="802">
        <v>192.7</v>
      </c>
      <c r="G4546" s="802">
        <v>192.7</v>
      </c>
      <c r="H4546" t="b">
        <f t="shared" si="141"/>
        <v>1</v>
      </c>
    </row>
    <row r="4547" spans="1:8" ht="30" x14ac:dyDescent="0.25">
      <c r="A4547" s="4">
        <v>12583</v>
      </c>
      <c r="B4547" s="8" t="s">
        <v>23557</v>
      </c>
      <c r="C4547" s="4" t="s">
        <v>1349</v>
      </c>
      <c r="D4547" s="11">
        <f t="shared" ref="D4547:D4610" si="142">IF($J$2=$F$1,F4547,G4547)</f>
        <v>38.54</v>
      </c>
      <c r="F4547" s="803">
        <v>38.54</v>
      </c>
      <c r="G4547" s="803">
        <v>38.54</v>
      </c>
      <c r="H4547" t="b">
        <f t="shared" ref="H4547:H4610" si="143">F4547=G4547</f>
        <v>1</v>
      </c>
    </row>
    <row r="4548" spans="1:8" ht="30" x14ac:dyDescent="0.25">
      <c r="A4548" s="6">
        <v>12584</v>
      </c>
      <c r="B4548" s="9" t="s">
        <v>23558</v>
      </c>
      <c r="C4548" s="6" t="s">
        <v>1349</v>
      </c>
      <c r="D4548" s="11">
        <f t="shared" si="142"/>
        <v>50.27</v>
      </c>
      <c r="F4548" s="802">
        <v>50.27</v>
      </c>
      <c r="G4548" s="802">
        <v>50.27</v>
      </c>
      <c r="H4548" t="b">
        <f t="shared" si="143"/>
        <v>1</v>
      </c>
    </row>
    <row r="4549" spans="1:8" x14ac:dyDescent="0.25">
      <c r="A4549" s="4">
        <v>12613</v>
      </c>
      <c r="B4549" s="8" t="s">
        <v>23559</v>
      </c>
      <c r="C4549" s="4" t="s">
        <v>18997</v>
      </c>
      <c r="D4549" s="11">
        <f t="shared" si="142"/>
        <v>19.32</v>
      </c>
      <c r="F4549" s="803">
        <v>19.32</v>
      </c>
      <c r="G4549" s="803">
        <v>19.32</v>
      </c>
      <c r="H4549" t="b">
        <f t="shared" si="143"/>
        <v>1</v>
      </c>
    </row>
    <row r="4550" spans="1:8" ht="30" x14ac:dyDescent="0.25">
      <c r="A4550" s="6">
        <v>1031</v>
      </c>
      <c r="B4550" s="9" t="s">
        <v>23560</v>
      </c>
      <c r="C4550" s="6" t="s">
        <v>18997</v>
      </c>
      <c r="D4550" s="11">
        <f t="shared" si="142"/>
        <v>13.62</v>
      </c>
      <c r="F4550" s="802">
        <v>13.62</v>
      </c>
      <c r="G4550" s="802">
        <v>13.62</v>
      </c>
      <c r="H4550" t="b">
        <f t="shared" si="143"/>
        <v>1</v>
      </c>
    </row>
    <row r="4551" spans="1:8" ht="30" x14ac:dyDescent="0.25">
      <c r="A4551" s="4">
        <v>39707</v>
      </c>
      <c r="B4551" s="8" t="s">
        <v>23561</v>
      </c>
      <c r="C4551" s="4" t="s">
        <v>1349</v>
      </c>
      <c r="D4551" s="11">
        <f t="shared" si="142"/>
        <v>6.71</v>
      </c>
      <c r="F4551" s="803">
        <v>6.71</v>
      </c>
      <c r="G4551" s="803">
        <v>6.71</v>
      </c>
      <c r="H4551" t="b">
        <f t="shared" si="143"/>
        <v>1</v>
      </c>
    </row>
    <row r="4552" spans="1:8" ht="30" x14ac:dyDescent="0.25">
      <c r="A4552" s="6">
        <v>39708</v>
      </c>
      <c r="B4552" s="9" t="s">
        <v>23562</v>
      </c>
      <c r="C4552" s="6" t="s">
        <v>1349</v>
      </c>
      <c r="D4552" s="11">
        <f t="shared" si="142"/>
        <v>6.51</v>
      </c>
      <c r="F4552" s="802">
        <v>6.51</v>
      </c>
      <c r="G4552" s="802">
        <v>6.51</v>
      </c>
      <c r="H4552" t="b">
        <f t="shared" si="143"/>
        <v>1</v>
      </c>
    </row>
    <row r="4553" spans="1:8" ht="30" x14ac:dyDescent="0.25">
      <c r="A4553" s="4">
        <v>39710</v>
      </c>
      <c r="B4553" s="8" t="s">
        <v>23563</v>
      </c>
      <c r="C4553" s="4" t="s">
        <v>1349</v>
      </c>
      <c r="D4553" s="11">
        <f t="shared" si="142"/>
        <v>4.58</v>
      </c>
      <c r="F4553" s="803">
        <v>4.58</v>
      </c>
      <c r="G4553" s="803">
        <v>4.58</v>
      </c>
      <c r="H4553" t="b">
        <f t="shared" si="143"/>
        <v>1</v>
      </c>
    </row>
    <row r="4554" spans="1:8" ht="30" x14ac:dyDescent="0.25">
      <c r="A4554" s="6">
        <v>39709</v>
      </c>
      <c r="B4554" s="9" t="s">
        <v>23564</v>
      </c>
      <c r="C4554" s="6" t="s">
        <v>1349</v>
      </c>
      <c r="D4554" s="11">
        <f t="shared" si="142"/>
        <v>6.35</v>
      </c>
      <c r="F4554" s="802">
        <v>6.35</v>
      </c>
      <c r="G4554" s="802">
        <v>6.35</v>
      </c>
      <c r="H4554" t="b">
        <f t="shared" si="143"/>
        <v>1</v>
      </c>
    </row>
    <row r="4555" spans="1:8" ht="30" x14ac:dyDescent="0.25">
      <c r="A4555" s="4">
        <v>39711</v>
      </c>
      <c r="B4555" s="8" t="s">
        <v>23565</v>
      </c>
      <c r="C4555" s="4" t="s">
        <v>1349</v>
      </c>
      <c r="D4555" s="11">
        <f t="shared" si="142"/>
        <v>7.13</v>
      </c>
      <c r="F4555" s="803">
        <v>7.13</v>
      </c>
      <c r="G4555" s="803">
        <v>7.13</v>
      </c>
      <c r="H4555" t="b">
        <f t="shared" si="143"/>
        <v>1</v>
      </c>
    </row>
    <row r="4556" spans="1:8" ht="30" x14ac:dyDescent="0.25">
      <c r="A4556" s="6">
        <v>39712</v>
      </c>
      <c r="B4556" s="9" t="s">
        <v>23566</v>
      </c>
      <c r="C4556" s="6" t="s">
        <v>1349</v>
      </c>
      <c r="D4556" s="11">
        <f t="shared" si="142"/>
        <v>2.5</v>
      </c>
      <c r="F4556" s="802">
        <v>2.5</v>
      </c>
      <c r="G4556" s="802">
        <v>2.5</v>
      </c>
      <c r="H4556" t="b">
        <f t="shared" si="143"/>
        <v>1</v>
      </c>
    </row>
    <row r="4557" spans="1:8" ht="30" x14ac:dyDescent="0.25">
      <c r="A4557" s="4">
        <v>39713</v>
      </c>
      <c r="B4557" s="8" t="s">
        <v>23567</v>
      </c>
      <c r="C4557" s="4" t="s">
        <v>1349</v>
      </c>
      <c r="D4557" s="11">
        <f t="shared" si="142"/>
        <v>1.97</v>
      </c>
      <c r="F4557" s="803">
        <v>1.97</v>
      </c>
      <c r="G4557" s="803">
        <v>1.97</v>
      </c>
      <c r="H4557" t="b">
        <f t="shared" si="143"/>
        <v>1</v>
      </c>
    </row>
    <row r="4558" spans="1:8" ht="30" x14ac:dyDescent="0.25">
      <c r="A4558" s="6">
        <v>39714</v>
      </c>
      <c r="B4558" s="9" t="s">
        <v>23568</v>
      </c>
      <c r="C4558" s="6" t="s">
        <v>1349</v>
      </c>
      <c r="D4558" s="11">
        <f t="shared" si="142"/>
        <v>4.53</v>
      </c>
      <c r="F4558" s="802">
        <v>4.53</v>
      </c>
      <c r="G4558" s="802">
        <v>4.53</v>
      </c>
      <c r="H4558" t="b">
        <f t="shared" si="143"/>
        <v>1</v>
      </c>
    </row>
    <row r="4559" spans="1:8" ht="30" x14ac:dyDescent="0.25">
      <c r="A4559" s="4">
        <v>39715</v>
      </c>
      <c r="B4559" s="8" t="s">
        <v>23569</v>
      </c>
      <c r="C4559" s="4" t="s">
        <v>1349</v>
      </c>
      <c r="D4559" s="11">
        <f t="shared" si="142"/>
        <v>3.22</v>
      </c>
      <c r="F4559" s="803">
        <v>3.22</v>
      </c>
      <c r="G4559" s="803">
        <v>3.22</v>
      </c>
      <c r="H4559" t="b">
        <f t="shared" si="143"/>
        <v>1</v>
      </c>
    </row>
    <row r="4560" spans="1:8" ht="30" x14ac:dyDescent="0.25">
      <c r="A4560" s="6">
        <v>39716</v>
      </c>
      <c r="B4560" s="9" t="s">
        <v>23570</v>
      </c>
      <c r="C4560" s="6" t="s">
        <v>1349</v>
      </c>
      <c r="D4560" s="11">
        <f t="shared" si="142"/>
        <v>2.44</v>
      </c>
      <c r="F4560" s="802">
        <v>2.44</v>
      </c>
      <c r="G4560" s="802">
        <v>2.44</v>
      </c>
      <c r="H4560" t="b">
        <f t="shared" si="143"/>
        <v>1</v>
      </c>
    </row>
    <row r="4561" spans="1:8" ht="30" x14ac:dyDescent="0.25">
      <c r="A4561" s="4">
        <v>39718</v>
      </c>
      <c r="B4561" s="8" t="s">
        <v>23571</v>
      </c>
      <c r="C4561" s="4" t="s">
        <v>1349</v>
      </c>
      <c r="D4561" s="11">
        <f t="shared" si="142"/>
        <v>4.16</v>
      </c>
      <c r="F4561" s="803">
        <v>4.16</v>
      </c>
      <c r="G4561" s="803">
        <v>4.16</v>
      </c>
      <c r="H4561" t="b">
        <f t="shared" si="143"/>
        <v>1</v>
      </c>
    </row>
    <row r="4562" spans="1:8" ht="30" x14ac:dyDescent="0.25">
      <c r="A4562" s="6">
        <v>9813</v>
      </c>
      <c r="B4562" s="9" t="s">
        <v>23572</v>
      </c>
      <c r="C4562" s="6" t="s">
        <v>1349</v>
      </c>
      <c r="D4562" s="11">
        <f t="shared" si="142"/>
        <v>5.1100000000000003</v>
      </c>
      <c r="F4562" s="802">
        <v>5.1100000000000003</v>
      </c>
      <c r="G4562" s="802">
        <v>5.1100000000000003</v>
      </c>
      <c r="H4562" t="b">
        <f t="shared" si="143"/>
        <v>1</v>
      </c>
    </row>
    <row r="4563" spans="1:8" ht="30" x14ac:dyDescent="0.25">
      <c r="A4563" s="4">
        <v>9815</v>
      </c>
      <c r="B4563" s="8" t="s">
        <v>23573</v>
      </c>
      <c r="C4563" s="4" t="s">
        <v>1349</v>
      </c>
      <c r="D4563" s="11">
        <f t="shared" si="142"/>
        <v>10.09</v>
      </c>
      <c r="F4563" s="803">
        <v>10.09</v>
      </c>
      <c r="G4563" s="803">
        <v>10.09</v>
      </c>
      <c r="H4563" t="b">
        <f t="shared" si="143"/>
        <v>1</v>
      </c>
    </row>
    <row r="4564" spans="1:8" ht="30" x14ac:dyDescent="0.25">
      <c r="A4564" s="6">
        <v>44543</v>
      </c>
      <c r="B4564" s="9" t="s">
        <v>23574</v>
      </c>
      <c r="C4564" s="6" t="s">
        <v>1349</v>
      </c>
      <c r="D4564" s="11">
        <f t="shared" si="142"/>
        <v>5021.42</v>
      </c>
      <c r="F4564" s="802">
        <v>5021.42</v>
      </c>
      <c r="G4564" s="802">
        <v>5021.42</v>
      </c>
      <c r="H4564" t="b">
        <f t="shared" si="143"/>
        <v>1</v>
      </c>
    </row>
    <row r="4565" spans="1:8" ht="30" x14ac:dyDescent="0.25">
      <c r="A4565" s="4">
        <v>44526</v>
      </c>
      <c r="B4565" s="8" t="s">
        <v>23575</v>
      </c>
      <c r="C4565" s="4" t="s">
        <v>1349</v>
      </c>
      <c r="D4565" s="11">
        <f t="shared" si="142"/>
        <v>123.07</v>
      </c>
      <c r="F4565" s="803">
        <v>123.07</v>
      </c>
      <c r="G4565" s="803">
        <v>123.07</v>
      </c>
      <c r="H4565" t="b">
        <f t="shared" si="143"/>
        <v>1</v>
      </c>
    </row>
    <row r="4566" spans="1:8" ht="30" x14ac:dyDescent="0.25">
      <c r="A4566" s="6">
        <v>44545</v>
      </c>
      <c r="B4566" s="9" t="s">
        <v>23576</v>
      </c>
      <c r="C4566" s="6" t="s">
        <v>1349</v>
      </c>
      <c r="D4566" s="11">
        <f t="shared" si="142"/>
        <v>264.17</v>
      </c>
      <c r="F4566" s="802">
        <v>264.17</v>
      </c>
      <c r="G4566" s="802">
        <v>264.17</v>
      </c>
      <c r="H4566" t="b">
        <f t="shared" si="143"/>
        <v>1</v>
      </c>
    </row>
    <row r="4567" spans="1:8" ht="30" x14ac:dyDescent="0.25">
      <c r="A4567" s="4">
        <v>44525</v>
      </c>
      <c r="B4567" s="8" t="s">
        <v>23577</v>
      </c>
      <c r="C4567" s="4" t="s">
        <v>1349</v>
      </c>
      <c r="D4567" s="11">
        <f t="shared" si="142"/>
        <v>4554.3999999999996</v>
      </c>
      <c r="F4567" s="803">
        <v>4554.3999999999996</v>
      </c>
      <c r="G4567" s="803">
        <v>4554.3999999999996</v>
      </c>
      <c r="H4567" t="b">
        <f t="shared" si="143"/>
        <v>1</v>
      </c>
    </row>
    <row r="4568" spans="1:8" ht="30" x14ac:dyDescent="0.25">
      <c r="A4568" s="6">
        <v>44547</v>
      </c>
      <c r="B4568" s="9" t="s">
        <v>23578</v>
      </c>
      <c r="C4568" s="6" t="s">
        <v>1349</v>
      </c>
      <c r="D4568" s="11">
        <f t="shared" si="142"/>
        <v>411.8</v>
      </c>
      <c r="F4568" s="802">
        <v>411.8</v>
      </c>
      <c r="G4568" s="802">
        <v>411.8</v>
      </c>
      <c r="H4568" t="b">
        <f t="shared" si="143"/>
        <v>1</v>
      </c>
    </row>
    <row r="4569" spans="1:8" ht="30" x14ac:dyDescent="0.25">
      <c r="A4569" s="4">
        <v>44519</v>
      </c>
      <c r="B4569" s="8" t="s">
        <v>23579</v>
      </c>
      <c r="C4569" s="4" t="s">
        <v>1349</v>
      </c>
      <c r="D4569" s="11">
        <f t="shared" si="142"/>
        <v>1009.03</v>
      </c>
      <c r="F4569" s="803">
        <v>1009.03</v>
      </c>
      <c r="G4569" s="803">
        <v>1009.03</v>
      </c>
      <c r="H4569" t="b">
        <f t="shared" si="143"/>
        <v>1</v>
      </c>
    </row>
    <row r="4570" spans="1:8" ht="30" x14ac:dyDescent="0.25">
      <c r="A4570" s="6">
        <v>44520</v>
      </c>
      <c r="B4570" s="9" t="s">
        <v>23580</v>
      </c>
      <c r="C4570" s="6" t="s">
        <v>1349</v>
      </c>
      <c r="D4570" s="11">
        <f t="shared" si="142"/>
        <v>1625.17</v>
      </c>
      <c r="F4570" s="802">
        <v>1625.17</v>
      </c>
      <c r="G4570" s="802">
        <v>1625.17</v>
      </c>
      <c r="H4570" t="b">
        <f t="shared" si="143"/>
        <v>1</v>
      </c>
    </row>
    <row r="4571" spans="1:8" ht="30" x14ac:dyDescent="0.25">
      <c r="A4571" s="4">
        <v>44521</v>
      </c>
      <c r="B4571" s="8" t="s">
        <v>23581</v>
      </c>
      <c r="C4571" s="4" t="s">
        <v>1349</v>
      </c>
      <c r="D4571" s="11">
        <f t="shared" si="142"/>
        <v>26.22</v>
      </c>
      <c r="F4571" s="803">
        <v>26.22</v>
      </c>
      <c r="G4571" s="803">
        <v>26.22</v>
      </c>
      <c r="H4571" t="b">
        <f t="shared" si="143"/>
        <v>1</v>
      </c>
    </row>
    <row r="4572" spans="1:8" ht="30" x14ac:dyDescent="0.25">
      <c r="A4572" s="6">
        <v>44522</v>
      </c>
      <c r="B4572" s="9" t="s">
        <v>23582</v>
      </c>
      <c r="C4572" s="6" t="s">
        <v>1349</v>
      </c>
      <c r="D4572" s="11">
        <f t="shared" si="142"/>
        <v>2853.21</v>
      </c>
      <c r="F4572" s="802">
        <v>2853.21</v>
      </c>
      <c r="G4572" s="802">
        <v>2853.21</v>
      </c>
      <c r="H4572" t="b">
        <f t="shared" si="143"/>
        <v>1</v>
      </c>
    </row>
    <row r="4573" spans="1:8" ht="30" x14ac:dyDescent="0.25">
      <c r="A4573" s="4">
        <v>44523</v>
      </c>
      <c r="B4573" s="8" t="s">
        <v>23583</v>
      </c>
      <c r="C4573" s="4" t="s">
        <v>1349</v>
      </c>
      <c r="D4573" s="11">
        <f t="shared" si="142"/>
        <v>4243.5200000000004</v>
      </c>
      <c r="F4573" s="803">
        <v>4243.5200000000004</v>
      </c>
      <c r="G4573" s="803">
        <v>4243.5200000000004</v>
      </c>
      <c r="H4573" t="b">
        <f t="shared" si="143"/>
        <v>1</v>
      </c>
    </row>
    <row r="4574" spans="1:8" ht="30" x14ac:dyDescent="0.25">
      <c r="A4574" s="6">
        <v>44527</v>
      </c>
      <c r="B4574" s="9" t="s">
        <v>23584</v>
      </c>
      <c r="C4574" s="6" t="s">
        <v>1349</v>
      </c>
      <c r="D4574" s="11">
        <f t="shared" si="142"/>
        <v>2128.02</v>
      </c>
      <c r="F4574" s="802">
        <v>2128.02</v>
      </c>
      <c r="G4574" s="802">
        <v>2128.02</v>
      </c>
      <c r="H4574" t="b">
        <f t="shared" si="143"/>
        <v>1</v>
      </c>
    </row>
    <row r="4575" spans="1:8" ht="30" x14ac:dyDescent="0.25">
      <c r="A4575" s="4">
        <v>44524</v>
      </c>
      <c r="B4575" s="8" t="s">
        <v>23585</v>
      </c>
      <c r="C4575" s="4" t="s">
        <v>1349</v>
      </c>
      <c r="D4575" s="11">
        <f t="shared" si="142"/>
        <v>58.63</v>
      </c>
      <c r="F4575" s="803">
        <v>58.63</v>
      </c>
      <c r="G4575" s="803">
        <v>58.63</v>
      </c>
      <c r="H4575" t="b">
        <f t="shared" si="143"/>
        <v>1</v>
      </c>
    </row>
    <row r="4576" spans="1:8" ht="30" x14ac:dyDescent="0.25">
      <c r="A4576" s="6">
        <v>44542</v>
      </c>
      <c r="B4576" s="9" t="s">
        <v>23586</v>
      </c>
      <c r="C4576" s="6" t="s">
        <v>1349</v>
      </c>
      <c r="D4576" s="11">
        <f t="shared" si="142"/>
        <v>2776.35</v>
      </c>
      <c r="F4576" s="802">
        <v>2776.35</v>
      </c>
      <c r="G4576" s="802">
        <v>2776.35</v>
      </c>
      <c r="H4576" t="b">
        <f t="shared" si="143"/>
        <v>1</v>
      </c>
    </row>
    <row r="4577" spans="1:8" x14ac:dyDescent="0.25">
      <c r="A4577" s="4">
        <v>9877</v>
      </c>
      <c r="B4577" s="8" t="s">
        <v>23587</v>
      </c>
      <c r="C4577" s="4" t="s">
        <v>1349</v>
      </c>
      <c r="D4577" s="11">
        <f t="shared" si="142"/>
        <v>110.52</v>
      </c>
      <c r="F4577" s="803">
        <v>110.52</v>
      </c>
      <c r="G4577" s="803">
        <v>110.52</v>
      </c>
      <c r="H4577" t="b">
        <f t="shared" si="143"/>
        <v>1</v>
      </c>
    </row>
    <row r="4578" spans="1:8" x14ac:dyDescent="0.25">
      <c r="A4578" s="6">
        <v>9878</v>
      </c>
      <c r="B4578" s="9" t="s">
        <v>23588</v>
      </c>
      <c r="C4578" s="6" t="s">
        <v>1349</v>
      </c>
      <c r="D4578" s="11">
        <f t="shared" si="142"/>
        <v>136.06</v>
      </c>
      <c r="F4578" s="802">
        <v>136.06</v>
      </c>
      <c r="G4578" s="802">
        <v>136.06</v>
      </c>
      <c r="H4578" t="b">
        <f t="shared" si="143"/>
        <v>1</v>
      </c>
    </row>
    <row r="4579" spans="1:8" ht="30" x14ac:dyDescent="0.25">
      <c r="A4579" s="4">
        <v>41986</v>
      </c>
      <c r="B4579" s="8" t="s">
        <v>23589</v>
      </c>
      <c r="C4579" s="4" t="s">
        <v>1349</v>
      </c>
      <c r="D4579" s="11">
        <f t="shared" si="142"/>
        <v>3408.32</v>
      </c>
      <c r="F4579" s="803">
        <v>3408.32</v>
      </c>
      <c r="G4579" s="803">
        <v>3408.32</v>
      </c>
      <c r="H4579" t="b">
        <f t="shared" si="143"/>
        <v>1</v>
      </c>
    </row>
    <row r="4580" spans="1:8" ht="30" x14ac:dyDescent="0.25">
      <c r="A4580" s="6">
        <v>43422</v>
      </c>
      <c r="B4580" s="9" t="s">
        <v>23590</v>
      </c>
      <c r="C4580" s="6" t="s">
        <v>1349</v>
      </c>
      <c r="D4580" s="11">
        <f t="shared" si="142"/>
        <v>4179.97</v>
      </c>
      <c r="F4580" s="802">
        <v>4179.97</v>
      </c>
      <c r="G4580" s="802">
        <v>4179.97</v>
      </c>
      <c r="H4580" t="b">
        <f t="shared" si="143"/>
        <v>1</v>
      </c>
    </row>
    <row r="4581" spans="1:8" ht="30" x14ac:dyDescent="0.25">
      <c r="A4581" s="4">
        <v>41987</v>
      </c>
      <c r="B4581" s="8" t="s">
        <v>23591</v>
      </c>
      <c r="C4581" s="4" t="s">
        <v>1349</v>
      </c>
      <c r="D4581" s="11">
        <f t="shared" si="142"/>
        <v>4844.93</v>
      </c>
      <c r="F4581" s="803">
        <v>4844.93</v>
      </c>
      <c r="G4581" s="803">
        <v>4844.93</v>
      </c>
      <c r="H4581" t="b">
        <f t="shared" si="143"/>
        <v>1</v>
      </c>
    </row>
    <row r="4582" spans="1:8" ht="30" x14ac:dyDescent="0.25">
      <c r="A4582" s="6">
        <v>41988</v>
      </c>
      <c r="B4582" s="9" t="s">
        <v>23592</v>
      </c>
      <c r="C4582" s="6" t="s">
        <v>1349</v>
      </c>
      <c r="D4582" s="11">
        <f t="shared" si="142"/>
        <v>6399.46</v>
      </c>
      <c r="F4582" s="802">
        <v>6399.46</v>
      </c>
      <c r="G4582" s="802">
        <v>6399.46</v>
      </c>
      <c r="H4582" t="b">
        <f t="shared" si="143"/>
        <v>1</v>
      </c>
    </row>
    <row r="4583" spans="1:8" ht="30" x14ac:dyDescent="0.25">
      <c r="A4583" s="4">
        <v>41697</v>
      </c>
      <c r="B4583" s="8" t="s">
        <v>23593</v>
      </c>
      <c r="C4583" s="4" t="s">
        <v>1349</v>
      </c>
      <c r="D4583" s="11">
        <f t="shared" si="142"/>
        <v>1134.28</v>
      </c>
      <c r="F4583" s="803">
        <v>1134.28</v>
      </c>
      <c r="G4583" s="803">
        <v>1134.28</v>
      </c>
      <c r="H4583" t="b">
        <f t="shared" si="143"/>
        <v>1</v>
      </c>
    </row>
    <row r="4584" spans="1:8" ht="30" x14ac:dyDescent="0.25">
      <c r="A4584" s="6">
        <v>41985</v>
      </c>
      <c r="B4584" s="9" t="s">
        <v>23594</v>
      </c>
      <c r="C4584" s="6" t="s">
        <v>1349</v>
      </c>
      <c r="D4584" s="11">
        <f t="shared" si="142"/>
        <v>1579.75</v>
      </c>
      <c r="F4584" s="802">
        <v>1579.75</v>
      </c>
      <c r="G4584" s="802">
        <v>1579.75</v>
      </c>
      <c r="H4584" t="b">
        <f t="shared" si="143"/>
        <v>1</v>
      </c>
    </row>
    <row r="4585" spans="1:8" ht="30" x14ac:dyDescent="0.25">
      <c r="A4585" s="4">
        <v>41699</v>
      </c>
      <c r="B4585" s="8" t="s">
        <v>23595</v>
      </c>
      <c r="C4585" s="4" t="s">
        <v>1349</v>
      </c>
      <c r="D4585" s="11">
        <f t="shared" si="142"/>
        <v>2249.4899999999998</v>
      </c>
      <c r="F4585" s="803">
        <v>2249.4899999999998</v>
      </c>
      <c r="G4585" s="803">
        <v>2249.4899999999998</v>
      </c>
      <c r="H4585" t="b">
        <f t="shared" si="143"/>
        <v>1</v>
      </c>
    </row>
    <row r="4586" spans="1:8" ht="30" x14ac:dyDescent="0.25">
      <c r="A4586" s="6">
        <v>38053</v>
      </c>
      <c r="B4586" s="9" t="s">
        <v>23596</v>
      </c>
      <c r="C4586" s="6" t="s">
        <v>1349</v>
      </c>
      <c r="D4586" s="11">
        <f t="shared" si="142"/>
        <v>24.21</v>
      </c>
      <c r="F4586" s="802">
        <v>24.21</v>
      </c>
      <c r="G4586" s="802">
        <v>24.21</v>
      </c>
      <c r="H4586" t="b">
        <f t="shared" si="143"/>
        <v>1</v>
      </c>
    </row>
    <row r="4587" spans="1:8" ht="30" x14ac:dyDescent="0.25">
      <c r="A4587" s="4">
        <v>38054</v>
      </c>
      <c r="B4587" s="8" t="s">
        <v>23597</v>
      </c>
      <c r="C4587" s="4" t="s">
        <v>1349</v>
      </c>
      <c r="D4587" s="11">
        <f t="shared" si="142"/>
        <v>41.61</v>
      </c>
      <c r="F4587" s="803">
        <v>41.61</v>
      </c>
      <c r="G4587" s="803">
        <v>41.61</v>
      </c>
      <c r="H4587" t="b">
        <f t="shared" si="143"/>
        <v>1</v>
      </c>
    </row>
    <row r="4588" spans="1:8" ht="30" x14ac:dyDescent="0.25">
      <c r="A4588" s="6">
        <v>38052</v>
      </c>
      <c r="B4588" s="9" t="s">
        <v>23598</v>
      </c>
      <c r="C4588" s="6" t="s">
        <v>1349</v>
      </c>
      <c r="D4588" s="11">
        <f t="shared" si="142"/>
        <v>11.72</v>
      </c>
      <c r="F4588" s="802">
        <v>11.72</v>
      </c>
      <c r="G4588" s="802">
        <v>11.72</v>
      </c>
      <c r="H4588" t="b">
        <f t="shared" si="143"/>
        <v>1</v>
      </c>
    </row>
    <row r="4589" spans="1:8" ht="30" x14ac:dyDescent="0.25">
      <c r="A4589" s="4">
        <v>38051</v>
      </c>
      <c r="B4589" s="8" t="s">
        <v>23599</v>
      </c>
      <c r="C4589" s="4" t="s">
        <v>1349</v>
      </c>
      <c r="D4589" s="11">
        <f t="shared" si="142"/>
        <v>7.31</v>
      </c>
      <c r="F4589" s="803">
        <v>7.31</v>
      </c>
      <c r="G4589" s="803">
        <v>7.31</v>
      </c>
      <c r="H4589" t="b">
        <f t="shared" si="143"/>
        <v>1</v>
      </c>
    </row>
    <row r="4590" spans="1:8" x14ac:dyDescent="0.25">
      <c r="A4590" s="6">
        <v>38787</v>
      </c>
      <c r="B4590" s="9" t="s">
        <v>23600</v>
      </c>
      <c r="C4590" s="6" t="s">
        <v>1349</v>
      </c>
      <c r="D4590" s="11">
        <f t="shared" si="142"/>
        <v>4.72</v>
      </c>
      <c r="F4590" s="802">
        <v>4.72</v>
      </c>
      <c r="G4590" s="802">
        <v>4.72</v>
      </c>
      <c r="H4590" t="b">
        <f t="shared" si="143"/>
        <v>1</v>
      </c>
    </row>
    <row r="4591" spans="1:8" x14ac:dyDescent="0.25">
      <c r="A4591" s="4">
        <v>38825</v>
      </c>
      <c r="B4591" s="8" t="s">
        <v>23601</v>
      </c>
      <c r="C4591" s="4" t="s">
        <v>1349</v>
      </c>
      <c r="D4591" s="11">
        <f t="shared" si="142"/>
        <v>6.1</v>
      </c>
      <c r="F4591" s="803">
        <v>6.1</v>
      </c>
      <c r="G4591" s="803">
        <v>6.1</v>
      </c>
      <c r="H4591" t="b">
        <f t="shared" si="143"/>
        <v>1</v>
      </c>
    </row>
    <row r="4592" spans="1:8" x14ac:dyDescent="0.25">
      <c r="A4592" s="6">
        <v>38826</v>
      </c>
      <c r="B4592" s="9" t="s">
        <v>23602</v>
      </c>
      <c r="C4592" s="6" t="s">
        <v>1349</v>
      </c>
      <c r="D4592" s="11">
        <f t="shared" si="142"/>
        <v>8.67</v>
      </c>
      <c r="F4592" s="802">
        <v>8.67</v>
      </c>
      <c r="G4592" s="802">
        <v>8.67</v>
      </c>
      <c r="H4592" t="b">
        <f t="shared" si="143"/>
        <v>1</v>
      </c>
    </row>
    <row r="4593" spans="1:8" x14ac:dyDescent="0.25">
      <c r="A4593" s="4">
        <v>38827</v>
      </c>
      <c r="B4593" s="8" t="s">
        <v>23603</v>
      </c>
      <c r="C4593" s="4" t="s">
        <v>1349</v>
      </c>
      <c r="D4593" s="11">
        <f t="shared" si="142"/>
        <v>14.19</v>
      </c>
      <c r="F4593" s="803">
        <v>14.19</v>
      </c>
      <c r="G4593" s="803">
        <v>14.19</v>
      </c>
      <c r="H4593" t="b">
        <f t="shared" si="143"/>
        <v>1</v>
      </c>
    </row>
    <row r="4594" spans="1:8" x14ac:dyDescent="0.25">
      <c r="A4594" s="6">
        <v>38828</v>
      </c>
      <c r="B4594" s="9" t="s">
        <v>23604</v>
      </c>
      <c r="C4594" s="6" t="s">
        <v>1349</v>
      </c>
      <c r="D4594" s="11">
        <f t="shared" si="142"/>
        <v>9.09</v>
      </c>
      <c r="F4594" s="802">
        <v>9.09</v>
      </c>
      <c r="G4594" s="802">
        <v>9.09</v>
      </c>
      <c r="H4594" t="b">
        <f t="shared" si="143"/>
        <v>1</v>
      </c>
    </row>
    <row r="4595" spans="1:8" x14ac:dyDescent="0.25">
      <c r="A4595" s="4">
        <v>38829</v>
      </c>
      <c r="B4595" s="8" t="s">
        <v>23605</v>
      </c>
      <c r="C4595" s="4" t="s">
        <v>1349</v>
      </c>
      <c r="D4595" s="11">
        <f t="shared" si="142"/>
        <v>14.89</v>
      </c>
      <c r="F4595" s="803">
        <v>14.89</v>
      </c>
      <c r="G4595" s="803">
        <v>14.89</v>
      </c>
      <c r="H4595" t="b">
        <f t="shared" si="143"/>
        <v>1</v>
      </c>
    </row>
    <row r="4596" spans="1:8" x14ac:dyDescent="0.25">
      <c r="A4596" s="6">
        <v>38830</v>
      </c>
      <c r="B4596" s="9" t="s">
        <v>23606</v>
      </c>
      <c r="C4596" s="6" t="s">
        <v>1349</v>
      </c>
      <c r="D4596" s="11">
        <f t="shared" si="142"/>
        <v>20.61</v>
      </c>
      <c r="F4596" s="802">
        <v>20.61</v>
      </c>
      <c r="G4596" s="802">
        <v>20.61</v>
      </c>
      <c r="H4596" t="b">
        <f t="shared" si="143"/>
        <v>1</v>
      </c>
    </row>
    <row r="4597" spans="1:8" x14ac:dyDescent="0.25">
      <c r="A4597" s="4">
        <v>38831</v>
      </c>
      <c r="B4597" s="8" t="s">
        <v>23607</v>
      </c>
      <c r="C4597" s="4" t="s">
        <v>1349</v>
      </c>
      <c r="D4597" s="11">
        <f t="shared" si="142"/>
        <v>28.75</v>
      </c>
      <c r="F4597" s="803">
        <v>28.75</v>
      </c>
      <c r="G4597" s="803">
        <v>28.75</v>
      </c>
      <c r="H4597" t="b">
        <f t="shared" si="143"/>
        <v>1</v>
      </c>
    </row>
    <row r="4598" spans="1:8" x14ac:dyDescent="0.25">
      <c r="A4598" s="6">
        <v>36274</v>
      </c>
      <c r="B4598" s="9" t="s">
        <v>23608</v>
      </c>
      <c r="C4598" s="6" t="s">
        <v>1349</v>
      </c>
      <c r="D4598" s="11">
        <f t="shared" si="142"/>
        <v>8.94</v>
      </c>
      <c r="F4598" s="802">
        <v>8.94</v>
      </c>
      <c r="G4598" s="802">
        <v>8.94</v>
      </c>
      <c r="H4598" t="b">
        <f t="shared" si="143"/>
        <v>1</v>
      </c>
    </row>
    <row r="4599" spans="1:8" x14ac:dyDescent="0.25">
      <c r="A4599" s="4">
        <v>36278</v>
      </c>
      <c r="B4599" s="8" t="s">
        <v>23609</v>
      </c>
      <c r="C4599" s="4" t="s">
        <v>1349</v>
      </c>
      <c r="D4599" s="11">
        <f t="shared" si="142"/>
        <v>12.12</v>
      </c>
      <c r="F4599" s="803">
        <v>12.12</v>
      </c>
      <c r="G4599" s="803">
        <v>12.12</v>
      </c>
      <c r="H4599" t="b">
        <f t="shared" si="143"/>
        <v>1</v>
      </c>
    </row>
    <row r="4600" spans="1:8" x14ac:dyDescent="0.25">
      <c r="A4600" s="6">
        <v>38977</v>
      </c>
      <c r="B4600" s="9" t="s">
        <v>23610</v>
      </c>
      <c r="C4600" s="6" t="s">
        <v>1349</v>
      </c>
      <c r="D4600" s="11">
        <f t="shared" si="142"/>
        <v>118.6</v>
      </c>
      <c r="F4600" s="802">
        <v>118.6</v>
      </c>
      <c r="G4600" s="802">
        <v>118.6</v>
      </c>
      <c r="H4600" t="b">
        <f t="shared" si="143"/>
        <v>1</v>
      </c>
    </row>
    <row r="4601" spans="1:8" x14ac:dyDescent="0.25">
      <c r="A4601" s="4">
        <v>38971</v>
      </c>
      <c r="B4601" s="8" t="s">
        <v>23611</v>
      </c>
      <c r="C4601" s="4" t="s">
        <v>1349</v>
      </c>
      <c r="D4601" s="11">
        <f t="shared" si="142"/>
        <v>9.9499999999999993</v>
      </c>
      <c r="F4601" s="803">
        <v>9.9499999999999993</v>
      </c>
      <c r="G4601" s="803">
        <v>9.9499999999999993</v>
      </c>
      <c r="H4601" t="b">
        <f t="shared" si="143"/>
        <v>1</v>
      </c>
    </row>
    <row r="4602" spans="1:8" x14ac:dyDescent="0.25">
      <c r="A4602" s="6">
        <v>38972</v>
      </c>
      <c r="B4602" s="9" t="s">
        <v>23612</v>
      </c>
      <c r="C4602" s="6" t="s">
        <v>1349</v>
      </c>
      <c r="D4602" s="11">
        <f t="shared" si="142"/>
        <v>13.42</v>
      </c>
      <c r="F4602" s="802">
        <v>13.42</v>
      </c>
      <c r="G4602" s="802">
        <v>13.42</v>
      </c>
      <c r="H4602" t="b">
        <f t="shared" si="143"/>
        <v>1</v>
      </c>
    </row>
    <row r="4603" spans="1:8" x14ac:dyDescent="0.25">
      <c r="A4603" s="4">
        <v>38973</v>
      </c>
      <c r="B4603" s="8" t="s">
        <v>23613</v>
      </c>
      <c r="C4603" s="4" t="s">
        <v>1349</v>
      </c>
      <c r="D4603" s="11">
        <f t="shared" si="142"/>
        <v>22.17</v>
      </c>
      <c r="F4603" s="803">
        <v>22.17</v>
      </c>
      <c r="G4603" s="803">
        <v>22.17</v>
      </c>
      <c r="H4603" t="b">
        <f t="shared" si="143"/>
        <v>1</v>
      </c>
    </row>
    <row r="4604" spans="1:8" x14ac:dyDescent="0.25">
      <c r="A4604" s="6">
        <v>38974</v>
      </c>
      <c r="B4604" s="9" t="s">
        <v>23614</v>
      </c>
      <c r="C4604" s="6" t="s">
        <v>1349</v>
      </c>
      <c r="D4604" s="11">
        <f t="shared" si="142"/>
        <v>36.01</v>
      </c>
      <c r="F4604" s="802">
        <v>36.01</v>
      </c>
      <c r="G4604" s="802">
        <v>36.01</v>
      </c>
      <c r="H4604" t="b">
        <f t="shared" si="143"/>
        <v>1</v>
      </c>
    </row>
    <row r="4605" spans="1:8" x14ac:dyDescent="0.25">
      <c r="A4605" s="4">
        <v>38975</v>
      </c>
      <c r="B4605" s="8" t="s">
        <v>23615</v>
      </c>
      <c r="C4605" s="4" t="s">
        <v>1349</v>
      </c>
      <c r="D4605" s="11">
        <f t="shared" si="142"/>
        <v>46.17</v>
      </c>
      <c r="F4605" s="803">
        <v>46.17</v>
      </c>
      <c r="G4605" s="803">
        <v>46.17</v>
      </c>
      <c r="H4605" t="b">
        <f t="shared" si="143"/>
        <v>1</v>
      </c>
    </row>
    <row r="4606" spans="1:8" x14ac:dyDescent="0.25">
      <c r="A4606" s="6">
        <v>38976</v>
      </c>
      <c r="B4606" s="9" t="s">
        <v>23616</v>
      </c>
      <c r="C4606" s="6" t="s">
        <v>1349</v>
      </c>
      <c r="D4606" s="11">
        <f t="shared" si="142"/>
        <v>79.38</v>
      </c>
      <c r="F4606" s="802">
        <v>79.38</v>
      </c>
      <c r="G4606" s="802">
        <v>79.38</v>
      </c>
      <c r="H4606" t="b">
        <f t="shared" si="143"/>
        <v>1</v>
      </c>
    </row>
    <row r="4607" spans="1:8" x14ac:dyDescent="0.25">
      <c r="A4607" s="4">
        <v>44176</v>
      </c>
      <c r="B4607" s="8" t="s">
        <v>23617</v>
      </c>
      <c r="C4607" s="4" t="s">
        <v>1349</v>
      </c>
      <c r="D4607" s="11">
        <f t="shared" si="142"/>
        <v>18.239999999999998</v>
      </c>
      <c r="F4607" s="803">
        <v>18.239999999999998</v>
      </c>
      <c r="G4607" s="803">
        <v>18.239999999999998</v>
      </c>
      <c r="H4607" t="b">
        <f t="shared" si="143"/>
        <v>1</v>
      </c>
    </row>
    <row r="4608" spans="1:8" x14ac:dyDescent="0.25">
      <c r="A4608" s="6">
        <v>38986</v>
      </c>
      <c r="B4608" s="9" t="s">
        <v>23618</v>
      </c>
      <c r="C4608" s="6" t="s">
        <v>1349</v>
      </c>
      <c r="D4608" s="11">
        <f t="shared" si="142"/>
        <v>239.62</v>
      </c>
      <c r="F4608" s="802">
        <v>239.62</v>
      </c>
      <c r="G4608" s="802">
        <v>239.62</v>
      </c>
      <c r="H4608" t="b">
        <f t="shared" si="143"/>
        <v>1</v>
      </c>
    </row>
    <row r="4609" spans="1:8" x14ac:dyDescent="0.25">
      <c r="A4609" s="4">
        <v>38978</v>
      </c>
      <c r="B4609" s="8" t="s">
        <v>23619</v>
      </c>
      <c r="C4609" s="4" t="s">
        <v>1349</v>
      </c>
      <c r="D4609" s="11">
        <f t="shared" si="142"/>
        <v>9.83</v>
      </c>
      <c r="F4609" s="803">
        <v>9.83</v>
      </c>
      <c r="G4609" s="803">
        <v>9.83</v>
      </c>
      <c r="H4609" t="b">
        <f t="shared" si="143"/>
        <v>1</v>
      </c>
    </row>
    <row r="4610" spans="1:8" x14ac:dyDescent="0.25">
      <c r="A4610" s="6">
        <v>38979</v>
      </c>
      <c r="B4610" s="9" t="s">
        <v>23620</v>
      </c>
      <c r="C4610" s="6" t="s">
        <v>1349</v>
      </c>
      <c r="D4610" s="11">
        <f t="shared" si="142"/>
        <v>13.59</v>
      </c>
      <c r="F4610" s="802">
        <v>13.59</v>
      </c>
      <c r="G4610" s="802">
        <v>13.59</v>
      </c>
      <c r="H4610" t="b">
        <f t="shared" si="143"/>
        <v>1</v>
      </c>
    </row>
    <row r="4611" spans="1:8" x14ac:dyDescent="0.25">
      <c r="A4611" s="4">
        <v>38980</v>
      </c>
      <c r="B4611" s="8" t="s">
        <v>23621</v>
      </c>
      <c r="C4611" s="4" t="s">
        <v>1349</v>
      </c>
      <c r="D4611" s="11">
        <f t="shared" ref="D4611:D4674" si="144">IF($J$2=$F$1,F4611,G4611)</f>
        <v>18.190000000000001</v>
      </c>
      <c r="F4611" s="803">
        <v>18.190000000000001</v>
      </c>
      <c r="G4611" s="803">
        <v>18.190000000000001</v>
      </c>
      <c r="H4611" t="b">
        <f t="shared" ref="H4611:H4674" si="145">F4611=G4611</f>
        <v>1</v>
      </c>
    </row>
    <row r="4612" spans="1:8" x14ac:dyDescent="0.25">
      <c r="A4612" s="6">
        <v>38981</v>
      </c>
      <c r="B4612" s="9" t="s">
        <v>23622</v>
      </c>
      <c r="C4612" s="6" t="s">
        <v>1349</v>
      </c>
      <c r="D4612" s="11">
        <f t="shared" si="144"/>
        <v>26.24</v>
      </c>
      <c r="F4612" s="802">
        <v>26.24</v>
      </c>
      <c r="G4612" s="802">
        <v>26.24</v>
      </c>
      <c r="H4612" t="b">
        <f t="shared" si="145"/>
        <v>1</v>
      </c>
    </row>
    <row r="4613" spans="1:8" x14ac:dyDescent="0.25">
      <c r="A4613" s="4">
        <v>38982</v>
      </c>
      <c r="B4613" s="8" t="s">
        <v>23623</v>
      </c>
      <c r="C4613" s="4" t="s">
        <v>1349</v>
      </c>
      <c r="D4613" s="11">
        <f t="shared" si="144"/>
        <v>41.46</v>
      </c>
      <c r="F4613" s="803">
        <v>41.46</v>
      </c>
      <c r="G4613" s="803">
        <v>41.46</v>
      </c>
      <c r="H4613" t="b">
        <f t="shared" si="145"/>
        <v>1</v>
      </c>
    </row>
    <row r="4614" spans="1:8" x14ac:dyDescent="0.25">
      <c r="A4614" s="6">
        <v>38983</v>
      </c>
      <c r="B4614" s="9" t="s">
        <v>23624</v>
      </c>
      <c r="C4614" s="6" t="s">
        <v>1349</v>
      </c>
      <c r="D4614" s="11">
        <f t="shared" si="144"/>
        <v>72.959999999999994</v>
      </c>
      <c r="F4614" s="802">
        <v>72.959999999999994</v>
      </c>
      <c r="G4614" s="802">
        <v>72.959999999999994</v>
      </c>
      <c r="H4614" t="b">
        <f t="shared" si="145"/>
        <v>1</v>
      </c>
    </row>
    <row r="4615" spans="1:8" x14ac:dyDescent="0.25">
      <c r="A4615" s="4">
        <v>38984</v>
      </c>
      <c r="B4615" s="8" t="s">
        <v>23625</v>
      </c>
      <c r="C4615" s="4" t="s">
        <v>1349</v>
      </c>
      <c r="D4615" s="11">
        <f t="shared" si="144"/>
        <v>100.3</v>
      </c>
      <c r="F4615" s="803">
        <v>100.3</v>
      </c>
      <c r="G4615" s="803">
        <v>100.3</v>
      </c>
      <c r="H4615" t="b">
        <f t="shared" si="145"/>
        <v>1</v>
      </c>
    </row>
    <row r="4616" spans="1:8" x14ac:dyDescent="0.25">
      <c r="A4616" s="6">
        <v>38985</v>
      </c>
      <c r="B4616" s="9" t="s">
        <v>23626</v>
      </c>
      <c r="C4616" s="6" t="s">
        <v>1349</v>
      </c>
      <c r="D4616" s="11">
        <f t="shared" si="144"/>
        <v>172.44</v>
      </c>
      <c r="F4616" s="802">
        <v>172.44</v>
      </c>
      <c r="G4616" s="802">
        <v>172.44</v>
      </c>
      <c r="H4616" t="b">
        <f t="shared" si="145"/>
        <v>1</v>
      </c>
    </row>
    <row r="4617" spans="1:8" x14ac:dyDescent="0.25">
      <c r="A4617" s="4">
        <v>9836</v>
      </c>
      <c r="B4617" s="8" t="s">
        <v>23627</v>
      </c>
      <c r="C4617" s="4" t="s">
        <v>1349</v>
      </c>
      <c r="D4617" s="11">
        <f t="shared" si="144"/>
        <v>13.32</v>
      </c>
      <c r="F4617" s="803">
        <v>13.32</v>
      </c>
      <c r="G4617" s="803">
        <v>13.32</v>
      </c>
      <c r="H4617" t="b">
        <f t="shared" si="145"/>
        <v>1</v>
      </c>
    </row>
    <row r="4618" spans="1:8" x14ac:dyDescent="0.25">
      <c r="A4618" s="6">
        <v>20065</v>
      </c>
      <c r="B4618" s="9" t="s">
        <v>23628</v>
      </c>
      <c r="C4618" s="6" t="s">
        <v>1349</v>
      </c>
      <c r="D4618" s="11">
        <f t="shared" si="144"/>
        <v>34.82</v>
      </c>
      <c r="F4618" s="802">
        <v>34.82</v>
      </c>
      <c r="G4618" s="802">
        <v>34.82</v>
      </c>
      <c r="H4618" t="b">
        <f t="shared" si="145"/>
        <v>1</v>
      </c>
    </row>
    <row r="4619" spans="1:8" x14ac:dyDescent="0.25">
      <c r="A4619" s="4">
        <v>9835</v>
      </c>
      <c r="B4619" s="8" t="s">
        <v>23629</v>
      </c>
      <c r="C4619" s="4" t="s">
        <v>1349</v>
      </c>
      <c r="D4619" s="11">
        <f t="shared" si="144"/>
        <v>5.82</v>
      </c>
      <c r="F4619" s="803">
        <v>5.82</v>
      </c>
      <c r="G4619" s="803">
        <v>5.82</v>
      </c>
      <c r="H4619" t="b">
        <f t="shared" si="145"/>
        <v>1</v>
      </c>
    </row>
    <row r="4620" spans="1:8" x14ac:dyDescent="0.25">
      <c r="A4620" s="6">
        <v>38032</v>
      </c>
      <c r="B4620" s="9" t="s">
        <v>23630</v>
      </c>
      <c r="C4620" s="6" t="s">
        <v>1349</v>
      </c>
      <c r="D4620" s="11">
        <f t="shared" si="144"/>
        <v>52.63</v>
      </c>
      <c r="F4620" s="802">
        <v>52.63</v>
      </c>
      <c r="G4620" s="802">
        <v>52.63</v>
      </c>
      <c r="H4620" t="b">
        <f t="shared" si="145"/>
        <v>1</v>
      </c>
    </row>
    <row r="4621" spans="1:8" x14ac:dyDescent="0.25">
      <c r="A4621" s="4">
        <v>38033</v>
      </c>
      <c r="B4621" s="8" t="s">
        <v>23631</v>
      </c>
      <c r="C4621" s="4" t="s">
        <v>1349</v>
      </c>
      <c r="D4621" s="11">
        <f t="shared" si="144"/>
        <v>89.47</v>
      </c>
      <c r="F4621" s="803">
        <v>89.47</v>
      </c>
      <c r="G4621" s="803">
        <v>89.47</v>
      </c>
      <c r="H4621" t="b">
        <f t="shared" si="145"/>
        <v>1</v>
      </c>
    </row>
    <row r="4622" spans="1:8" x14ac:dyDescent="0.25">
      <c r="A4622" s="6">
        <v>38034</v>
      </c>
      <c r="B4622" s="9" t="s">
        <v>23632</v>
      </c>
      <c r="C4622" s="6" t="s">
        <v>1349</v>
      </c>
      <c r="D4622" s="11">
        <f t="shared" si="144"/>
        <v>140.15</v>
      </c>
      <c r="F4622" s="802">
        <v>140.15</v>
      </c>
      <c r="G4622" s="802">
        <v>140.15</v>
      </c>
      <c r="H4622" t="b">
        <f t="shared" si="145"/>
        <v>1</v>
      </c>
    </row>
    <row r="4623" spans="1:8" x14ac:dyDescent="0.25">
      <c r="A4623" s="4">
        <v>38035</v>
      </c>
      <c r="B4623" s="8" t="s">
        <v>23633</v>
      </c>
      <c r="C4623" s="4" t="s">
        <v>1349</v>
      </c>
      <c r="D4623" s="11">
        <f t="shared" si="144"/>
        <v>206.18</v>
      </c>
      <c r="F4623" s="803">
        <v>206.18</v>
      </c>
      <c r="G4623" s="803">
        <v>206.18</v>
      </c>
      <c r="H4623" t="b">
        <f t="shared" si="145"/>
        <v>1</v>
      </c>
    </row>
    <row r="4624" spans="1:8" x14ac:dyDescent="0.25">
      <c r="A4624" s="6">
        <v>38036</v>
      </c>
      <c r="B4624" s="9" t="s">
        <v>23634</v>
      </c>
      <c r="C4624" s="6" t="s">
        <v>1349</v>
      </c>
      <c r="D4624" s="11">
        <f t="shared" si="144"/>
        <v>277.75</v>
      </c>
      <c r="F4624" s="802">
        <v>277.75</v>
      </c>
      <c r="G4624" s="802">
        <v>277.75</v>
      </c>
      <c r="H4624" t="b">
        <f t="shared" si="145"/>
        <v>1</v>
      </c>
    </row>
    <row r="4625" spans="1:8" x14ac:dyDescent="0.25">
      <c r="A4625" s="4">
        <v>38037</v>
      </c>
      <c r="B4625" s="8" t="s">
        <v>23635</v>
      </c>
      <c r="C4625" s="4" t="s">
        <v>1349</v>
      </c>
      <c r="D4625" s="11">
        <f t="shared" si="144"/>
        <v>366.88</v>
      </c>
      <c r="F4625" s="803">
        <v>366.88</v>
      </c>
      <c r="G4625" s="803">
        <v>366.88</v>
      </c>
      <c r="H4625" t="b">
        <f t="shared" si="145"/>
        <v>1</v>
      </c>
    </row>
    <row r="4626" spans="1:8" x14ac:dyDescent="0.25">
      <c r="A4626" s="6">
        <v>9850</v>
      </c>
      <c r="B4626" s="9" t="s">
        <v>23636</v>
      </c>
      <c r="C4626" s="6" t="s">
        <v>1349</v>
      </c>
      <c r="D4626" s="11">
        <f t="shared" si="144"/>
        <v>147.75</v>
      </c>
      <c r="F4626" s="802">
        <v>147.75</v>
      </c>
      <c r="G4626" s="802">
        <v>147.75</v>
      </c>
      <c r="H4626" t="b">
        <f t="shared" si="145"/>
        <v>1</v>
      </c>
    </row>
    <row r="4627" spans="1:8" x14ac:dyDescent="0.25">
      <c r="A4627" s="4">
        <v>9853</v>
      </c>
      <c r="B4627" s="8" t="s">
        <v>23637</v>
      </c>
      <c r="C4627" s="4" t="s">
        <v>1349</v>
      </c>
      <c r="D4627" s="11">
        <f t="shared" si="144"/>
        <v>262.74</v>
      </c>
      <c r="F4627" s="803">
        <v>262.74</v>
      </c>
      <c r="G4627" s="803">
        <v>262.74</v>
      </c>
      <c r="H4627" t="b">
        <f t="shared" si="145"/>
        <v>1</v>
      </c>
    </row>
    <row r="4628" spans="1:8" x14ac:dyDescent="0.25">
      <c r="A4628" s="6">
        <v>9854</v>
      </c>
      <c r="B4628" s="9" t="s">
        <v>23638</v>
      </c>
      <c r="C4628" s="6" t="s">
        <v>1349</v>
      </c>
      <c r="D4628" s="11">
        <f t="shared" si="144"/>
        <v>115.12</v>
      </c>
      <c r="F4628" s="802">
        <v>115.12</v>
      </c>
      <c r="G4628" s="802">
        <v>115.12</v>
      </c>
      <c r="H4628" t="b">
        <f t="shared" si="145"/>
        <v>1</v>
      </c>
    </row>
    <row r="4629" spans="1:8" x14ac:dyDescent="0.25">
      <c r="A4629" s="4">
        <v>9851</v>
      </c>
      <c r="B4629" s="8" t="s">
        <v>23639</v>
      </c>
      <c r="C4629" s="4" t="s">
        <v>1349</v>
      </c>
      <c r="D4629" s="11">
        <f t="shared" si="144"/>
        <v>199.62</v>
      </c>
      <c r="F4629" s="803">
        <v>199.62</v>
      </c>
      <c r="G4629" s="803">
        <v>199.62</v>
      </c>
      <c r="H4629" t="b">
        <f t="shared" si="145"/>
        <v>1</v>
      </c>
    </row>
    <row r="4630" spans="1:8" x14ac:dyDescent="0.25">
      <c r="A4630" s="6">
        <v>9825</v>
      </c>
      <c r="B4630" s="9" t="s">
        <v>23640</v>
      </c>
      <c r="C4630" s="6" t="s">
        <v>1349</v>
      </c>
      <c r="D4630" s="11">
        <f t="shared" si="144"/>
        <v>37.99</v>
      </c>
      <c r="F4630" s="802">
        <v>37.99</v>
      </c>
      <c r="G4630" s="802">
        <v>37.99</v>
      </c>
      <c r="H4630" t="b">
        <f t="shared" si="145"/>
        <v>1</v>
      </c>
    </row>
    <row r="4631" spans="1:8" x14ac:dyDescent="0.25">
      <c r="A4631" s="4">
        <v>9828</v>
      </c>
      <c r="B4631" s="8" t="s">
        <v>23641</v>
      </c>
      <c r="C4631" s="4" t="s">
        <v>1349</v>
      </c>
      <c r="D4631" s="11">
        <f t="shared" si="144"/>
        <v>102.24</v>
      </c>
      <c r="F4631" s="803">
        <v>102.24</v>
      </c>
      <c r="G4631" s="803">
        <v>102.24</v>
      </c>
      <c r="H4631" t="b">
        <f t="shared" si="145"/>
        <v>1</v>
      </c>
    </row>
    <row r="4632" spans="1:8" x14ac:dyDescent="0.25">
      <c r="A4632" s="6">
        <v>9829</v>
      </c>
      <c r="B4632" s="9" t="s">
        <v>23642</v>
      </c>
      <c r="C4632" s="6" t="s">
        <v>1349</v>
      </c>
      <c r="D4632" s="11">
        <f t="shared" si="144"/>
        <v>173.28</v>
      </c>
      <c r="F4632" s="802">
        <v>173.28</v>
      </c>
      <c r="G4632" s="802">
        <v>173.28</v>
      </c>
      <c r="H4632" t="b">
        <f t="shared" si="145"/>
        <v>1</v>
      </c>
    </row>
    <row r="4633" spans="1:8" x14ac:dyDescent="0.25">
      <c r="A4633" s="4">
        <v>9826</v>
      </c>
      <c r="B4633" s="8" t="s">
        <v>23643</v>
      </c>
      <c r="C4633" s="4" t="s">
        <v>1349</v>
      </c>
      <c r="D4633" s="11">
        <f t="shared" si="144"/>
        <v>263.79000000000002</v>
      </c>
      <c r="F4633" s="803">
        <v>263.79000000000002</v>
      </c>
      <c r="G4633" s="803">
        <v>263.79000000000002</v>
      </c>
      <c r="H4633" t="b">
        <f t="shared" si="145"/>
        <v>1</v>
      </c>
    </row>
    <row r="4634" spans="1:8" x14ac:dyDescent="0.25">
      <c r="A4634" s="6">
        <v>9827</v>
      </c>
      <c r="B4634" s="9" t="s">
        <v>23644</v>
      </c>
      <c r="C4634" s="6" t="s">
        <v>1349</v>
      </c>
      <c r="D4634" s="11">
        <f t="shared" si="144"/>
        <v>374.58</v>
      </c>
      <c r="F4634" s="802">
        <v>374.58</v>
      </c>
      <c r="G4634" s="802">
        <v>374.58</v>
      </c>
      <c r="H4634" t="b">
        <f t="shared" si="145"/>
        <v>1</v>
      </c>
    </row>
    <row r="4635" spans="1:8" x14ac:dyDescent="0.25">
      <c r="A4635" s="4">
        <v>36374</v>
      </c>
      <c r="B4635" s="8" t="s">
        <v>23645</v>
      </c>
      <c r="C4635" s="4" t="s">
        <v>1349</v>
      </c>
      <c r="D4635" s="11">
        <f t="shared" si="144"/>
        <v>45.53</v>
      </c>
      <c r="F4635" s="803">
        <v>45.53</v>
      </c>
      <c r="G4635" s="803">
        <v>45.53</v>
      </c>
      <c r="H4635" t="b">
        <f t="shared" si="145"/>
        <v>1</v>
      </c>
    </row>
    <row r="4636" spans="1:8" x14ac:dyDescent="0.25">
      <c r="A4636" s="6">
        <v>36084</v>
      </c>
      <c r="B4636" s="9" t="s">
        <v>23646</v>
      </c>
      <c r="C4636" s="6" t="s">
        <v>1349</v>
      </c>
      <c r="D4636" s="11">
        <f t="shared" si="144"/>
        <v>13.49</v>
      </c>
      <c r="F4636" s="802">
        <v>13.49</v>
      </c>
      <c r="G4636" s="802">
        <v>13.49</v>
      </c>
      <c r="H4636" t="b">
        <f t="shared" si="145"/>
        <v>1</v>
      </c>
    </row>
    <row r="4637" spans="1:8" x14ac:dyDescent="0.25">
      <c r="A4637" s="4">
        <v>36373</v>
      </c>
      <c r="B4637" s="8" t="s">
        <v>23647</v>
      </c>
      <c r="C4637" s="4" t="s">
        <v>1349</v>
      </c>
      <c r="D4637" s="11">
        <f t="shared" si="144"/>
        <v>28.01</v>
      </c>
      <c r="F4637" s="803">
        <v>28.01</v>
      </c>
      <c r="G4637" s="803">
        <v>28.01</v>
      </c>
      <c r="H4637" t="b">
        <f t="shared" si="145"/>
        <v>1</v>
      </c>
    </row>
    <row r="4638" spans="1:8" x14ac:dyDescent="0.25">
      <c r="A4638" s="6">
        <v>36377</v>
      </c>
      <c r="B4638" s="9" t="s">
        <v>23648</v>
      </c>
      <c r="C4638" s="6" t="s">
        <v>1349</v>
      </c>
      <c r="D4638" s="11">
        <f t="shared" si="144"/>
        <v>54.62</v>
      </c>
      <c r="F4638" s="802">
        <v>54.62</v>
      </c>
      <c r="G4638" s="802">
        <v>54.62</v>
      </c>
      <c r="H4638" t="b">
        <f t="shared" si="145"/>
        <v>1</v>
      </c>
    </row>
    <row r="4639" spans="1:8" x14ac:dyDescent="0.25">
      <c r="A4639" s="4">
        <v>36375</v>
      </c>
      <c r="B4639" s="8" t="s">
        <v>23649</v>
      </c>
      <c r="C4639" s="4" t="s">
        <v>1349</v>
      </c>
      <c r="D4639" s="11">
        <f t="shared" si="144"/>
        <v>16.64</v>
      </c>
      <c r="F4639" s="803">
        <v>16.64</v>
      </c>
      <c r="G4639" s="803">
        <v>16.64</v>
      </c>
      <c r="H4639" t="b">
        <f t="shared" si="145"/>
        <v>1</v>
      </c>
    </row>
    <row r="4640" spans="1:8" x14ac:dyDescent="0.25">
      <c r="A4640" s="6">
        <v>36376</v>
      </c>
      <c r="B4640" s="9" t="s">
        <v>23650</v>
      </c>
      <c r="C4640" s="6" t="s">
        <v>1349</v>
      </c>
      <c r="D4640" s="11">
        <f t="shared" si="144"/>
        <v>32.69</v>
      </c>
      <c r="F4640" s="802">
        <v>32.69</v>
      </c>
      <c r="G4640" s="802">
        <v>32.69</v>
      </c>
      <c r="H4640" t="b">
        <f t="shared" si="145"/>
        <v>1</v>
      </c>
    </row>
    <row r="4641" spans="1:8" x14ac:dyDescent="0.25">
      <c r="A4641" s="4">
        <v>36380</v>
      </c>
      <c r="B4641" s="8" t="s">
        <v>23651</v>
      </c>
      <c r="C4641" s="4" t="s">
        <v>1349</v>
      </c>
      <c r="D4641" s="11">
        <f t="shared" si="144"/>
        <v>68.3</v>
      </c>
      <c r="F4641" s="803">
        <v>68.3</v>
      </c>
      <c r="G4641" s="803">
        <v>68.3</v>
      </c>
      <c r="H4641" t="b">
        <f t="shared" si="145"/>
        <v>1</v>
      </c>
    </row>
    <row r="4642" spans="1:8" x14ac:dyDescent="0.25">
      <c r="A4642" s="6">
        <v>36378</v>
      </c>
      <c r="B4642" s="9" t="s">
        <v>23652</v>
      </c>
      <c r="C4642" s="6" t="s">
        <v>1349</v>
      </c>
      <c r="D4642" s="11">
        <f t="shared" si="144"/>
        <v>20.46</v>
      </c>
      <c r="F4642" s="802">
        <v>20.46</v>
      </c>
      <c r="G4642" s="802">
        <v>20.46</v>
      </c>
      <c r="H4642" t="b">
        <f t="shared" si="145"/>
        <v>1</v>
      </c>
    </row>
    <row r="4643" spans="1:8" x14ac:dyDescent="0.25">
      <c r="A4643" s="4">
        <v>36379</v>
      </c>
      <c r="B4643" s="8" t="s">
        <v>23653</v>
      </c>
      <c r="C4643" s="4" t="s">
        <v>1349</v>
      </c>
      <c r="D4643" s="11">
        <f t="shared" si="144"/>
        <v>41.25</v>
      </c>
      <c r="F4643" s="803">
        <v>41.25</v>
      </c>
      <c r="G4643" s="803">
        <v>41.25</v>
      </c>
      <c r="H4643" t="b">
        <f t="shared" si="145"/>
        <v>1</v>
      </c>
    </row>
    <row r="4644" spans="1:8" x14ac:dyDescent="0.25">
      <c r="A4644" s="6">
        <v>9859</v>
      </c>
      <c r="B4644" s="9" t="s">
        <v>23654</v>
      </c>
      <c r="C4644" s="6" t="s">
        <v>1349</v>
      </c>
      <c r="D4644" s="11">
        <f t="shared" si="144"/>
        <v>9.42</v>
      </c>
      <c r="F4644" s="802">
        <v>9.42</v>
      </c>
      <c r="G4644" s="802">
        <v>9.42</v>
      </c>
      <c r="H4644" t="b">
        <f t="shared" si="145"/>
        <v>1</v>
      </c>
    </row>
    <row r="4645" spans="1:8" x14ac:dyDescent="0.25">
      <c r="A4645" s="4">
        <v>9838</v>
      </c>
      <c r="B4645" s="8" t="s">
        <v>23655</v>
      </c>
      <c r="C4645" s="4" t="s">
        <v>1349</v>
      </c>
      <c r="D4645" s="11">
        <f t="shared" si="144"/>
        <v>9.61</v>
      </c>
      <c r="F4645" s="803">
        <v>9.61</v>
      </c>
      <c r="G4645" s="803">
        <v>9.61</v>
      </c>
      <c r="H4645" t="b">
        <f t="shared" si="145"/>
        <v>1</v>
      </c>
    </row>
    <row r="4646" spans="1:8" x14ac:dyDescent="0.25">
      <c r="A4646" s="6">
        <v>9837</v>
      </c>
      <c r="B4646" s="9" t="s">
        <v>23656</v>
      </c>
      <c r="C4646" s="6" t="s">
        <v>1349</v>
      </c>
      <c r="D4646" s="11">
        <f t="shared" si="144"/>
        <v>12.61</v>
      </c>
      <c r="F4646" s="802">
        <v>12.61</v>
      </c>
      <c r="G4646" s="802">
        <v>12.61</v>
      </c>
      <c r="H4646" t="b">
        <f t="shared" si="145"/>
        <v>1</v>
      </c>
    </row>
    <row r="4647" spans="1:8" x14ac:dyDescent="0.25">
      <c r="A4647" s="4">
        <v>44315</v>
      </c>
      <c r="B4647" s="8" t="s">
        <v>23657</v>
      </c>
      <c r="C4647" s="4" t="s">
        <v>1349</v>
      </c>
      <c r="D4647" s="11">
        <f t="shared" si="144"/>
        <v>52.15</v>
      </c>
      <c r="F4647" s="803">
        <v>52.15</v>
      </c>
      <c r="G4647" s="803">
        <v>52.15</v>
      </c>
      <c r="H4647" t="b">
        <f t="shared" si="145"/>
        <v>1</v>
      </c>
    </row>
    <row r="4648" spans="1:8" x14ac:dyDescent="0.25">
      <c r="A4648" s="6">
        <v>9863</v>
      </c>
      <c r="B4648" s="9" t="s">
        <v>23658</v>
      </c>
      <c r="C4648" s="6" t="s">
        <v>1349</v>
      </c>
      <c r="D4648" s="11">
        <f t="shared" si="144"/>
        <v>56.95</v>
      </c>
      <c r="F4648" s="802">
        <v>56.95</v>
      </c>
      <c r="G4648" s="802">
        <v>56.95</v>
      </c>
      <c r="H4648" t="b">
        <f t="shared" si="145"/>
        <v>1</v>
      </c>
    </row>
    <row r="4649" spans="1:8" x14ac:dyDescent="0.25">
      <c r="A4649" s="4">
        <v>9860</v>
      </c>
      <c r="B4649" s="8" t="s">
        <v>23659</v>
      </c>
      <c r="C4649" s="4" t="s">
        <v>1349</v>
      </c>
      <c r="D4649" s="11">
        <f t="shared" si="144"/>
        <v>41.57</v>
      </c>
      <c r="F4649" s="803">
        <v>41.57</v>
      </c>
      <c r="G4649" s="803">
        <v>41.57</v>
      </c>
      <c r="H4649" t="b">
        <f t="shared" si="145"/>
        <v>1</v>
      </c>
    </row>
    <row r="4650" spans="1:8" x14ac:dyDescent="0.25">
      <c r="A4650" s="6">
        <v>9862</v>
      </c>
      <c r="B4650" s="9" t="s">
        <v>23660</v>
      </c>
      <c r="C4650" s="6" t="s">
        <v>1349</v>
      </c>
      <c r="D4650" s="11">
        <f t="shared" si="144"/>
        <v>29.05</v>
      </c>
      <c r="F4650" s="802">
        <v>29.05</v>
      </c>
      <c r="G4650" s="802">
        <v>29.05</v>
      </c>
      <c r="H4650" t="b">
        <f t="shared" si="145"/>
        <v>1</v>
      </c>
    </row>
    <row r="4651" spans="1:8" x14ac:dyDescent="0.25">
      <c r="A4651" s="4">
        <v>9861</v>
      </c>
      <c r="B4651" s="8" t="s">
        <v>23661</v>
      </c>
      <c r="C4651" s="4" t="s">
        <v>1349</v>
      </c>
      <c r="D4651" s="11">
        <f t="shared" si="144"/>
        <v>22.81</v>
      </c>
      <c r="F4651" s="803">
        <v>22.81</v>
      </c>
      <c r="G4651" s="803">
        <v>22.81</v>
      </c>
      <c r="H4651" t="b">
        <f t="shared" si="145"/>
        <v>1</v>
      </c>
    </row>
    <row r="4652" spans="1:8" x14ac:dyDescent="0.25">
      <c r="A4652" s="6">
        <v>9856</v>
      </c>
      <c r="B4652" s="9" t="s">
        <v>23662</v>
      </c>
      <c r="C4652" s="6" t="s">
        <v>1349</v>
      </c>
      <c r="D4652" s="11">
        <f t="shared" si="144"/>
        <v>7.36</v>
      </c>
      <c r="F4652" s="802">
        <v>7.36</v>
      </c>
      <c r="G4652" s="802">
        <v>7.36</v>
      </c>
      <c r="H4652" t="b">
        <f t="shared" si="145"/>
        <v>1</v>
      </c>
    </row>
    <row r="4653" spans="1:8" x14ac:dyDescent="0.25">
      <c r="A4653" s="4">
        <v>9866</v>
      </c>
      <c r="B4653" s="8" t="s">
        <v>23663</v>
      </c>
      <c r="C4653" s="4" t="s">
        <v>1349</v>
      </c>
      <c r="D4653" s="11">
        <f t="shared" si="144"/>
        <v>19.690000000000001</v>
      </c>
      <c r="F4653" s="803">
        <v>19.690000000000001</v>
      </c>
      <c r="G4653" s="803">
        <v>19.690000000000001</v>
      </c>
      <c r="H4653" t="b">
        <f t="shared" si="145"/>
        <v>1</v>
      </c>
    </row>
    <row r="4654" spans="1:8" x14ac:dyDescent="0.25">
      <c r="A4654" s="6">
        <v>9841</v>
      </c>
      <c r="B4654" s="9" t="s">
        <v>23664</v>
      </c>
      <c r="C4654" s="6" t="s">
        <v>1349</v>
      </c>
      <c r="D4654" s="11">
        <f t="shared" si="144"/>
        <v>25.08</v>
      </c>
      <c r="F4654" s="802">
        <v>25.08</v>
      </c>
      <c r="G4654" s="802">
        <v>25.08</v>
      </c>
      <c r="H4654" t="b">
        <f t="shared" si="145"/>
        <v>1</v>
      </c>
    </row>
    <row r="4655" spans="1:8" x14ac:dyDescent="0.25">
      <c r="A4655" s="4">
        <v>9840</v>
      </c>
      <c r="B4655" s="8" t="s">
        <v>23665</v>
      </c>
      <c r="C4655" s="4" t="s">
        <v>1349</v>
      </c>
      <c r="D4655" s="11">
        <f t="shared" si="144"/>
        <v>52.98</v>
      </c>
      <c r="F4655" s="803">
        <v>52.98</v>
      </c>
      <c r="G4655" s="803">
        <v>52.98</v>
      </c>
      <c r="H4655" t="b">
        <f t="shared" si="145"/>
        <v>1</v>
      </c>
    </row>
    <row r="4656" spans="1:8" x14ac:dyDescent="0.25">
      <c r="A4656" s="6">
        <v>20067</v>
      </c>
      <c r="B4656" s="9" t="s">
        <v>23666</v>
      </c>
      <c r="C4656" s="6" t="s">
        <v>1349</v>
      </c>
      <c r="D4656" s="11">
        <f t="shared" si="144"/>
        <v>8.1300000000000008</v>
      </c>
      <c r="F4656" s="802">
        <v>8.1300000000000008</v>
      </c>
      <c r="G4656" s="802">
        <v>8.1300000000000008</v>
      </c>
      <c r="H4656" t="b">
        <f t="shared" si="145"/>
        <v>1</v>
      </c>
    </row>
    <row r="4657" spans="1:8" x14ac:dyDescent="0.25">
      <c r="A4657" s="4">
        <v>20068</v>
      </c>
      <c r="B4657" s="8" t="s">
        <v>23667</v>
      </c>
      <c r="C4657" s="4" t="s">
        <v>1349</v>
      </c>
      <c r="D4657" s="11">
        <f t="shared" si="144"/>
        <v>11.45</v>
      </c>
      <c r="F4657" s="803">
        <v>11.45</v>
      </c>
      <c r="G4657" s="803">
        <v>11.45</v>
      </c>
      <c r="H4657" t="b">
        <f t="shared" si="145"/>
        <v>1</v>
      </c>
    </row>
    <row r="4658" spans="1:8" x14ac:dyDescent="0.25">
      <c r="A4658" s="6">
        <v>9839</v>
      </c>
      <c r="B4658" s="9" t="s">
        <v>23668</v>
      </c>
      <c r="C4658" s="6" t="s">
        <v>1349</v>
      </c>
      <c r="D4658" s="11">
        <f t="shared" si="144"/>
        <v>20.78</v>
      </c>
      <c r="F4658" s="802">
        <v>20.78</v>
      </c>
      <c r="G4658" s="802">
        <v>20.78</v>
      </c>
      <c r="H4658" t="b">
        <f t="shared" si="145"/>
        <v>1</v>
      </c>
    </row>
    <row r="4659" spans="1:8" x14ac:dyDescent="0.25">
      <c r="A4659" s="4">
        <v>9870</v>
      </c>
      <c r="B4659" s="8" t="s">
        <v>23669</v>
      </c>
      <c r="C4659" s="4" t="s">
        <v>1349</v>
      </c>
      <c r="D4659" s="11">
        <f t="shared" si="144"/>
        <v>84.93</v>
      </c>
      <c r="F4659" s="803">
        <v>84.93</v>
      </c>
      <c r="G4659" s="803">
        <v>84.93</v>
      </c>
      <c r="H4659" t="b">
        <f t="shared" si="145"/>
        <v>1</v>
      </c>
    </row>
    <row r="4660" spans="1:8" x14ac:dyDescent="0.25">
      <c r="A4660" s="6">
        <v>9867</v>
      </c>
      <c r="B4660" s="9" t="s">
        <v>23670</v>
      </c>
      <c r="C4660" s="6" t="s">
        <v>1349</v>
      </c>
      <c r="D4660" s="11">
        <f t="shared" si="144"/>
        <v>3.41</v>
      </c>
      <c r="F4660" s="802">
        <v>3.41</v>
      </c>
      <c r="G4660" s="802">
        <v>3.41</v>
      </c>
      <c r="H4660" t="b">
        <f t="shared" si="145"/>
        <v>1</v>
      </c>
    </row>
    <row r="4661" spans="1:8" x14ac:dyDescent="0.25">
      <c r="A4661" s="4">
        <v>9868</v>
      </c>
      <c r="B4661" s="8" t="s">
        <v>23671</v>
      </c>
      <c r="C4661" s="4" t="s">
        <v>1349</v>
      </c>
      <c r="D4661" s="11">
        <f t="shared" si="144"/>
        <v>3.85</v>
      </c>
      <c r="F4661" s="803">
        <v>3.85</v>
      </c>
      <c r="G4661" s="803">
        <v>3.85</v>
      </c>
      <c r="H4661" t="b">
        <f t="shared" si="145"/>
        <v>1</v>
      </c>
    </row>
    <row r="4662" spans="1:8" x14ac:dyDescent="0.25">
      <c r="A4662" s="6">
        <v>9869</v>
      </c>
      <c r="B4662" s="9" t="s">
        <v>23672</v>
      </c>
      <c r="C4662" s="6" t="s">
        <v>1349</v>
      </c>
      <c r="D4662" s="11">
        <f t="shared" si="144"/>
        <v>8.31</v>
      </c>
      <c r="F4662" s="802">
        <v>8.31</v>
      </c>
      <c r="G4662" s="802">
        <v>8.31</v>
      </c>
      <c r="H4662" t="b">
        <f t="shared" si="145"/>
        <v>1</v>
      </c>
    </row>
    <row r="4663" spans="1:8" x14ac:dyDescent="0.25">
      <c r="A4663" s="4">
        <v>9874</v>
      </c>
      <c r="B4663" s="8" t="s">
        <v>23673</v>
      </c>
      <c r="C4663" s="4" t="s">
        <v>1349</v>
      </c>
      <c r="D4663" s="11">
        <f t="shared" si="144"/>
        <v>13.05</v>
      </c>
      <c r="F4663" s="803">
        <v>13.05</v>
      </c>
      <c r="G4663" s="803">
        <v>13.05</v>
      </c>
      <c r="H4663" t="b">
        <f t="shared" si="145"/>
        <v>1</v>
      </c>
    </row>
    <row r="4664" spans="1:8" x14ac:dyDescent="0.25">
      <c r="A4664" s="6">
        <v>9875</v>
      </c>
      <c r="B4664" s="9" t="s">
        <v>23674</v>
      </c>
      <c r="C4664" s="6" t="s">
        <v>1349</v>
      </c>
      <c r="D4664" s="11">
        <f t="shared" si="144"/>
        <v>14.31</v>
      </c>
      <c r="F4664" s="802">
        <v>14.31</v>
      </c>
      <c r="G4664" s="802">
        <v>14.31</v>
      </c>
      <c r="H4664" t="b">
        <f t="shared" si="145"/>
        <v>1</v>
      </c>
    </row>
    <row r="4665" spans="1:8" x14ac:dyDescent="0.25">
      <c r="A4665" s="4">
        <v>9873</v>
      </c>
      <c r="B4665" s="8" t="s">
        <v>23675</v>
      </c>
      <c r="C4665" s="4" t="s">
        <v>1349</v>
      </c>
      <c r="D4665" s="11">
        <f t="shared" si="144"/>
        <v>23.54</v>
      </c>
      <c r="F4665" s="803">
        <v>23.54</v>
      </c>
      <c r="G4665" s="803">
        <v>23.54</v>
      </c>
      <c r="H4665" t="b">
        <f t="shared" si="145"/>
        <v>1</v>
      </c>
    </row>
    <row r="4666" spans="1:8" x14ac:dyDescent="0.25">
      <c r="A4666" s="6">
        <v>9871</v>
      </c>
      <c r="B4666" s="9" t="s">
        <v>23676</v>
      </c>
      <c r="C4666" s="6" t="s">
        <v>1349</v>
      </c>
      <c r="D4666" s="11">
        <f t="shared" si="144"/>
        <v>39.01</v>
      </c>
      <c r="F4666" s="802">
        <v>39.01</v>
      </c>
      <c r="G4666" s="802">
        <v>39.01</v>
      </c>
      <c r="H4666" t="b">
        <f t="shared" si="145"/>
        <v>1</v>
      </c>
    </row>
    <row r="4667" spans="1:8" x14ac:dyDescent="0.25">
      <c r="A4667" s="4">
        <v>9872</v>
      </c>
      <c r="B4667" s="8" t="s">
        <v>23677</v>
      </c>
      <c r="C4667" s="4" t="s">
        <v>1349</v>
      </c>
      <c r="D4667" s="11">
        <f t="shared" si="144"/>
        <v>54.27</v>
      </c>
      <c r="F4667" s="803">
        <v>54.27</v>
      </c>
      <c r="G4667" s="803">
        <v>54.27</v>
      </c>
      <c r="H4667" t="b">
        <f t="shared" si="145"/>
        <v>1</v>
      </c>
    </row>
    <row r="4668" spans="1:8" x14ac:dyDescent="0.25">
      <c r="A4668" s="6">
        <v>7667</v>
      </c>
      <c r="B4668" s="9" t="s">
        <v>23678</v>
      </c>
      <c r="C4668" s="6" t="s">
        <v>1349</v>
      </c>
      <c r="D4668" s="11">
        <f t="shared" si="144"/>
        <v>3216.8</v>
      </c>
      <c r="F4668" s="802">
        <v>3216.8</v>
      </c>
      <c r="G4668" s="802">
        <v>3216.8</v>
      </c>
      <c r="H4668" t="b">
        <f t="shared" si="145"/>
        <v>1</v>
      </c>
    </row>
    <row r="4669" spans="1:8" x14ac:dyDescent="0.25">
      <c r="A4669" s="4">
        <v>7660</v>
      </c>
      <c r="B4669" s="8" t="s">
        <v>23679</v>
      </c>
      <c r="C4669" s="4" t="s">
        <v>1349</v>
      </c>
      <c r="D4669" s="11">
        <f t="shared" si="144"/>
        <v>4100.66</v>
      </c>
      <c r="F4669" s="803">
        <v>4100.66</v>
      </c>
      <c r="G4669" s="803">
        <v>4100.66</v>
      </c>
      <c r="H4669" t="b">
        <f t="shared" si="145"/>
        <v>1</v>
      </c>
    </row>
    <row r="4670" spans="1:8" x14ac:dyDescent="0.25">
      <c r="A4670" s="6">
        <v>7676</v>
      </c>
      <c r="B4670" s="9" t="s">
        <v>23680</v>
      </c>
      <c r="C4670" s="6" t="s">
        <v>1349</v>
      </c>
      <c r="D4670" s="11">
        <f t="shared" si="144"/>
        <v>4147.5200000000004</v>
      </c>
      <c r="F4670" s="802">
        <v>4147.5200000000004</v>
      </c>
      <c r="G4670" s="802">
        <v>4147.5200000000004</v>
      </c>
      <c r="H4670" t="b">
        <f t="shared" si="145"/>
        <v>1</v>
      </c>
    </row>
    <row r="4671" spans="1:8" x14ac:dyDescent="0.25">
      <c r="A4671" s="4">
        <v>12426</v>
      </c>
      <c r="B4671" s="8" t="s">
        <v>23681</v>
      </c>
      <c r="C4671" s="4" t="s">
        <v>18997</v>
      </c>
      <c r="D4671" s="11">
        <f t="shared" si="144"/>
        <v>36.85</v>
      </c>
      <c r="F4671" s="803">
        <v>36.85</v>
      </c>
      <c r="G4671" s="803">
        <v>36.85</v>
      </c>
      <c r="H4671" t="b">
        <f t="shared" si="145"/>
        <v>1</v>
      </c>
    </row>
    <row r="4672" spans="1:8" x14ac:dyDescent="0.25">
      <c r="A4672" s="6">
        <v>12425</v>
      </c>
      <c r="B4672" s="9" t="s">
        <v>23682</v>
      </c>
      <c r="C4672" s="6" t="s">
        <v>18997</v>
      </c>
      <c r="D4672" s="11">
        <f t="shared" si="144"/>
        <v>50.63</v>
      </c>
      <c r="F4672" s="802">
        <v>50.63</v>
      </c>
      <c r="G4672" s="802">
        <v>50.63</v>
      </c>
      <c r="H4672" t="b">
        <f t="shared" si="145"/>
        <v>1</v>
      </c>
    </row>
    <row r="4673" spans="1:8" x14ac:dyDescent="0.25">
      <c r="A4673" s="4">
        <v>12427</v>
      </c>
      <c r="B4673" s="8" t="s">
        <v>23683</v>
      </c>
      <c r="C4673" s="4" t="s">
        <v>18997</v>
      </c>
      <c r="D4673" s="11">
        <f t="shared" si="144"/>
        <v>210.17</v>
      </c>
      <c r="F4673" s="803">
        <v>210.17</v>
      </c>
      <c r="G4673" s="803">
        <v>210.17</v>
      </c>
      <c r="H4673" t="b">
        <f t="shared" si="145"/>
        <v>1</v>
      </c>
    </row>
    <row r="4674" spans="1:8" x14ac:dyDescent="0.25">
      <c r="A4674" s="6">
        <v>12428</v>
      </c>
      <c r="B4674" s="9" t="s">
        <v>23684</v>
      </c>
      <c r="C4674" s="6" t="s">
        <v>18997</v>
      </c>
      <c r="D4674" s="11">
        <f t="shared" si="144"/>
        <v>134.9</v>
      </c>
      <c r="F4674" s="802">
        <v>134.9</v>
      </c>
      <c r="G4674" s="802">
        <v>134.9</v>
      </c>
      <c r="H4674" t="b">
        <f t="shared" si="145"/>
        <v>1</v>
      </c>
    </row>
    <row r="4675" spans="1:8" x14ac:dyDescent="0.25">
      <c r="A4675" s="4">
        <v>12430</v>
      </c>
      <c r="B4675" s="8" t="s">
        <v>23685</v>
      </c>
      <c r="C4675" s="4" t="s">
        <v>18997</v>
      </c>
      <c r="D4675" s="11">
        <f t="shared" ref="D4675:D4738" si="146">IF($J$2=$F$1,F4675,G4675)</f>
        <v>45.18</v>
      </c>
      <c r="F4675" s="803">
        <v>45.18</v>
      </c>
      <c r="G4675" s="803">
        <v>45.18</v>
      </c>
      <c r="H4675" t="b">
        <f t="shared" ref="H4675:H4738" si="147">F4675=G4675</f>
        <v>1</v>
      </c>
    </row>
    <row r="4676" spans="1:8" x14ac:dyDescent="0.25">
      <c r="A4676" s="6">
        <v>12429</v>
      </c>
      <c r="B4676" s="9" t="s">
        <v>23686</v>
      </c>
      <c r="C4676" s="6" t="s">
        <v>18997</v>
      </c>
      <c r="D4676" s="11">
        <f t="shared" si="146"/>
        <v>339.85</v>
      </c>
      <c r="F4676" s="802">
        <v>339.85</v>
      </c>
      <c r="G4676" s="802">
        <v>339.85</v>
      </c>
      <c r="H4676" t="b">
        <f t="shared" si="147"/>
        <v>1</v>
      </c>
    </row>
    <row r="4677" spans="1:8" x14ac:dyDescent="0.25">
      <c r="A4677" s="4">
        <v>12431</v>
      </c>
      <c r="B4677" s="8" t="s">
        <v>23687</v>
      </c>
      <c r="C4677" s="4" t="s">
        <v>18997</v>
      </c>
      <c r="D4677" s="11">
        <f t="shared" si="146"/>
        <v>578.36</v>
      </c>
      <c r="F4677" s="803">
        <v>578.36</v>
      </c>
      <c r="G4677" s="803">
        <v>578.36</v>
      </c>
      <c r="H4677" t="b">
        <f t="shared" si="147"/>
        <v>1</v>
      </c>
    </row>
    <row r="4678" spans="1:8" x14ac:dyDescent="0.25">
      <c r="A4678" s="6">
        <v>12432</v>
      </c>
      <c r="B4678" s="9" t="s">
        <v>23688</v>
      </c>
      <c r="C4678" s="6" t="s">
        <v>18997</v>
      </c>
      <c r="D4678" s="11">
        <f t="shared" si="146"/>
        <v>118.95</v>
      </c>
      <c r="F4678" s="802">
        <v>118.95</v>
      </c>
      <c r="G4678" s="802">
        <v>118.95</v>
      </c>
      <c r="H4678" t="b">
        <f t="shared" si="147"/>
        <v>1</v>
      </c>
    </row>
    <row r="4679" spans="1:8" x14ac:dyDescent="0.25">
      <c r="A4679" s="4">
        <v>12434</v>
      </c>
      <c r="B4679" s="8" t="s">
        <v>23689</v>
      </c>
      <c r="C4679" s="4" t="s">
        <v>18997</v>
      </c>
      <c r="D4679" s="11">
        <f t="shared" si="146"/>
        <v>38.76</v>
      </c>
      <c r="F4679" s="803">
        <v>38.76</v>
      </c>
      <c r="G4679" s="803">
        <v>38.76</v>
      </c>
      <c r="H4679" t="b">
        <f t="shared" si="147"/>
        <v>1</v>
      </c>
    </row>
    <row r="4680" spans="1:8" x14ac:dyDescent="0.25">
      <c r="A4680" s="6">
        <v>12433</v>
      </c>
      <c r="B4680" s="9" t="s">
        <v>23690</v>
      </c>
      <c r="C4680" s="6" t="s">
        <v>18997</v>
      </c>
      <c r="D4680" s="11">
        <f t="shared" si="146"/>
        <v>75.72</v>
      </c>
      <c r="F4680" s="802">
        <v>75.72</v>
      </c>
      <c r="G4680" s="802">
        <v>75.72</v>
      </c>
      <c r="H4680" t="b">
        <f t="shared" si="147"/>
        <v>1</v>
      </c>
    </row>
    <row r="4681" spans="1:8" x14ac:dyDescent="0.25">
      <c r="A4681" s="4">
        <v>12435</v>
      </c>
      <c r="B4681" s="8" t="s">
        <v>23691</v>
      </c>
      <c r="C4681" s="4" t="s">
        <v>18997</v>
      </c>
      <c r="D4681" s="11">
        <f t="shared" si="146"/>
        <v>234.35</v>
      </c>
      <c r="F4681" s="803">
        <v>234.35</v>
      </c>
      <c r="G4681" s="803">
        <v>234.35</v>
      </c>
      <c r="H4681" t="b">
        <f t="shared" si="147"/>
        <v>1</v>
      </c>
    </row>
    <row r="4682" spans="1:8" x14ac:dyDescent="0.25">
      <c r="A4682" s="6">
        <v>12437</v>
      </c>
      <c r="B4682" s="9" t="s">
        <v>23692</v>
      </c>
      <c r="C4682" s="6" t="s">
        <v>18997</v>
      </c>
      <c r="D4682" s="11">
        <f t="shared" si="146"/>
        <v>189.27</v>
      </c>
      <c r="F4682" s="802">
        <v>189.27</v>
      </c>
      <c r="G4682" s="802">
        <v>189.27</v>
      </c>
      <c r="H4682" t="b">
        <f t="shared" si="147"/>
        <v>1</v>
      </c>
    </row>
    <row r="4683" spans="1:8" x14ac:dyDescent="0.25">
      <c r="A4683" s="4">
        <v>12439</v>
      </c>
      <c r="B4683" s="8" t="s">
        <v>23693</v>
      </c>
      <c r="C4683" s="4" t="s">
        <v>18997</v>
      </c>
      <c r="D4683" s="11">
        <f t="shared" si="146"/>
        <v>60.74</v>
      </c>
      <c r="F4683" s="803">
        <v>60.74</v>
      </c>
      <c r="G4683" s="803">
        <v>60.74</v>
      </c>
      <c r="H4683" t="b">
        <f t="shared" si="147"/>
        <v>1</v>
      </c>
    </row>
    <row r="4684" spans="1:8" x14ac:dyDescent="0.25">
      <c r="A4684" s="6">
        <v>12438</v>
      </c>
      <c r="B4684" s="9" t="s">
        <v>23694</v>
      </c>
      <c r="C4684" s="6" t="s">
        <v>18997</v>
      </c>
      <c r="D4684" s="11">
        <f t="shared" si="146"/>
        <v>342.52</v>
      </c>
      <c r="F4684" s="802">
        <v>342.52</v>
      </c>
      <c r="G4684" s="802">
        <v>342.52</v>
      </c>
      <c r="H4684" t="b">
        <f t="shared" si="147"/>
        <v>1</v>
      </c>
    </row>
    <row r="4685" spans="1:8" x14ac:dyDescent="0.25">
      <c r="A4685" s="4">
        <v>12436</v>
      </c>
      <c r="B4685" s="8" t="s">
        <v>23695</v>
      </c>
      <c r="C4685" s="4" t="s">
        <v>18997</v>
      </c>
      <c r="D4685" s="11">
        <f t="shared" si="146"/>
        <v>432.67</v>
      </c>
      <c r="F4685" s="803">
        <v>432.67</v>
      </c>
      <c r="G4685" s="803">
        <v>432.67</v>
      </c>
      <c r="H4685" t="b">
        <f t="shared" si="147"/>
        <v>1</v>
      </c>
    </row>
    <row r="4686" spans="1:8" x14ac:dyDescent="0.25">
      <c r="A4686" s="6">
        <v>36357</v>
      </c>
      <c r="B4686" s="9" t="s">
        <v>23696</v>
      </c>
      <c r="C4686" s="6" t="s">
        <v>18997</v>
      </c>
      <c r="D4686" s="11">
        <f t="shared" si="146"/>
        <v>132.33000000000001</v>
      </c>
      <c r="F4686" s="802">
        <v>132.33000000000001</v>
      </c>
      <c r="G4686" s="802">
        <v>132.33000000000001</v>
      </c>
      <c r="H4686" t="b">
        <f t="shared" si="147"/>
        <v>1</v>
      </c>
    </row>
    <row r="4687" spans="1:8" x14ac:dyDescent="0.25">
      <c r="A4687" s="4">
        <v>12424</v>
      </c>
      <c r="B4687" s="8" t="s">
        <v>23697</v>
      </c>
      <c r="C4687" s="4" t="s">
        <v>18997</v>
      </c>
      <c r="D4687" s="11">
        <f t="shared" si="146"/>
        <v>77.959999999999994</v>
      </c>
      <c r="F4687" s="803">
        <v>77.959999999999994</v>
      </c>
      <c r="G4687" s="803">
        <v>77.959999999999994</v>
      </c>
      <c r="H4687" t="b">
        <f t="shared" si="147"/>
        <v>1</v>
      </c>
    </row>
    <row r="4688" spans="1:8" x14ac:dyDescent="0.25">
      <c r="A4688" s="6">
        <v>12440</v>
      </c>
      <c r="B4688" s="9" t="s">
        <v>23698</v>
      </c>
      <c r="C4688" s="6" t="s">
        <v>18997</v>
      </c>
      <c r="D4688" s="11">
        <f t="shared" si="146"/>
        <v>75.36</v>
      </c>
      <c r="F4688" s="802">
        <v>75.36</v>
      </c>
      <c r="G4688" s="802">
        <v>75.36</v>
      </c>
      <c r="H4688" t="b">
        <f t="shared" si="147"/>
        <v>1</v>
      </c>
    </row>
    <row r="4689" spans="1:8" x14ac:dyDescent="0.25">
      <c r="A4689" s="4">
        <v>9884</v>
      </c>
      <c r="B4689" s="8" t="s">
        <v>23699</v>
      </c>
      <c r="C4689" s="4" t="s">
        <v>18997</v>
      </c>
      <c r="D4689" s="11">
        <f t="shared" si="146"/>
        <v>56.21</v>
      </c>
      <c r="F4689" s="803">
        <v>56.21</v>
      </c>
      <c r="G4689" s="803">
        <v>56.21</v>
      </c>
      <c r="H4689" t="b">
        <f t="shared" si="147"/>
        <v>1</v>
      </c>
    </row>
    <row r="4690" spans="1:8" x14ac:dyDescent="0.25">
      <c r="A4690" s="6">
        <v>9888</v>
      </c>
      <c r="B4690" s="9" t="s">
        <v>23700</v>
      </c>
      <c r="C4690" s="6" t="s">
        <v>18997</v>
      </c>
      <c r="D4690" s="11">
        <f t="shared" si="146"/>
        <v>45.16</v>
      </c>
      <c r="F4690" s="802">
        <v>45.16</v>
      </c>
      <c r="G4690" s="802">
        <v>45.16</v>
      </c>
      <c r="H4690" t="b">
        <f t="shared" si="147"/>
        <v>1</v>
      </c>
    </row>
    <row r="4691" spans="1:8" x14ac:dyDescent="0.25">
      <c r="A4691" s="4">
        <v>9883</v>
      </c>
      <c r="B4691" s="8" t="s">
        <v>23701</v>
      </c>
      <c r="C4691" s="4" t="s">
        <v>18997</v>
      </c>
      <c r="D4691" s="11">
        <f t="shared" si="146"/>
        <v>19.71</v>
      </c>
      <c r="F4691" s="803">
        <v>19.71</v>
      </c>
      <c r="G4691" s="803">
        <v>19.71</v>
      </c>
      <c r="H4691" t="b">
        <f t="shared" si="147"/>
        <v>1</v>
      </c>
    </row>
    <row r="4692" spans="1:8" x14ac:dyDescent="0.25">
      <c r="A4692" s="6">
        <v>9886</v>
      </c>
      <c r="B4692" s="9" t="s">
        <v>23702</v>
      </c>
      <c r="C4692" s="6" t="s">
        <v>18997</v>
      </c>
      <c r="D4692" s="11">
        <f t="shared" si="146"/>
        <v>26.99</v>
      </c>
      <c r="F4692" s="802">
        <v>26.99</v>
      </c>
      <c r="G4692" s="802">
        <v>26.99</v>
      </c>
      <c r="H4692" t="b">
        <f t="shared" si="147"/>
        <v>1</v>
      </c>
    </row>
    <row r="4693" spans="1:8" x14ac:dyDescent="0.25">
      <c r="A4693" s="4">
        <v>9889</v>
      </c>
      <c r="B4693" s="8" t="s">
        <v>23703</v>
      </c>
      <c r="C4693" s="4" t="s">
        <v>18997</v>
      </c>
      <c r="D4693" s="11">
        <f t="shared" si="146"/>
        <v>136.75</v>
      </c>
      <c r="F4693" s="803">
        <v>136.75</v>
      </c>
      <c r="G4693" s="803">
        <v>136.75</v>
      </c>
      <c r="H4693" t="b">
        <f t="shared" si="147"/>
        <v>1</v>
      </c>
    </row>
    <row r="4694" spans="1:8" x14ac:dyDescent="0.25">
      <c r="A4694" s="6">
        <v>9887</v>
      </c>
      <c r="B4694" s="9" t="s">
        <v>23704</v>
      </c>
      <c r="C4694" s="6" t="s">
        <v>18997</v>
      </c>
      <c r="D4694" s="11">
        <f t="shared" si="146"/>
        <v>82.65</v>
      </c>
      <c r="F4694" s="802">
        <v>82.65</v>
      </c>
      <c r="G4694" s="802">
        <v>82.65</v>
      </c>
      <c r="H4694" t="b">
        <f t="shared" si="147"/>
        <v>1</v>
      </c>
    </row>
    <row r="4695" spans="1:8" x14ac:dyDescent="0.25">
      <c r="A4695" s="4">
        <v>9885</v>
      </c>
      <c r="B4695" s="8" t="s">
        <v>23705</v>
      </c>
      <c r="C4695" s="4" t="s">
        <v>18997</v>
      </c>
      <c r="D4695" s="11">
        <f t="shared" si="146"/>
        <v>26.1</v>
      </c>
      <c r="F4695" s="803">
        <v>26.1</v>
      </c>
      <c r="G4695" s="803">
        <v>26.1</v>
      </c>
      <c r="H4695" t="b">
        <f t="shared" si="147"/>
        <v>1</v>
      </c>
    </row>
    <row r="4696" spans="1:8" x14ac:dyDescent="0.25">
      <c r="A4696" s="6">
        <v>9890</v>
      </c>
      <c r="B4696" s="9" t="s">
        <v>23706</v>
      </c>
      <c r="C4696" s="6" t="s">
        <v>18997</v>
      </c>
      <c r="D4696" s="11">
        <f t="shared" si="146"/>
        <v>211.87</v>
      </c>
      <c r="F4696" s="802">
        <v>211.87</v>
      </c>
      <c r="G4696" s="802">
        <v>211.87</v>
      </c>
      <c r="H4696" t="b">
        <f t="shared" si="147"/>
        <v>1</v>
      </c>
    </row>
    <row r="4697" spans="1:8" x14ac:dyDescent="0.25">
      <c r="A4697" s="4">
        <v>9891</v>
      </c>
      <c r="B4697" s="8" t="s">
        <v>23707</v>
      </c>
      <c r="C4697" s="4" t="s">
        <v>18997</v>
      </c>
      <c r="D4697" s="11">
        <f t="shared" si="146"/>
        <v>297.42</v>
      </c>
      <c r="F4697" s="803">
        <v>297.42</v>
      </c>
      <c r="G4697" s="803">
        <v>297.42</v>
      </c>
      <c r="H4697" t="b">
        <f t="shared" si="147"/>
        <v>1</v>
      </c>
    </row>
    <row r="4698" spans="1:8" x14ac:dyDescent="0.25">
      <c r="A4698" s="6">
        <v>36316</v>
      </c>
      <c r="B4698" s="9" t="s">
        <v>23708</v>
      </c>
      <c r="C4698" s="6" t="s">
        <v>18997</v>
      </c>
      <c r="D4698" s="11">
        <f t="shared" si="146"/>
        <v>21.57</v>
      </c>
      <c r="F4698" s="802">
        <v>21.57</v>
      </c>
      <c r="G4698" s="802">
        <v>21.57</v>
      </c>
      <c r="H4698" t="b">
        <f t="shared" si="147"/>
        <v>1</v>
      </c>
    </row>
    <row r="4699" spans="1:8" x14ac:dyDescent="0.25">
      <c r="A4699" s="4">
        <v>36313</v>
      </c>
      <c r="B4699" s="8" t="s">
        <v>23709</v>
      </c>
      <c r="C4699" s="4" t="s">
        <v>18997</v>
      </c>
      <c r="D4699" s="11">
        <f t="shared" si="146"/>
        <v>13.85</v>
      </c>
      <c r="F4699" s="803">
        <v>13.85</v>
      </c>
      <c r="G4699" s="803">
        <v>13.85</v>
      </c>
      <c r="H4699" t="b">
        <f t="shared" si="147"/>
        <v>1</v>
      </c>
    </row>
    <row r="4700" spans="1:8" x14ac:dyDescent="0.25">
      <c r="A4700" s="6">
        <v>64</v>
      </c>
      <c r="B4700" s="9" t="s">
        <v>23710</v>
      </c>
      <c r="C4700" s="6" t="s">
        <v>18997</v>
      </c>
      <c r="D4700" s="11">
        <f t="shared" si="146"/>
        <v>4.76</v>
      </c>
      <c r="F4700" s="802">
        <v>4.76</v>
      </c>
      <c r="G4700" s="802">
        <v>4.76</v>
      </c>
      <c r="H4700" t="b">
        <f t="shared" si="147"/>
        <v>1</v>
      </c>
    </row>
    <row r="4701" spans="1:8" x14ac:dyDescent="0.25">
      <c r="A4701" s="4">
        <v>37423</v>
      </c>
      <c r="B4701" s="8" t="s">
        <v>23711</v>
      </c>
      <c r="C4701" s="4" t="s">
        <v>18997</v>
      </c>
      <c r="D4701" s="11">
        <f t="shared" si="146"/>
        <v>11.76</v>
      </c>
      <c r="F4701" s="803">
        <v>11.76</v>
      </c>
      <c r="G4701" s="803">
        <v>11.76</v>
      </c>
      <c r="H4701" t="b">
        <f t="shared" si="147"/>
        <v>1</v>
      </c>
    </row>
    <row r="4702" spans="1:8" x14ac:dyDescent="0.25">
      <c r="A4702" s="6">
        <v>9892</v>
      </c>
      <c r="B4702" s="9" t="s">
        <v>23712</v>
      </c>
      <c r="C4702" s="6" t="s">
        <v>18997</v>
      </c>
      <c r="D4702" s="11">
        <f t="shared" si="146"/>
        <v>6.25</v>
      </c>
      <c r="F4702" s="802">
        <v>6.25</v>
      </c>
      <c r="G4702" s="802">
        <v>6.25</v>
      </c>
      <c r="H4702" t="b">
        <f t="shared" si="147"/>
        <v>1</v>
      </c>
    </row>
    <row r="4703" spans="1:8" x14ac:dyDescent="0.25">
      <c r="A4703" s="4">
        <v>9901</v>
      </c>
      <c r="B4703" s="8" t="s">
        <v>23713</v>
      </c>
      <c r="C4703" s="4" t="s">
        <v>18997</v>
      </c>
      <c r="D4703" s="11">
        <f t="shared" si="146"/>
        <v>30.23</v>
      </c>
      <c r="F4703" s="803">
        <v>30.23</v>
      </c>
      <c r="G4703" s="803">
        <v>30.23</v>
      </c>
      <c r="H4703" t="b">
        <f t="shared" si="147"/>
        <v>1</v>
      </c>
    </row>
    <row r="4704" spans="1:8" x14ac:dyDescent="0.25">
      <c r="A4704" s="6">
        <v>9900</v>
      </c>
      <c r="B4704" s="9" t="s">
        <v>23714</v>
      </c>
      <c r="C4704" s="6" t="s">
        <v>18997</v>
      </c>
      <c r="D4704" s="11">
        <f t="shared" si="146"/>
        <v>17.510000000000002</v>
      </c>
      <c r="F4704" s="802">
        <v>17.510000000000002</v>
      </c>
      <c r="G4704" s="802">
        <v>17.510000000000002</v>
      </c>
      <c r="H4704" t="b">
        <f t="shared" si="147"/>
        <v>1</v>
      </c>
    </row>
    <row r="4705" spans="1:8" x14ac:dyDescent="0.25">
      <c r="A4705" s="4">
        <v>9899</v>
      </c>
      <c r="B4705" s="8" t="s">
        <v>23715</v>
      </c>
      <c r="C4705" s="4" t="s">
        <v>18997</v>
      </c>
      <c r="D4705" s="11">
        <f t="shared" si="146"/>
        <v>7.85</v>
      </c>
      <c r="F4705" s="803">
        <v>7.85</v>
      </c>
      <c r="G4705" s="803">
        <v>7.85</v>
      </c>
      <c r="H4705" t="b">
        <f t="shared" si="147"/>
        <v>1</v>
      </c>
    </row>
    <row r="4706" spans="1:8" x14ac:dyDescent="0.25">
      <c r="A4706" s="6">
        <v>9908</v>
      </c>
      <c r="B4706" s="9" t="s">
        <v>23716</v>
      </c>
      <c r="C4706" s="6" t="s">
        <v>18997</v>
      </c>
      <c r="D4706" s="11">
        <f t="shared" si="146"/>
        <v>353.1</v>
      </c>
      <c r="F4706" s="802">
        <v>353.1</v>
      </c>
      <c r="G4706" s="802">
        <v>353.1</v>
      </c>
      <c r="H4706" t="b">
        <f t="shared" si="147"/>
        <v>1</v>
      </c>
    </row>
    <row r="4707" spans="1:8" x14ac:dyDescent="0.25">
      <c r="A4707" s="4">
        <v>9905</v>
      </c>
      <c r="B4707" s="8" t="s">
        <v>23717</v>
      </c>
      <c r="C4707" s="4" t="s">
        <v>18997</v>
      </c>
      <c r="D4707" s="11">
        <f t="shared" si="146"/>
        <v>6.14</v>
      </c>
      <c r="F4707" s="803">
        <v>6.14</v>
      </c>
      <c r="G4707" s="803">
        <v>6.14</v>
      </c>
      <c r="H4707" t="b">
        <f t="shared" si="147"/>
        <v>1</v>
      </c>
    </row>
    <row r="4708" spans="1:8" x14ac:dyDescent="0.25">
      <c r="A4708" s="6">
        <v>9906</v>
      </c>
      <c r="B4708" s="9" t="s">
        <v>23718</v>
      </c>
      <c r="C4708" s="6" t="s">
        <v>18997</v>
      </c>
      <c r="D4708" s="11">
        <f t="shared" si="146"/>
        <v>7.41</v>
      </c>
      <c r="F4708" s="802">
        <v>7.41</v>
      </c>
      <c r="G4708" s="802">
        <v>7.41</v>
      </c>
      <c r="H4708" t="b">
        <f t="shared" si="147"/>
        <v>1</v>
      </c>
    </row>
    <row r="4709" spans="1:8" x14ac:dyDescent="0.25">
      <c r="A4709" s="4">
        <v>9895</v>
      </c>
      <c r="B4709" s="8" t="s">
        <v>23719</v>
      </c>
      <c r="C4709" s="4" t="s">
        <v>18997</v>
      </c>
      <c r="D4709" s="11">
        <f t="shared" si="146"/>
        <v>12.47</v>
      </c>
      <c r="F4709" s="803">
        <v>12.47</v>
      </c>
      <c r="G4709" s="803">
        <v>12.47</v>
      </c>
      <c r="H4709" t="b">
        <f t="shared" si="147"/>
        <v>1</v>
      </c>
    </row>
    <row r="4710" spans="1:8" x14ac:dyDescent="0.25">
      <c r="A4710" s="6">
        <v>9894</v>
      </c>
      <c r="B4710" s="9" t="s">
        <v>23720</v>
      </c>
      <c r="C4710" s="6" t="s">
        <v>18997</v>
      </c>
      <c r="D4710" s="11">
        <f t="shared" si="146"/>
        <v>23.99</v>
      </c>
      <c r="F4710" s="802">
        <v>23.99</v>
      </c>
      <c r="G4710" s="802">
        <v>23.99</v>
      </c>
      <c r="H4710" t="b">
        <f t="shared" si="147"/>
        <v>1</v>
      </c>
    </row>
    <row r="4711" spans="1:8" x14ac:dyDescent="0.25">
      <c r="A4711" s="4">
        <v>9897</v>
      </c>
      <c r="B4711" s="8" t="s">
        <v>23721</v>
      </c>
      <c r="C4711" s="4" t="s">
        <v>18997</v>
      </c>
      <c r="D4711" s="11">
        <f t="shared" si="146"/>
        <v>25.62</v>
      </c>
      <c r="F4711" s="803">
        <v>25.62</v>
      </c>
      <c r="G4711" s="803">
        <v>25.62</v>
      </c>
      <c r="H4711" t="b">
        <f t="shared" si="147"/>
        <v>1</v>
      </c>
    </row>
    <row r="4712" spans="1:8" x14ac:dyDescent="0.25">
      <c r="A4712" s="6">
        <v>9910</v>
      </c>
      <c r="B4712" s="9" t="s">
        <v>23722</v>
      </c>
      <c r="C4712" s="6" t="s">
        <v>18997</v>
      </c>
      <c r="D4712" s="11">
        <f t="shared" si="146"/>
        <v>66.650000000000006</v>
      </c>
      <c r="F4712" s="802">
        <v>66.650000000000006</v>
      </c>
      <c r="G4712" s="802">
        <v>66.650000000000006</v>
      </c>
      <c r="H4712" t="b">
        <f t="shared" si="147"/>
        <v>1</v>
      </c>
    </row>
    <row r="4713" spans="1:8" x14ac:dyDescent="0.25">
      <c r="A4713" s="4">
        <v>9909</v>
      </c>
      <c r="B4713" s="8" t="s">
        <v>23723</v>
      </c>
      <c r="C4713" s="4" t="s">
        <v>18997</v>
      </c>
      <c r="D4713" s="11">
        <f t="shared" si="146"/>
        <v>135.74</v>
      </c>
      <c r="F4713" s="803">
        <v>135.74</v>
      </c>
      <c r="G4713" s="803">
        <v>135.74</v>
      </c>
      <c r="H4713" t="b">
        <f t="shared" si="147"/>
        <v>1</v>
      </c>
    </row>
    <row r="4714" spans="1:8" x14ac:dyDescent="0.25">
      <c r="A4714" s="6">
        <v>9907</v>
      </c>
      <c r="B4714" s="9" t="s">
        <v>23724</v>
      </c>
      <c r="C4714" s="6" t="s">
        <v>18997</v>
      </c>
      <c r="D4714" s="11">
        <f t="shared" si="146"/>
        <v>160.27000000000001</v>
      </c>
      <c r="F4714" s="802">
        <v>160.27000000000001</v>
      </c>
      <c r="G4714" s="802">
        <v>160.27000000000001</v>
      </c>
      <c r="H4714" t="b">
        <f t="shared" si="147"/>
        <v>1</v>
      </c>
    </row>
    <row r="4715" spans="1:8" ht="30" x14ac:dyDescent="0.25">
      <c r="A4715" s="4">
        <v>20973</v>
      </c>
      <c r="B4715" s="8" t="s">
        <v>23725</v>
      </c>
      <c r="C4715" s="4" t="s">
        <v>18997</v>
      </c>
      <c r="D4715" s="11">
        <f t="shared" si="146"/>
        <v>104.11</v>
      </c>
      <c r="F4715" s="803">
        <v>104.11</v>
      </c>
      <c r="G4715" s="803">
        <v>104.11</v>
      </c>
      <c r="H4715" t="b">
        <f t="shared" si="147"/>
        <v>1</v>
      </c>
    </row>
    <row r="4716" spans="1:8" ht="30" x14ac:dyDescent="0.25">
      <c r="A4716" s="6">
        <v>20974</v>
      </c>
      <c r="B4716" s="9" t="s">
        <v>23726</v>
      </c>
      <c r="C4716" s="6" t="s">
        <v>18997</v>
      </c>
      <c r="D4716" s="11">
        <f t="shared" si="146"/>
        <v>148.94999999999999</v>
      </c>
      <c r="F4716" s="802">
        <v>148.94999999999999</v>
      </c>
      <c r="G4716" s="802">
        <v>148.94999999999999</v>
      </c>
      <c r="H4716" t="b">
        <f t="shared" si="147"/>
        <v>1</v>
      </c>
    </row>
    <row r="4717" spans="1:8" x14ac:dyDescent="0.25">
      <c r="A4717" s="4">
        <v>37989</v>
      </c>
      <c r="B4717" s="8" t="s">
        <v>23727</v>
      </c>
      <c r="C4717" s="4" t="s">
        <v>18997</v>
      </c>
      <c r="D4717" s="11">
        <f t="shared" si="146"/>
        <v>12.06</v>
      </c>
      <c r="F4717" s="803">
        <v>12.06</v>
      </c>
      <c r="G4717" s="803">
        <v>12.06</v>
      </c>
      <c r="H4717" t="b">
        <f t="shared" si="147"/>
        <v>1</v>
      </c>
    </row>
    <row r="4718" spans="1:8" x14ac:dyDescent="0.25">
      <c r="A4718" s="6">
        <v>37990</v>
      </c>
      <c r="B4718" s="9" t="s">
        <v>23728</v>
      </c>
      <c r="C4718" s="6" t="s">
        <v>18997</v>
      </c>
      <c r="D4718" s="11">
        <f t="shared" si="146"/>
        <v>13.3</v>
      </c>
      <c r="F4718" s="802">
        <v>13.3</v>
      </c>
      <c r="G4718" s="802">
        <v>13.3</v>
      </c>
      <c r="H4718" t="b">
        <f t="shared" si="147"/>
        <v>1</v>
      </c>
    </row>
    <row r="4719" spans="1:8" x14ac:dyDescent="0.25">
      <c r="A4719" s="4">
        <v>37991</v>
      </c>
      <c r="B4719" s="8" t="s">
        <v>23729</v>
      </c>
      <c r="C4719" s="4" t="s">
        <v>18997</v>
      </c>
      <c r="D4719" s="11">
        <f t="shared" si="146"/>
        <v>17.7</v>
      </c>
      <c r="F4719" s="803">
        <v>17.7</v>
      </c>
      <c r="G4719" s="803">
        <v>17.7</v>
      </c>
      <c r="H4719" t="b">
        <f t="shared" si="147"/>
        <v>1</v>
      </c>
    </row>
    <row r="4720" spans="1:8" x14ac:dyDescent="0.25">
      <c r="A4720" s="6">
        <v>37992</v>
      </c>
      <c r="B4720" s="9" t="s">
        <v>23730</v>
      </c>
      <c r="C4720" s="6" t="s">
        <v>18997</v>
      </c>
      <c r="D4720" s="11">
        <f t="shared" si="146"/>
        <v>27.47</v>
      </c>
      <c r="F4720" s="802">
        <v>27.47</v>
      </c>
      <c r="G4720" s="802">
        <v>27.47</v>
      </c>
      <c r="H4720" t="b">
        <f t="shared" si="147"/>
        <v>1</v>
      </c>
    </row>
    <row r="4721" spans="1:8" x14ac:dyDescent="0.25">
      <c r="A4721" s="4">
        <v>37993</v>
      </c>
      <c r="B4721" s="8" t="s">
        <v>23731</v>
      </c>
      <c r="C4721" s="4" t="s">
        <v>18997</v>
      </c>
      <c r="D4721" s="11">
        <f t="shared" si="146"/>
        <v>41.68</v>
      </c>
      <c r="F4721" s="803">
        <v>41.68</v>
      </c>
      <c r="G4721" s="803">
        <v>41.68</v>
      </c>
      <c r="H4721" t="b">
        <f t="shared" si="147"/>
        <v>1</v>
      </c>
    </row>
    <row r="4722" spans="1:8" x14ac:dyDescent="0.25">
      <c r="A4722" s="6">
        <v>37994</v>
      </c>
      <c r="B4722" s="9" t="s">
        <v>23732</v>
      </c>
      <c r="C4722" s="6" t="s">
        <v>18997</v>
      </c>
      <c r="D4722" s="11">
        <f t="shared" si="146"/>
        <v>99.25</v>
      </c>
      <c r="F4722" s="802">
        <v>99.25</v>
      </c>
      <c r="G4722" s="802">
        <v>99.25</v>
      </c>
      <c r="H4722" t="b">
        <f t="shared" si="147"/>
        <v>1</v>
      </c>
    </row>
    <row r="4723" spans="1:8" x14ac:dyDescent="0.25">
      <c r="A4723" s="4">
        <v>37995</v>
      </c>
      <c r="B4723" s="8" t="s">
        <v>23733</v>
      </c>
      <c r="C4723" s="4" t="s">
        <v>18997</v>
      </c>
      <c r="D4723" s="11">
        <f t="shared" si="146"/>
        <v>129.37</v>
      </c>
      <c r="F4723" s="803">
        <v>129.37</v>
      </c>
      <c r="G4723" s="803">
        <v>129.37</v>
      </c>
      <c r="H4723" t="b">
        <f t="shared" si="147"/>
        <v>1</v>
      </c>
    </row>
    <row r="4724" spans="1:8" x14ac:dyDescent="0.25">
      <c r="A4724" s="6">
        <v>37996</v>
      </c>
      <c r="B4724" s="9" t="s">
        <v>23734</v>
      </c>
      <c r="C4724" s="6" t="s">
        <v>18997</v>
      </c>
      <c r="D4724" s="11">
        <f t="shared" si="146"/>
        <v>197</v>
      </c>
      <c r="F4724" s="802">
        <v>197</v>
      </c>
      <c r="G4724" s="802">
        <v>197</v>
      </c>
      <c r="H4724" t="b">
        <f t="shared" si="147"/>
        <v>1</v>
      </c>
    </row>
    <row r="4725" spans="1:8" x14ac:dyDescent="0.25">
      <c r="A4725" s="4">
        <v>13883</v>
      </c>
      <c r="B4725" s="8" t="s">
        <v>23735</v>
      </c>
      <c r="C4725" s="4" t="s">
        <v>18997</v>
      </c>
      <c r="D4725" s="11">
        <f t="shared" si="146"/>
        <v>172381.7</v>
      </c>
      <c r="F4725" s="803">
        <v>172381.7</v>
      </c>
      <c r="G4725" s="803">
        <v>172381.7</v>
      </c>
      <c r="H4725" t="b">
        <f t="shared" si="147"/>
        <v>1</v>
      </c>
    </row>
    <row r="4726" spans="1:8" x14ac:dyDescent="0.25">
      <c r="A4726" s="6">
        <v>38604</v>
      </c>
      <c r="B4726" s="9" t="s">
        <v>23736</v>
      </c>
      <c r="C4726" s="6" t="s">
        <v>18997</v>
      </c>
      <c r="D4726" s="11">
        <f t="shared" si="146"/>
        <v>214699.12</v>
      </c>
      <c r="F4726" s="802">
        <v>214699.12</v>
      </c>
      <c r="G4726" s="802">
        <v>214699.12</v>
      </c>
      <c r="H4726" t="b">
        <f t="shared" si="147"/>
        <v>1</v>
      </c>
    </row>
    <row r="4727" spans="1:8" ht="30" x14ac:dyDescent="0.25">
      <c r="A4727" s="4">
        <v>10601</v>
      </c>
      <c r="B4727" s="8" t="s">
        <v>23737</v>
      </c>
      <c r="C4727" s="4" t="s">
        <v>18997</v>
      </c>
      <c r="D4727" s="11">
        <f t="shared" si="146"/>
        <v>4176326.08</v>
      </c>
      <c r="F4727" s="803">
        <v>4176326.08</v>
      </c>
      <c r="G4727" s="803">
        <v>4176326.08</v>
      </c>
      <c r="H4727" t="b">
        <f t="shared" si="147"/>
        <v>1</v>
      </c>
    </row>
    <row r="4728" spans="1:8" x14ac:dyDescent="0.25">
      <c r="A4728" s="6">
        <v>44469</v>
      </c>
      <c r="B4728" s="9" t="s">
        <v>23738</v>
      </c>
      <c r="C4728" s="6" t="s">
        <v>18997</v>
      </c>
      <c r="D4728" s="11">
        <f t="shared" si="146"/>
        <v>10996119.18</v>
      </c>
      <c r="F4728" s="802">
        <v>10996119.18</v>
      </c>
      <c r="G4728" s="802">
        <v>10996119.18</v>
      </c>
      <c r="H4728" t="b">
        <f t="shared" si="147"/>
        <v>1</v>
      </c>
    </row>
    <row r="4729" spans="1:8" x14ac:dyDescent="0.25">
      <c r="A4729" s="4">
        <v>13894</v>
      </c>
      <c r="B4729" s="8" t="s">
        <v>23739</v>
      </c>
      <c r="C4729" s="4" t="s">
        <v>18997</v>
      </c>
      <c r="D4729" s="11">
        <f t="shared" si="146"/>
        <v>399604.75</v>
      </c>
      <c r="F4729" s="803">
        <v>399604.75</v>
      </c>
      <c r="G4729" s="803">
        <v>399604.75</v>
      </c>
      <c r="H4729" t="b">
        <f t="shared" si="147"/>
        <v>1</v>
      </c>
    </row>
    <row r="4730" spans="1:8" x14ac:dyDescent="0.25">
      <c r="A4730" s="6">
        <v>13895</v>
      </c>
      <c r="B4730" s="9" t="s">
        <v>23740</v>
      </c>
      <c r="C4730" s="6" t="s">
        <v>18997</v>
      </c>
      <c r="D4730" s="11">
        <f t="shared" si="146"/>
        <v>537335.18000000005</v>
      </c>
      <c r="F4730" s="802">
        <v>537335.18000000005</v>
      </c>
      <c r="G4730" s="802">
        <v>537335.18000000005</v>
      </c>
      <c r="H4730" t="b">
        <f t="shared" si="147"/>
        <v>1</v>
      </c>
    </row>
    <row r="4731" spans="1:8" x14ac:dyDescent="0.25">
      <c r="A4731" s="4">
        <v>13892</v>
      </c>
      <c r="B4731" s="8" t="s">
        <v>23741</v>
      </c>
      <c r="C4731" s="4" t="s">
        <v>18997</v>
      </c>
      <c r="D4731" s="11">
        <f t="shared" si="146"/>
        <v>658491.12</v>
      </c>
      <c r="F4731" s="803">
        <v>658491.12</v>
      </c>
      <c r="G4731" s="803">
        <v>658491.12</v>
      </c>
      <c r="H4731" t="b">
        <f t="shared" si="147"/>
        <v>1</v>
      </c>
    </row>
    <row r="4732" spans="1:8" x14ac:dyDescent="0.25">
      <c r="A4732" s="6">
        <v>9914</v>
      </c>
      <c r="B4732" s="9" t="s">
        <v>23742</v>
      </c>
      <c r="C4732" s="6" t="s">
        <v>18997</v>
      </c>
      <c r="D4732" s="11">
        <f t="shared" si="146"/>
        <v>712400</v>
      </c>
      <c r="F4732" s="802">
        <v>712400</v>
      </c>
      <c r="G4732" s="802">
        <v>712400</v>
      </c>
      <c r="H4732" t="b">
        <f t="shared" si="147"/>
        <v>1</v>
      </c>
    </row>
    <row r="4733" spans="1:8" ht="30" x14ac:dyDescent="0.25">
      <c r="A4733" s="4">
        <v>36485</v>
      </c>
      <c r="B4733" s="8" t="s">
        <v>23743</v>
      </c>
      <c r="C4733" s="4" t="s">
        <v>18997</v>
      </c>
      <c r="D4733" s="11">
        <f t="shared" si="146"/>
        <v>665336.65</v>
      </c>
      <c r="F4733" s="803">
        <v>665336.65</v>
      </c>
      <c r="G4733" s="803">
        <v>665336.65</v>
      </c>
      <c r="H4733" t="b">
        <f t="shared" si="147"/>
        <v>1</v>
      </c>
    </row>
    <row r="4734" spans="1:8" x14ac:dyDescent="0.25">
      <c r="A4734" s="6">
        <v>9912</v>
      </c>
      <c r="B4734" s="9" t="s">
        <v>23744</v>
      </c>
      <c r="C4734" s="6" t="s">
        <v>18997</v>
      </c>
      <c r="D4734" s="11">
        <f t="shared" si="146"/>
        <v>3400000</v>
      </c>
      <c r="F4734" s="802">
        <v>3400000</v>
      </c>
      <c r="G4734" s="802">
        <v>3400000</v>
      </c>
      <c r="H4734" t="b">
        <f t="shared" si="147"/>
        <v>1</v>
      </c>
    </row>
    <row r="4735" spans="1:8" x14ac:dyDescent="0.25">
      <c r="A4735" s="4">
        <v>9921</v>
      </c>
      <c r="B4735" s="8" t="s">
        <v>23745</v>
      </c>
      <c r="C4735" s="4" t="s">
        <v>18997</v>
      </c>
      <c r="D4735" s="11">
        <f t="shared" si="146"/>
        <v>1753880.82</v>
      </c>
      <c r="F4735" s="803">
        <v>1753880.82</v>
      </c>
      <c r="G4735" s="803">
        <v>1753880.82</v>
      </c>
      <c r="H4735" t="b">
        <f t="shared" si="147"/>
        <v>1</v>
      </c>
    </row>
    <row r="4736" spans="1:8" x14ac:dyDescent="0.25">
      <c r="A4736" s="6">
        <v>21112</v>
      </c>
      <c r="B4736" s="9" t="s">
        <v>23746</v>
      </c>
      <c r="C4736" s="6" t="s">
        <v>18997</v>
      </c>
      <c r="D4736" s="11">
        <f t="shared" si="146"/>
        <v>129.07</v>
      </c>
      <c r="F4736" s="802">
        <v>129.07</v>
      </c>
      <c r="G4736" s="802">
        <v>129.07</v>
      </c>
      <c r="H4736" t="b">
        <f t="shared" si="147"/>
        <v>1</v>
      </c>
    </row>
    <row r="4737" spans="1:8" x14ac:dyDescent="0.25">
      <c r="A4737" s="4">
        <v>10228</v>
      </c>
      <c r="B4737" s="8" t="s">
        <v>23747</v>
      </c>
      <c r="C4737" s="4" t="s">
        <v>18997</v>
      </c>
      <c r="D4737" s="11">
        <f t="shared" si="146"/>
        <v>149.94999999999999</v>
      </c>
      <c r="F4737" s="803">
        <v>149.94999999999999</v>
      </c>
      <c r="G4737" s="803">
        <v>149.94999999999999</v>
      </c>
      <c r="H4737" t="b">
        <f t="shared" si="147"/>
        <v>1</v>
      </c>
    </row>
    <row r="4738" spans="1:8" x14ac:dyDescent="0.25">
      <c r="A4738" s="6">
        <v>11781</v>
      </c>
      <c r="B4738" s="9" t="s">
        <v>23748</v>
      </c>
      <c r="C4738" s="6" t="s">
        <v>18997</v>
      </c>
      <c r="D4738" s="11">
        <f t="shared" si="146"/>
        <v>121.47</v>
      </c>
      <c r="F4738" s="802">
        <v>121.47</v>
      </c>
      <c r="G4738" s="802">
        <v>121.47</v>
      </c>
      <c r="H4738" t="b">
        <f t="shared" si="147"/>
        <v>1</v>
      </c>
    </row>
    <row r="4739" spans="1:8" x14ac:dyDescent="0.25">
      <c r="A4739" s="4">
        <v>37588</v>
      </c>
      <c r="B4739" s="8" t="s">
        <v>23749</v>
      </c>
      <c r="C4739" s="4" t="s">
        <v>18997</v>
      </c>
      <c r="D4739" s="11">
        <f t="shared" ref="D4739:D4802" si="148">IF($J$2=$F$1,F4739,G4739)</f>
        <v>57.5</v>
      </c>
      <c r="F4739" s="803">
        <v>57.5</v>
      </c>
      <c r="G4739" s="803">
        <v>57.5</v>
      </c>
      <c r="H4739" t="b">
        <f t="shared" ref="H4739:H4802" si="149">F4739=G4739</f>
        <v>1</v>
      </c>
    </row>
    <row r="4740" spans="1:8" x14ac:dyDescent="0.25">
      <c r="A4740" s="6">
        <v>11746</v>
      </c>
      <c r="B4740" s="9" t="s">
        <v>23750</v>
      </c>
      <c r="C4740" s="6" t="s">
        <v>18997</v>
      </c>
      <c r="D4740" s="11">
        <f t="shared" si="148"/>
        <v>60.35</v>
      </c>
      <c r="F4740" s="802">
        <v>60.35</v>
      </c>
      <c r="G4740" s="802">
        <v>60.35</v>
      </c>
      <c r="H4740" t="b">
        <f t="shared" si="149"/>
        <v>1</v>
      </c>
    </row>
    <row r="4741" spans="1:8" x14ac:dyDescent="0.25">
      <c r="A4741" s="4">
        <v>11751</v>
      </c>
      <c r="B4741" s="8" t="s">
        <v>23751</v>
      </c>
      <c r="C4741" s="4" t="s">
        <v>18997</v>
      </c>
      <c r="D4741" s="11">
        <f t="shared" si="148"/>
        <v>108.4</v>
      </c>
      <c r="F4741" s="803">
        <v>108.4</v>
      </c>
      <c r="G4741" s="803">
        <v>108.4</v>
      </c>
      <c r="H4741" t="b">
        <f t="shared" si="149"/>
        <v>1</v>
      </c>
    </row>
    <row r="4742" spans="1:8" x14ac:dyDescent="0.25">
      <c r="A4742" s="6">
        <v>11750</v>
      </c>
      <c r="B4742" s="9" t="s">
        <v>23752</v>
      </c>
      <c r="C4742" s="6" t="s">
        <v>18997</v>
      </c>
      <c r="D4742" s="11">
        <f t="shared" si="148"/>
        <v>89.96</v>
      </c>
      <c r="F4742" s="802">
        <v>89.96</v>
      </c>
      <c r="G4742" s="802">
        <v>89.96</v>
      </c>
      <c r="H4742" t="b">
        <f t="shared" si="149"/>
        <v>1</v>
      </c>
    </row>
    <row r="4743" spans="1:8" x14ac:dyDescent="0.25">
      <c r="A4743" s="4">
        <v>11748</v>
      </c>
      <c r="B4743" s="8" t="s">
        <v>23753</v>
      </c>
      <c r="C4743" s="4" t="s">
        <v>18997</v>
      </c>
      <c r="D4743" s="11">
        <f t="shared" si="148"/>
        <v>38.729999999999997</v>
      </c>
      <c r="F4743" s="803">
        <v>38.729999999999997</v>
      </c>
      <c r="G4743" s="803">
        <v>38.729999999999997</v>
      </c>
      <c r="H4743" t="b">
        <f t="shared" si="149"/>
        <v>1</v>
      </c>
    </row>
    <row r="4744" spans="1:8" x14ac:dyDescent="0.25">
      <c r="A4744" s="6">
        <v>11747</v>
      </c>
      <c r="B4744" s="9" t="s">
        <v>23754</v>
      </c>
      <c r="C4744" s="6" t="s">
        <v>18997</v>
      </c>
      <c r="D4744" s="11">
        <f t="shared" si="148"/>
        <v>167.16</v>
      </c>
      <c r="F4744" s="802">
        <v>167.16</v>
      </c>
      <c r="G4744" s="802">
        <v>167.16</v>
      </c>
      <c r="H4744" t="b">
        <f t="shared" si="149"/>
        <v>1</v>
      </c>
    </row>
    <row r="4745" spans="1:8" x14ac:dyDescent="0.25">
      <c r="A4745" s="4">
        <v>11749</v>
      </c>
      <c r="B4745" s="8" t="s">
        <v>23755</v>
      </c>
      <c r="C4745" s="4" t="s">
        <v>18997</v>
      </c>
      <c r="D4745" s="11">
        <f t="shared" si="148"/>
        <v>44.71</v>
      </c>
      <c r="F4745" s="803">
        <v>44.71</v>
      </c>
      <c r="G4745" s="803">
        <v>44.71</v>
      </c>
      <c r="H4745" t="b">
        <f t="shared" si="149"/>
        <v>1</v>
      </c>
    </row>
    <row r="4746" spans="1:8" x14ac:dyDescent="0.25">
      <c r="A4746" s="6">
        <v>10236</v>
      </c>
      <c r="B4746" s="9" t="s">
        <v>23756</v>
      </c>
      <c r="C4746" s="6" t="s">
        <v>18997</v>
      </c>
      <c r="D4746" s="11">
        <f t="shared" si="148"/>
        <v>132.34</v>
      </c>
      <c r="F4746" s="802">
        <v>132.34</v>
      </c>
      <c r="G4746" s="802">
        <v>132.34</v>
      </c>
      <c r="H4746" t="b">
        <f t="shared" si="149"/>
        <v>1</v>
      </c>
    </row>
    <row r="4747" spans="1:8" x14ac:dyDescent="0.25">
      <c r="A4747" s="4">
        <v>10233</v>
      </c>
      <c r="B4747" s="8" t="s">
        <v>23757</v>
      </c>
      <c r="C4747" s="4" t="s">
        <v>18997</v>
      </c>
      <c r="D4747" s="11">
        <f t="shared" si="148"/>
        <v>124.01</v>
      </c>
      <c r="F4747" s="803">
        <v>124.01</v>
      </c>
      <c r="G4747" s="803">
        <v>124.01</v>
      </c>
      <c r="H4747" t="b">
        <f t="shared" si="149"/>
        <v>1</v>
      </c>
    </row>
    <row r="4748" spans="1:8" x14ac:dyDescent="0.25">
      <c r="A4748" s="6">
        <v>10234</v>
      </c>
      <c r="B4748" s="9" t="s">
        <v>23758</v>
      </c>
      <c r="C4748" s="6" t="s">
        <v>18997</v>
      </c>
      <c r="D4748" s="11">
        <f t="shared" si="148"/>
        <v>78.12</v>
      </c>
      <c r="F4748" s="802">
        <v>78.12</v>
      </c>
      <c r="G4748" s="802">
        <v>78.12</v>
      </c>
      <c r="H4748" t="b">
        <f t="shared" si="149"/>
        <v>1</v>
      </c>
    </row>
    <row r="4749" spans="1:8" x14ac:dyDescent="0.25">
      <c r="A4749" s="4">
        <v>10231</v>
      </c>
      <c r="B4749" s="8" t="s">
        <v>23759</v>
      </c>
      <c r="C4749" s="4" t="s">
        <v>18997</v>
      </c>
      <c r="D4749" s="11">
        <f t="shared" si="148"/>
        <v>358.24</v>
      </c>
      <c r="F4749" s="803">
        <v>358.24</v>
      </c>
      <c r="G4749" s="803">
        <v>358.24</v>
      </c>
      <c r="H4749" t="b">
        <f t="shared" si="149"/>
        <v>1</v>
      </c>
    </row>
    <row r="4750" spans="1:8" x14ac:dyDescent="0.25">
      <c r="A4750" s="6">
        <v>10232</v>
      </c>
      <c r="B4750" s="9" t="s">
        <v>23760</v>
      </c>
      <c r="C4750" s="6" t="s">
        <v>18997</v>
      </c>
      <c r="D4750" s="11">
        <f t="shared" si="148"/>
        <v>200.46</v>
      </c>
      <c r="F4750" s="802">
        <v>200.46</v>
      </c>
      <c r="G4750" s="802">
        <v>200.46</v>
      </c>
      <c r="H4750" t="b">
        <f t="shared" si="149"/>
        <v>1</v>
      </c>
    </row>
    <row r="4751" spans="1:8" x14ac:dyDescent="0.25">
      <c r="A4751" s="4">
        <v>10229</v>
      </c>
      <c r="B4751" s="8" t="s">
        <v>23761</v>
      </c>
      <c r="C4751" s="4" t="s">
        <v>18997</v>
      </c>
      <c r="D4751" s="11">
        <f t="shared" si="148"/>
        <v>70.650000000000006</v>
      </c>
      <c r="F4751" s="803">
        <v>70.650000000000006</v>
      </c>
      <c r="G4751" s="803">
        <v>70.650000000000006</v>
      </c>
      <c r="H4751" t="b">
        <f t="shared" si="149"/>
        <v>1</v>
      </c>
    </row>
    <row r="4752" spans="1:8" x14ac:dyDescent="0.25">
      <c r="A4752" s="6">
        <v>10235</v>
      </c>
      <c r="B4752" s="9" t="s">
        <v>23762</v>
      </c>
      <c r="C4752" s="6" t="s">
        <v>18997</v>
      </c>
      <c r="D4752" s="11">
        <f t="shared" si="148"/>
        <v>491.1</v>
      </c>
      <c r="F4752" s="802">
        <v>491.1</v>
      </c>
      <c r="G4752" s="802">
        <v>491.1</v>
      </c>
      <c r="H4752" t="b">
        <f t="shared" si="149"/>
        <v>1</v>
      </c>
    </row>
    <row r="4753" spans="1:8" x14ac:dyDescent="0.25">
      <c r="A4753" s="4">
        <v>10230</v>
      </c>
      <c r="B4753" s="8" t="s">
        <v>23763</v>
      </c>
      <c r="C4753" s="4" t="s">
        <v>18997</v>
      </c>
      <c r="D4753" s="11">
        <f t="shared" si="148"/>
        <v>864.29</v>
      </c>
      <c r="F4753" s="803">
        <v>864.29</v>
      </c>
      <c r="G4753" s="803">
        <v>864.29</v>
      </c>
      <c r="H4753" t="b">
        <f t="shared" si="149"/>
        <v>1</v>
      </c>
    </row>
    <row r="4754" spans="1:8" x14ac:dyDescent="0.25">
      <c r="A4754" s="6">
        <v>10409</v>
      </c>
      <c r="B4754" s="9" t="s">
        <v>23764</v>
      </c>
      <c r="C4754" s="6" t="s">
        <v>18997</v>
      </c>
      <c r="D4754" s="11">
        <f t="shared" si="148"/>
        <v>256.77</v>
      </c>
      <c r="F4754" s="802">
        <v>256.77</v>
      </c>
      <c r="G4754" s="802">
        <v>256.77</v>
      </c>
      <c r="H4754" t="b">
        <f t="shared" si="149"/>
        <v>1</v>
      </c>
    </row>
    <row r="4755" spans="1:8" x14ac:dyDescent="0.25">
      <c r="A4755" s="4">
        <v>10411</v>
      </c>
      <c r="B4755" s="8" t="s">
        <v>23765</v>
      </c>
      <c r="C4755" s="4" t="s">
        <v>18997</v>
      </c>
      <c r="D4755" s="11">
        <f t="shared" si="148"/>
        <v>229.76</v>
      </c>
      <c r="F4755" s="803">
        <v>229.76</v>
      </c>
      <c r="G4755" s="803">
        <v>229.76</v>
      </c>
      <c r="H4755" t="b">
        <f t="shared" si="149"/>
        <v>1</v>
      </c>
    </row>
    <row r="4756" spans="1:8" x14ac:dyDescent="0.25">
      <c r="A4756" s="6">
        <v>10404</v>
      </c>
      <c r="B4756" s="9" t="s">
        <v>23766</v>
      </c>
      <c r="C4756" s="6" t="s">
        <v>18997</v>
      </c>
      <c r="D4756" s="11">
        <f t="shared" si="148"/>
        <v>93.18</v>
      </c>
      <c r="F4756" s="802">
        <v>93.18</v>
      </c>
      <c r="G4756" s="802">
        <v>93.18</v>
      </c>
      <c r="H4756" t="b">
        <f t="shared" si="149"/>
        <v>1</v>
      </c>
    </row>
    <row r="4757" spans="1:8" x14ac:dyDescent="0.25">
      <c r="A4757" s="4">
        <v>10410</v>
      </c>
      <c r="B4757" s="8" t="s">
        <v>23767</v>
      </c>
      <c r="C4757" s="4" t="s">
        <v>18997</v>
      </c>
      <c r="D4757" s="11">
        <f t="shared" si="148"/>
        <v>153.47999999999999</v>
      </c>
      <c r="F4757" s="803">
        <v>153.47999999999999</v>
      </c>
      <c r="G4757" s="803">
        <v>153.47999999999999</v>
      </c>
      <c r="H4757" t="b">
        <f t="shared" si="149"/>
        <v>1</v>
      </c>
    </row>
    <row r="4758" spans="1:8" x14ac:dyDescent="0.25">
      <c r="A4758" s="6">
        <v>10405</v>
      </c>
      <c r="B4758" s="9" t="s">
        <v>23768</v>
      </c>
      <c r="C4758" s="6" t="s">
        <v>18997</v>
      </c>
      <c r="D4758" s="11">
        <f t="shared" si="148"/>
        <v>514.44000000000005</v>
      </c>
      <c r="F4758" s="802">
        <v>514.44000000000005</v>
      </c>
      <c r="G4758" s="802">
        <v>514.44000000000005</v>
      </c>
      <c r="H4758" t="b">
        <f t="shared" si="149"/>
        <v>1</v>
      </c>
    </row>
    <row r="4759" spans="1:8" x14ac:dyDescent="0.25">
      <c r="A4759" s="4">
        <v>10408</v>
      </c>
      <c r="B4759" s="8" t="s">
        <v>23769</v>
      </c>
      <c r="C4759" s="4" t="s">
        <v>18997</v>
      </c>
      <c r="D4759" s="11">
        <f t="shared" si="148"/>
        <v>359.74</v>
      </c>
      <c r="F4759" s="803">
        <v>359.74</v>
      </c>
      <c r="G4759" s="803">
        <v>359.74</v>
      </c>
      <c r="H4759" t="b">
        <f t="shared" si="149"/>
        <v>1</v>
      </c>
    </row>
    <row r="4760" spans="1:8" x14ac:dyDescent="0.25">
      <c r="A4760" s="6">
        <v>10412</v>
      </c>
      <c r="B4760" s="9" t="s">
        <v>23770</v>
      </c>
      <c r="C4760" s="6" t="s">
        <v>18997</v>
      </c>
      <c r="D4760" s="11">
        <f t="shared" si="148"/>
        <v>112.92</v>
      </c>
      <c r="F4760" s="802">
        <v>112.92</v>
      </c>
      <c r="G4760" s="802">
        <v>112.92</v>
      </c>
      <c r="H4760" t="b">
        <f t="shared" si="149"/>
        <v>1</v>
      </c>
    </row>
    <row r="4761" spans="1:8" x14ac:dyDescent="0.25">
      <c r="A4761" s="4">
        <v>10406</v>
      </c>
      <c r="B4761" s="8" t="s">
        <v>23771</v>
      </c>
      <c r="C4761" s="4" t="s">
        <v>18997</v>
      </c>
      <c r="D4761" s="11">
        <f t="shared" si="148"/>
        <v>710.55</v>
      </c>
      <c r="F4761" s="803">
        <v>710.55</v>
      </c>
      <c r="G4761" s="803">
        <v>710.55</v>
      </c>
      <c r="H4761" t="b">
        <f t="shared" si="149"/>
        <v>1</v>
      </c>
    </row>
    <row r="4762" spans="1:8" x14ac:dyDescent="0.25">
      <c r="A4762" s="6">
        <v>10407</v>
      </c>
      <c r="B4762" s="9" t="s">
        <v>23772</v>
      </c>
      <c r="C4762" s="6" t="s">
        <v>18997</v>
      </c>
      <c r="D4762" s="11">
        <f t="shared" si="148"/>
        <v>1102.07</v>
      </c>
      <c r="F4762" s="802">
        <v>1102.07</v>
      </c>
      <c r="G4762" s="802">
        <v>1102.07</v>
      </c>
      <c r="H4762" t="b">
        <f t="shared" si="149"/>
        <v>1</v>
      </c>
    </row>
    <row r="4763" spans="1:8" x14ac:dyDescent="0.25">
      <c r="A4763" s="4">
        <v>10416</v>
      </c>
      <c r="B4763" s="8" t="s">
        <v>23773</v>
      </c>
      <c r="C4763" s="4" t="s">
        <v>18997</v>
      </c>
      <c r="D4763" s="11">
        <f t="shared" si="148"/>
        <v>136.69999999999999</v>
      </c>
      <c r="F4763" s="803">
        <v>136.69999999999999</v>
      </c>
      <c r="G4763" s="803">
        <v>136.69999999999999</v>
      </c>
      <c r="H4763" t="b">
        <f t="shared" si="149"/>
        <v>1</v>
      </c>
    </row>
    <row r="4764" spans="1:8" x14ac:dyDescent="0.25">
      <c r="A4764" s="6">
        <v>10419</v>
      </c>
      <c r="B4764" s="9" t="s">
        <v>23774</v>
      </c>
      <c r="C4764" s="6" t="s">
        <v>18997</v>
      </c>
      <c r="D4764" s="11">
        <f t="shared" si="148"/>
        <v>118.65</v>
      </c>
      <c r="F4764" s="802">
        <v>118.65</v>
      </c>
      <c r="G4764" s="802">
        <v>118.65</v>
      </c>
      <c r="H4764" t="b">
        <f t="shared" si="149"/>
        <v>1</v>
      </c>
    </row>
    <row r="4765" spans="1:8" x14ac:dyDescent="0.25">
      <c r="A4765" s="4">
        <v>21092</v>
      </c>
      <c r="B4765" s="8" t="s">
        <v>23775</v>
      </c>
      <c r="C4765" s="4" t="s">
        <v>18997</v>
      </c>
      <c r="D4765" s="11">
        <f t="shared" si="148"/>
        <v>67.83</v>
      </c>
      <c r="F4765" s="803">
        <v>67.83</v>
      </c>
      <c r="G4765" s="803">
        <v>67.83</v>
      </c>
      <c r="H4765" t="b">
        <f t="shared" si="149"/>
        <v>1</v>
      </c>
    </row>
    <row r="4766" spans="1:8" x14ac:dyDescent="0.25">
      <c r="A4766" s="6">
        <v>10418</v>
      </c>
      <c r="B4766" s="9" t="s">
        <v>23776</v>
      </c>
      <c r="C4766" s="6" t="s">
        <v>18997</v>
      </c>
      <c r="D4766" s="11">
        <f t="shared" si="148"/>
        <v>79.09</v>
      </c>
      <c r="F4766" s="802">
        <v>79.09</v>
      </c>
      <c r="G4766" s="802">
        <v>79.09</v>
      </c>
      <c r="H4766" t="b">
        <f t="shared" si="149"/>
        <v>1</v>
      </c>
    </row>
    <row r="4767" spans="1:8" x14ac:dyDescent="0.25">
      <c r="A4767" s="4">
        <v>12657</v>
      </c>
      <c r="B4767" s="8" t="s">
        <v>23777</v>
      </c>
      <c r="C4767" s="4" t="s">
        <v>18997</v>
      </c>
      <c r="D4767" s="11">
        <f t="shared" si="148"/>
        <v>319.16000000000003</v>
      </c>
      <c r="F4767" s="803">
        <v>319.16000000000003</v>
      </c>
      <c r="G4767" s="803">
        <v>319.16000000000003</v>
      </c>
      <c r="H4767" t="b">
        <f t="shared" si="149"/>
        <v>1</v>
      </c>
    </row>
    <row r="4768" spans="1:8" x14ac:dyDescent="0.25">
      <c r="A4768" s="6">
        <v>10417</v>
      </c>
      <c r="B4768" s="9" t="s">
        <v>23778</v>
      </c>
      <c r="C4768" s="6" t="s">
        <v>18997</v>
      </c>
      <c r="D4768" s="11">
        <f t="shared" si="148"/>
        <v>199.17</v>
      </c>
      <c r="F4768" s="802">
        <v>199.17</v>
      </c>
      <c r="G4768" s="802">
        <v>199.17</v>
      </c>
      <c r="H4768" t="b">
        <f t="shared" si="149"/>
        <v>1</v>
      </c>
    </row>
    <row r="4769" spans="1:8" x14ac:dyDescent="0.25">
      <c r="A4769" s="4">
        <v>10413</v>
      </c>
      <c r="B4769" s="8" t="s">
        <v>23779</v>
      </c>
      <c r="C4769" s="4" t="s">
        <v>18997</v>
      </c>
      <c r="D4769" s="11">
        <f t="shared" si="148"/>
        <v>72.39</v>
      </c>
      <c r="F4769" s="803">
        <v>72.39</v>
      </c>
      <c r="G4769" s="803">
        <v>72.39</v>
      </c>
      <c r="H4769" t="b">
        <f t="shared" si="149"/>
        <v>1</v>
      </c>
    </row>
    <row r="4770" spans="1:8" x14ac:dyDescent="0.25">
      <c r="A4770" s="6">
        <v>10414</v>
      </c>
      <c r="B4770" s="9" t="s">
        <v>23780</v>
      </c>
      <c r="C4770" s="6" t="s">
        <v>18997</v>
      </c>
      <c r="D4770" s="11">
        <f t="shared" si="148"/>
        <v>435.84</v>
      </c>
      <c r="F4770" s="802">
        <v>435.84</v>
      </c>
      <c r="G4770" s="802">
        <v>435.84</v>
      </c>
      <c r="H4770" t="b">
        <f t="shared" si="149"/>
        <v>1</v>
      </c>
    </row>
    <row r="4771" spans="1:8" x14ac:dyDescent="0.25">
      <c r="A4771" s="4">
        <v>10415</v>
      </c>
      <c r="B4771" s="8" t="s">
        <v>23781</v>
      </c>
      <c r="C4771" s="4" t="s">
        <v>18997</v>
      </c>
      <c r="D4771" s="11">
        <f t="shared" si="148"/>
        <v>756.42</v>
      </c>
      <c r="F4771" s="803">
        <v>756.42</v>
      </c>
      <c r="G4771" s="803">
        <v>756.42</v>
      </c>
      <c r="H4771" t="b">
        <f t="shared" si="149"/>
        <v>1</v>
      </c>
    </row>
    <row r="4772" spans="1:8" x14ac:dyDescent="0.25">
      <c r="A4772" s="6">
        <v>38643</v>
      </c>
      <c r="B4772" s="9" t="s">
        <v>23782</v>
      </c>
      <c r="C4772" s="6" t="s">
        <v>18997</v>
      </c>
      <c r="D4772" s="11">
        <f t="shared" si="148"/>
        <v>45.7</v>
      </c>
      <c r="F4772" s="802">
        <v>45.7</v>
      </c>
      <c r="G4772" s="802">
        <v>45.7</v>
      </c>
      <c r="H4772" t="b">
        <f t="shared" si="149"/>
        <v>1</v>
      </c>
    </row>
    <row r="4773" spans="1:8" x14ac:dyDescent="0.25">
      <c r="A4773" s="4">
        <v>6157</v>
      </c>
      <c r="B4773" s="8" t="s">
        <v>23783</v>
      </c>
      <c r="C4773" s="4" t="s">
        <v>18997</v>
      </c>
      <c r="D4773" s="11">
        <f t="shared" si="148"/>
        <v>62.43</v>
      </c>
      <c r="F4773" s="803">
        <v>62.43</v>
      </c>
      <c r="G4773" s="803">
        <v>62.43</v>
      </c>
      <c r="H4773" t="b">
        <f t="shared" si="149"/>
        <v>1</v>
      </c>
    </row>
    <row r="4774" spans="1:8" x14ac:dyDescent="0.25">
      <c r="A4774" s="6">
        <v>6158</v>
      </c>
      <c r="B4774" s="9" t="s">
        <v>23784</v>
      </c>
      <c r="C4774" s="6" t="s">
        <v>18997</v>
      </c>
      <c r="D4774" s="11">
        <f t="shared" si="148"/>
        <v>9.82</v>
      </c>
      <c r="F4774" s="802">
        <v>9.82</v>
      </c>
      <c r="G4774" s="802">
        <v>9.82</v>
      </c>
      <c r="H4774" t="b">
        <f t="shared" si="149"/>
        <v>1</v>
      </c>
    </row>
    <row r="4775" spans="1:8" x14ac:dyDescent="0.25">
      <c r="A4775" s="4">
        <v>6153</v>
      </c>
      <c r="B4775" s="8" t="s">
        <v>23785</v>
      </c>
      <c r="C4775" s="4" t="s">
        <v>18997</v>
      </c>
      <c r="D4775" s="11">
        <f t="shared" si="148"/>
        <v>6.76</v>
      </c>
      <c r="F4775" s="803">
        <v>6.76</v>
      </c>
      <c r="G4775" s="803">
        <v>6.76</v>
      </c>
      <c r="H4775" t="b">
        <f t="shared" si="149"/>
        <v>1</v>
      </c>
    </row>
    <row r="4776" spans="1:8" x14ac:dyDescent="0.25">
      <c r="A4776" s="6">
        <v>6156</v>
      </c>
      <c r="B4776" s="9" t="s">
        <v>23786</v>
      </c>
      <c r="C4776" s="6" t="s">
        <v>18997</v>
      </c>
      <c r="D4776" s="11">
        <f t="shared" si="148"/>
        <v>8.43</v>
      </c>
      <c r="F4776" s="802">
        <v>8.43</v>
      </c>
      <c r="G4776" s="802">
        <v>8.43</v>
      </c>
      <c r="H4776" t="b">
        <f t="shared" si="149"/>
        <v>1</v>
      </c>
    </row>
    <row r="4777" spans="1:8" x14ac:dyDescent="0.25">
      <c r="A4777" s="4">
        <v>6154</v>
      </c>
      <c r="B4777" s="8" t="s">
        <v>23787</v>
      </c>
      <c r="C4777" s="4" t="s">
        <v>18997</v>
      </c>
      <c r="D4777" s="11">
        <f t="shared" si="148"/>
        <v>12.02</v>
      </c>
      <c r="F4777" s="803">
        <v>12.02</v>
      </c>
      <c r="G4777" s="803">
        <v>12.02</v>
      </c>
      <c r="H4777" t="b">
        <f t="shared" si="149"/>
        <v>1</v>
      </c>
    </row>
    <row r="4778" spans="1:8" x14ac:dyDescent="0.25">
      <c r="A4778" s="6">
        <v>6155</v>
      </c>
      <c r="B4778" s="9" t="s">
        <v>23788</v>
      </c>
      <c r="C4778" s="6" t="s">
        <v>18997</v>
      </c>
      <c r="D4778" s="11">
        <f t="shared" si="148"/>
        <v>27.66</v>
      </c>
      <c r="F4778" s="802">
        <v>27.66</v>
      </c>
      <c r="G4778" s="802">
        <v>27.66</v>
      </c>
      <c r="H4778" t="b">
        <f t="shared" si="149"/>
        <v>1</v>
      </c>
    </row>
    <row r="4779" spans="1:8" x14ac:dyDescent="0.25">
      <c r="A4779" s="4">
        <v>43595</v>
      </c>
      <c r="B4779" s="8" t="s">
        <v>23789</v>
      </c>
      <c r="C4779" s="4" t="s">
        <v>18997</v>
      </c>
      <c r="D4779" s="11">
        <f t="shared" si="148"/>
        <v>21.33</v>
      </c>
      <c r="F4779" s="803">
        <v>21.33</v>
      </c>
      <c r="G4779" s="803">
        <v>21.33</v>
      </c>
      <c r="H4779" t="b">
        <f t="shared" si="149"/>
        <v>1</v>
      </c>
    </row>
    <row r="4780" spans="1:8" x14ac:dyDescent="0.25">
      <c r="A4780" s="6">
        <v>43596</v>
      </c>
      <c r="B4780" s="9" t="s">
        <v>23790</v>
      </c>
      <c r="C4780" s="6" t="s">
        <v>18997</v>
      </c>
      <c r="D4780" s="11">
        <f t="shared" si="148"/>
        <v>24.65</v>
      </c>
      <c r="F4780" s="802">
        <v>24.65</v>
      </c>
      <c r="G4780" s="802">
        <v>24.65</v>
      </c>
      <c r="H4780" t="b">
        <f t="shared" si="149"/>
        <v>1</v>
      </c>
    </row>
    <row r="4781" spans="1:8" x14ac:dyDescent="0.25">
      <c r="A4781" s="4">
        <v>38108</v>
      </c>
      <c r="B4781" s="8" t="s">
        <v>23791</v>
      </c>
      <c r="C4781" s="4" t="s">
        <v>18997</v>
      </c>
      <c r="D4781" s="11">
        <f t="shared" si="148"/>
        <v>44.06</v>
      </c>
      <c r="F4781" s="803">
        <v>44.06</v>
      </c>
      <c r="G4781" s="803">
        <v>44.06</v>
      </c>
      <c r="H4781" t="b">
        <f t="shared" si="149"/>
        <v>1</v>
      </c>
    </row>
    <row r="4782" spans="1:8" ht="30" x14ac:dyDescent="0.25">
      <c r="A4782" s="6">
        <v>38087</v>
      </c>
      <c r="B4782" s="9" t="s">
        <v>23792</v>
      </c>
      <c r="C4782" s="6" t="s">
        <v>18997</v>
      </c>
      <c r="D4782" s="11">
        <f t="shared" si="148"/>
        <v>56.67</v>
      </c>
      <c r="F4782" s="802">
        <v>56.67</v>
      </c>
      <c r="G4782" s="802">
        <v>56.67</v>
      </c>
      <c r="H4782" t="b">
        <f t="shared" si="149"/>
        <v>1</v>
      </c>
    </row>
    <row r="4783" spans="1:8" x14ac:dyDescent="0.25">
      <c r="A4783" s="4">
        <v>38109</v>
      </c>
      <c r="B4783" s="8" t="s">
        <v>23793</v>
      </c>
      <c r="C4783" s="4" t="s">
        <v>18997</v>
      </c>
      <c r="D4783" s="11">
        <f t="shared" si="148"/>
        <v>70.41</v>
      </c>
      <c r="F4783" s="803">
        <v>70.41</v>
      </c>
      <c r="G4783" s="803">
        <v>70.41</v>
      </c>
      <c r="H4783" t="b">
        <f t="shared" si="149"/>
        <v>1</v>
      </c>
    </row>
    <row r="4784" spans="1:8" ht="30" x14ac:dyDescent="0.25">
      <c r="A4784" s="6">
        <v>38088</v>
      </c>
      <c r="B4784" s="9" t="s">
        <v>23794</v>
      </c>
      <c r="C4784" s="6" t="s">
        <v>18997</v>
      </c>
      <c r="D4784" s="11">
        <f t="shared" si="148"/>
        <v>74.040000000000006</v>
      </c>
      <c r="F4784" s="802">
        <v>74.040000000000006</v>
      </c>
      <c r="G4784" s="802">
        <v>74.040000000000006</v>
      </c>
      <c r="H4784" t="b">
        <f t="shared" si="149"/>
        <v>1</v>
      </c>
    </row>
    <row r="4785" spans="1:8" x14ac:dyDescent="0.25">
      <c r="A4785" s="4">
        <v>38110</v>
      </c>
      <c r="B4785" s="8" t="s">
        <v>23795</v>
      </c>
      <c r="C4785" s="4" t="s">
        <v>18997</v>
      </c>
      <c r="D4785" s="11">
        <f t="shared" si="148"/>
        <v>27.09</v>
      </c>
      <c r="F4785" s="803">
        <v>27.09</v>
      </c>
      <c r="G4785" s="803">
        <v>27.09</v>
      </c>
      <c r="H4785" t="b">
        <f t="shared" si="149"/>
        <v>1</v>
      </c>
    </row>
    <row r="4786" spans="1:8" ht="30" x14ac:dyDescent="0.25">
      <c r="A4786" s="6">
        <v>38089</v>
      </c>
      <c r="B4786" s="9" t="s">
        <v>23796</v>
      </c>
      <c r="C4786" s="6" t="s">
        <v>18997</v>
      </c>
      <c r="D4786" s="11">
        <f t="shared" si="148"/>
        <v>47.2</v>
      </c>
      <c r="F4786" s="802">
        <v>47.2</v>
      </c>
      <c r="G4786" s="802">
        <v>47.2</v>
      </c>
      <c r="H4786" t="b">
        <f t="shared" si="149"/>
        <v>1</v>
      </c>
    </row>
    <row r="4787" spans="1:8" x14ac:dyDescent="0.25">
      <c r="A4787" s="4">
        <v>38111</v>
      </c>
      <c r="B4787" s="8" t="s">
        <v>23797</v>
      </c>
      <c r="C4787" s="4" t="s">
        <v>18997</v>
      </c>
      <c r="D4787" s="11">
        <f t="shared" si="148"/>
        <v>30.29</v>
      </c>
      <c r="F4787" s="803">
        <v>30.29</v>
      </c>
      <c r="G4787" s="803">
        <v>30.29</v>
      </c>
      <c r="H4787" t="b">
        <f t="shared" si="149"/>
        <v>1</v>
      </c>
    </row>
    <row r="4788" spans="1:8" ht="30" x14ac:dyDescent="0.25">
      <c r="A4788" s="6">
        <v>38090</v>
      </c>
      <c r="B4788" s="9" t="s">
        <v>23798</v>
      </c>
      <c r="C4788" s="6" t="s">
        <v>18997</v>
      </c>
      <c r="D4788" s="11">
        <f t="shared" si="148"/>
        <v>48.78</v>
      </c>
      <c r="F4788" s="802">
        <v>48.78</v>
      </c>
      <c r="G4788" s="802">
        <v>48.78</v>
      </c>
      <c r="H4788" t="b">
        <f t="shared" si="149"/>
        <v>1</v>
      </c>
    </row>
    <row r="4789" spans="1:8" x14ac:dyDescent="0.25">
      <c r="A4789" s="4">
        <v>13726</v>
      </c>
      <c r="B4789" s="8" t="s">
        <v>23799</v>
      </c>
      <c r="C4789" s="4" t="s">
        <v>18997</v>
      </c>
      <c r="D4789" s="11">
        <f t="shared" si="148"/>
        <v>66249.990000000005</v>
      </c>
      <c r="F4789" s="803">
        <v>66249.990000000005</v>
      </c>
      <c r="G4789" s="803">
        <v>66249.990000000005</v>
      </c>
      <c r="H4789" t="b">
        <f t="shared" si="149"/>
        <v>1</v>
      </c>
    </row>
    <row r="4790" spans="1:8" x14ac:dyDescent="0.25">
      <c r="A4790" s="6">
        <v>38400</v>
      </c>
      <c r="B4790" s="9" t="s">
        <v>23800</v>
      </c>
      <c r="C4790" s="6" t="s">
        <v>18997</v>
      </c>
      <c r="D4790" s="11">
        <f t="shared" si="148"/>
        <v>32.07</v>
      </c>
      <c r="F4790" s="802">
        <v>32.07</v>
      </c>
      <c r="G4790" s="802">
        <v>32.07</v>
      </c>
      <c r="H4790" t="b">
        <f t="shared" si="149"/>
        <v>1</v>
      </c>
    </row>
    <row r="4791" spans="1:8" x14ac:dyDescent="0.25">
      <c r="A4791" s="4">
        <v>12627</v>
      </c>
      <c r="B4791" s="8" t="s">
        <v>23801</v>
      </c>
      <c r="C4791" s="4" t="s">
        <v>18997</v>
      </c>
      <c r="D4791" s="11">
        <f t="shared" si="148"/>
        <v>1.1399999999999999</v>
      </c>
      <c r="F4791" s="803">
        <v>1.1399999999999999</v>
      </c>
      <c r="G4791" s="803">
        <v>1.1399999999999999</v>
      </c>
      <c r="H4791" t="b">
        <f t="shared" si="149"/>
        <v>1</v>
      </c>
    </row>
    <row r="4792" spans="1:8" x14ac:dyDescent="0.25">
      <c r="A4792" s="6">
        <v>39996</v>
      </c>
      <c r="B4792" s="9" t="s">
        <v>23802</v>
      </c>
      <c r="C4792" s="6" t="s">
        <v>1349</v>
      </c>
      <c r="D4792" s="11">
        <f t="shared" si="148"/>
        <v>3.01</v>
      </c>
      <c r="F4792" s="802">
        <v>3.01</v>
      </c>
      <c r="G4792" s="802">
        <v>3.01</v>
      </c>
      <c r="H4792" t="b">
        <f t="shared" si="149"/>
        <v>1</v>
      </c>
    </row>
    <row r="4793" spans="1:8" x14ac:dyDescent="0.25">
      <c r="A4793" s="4">
        <v>10478</v>
      </c>
      <c r="B4793" s="8" t="s">
        <v>23803</v>
      </c>
      <c r="C4793" s="4" t="s">
        <v>19046</v>
      </c>
      <c r="D4793" s="11">
        <f t="shared" si="148"/>
        <v>36.119999999999997</v>
      </c>
      <c r="F4793" s="803">
        <v>36.119999999999997</v>
      </c>
      <c r="G4793" s="803">
        <v>36.119999999999997</v>
      </c>
      <c r="H4793" t="b">
        <f t="shared" si="149"/>
        <v>1</v>
      </c>
    </row>
    <row r="4794" spans="1:8" x14ac:dyDescent="0.25">
      <c r="A4794" s="6">
        <v>10481</v>
      </c>
      <c r="B4794" s="9" t="s">
        <v>23804</v>
      </c>
      <c r="C4794" s="6" t="s">
        <v>19046</v>
      </c>
      <c r="D4794" s="11">
        <f t="shared" si="148"/>
        <v>32.119999999999997</v>
      </c>
      <c r="F4794" s="802">
        <v>32.119999999999997</v>
      </c>
      <c r="G4794" s="802">
        <v>32.119999999999997</v>
      </c>
      <c r="H4794" t="b">
        <f t="shared" si="149"/>
        <v>1</v>
      </c>
    </row>
    <row r="4795" spans="1:8" x14ac:dyDescent="0.25">
      <c r="A4795" s="4">
        <v>10475</v>
      </c>
      <c r="B4795" s="8" t="s">
        <v>23805</v>
      </c>
      <c r="C4795" s="4" t="s">
        <v>19046</v>
      </c>
      <c r="D4795" s="11">
        <f t="shared" si="148"/>
        <v>31.08</v>
      </c>
      <c r="F4795" s="803">
        <v>31.08</v>
      </c>
      <c r="G4795" s="803">
        <v>31.08</v>
      </c>
      <c r="H4795" t="b">
        <f t="shared" si="149"/>
        <v>1</v>
      </c>
    </row>
    <row r="4796" spans="1:8" x14ac:dyDescent="0.25">
      <c r="A4796" s="6">
        <v>4030</v>
      </c>
      <c r="B4796" s="9" t="s">
        <v>23806</v>
      </c>
      <c r="C4796" s="6" t="s">
        <v>19398</v>
      </c>
      <c r="D4796" s="11">
        <f t="shared" si="148"/>
        <v>8.06</v>
      </c>
      <c r="F4796" s="802">
        <v>8.06</v>
      </c>
      <c r="G4796" s="802">
        <v>8.06</v>
      </c>
      <c r="H4796" t="b">
        <f t="shared" si="149"/>
        <v>1</v>
      </c>
    </row>
    <row r="4797" spans="1:8" x14ac:dyDescent="0.25">
      <c r="A4797" s="4">
        <v>4031</v>
      </c>
      <c r="B4797" s="8" t="s">
        <v>23807</v>
      </c>
      <c r="C4797" s="4" t="s">
        <v>19398</v>
      </c>
      <c r="D4797" s="11">
        <f t="shared" si="148"/>
        <v>37.909999999999997</v>
      </c>
      <c r="F4797" s="803">
        <v>37.909999999999997</v>
      </c>
      <c r="G4797" s="803">
        <v>37.909999999999997</v>
      </c>
      <c r="H4797" t="b">
        <f t="shared" si="149"/>
        <v>1</v>
      </c>
    </row>
    <row r="4798" spans="1:8" x14ac:dyDescent="0.25">
      <c r="A4798" s="6">
        <v>39399</v>
      </c>
      <c r="B4798" s="9" t="s">
        <v>23808</v>
      </c>
      <c r="C4798" s="6" t="s">
        <v>18997</v>
      </c>
      <c r="D4798" s="11">
        <f t="shared" si="148"/>
        <v>1360.93</v>
      </c>
      <c r="F4798" s="802">
        <v>1360.93</v>
      </c>
      <c r="G4798" s="802">
        <v>1360.93</v>
      </c>
      <c r="H4798" t="b">
        <f t="shared" si="149"/>
        <v>1</v>
      </c>
    </row>
    <row r="4799" spans="1:8" x14ac:dyDescent="0.25">
      <c r="A4799" s="4">
        <v>39400</v>
      </c>
      <c r="B4799" s="8" t="s">
        <v>23809</v>
      </c>
      <c r="C4799" s="4" t="s">
        <v>18997</v>
      </c>
      <c r="D4799" s="11">
        <f t="shared" si="148"/>
        <v>1479.28</v>
      </c>
      <c r="F4799" s="803">
        <v>1479.28</v>
      </c>
      <c r="G4799" s="803">
        <v>1479.28</v>
      </c>
      <c r="H4799" t="b">
        <f t="shared" si="149"/>
        <v>1</v>
      </c>
    </row>
    <row r="4800" spans="1:8" x14ac:dyDescent="0.25">
      <c r="A4800" s="6">
        <v>39401</v>
      </c>
      <c r="B4800" s="9" t="s">
        <v>23810</v>
      </c>
      <c r="C4800" s="6" t="s">
        <v>18997</v>
      </c>
      <c r="D4800" s="11">
        <f t="shared" si="148"/>
        <v>1659.39</v>
      </c>
      <c r="F4800" s="802">
        <v>1659.39</v>
      </c>
      <c r="G4800" s="802">
        <v>1659.39</v>
      </c>
      <c r="H4800" t="b">
        <f t="shared" si="149"/>
        <v>1</v>
      </c>
    </row>
    <row r="4801" spans="1:8" x14ac:dyDescent="0.25">
      <c r="A4801" s="4">
        <v>11652</v>
      </c>
      <c r="B4801" s="8" t="s">
        <v>23811</v>
      </c>
      <c r="C4801" s="4" t="s">
        <v>18997</v>
      </c>
      <c r="D4801" s="11">
        <f t="shared" si="148"/>
        <v>3570</v>
      </c>
      <c r="F4801" s="803">
        <v>3570</v>
      </c>
      <c r="G4801" s="803">
        <v>3570</v>
      </c>
      <c r="H4801" t="b">
        <f t="shared" si="149"/>
        <v>1</v>
      </c>
    </row>
    <row r="4802" spans="1:8" x14ac:dyDescent="0.25">
      <c r="A4802" s="6">
        <v>13896</v>
      </c>
      <c r="B4802" s="9" t="s">
        <v>23812</v>
      </c>
      <c r="C4802" s="6" t="s">
        <v>18997</v>
      </c>
      <c r="D4802" s="11">
        <f t="shared" si="148"/>
        <v>3202.6</v>
      </c>
      <c r="F4802" s="802">
        <v>3202.6</v>
      </c>
      <c r="G4802" s="802">
        <v>3202.6</v>
      </c>
      <c r="H4802" t="b">
        <f t="shared" si="149"/>
        <v>1</v>
      </c>
    </row>
    <row r="4803" spans="1:8" x14ac:dyDescent="0.25">
      <c r="A4803" s="4">
        <v>13475</v>
      </c>
      <c r="B4803" s="8" t="s">
        <v>23813</v>
      </c>
      <c r="C4803" s="4" t="s">
        <v>18997</v>
      </c>
      <c r="D4803" s="11">
        <f t="shared" ref="D4803:D4848" si="150">IF($J$2=$F$1,F4803,G4803)</f>
        <v>3901.15</v>
      </c>
      <c r="F4803" s="803">
        <v>3901.15</v>
      </c>
      <c r="G4803" s="803">
        <v>3901.15</v>
      </c>
      <c r="H4803" t="b">
        <f t="shared" ref="H4803:H4848" si="151">F4803=G4803</f>
        <v>1</v>
      </c>
    </row>
    <row r="4804" spans="1:8" x14ac:dyDescent="0.25">
      <c r="A4804" s="6">
        <v>44491</v>
      </c>
      <c r="B4804" s="9" t="s">
        <v>23814</v>
      </c>
      <c r="C4804" s="6" t="s">
        <v>18997</v>
      </c>
      <c r="D4804" s="11">
        <f t="shared" si="150"/>
        <v>3803375.37</v>
      </c>
      <c r="F4804" s="802">
        <v>3803375.37</v>
      </c>
      <c r="G4804" s="802">
        <v>3803375.37</v>
      </c>
      <c r="H4804" t="b">
        <f t="shared" si="151"/>
        <v>1</v>
      </c>
    </row>
    <row r="4805" spans="1:8" x14ac:dyDescent="0.25">
      <c r="A4805" s="4">
        <v>44470</v>
      </c>
      <c r="B4805" s="8" t="s">
        <v>23815</v>
      </c>
      <c r="C4805" s="4" t="s">
        <v>18997</v>
      </c>
      <c r="D4805" s="11">
        <f t="shared" si="150"/>
        <v>1601176.89</v>
      </c>
      <c r="F4805" s="803">
        <v>1601176.89</v>
      </c>
      <c r="G4805" s="803">
        <v>1601176.89</v>
      </c>
      <c r="H4805" t="b">
        <f t="shared" si="151"/>
        <v>1</v>
      </c>
    </row>
    <row r="4806" spans="1:8" x14ac:dyDescent="0.25">
      <c r="A4806" s="6">
        <v>13476</v>
      </c>
      <c r="B4806" s="9" t="s">
        <v>23816</v>
      </c>
      <c r="C4806" s="6" t="s">
        <v>18997</v>
      </c>
      <c r="D4806" s="11">
        <f t="shared" si="150"/>
        <v>1612779.73</v>
      </c>
      <c r="F4806" s="802">
        <v>1612779.73</v>
      </c>
      <c r="G4806" s="802">
        <v>1612779.73</v>
      </c>
      <c r="H4806" t="b">
        <f t="shared" si="151"/>
        <v>1</v>
      </c>
    </row>
    <row r="4807" spans="1:8" x14ac:dyDescent="0.25">
      <c r="A4807" s="4">
        <v>10488</v>
      </c>
      <c r="B4807" s="8" t="s">
        <v>23817</v>
      </c>
      <c r="C4807" s="4" t="s">
        <v>18997</v>
      </c>
      <c r="D4807" s="11">
        <f t="shared" si="150"/>
        <v>1953900</v>
      </c>
      <c r="F4807" s="803">
        <v>1953900</v>
      </c>
      <c r="G4807" s="803">
        <v>1953900</v>
      </c>
      <c r="H4807" t="b">
        <f t="shared" si="151"/>
        <v>1</v>
      </c>
    </row>
    <row r="4808" spans="1:8" ht="30" x14ac:dyDescent="0.25">
      <c r="A4808" s="6">
        <v>13606</v>
      </c>
      <c r="B4808" s="9" t="s">
        <v>23818</v>
      </c>
      <c r="C4808" s="6" t="s">
        <v>18997</v>
      </c>
      <c r="D4808" s="11">
        <f t="shared" si="150"/>
        <v>1731127.45</v>
      </c>
      <c r="F4808" s="802">
        <v>1731127.45</v>
      </c>
      <c r="G4808" s="802">
        <v>1731127.45</v>
      </c>
      <c r="H4808" t="b">
        <f t="shared" si="151"/>
        <v>1</v>
      </c>
    </row>
    <row r="4809" spans="1:8" x14ac:dyDescent="0.25">
      <c r="A4809" s="4">
        <v>10489</v>
      </c>
      <c r="B4809" s="8" t="s">
        <v>23819</v>
      </c>
      <c r="C4809" s="4" t="s">
        <v>19143</v>
      </c>
      <c r="D4809" s="11">
        <f t="shared" si="150"/>
        <v>17.059999999999999</v>
      </c>
      <c r="F4809" s="803">
        <v>14.82</v>
      </c>
      <c r="G4809" s="803">
        <v>17.059999999999999</v>
      </c>
      <c r="H4809" t="b">
        <f t="shared" si="151"/>
        <v>0</v>
      </c>
    </row>
    <row r="4810" spans="1:8" x14ac:dyDescent="0.25">
      <c r="A4810" s="6">
        <v>41073</v>
      </c>
      <c r="B4810" s="9" t="s">
        <v>23820</v>
      </c>
      <c r="C4810" s="6" t="s">
        <v>19145</v>
      </c>
      <c r="D4810" s="11">
        <f t="shared" si="150"/>
        <v>3002.73</v>
      </c>
      <c r="F4810" s="802">
        <v>2604.2399999999998</v>
      </c>
      <c r="G4810" s="802">
        <v>3002.73</v>
      </c>
      <c r="H4810" t="b">
        <f t="shared" si="151"/>
        <v>0</v>
      </c>
    </row>
    <row r="4811" spans="1:8" x14ac:dyDescent="0.25">
      <c r="A4811" s="4">
        <v>34391</v>
      </c>
      <c r="B4811" s="8" t="s">
        <v>23821</v>
      </c>
      <c r="C4811" s="4" t="s">
        <v>19398</v>
      </c>
      <c r="D4811" s="11">
        <f t="shared" si="150"/>
        <v>789.93</v>
      </c>
      <c r="F4811" s="803">
        <v>789.93</v>
      </c>
      <c r="G4811" s="803">
        <v>789.93</v>
      </c>
      <c r="H4811" t="b">
        <f t="shared" si="151"/>
        <v>1</v>
      </c>
    </row>
    <row r="4812" spans="1:8" x14ac:dyDescent="0.25">
      <c r="A4812" s="6">
        <v>10496</v>
      </c>
      <c r="B4812" s="9" t="s">
        <v>23822</v>
      </c>
      <c r="C4812" s="6" t="s">
        <v>19398</v>
      </c>
      <c r="D4812" s="11">
        <f t="shared" si="150"/>
        <v>687.5</v>
      </c>
      <c r="F4812" s="802">
        <v>687.5</v>
      </c>
      <c r="G4812" s="802">
        <v>687.5</v>
      </c>
      <c r="H4812" t="b">
        <f t="shared" si="151"/>
        <v>1</v>
      </c>
    </row>
    <row r="4813" spans="1:8" x14ac:dyDescent="0.25">
      <c r="A4813" s="4">
        <v>10497</v>
      </c>
      <c r="B4813" s="8" t="s">
        <v>23823</v>
      </c>
      <c r="C4813" s="4" t="s">
        <v>19398</v>
      </c>
      <c r="D4813" s="11">
        <f t="shared" si="150"/>
        <v>1787.49</v>
      </c>
      <c r="F4813" s="803">
        <v>1787.49</v>
      </c>
      <c r="G4813" s="803">
        <v>1787.49</v>
      </c>
      <c r="H4813" t="b">
        <f t="shared" si="151"/>
        <v>1</v>
      </c>
    </row>
    <row r="4814" spans="1:8" x14ac:dyDescent="0.25">
      <c r="A4814" s="6">
        <v>10504</v>
      </c>
      <c r="B4814" s="9" t="s">
        <v>23824</v>
      </c>
      <c r="C4814" s="6" t="s">
        <v>19398</v>
      </c>
      <c r="D4814" s="11">
        <f t="shared" si="150"/>
        <v>2090</v>
      </c>
      <c r="F4814" s="802">
        <v>2090</v>
      </c>
      <c r="G4814" s="802">
        <v>2090</v>
      </c>
      <c r="H4814" t="b">
        <f t="shared" si="151"/>
        <v>1</v>
      </c>
    </row>
    <row r="4815" spans="1:8" x14ac:dyDescent="0.25">
      <c r="A4815" s="4">
        <v>34390</v>
      </c>
      <c r="B4815" s="8" t="s">
        <v>23825</v>
      </c>
      <c r="C4815" s="4" t="s">
        <v>19398</v>
      </c>
      <c r="D4815" s="11">
        <f t="shared" si="150"/>
        <v>615.99</v>
      </c>
      <c r="F4815" s="803">
        <v>615.99</v>
      </c>
      <c r="G4815" s="803">
        <v>615.99</v>
      </c>
      <c r="H4815" t="b">
        <f t="shared" si="151"/>
        <v>1</v>
      </c>
    </row>
    <row r="4816" spans="1:8" x14ac:dyDescent="0.25">
      <c r="A4816" s="6">
        <v>34389</v>
      </c>
      <c r="B4816" s="9" t="s">
        <v>23826</v>
      </c>
      <c r="C4816" s="6" t="s">
        <v>19398</v>
      </c>
      <c r="D4816" s="11">
        <f t="shared" si="150"/>
        <v>192.5</v>
      </c>
      <c r="F4816" s="802">
        <v>192.5</v>
      </c>
      <c r="G4816" s="802">
        <v>192.5</v>
      </c>
      <c r="H4816" t="b">
        <f t="shared" si="151"/>
        <v>1</v>
      </c>
    </row>
    <row r="4817" spans="1:8" x14ac:dyDescent="0.25">
      <c r="A4817" s="4">
        <v>34388</v>
      </c>
      <c r="B4817" s="8" t="s">
        <v>23827</v>
      </c>
      <c r="C4817" s="4" t="s">
        <v>19398</v>
      </c>
      <c r="D4817" s="11">
        <f t="shared" si="150"/>
        <v>273.58999999999997</v>
      </c>
      <c r="F4817" s="803">
        <v>273.58999999999997</v>
      </c>
      <c r="G4817" s="803">
        <v>273.58999999999997</v>
      </c>
      <c r="H4817" t="b">
        <f t="shared" si="151"/>
        <v>1</v>
      </c>
    </row>
    <row r="4818" spans="1:8" x14ac:dyDescent="0.25">
      <c r="A4818" s="6">
        <v>34387</v>
      </c>
      <c r="B4818" s="9" t="s">
        <v>23828</v>
      </c>
      <c r="C4818" s="6" t="s">
        <v>19398</v>
      </c>
      <c r="D4818" s="11">
        <f t="shared" si="150"/>
        <v>444.12</v>
      </c>
      <c r="F4818" s="802">
        <v>444.12</v>
      </c>
      <c r="G4818" s="802">
        <v>444.12</v>
      </c>
      <c r="H4818" t="b">
        <f t="shared" si="151"/>
        <v>1</v>
      </c>
    </row>
    <row r="4819" spans="1:8" x14ac:dyDescent="0.25">
      <c r="A4819" s="4">
        <v>11188</v>
      </c>
      <c r="B4819" s="8" t="s">
        <v>23829</v>
      </c>
      <c r="C4819" s="4" t="s">
        <v>19398</v>
      </c>
      <c r="D4819" s="11">
        <f t="shared" si="150"/>
        <v>219.99</v>
      </c>
      <c r="F4819" s="803">
        <v>219.99</v>
      </c>
      <c r="G4819" s="803">
        <v>219.99</v>
      </c>
      <c r="H4819" t="b">
        <f t="shared" si="151"/>
        <v>1</v>
      </c>
    </row>
    <row r="4820" spans="1:8" x14ac:dyDescent="0.25">
      <c r="A4820" s="6">
        <v>11189</v>
      </c>
      <c r="B4820" s="9" t="s">
        <v>23830</v>
      </c>
      <c r="C4820" s="6" t="s">
        <v>19398</v>
      </c>
      <c r="D4820" s="11">
        <f t="shared" si="150"/>
        <v>330</v>
      </c>
      <c r="F4820" s="802">
        <v>330</v>
      </c>
      <c r="G4820" s="802">
        <v>330</v>
      </c>
      <c r="H4820" t="b">
        <f t="shared" si="151"/>
        <v>1</v>
      </c>
    </row>
    <row r="4821" spans="1:8" x14ac:dyDescent="0.25">
      <c r="A4821" s="4">
        <v>21107</v>
      </c>
      <c r="B4821" s="8" t="s">
        <v>23831</v>
      </c>
      <c r="C4821" s="4" t="s">
        <v>19398</v>
      </c>
      <c r="D4821" s="11">
        <f t="shared" si="150"/>
        <v>237.48</v>
      </c>
      <c r="F4821" s="803">
        <v>237.48</v>
      </c>
      <c r="G4821" s="803">
        <v>237.48</v>
      </c>
      <c r="H4821" t="b">
        <f t="shared" si="151"/>
        <v>1</v>
      </c>
    </row>
    <row r="4822" spans="1:8" x14ac:dyDescent="0.25">
      <c r="A4822" s="6">
        <v>34386</v>
      </c>
      <c r="B4822" s="9" t="s">
        <v>23832</v>
      </c>
      <c r="C4822" s="6" t="s">
        <v>19398</v>
      </c>
      <c r="D4822" s="11">
        <f t="shared" si="150"/>
        <v>412.5</v>
      </c>
      <c r="F4822" s="802">
        <v>412.5</v>
      </c>
      <c r="G4822" s="802">
        <v>412.5</v>
      </c>
      <c r="H4822" t="b">
        <f t="shared" si="151"/>
        <v>1</v>
      </c>
    </row>
    <row r="4823" spans="1:8" x14ac:dyDescent="0.25">
      <c r="A4823" s="4">
        <v>10490</v>
      </c>
      <c r="B4823" s="8" t="s">
        <v>23833</v>
      </c>
      <c r="C4823" s="4" t="s">
        <v>19398</v>
      </c>
      <c r="D4823" s="11">
        <f t="shared" si="150"/>
        <v>144.37</v>
      </c>
      <c r="F4823" s="803">
        <v>144.37</v>
      </c>
      <c r="G4823" s="803">
        <v>144.37</v>
      </c>
      <c r="H4823" t="b">
        <f t="shared" si="151"/>
        <v>1</v>
      </c>
    </row>
    <row r="4824" spans="1:8" x14ac:dyDescent="0.25">
      <c r="A4824" s="6">
        <v>10492</v>
      </c>
      <c r="B4824" s="9" t="s">
        <v>23834</v>
      </c>
      <c r="C4824" s="6" t="s">
        <v>19398</v>
      </c>
      <c r="D4824" s="11">
        <f t="shared" si="150"/>
        <v>165</v>
      </c>
      <c r="F4824" s="802">
        <v>165</v>
      </c>
      <c r="G4824" s="802">
        <v>165</v>
      </c>
      <c r="H4824" t="b">
        <f t="shared" si="151"/>
        <v>1</v>
      </c>
    </row>
    <row r="4825" spans="1:8" x14ac:dyDescent="0.25">
      <c r="A4825" s="4">
        <v>10493</v>
      </c>
      <c r="B4825" s="8" t="s">
        <v>23835</v>
      </c>
      <c r="C4825" s="4" t="s">
        <v>19398</v>
      </c>
      <c r="D4825" s="11">
        <f t="shared" si="150"/>
        <v>192.5</v>
      </c>
      <c r="F4825" s="803">
        <v>192.5</v>
      </c>
      <c r="G4825" s="803">
        <v>192.5</v>
      </c>
      <c r="H4825" t="b">
        <f t="shared" si="151"/>
        <v>1</v>
      </c>
    </row>
    <row r="4826" spans="1:8" x14ac:dyDescent="0.25">
      <c r="A4826" s="6">
        <v>10491</v>
      </c>
      <c r="B4826" s="9" t="s">
        <v>23836</v>
      </c>
      <c r="C4826" s="6" t="s">
        <v>19398</v>
      </c>
      <c r="D4826" s="11">
        <f t="shared" si="150"/>
        <v>233.75</v>
      </c>
      <c r="F4826" s="802">
        <v>233.75</v>
      </c>
      <c r="G4826" s="802">
        <v>233.75</v>
      </c>
      <c r="H4826" t="b">
        <f t="shared" si="151"/>
        <v>1</v>
      </c>
    </row>
    <row r="4827" spans="1:8" x14ac:dyDescent="0.25">
      <c r="A4827" s="4">
        <v>34385</v>
      </c>
      <c r="B4827" s="8" t="s">
        <v>23837</v>
      </c>
      <c r="C4827" s="4" t="s">
        <v>19398</v>
      </c>
      <c r="D4827" s="11">
        <f t="shared" si="150"/>
        <v>341</v>
      </c>
      <c r="F4827" s="803">
        <v>341</v>
      </c>
      <c r="G4827" s="803">
        <v>341</v>
      </c>
      <c r="H4827" t="b">
        <f t="shared" si="151"/>
        <v>1</v>
      </c>
    </row>
    <row r="4828" spans="1:8" x14ac:dyDescent="0.25">
      <c r="A4828" s="6">
        <v>10499</v>
      </c>
      <c r="B4828" s="9" t="s">
        <v>23838</v>
      </c>
      <c r="C4828" s="6" t="s">
        <v>19398</v>
      </c>
      <c r="D4828" s="11">
        <f t="shared" si="150"/>
        <v>137.49</v>
      </c>
      <c r="F4828" s="802">
        <v>137.49</v>
      </c>
      <c r="G4828" s="802">
        <v>137.49</v>
      </c>
      <c r="H4828" t="b">
        <f t="shared" si="151"/>
        <v>1</v>
      </c>
    </row>
    <row r="4829" spans="1:8" x14ac:dyDescent="0.25">
      <c r="A4829" s="4">
        <v>34384</v>
      </c>
      <c r="B4829" s="8" t="s">
        <v>23839</v>
      </c>
      <c r="C4829" s="4" t="s">
        <v>19398</v>
      </c>
      <c r="D4829" s="11">
        <f t="shared" si="150"/>
        <v>412.5</v>
      </c>
      <c r="F4829" s="803">
        <v>412.5</v>
      </c>
      <c r="G4829" s="803">
        <v>412.5</v>
      </c>
      <c r="H4829" t="b">
        <f t="shared" si="151"/>
        <v>1</v>
      </c>
    </row>
    <row r="4830" spans="1:8" x14ac:dyDescent="0.25">
      <c r="A4830" s="6">
        <v>11185</v>
      </c>
      <c r="B4830" s="9" t="s">
        <v>23840</v>
      </c>
      <c r="C4830" s="6" t="s">
        <v>19398</v>
      </c>
      <c r="D4830" s="11">
        <f t="shared" si="150"/>
        <v>426.24</v>
      </c>
      <c r="F4830" s="802">
        <v>426.24</v>
      </c>
      <c r="G4830" s="802">
        <v>426.24</v>
      </c>
      <c r="H4830" t="b">
        <f t="shared" si="151"/>
        <v>1</v>
      </c>
    </row>
    <row r="4831" spans="1:8" x14ac:dyDescent="0.25">
      <c r="A4831" s="4">
        <v>10507</v>
      </c>
      <c r="B4831" s="8" t="s">
        <v>23841</v>
      </c>
      <c r="C4831" s="4" t="s">
        <v>19398</v>
      </c>
      <c r="D4831" s="11">
        <f t="shared" si="150"/>
        <v>462.27</v>
      </c>
      <c r="F4831" s="803">
        <v>462.27</v>
      </c>
      <c r="G4831" s="803">
        <v>462.27</v>
      </c>
      <c r="H4831" t="b">
        <f t="shared" si="151"/>
        <v>1</v>
      </c>
    </row>
    <row r="4832" spans="1:8" x14ac:dyDescent="0.25">
      <c r="A4832" s="6">
        <v>10505</v>
      </c>
      <c r="B4832" s="9" t="s">
        <v>23842</v>
      </c>
      <c r="C4832" s="6" t="s">
        <v>19398</v>
      </c>
      <c r="D4832" s="11">
        <f t="shared" si="150"/>
        <v>272.77</v>
      </c>
      <c r="F4832" s="802">
        <v>272.77</v>
      </c>
      <c r="G4832" s="802">
        <v>272.77</v>
      </c>
      <c r="H4832" t="b">
        <f t="shared" si="151"/>
        <v>1</v>
      </c>
    </row>
    <row r="4833" spans="1:8" x14ac:dyDescent="0.25">
      <c r="A4833" s="4">
        <v>10506</v>
      </c>
      <c r="B4833" s="8" t="s">
        <v>23843</v>
      </c>
      <c r="C4833" s="4" t="s">
        <v>19398</v>
      </c>
      <c r="D4833" s="11">
        <f t="shared" si="150"/>
        <v>356.08</v>
      </c>
      <c r="F4833" s="803">
        <v>356.08</v>
      </c>
      <c r="G4833" s="803">
        <v>356.08</v>
      </c>
      <c r="H4833" t="b">
        <f t="shared" si="151"/>
        <v>1</v>
      </c>
    </row>
    <row r="4834" spans="1:8" x14ac:dyDescent="0.25">
      <c r="A4834" s="6">
        <v>5031</v>
      </c>
      <c r="B4834" s="9" t="s">
        <v>23844</v>
      </c>
      <c r="C4834" s="6" t="s">
        <v>19398</v>
      </c>
      <c r="D4834" s="11">
        <f t="shared" si="150"/>
        <v>500</v>
      </c>
      <c r="F4834" s="802">
        <v>500</v>
      </c>
      <c r="G4834" s="802">
        <v>500</v>
      </c>
      <c r="H4834" t="b">
        <f t="shared" si="151"/>
        <v>1</v>
      </c>
    </row>
    <row r="4835" spans="1:8" x14ac:dyDescent="0.25">
      <c r="A4835" s="4">
        <v>10502</v>
      </c>
      <c r="B4835" s="8" t="s">
        <v>23845</v>
      </c>
      <c r="C4835" s="4" t="s">
        <v>19398</v>
      </c>
      <c r="D4835" s="11">
        <f t="shared" si="150"/>
        <v>582.62</v>
      </c>
      <c r="F4835" s="803">
        <v>582.62</v>
      </c>
      <c r="G4835" s="803">
        <v>582.62</v>
      </c>
      <c r="H4835" t="b">
        <f t="shared" si="151"/>
        <v>1</v>
      </c>
    </row>
    <row r="4836" spans="1:8" x14ac:dyDescent="0.25">
      <c r="A4836" s="6">
        <v>10501</v>
      </c>
      <c r="B4836" s="9" t="s">
        <v>23846</v>
      </c>
      <c r="C4836" s="6" t="s">
        <v>19398</v>
      </c>
      <c r="D4836" s="11">
        <f t="shared" si="150"/>
        <v>329.16</v>
      </c>
      <c r="F4836" s="802">
        <v>329.16</v>
      </c>
      <c r="G4836" s="802">
        <v>329.16</v>
      </c>
      <c r="H4836" t="b">
        <f t="shared" si="151"/>
        <v>1</v>
      </c>
    </row>
    <row r="4837" spans="1:8" x14ac:dyDescent="0.25">
      <c r="A4837" s="4">
        <v>10503</v>
      </c>
      <c r="B4837" s="8" t="s">
        <v>23847</v>
      </c>
      <c r="C4837" s="4" t="s">
        <v>19398</v>
      </c>
      <c r="D4837" s="11">
        <f t="shared" si="150"/>
        <v>444.7</v>
      </c>
      <c r="F4837" s="803">
        <v>444.7</v>
      </c>
      <c r="G4837" s="803">
        <v>444.7</v>
      </c>
      <c r="H4837" t="b">
        <f t="shared" si="151"/>
        <v>1</v>
      </c>
    </row>
    <row r="4838" spans="1:8" x14ac:dyDescent="0.25">
      <c r="A4838" s="6">
        <v>4500</v>
      </c>
      <c r="B4838" s="9" t="s">
        <v>23848</v>
      </c>
      <c r="C4838" s="6" t="s">
        <v>1349</v>
      </c>
      <c r="D4838" s="11">
        <f t="shared" si="150"/>
        <v>21.59</v>
      </c>
      <c r="F4838" s="802">
        <v>21.59</v>
      </c>
      <c r="G4838" s="802">
        <v>21.59</v>
      </c>
      <c r="H4838" t="b">
        <f t="shared" si="151"/>
        <v>1</v>
      </c>
    </row>
    <row r="4839" spans="1:8" x14ac:dyDescent="0.25">
      <c r="A4839" s="4">
        <v>4448</v>
      </c>
      <c r="B4839" s="8" t="s">
        <v>23849</v>
      </c>
      <c r="C4839" s="4" t="s">
        <v>1349</v>
      </c>
      <c r="D4839" s="11">
        <f t="shared" si="150"/>
        <v>29.66</v>
      </c>
      <c r="F4839" s="803">
        <v>29.66</v>
      </c>
      <c r="G4839" s="803">
        <v>29.66</v>
      </c>
      <c r="H4839" t="b">
        <f t="shared" si="151"/>
        <v>1</v>
      </c>
    </row>
    <row r="4840" spans="1:8" x14ac:dyDescent="0.25">
      <c r="A4840" s="6">
        <v>20213</v>
      </c>
      <c r="B4840" s="9" t="s">
        <v>23850</v>
      </c>
      <c r="C4840" s="6" t="s">
        <v>1349</v>
      </c>
      <c r="D4840" s="11">
        <f t="shared" si="150"/>
        <v>22.71</v>
      </c>
      <c r="F4840" s="802">
        <v>22.71</v>
      </c>
      <c r="G4840" s="802">
        <v>22.71</v>
      </c>
      <c r="H4840" t="b">
        <f t="shared" si="151"/>
        <v>1</v>
      </c>
    </row>
    <row r="4841" spans="1:8" x14ac:dyDescent="0.25">
      <c r="A4841" s="4">
        <v>20211</v>
      </c>
      <c r="B4841" s="8" t="s">
        <v>23851</v>
      </c>
      <c r="C4841" s="4" t="s">
        <v>1349</v>
      </c>
      <c r="D4841" s="11">
        <f t="shared" si="150"/>
        <v>30.07</v>
      </c>
      <c r="F4841" s="803">
        <v>30.07</v>
      </c>
      <c r="G4841" s="803">
        <v>30.07</v>
      </c>
      <c r="H4841" t="b">
        <f t="shared" si="151"/>
        <v>1</v>
      </c>
    </row>
    <row r="4842" spans="1:8" x14ac:dyDescent="0.25">
      <c r="A4842" s="6">
        <v>40270</v>
      </c>
      <c r="B4842" s="9" t="s">
        <v>23852</v>
      </c>
      <c r="C4842" s="6" t="s">
        <v>1349</v>
      </c>
      <c r="D4842" s="11">
        <f t="shared" si="150"/>
        <v>126.05</v>
      </c>
      <c r="F4842" s="802">
        <v>126.05</v>
      </c>
      <c r="G4842" s="802">
        <v>126.05</v>
      </c>
      <c r="H4842" t="b">
        <f t="shared" si="151"/>
        <v>1</v>
      </c>
    </row>
    <row r="4843" spans="1:8" x14ac:dyDescent="0.25">
      <c r="A4843" s="4">
        <v>4425</v>
      </c>
      <c r="B4843" s="8" t="s">
        <v>23853</v>
      </c>
      <c r="C4843" s="4" t="s">
        <v>1349</v>
      </c>
      <c r="D4843" s="11">
        <f t="shared" si="150"/>
        <v>24.85</v>
      </c>
      <c r="F4843" s="803">
        <v>24.85</v>
      </c>
      <c r="G4843" s="803">
        <v>24.85</v>
      </c>
      <c r="H4843" t="b">
        <f t="shared" si="151"/>
        <v>1</v>
      </c>
    </row>
    <row r="4844" spans="1:8" x14ac:dyDescent="0.25">
      <c r="A4844" s="6">
        <v>4472</v>
      </c>
      <c r="B4844" s="9" t="s">
        <v>23854</v>
      </c>
      <c r="C4844" s="6" t="s">
        <v>1349</v>
      </c>
      <c r="D4844" s="11">
        <f t="shared" si="150"/>
        <v>31.04</v>
      </c>
      <c r="F4844" s="802">
        <v>31.04</v>
      </c>
      <c r="G4844" s="802">
        <v>31.04</v>
      </c>
      <c r="H4844" t="b">
        <f t="shared" si="151"/>
        <v>1</v>
      </c>
    </row>
    <row r="4845" spans="1:8" x14ac:dyDescent="0.25">
      <c r="A4845" s="4">
        <v>35272</v>
      </c>
      <c r="B4845" s="8" t="s">
        <v>23855</v>
      </c>
      <c r="C4845" s="4" t="s">
        <v>1349</v>
      </c>
      <c r="D4845" s="11">
        <f t="shared" si="150"/>
        <v>44.88</v>
      </c>
      <c r="F4845" s="803">
        <v>44.88</v>
      </c>
      <c r="G4845" s="803">
        <v>44.88</v>
      </c>
      <c r="H4845" t="b">
        <f t="shared" si="151"/>
        <v>1</v>
      </c>
    </row>
    <row r="4846" spans="1:8" x14ac:dyDescent="0.25">
      <c r="A4846" s="6">
        <v>4481</v>
      </c>
      <c r="B4846" s="9" t="s">
        <v>23856</v>
      </c>
      <c r="C4846" s="6" t="s">
        <v>1349</v>
      </c>
      <c r="D4846" s="11">
        <f t="shared" si="150"/>
        <v>48.04</v>
      </c>
      <c r="F4846" s="802">
        <v>48.04</v>
      </c>
      <c r="G4846" s="802">
        <v>48.04</v>
      </c>
      <c r="H4846" t="b">
        <f t="shared" si="151"/>
        <v>1</v>
      </c>
    </row>
    <row r="4847" spans="1:8" x14ac:dyDescent="0.25">
      <c r="A4847" s="4">
        <v>34345</v>
      </c>
      <c r="B4847" s="8" t="s">
        <v>23857</v>
      </c>
      <c r="C4847" s="4" t="s">
        <v>19143</v>
      </c>
      <c r="D4847" s="11">
        <f t="shared" si="150"/>
        <v>15.28</v>
      </c>
      <c r="F4847" s="803">
        <v>13.27</v>
      </c>
      <c r="G4847" s="803">
        <v>15.28</v>
      </c>
      <c r="H4847" t="b">
        <f t="shared" si="151"/>
        <v>0</v>
      </c>
    </row>
    <row r="4848" spans="1:8" x14ac:dyDescent="0.25">
      <c r="A4848" s="6">
        <v>41096</v>
      </c>
      <c r="B4848" s="9" t="s">
        <v>23858</v>
      </c>
      <c r="C4848" s="6" t="s">
        <v>19145</v>
      </c>
      <c r="D4848" s="11">
        <f t="shared" si="150"/>
        <v>2692.19</v>
      </c>
      <c r="F4848" s="802">
        <v>2334.92</v>
      </c>
      <c r="G4848" s="802">
        <v>2692.19</v>
      </c>
      <c r="H4848" t="b">
        <f t="shared" si="151"/>
        <v>0</v>
      </c>
    </row>
    <row r="4849" spans="1:8" x14ac:dyDescent="0.25">
      <c r="A4849" s="4"/>
      <c r="B4849" s="8"/>
      <c r="C4849" s="4"/>
      <c r="D4849" s="804"/>
      <c r="E4849" s="405"/>
      <c r="F4849" s="597"/>
      <c r="G4849" s="597"/>
      <c r="H4849" t="b">
        <f t="shared" ref="H4849:H4899" si="152">F4849=G4849</f>
        <v>1</v>
      </c>
    </row>
    <row r="4850" spans="1:8" x14ac:dyDescent="0.25">
      <c r="D4850" s="805"/>
      <c r="E4850" s="405"/>
      <c r="F4850" s="598"/>
      <c r="G4850" s="598"/>
      <c r="H4850" t="b">
        <f t="shared" si="152"/>
        <v>1</v>
      </c>
    </row>
    <row r="4851" spans="1:8" x14ac:dyDescent="0.25">
      <c r="A4851" s="4"/>
      <c r="B4851" s="8"/>
      <c r="C4851" s="4"/>
      <c r="D4851" s="804"/>
      <c r="E4851" s="405"/>
      <c r="F4851" s="488"/>
      <c r="G4851" s="488"/>
      <c r="H4851" t="b">
        <f t="shared" si="152"/>
        <v>1</v>
      </c>
    </row>
    <row r="4852" spans="1:8" x14ac:dyDescent="0.25">
      <c r="D4852" s="805"/>
      <c r="E4852" s="405"/>
      <c r="F4852" s="405"/>
      <c r="G4852" s="405"/>
      <c r="H4852" t="b">
        <f t="shared" si="152"/>
        <v>1</v>
      </c>
    </row>
    <row r="4853" spans="1:8" x14ac:dyDescent="0.25">
      <c r="A4853" s="4"/>
      <c r="B4853" s="8"/>
      <c r="C4853" s="4"/>
      <c r="D4853" s="804"/>
      <c r="E4853" s="405"/>
      <c r="F4853" s="488"/>
      <c r="G4853" s="488"/>
      <c r="H4853" t="b">
        <f t="shared" si="152"/>
        <v>1</v>
      </c>
    </row>
    <row r="4854" spans="1:8" x14ac:dyDescent="0.25">
      <c r="D4854" s="805"/>
      <c r="E4854" s="405"/>
      <c r="F4854" s="405"/>
      <c r="G4854" s="405"/>
      <c r="H4854" t="b">
        <f t="shared" si="152"/>
        <v>1</v>
      </c>
    </row>
    <row r="4855" spans="1:8" x14ac:dyDescent="0.25">
      <c r="A4855" s="4"/>
      <c r="B4855" s="8"/>
      <c r="C4855" s="4"/>
      <c r="D4855" s="804"/>
      <c r="E4855" s="405"/>
      <c r="F4855" s="488"/>
      <c r="G4855" s="488"/>
      <c r="H4855" t="b">
        <f t="shared" si="152"/>
        <v>1</v>
      </c>
    </row>
    <row r="4856" spans="1:8" x14ac:dyDescent="0.25">
      <c r="D4856" s="805"/>
      <c r="E4856" s="405"/>
      <c r="F4856" s="405"/>
      <c r="G4856" s="405"/>
      <c r="H4856" t="b">
        <f t="shared" si="152"/>
        <v>1</v>
      </c>
    </row>
    <row r="4857" spans="1:8" x14ac:dyDescent="0.25">
      <c r="A4857" s="4"/>
      <c r="B4857" s="8"/>
      <c r="C4857" s="4"/>
      <c r="D4857" s="804"/>
      <c r="E4857" s="405"/>
      <c r="F4857" s="488"/>
      <c r="G4857" s="488"/>
      <c r="H4857" t="b">
        <f t="shared" si="152"/>
        <v>1</v>
      </c>
    </row>
    <row r="4858" spans="1:8" x14ac:dyDescent="0.25">
      <c r="D4858" s="805"/>
      <c r="E4858" s="405"/>
      <c r="F4858" s="405"/>
      <c r="G4858" s="405"/>
      <c r="H4858" t="b">
        <f t="shared" si="152"/>
        <v>1</v>
      </c>
    </row>
    <row r="4859" spans="1:8" x14ac:dyDescent="0.25">
      <c r="A4859" s="4"/>
      <c r="B4859" s="8"/>
      <c r="C4859" s="4"/>
      <c r="D4859" s="804"/>
      <c r="E4859" s="405"/>
      <c r="F4859" s="488"/>
      <c r="G4859" s="488"/>
      <c r="H4859" t="b">
        <f t="shared" si="152"/>
        <v>1</v>
      </c>
    </row>
    <row r="4860" spans="1:8" x14ac:dyDescent="0.25">
      <c r="D4860" s="805"/>
      <c r="E4860" s="405"/>
      <c r="F4860" s="598"/>
      <c r="G4860" s="598"/>
      <c r="H4860" t="b">
        <f t="shared" si="152"/>
        <v>1</v>
      </c>
    </row>
    <row r="4861" spans="1:8" x14ac:dyDescent="0.25">
      <c r="A4861" s="4"/>
      <c r="B4861" s="8"/>
      <c r="C4861" s="4"/>
      <c r="D4861" s="804"/>
      <c r="E4861" s="405"/>
      <c r="F4861" s="597"/>
      <c r="G4861" s="597"/>
      <c r="H4861" t="b">
        <f t="shared" si="152"/>
        <v>1</v>
      </c>
    </row>
    <row r="4862" spans="1:8" x14ac:dyDescent="0.25">
      <c r="D4862" s="805"/>
      <c r="E4862" s="405"/>
      <c r="F4862" s="598"/>
      <c r="G4862" s="598"/>
      <c r="H4862" t="b">
        <f t="shared" si="152"/>
        <v>1</v>
      </c>
    </row>
    <row r="4863" spans="1:8" x14ac:dyDescent="0.25">
      <c r="A4863" s="4"/>
      <c r="B4863" s="8"/>
      <c r="C4863" s="4"/>
      <c r="D4863" s="804"/>
      <c r="E4863" s="405"/>
      <c r="F4863" s="597"/>
      <c r="G4863" s="597"/>
      <c r="H4863" t="b">
        <f t="shared" si="152"/>
        <v>1</v>
      </c>
    </row>
    <row r="4864" spans="1:8" x14ac:dyDescent="0.25">
      <c r="D4864" s="805"/>
      <c r="E4864" s="405"/>
      <c r="F4864" s="598"/>
      <c r="G4864" s="598"/>
      <c r="H4864" t="b">
        <f t="shared" si="152"/>
        <v>1</v>
      </c>
    </row>
    <row r="4865" spans="1:8" x14ac:dyDescent="0.25">
      <c r="A4865" s="4"/>
      <c r="B4865" s="8"/>
      <c r="C4865" s="4"/>
      <c r="D4865" s="804"/>
      <c r="E4865" s="405"/>
      <c r="F4865" s="597"/>
      <c r="G4865" s="597"/>
      <c r="H4865" t="b">
        <f t="shared" si="152"/>
        <v>1</v>
      </c>
    </row>
    <row r="4866" spans="1:8" x14ac:dyDescent="0.25">
      <c r="D4866" s="805"/>
      <c r="E4866" s="405"/>
      <c r="F4866" s="598"/>
      <c r="G4866" s="598"/>
      <c r="H4866" t="b">
        <f t="shared" si="152"/>
        <v>1</v>
      </c>
    </row>
    <row r="4867" spans="1:8" x14ac:dyDescent="0.25">
      <c r="A4867" s="4"/>
      <c r="B4867" s="8"/>
      <c r="C4867" s="4"/>
      <c r="D4867" s="804"/>
      <c r="E4867" s="405"/>
      <c r="F4867" s="597"/>
      <c r="G4867" s="597"/>
      <c r="H4867" t="b">
        <f t="shared" si="152"/>
        <v>1</v>
      </c>
    </row>
    <row r="4868" spans="1:8" x14ac:dyDescent="0.25">
      <c r="D4868" s="805"/>
      <c r="E4868" s="405"/>
      <c r="F4868" s="598"/>
      <c r="G4868" s="598"/>
      <c r="H4868" t="b">
        <f t="shared" si="152"/>
        <v>1</v>
      </c>
    </row>
    <row r="4869" spans="1:8" x14ac:dyDescent="0.25">
      <c r="A4869" s="4"/>
      <c r="B4869" s="8"/>
      <c r="C4869" s="4"/>
      <c r="D4869" s="804"/>
      <c r="E4869" s="405"/>
      <c r="F4869" s="597"/>
      <c r="G4869" s="597"/>
      <c r="H4869" t="b">
        <f t="shared" si="152"/>
        <v>1</v>
      </c>
    </row>
    <row r="4870" spans="1:8" x14ac:dyDescent="0.25">
      <c r="D4870" s="805"/>
      <c r="E4870" s="405"/>
      <c r="F4870" s="598"/>
      <c r="G4870" s="598"/>
      <c r="H4870" t="b">
        <f t="shared" si="152"/>
        <v>1</v>
      </c>
    </row>
    <row r="4871" spans="1:8" x14ac:dyDescent="0.25">
      <c r="A4871" s="4"/>
      <c r="B4871" s="8"/>
      <c r="C4871" s="4"/>
      <c r="D4871" s="804"/>
      <c r="E4871" s="405"/>
      <c r="F4871" s="488"/>
      <c r="G4871" s="488"/>
      <c r="H4871" t="b">
        <f t="shared" si="152"/>
        <v>1</v>
      </c>
    </row>
    <row r="4872" spans="1:8" x14ac:dyDescent="0.25">
      <c r="D4872" s="805"/>
      <c r="E4872" s="405"/>
      <c r="F4872" s="405"/>
      <c r="G4872" s="405"/>
      <c r="H4872" t="b">
        <f t="shared" si="152"/>
        <v>1</v>
      </c>
    </row>
    <row r="4873" spans="1:8" x14ac:dyDescent="0.25">
      <c r="A4873" s="4"/>
      <c r="B4873" s="8"/>
      <c r="C4873" s="4"/>
      <c r="D4873" s="804"/>
      <c r="E4873" s="405"/>
      <c r="F4873" s="488"/>
      <c r="G4873" s="488"/>
      <c r="H4873" t="b">
        <f t="shared" si="152"/>
        <v>1</v>
      </c>
    </row>
    <row r="4874" spans="1:8" x14ac:dyDescent="0.25">
      <c r="D4874" s="805"/>
      <c r="E4874" s="405"/>
      <c r="F4874" s="405"/>
      <c r="G4874" s="405"/>
      <c r="H4874" t="b">
        <f t="shared" si="152"/>
        <v>1</v>
      </c>
    </row>
    <row r="4875" spans="1:8" x14ac:dyDescent="0.25">
      <c r="A4875" s="4"/>
      <c r="B4875" s="8"/>
      <c r="C4875" s="4"/>
      <c r="D4875" s="804"/>
      <c r="E4875" s="405"/>
      <c r="F4875" s="488"/>
      <c r="G4875" s="488"/>
      <c r="H4875" t="b">
        <f t="shared" si="152"/>
        <v>1</v>
      </c>
    </row>
    <row r="4876" spans="1:8" x14ac:dyDescent="0.25">
      <c r="D4876" s="805"/>
      <c r="E4876" s="405"/>
      <c r="F4876" s="405"/>
      <c r="G4876" s="405"/>
      <c r="H4876" t="b">
        <f t="shared" si="152"/>
        <v>1</v>
      </c>
    </row>
    <row r="4877" spans="1:8" x14ac:dyDescent="0.25">
      <c r="A4877" s="4"/>
      <c r="B4877" s="8"/>
      <c r="C4877" s="4"/>
      <c r="D4877" s="804"/>
      <c r="E4877" s="405"/>
      <c r="F4877" s="488"/>
      <c r="G4877" s="488"/>
      <c r="H4877" t="b">
        <f t="shared" si="152"/>
        <v>1</v>
      </c>
    </row>
    <row r="4878" spans="1:8" x14ac:dyDescent="0.25">
      <c r="D4878" s="805"/>
      <c r="E4878" s="405"/>
      <c r="F4878" s="405"/>
      <c r="G4878" s="405"/>
      <c r="H4878" t="b">
        <f t="shared" si="152"/>
        <v>1</v>
      </c>
    </row>
    <row r="4879" spans="1:8" x14ac:dyDescent="0.25">
      <c r="A4879" s="4"/>
      <c r="B4879" s="8"/>
      <c r="C4879" s="4"/>
      <c r="D4879" s="804"/>
      <c r="E4879" s="405"/>
      <c r="F4879" s="488"/>
      <c r="G4879" s="488"/>
      <c r="H4879" t="b">
        <f t="shared" si="152"/>
        <v>1</v>
      </c>
    </row>
    <row r="4880" spans="1:8" x14ac:dyDescent="0.25">
      <c r="D4880" s="805"/>
      <c r="E4880" s="405"/>
      <c r="F4880" s="405"/>
      <c r="G4880" s="405"/>
      <c r="H4880" t="b">
        <f t="shared" si="152"/>
        <v>1</v>
      </c>
    </row>
    <row r="4881" spans="1:8" x14ac:dyDescent="0.25">
      <c r="A4881" s="4"/>
      <c r="B4881" s="8"/>
      <c r="C4881" s="4"/>
      <c r="D4881" s="804"/>
      <c r="E4881" s="405"/>
      <c r="F4881" s="488"/>
      <c r="G4881" s="488"/>
      <c r="H4881" t="b">
        <f t="shared" si="152"/>
        <v>1</v>
      </c>
    </row>
    <row r="4882" spans="1:8" x14ac:dyDescent="0.25">
      <c r="D4882" s="805"/>
      <c r="E4882" s="405"/>
      <c r="F4882" s="405"/>
      <c r="G4882" s="405"/>
      <c r="H4882" t="b">
        <f t="shared" si="152"/>
        <v>1</v>
      </c>
    </row>
    <row r="4883" spans="1:8" x14ac:dyDescent="0.25">
      <c r="A4883" s="4"/>
      <c r="B4883" s="8"/>
      <c r="C4883" s="4"/>
      <c r="D4883" s="804"/>
      <c r="E4883" s="405"/>
      <c r="F4883" s="488"/>
      <c r="G4883" s="488"/>
      <c r="H4883" t="b">
        <f t="shared" si="152"/>
        <v>1</v>
      </c>
    </row>
    <row r="4884" spans="1:8" x14ac:dyDescent="0.25">
      <c r="D4884" s="805"/>
      <c r="E4884" s="405"/>
      <c r="F4884" s="598"/>
      <c r="G4884" s="598"/>
      <c r="H4884" t="b">
        <f t="shared" si="152"/>
        <v>1</v>
      </c>
    </row>
    <row r="4885" spans="1:8" x14ac:dyDescent="0.25">
      <c r="A4885" s="4"/>
      <c r="B4885" s="8"/>
      <c r="C4885" s="4"/>
      <c r="D4885" s="804"/>
      <c r="E4885" s="405"/>
      <c r="F4885" s="488"/>
      <c r="G4885" s="488"/>
      <c r="H4885" t="b">
        <f t="shared" si="152"/>
        <v>1</v>
      </c>
    </row>
    <row r="4886" spans="1:8" x14ac:dyDescent="0.25">
      <c r="D4886" s="805"/>
      <c r="E4886" s="405"/>
      <c r="F4886" s="405"/>
      <c r="G4886" s="405"/>
      <c r="H4886" t="b">
        <f t="shared" si="152"/>
        <v>1</v>
      </c>
    </row>
    <row r="4887" spans="1:8" x14ac:dyDescent="0.25">
      <c r="A4887" s="4"/>
      <c r="B4887" s="8"/>
      <c r="C4887" s="4"/>
      <c r="D4887" s="804"/>
      <c r="E4887" s="405"/>
      <c r="F4887" s="488"/>
      <c r="G4887" s="488"/>
      <c r="H4887" t="b">
        <f t="shared" si="152"/>
        <v>1</v>
      </c>
    </row>
    <row r="4888" spans="1:8" x14ac:dyDescent="0.25">
      <c r="D4888" s="805"/>
      <c r="E4888" s="405"/>
      <c r="F4888" s="405"/>
      <c r="G4888" s="405"/>
      <c r="H4888" t="b">
        <f t="shared" si="152"/>
        <v>1</v>
      </c>
    </row>
    <row r="4889" spans="1:8" x14ac:dyDescent="0.25">
      <c r="A4889" s="4"/>
      <c r="B4889" s="8"/>
      <c r="C4889" s="4"/>
      <c r="D4889" s="804"/>
      <c r="E4889" s="405"/>
      <c r="F4889" s="488"/>
      <c r="G4889" s="488"/>
      <c r="H4889" t="b">
        <f t="shared" si="152"/>
        <v>1</v>
      </c>
    </row>
    <row r="4890" spans="1:8" x14ac:dyDescent="0.25">
      <c r="D4890" s="805"/>
      <c r="E4890" s="405"/>
      <c r="F4890" s="405"/>
      <c r="G4890" s="405"/>
      <c r="H4890" t="b">
        <f t="shared" si="152"/>
        <v>1</v>
      </c>
    </row>
    <row r="4891" spans="1:8" x14ac:dyDescent="0.25">
      <c r="A4891" s="4"/>
      <c r="B4891" s="8"/>
      <c r="C4891" s="4"/>
      <c r="D4891" s="804"/>
      <c r="E4891" s="405"/>
      <c r="F4891" s="488"/>
      <c r="G4891" s="488"/>
      <c r="H4891" t="b">
        <f t="shared" si="152"/>
        <v>1</v>
      </c>
    </row>
    <row r="4892" spans="1:8" x14ac:dyDescent="0.25">
      <c r="D4892" s="805"/>
      <c r="E4892" s="405"/>
      <c r="F4892" s="405"/>
      <c r="G4892" s="405"/>
      <c r="H4892" t="b">
        <f t="shared" si="152"/>
        <v>1</v>
      </c>
    </row>
    <row r="4893" spans="1:8" x14ac:dyDescent="0.25">
      <c r="A4893" s="4"/>
      <c r="B4893" s="8"/>
      <c r="C4893" s="4"/>
      <c r="D4893" s="804"/>
      <c r="E4893" s="405"/>
      <c r="F4893" s="488"/>
      <c r="G4893" s="488"/>
      <c r="H4893" t="b">
        <f t="shared" si="152"/>
        <v>1</v>
      </c>
    </row>
    <row r="4894" spans="1:8" x14ac:dyDescent="0.25">
      <c r="D4894" s="805"/>
      <c r="E4894" s="405"/>
      <c r="F4894" s="405"/>
      <c r="G4894" s="405"/>
      <c r="H4894" t="b">
        <f t="shared" si="152"/>
        <v>1</v>
      </c>
    </row>
    <row r="4895" spans="1:8" x14ac:dyDescent="0.25">
      <c r="A4895" s="4"/>
      <c r="B4895" s="8"/>
      <c r="C4895" s="4"/>
      <c r="D4895" s="804"/>
      <c r="E4895" s="405"/>
      <c r="F4895" s="488"/>
      <c r="G4895" s="488"/>
      <c r="H4895" t="b">
        <f t="shared" si="152"/>
        <v>1</v>
      </c>
    </row>
    <row r="4896" spans="1:8" x14ac:dyDescent="0.25">
      <c r="D4896" s="805"/>
      <c r="E4896" s="405"/>
      <c r="F4896" s="405"/>
      <c r="G4896" s="405"/>
      <c r="H4896" t="b">
        <f t="shared" si="152"/>
        <v>1</v>
      </c>
    </row>
    <row r="4897" spans="1:8" x14ac:dyDescent="0.25">
      <c r="A4897" s="4"/>
      <c r="B4897" s="8"/>
      <c r="C4897" s="4"/>
      <c r="D4897" s="804"/>
      <c r="E4897" s="405"/>
      <c r="F4897" s="597"/>
      <c r="G4897" s="597"/>
      <c r="H4897" t="b">
        <f t="shared" si="152"/>
        <v>1</v>
      </c>
    </row>
    <row r="4898" spans="1:8" x14ac:dyDescent="0.25">
      <c r="D4898" s="805"/>
      <c r="E4898" s="405"/>
      <c r="F4898" s="598"/>
      <c r="G4898" s="598"/>
      <c r="H4898" t="b">
        <f t="shared" si="152"/>
        <v>1</v>
      </c>
    </row>
    <row r="4899" spans="1:8" x14ac:dyDescent="0.25">
      <c r="A4899" s="4"/>
      <c r="B4899" s="8"/>
      <c r="C4899" s="4"/>
      <c r="D4899" s="804"/>
      <c r="E4899" s="405"/>
      <c r="F4899" s="597"/>
      <c r="G4899" s="597"/>
      <c r="H4899" t="b">
        <f t="shared" si="152"/>
        <v>1</v>
      </c>
    </row>
    <row r="4900" spans="1:8" x14ac:dyDescent="0.25">
      <c r="D4900" s="805"/>
      <c r="E4900" s="405"/>
      <c r="F4900" s="598"/>
      <c r="G4900" s="598"/>
      <c r="H4900" t="b">
        <f t="shared" ref="H4900:H4963" si="153">F4900=G4900</f>
        <v>1</v>
      </c>
    </row>
    <row r="4901" spans="1:8" x14ac:dyDescent="0.25">
      <c r="A4901" s="4"/>
      <c r="B4901" s="8"/>
      <c r="C4901" s="4"/>
      <c r="D4901" s="804"/>
      <c r="E4901" s="405"/>
      <c r="F4901" s="597"/>
      <c r="G4901" s="597"/>
      <c r="H4901" t="b">
        <f t="shared" si="153"/>
        <v>1</v>
      </c>
    </row>
    <row r="4902" spans="1:8" x14ac:dyDescent="0.25">
      <c r="D4902" s="805"/>
      <c r="E4902" s="405"/>
      <c r="F4902" s="598"/>
      <c r="G4902" s="598"/>
      <c r="H4902" t="b">
        <f t="shared" si="153"/>
        <v>1</v>
      </c>
    </row>
    <row r="4903" spans="1:8" x14ac:dyDescent="0.25">
      <c r="A4903" s="4"/>
      <c r="B4903" s="8"/>
      <c r="C4903" s="4"/>
      <c r="D4903" s="804"/>
      <c r="E4903" s="405"/>
      <c r="F4903" s="597"/>
      <c r="G4903" s="597"/>
      <c r="H4903" t="b">
        <f t="shared" si="153"/>
        <v>1</v>
      </c>
    </row>
    <row r="4904" spans="1:8" x14ac:dyDescent="0.25">
      <c r="D4904" s="805"/>
      <c r="E4904" s="405"/>
      <c r="F4904" s="598"/>
      <c r="G4904" s="598"/>
      <c r="H4904" t="b">
        <f t="shared" si="153"/>
        <v>1</v>
      </c>
    </row>
    <row r="4905" spans="1:8" x14ac:dyDescent="0.25">
      <c r="A4905" s="4"/>
      <c r="B4905" s="8"/>
      <c r="C4905" s="4"/>
      <c r="D4905" s="804"/>
      <c r="E4905" s="405"/>
      <c r="F4905" s="597"/>
      <c r="G4905" s="597"/>
      <c r="H4905" t="b">
        <f t="shared" si="153"/>
        <v>1</v>
      </c>
    </row>
    <row r="4906" spans="1:8" x14ac:dyDescent="0.25">
      <c r="D4906" s="805"/>
      <c r="E4906" s="405"/>
      <c r="F4906" s="598"/>
      <c r="G4906" s="598"/>
      <c r="H4906" t="b">
        <f t="shared" si="153"/>
        <v>1</v>
      </c>
    </row>
    <row r="4907" spans="1:8" x14ac:dyDescent="0.25">
      <c r="A4907" s="4"/>
      <c r="B4907" s="8"/>
      <c r="C4907" s="4"/>
      <c r="D4907" s="804"/>
      <c r="E4907" s="405"/>
      <c r="F4907" s="597"/>
      <c r="G4907" s="597"/>
      <c r="H4907" t="b">
        <f t="shared" si="153"/>
        <v>1</v>
      </c>
    </row>
    <row r="4908" spans="1:8" x14ac:dyDescent="0.25">
      <c r="D4908" s="805"/>
      <c r="E4908" s="405"/>
      <c r="F4908" s="598"/>
      <c r="G4908" s="598"/>
      <c r="H4908" t="b">
        <f t="shared" si="153"/>
        <v>1</v>
      </c>
    </row>
    <row r="4909" spans="1:8" x14ac:dyDescent="0.25">
      <c r="A4909" s="4"/>
      <c r="B4909" s="8"/>
      <c r="C4909" s="4"/>
      <c r="D4909" s="804"/>
      <c r="E4909" s="405"/>
      <c r="F4909" s="488"/>
      <c r="G4909" s="488"/>
      <c r="H4909" t="b">
        <f t="shared" si="153"/>
        <v>1</v>
      </c>
    </row>
    <row r="4910" spans="1:8" x14ac:dyDescent="0.25">
      <c r="D4910" s="805"/>
      <c r="E4910" s="405"/>
      <c r="F4910" s="405"/>
      <c r="G4910" s="405"/>
      <c r="H4910" t="b">
        <f t="shared" si="153"/>
        <v>1</v>
      </c>
    </row>
    <row r="4911" spans="1:8" x14ac:dyDescent="0.25">
      <c r="A4911" s="4"/>
      <c r="B4911" s="8"/>
      <c r="C4911" s="4"/>
      <c r="D4911" s="804"/>
      <c r="E4911" s="405"/>
      <c r="F4911" s="488"/>
      <c r="G4911" s="488"/>
      <c r="H4911" t="b">
        <f t="shared" si="153"/>
        <v>1</v>
      </c>
    </row>
    <row r="4912" spans="1:8" x14ac:dyDescent="0.25">
      <c r="D4912" s="805"/>
      <c r="E4912" s="405"/>
      <c r="F4912" s="405"/>
      <c r="G4912" s="405"/>
      <c r="H4912" t="b">
        <f t="shared" si="153"/>
        <v>1</v>
      </c>
    </row>
    <row r="4913" spans="1:8" x14ac:dyDescent="0.25">
      <c r="A4913" s="4"/>
      <c r="B4913" s="8"/>
      <c r="C4913" s="4"/>
      <c r="D4913" s="804"/>
      <c r="E4913" s="405"/>
      <c r="F4913" s="488"/>
      <c r="G4913" s="488"/>
      <c r="H4913" t="b">
        <f t="shared" si="153"/>
        <v>1</v>
      </c>
    </row>
    <row r="4914" spans="1:8" x14ac:dyDescent="0.25">
      <c r="D4914" s="805"/>
      <c r="E4914" s="405"/>
      <c r="F4914" s="405"/>
      <c r="G4914" s="405"/>
      <c r="H4914" t="b">
        <f t="shared" si="153"/>
        <v>1</v>
      </c>
    </row>
    <row r="4915" spans="1:8" x14ac:dyDescent="0.25">
      <c r="A4915" s="4"/>
      <c r="B4915" s="8"/>
      <c r="C4915" s="4"/>
      <c r="D4915" s="804"/>
      <c r="E4915" s="405"/>
      <c r="F4915" s="488"/>
      <c r="G4915" s="488"/>
      <c r="H4915" t="b">
        <f t="shared" si="153"/>
        <v>1</v>
      </c>
    </row>
    <row r="4916" spans="1:8" x14ac:dyDescent="0.25">
      <c r="D4916" s="805"/>
      <c r="E4916" s="405"/>
      <c r="F4916" s="405"/>
      <c r="G4916" s="405"/>
      <c r="H4916" t="b">
        <f t="shared" si="153"/>
        <v>1</v>
      </c>
    </row>
    <row r="4917" spans="1:8" x14ac:dyDescent="0.25">
      <c r="A4917" s="4"/>
      <c r="B4917" s="8"/>
      <c r="C4917" s="4"/>
      <c r="D4917" s="804"/>
      <c r="E4917" s="405"/>
      <c r="F4917" s="488"/>
      <c r="G4917" s="488"/>
      <c r="H4917" t="b">
        <f t="shared" si="153"/>
        <v>1</v>
      </c>
    </row>
    <row r="4918" spans="1:8" x14ac:dyDescent="0.25">
      <c r="D4918" s="805"/>
      <c r="E4918" s="405"/>
      <c r="F4918" s="405"/>
      <c r="G4918" s="405"/>
      <c r="H4918" t="b">
        <f t="shared" si="153"/>
        <v>1</v>
      </c>
    </row>
    <row r="4919" spans="1:8" x14ac:dyDescent="0.25">
      <c r="A4919" s="4"/>
      <c r="B4919" s="8"/>
      <c r="C4919" s="4"/>
      <c r="D4919" s="804"/>
      <c r="E4919" s="405"/>
      <c r="F4919" s="488"/>
      <c r="G4919" s="488"/>
      <c r="H4919" t="b">
        <f t="shared" si="153"/>
        <v>1</v>
      </c>
    </row>
    <row r="4920" spans="1:8" x14ac:dyDescent="0.25">
      <c r="D4920" s="805"/>
      <c r="E4920" s="405"/>
      <c r="F4920" s="405"/>
      <c r="G4920" s="405"/>
      <c r="H4920" t="b">
        <f t="shared" si="153"/>
        <v>1</v>
      </c>
    </row>
    <row r="4921" spans="1:8" x14ac:dyDescent="0.25">
      <c r="A4921" s="4"/>
      <c r="B4921" s="8"/>
      <c r="C4921" s="4"/>
      <c r="D4921" s="804"/>
      <c r="E4921" s="405"/>
      <c r="F4921" s="488"/>
      <c r="G4921" s="488"/>
      <c r="H4921" t="b">
        <f t="shared" si="153"/>
        <v>1</v>
      </c>
    </row>
    <row r="4922" spans="1:8" x14ac:dyDescent="0.25">
      <c r="D4922" s="805"/>
      <c r="E4922" s="405"/>
      <c r="F4922" s="598"/>
      <c r="G4922" s="598"/>
      <c r="H4922" t="b">
        <f t="shared" si="153"/>
        <v>1</v>
      </c>
    </row>
    <row r="4923" spans="1:8" x14ac:dyDescent="0.25">
      <c r="A4923" s="4"/>
      <c r="B4923" s="8"/>
      <c r="C4923" s="4"/>
      <c r="D4923" s="804"/>
      <c r="E4923" s="405"/>
      <c r="F4923" s="488"/>
      <c r="G4923" s="488"/>
      <c r="H4923" t="b">
        <f t="shared" si="153"/>
        <v>1</v>
      </c>
    </row>
    <row r="4924" spans="1:8" x14ac:dyDescent="0.25">
      <c r="D4924" s="805"/>
      <c r="E4924" s="405"/>
      <c r="F4924" s="598"/>
      <c r="G4924" s="598"/>
      <c r="H4924" t="b">
        <f t="shared" si="153"/>
        <v>1</v>
      </c>
    </row>
    <row r="4925" spans="1:8" x14ac:dyDescent="0.25">
      <c r="A4925" s="4"/>
      <c r="B4925" s="8"/>
      <c r="C4925" s="4"/>
      <c r="D4925" s="804"/>
      <c r="E4925" s="405"/>
      <c r="F4925" s="488"/>
      <c r="G4925" s="488"/>
      <c r="H4925" t="b">
        <f t="shared" si="153"/>
        <v>1</v>
      </c>
    </row>
    <row r="4926" spans="1:8" x14ac:dyDescent="0.25">
      <c r="D4926" s="805"/>
      <c r="E4926" s="405"/>
      <c r="F4926" s="405"/>
      <c r="G4926" s="405"/>
      <c r="H4926" t="b">
        <f t="shared" si="153"/>
        <v>1</v>
      </c>
    </row>
    <row r="4927" spans="1:8" x14ac:dyDescent="0.25">
      <c r="A4927" s="4"/>
      <c r="B4927" s="8"/>
      <c r="C4927" s="4"/>
      <c r="D4927" s="804"/>
      <c r="E4927" s="405"/>
      <c r="F4927" s="488"/>
      <c r="G4927" s="488"/>
      <c r="H4927" t="b">
        <f t="shared" si="153"/>
        <v>1</v>
      </c>
    </row>
    <row r="4928" spans="1:8" x14ac:dyDescent="0.25">
      <c r="D4928" s="805"/>
      <c r="E4928" s="405"/>
      <c r="F4928" s="405"/>
      <c r="G4928" s="405"/>
      <c r="H4928" t="b">
        <f t="shared" si="153"/>
        <v>1</v>
      </c>
    </row>
    <row r="4929" spans="1:8" x14ac:dyDescent="0.25">
      <c r="A4929" s="4"/>
      <c r="B4929" s="8"/>
      <c r="C4929" s="4"/>
      <c r="D4929" s="804"/>
      <c r="E4929" s="405"/>
      <c r="F4929" s="488"/>
      <c r="G4929" s="488"/>
      <c r="H4929" t="b">
        <f t="shared" si="153"/>
        <v>1</v>
      </c>
    </row>
    <row r="4930" spans="1:8" x14ac:dyDescent="0.25">
      <c r="D4930" s="805"/>
      <c r="E4930" s="405"/>
      <c r="F4930" s="405"/>
      <c r="G4930" s="405"/>
      <c r="H4930" t="b">
        <f t="shared" si="153"/>
        <v>1</v>
      </c>
    </row>
    <row r="4931" spans="1:8" x14ac:dyDescent="0.25">
      <c r="A4931" s="4"/>
      <c r="B4931" s="8"/>
      <c r="C4931" s="4"/>
      <c r="D4931" s="804"/>
      <c r="E4931" s="405"/>
      <c r="F4931" s="488"/>
      <c r="G4931" s="488"/>
      <c r="H4931" t="b">
        <f t="shared" si="153"/>
        <v>1</v>
      </c>
    </row>
    <row r="4932" spans="1:8" x14ac:dyDescent="0.25">
      <c r="D4932" s="805"/>
      <c r="E4932" s="405"/>
      <c r="F4932" s="598"/>
      <c r="G4932" s="598"/>
      <c r="H4932" t="b">
        <f t="shared" si="153"/>
        <v>1</v>
      </c>
    </row>
    <row r="4933" spans="1:8" x14ac:dyDescent="0.25">
      <c r="A4933" s="4"/>
      <c r="B4933" s="8"/>
      <c r="C4933" s="4"/>
      <c r="D4933" s="804"/>
      <c r="E4933" s="405"/>
      <c r="F4933" s="597"/>
      <c r="G4933" s="597"/>
      <c r="H4933" t="b">
        <f t="shared" si="153"/>
        <v>1</v>
      </c>
    </row>
    <row r="4934" spans="1:8" x14ac:dyDescent="0.25">
      <c r="D4934" s="805"/>
      <c r="E4934" s="405"/>
      <c r="F4934" s="598"/>
      <c r="G4934" s="598"/>
      <c r="H4934" t="b">
        <f t="shared" si="153"/>
        <v>1</v>
      </c>
    </row>
    <row r="4935" spans="1:8" x14ac:dyDescent="0.25">
      <c r="A4935" s="4"/>
      <c r="B4935" s="8"/>
      <c r="C4935" s="4"/>
      <c r="D4935" s="804"/>
      <c r="E4935" s="405"/>
      <c r="F4935" s="597"/>
      <c r="G4935" s="597"/>
      <c r="H4935" t="b">
        <f t="shared" si="153"/>
        <v>1</v>
      </c>
    </row>
    <row r="4936" spans="1:8" x14ac:dyDescent="0.25">
      <c r="D4936" s="805"/>
      <c r="E4936" s="405"/>
      <c r="F4936" s="598"/>
      <c r="G4936" s="598"/>
      <c r="H4936" t="b">
        <f t="shared" si="153"/>
        <v>1</v>
      </c>
    </row>
    <row r="4937" spans="1:8" x14ac:dyDescent="0.25">
      <c r="A4937" s="4"/>
      <c r="B4937" s="8"/>
      <c r="C4937" s="4"/>
      <c r="D4937" s="804"/>
      <c r="E4937" s="405"/>
      <c r="F4937" s="597"/>
      <c r="G4937" s="597"/>
      <c r="H4937" t="b">
        <f t="shared" si="153"/>
        <v>1</v>
      </c>
    </row>
    <row r="4938" spans="1:8" x14ac:dyDescent="0.25">
      <c r="D4938" s="805"/>
      <c r="E4938" s="405"/>
      <c r="F4938" s="598"/>
      <c r="G4938" s="598"/>
      <c r="H4938" t="b">
        <f t="shared" si="153"/>
        <v>1</v>
      </c>
    </row>
    <row r="4939" spans="1:8" x14ac:dyDescent="0.25">
      <c r="A4939" s="4"/>
      <c r="B4939" s="8"/>
      <c r="C4939" s="4"/>
      <c r="D4939" s="804"/>
      <c r="E4939" s="405"/>
      <c r="F4939" s="597"/>
      <c r="G4939" s="597"/>
      <c r="H4939" t="b">
        <f t="shared" si="153"/>
        <v>1</v>
      </c>
    </row>
    <row r="4940" spans="1:8" x14ac:dyDescent="0.25">
      <c r="D4940" s="805"/>
      <c r="E4940" s="405"/>
      <c r="F4940" s="598"/>
      <c r="G4940" s="598"/>
      <c r="H4940" t="b">
        <f t="shared" si="153"/>
        <v>1</v>
      </c>
    </row>
    <row r="4941" spans="1:8" x14ac:dyDescent="0.25">
      <c r="A4941" s="4"/>
      <c r="B4941" s="8"/>
      <c r="C4941" s="4"/>
      <c r="D4941" s="804"/>
      <c r="E4941" s="405"/>
      <c r="F4941" s="597"/>
      <c r="G4941" s="597"/>
      <c r="H4941" t="b">
        <f t="shared" si="153"/>
        <v>1</v>
      </c>
    </row>
    <row r="4942" spans="1:8" x14ac:dyDescent="0.25">
      <c r="D4942" s="805"/>
      <c r="E4942" s="405"/>
      <c r="F4942" s="598"/>
      <c r="G4942" s="598"/>
      <c r="H4942" t="b">
        <f t="shared" si="153"/>
        <v>1</v>
      </c>
    </row>
    <row r="4943" spans="1:8" x14ac:dyDescent="0.25">
      <c r="A4943" s="4"/>
      <c r="B4943" s="8"/>
      <c r="C4943" s="4"/>
      <c r="D4943" s="804"/>
      <c r="E4943" s="405"/>
      <c r="F4943" s="597"/>
      <c r="G4943" s="597"/>
      <c r="H4943" t="b">
        <f t="shared" si="153"/>
        <v>1</v>
      </c>
    </row>
    <row r="4944" spans="1:8" x14ac:dyDescent="0.25">
      <c r="D4944" s="805"/>
      <c r="E4944" s="405"/>
      <c r="F4944" s="405"/>
      <c r="G4944" s="405"/>
      <c r="H4944" t="b">
        <f t="shared" si="153"/>
        <v>1</v>
      </c>
    </row>
    <row r="4945" spans="1:8" x14ac:dyDescent="0.25">
      <c r="A4945" s="4"/>
      <c r="B4945" s="8"/>
      <c r="C4945" s="4"/>
      <c r="D4945" s="804"/>
      <c r="E4945" s="405"/>
      <c r="F4945" s="597"/>
      <c r="G4945" s="597"/>
      <c r="H4945" t="b">
        <f t="shared" si="153"/>
        <v>1</v>
      </c>
    </row>
    <row r="4946" spans="1:8" x14ac:dyDescent="0.25">
      <c r="D4946" s="805"/>
      <c r="E4946" s="405"/>
      <c r="F4946" s="598"/>
      <c r="G4946" s="598"/>
      <c r="H4946" t="b">
        <f t="shared" si="153"/>
        <v>1</v>
      </c>
    </row>
    <row r="4947" spans="1:8" x14ac:dyDescent="0.25">
      <c r="A4947" s="4"/>
      <c r="B4947" s="8"/>
      <c r="C4947" s="4"/>
      <c r="D4947" s="804"/>
      <c r="E4947" s="405"/>
      <c r="F4947" s="597"/>
      <c r="G4947" s="597"/>
      <c r="H4947" t="b">
        <f t="shared" si="153"/>
        <v>1</v>
      </c>
    </row>
    <row r="4948" spans="1:8" x14ac:dyDescent="0.25">
      <c r="D4948" s="805"/>
      <c r="E4948" s="405"/>
      <c r="F4948" s="598"/>
      <c r="G4948" s="598"/>
      <c r="H4948" t="b">
        <f t="shared" si="153"/>
        <v>1</v>
      </c>
    </row>
    <row r="4949" spans="1:8" x14ac:dyDescent="0.25">
      <c r="A4949" s="4"/>
      <c r="B4949" s="8"/>
      <c r="C4949" s="4"/>
      <c r="D4949" s="804"/>
      <c r="E4949" s="405"/>
      <c r="F4949" s="597"/>
      <c r="G4949" s="597"/>
      <c r="H4949" t="b">
        <f t="shared" si="153"/>
        <v>1</v>
      </c>
    </row>
    <row r="4950" spans="1:8" x14ac:dyDescent="0.25">
      <c r="D4950" s="805"/>
      <c r="E4950" s="405"/>
      <c r="F4950" s="598"/>
      <c r="G4950" s="598"/>
      <c r="H4950" t="b">
        <f t="shared" si="153"/>
        <v>1</v>
      </c>
    </row>
    <row r="4951" spans="1:8" x14ac:dyDescent="0.25">
      <c r="A4951" s="4"/>
      <c r="B4951" s="8"/>
      <c r="C4951" s="4"/>
      <c r="D4951" s="804"/>
      <c r="E4951" s="405"/>
      <c r="F4951" s="597"/>
      <c r="G4951" s="597"/>
      <c r="H4951" t="b">
        <f t="shared" si="153"/>
        <v>1</v>
      </c>
    </row>
    <row r="4952" spans="1:8" x14ac:dyDescent="0.25">
      <c r="D4952" s="805"/>
      <c r="E4952" s="405"/>
      <c r="F4952" s="598"/>
      <c r="G4952" s="598"/>
      <c r="H4952" t="b">
        <f t="shared" si="153"/>
        <v>1</v>
      </c>
    </row>
    <row r="4953" spans="1:8" x14ac:dyDescent="0.25">
      <c r="A4953" s="4"/>
      <c r="B4953" s="8"/>
      <c r="C4953" s="4"/>
      <c r="D4953" s="804"/>
      <c r="E4953" s="405"/>
      <c r="F4953" s="597"/>
      <c r="G4953" s="597"/>
      <c r="H4953" t="b">
        <f t="shared" si="153"/>
        <v>1</v>
      </c>
    </row>
    <row r="4954" spans="1:8" x14ac:dyDescent="0.25">
      <c r="D4954" s="805"/>
      <c r="E4954" s="405"/>
      <c r="F4954" s="598"/>
      <c r="G4954" s="598"/>
      <c r="H4954" t="b">
        <f t="shared" si="153"/>
        <v>1</v>
      </c>
    </row>
    <row r="4955" spans="1:8" x14ac:dyDescent="0.25">
      <c r="A4955" s="4"/>
      <c r="B4955" s="8"/>
      <c r="C4955" s="4"/>
      <c r="D4955" s="804"/>
      <c r="E4955" s="405"/>
      <c r="F4955" s="597"/>
      <c r="G4955" s="597"/>
      <c r="H4955" t="b">
        <f t="shared" si="153"/>
        <v>1</v>
      </c>
    </row>
    <row r="4956" spans="1:8" x14ac:dyDescent="0.25">
      <c r="D4956" s="805"/>
      <c r="E4956" s="405"/>
      <c r="F4956" s="598"/>
      <c r="G4956" s="598"/>
      <c r="H4956" t="b">
        <f t="shared" si="153"/>
        <v>1</v>
      </c>
    </row>
    <row r="4957" spans="1:8" x14ac:dyDescent="0.25">
      <c r="A4957" s="4"/>
      <c r="B4957" s="8"/>
      <c r="C4957" s="4"/>
      <c r="D4957" s="804"/>
      <c r="E4957" s="405"/>
      <c r="F4957" s="597"/>
      <c r="G4957" s="597"/>
      <c r="H4957" t="b">
        <f t="shared" si="153"/>
        <v>1</v>
      </c>
    </row>
    <row r="4958" spans="1:8" x14ac:dyDescent="0.25">
      <c r="D4958" s="805"/>
      <c r="E4958" s="405"/>
      <c r="F4958" s="598"/>
      <c r="G4958" s="598"/>
      <c r="H4958" t="b">
        <f t="shared" si="153"/>
        <v>1</v>
      </c>
    </row>
    <row r="4959" spans="1:8" x14ac:dyDescent="0.25">
      <c r="A4959" s="4"/>
      <c r="B4959" s="8"/>
      <c r="C4959" s="4"/>
      <c r="D4959" s="804"/>
      <c r="E4959" s="405"/>
      <c r="F4959" s="597"/>
      <c r="G4959" s="597"/>
      <c r="H4959" t="b">
        <f t="shared" si="153"/>
        <v>1</v>
      </c>
    </row>
    <row r="4960" spans="1:8" x14ac:dyDescent="0.25">
      <c r="D4960" s="805"/>
      <c r="E4960" s="405"/>
      <c r="F4960" s="598"/>
      <c r="G4960" s="598"/>
      <c r="H4960" t="b">
        <f t="shared" si="153"/>
        <v>1</v>
      </c>
    </row>
    <row r="4961" spans="1:8" x14ac:dyDescent="0.25">
      <c r="A4961" s="4"/>
      <c r="B4961" s="8"/>
      <c r="C4961" s="4"/>
      <c r="D4961" s="804"/>
      <c r="E4961" s="405"/>
      <c r="F4961" s="597"/>
      <c r="G4961" s="597"/>
      <c r="H4961" t="b">
        <f t="shared" si="153"/>
        <v>1</v>
      </c>
    </row>
    <row r="4962" spans="1:8" x14ac:dyDescent="0.25">
      <c r="D4962" s="805"/>
      <c r="E4962" s="405"/>
      <c r="F4962" s="598"/>
      <c r="G4962" s="598"/>
      <c r="H4962" t="b">
        <f t="shared" si="153"/>
        <v>1</v>
      </c>
    </row>
    <row r="4963" spans="1:8" x14ac:dyDescent="0.25">
      <c r="A4963" s="4"/>
      <c r="B4963" s="8"/>
      <c r="C4963" s="4"/>
      <c r="D4963" s="804"/>
      <c r="E4963" s="405"/>
      <c r="F4963" s="597"/>
      <c r="G4963" s="597"/>
      <c r="H4963" t="b">
        <f t="shared" si="153"/>
        <v>1</v>
      </c>
    </row>
    <row r="4964" spans="1:8" x14ac:dyDescent="0.25">
      <c r="D4964" s="805"/>
      <c r="E4964" s="405"/>
      <c r="F4964" s="598"/>
      <c r="G4964" s="598"/>
      <c r="H4964" t="b">
        <f t="shared" ref="H4964:H5027" si="154">F4964=G4964</f>
        <v>1</v>
      </c>
    </row>
    <row r="4965" spans="1:8" x14ac:dyDescent="0.25">
      <c r="A4965" s="4"/>
      <c r="B4965" s="8"/>
      <c r="C4965" s="4"/>
      <c r="D4965" s="804"/>
      <c r="E4965" s="405"/>
      <c r="F4965" s="597"/>
      <c r="G4965" s="597"/>
      <c r="H4965" t="b">
        <f t="shared" si="154"/>
        <v>1</v>
      </c>
    </row>
    <row r="4966" spans="1:8" x14ac:dyDescent="0.25">
      <c r="D4966" s="805"/>
      <c r="E4966" s="405"/>
      <c r="F4966" s="598"/>
      <c r="G4966" s="598"/>
      <c r="H4966" t="b">
        <f t="shared" si="154"/>
        <v>1</v>
      </c>
    </row>
    <row r="4967" spans="1:8" x14ac:dyDescent="0.25">
      <c r="A4967" s="4"/>
      <c r="B4967" s="8"/>
      <c r="C4967" s="4"/>
      <c r="D4967" s="804"/>
      <c r="E4967" s="405"/>
      <c r="F4967" s="597"/>
      <c r="G4967" s="597"/>
      <c r="H4967" t="b">
        <f t="shared" si="154"/>
        <v>1</v>
      </c>
    </row>
    <row r="4968" spans="1:8" x14ac:dyDescent="0.25">
      <c r="D4968" s="805"/>
      <c r="E4968" s="405"/>
      <c r="F4968" s="598"/>
      <c r="G4968" s="598"/>
      <c r="H4968" t="b">
        <f t="shared" si="154"/>
        <v>1</v>
      </c>
    </row>
    <row r="4969" spans="1:8" x14ac:dyDescent="0.25">
      <c r="A4969" s="4"/>
      <c r="B4969" s="8"/>
      <c r="C4969" s="4"/>
      <c r="D4969" s="804"/>
      <c r="E4969" s="405"/>
      <c r="F4969" s="597"/>
      <c r="G4969" s="597"/>
      <c r="H4969" t="b">
        <f t="shared" si="154"/>
        <v>1</v>
      </c>
    </row>
    <row r="4970" spans="1:8" x14ac:dyDescent="0.25">
      <c r="D4970" s="805"/>
      <c r="E4970" s="405"/>
      <c r="F4970" s="598"/>
      <c r="G4970" s="598"/>
      <c r="H4970" t="b">
        <f t="shared" si="154"/>
        <v>1</v>
      </c>
    </row>
    <row r="4971" spans="1:8" x14ac:dyDescent="0.25">
      <c r="A4971" s="4"/>
      <c r="B4971" s="8"/>
      <c r="C4971" s="4"/>
      <c r="D4971" s="804"/>
      <c r="E4971" s="405"/>
      <c r="F4971" s="597"/>
      <c r="G4971" s="597"/>
      <c r="H4971" t="b">
        <f t="shared" si="154"/>
        <v>1</v>
      </c>
    </row>
    <row r="4972" spans="1:8" x14ac:dyDescent="0.25">
      <c r="D4972" s="805"/>
      <c r="E4972" s="405"/>
      <c r="F4972" s="598"/>
      <c r="G4972" s="598"/>
      <c r="H4972" t="b">
        <f t="shared" si="154"/>
        <v>1</v>
      </c>
    </row>
    <row r="4973" spans="1:8" x14ac:dyDescent="0.25">
      <c r="A4973" s="4"/>
      <c r="B4973" s="8"/>
      <c r="C4973" s="4"/>
      <c r="D4973" s="804"/>
      <c r="E4973" s="405"/>
      <c r="F4973" s="597"/>
      <c r="G4973" s="597"/>
      <c r="H4973" t="b">
        <f t="shared" si="154"/>
        <v>1</v>
      </c>
    </row>
    <row r="4974" spans="1:8" x14ac:dyDescent="0.25">
      <c r="D4974" s="805"/>
      <c r="E4974" s="405"/>
      <c r="F4974" s="598"/>
      <c r="G4974" s="598"/>
      <c r="H4974" t="b">
        <f t="shared" si="154"/>
        <v>1</v>
      </c>
    </row>
    <row r="4975" spans="1:8" x14ac:dyDescent="0.25">
      <c r="A4975" s="4"/>
      <c r="B4975" s="8"/>
      <c r="C4975" s="4"/>
      <c r="D4975" s="804"/>
      <c r="E4975" s="405"/>
      <c r="F4975" s="597"/>
      <c r="G4975" s="597"/>
      <c r="H4975" t="b">
        <f t="shared" si="154"/>
        <v>1</v>
      </c>
    </row>
    <row r="4976" spans="1:8" x14ac:dyDescent="0.25">
      <c r="D4976" s="805"/>
      <c r="E4976" s="405"/>
      <c r="F4976" s="598"/>
      <c r="G4976" s="598"/>
      <c r="H4976" t="b">
        <f t="shared" si="154"/>
        <v>1</v>
      </c>
    </row>
    <row r="4977" spans="1:8" x14ac:dyDescent="0.25">
      <c r="A4977" s="4"/>
      <c r="B4977" s="8"/>
      <c r="C4977" s="4"/>
      <c r="D4977" s="804"/>
      <c r="E4977" s="405"/>
      <c r="F4977" s="597"/>
      <c r="G4977" s="597"/>
      <c r="H4977" t="b">
        <f t="shared" si="154"/>
        <v>1</v>
      </c>
    </row>
    <row r="4978" spans="1:8" x14ac:dyDescent="0.25">
      <c r="D4978" s="805"/>
      <c r="E4978" s="405"/>
      <c r="F4978" s="598"/>
      <c r="G4978" s="598"/>
      <c r="H4978" t="b">
        <f t="shared" si="154"/>
        <v>1</v>
      </c>
    </row>
    <row r="4979" spans="1:8" x14ac:dyDescent="0.25">
      <c r="A4979" s="4"/>
      <c r="B4979" s="8"/>
      <c r="C4979" s="4"/>
      <c r="D4979" s="804"/>
      <c r="E4979" s="405"/>
      <c r="F4979" s="597"/>
      <c r="G4979" s="597"/>
      <c r="H4979" t="b">
        <f t="shared" si="154"/>
        <v>1</v>
      </c>
    </row>
    <row r="4980" spans="1:8" x14ac:dyDescent="0.25">
      <c r="D4980" s="805"/>
      <c r="E4980" s="405"/>
      <c r="F4980" s="598"/>
      <c r="G4980" s="598"/>
      <c r="H4980" t="b">
        <f t="shared" si="154"/>
        <v>1</v>
      </c>
    </row>
    <row r="4981" spans="1:8" x14ac:dyDescent="0.25">
      <c r="A4981" s="4"/>
      <c r="B4981" s="8"/>
      <c r="C4981" s="4"/>
      <c r="D4981" s="804"/>
      <c r="E4981" s="405"/>
      <c r="F4981" s="597"/>
      <c r="G4981" s="597"/>
      <c r="H4981" t="b">
        <f t="shared" si="154"/>
        <v>1</v>
      </c>
    </row>
    <row r="4982" spans="1:8" x14ac:dyDescent="0.25">
      <c r="D4982" s="805"/>
      <c r="E4982" s="405"/>
      <c r="F4982" s="598"/>
      <c r="G4982" s="598"/>
      <c r="H4982" t="b">
        <f t="shared" si="154"/>
        <v>1</v>
      </c>
    </row>
    <row r="4983" spans="1:8" x14ac:dyDescent="0.25">
      <c r="A4983" s="4"/>
      <c r="B4983" s="8"/>
      <c r="C4983" s="4"/>
      <c r="D4983" s="804"/>
      <c r="E4983" s="405"/>
      <c r="F4983" s="597"/>
      <c r="G4983" s="597"/>
      <c r="H4983" t="b">
        <f t="shared" si="154"/>
        <v>1</v>
      </c>
    </row>
    <row r="4984" spans="1:8" x14ac:dyDescent="0.25">
      <c r="D4984" s="805"/>
      <c r="E4984" s="405"/>
      <c r="F4984" s="598"/>
      <c r="G4984" s="598"/>
      <c r="H4984" t="b">
        <f t="shared" si="154"/>
        <v>1</v>
      </c>
    </row>
    <row r="4985" spans="1:8" x14ac:dyDescent="0.25">
      <c r="A4985" s="4"/>
      <c r="B4985" s="8"/>
      <c r="C4985" s="4"/>
      <c r="D4985" s="804"/>
      <c r="E4985" s="405"/>
      <c r="F4985" s="597"/>
      <c r="G4985" s="597"/>
      <c r="H4985" t="b">
        <f t="shared" si="154"/>
        <v>1</v>
      </c>
    </row>
    <row r="4986" spans="1:8" x14ac:dyDescent="0.25">
      <c r="D4986" s="805"/>
      <c r="E4986" s="405"/>
      <c r="F4986" s="598"/>
      <c r="G4986" s="598"/>
      <c r="H4986" t="b">
        <f t="shared" si="154"/>
        <v>1</v>
      </c>
    </row>
    <row r="4987" spans="1:8" x14ac:dyDescent="0.25">
      <c r="A4987" s="4"/>
      <c r="B4987" s="8"/>
      <c r="C4987" s="4"/>
      <c r="D4987" s="804"/>
      <c r="E4987" s="405"/>
      <c r="F4987" s="597"/>
      <c r="G4987" s="597"/>
      <c r="H4987" t="b">
        <f t="shared" si="154"/>
        <v>1</v>
      </c>
    </row>
    <row r="4988" spans="1:8" x14ac:dyDescent="0.25">
      <c r="D4988" s="805"/>
      <c r="E4988" s="405"/>
      <c r="F4988" s="598"/>
      <c r="G4988" s="598"/>
      <c r="H4988" t="b">
        <f t="shared" si="154"/>
        <v>1</v>
      </c>
    </row>
    <row r="4989" spans="1:8" x14ac:dyDescent="0.25">
      <c r="A4989" s="4"/>
      <c r="B4989" s="8"/>
      <c r="C4989" s="4"/>
      <c r="D4989" s="804"/>
      <c r="E4989" s="405"/>
      <c r="F4989" s="597"/>
      <c r="G4989" s="597"/>
      <c r="H4989" t="b">
        <f t="shared" si="154"/>
        <v>1</v>
      </c>
    </row>
    <row r="4990" spans="1:8" x14ac:dyDescent="0.25">
      <c r="D4990" s="805"/>
      <c r="E4990" s="405"/>
      <c r="F4990" s="598"/>
      <c r="G4990" s="598"/>
      <c r="H4990" t="b">
        <f t="shared" si="154"/>
        <v>1</v>
      </c>
    </row>
    <row r="4991" spans="1:8" x14ac:dyDescent="0.25">
      <c r="A4991" s="4"/>
      <c r="B4991" s="8"/>
      <c r="C4991" s="4"/>
      <c r="D4991" s="804"/>
      <c r="E4991" s="405"/>
      <c r="F4991" s="488"/>
      <c r="G4991" s="488"/>
      <c r="H4991" t="b">
        <f t="shared" si="154"/>
        <v>1</v>
      </c>
    </row>
    <row r="4992" spans="1:8" x14ac:dyDescent="0.25">
      <c r="D4992" s="805"/>
      <c r="E4992" s="405"/>
      <c r="F4992" s="405"/>
      <c r="G4992" s="405"/>
      <c r="H4992" t="b">
        <f t="shared" si="154"/>
        <v>1</v>
      </c>
    </row>
    <row r="4993" spans="1:8" x14ac:dyDescent="0.25">
      <c r="A4993" s="4"/>
      <c r="B4993" s="8"/>
      <c r="C4993" s="4"/>
      <c r="D4993" s="804"/>
      <c r="E4993" s="405"/>
      <c r="F4993" s="488"/>
      <c r="G4993" s="488"/>
      <c r="H4993" t="b">
        <f t="shared" si="154"/>
        <v>1</v>
      </c>
    </row>
    <row r="4994" spans="1:8" x14ac:dyDescent="0.25">
      <c r="D4994" s="805"/>
      <c r="E4994" s="405"/>
      <c r="F4994" s="405"/>
      <c r="G4994" s="405"/>
      <c r="H4994" t="b">
        <f t="shared" si="154"/>
        <v>1</v>
      </c>
    </row>
    <row r="4995" spans="1:8" x14ac:dyDescent="0.25">
      <c r="A4995" s="4"/>
      <c r="B4995" s="8"/>
      <c r="C4995" s="4"/>
      <c r="D4995" s="804"/>
      <c r="E4995" s="405"/>
      <c r="F4995" s="488"/>
      <c r="G4995" s="488"/>
      <c r="H4995" t="b">
        <f t="shared" si="154"/>
        <v>1</v>
      </c>
    </row>
    <row r="4996" spans="1:8" x14ac:dyDescent="0.25">
      <c r="D4996" s="805"/>
      <c r="E4996" s="405"/>
      <c r="F4996" s="405"/>
      <c r="G4996" s="405"/>
      <c r="H4996" t="b">
        <f t="shared" si="154"/>
        <v>1</v>
      </c>
    </row>
    <row r="4997" spans="1:8" x14ac:dyDescent="0.25">
      <c r="A4997" s="4"/>
      <c r="B4997" s="8"/>
      <c r="C4997" s="4"/>
      <c r="D4997" s="804"/>
      <c r="E4997" s="405"/>
      <c r="F4997" s="488"/>
      <c r="G4997" s="488"/>
      <c r="H4997" t="b">
        <f t="shared" si="154"/>
        <v>1</v>
      </c>
    </row>
    <row r="4998" spans="1:8" x14ac:dyDescent="0.25">
      <c r="D4998" s="805"/>
      <c r="E4998" s="405"/>
      <c r="F4998" s="405"/>
      <c r="G4998" s="405"/>
      <c r="H4998" t="b">
        <f t="shared" si="154"/>
        <v>1</v>
      </c>
    </row>
    <row r="4999" spans="1:8" x14ac:dyDescent="0.25">
      <c r="A4999" s="4"/>
      <c r="B4999" s="8"/>
      <c r="C4999" s="4"/>
      <c r="D4999" s="804"/>
      <c r="E4999" s="405"/>
      <c r="F4999" s="488"/>
      <c r="G4999" s="488"/>
      <c r="H4999" t="b">
        <f t="shared" si="154"/>
        <v>1</v>
      </c>
    </row>
    <row r="5000" spans="1:8" x14ac:dyDescent="0.25">
      <c r="D5000" s="805"/>
      <c r="E5000" s="405"/>
      <c r="F5000" s="405"/>
      <c r="G5000" s="405"/>
      <c r="H5000" t="b">
        <f t="shared" si="154"/>
        <v>1</v>
      </c>
    </row>
    <row r="5001" spans="1:8" x14ac:dyDescent="0.25">
      <c r="A5001" s="4"/>
      <c r="B5001" s="8"/>
      <c r="C5001" s="4"/>
      <c r="D5001" s="804"/>
      <c r="E5001" s="405"/>
      <c r="F5001" s="488"/>
      <c r="G5001" s="488"/>
      <c r="H5001" t="b">
        <f t="shared" si="154"/>
        <v>1</v>
      </c>
    </row>
    <row r="5002" spans="1:8" x14ac:dyDescent="0.25">
      <c r="D5002" s="805"/>
      <c r="E5002" s="405"/>
      <c r="F5002" s="405"/>
      <c r="G5002" s="405"/>
      <c r="H5002" t="b">
        <f t="shared" si="154"/>
        <v>1</v>
      </c>
    </row>
    <row r="5003" spans="1:8" x14ac:dyDescent="0.25">
      <c r="A5003" s="4"/>
      <c r="B5003" s="8"/>
      <c r="C5003" s="4"/>
      <c r="D5003" s="804"/>
      <c r="E5003" s="405"/>
      <c r="F5003" s="488"/>
      <c r="G5003" s="488"/>
      <c r="H5003" t="b">
        <f t="shared" si="154"/>
        <v>1</v>
      </c>
    </row>
    <row r="5004" spans="1:8" x14ac:dyDescent="0.25">
      <c r="D5004" s="805"/>
      <c r="E5004" s="405"/>
      <c r="F5004" s="405"/>
      <c r="G5004" s="405"/>
      <c r="H5004" t="b">
        <f t="shared" si="154"/>
        <v>1</v>
      </c>
    </row>
    <row r="5005" spans="1:8" x14ac:dyDescent="0.25">
      <c r="A5005" s="4"/>
      <c r="B5005" s="8"/>
      <c r="C5005" s="4"/>
      <c r="D5005" s="804"/>
      <c r="E5005" s="405"/>
      <c r="F5005" s="488"/>
      <c r="G5005" s="488"/>
      <c r="H5005" t="b">
        <f t="shared" si="154"/>
        <v>1</v>
      </c>
    </row>
    <row r="5006" spans="1:8" x14ac:dyDescent="0.25">
      <c r="D5006" s="805"/>
      <c r="E5006" s="405"/>
      <c r="F5006" s="405"/>
      <c r="G5006" s="405"/>
      <c r="H5006" t="b">
        <f t="shared" si="154"/>
        <v>1</v>
      </c>
    </row>
    <row r="5007" spans="1:8" x14ac:dyDescent="0.25">
      <c r="A5007" s="4"/>
      <c r="B5007" s="8"/>
      <c r="C5007" s="4"/>
      <c r="D5007" s="804"/>
      <c r="E5007" s="405"/>
      <c r="F5007" s="488"/>
      <c r="G5007" s="488"/>
      <c r="H5007" t="b">
        <f t="shared" si="154"/>
        <v>1</v>
      </c>
    </row>
    <row r="5008" spans="1:8" x14ac:dyDescent="0.25">
      <c r="D5008" s="805"/>
      <c r="E5008" s="405"/>
      <c r="F5008" s="405"/>
      <c r="G5008" s="405"/>
      <c r="H5008" t="b">
        <f t="shared" si="154"/>
        <v>1</v>
      </c>
    </row>
    <row r="5009" spans="1:8" x14ac:dyDescent="0.25">
      <c r="A5009" s="4"/>
      <c r="B5009" s="8"/>
      <c r="C5009" s="4"/>
      <c r="D5009" s="804"/>
      <c r="E5009" s="405"/>
      <c r="F5009" s="488"/>
      <c r="G5009" s="488"/>
      <c r="H5009" t="b">
        <f t="shared" si="154"/>
        <v>1</v>
      </c>
    </row>
    <row r="5010" spans="1:8" x14ac:dyDescent="0.25">
      <c r="D5010" s="805"/>
      <c r="E5010" s="405"/>
      <c r="F5010" s="405"/>
      <c r="G5010" s="405"/>
      <c r="H5010" t="b">
        <f t="shared" si="154"/>
        <v>1</v>
      </c>
    </row>
    <row r="5011" spans="1:8" x14ac:dyDescent="0.25">
      <c r="A5011" s="4"/>
      <c r="B5011" s="8"/>
      <c r="C5011" s="4"/>
      <c r="D5011" s="804"/>
      <c r="E5011" s="405"/>
      <c r="F5011" s="488"/>
      <c r="G5011" s="488"/>
      <c r="H5011" t="b">
        <f t="shared" si="154"/>
        <v>1</v>
      </c>
    </row>
    <row r="5012" spans="1:8" x14ac:dyDescent="0.25">
      <c r="D5012" s="805"/>
      <c r="E5012" s="405"/>
      <c r="F5012" s="405"/>
      <c r="G5012" s="405"/>
      <c r="H5012" t="b">
        <f t="shared" si="154"/>
        <v>1</v>
      </c>
    </row>
    <row r="5013" spans="1:8" x14ac:dyDescent="0.25">
      <c r="A5013" s="4"/>
      <c r="B5013" s="8"/>
      <c r="C5013" s="4"/>
      <c r="D5013" s="804"/>
      <c r="E5013" s="405"/>
      <c r="F5013" s="488"/>
      <c r="G5013" s="488"/>
      <c r="H5013" t="b">
        <f t="shared" si="154"/>
        <v>1</v>
      </c>
    </row>
    <row r="5014" spans="1:8" x14ac:dyDescent="0.25">
      <c r="D5014" s="805"/>
      <c r="E5014" s="405"/>
      <c r="F5014" s="405"/>
      <c r="G5014" s="405"/>
      <c r="H5014" t="b">
        <f t="shared" si="154"/>
        <v>1</v>
      </c>
    </row>
    <row r="5015" spans="1:8" x14ac:dyDescent="0.25">
      <c r="A5015" s="4"/>
      <c r="B5015" s="8"/>
      <c r="C5015" s="4"/>
      <c r="D5015" s="804"/>
      <c r="E5015" s="405"/>
      <c r="F5015" s="488"/>
      <c r="G5015" s="488"/>
      <c r="H5015" t="b">
        <f t="shared" si="154"/>
        <v>1</v>
      </c>
    </row>
    <row r="5016" spans="1:8" x14ac:dyDescent="0.25">
      <c r="D5016" s="805"/>
      <c r="E5016" s="405"/>
      <c r="F5016" s="405"/>
      <c r="G5016" s="405"/>
      <c r="H5016" t="b">
        <f t="shared" si="154"/>
        <v>1</v>
      </c>
    </row>
    <row r="5017" spans="1:8" x14ac:dyDescent="0.25">
      <c r="A5017" s="4"/>
      <c r="B5017" s="8"/>
      <c r="C5017" s="4"/>
      <c r="D5017" s="804"/>
      <c r="E5017" s="405"/>
      <c r="F5017" s="488"/>
      <c r="G5017" s="488"/>
      <c r="H5017" t="b">
        <f t="shared" si="154"/>
        <v>1</v>
      </c>
    </row>
    <row r="5018" spans="1:8" x14ac:dyDescent="0.25">
      <c r="D5018" s="805"/>
      <c r="E5018" s="405"/>
      <c r="F5018" s="405"/>
      <c r="G5018" s="405"/>
      <c r="H5018" t="b">
        <f t="shared" si="154"/>
        <v>1</v>
      </c>
    </row>
    <row r="5019" spans="1:8" x14ac:dyDescent="0.25">
      <c r="A5019" s="4"/>
      <c r="B5019" s="8"/>
      <c r="C5019" s="4"/>
      <c r="D5019" s="804"/>
      <c r="E5019" s="405"/>
      <c r="F5019" s="488"/>
      <c r="G5019" s="488"/>
      <c r="H5019" t="b">
        <f t="shared" si="154"/>
        <v>1</v>
      </c>
    </row>
    <row r="5020" spans="1:8" x14ac:dyDescent="0.25">
      <c r="D5020" s="805"/>
      <c r="E5020" s="405"/>
      <c r="F5020" s="405"/>
      <c r="G5020" s="405"/>
      <c r="H5020" t="b">
        <f t="shared" si="154"/>
        <v>1</v>
      </c>
    </row>
    <row r="5021" spans="1:8" x14ac:dyDescent="0.25">
      <c r="A5021" s="4"/>
      <c r="B5021" s="8"/>
      <c r="C5021" s="4"/>
      <c r="D5021" s="804"/>
      <c r="E5021" s="405"/>
      <c r="F5021" s="488"/>
      <c r="G5021" s="488"/>
      <c r="H5021" t="b">
        <f t="shared" si="154"/>
        <v>1</v>
      </c>
    </row>
    <row r="5022" spans="1:8" x14ac:dyDescent="0.25">
      <c r="D5022" s="805"/>
      <c r="E5022" s="405"/>
      <c r="F5022" s="598"/>
      <c r="G5022" s="598"/>
      <c r="H5022" t="b">
        <f t="shared" si="154"/>
        <v>1</v>
      </c>
    </row>
    <row r="5023" spans="1:8" x14ac:dyDescent="0.25">
      <c r="A5023" s="4"/>
      <c r="B5023" s="8"/>
      <c r="C5023" s="4"/>
      <c r="D5023" s="804"/>
      <c r="E5023" s="405"/>
      <c r="F5023" s="488"/>
      <c r="G5023" s="488"/>
      <c r="H5023" t="b">
        <f t="shared" si="154"/>
        <v>1</v>
      </c>
    </row>
    <row r="5024" spans="1:8" x14ac:dyDescent="0.25">
      <c r="D5024" s="805"/>
      <c r="E5024" s="405"/>
      <c r="F5024" s="405"/>
      <c r="G5024" s="405"/>
      <c r="H5024" t="b">
        <f t="shared" si="154"/>
        <v>1</v>
      </c>
    </row>
    <row r="5025" spans="1:8" x14ac:dyDescent="0.25">
      <c r="A5025" s="4"/>
      <c r="B5025" s="8"/>
      <c r="C5025" s="4"/>
      <c r="D5025" s="804"/>
      <c r="E5025" s="405"/>
      <c r="F5025" s="597"/>
      <c r="G5025" s="488"/>
      <c r="H5025" t="b">
        <f t="shared" si="154"/>
        <v>1</v>
      </c>
    </row>
    <row r="5026" spans="1:8" x14ac:dyDescent="0.25">
      <c r="D5026" s="805"/>
      <c r="E5026" s="405"/>
      <c r="F5026" s="598"/>
      <c r="G5026" s="598"/>
      <c r="H5026" t="b">
        <f t="shared" si="154"/>
        <v>1</v>
      </c>
    </row>
    <row r="5027" spans="1:8" x14ac:dyDescent="0.25">
      <c r="A5027" s="4"/>
      <c r="B5027" s="8"/>
      <c r="C5027" s="4"/>
      <c r="D5027" s="804"/>
      <c r="E5027" s="405"/>
      <c r="F5027" s="805"/>
      <c r="G5027" s="488"/>
      <c r="H5027" t="b">
        <f t="shared" si="154"/>
        <v>1</v>
      </c>
    </row>
    <row r="5028" spans="1:8" x14ac:dyDescent="0.25">
      <c r="D5028" s="805"/>
      <c r="E5028" s="405"/>
      <c r="F5028" s="804"/>
      <c r="G5028" s="804"/>
      <c r="H5028" t="b">
        <f t="shared" ref="H5028:H5079" si="155">F5028=G5028</f>
        <v>1</v>
      </c>
    </row>
    <row r="5029" spans="1:8" x14ac:dyDescent="0.25">
      <c r="D5029" s="804"/>
      <c r="E5029" s="405"/>
      <c r="H5029" t="b">
        <f t="shared" si="155"/>
        <v>1</v>
      </c>
    </row>
    <row r="5030" spans="1:8" x14ac:dyDescent="0.25">
      <c r="D5030" s="805"/>
      <c r="E5030" s="405"/>
      <c r="H5030" t="b">
        <f t="shared" si="155"/>
        <v>1</v>
      </c>
    </row>
    <row r="5031" spans="1:8" x14ac:dyDescent="0.25">
      <c r="D5031" s="804"/>
      <c r="E5031" s="405"/>
      <c r="H5031" t="b">
        <f t="shared" si="155"/>
        <v>1</v>
      </c>
    </row>
    <row r="5032" spans="1:8" x14ac:dyDescent="0.25">
      <c r="H5032" t="b">
        <f t="shared" si="155"/>
        <v>1</v>
      </c>
    </row>
    <row r="5033" spans="1:8" x14ac:dyDescent="0.25">
      <c r="H5033" t="b">
        <f t="shared" si="155"/>
        <v>1</v>
      </c>
    </row>
    <row r="5034" spans="1:8" x14ac:dyDescent="0.25">
      <c r="H5034" t="b">
        <f t="shared" si="155"/>
        <v>1</v>
      </c>
    </row>
    <row r="5035" spans="1:8" x14ac:dyDescent="0.25">
      <c r="H5035" t="b">
        <f t="shared" si="155"/>
        <v>1</v>
      </c>
    </row>
    <row r="5036" spans="1:8" x14ac:dyDescent="0.25">
      <c r="H5036" t="b">
        <f t="shared" si="155"/>
        <v>1</v>
      </c>
    </row>
    <row r="5037" spans="1:8" x14ac:dyDescent="0.25">
      <c r="H5037" t="b">
        <f t="shared" si="155"/>
        <v>1</v>
      </c>
    </row>
    <row r="5038" spans="1:8" x14ac:dyDescent="0.25">
      <c r="H5038" t="b">
        <f t="shared" si="155"/>
        <v>1</v>
      </c>
    </row>
    <row r="5039" spans="1:8" x14ac:dyDescent="0.25">
      <c r="H5039" t="b">
        <f t="shared" si="155"/>
        <v>1</v>
      </c>
    </row>
    <row r="5040" spans="1:8" x14ac:dyDescent="0.25">
      <c r="H5040" t="b">
        <f t="shared" si="155"/>
        <v>1</v>
      </c>
    </row>
    <row r="5041" spans="6:8" x14ac:dyDescent="0.25">
      <c r="H5041" t="b">
        <f t="shared" si="155"/>
        <v>1</v>
      </c>
    </row>
    <row r="5042" spans="6:8" x14ac:dyDescent="0.25">
      <c r="H5042" t="b">
        <f t="shared" si="155"/>
        <v>1</v>
      </c>
    </row>
    <row r="5043" spans="6:8" x14ac:dyDescent="0.25">
      <c r="H5043" t="b">
        <f t="shared" si="155"/>
        <v>1</v>
      </c>
    </row>
    <row r="5044" spans="6:8" x14ac:dyDescent="0.25">
      <c r="H5044" t="b">
        <f t="shared" si="155"/>
        <v>1</v>
      </c>
    </row>
    <row r="5045" spans="6:8" x14ac:dyDescent="0.25">
      <c r="H5045" t="b">
        <f t="shared" si="155"/>
        <v>1</v>
      </c>
    </row>
    <row r="5046" spans="6:8" x14ac:dyDescent="0.25">
      <c r="H5046" t="b">
        <f t="shared" si="155"/>
        <v>1</v>
      </c>
    </row>
    <row r="5047" spans="6:8" x14ac:dyDescent="0.25">
      <c r="H5047" t="b">
        <f t="shared" si="155"/>
        <v>1</v>
      </c>
    </row>
    <row r="5048" spans="6:8" x14ac:dyDescent="0.25">
      <c r="H5048" t="b">
        <f t="shared" si="155"/>
        <v>1</v>
      </c>
    </row>
    <row r="5049" spans="6:8" x14ac:dyDescent="0.25">
      <c r="F5049" s="76"/>
      <c r="G5049" s="76"/>
      <c r="H5049" t="b">
        <f t="shared" si="155"/>
        <v>1</v>
      </c>
    </row>
    <row r="5050" spans="6:8" x14ac:dyDescent="0.25">
      <c r="H5050" t="b">
        <f t="shared" si="155"/>
        <v>1</v>
      </c>
    </row>
    <row r="5051" spans="6:8" x14ac:dyDescent="0.25">
      <c r="H5051" t="b">
        <f t="shared" si="155"/>
        <v>1</v>
      </c>
    </row>
    <row r="5052" spans="6:8" x14ac:dyDescent="0.25">
      <c r="H5052" t="b">
        <f t="shared" si="155"/>
        <v>1</v>
      </c>
    </row>
    <row r="5053" spans="6:8" x14ac:dyDescent="0.25">
      <c r="H5053" t="b">
        <f t="shared" si="155"/>
        <v>1</v>
      </c>
    </row>
    <row r="5054" spans="6:8" x14ac:dyDescent="0.25">
      <c r="H5054" t="b">
        <f t="shared" si="155"/>
        <v>1</v>
      </c>
    </row>
    <row r="5055" spans="6:8" x14ac:dyDescent="0.25">
      <c r="H5055" t="b">
        <f t="shared" si="155"/>
        <v>1</v>
      </c>
    </row>
    <row r="5056" spans="6:8" x14ac:dyDescent="0.25">
      <c r="H5056" t="b">
        <f t="shared" si="155"/>
        <v>1</v>
      </c>
    </row>
    <row r="5057" spans="8:8" x14ac:dyDescent="0.25">
      <c r="H5057" t="b">
        <f t="shared" si="155"/>
        <v>1</v>
      </c>
    </row>
    <row r="5058" spans="8:8" x14ac:dyDescent="0.25">
      <c r="H5058" t="b">
        <f t="shared" si="155"/>
        <v>1</v>
      </c>
    </row>
    <row r="5059" spans="8:8" x14ac:dyDescent="0.25">
      <c r="H5059" t="b">
        <f t="shared" si="155"/>
        <v>1</v>
      </c>
    </row>
    <row r="5060" spans="8:8" x14ac:dyDescent="0.25">
      <c r="H5060" t="b">
        <f t="shared" si="155"/>
        <v>1</v>
      </c>
    </row>
    <row r="5061" spans="8:8" x14ac:dyDescent="0.25">
      <c r="H5061" t="b">
        <f t="shared" si="155"/>
        <v>1</v>
      </c>
    </row>
    <row r="5062" spans="8:8" x14ac:dyDescent="0.25">
      <c r="H5062" t="b">
        <f t="shared" si="155"/>
        <v>1</v>
      </c>
    </row>
    <row r="5063" spans="8:8" x14ac:dyDescent="0.25">
      <c r="H5063" t="b">
        <f t="shared" si="155"/>
        <v>1</v>
      </c>
    </row>
    <row r="5064" spans="8:8" x14ac:dyDescent="0.25">
      <c r="H5064" t="b">
        <f t="shared" si="155"/>
        <v>1</v>
      </c>
    </row>
    <row r="5065" spans="8:8" x14ac:dyDescent="0.25">
      <c r="H5065" t="b">
        <f t="shared" si="155"/>
        <v>1</v>
      </c>
    </row>
    <row r="5066" spans="8:8" x14ac:dyDescent="0.25">
      <c r="H5066" t="b">
        <f t="shared" si="155"/>
        <v>1</v>
      </c>
    </row>
    <row r="5067" spans="8:8" x14ac:dyDescent="0.25">
      <c r="H5067" t="b">
        <f t="shared" si="155"/>
        <v>1</v>
      </c>
    </row>
    <row r="5068" spans="8:8" x14ac:dyDescent="0.25">
      <c r="H5068" t="b">
        <f t="shared" si="155"/>
        <v>1</v>
      </c>
    </row>
    <row r="5069" spans="8:8" x14ac:dyDescent="0.25">
      <c r="H5069" t="b">
        <f t="shared" si="155"/>
        <v>1</v>
      </c>
    </row>
    <row r="5070" spans="8:8" x14ac:dyDescent="0.25">
      <c r="H5070" t="b">
        <f t="shared" si="155"/>
        <v>1</v>
      </c>
    </row>
    <row r="5071" spans="8:8" x14ac:dyDescent="0.25">
      <c r="H5071" t="b">
        <f t="shared" si="155"/>
        <v>1</v>
      </c>
    </row>
    <row r="5072" spans="8:8" x14ac:dyDescent="0.25">
      <c r="H5072" t="b">
        <f t="shared" si="155"/>
        <v>1</v>
      </c>
    </row>
    <row r="5073" spans="8:8" x14ac:dyDescent="0.25">
      <c r="H5073" t="b">
        <f t="shared" si="155"/>
        <v>1</v>
      </c>
    </row>
    <row r="5074" spans="8:8" x14ac:dyDescent="0.25">
      <c r="H5074" t="b">
        <f t="shared" si="155"/>
        <v>1</v>
      </c>
    </row>
    <row r="5075" spans="8:8" x14ac:dyDescent="0.25">
      <c r="H5075" t="b">
        <f t="shared" si="155"/>
        <v>1</v>
      </c>
    </row>
    <row r="5076" spans="8:8" x14ac:dyDescent="0.25">
      <c r="H5076" t="b">
        <f t="shared" si="155"/>
        <v>1</v>
      </c>
    </row>
    <row r="5077" spans="8:8" x14ac:dyDescent="0.25">
      <c r="H5077" t="b">
        <f t="shared" si="155"/>
        <v>1</v>
      </c>
    </row>
    <row r="5078" spans="8:8" x14ac:dyDescent="0.25">
      <c r="H5078" t="b">
        <f t="shared" si="155"/>
        <v>1</v>
      </c>
    </row>
    <row r="5079" spans="8:8" x14ac:dyDescent="0.25">
      <c r="H5079" t="b">
        <f t="shared" si="155"/>
        <v>1</v>
      </c>
    </row>
    <row r="5164" spans="6:7" x14ac:dyDescent="0.25">
      <c r="F5164" s="76"/>
      <c r="G5164" s="76"/>
    </row>
    <row r="5165" spans="6:7" x14ac:dyDescent="0.25">
      <c r="F5165" s="76"/>
      <c r="G5165" s="76"/>
    </row>
    <row r="5166" spans="6:7" x14ac:dyDescent="0.25">
      <c r="F5166" s="76"/>
      <c r="G5166" s="76"/>
    </row>
    <row r="5167" spans="6:7" x14ac:dyDescent="0.25">
      <c r="F5167" s="76"/>
      <c r="G5167" s="76"/>
    </row>
    <row r="5174" spans="6:7" x14ac:dyDescent="0.25">
      <c r="F5174" s="76"/>
      <c r="G5174" s="76"/>
    </row>
    <row r="5176" spans="6:7" x14ac:dyDescent="0.25">
      <c r="F5176" s="76"/>
      <c r="G5176" s="76"/>
    </row>
    <row r="5177" spans="6:7" x14ac:dyDescent="0.25">
      <c r="F5177" s="76"/>
      <c r="G5177" s="76"/>
    </row>
    <row r="5180" spans="6:7" x14ac:dyDescent="0.25">
      <c r="F5180" s="76"/>
      <c r="G5180" s="76"/>
    </row>
    <row r="5182" spans="6:7" x14ac:dyDescent="0.25">
      <c r="F5182" s="76"/>
      <c r="G5182" s="76"/>
    </row>
    <row r="5183" spans="6:7" x14ac:dyDescent="0.25">
      <c r="F5183" s="76"/>
      <c r="G5183" s="76"/>
    </row>
    <row r="5185" spans="6:7" x14ac:dyDescent="0.25">
      <c r="F5185" s="76"/>
      <c r="G5185" s="76"/>
    </row>
    <row r="5188" spans="6:7" x14ac:dyDescent="0.25">
      <c r="F5188" s="76"/>
      <c r="G5188" s="76"/>
    </row>
    <row r="5193" spans="6:7" x14ac:dyDescent="0.25">
      <c r="F5193" s="76"/>
      <c r="G5193" s="76"/>
    </row>
    <row r="5195" spans="6:7" x14ac:dyDescent="0.25">
      <c r="F5195" s="76"/>
      <c r="G5195" s="76"/>
    </row>
    <row r="5196" spans="6:7" x14ac:dyDescent="0.25">
      <c r="F5196" s="76"/>
      <c r="G5196" s="76"/>
    </row>
    <row r="5197" spans="6:7" x14ac:dyDescent="0.25">
      <c r="F5197" s="76"/>
      <c r="G5197" s="76"/>
    </row>
    <row r="5198" spans="6:7" x14ac:dyDescent="0.25">
      <c r="F5198" s="76"/>
      <c r="G5198" s="76"/>
    </row>
    <row r="5257" spans="6:7" x14ac:dyDescent="0.25">
      <c r="F5257" s="76"/>
      <c r="G5257" s="76"/>
    </row>
    <row r="5260" spans="6:7" x14ac:dyDescent="0.25">
      <c r="F5260" s="76"/>
      <c r="G5260" s="76"/>
    </row>
    <row r="5266" spans="6:7" x14ac:dyDescent="0.25">
      <c r="F5266" s="76"/>
      <c r="G5266" s="76"/>
    </row>
    <row r="5268" spans="6:7" x14ac:dyDescent="0.25">
      <c r="F5268" s="76"/>
      <c r="G5268" s="76"/>
    </row>
    <row r="5269" spans="6:7" x14ac:dyDescent="0.25">
      <c r="F5269" s="76"/>
      <c r="G5269" s="76"/>
    </row>
    <row r="5655" spans="6:7" x14ac:dyDescent="0.25">
      <c r="F5655" s="76"/>
      <c r="G5655" s="76"/>
    </row>
    <row r="5657" spans="6:7" x14ac:dyDescent="0.25">
      <c r="F5657" s="76"/>
      <c r="G5657" s="76"/>
    </row>
    <row r="5716" spans="6:7" x14ac:dyDescent="0.25">
      <c r="F5716" s="76"/>
      <c r="G5716" s="76"/>
    </row>
    <row r="5803" spans="6:7" x14ac:dyDescent="0.25">
      <c r="F5803" s="76"/>
      <c r="G5803" s="76"/>
    </row>
    <row r="5804" spans="6:7" x14ac:dyDescent="0.25">
      <c r="F5804" s="76"/>
      <c r="G5804" s="76"/>
    </row>
    <row r="6381" spans="6:7" x14ac:dyDescent="0.25">
      <c r="F6381" s="76"/>
      <c r="G6381" s="76"/>
    </row>
    <row r="6382" spans="6:7" x14ac:dyDescent="0.25">
      <c r="F6382" s="76"/>
      <c r="G6382" s="76"/>
    </row>
    <row r="6383" spans="6:7" x14ac:dyDescent="0.25">
      <c r="F6383" s="76"/>
      <c r="G6383" s="76"/>
    </row>
    <row r="6384" spans="6:7" x14ac:dyDescent="0.25">
      <c r="F6384" s="76"/>
      <c r="G6384" s="76"/>
    </row>
    <row r="6385" spans="6:7" x14ac:dyDescent="0.25">
      <c r="F6385" s="76"/>
      <c r="G6385" s="76"/>
    </row>
    <row r="6386" spans="6:7" x14ac:dyDescent="0.25">
      <c r="F6386" s="76"/>
      <c r="G6386" s="76"/>
    </row>
    <row r="6418" spans="6:7" x14ac:dyDescent="0.25">
      <c r="F6418" s="76"/>
      <c r="G6418" s="76"/>
    </row>
    <row r="6419" spans="6:7" x14ac:dyDescent="0.25">
      <c r="F6419" s="76"/>
      <c r="G6419" s="76"/>
    </row>
    <row r="6420" spans="6:7" x14ac:dyDescent="0.25">
      <c r="F6420" s="76"/>
      <c r="G6420" s="76"/>
    </row>
    <row r="6421" spans="6:7" x14ac:dyDescent="0.25">
      <c r="F6421" s="76"/>
      <c r="G6421" s="76"/>
    </row>
    <row r="6422" spans="6:7" x14ac:dyDescent="0.25">
      <c r="F6422" s="76"/>
      <c r="G6422" s="76"/>
    </row>
    <row r="6423" spans="6:7" x14ac:dyDescent="0.25">
      <c r="F6423" s="76"/>
      <c r="G6423" s="76"/>
    </row>
    <row r="6424" spans="6:7" x14ac:dyDescent="0.25">
      <c r="F6424" s="76"/>
      <c r="G6424" s="76"/>
    </row>
    <row r="6439" spans="6:7" x14ac:dyDescent="0.25">
      <c r="F6439" s="76"/>
      <c r="G6439" s="76"/>
    </row>
    <row r="6440" spans="6:7" x14ac:dyDescent="0.25">
      <c r="F6440" s="76"/>
      <c r="G6440" s="76"/>
    </row>
    <row r="6441" spans="6:7" x14ac:dyDescent="0.25">
      <c r="F6441" s="76"/>
      <c r="G6441" s="76"/>
    </row>
    <row r="6442" spans="6:7" x14ac:dyDescent="0.25">
      <c r="F6442" s="76"/>
      <c r="G6442" s="76"/>
    </row>
    <row r="6443" spans="6:7" x14ac:dyDescent="0.25">
      <c r="F6443" s="76"/>
      <c r="G6443" s="76"/>
    </row>
    <row r="6444" spans="6:7" x14ac:dyDescent="0.25">
      <c r="F6444" s="76"/>
      <c r="G6444" s="76"/>
    </row>
    <row r="6445" spans="6:7" x14ac:dyDescent="0.25">
      <c r="F6445" s="76"/>
      <c r="G6445" s="76"/>
    </row>
    <row r="6446" spans="6:7" x14ac:dyDescent="0.25">
      <c r="F6446" s="76"/>
      <c r="G6446" s="76"/>
    </row>
    <row r="6447" spans="6:7" x14ac:dyDescent="0.25">
      <c r="F6447" s="76"/>
      <c r="G6447" s="76"/>
    </row>
    <row r="6448" spans="6:7" x14ac:dyDescent="0.25">
      <c r="F6448" s="76"/>
      <c r="G6448" s="76"/>
    </row>
    <row r="6449" spans="6:7" x14ac:dyDescent="0.25">
      <c r="F6449" s="76"/>
      <c r="G6449" s="76"/>
    </row>
    <row r="6450" spans="6:7" x14ac:dyDescent="0.25">
      <c r="F6450" s="76"/>
      <c r="G6450" s="76"/>
    </row>
    <row r="6451" spans="6:7" x14ac:dyDescent="0.25">
      <c r="F6451" s="76"/>
      <c r="G6451" s="76"/>
    </row>
    <row r="6452" spans="6:7" x14ac:dyDescent="0.25">
      <c r="F6452" s="76"/>
      <c r="G6452" s="76"/>
    </row>
    <row r="6453" spans="6:7" x14ac:dyDescent="0.25">
      <c r="F6453" s="76"/>
      <c r="G6453" s="76"/>
    </row>
    <row r="6454" spans="6:7" x14ac:dyDescent="0.25">
      <c r="F6454" s="76"/>
      <c r="G6454" s="76"/>
    </row>
    <row r="6455" spans="6:7" x14ac:dyDescent="0.25">
      <c r="F6455" s="76"/>
      <c r="G6455" s="76"/>
    </row>
    <row r="6456" spans="6:7" x14ac:dyDescent="0.25">
      <c r="F6456" s="76"/>
      <c r="G6456" s="76"/>
    </row>
    <row r="6457" spans="6:7" x14ac:dyDescent="0.25">
      <c r="F6457" s="76"/>
      <c r="G6457" s="76"/>
    </row>
    <row r="6458" spans="6:7" x14ac:dyDescent="0.25">
      <c r="F6458" s="76"/>
      <c r="G6458" s="76"/>
    </row>
    <row r="6459" spans="6:7" x14ac:dyDescent="0.25">
      <c r="F6459" s="76"/>
      <c r="G6459" s="76"/>
    </row>
    <row r="6460" spans="6:7" x14ac:dyDescent="0.25">
      <c r="F6460" s="76"/>
      <c r="G6460" s="76"/>
    </row>
    <row r="6461" spans="6:7" x14ac:dyDescent="0.25">
      <c r="F6461" s="76"/>
      <c r="G6461" s="76"/>
    </row>
    <row r="6462" spans="6:7" x14ac:dyDescent="0.25">
      <c r="F6462" s="76"/>
      <c r="G6462" s="76"/>
    </row>
    <row r="6463" spans="6:7" x14ac:dyDescent="0.25">
      <c r="F6463" s="76"/>
      <c r="G6463" s="76"/>
    </row>
    <row r="6464" spans="6:7" x14ac:dyDescent="0.25">
      <c r="F6464" s="76"/>
      <c r="G6464" s="76"/>
    </row>
    <row r="6512" spans="6:7" x14ac:dyDescent="0.25">
      <c r="F6512" s="76"/>
      <c r="G6512" s="76"/>
    </row>
    <row r="6866" spans="6:7" x14ac:dyDescent="0.25">
      <c r="F6866" s="76"/>
      <c r="G6866" s="76"/>
    </row>
    <row r="6867" spans="6:7" x14ac:dyDescent="0.25">
      <c r="F6867" s="76"/>
      <c r="G6867" s="76"/>
    </row>
    <row r="6868" spans="6:7" x14ac:dyDescent="0.25">
      <c r="F6868" s="76"/>
      <c r="G6868" s="76"/>
    </row>
    <row r="6869" spans="6:7" x14ac:dyDescent="0.25">
      <c r="F6869" s="76"/>
      <c r="G6869" s="76"/>
    </row>
    <row r="6870" spans="6:7" x14ac:dyDescent="0.25">
      <c r="F6870" s="76"/>
      <c r="G6870" s="76"/>
    </row>
    <row r="6871" spans="6:7" x14ac:dyDescent="0.25">
      <c r="F6871" s="76"/>
      <c r="G6871" s="76"/>
    </row>
    <row r="6872" spans="6:7" x14ac:dyDescent="0.25">
      <c r="F6872" s="76"/>
      <c r="G6872" s="76"/>
    </row>
    <row r="6873" spans="6:7" x14ac:dyDescent="0.25">
      <c r="F6873" s="76"/>
      <c r="G6873" s="76"/>
    </row>
    <row r="6874" spans="6:7" x14ac:dyDescent="0.25">
      <c r="F6874" s="76"/>
      <c r="G6874" s="76"/>
    </row>
    <row r="6875" spans="6:7" x14ac:dyDescent="0.25">
      <c r="F6875" s="76"/>
      <c r="G6875" s="76"/>
    </row>
    <row r="6876" spans="6:7" x14ac:dyDescent="0.25">
      <c r="F6876" s="76"/>
      <c r="G6876" s="76"/>
    </row>
    <row r="6877" spans="6:7" x14ac:dyDescent="0.25">
      <c r="F6877" s="76"/>
      <c r="G6877" s="76"/>
    </row>
    <row r="6878" spans="6:7" x14ac:dyDescent="0.25">
      <c r="F6878" s="76"/>
      <c r="G6878" s="76"/>
    </row>
    <row r="6879" spans="6:7" x14ac:dyDescent="0.25">
      <c r="F6879" s="76"/>
      <c r="G6879" s="76"/>
    </row>
    <row r="6880" spans="6:7" x14ac:dyDescent="0.25">
      <c r="F6880" s="76"/>
      <c r="G6880" s="76"/>
    </row>
    <row r="6881" spans="6:7" x14ac:dyDescent="0.25">
      <c r="F6881" s="76"/>
      <c r="G6881" s="76"/>
    </row>
    <row r="6882" spans="6:7" x14ac:dyDescent="0.25">
      <c r="F6882" s="76"/>
      <c r="G6882" s="76"/>
    </row>
    <row r="6883" spans="6:7" x14ac:dyDescent="0.25">
      <c r="F6883" s="76"/>
      <c r="G6883" s="76"/>
    </row>
    <row r="6884" spans="6:7" x14ac:dyDescent="0.25">
      <c r="F6884" s="76"/>
      <c r="G6884" s="76"/>
    </row>
    <row r="6885" spans="6:7" x14ac:dyDescent="0.25">
      <c r="F6885" s="76"/>
      <c r="G6885" s="76"/>
    </row>
    <row r="6888" spans="6:7" x14ac:dyDescent="0.25">
      <c r="F6888" s="76"/>
      <c r="G6888" s="76"/>
    </row>
    <row r="6899" spans="6:7" x14ac:dyDescent="0.25">
      <c r="F6899" s="76"/>
      <c r="G6899" s="76"/>
    </row>
    <row r="6997" spans="6:7" x14ac:dyDescent="0.25">
      <c r="F6997" s="76"/>
      <c r="G6997" s="76"/>
    </row>
    <row r="6998" spans="6:7" x14ac:dyDescent="0.25">
      <c r="F6998" s="76"/>
      <c r="G6998" s="76"/>
    </row>
    <row r="6999" spans="6:7" x14ac:dyDescent="0.25">
      <c r="F6999" s="76"/>
      <c r="G6999" s="76"/>
    </row>
    <row r="7000" spans="6:7" x14ac:dyDescent="0.25">
      <c r="F7000" s="76"/>
      <c r="G7000" s="76"/>
    </row>
    <row r="7001" spans="6:7" x14ac:dyDescent="0.25">
      <c r="F7001" s="76"/>
      <c r="G7001" s="76"/>
    </row>
    <row r="7002" spans="6:7" x14ac:dyDescent="0.25">
      <c r="F7002" s="76"/>
      <c r="G7002" s="76"/>
    </row>
    <row r="7003" spans="6:7" x14ac:dyDescent="0.25">
      <c r="F7003" s="76"/>
      <c r="G7003" s="76"/>
    </row>
    <row r="7004" spans="6:7" x14ac:dyDescent="0.25">
      <c r="F7004" s="76"/>
      <c r="G7004" s="76"/>
    </row>
    <row r="7005" spans="6:7" x14ac:dyDescent="0.25">
      <c r="F7005" s="76"/>
      <c r="G7005" s="76"/>
    </row>
    <row r="7006" spans="6:7" x14ac:dyDescent="0.25">
      <c r="F7006" s="76"/>
      <c r="G7006" s="76"/>
    </row>
    <row r="7007" spans="6:7" x14ac:dyDescent="0.25">
      <c r="F7007" s="76"/>
      <c r="G7007" s="76"/>
    </row>
    <row r="7008" spans="6:7" x14ac:dyDescent="0.25">
      <c r="F7008" s="76"/>
      <c r="G7008" s="76"/>
    </row>
    <row r="7009" spans="6:7" x14ac:dyDescent="0.25">
      <c r="F7009" s="76"/>
      <c r="G7009" s="76"/>
    </row>
    <row r="7010" spans="6:7" x14ac:dyDescent="0.25">
      <c r="F7010" s="76"/>
      <c r="G7010" s="76"/>
    </row>
    <row r="7011" spans="6:7" x14ac:dyDescent="0.25">
      <c r="F7011" s="76"/>
      <c r="G7011" s="76"/>
    </row>
    <row r="7012" spans="6:7" x14ac:dyDescent="0.25">
      <c r="F7012" s="76"/>
      <c r="G7012" s="76"/>
    </row>
    <row r="7013" spans="6:7" x14ac:dyDescent="0.25">
      <c r="F7013" s="76"/>
      <c r="G7013" s="76"/>
    </row>
    <row r="7155" spans="6:7" x14ac:dyDescent="0.25">
      <c r="F7155" s="76"/>
      <c r="G7155" s="76"/>
    </row>
    <row r="7156" spans="6:7" x14ac:dyDescent="0.25">
      <c r="F7156" s="76"/>
      <c r="G7156" s="76"/>
    </row>
    <row r="7157" spans="6:7" x14ac:dyDescent="0.25">
      <c r="F7157" s="76"/>
      <c r="G7157" s="76"/>
    </row>
    <row r="7158" spans="6:7" x14ac:dyDescent="0.25">
      <c r="F7158" s="76"/>
      <c r="G7158" s="76"/>
    </row>
    <row r="7159" spans="6:7" x14ac:dyDescent="0.25">
      <c r="F7159" s="76"/>
      <c r="G7159" s="76"/>
    </row>
    <row r="7160" spans="6:7" x14ac:dyDescent="0.25">
      <c r="F7160" s="76"/>
      <c r="G7160" s="76"/>
    </row>
    <row r="7162" spans="6:7" x14ac:dyDescent="0.25">
      <c r="F7162" s="76"/>
      <c r="G7162" s="76"/>
    </row>
    <row r="7253" spans="6:7" x14ac:dyDescent="0.25">
      <c r="F7253" s="76"/>
      <c r="G7253" s="76"/>
    </row>
    <row r="7254" spans="6:7" x14ac:dyDescent="0.25">
      <c r="F7254" s="76"/>
      <c r="G7254" s="76"/>
    </row>
    <row r="7255" spans="6:7" x14ac:dyDescent="0.25">
      <c r="F7255" s="76"/>
      <c r="G7255" s="76"/>
    </row>
    <row r="7256" spans="6:7" x14ac:dyDescent="0.25">
      <c r="F7256" s="76"/>
      <c r="G7256" s="76"/>
    </row>
    <row r="7257" spans="6:7" x14ac:dyDescent="0.25">
      <c r="F7257" s="76"/>
      <c r="G7257" s="76"/>
    </row>
    <row r="7258" spans="6:7" x14ac:dyDescent="0.25">
      <c r="F7258" s="76"/>
      <c r="G7258" s="76"/>
    </row>
    <row r="7259" spans="6:7" x14ac:dyDescent="0.25">
      <c r="F7259" s="76"/>
      <c r="G7259" s="76"/>
    </row>
    <row r="7260" spans="6:7" x14ac:dyDescent="0.25">
      <c r="F7260" s="76"/>
      <c r="G7260" s="76"/>
    </row>
    <row r="7261" spans="6:7" x14ac:dyDescent="0.25">
      <c r="F7261" s="76"/>
      <c r="G7261" s="76"/>
    </row>
    <row r="7262" spans="6:7" x14ac:dyDescent="0.25">
      <c r="F7262" s="76"/>
      <c r="G7262" s="76"/>
    </row>
    <row r="7263" spans="6:7" x14ac:dyDescent="0.25">
      <c r="F7263" s="76"/>
      <c r="G7263" s="76"/>
    </row>
    <row r="7264" spans="6:7" x14ac:dyDescent="0.25">
      <c r="F7264" s="76"/>
      <c r="G7264" s="76"/>
    </row>
    <row r="7265" spans="6:7" x14ac:dyDescent="0.25">
      <c r="F7265" s="76"/>
      <c r="G7265" s="76"/>
    </row>
    <row r="7266" spans="6:7" x14ac:dyDescent="0.25">
      <c r="F7266" s="76"/>
      <c r="G7266" s="76"/>
    </row>
    <row r="7267" spans="6:7" x14ac:dyDescent="0.25">
      <c r="F7267" s="76"/>
      <c r="G7267" s="76"/>
    </row>
    <row r="7268" spans="6:7" x14ac:dyDescent="0.25">
      <c r="F7268" s="76"/>
      <c r="G7268" s="76"/>
    </row>
    <row r="7269" spans="6:7" x14ac:dyDescent="0.25">
      <c r="F7269" s="76"/>
      <c r="G7269" s="76"/>
    </row>
    <row r="7270" spans="6:7" x14ac:dyDescent="0.25">
      <c r="F7270" s="76"/>
      <c r="G7270" s="76"/>
    </row>
    <row r="7271" spans="6:7" x14ac:dyDescent="0.25">
      <c r="F7271" s="76"/>
      <c r="G7271" s="76"/>
    </row>
    <row r="7272" spans="6:7" x14ac:dyDescent="0.25">
      <c r="F7272" s="76"/>
      <c r="G7272" s="76"/>
    </row>
    <row r="7273" spans="6:7" x14ac:dyDescent="0.25">
      <c r="F7273" s="76"/>
      <c r="G7273" s="76"/>
    </row>
    <row r="7274" spans="6:7" x14ac:dyDescent="0.25">
      <c r="F7274" s="76"/>
      <c r="G7274" s="76"/>
    </row>
    <row r="7275" spans="6:7" x14ac:dyDescent="0.25">
      <c r="F7275" s="76"/>
      <c r="G7275" s="76"/>
    </row>
    <row r="7276" spans="6:7" x14ac:dyDescent="0.25">
      <c r="F7276" s="76"/>
      <c r="G7276" s="76"/>
    </row>
    <row r="7277" spans="6:7" x14ac:dyDescent="0.25">
      <c r="F7277" s="76"/>
      <c r="G7277" s="76"/>
    </row>
    <row r="7278" spans="6:7" x14ac:dyDescent="0.25">
      <c r="F7278" s="76"/>
      <c r="G7278" s="76"/>
    </row>
    <row r="7279" spans="6:7" x14ac:dyDescent="0.25">
      <c r="F7279" s="76"/>
      <c r="G7279" s="76"/>
    </row>
    <row r="7280" spans="6:7" x14ac:dyDescent="0.25">
      <c r="F7280" s="76"/>
      <c r="G7280" s="76"/>
    </row>
    <row r="7281" spans="6:7" x14ac:dyDescent="0.25">
      <c r="F7281" s="76"/>
      <c r="G7281" s="76"/>
    </row>
    <row r="7282" spans="6:7" x14ac:dyDescent="0.25">
      <c r="F7282" s="76"/>
      <c r="G7282" s="76"/>
    </row>
    <row r="7283" spans="6:7" x14ac:dyDescent="0.25">
      <c r="F7283" s="76"/>
      <c r="G7283" s="76"/>
    </row>
    <row r="7284" spans="6:7" x14ac:dyDescent="0.25">
      <c r="F7284" s="76"/>
      <c r="G7284" s="76"/>
    </row>
    <row r="7285" spans="6:7" x14ac:dyDescent="0.25">
      <c r="F7285" s="76"/>
      <c r="G7285" s="76"/>
    </row>
    <row r="7286" spans="6:7" x14ac:dyDescent="0.25">
      <c r="F7286" s="76"/>
      <c r="G7286" s="76"/>
    </row>
    <row r="7287" spans="6:7" x14ac:dyDescent="0.25">
      <c r="F7287" s="76"/>
      <c r="G7287" s="76"/>
    </row>
    <row r="7288" spans="6:7" x14ac:dyDescent="0.25">
      <c r="F7288" s="76"/>
      <c r="G7288" s="76"/>
    </row>
    <row r="7289" spans="6:7" x14ac:dyDescent="0.25">
      <c r="F7289" s="76"/>
      <c r="G7289" s="76"/>
    </row>
    <row r="7290" spans="6:7" x14ac:dyDescent="0.25">
      <c r="F7290" s="76"/>
      <c r="G7290" s="76"/>
    </row>
    <row r="7291" spans="6:7" x14ac:dyDescent="0.25">
      <c r="F7291" s="76"/>
      <c r="G7291" s="76"/>
    </row>
    <row r="7292" spans="6:7" x14ac:dyDescent="0.25">
      <c r="F7292" s="76"/>
      <c r="G7292" s="76"/>
    </row>
    <row r="7293" spans="6:7" x14ac:dyDescent="0.25">
      <c r="F7293" s="76"/>
      <c r="G7293" s="76"/>
    </row>
    <row r="7294" spans="6:7" x14ac:dyDescent="0.25">
      <c r="F7294" s="76"/>
      <c r="G7294" s="76"/>
    </row>
    <row r="7295" spans="6:7" x14ac:dyDescent="0.25">
      <c r="F7295" s="76"/>
      <c r="G7295" s="76"/>
    </row>
    <row r="7296" spans="6:7" x14ac:dyDescent="0.25">
      <c r="F7296" s="76"/>
      <c r="G7296" s="76"/>
    </row>
    <row r="7297" spans="6:7" x14ac:dyDescent="0.25">
      <c r="F7297" s="76"/>
      <c r="G7297" s="76"/>
    </row>
    <row r="7298" spans="6:7" x14ac:dyDescent="0.25">
      <c r="F7298" s="76"/>
      <c r="G7298" s="76"/>
    </row>
    <row r="7299" spans="6:7" x14ac:dyDescent="0.25">
      <c r="F7299" s="76"/>
      <c r="G7299" s="76"/>
    </row>
    <row r="7300" spans="6:7" x14ac:dyDescent="0.25">
      <c r="F7300" s="76"/>
      <c r="G7300" s="76"/>
    </row>
    <row r="7301" spans="6:7" x14ac:dyDescent="0.25">
      <c r="F7301" s="76"/>
      <c r="G7301" s="76"/>
    </row>
    <row r="7302" spans="6:7" x14ac:dyDescent="0.25">
      <c r="F7302" s="76"/>
      <c r="G7302" s="76"/>
    </row>
    <row r="7303" spans="6:7" x14ac:dyDescent="0.25">
      <c r="F7303" s="76"/>
      <c r="G7303" s="76"/>
    </row>
    <row r="7304" spans="6:7" x14ac:dyDescent="0.25">
      <c r="F7304" s="76"/>
      <c r="G7304" s="76"/>
    </row>
    <row r="7305" spans="6:7" x14ac:dyDescent="0.25">
      <c r="F7305" s="76"/>
      <c r="G7305" s="76"/>
    </row>
    <row r="7306" spans="6:7" x14ac:dyDescent="0.25">
      <c r="F7306" s="76"/>
      <c r="G7306" s="76"/>
    </row>
    <row r="7307" spans="6:7" x14ac:dyDescent="0.25">
      <c r="F7307" s="76"/>
      <c r="G7307" s="76"/>
    </row>
    <row r="7308" spans="6:7" x14ac:dyDescent="0.25">
      <c r="F7308" s="76"/>
      <c r="G7308" s="76"/>
    </row>
    <row r="7309" spans="6:7" x14ac:dyDescent="0.25">
      <c r="F7309" s="76"/>
      <c r="G7309" s="76"/>
    </row>
    <row r="7310" spans="6:7" x14ac:dyDescent="0.25">
      <c r="F7310" s="76"/>
      <c r="G7310" s="76"/>
    </row>
    <row r="7311" spans="6:7" x14ac:dyDescent="0.25">
      <c r="F7311" s="76"/>
      <c r="G7311" s="76"/>
    </row>
    <row r="7312" spans="6:7" x14ac:dyDescent="0.25">
      <c r="F7312" s="76"/>
      <c r="G7312" s="76"/>
    </row>
    <row r="7313" spans="6:7" x14ac:dyDescent="0.25">
      <c r="F7313" s="76"/>
      <c r="G7313" s="76"/>
    </row>
    <row r="7314" spans="6:7" x14ac:dyDescent="0.25">
      <c r="F7314" s="76"/>
      <c r="G7314" s="76"/>
    </row>
    <row r="7315" spans="6:7" x14ac:dyDescent="0.25">
      <c r="F7315" s="76"/>
      <c r="G7315" s="76"/>
    </row>
    <row r="7316" spans="6:7" x14ac:dyDescent="0.25">
      <c r="F7316" s="76"/>
      <c r="G7316" s="76"/>
    </row>
    <row r="7317" spans="6:7" x14ac:dyDescent="0.25">
      <c r="F7317" s="76"/>
      <c r="G7317" s="76"/>
    </row>
    <row r="7318" spans="6:7" x14ac:dyDescent="0.25">
      <c r="F7318" s="76"/>
      <c r="G7318" s="76"/>
    </row>
    <row r="7319" spans="6:7" x14ac:dyDescent="0.25">
      <c r="F7319" s="76"/>
      <c r="G7319" s="76"/>
    </row>
    <row r="7320" spans="6:7" x14ac:dyDescent="0.25">
      <c r="F7320" s="76"/>
      <c r="G7320" s="76"/>
    </row>
    <row r="7321" spans="6:7" x14ac:dyDescent="0.25">
      <c r="F7321" s="76"/>
      <c r="G7321" s="76"/>
    </row>
    <row r="7322" spans="6:7" x14ac:dyDescent="0.25">
      <c r="F7322" s="76"/>
      <c r="G7322" s="76"/>
    </row>
    <row r="7323" spans="6:7" x14ac:dyDescent="0.25">
      <c r="F7323" s="76"/>
      <c r="G7323" s="76"/>
    </row>
    <row r="7324" spans="6:7" x14ac:dyDescent="0.25">
      <c r="F7324" s="76"/>
      <c r="G7324" s="76"/>
    </row>
    <row r="7325" spans="6:7" x14ac:dyDescent="0.25">
      <c r="F7325" s="76"/>
      <c r="G7325" s="76"/>
    </row>
    <row r="7326" spans="6:7" x14ac:dyDescent="0.25">
      <c r="F7326" s="76"/>
      <c r="G7326" s="76"/>
    </row>
    <row r="7327" spans="6:7" x14ac:dyDescent="0.25">
      <c r="F7327" s="76"/>
      <c r="G7327" s="76"/>
    </row>
    <row r="7328" spans="6:7" x14ac:dyDescent="0.25">
      <c r="F7328" s="76"/>
      <c r="G7328" s="76"/>
    </row>
    <row r="7329" spans="6:7" x14ac:dyDescent="0.25">
      <c r="F7329" s="76"/>
      <c r="G7329" s="76"/>
    </row>
    <row r="7330" spans="6:7" x14ac:dyDescent="0.25">
      <c r="F7330" s="76"/>
      <c r="G7330" s="76"/>
    </row>
    <row r="7331" spans="6:7" x14ac:dyDescent="0.25">
      <c r="F7331" s="76"/>
      <c r="G7331" s="76"/>
    </row>
    <row r="7332" spans="6:7" x14ac:dyDescent="0.25">
      <c r="F7332" s="76"/>
      <c r="G7332" s="76"/>
    </row>
    <row r="7333" spans="6:7" x14ac:dyDescent="0.25">
      <c r="F7333" s="76"/>
      <c r="G7333" s="76"/>
    </row>
    <row r="7334" spans="6:7" x14ac:dyDescent="0.25">
      <c r="F7334" s="76"/>
      <c r="G7334" s="76"/>
    </row>
    <row r="7335" spans="6:7" x14ac:dyDescent="0.25">
      <c r="F7335" s="76"/>
      <c r="G7335" s="76"/>
    </row>
    <row r="7336" spans="6:7" x14ac:dyDescent="0.25">
      <c r="F7336" s="76"/>
      <c r="G7336" s="76"/>
    </row>
    <row r="7337" spans="6:7" x14ac:dyDescent="0.25">
      <c r="F7337" s="76"/>
      <c r="G7337" s="76"/>
    </row>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pageSetUpPr fitToPage="1"/>
  </sheetPr>
  <dimension ref="A2:I16"/>
  <sheetViews>
    <sheetView view="pageBreakPreview" zoomScale="115" zoomScaleNormal="100" zoomScaleSheetLayoutView="115" workbookViewId="0">
      <selection activeCell="B28" sqref="B28"/>
    </sheetView>
  </sheetViews>
  <sheetFormatPr defaultRowHeight="12.75" x14ac:dyDescent="0.2"/>
  <cols>
    <col min="1" max="1" width="10.140625" style="264" bestFit="1" customWidth="1"/>
    <col min="2" max="2" width="48.28515625" style="264" customWidth="1"/>
    <col min="3" max="3" width="23.28515625" style="264" customWidth="1"/>
    <col min="4" max="5" width="26.28515625" style="264" customWidth="1"/>
    <col min="6" max="185" width="9.140625" style="264"/>
    <col min="186" max="186" width="10.140625" style="264" bestFit="1" customWidth="1"/>
    <col min="187" max="187" width="56.5703125" style="264" customWidth="1"/>
    <col min="188" max="190" width="19.7109375" style="264" customWidth="1"/>
    <col min="191" max="191" width="2.7109375" style="264" customWidth="1"/>
    <col min="192" max="192" width="15.28515625" style="264" customWidth="1"/>
    <col min="193" max="193" width="7.42578125" style="264" bestFit="1" customWidth="1"/>
    <col min="194" max="194" width="3.28515625" style="264" customWidth="1"/>
    <col min="195" max="195" width="13.140625" style="264" bestFit="1" customWidth="1"/>
    <col min="196" max="196" width="13.7109375" style="264" bestFit="1" customWidth="1"/>
    <col min="197" max="197" width="12" style="264" customWidth="1"/>
    <col min="198" max="198" width="1.85546875" style="264" customWidth="1"/>
    <col min="199" max="200" width="13.140625" style="264" bestFit="1" customWidth="1"/>
    <col min="201" max="201" width="16.42578125" style="264" customWidth="1"/>
    <col min="202" max="202" width="9.140625" style="264"/>
    <col min="203" max="203" width="48.7109375" style="264" customWidth="1"/>
    <col min="204" max="204" width="12" style="264" bestFit="1" customWidth="1"/>
    <col min="205" max="205" width="4.28515625" style="264" customWidth="1"/>
    <col min="206" max="441" width="9.140625" style="264"/>
    <col min="442" max="442" width="10.140625" style="264" bestFit="1" customWidth="1"/>
    <col min="443" max="443" width="56.5703125" style="264" customWidth="1"/>
    <col min="444" max="446" width="19.7109375" style="264" customWidth="1"/>
    <col min="447" max="447" width="2.7109375" style="264" customWidth="1"/>
    <col min="448" max="448" width="15.28515625" style="264" customWidth="1"/>
    <col min="449" max="449" width="7.42578125" style="264" bestFit="1" customWidth="1"/>
    <col min="450" max="450" width="3.28515625" style="264" customWidth="1"/>
    <col min="451" max="451" width="13.140625" style="264" bestFit="1" customWidth="1"/>
    <col min="452" max="452" width="13.7109375" style="264" bestFit="1" customWidth="1"/>
    <col min="453" max="453" width="12" style="264" customWidth="1"/>
    <col min="454" max="454" width="1.85546875" style="264" customWidth="1"/>
    <col min="455" max="456" width="13.140625" style="264" bestFit="1" customWidth="1"/>
    <col min="457" max="457" width="16.42578125" style="264" customWidth="1"/>
    <col min="458" max="458" width="9.140625" style="264"/>
    <col min="459" max="459" width="48.7109375" style="264" customWidth="1"/>
    <col min="460" max="460" width="12" style="264" bestFit="1" customWidth="1"/>
    <col min="461" max="461" width="4.28515625" style="264" customWidth="1"/>
    <col min="462" max="697" width="9.140625" style="264"/>
    <col min="698" max="698" width="10.140625" style="264" bestFit="1" customWidth="1"/>
    <col min="699" max="699" width="56.5703125" style="264" customWidth="1"/>
    <col min="700" max="702" width="19.7109375" style="264" customWidth="1"/>
    <col min="703" max="703" width="2.7109375" style="264" customWidth="1"/>
    <col min="704" max="704" width="15.28515625" style="264" customWidth="1"/>
    <col min="705" max="705" width="7.42578125" style="264" bestFit="1" customWidth="1"/>
    <col min="706" max="706" width="3.28515625" style="264" customWidth="1"/>
    <col min="707" max="707" width="13.140625" style="264" bestFit="1" customWidth="1"/>
    <col min="708" max="708" width="13.7109375" style="264" bestFit="1" customWidth="1"/>
    <col min="709" max="709" width="12" style="264" customWidth="1"/>
    <col min="710" max="710" width="1.85546875" style="264" customWidth="1"/>
    <col min="711" max="712" width="13.140625" style="264" bestFit="1" customWidth="1"/>
    <col min="713" max="713" width="16.42578125" style="264" customWidth="1"/>
    <col min="714" max="714" width="9.140625" style="264"/>
    <col min="715" max="715" width="48.7109375" style="264" customWidth="1"/>
    <col min="716" max="716" width="12" style="264" bestFit="1" customWidth="1"/>
    <col min="717" max="717" width="4.28515625" style="264" customWidth="1"/>
    <col min="718" max="953" width="9.140625" style="264"/>
    <col min="954" max="954" width="10.140625" style="264" bestFit="1" customWidth="1"/>
    <col min="955" max="955" width="56.5703125" style="264" customWidth="1"/>
    <col min="956" max="958" width="19.7109375" style="264" customWidth="1"/>
    <col min="959" max="959" width="2.7109375" style="264" customWidth="1"/>
    <col min="960" max="960" width="15.28515625" style="264" customWidth="1"/>
    <col min="961" max="961" width="7.42578125" style="264" bestFit="1" customWidth="1"/>
    <col min="962" max="962" width="3.28515625" style="264" customWidth="1"/>
    <col min="963" max="963" width="13.140625" style="264" bestFit="1" customWidth="1"/>
    <col min="964" max="964" width="13.7109375" style="264" bestFit="1" customWidth="1"/>
    <col min="965" max="965" width="12" style="264" customWidth="1"/>
    <col min="966" max="966" width="1.85546875" style="264" customWidth="1"/>
    <col min="967" max="968" width="13.140625" style="264" bestFit="1" customWidth="1"/>
    <col min="969" max="969" width="16.42578125" style="264" customWidth="1"/>
    <col min="970" max="970" width="9.140625" style="264"/>
    <col min="971" max="971" width="48.7109375" style="264" customWidth="1"/>
    <col min="972" max="972" width="12" style="264" bestFit="1" customWidth="1"/>
    <col min="973" max="973" width="4.28515625" style="264" customWidth="1"/>
    <col min="974" max="1209" width="9.140625" style="264"/>
    <col min="1210" max="1210" width="10.140625" style="264" bestFit="1" customWidth="1"/>
    <col min="1211" max="1211" width="56.5703125" style="264" customWidth="1"/>
    <col min="1212" max="1214" width="19.7109375" style="264" customWidth="1"/>
    <col min="1215" max="1215" width="2.7109375" style="264" customWidth="1"/>
    <col min="1216" max="1216" width="15.28515625" style="264" customWidth="1"/>
    <col min="1217" max="1217" width="7.42578125" style="264" bestFit="1" customWidth="1"/>
    <col min="1218" max="1218" width="3.28515625" style="264" customWidth="1"/>
    <col min="1219" max="1219" width="13.140625" style="264" bestFit="1" customWidth="1"/>
    <col min="1220" max="1220" width="13.7109375" style="264" bestFit="1" customWidth="1"/>
    <col min="1221" max="1221" width="12" style="264" customWidth="1"/>
    <col min="1222" max="1222" width="1.85546875" style="264" customWidth="1"/>
    <col min="1223" max="1224" width="13.140625" style="264" bestFit="1" customWidth="1"/>
    <col min="1225" max="1225" width="16.42578125" style="264" customWidth="1"/>
    <col min="1226" max="1226" width="9.140625" style="264"/>
    <col min="1227" max="1227" width="48.7109375" style="264" customWidth="1"/>
    <col min="1228" max="1228" width="12" style="264" bestFit="1" customWidth="1"/>
    <col min="1229" max="1229" width="4.28515625" style="264" customWidth="1"/>
    <col min="1230" max="1465" width="9.140625" style="264"/>
    <col min="1466" max="1466" width="10.140625" style="264" bestFit="1" customWidth="1"/>
    <col min="1467" max="1467" width="56.5703125" style="264" customWidth="1"/>
    <col min="1468" max="1470" width="19.7109375" style="264" customWidth="1"/>
    <col min="1471" max="1471" width="2.7109375" style="264" customWidth="1"/>
    <col min="1472" max="1472" width="15.28515625" style="264" customWidth="1"/>
    <col min="1473" max="1473" width="7.42578125" style="264" bestFit="1" customWidth="1"/>
    <col min="1474" max="1474" width="3.28515625" style="264" customWidth="1"/>
    <col min="1475" max="1475" width="13.140625" style="264" bestFit="1" customWidth="1"/>
    <col min="1476" max="1476" width="13.7109375" style="264" bestFit="1" customWidth="1"/>
    <col min="1477" max="1477" width="12" style="264" customWidth="1"/>
    <col min="1478" max="1478" width="1.85546875" style="264" customWidth="1"/>
    <col min="1479" max="1480" width="13.140625" style="264" bestFit="1" customWidth="1"/>
    <col min="1481" max="1481" width="16.42578125" style="264" customWidth="1"/>
    <col min="1482" max="1482" width="9.140625" style="264"/>
    <col min="1483" max="1483" width="48.7109375" style="264" customWidth="1"/>
    <col min="1484" max="1484" width="12" style="264" bestFit="1" customWidth="1"/>
    <col min="1485" max="1485" width="4.28515625" style="264" customWidth="1"/>
    <col min="1486" max="1721" width="9.140625" style="264"/>
    <col min="1722" max="1722" width="10.140625" style="264" bestFit="1" customWidth="1"/>
    <col min="1723" max="1723" width="56.5703125" style="264" customWidth="1"/>
    <col min="1724" max="1726" width="19.7109375" style="264" customWidth="1"/>
    <col min="1727" max="1727" width="2.7109375" style="264" customWidth="1"/>
    <col min="1728" max="1728" width="15.28515625" style="264" customWidth="1"/>
    <col min="1729" max="1729" width="7.42578125" style="264" bestFit="1" customWidth="1"/>
    <col min="1730" max="1730" width="3.28515625" style="264" customWidth="1"/>
    <col min="1731" max="1731" width="13.140625" style="264" bestFit="1" customWidth="1"/>
    <col min="1732" max="1732" width="13.7109375" style="264" bestFit="1" customWidth="1"/>
    <col min="1733" max="1733" width="12" style="264" customWidth="1"/>
    <col min="1734" max="1734" width="1.85546875" style="264" customWidth="1"/>
    <col min="1735" max="1736" width="13.140625" style="264" bestFit="1" customWidth="1"/>
    <col min="1737" max="1737" width="16.42578125" style="264" customWidth="1"/>
    <col min="1738" max="1738" width="9.140625" style="264"/>
    <col min="1739" max="1739" width="48.7109375" style="264" customWidth="1"/>
    <col min="1740" max="1740" width="12" style="264" bestFit="1" customWidth="1"/>
    <col min="1741" max="1741" width="4.28515625" style="264" customWidth="1"/>
    <col min="1742" max="1977" width="9.140625" style="264"/>
    <col min="1978" max="1978" width="10.140625" style="264" bestFit="1" customWidth="1"/>
    <col min="1979" max="1979" width="56.5703125" style="264" customWidth="1"/>
    <col min="1980" max="1982" width="19.7109375" style="264" customWidth="1"/>
    <col min="1983" max="1983" width="2.7109375" style="264" customWidth="1"/>
    <col min="1984" max="1984" width="15.28515625" style="264" customWidth="1"/>
    <col min="1985" max="1985" width="7.42578125" style="264" bestFit="1" customWidth="1"/>
    <col min="1986" max="1986" width="3.28515625" style="264" customWidth="1"/>
    <col min="1987" max="1987" width="13.140625" style="264" bestFit="1" customWidth="1"/>
    <col min="1988" max="1988" width="13.7109375" style="264" bestFit="1" customWidth="1"/>
    <col min="1989" max="1989" width="12" style="264" customWidth="1"/>
    <col min="1990" max="1990" width="1.85546875" style="264" customWidth="1"/>
    <col min="1991" max="1992" width="13.140625" style="264" bestFit="1" customWidth="1"/>
    <col min="1993" max="1993" width="16.42578125" style="264" customWidth="1"/>
    <col min="1994" max="1994" width="9.140625" style="264"/>
    <col min="1995" max="1995" width="48.7109375" style="264" customWidth="1"/>
    <col min="1996" max="1996" width="12" style="264" bestFit="1" customWidth="1"/>
    <col min="1997" max="1997" width="4.28515625" style="264" customWidth="1"/>
    <col min="1998" max="2233" width="9.140625" style="264"/>
    <col min="2234" max="2234" width="10.140625" style="264" bestFit="1" customWidth="1"/>
    <col min="2235" max="2235" width="56.5703125" style="264" customWidth="1"/>
    <col min="2236" max="2238" width="19.7109375" style="264" customWidth="1"/>
    <col min="2239" max="2239" width="2.7109375" style="264" customWidth="1"/>
    <col min="2240" max="2240" width="15.28515625" style="264" customWidth="1"/>
    <col min="2241" max="2241" width="7.42578125" style="264" bestFit="1" customWidth="1"/>
    <col min="2242" max="2242" width="3.28515625" style="264" customWidth="1"/>
    <col min="2243" max="2243" width="13.140625" style="264" bestFit="1" customWidth="1"/>
    <col min="2244" max="2244" width="13.7109375" style="264" bestFit="1" customWidth="1"/>
    <col min="2245" max="2245" width="12" style="264" customWidth="1"/>
    <col min="2246" max="2246" width="1.85546875" style="264" customWidth="1"/>
    <col min="2247" max="2248" width="13.140625" style="264" bestFit="1" customWidth="1"/>
    <col min="2249" max="2249" width="16.42578125" style="264" customWidth="1"/>
    <col min="2250" max="2250" width="9.140625" style="264"/>
    <col min="2251" max="2251" width="48.7109375" style="264" customWidth="1"/>
    <col min="2252" max="2252" width="12" style="264" bestFit="1" customWidth="1"/>
    <col min="2253" max="2253" width="4.28515625" style="264" customWidth="1"/>
    <col min="2254" max="2489" width="9.140625" style="264"/>
    <col min="2490" max="2490" width="10.140625" style="264" bestFit="1" customWidth="1"/>
    <col min="2491" max="2491" width="56.5703125" style="264" customWidth="1"/>
    <col min="2492" max="2494" width="19.7109375" style="264" customWidth="1"/>
    <col min="2495" max="2495" width="2.7109375" style="264" customWidth="1"/>
    <col min="2496" max="2496" width="15.28515625" style="264" customWidth="1"/>
    <col min="2497" max="2497" width="7.42578125" style="264" bestFit="1" customWidth="1"/>
    <col min="2498" max="2498" width="3.28515625" style="264" customWidth="1"/>
    <col min="2499" max="2499" width="13.140625" style="264" bestFit="1" customWidth="1"/>
    <col min="2500" max="2500" width="13.7109375" style="264" bestFit="1" customWidth="1"/>
    <col min="2501" max="2501" width="12" style="264" customWidth="1"/>
    <col min="2502" max="2502" width="1.85546875" style="264" customWidth="1"/>
    <col min="2503" max="2504" width="13.140625" style="264" bestFit="1" customWidth="1"/>
    <col min="2505" max="2505" width="16.42578125" style="264" customWidth="1"/>
    <col min="2506" max="2506" width="9.140625" style="264"/>
    <col min="2507" max="2507" width="48.7109375" style="264" customWidth="1"/>
    <col min="2508" max="2508" width="12" style="264" bestFit="1" customWidth="1"/>
    <col min="2509" max="2509" width="4.28515625" style="264" customWidth="1"/>
    <col min="2510" max="2745" width="9.140625" style="264"/>
    <col min="2746" max="2746" width="10.140625" style="264" bestFit="1" customWidth="1"/>
    <col min="2747" max="2747" width="56.5703125" style="264" customWidth="1"/>
    <col min="2748" max="2750" width="19.7109375" style="264" customWidth="1"/>
    <col min="2751" max="2751" width="2.7109375" style="264" customWidth="1"/>
    <col min="2752" max="2752" width="15.28515625" style="264" customWidth="1"/>
    <col min="2753" max="2753" width="7.42578125" style="264" bestFit="1" customWidth="1"/>
    <col min="2754" max="2754" width="3.28515625" style="264" customWidth="1"/>
    <col min="2755" max="2755" width="13.140625" style="264" bestFit="1" customWidth="1"/>
    <col min="2756" max="2756" width="13.7109375" style="264" bestFit="1" customWidth="1"/>
    <col min="2757" max="2757" width="12" style="264" customWidth="1"/>
    <col min="2758" max="2758" width="1.85546875" style="264" customWidth="1"/>
    <col min="2759" max="2760" width="13.140625" style="264" bestFit="1" customWidth="1"/>
    <col min="2761" max="2761" width="16.42578125" style="264" customWidth="1"/>
    <col min="2762" max="2762" width="9.140625" style="264"/>
    <col min="2763" max="2763" width="48.7109375" style="264" customWidth="1"/>
    <col min="2764" max="2764" width="12" style="264" bestFit="1" customWidth="1"/>
    <col min="2765" max="2765" width="4.28515625" style="264" customWidth="1"/>
    <col min="2766" max="3001" width="9.140625" style="264"/>
    <col min="3002" max="3002" width="10.140625" style="264" bestFit="1" customWidth="1"/>
    <col min="3003" max="3003" width="56.5703125" style="264" customWidth="1"/>
    <col min="3004" max="3006" width="19.7109375" style="264" customWidth="1"/>
    <col min="3007" max="3007" width="2.7109375" style="264" customWidth="1"/>
    <col min="3008" max="3008" width="15.28515625" style="264" customWidth="1"/>
    <col min="3009" max="3009" width="7.42578125" style="264" bestFit="1" customWidth="1"/>
    <col min="3010" max="3010" width="3.28515625" style="264" customWidth="1"/>
    <col min="3011" max="3011" width="13.140625" style="264" bestFit="1" customWidth="1"/>
    <col min="3012" max="3012" width="13.7109375" style="264" bestFit="1" customWidth="1"/>
    <col min="3013" max="3013" width="12" style="264" customWidth="1"/>
    <col min="3014" max="3014" width="1.85546875" style="264" customWidth="1"/>
    <col min="3015" max="3016" width="13.140625" style="264" bestFit="1" customWidth="1"/>
    <col min="3017" max="3017" width="16.42578125" style="264" customWidth="1"/>
    <col min="3018" max="3018" width="9.140625" style="264"/>
    <col min="3019" max="3019" width="48.7109375" style="264" customWidth="1"/>
    <col min="3020" max="3020" width="12" style="264" bestFit="1" customWidth="1"/>
    <col min="3021" max="3021" width="4.28515625" style="264" customWidth="1"/>
    <col min="3022" max="3257" width="9.140625" style="264"/>
    <col min="3258" max="3258" width="10.140625" style="264" bestFit="1" customWidth="1"/>
    <col min="3259" max="3259" width="56.5703125" style="264" customWidth="1"/>
    <col min="3260" max="3262" width="19.7109375" style="264" customWidth="1"/>
    <col min="3263" max="3263" width="2.7109375" style="264" customWidth="1"/>
    <col min="3264" max="3264" width="15.28515625" style="264" customWidth="1"/>
    <col min="3265" max="3265" width="7.42578125" style="264" bestFit="1" customWidth="1"/>
    <col min="3266" max="3266" width="3.28515625" style="264" customWidth="1"/>
    <col min="3267" max="3267" width="13.140625" style="264" bestFit="1" customWidth="1"/>
    <col min="3268" max="3268" width="13.7109375" style="264" bestFit="1" customWidth="1"/>
    <col min="3269" max="3269" width="12" style="264" customWidth="1"/>
    <col min="3270" max="3270" width="1.85546875" style="264" customWidth="1"/>
    <col min="3271" max="3272" width="13.140625" style="264" bestFit="1" customWidth="1"/>
    <col min="3273" max="3273" width="16.42578125" style="264" customWidth="1"/>
    <col min="3274" max="3274" width="9.140625" style="264"/>
    <col min="3275" max="3275" width="48.7109375" style="264" customWidth="1"/>
    <col min="3276" max="3276" width="12" style="264" bestFit="1" customWidth="1"/>
    <col min="3277" max="3277" width="4.28515625" style="264" customWidth="1"/>
    <col min="3278" max="3513" width="9.140625" style="264"/>
    <col min="3514" max="3514" width="10.140625" style="264" bestFit="1" customWidth="1"/>
    <col min="3515" max="3515" width="56.5703125" style="264" customWidth="1"/>
    <col min="3516" max="3518" width="19.7109375" style="264" customWidth="1"/>
    <col min="3519" max="3519" width="2.7109375" style="264" customWidth="1"/>
    <col min="3520" max="3520" width="15.28515625" style="264" customWidth="1"/>
    <col min="3521" max="3521" width="7.42578125" style="264" bestFit="1" customWidth="1"/>
    <col min="3522" max="3522" width="3.28515625" style="264" customWidth="1"/>
    <col min="3523" max="3523" width="13.140625" style="264" bestFit="1" customWidth="1"/>
    <col min="3524" max="3524" width="13.7109375" style="264" bestFit="1" customWidth="1"/>
    <col min="3525" max="3525" width="12" style="264" customWidth="1"/>
    <col min="3526" max="3526" width="1.85546875" style="264" customWidth="1"/>
    <col min="3527" max="3528" width="13.140625" style="264" bestFit="1" customWidth="1"/>
    <col min="3529" max="3529" width="16.42578125" style="264" customWidth="1"/>
    <col min="3530" max="3530" width="9.140625" style="264"/>
    <col min="3531" max="3531" width="48.7109375" style="264" customWidth="1"/>
    <col min="3532" max="3532" width="12" style="264" bestFit="1" customWidth="1"/>
    <col min="3533" max="3533" width="4.28515625" style="264" customWidth="1"/>
    <col min="3534" max="3769" width="9.140625" style="264"/>
    <col min="3770" max="3770" width="10.140625" style="264" bestFit="1" customWidth="1"/>
    <col min="3771" max="3771" width="56.5703125" style="264" customWidth="1"/>
    <col min="3772" max="3774" width="19.7109375" style="264" customWidth="1"/>
    <col min="3775" max="3775" width="2.7109375" style="264" customWidth="1"/>
    <col min="3776" max="3776" width="15.28515625" style="264" customWidth="1"/>
    <col min="3777" max="3777" width="7.42578125" style="264" bestFit="1" customWidth="1"/>
    <col min="3778" max="3778" width="3.28515625" style="264" customWidth="1"/>
    <col min="3779" max="3779" width="13.140625" style="264" bestFit="1" customWidth="1"/>
    <col min="3780" max="3780" width="13.7109375" style="264" bestFit="1" customWidth="1"/>
    <col min="3781" max="3781" width="12" style="264" customWidth="1"/>
    <col min="3782" max="3782" width="1.85546875" style="264" customWidth="1"/>
    <col min="3783" max="3784" width="13.140625" style="264" bestFit="1" customWidth="1"/>
    <col min="3785" max="3785" width="16.42578125" style="264" customWidth="1"/>
    <col min="3786" max="3786" width="9.140625" style="264"/>
    <col min="3787" max="3787" width="48.7109375" style="264" customWidth="1"/>
    <col min="3788" max="3788" width="12" style="264" bestFit="1" customWidth="1"/>
    <col min="3789" max="3789" width="4.28515625" style="264" customWidth="1"/>
    <col min="3790" max="4025" width="9.140625" style="264"/>
    <col min="4026" max="4026" width="10.140625" style="264" bestFit="1" customWidth="1"/>
    <col min="4027" max="4027" width="56.5703125" style="264" customWidth="1"/>
    <col min="4028" max="4030" width="19.7109375" style="264" customWidth="1"/>
    <col min="4031" max="4031" width="2.7109375" style="264" customWidth="1"/>
    <col min="4032" max="4032" width="15.28515625" style="264" customWidth="1"/>
    <col min="4033" max="4033" width="7.42578125" style="264" bestFit="1" customWidth="1"/>
    <col min="4034" max="4034" width="3.28515625" style="264" customWidth="1"/>
    <col min="4035" max="4035" width="13.140625" style="264" bestFit="1" customWidth="1"/>
    <col min="4036" max="4036" width="13.7109375" style="264" bestFit="1" customWidth="1"/>
    <col min="4037" max="4037" width="12" style="264" customWidth="1"/>
    <col min="4038" max="4038" width="1.85546875" style="264" customWidth="1"/>
    <col min="4039" max="4040" width="13.140625" style="264" bestFit="1" customWidth="1"/>
    <col min="4041" max="4041" width="16.42578125" style="264" customWidth="1"/>
    <col min="4042" max="4042" width="9.140625" style="264"/>
    <col min="4043" max="4043" width="48.7109375" style="264" customWidth="1"/>
    <col min="4044" max="4044" width="12" style="264" bestFit="1" customWidth="1"/>
    <col min="4045" max="4045" width="4.28515625" style="264" customWidth="1"/>
    <col min="4046" max="4281" width="9.140625" style="264"/>
    <col min="4282" max="4282" width="10.140625" style="264" bestFit="1" customWidth="1"/>
    <col min="4283" max="4283" width="56.5703125" style="264" customWidth="1"/>
    <col min="4284" max="4286" width="19.7109375" style="264" customWidth="1"/>
    <col min="4287" max="4287" width="2.7109375" style="264" customWidth="1"/>
    <col min="4288" max="4288" width="15.28515625" style="264" customWidth="1"/>
    <col min="4289" max="4289" width="7.42578125" style="264" bestFit="1" customWidth="1"/>
    <col min="4290" max="4290" width="3.28515625" style="264" customWidth="1"/>
    <col min="4291" max="4291" width="13.140625" style="264" bestFit="1" customWidth="1"/>
    <col min="4292" max="4292" width="13.7109375" style="264" bestFit="1" customWidth="1"/>
    <col min="4293" max="4293" width="12" style="264" customWidth="1"/>
    <col min="4294" max="4294" width="1.85546875" style="264" customWidth="1"/>
    <col min="4295" max="4296" width="13.140625" style="264" bestFit="1" customWidth="1"/>
    <col min="4297" max="4297" width="16.42578125" style="264" customWidth="1"/>
    <col min="4298" max="4298" width="9.140625" style="264"/>
    <col min="4299" max="4299" width="48.7109375" style="264" customWidth="1"/>
    <col min="4300" max="4300" width="12" style="264" bestFit="1" customWidth="1"/>
    <col min="4301" max="4301" width="4.28515625" style="264" customWidth="1"/>
    <col min="4302" max="4537" width="9.140625" style="264"/>
    <col min="4538" max="4538" width="10.140625" style="264" bestFit="1" customWidth="1"/>
    <col min="4539" max="4539" width="56.5703125" style="264" customWidth="1"/>
    <col min="4540" max="4542" width="19.7109375" style="264" customWidth="1"/>
    <col min="4543" max="4543" width="2.7109375" style="264" customWidth="1"/>
    <col min="4544" max="4544" width="15.28515625" style="264" customWidth="1"/>
    <col min="4545" max="4545" width="7.42578125" style="264" bestFit="1" customWidth="1"/>
    <col min="4546" max="4546" width="3.28515625" style="264" customWidth="1"/>
    <col min="4547" max="4547" width="13.140625" style="264" bestFit="1" customWidth="1"/>
    <col min="4548" max="4548" width="13.7109375" style="264" bestFit="1" customWidth="1"/>
    <col min="4549" max="4549" width="12" style="264" customWidth="1"/>
    <col min="4550" max="4550" width="1.85546875" style="264" customWidth="1"/>
    <col min="4551" max="4552" width="13.140625" style="264" bestFit="1" customWidth="1"/>
    <col min="4553" max="4553" width="16.42578125" style="264" customWidth="1"/>
    <col min="4554" max="4554" width="9.140625" style="264"/>
    <col min="4555" max="4555" width="48.7109375" style="264" customWidth="1"/>
    <col min="4556" max="4556" width="12" style="264" bestFit="1" customWidth="1"/>
    <col min="4557" max="4557" width="4.28515625" style="264" customWidth="1"/>
    <col min="4558" max="4793" width="9.140625" style="264"/>
    <col min="4794" max="4794" width="10.140625" style="264" bestFit="1" customWidth="1"/>
    <col min="4795" max="4795" width="56.5703125" style="264" customWidth="1"/>
    <col min="4796" max="4798" width="19.7109375" style="264" customWidth="1"/>
    <col min="4799" max="4799" width="2.7109375" style="264" customWidth="1"/>
    <col min="4800" max="4800" width="15.28515625" style="264" customWidth="1"/>
    <col min="4801" max="4801" width="7.42578125" style="264" bestFit="1" customWidth="1"/>
    <col min="4802" max="4802" width="3.28515625" style="264" customWidth="1"/>
    <col min="4803" max="4803" width="13.140625" style="264" bestFit="1" customWidth="1"/>
    <col min="4804" max="4804" width="13.7109375" style="264" bestFit="1" customWidth="1"/>
    <col min="4805" max="4805" width="12" style="264" customWidth="1"/>
    <col min="4806" max="4806" width="1.85546875" style="264" customWidth="1"/>
    <col min="4807" max="4808" width="13.140625" style="264" bestFit="1" customWidth="1"/>
    <col min="4809" max="4809" width="16.42578125" style="264" customWidth="1"/>
    <col min="4810" max="4810" width="9.140625" style="264"/>
    <col min="4811" max="4811" width="48.7109375" style="264" customWidth="1"/>
    <col min="4812" max="4812" width="12" style="264" bestFit="1" customWidth="1"/>
    <col min="4813" max="4813" width="4.28515625" style="264" customWidth="1"/>
    <col min="4814" max="5049" width="9.140625" style="264"/>
    <col min="5050" max="5050" width="10.140625" style="264" bestFit="1" customWidth="1"/>
    <col min="5051" max="5051" width="56.5703125" style="264" customWidth="1"/>
    <col min="5052" max="5054" width="19.7109375" style="264" customWidth="1"/>
    <col min="5055" max="5055" width="2.7109375" style="264" customWidth="1"/>
    <col min="5056" max="5056" width="15.28515625" style="264" customWidth="1"/>
    <col min="5057" max="5057" width="7.42578125" style="264" bestFit="1" customWidth="1"/>
    <col min="5058" max="5058" width="3.28515625" style="264" customWidth="1"/>
    <col min="5059" max="5059" width="13.140625" style="264" bestFit="1" customWidth="1"/>
    <col min="5060" max="5060" width="13.7109375" style="264" bestFit="1" customWidth="1"/>
    <col min="5061" max="5061" width="12" style="264" customWidth="1"/>
    <col min="5062" max="5062" width="1.85546875" style="264" customWidth="1"/>
    <col min="5063" max="5064" width="13.140625" style="264" bestFit="1" customWidth="1"/>
    <col min="5065" max="5065" width="16.42578125" style="264" customWidth="1"/>
    <col min="5066" max="5066" width="9.140625" style="264"/>
    <col min="5067" max="5067" width="48.7109375" style="264" customWidth="1"/>
    <col min="5068" max="5068" width="12" style="264" bestFit="1" customWidth="1"/>
    <col min="5069" max="5069" width="4.28515625" style="264" customWidth="1"/>
    <col min="5070" max="5305" width="9.140625" style="264"/>
    <col min="5306" max="5306" width="10.140625" style="264" bestFit="1" customWidth="1"/>
    <col min="5307" max="5307" width="56.5703125" style="264" customWidth="1"/>
    <col min="5308" max="5310" width="19.7109375" style="264" customWidth="1"/>
    <col min="5311" max="5311" width="2.7109375" style="264" customWidth="1"/>
    <col min="5312" max="5312" width="15.28515625" style="264" customWidth="1"/>
    <col min="5313" max="5313" width="7.42578125" style="264" bestFit="1" customWidth="1"/>
    <col min="5314" max="5314" width="3.28515625" style="264" customWidth="1"/>
    <col min="5315" max="5315" width="13.140625" style="264" bestFit="1" customWidth="1"/>
    <col min="5316" max="5316" width="13.7109375" style="264" bestFit="1" customWidth="1"/>
    <col min="5317" max="5317" width="12" style="264" customWidth="1"/>
    <col min="5318" max="5318" width="1.85546875" style="264" customWidth="1"/>
    <col min="5319" max="5320" width="13.140625" style="264" bestFit="1" customWidth="1"/>
    <col min="5321" max="5321" width="16.42578125" style="264" customWidth="1"/>
    <col min="5322" max="5322" width="9.140625" style="264"/>
    <col min="5323" max="5323" width="48.7109375" style="264" customWidth="1"/>
    <col min="5324" max="5324" width="12" style="264" bestFit="1" customWidth="1"/>
    <col min="5325" max="5325" width="4.28515625" style="264" customWidth="1"/>
    <col min="5326" max="5561" width="9.140625" style="264"/>
    <col min="5562" max="5562" width="10.140625" style="264" bestFit="1" customWidth="1"/>
    <col min="5563" max="5563" width="56.5703125" style="264" customWidth="1"/>
    <col min="5564" max="5566" width="19.7109375" style="264" customWidth="1"/>
    <col min="5567" max="5567" width="2.7109375" style="264" customWidth="1"/>
    <col min="5568" max="5568" width="15.28515625" style="264" customWidth="1"/>
    <col min="5569" max="5569" width="7.42578125" style="264" bestFit="1" customWidth="1"/>
    <col min="5570" max="5570" width="3.28515625" style="264" customWidth="1"/>
    <col min="5571" max="5571" width="13.140625" style="264" bestFit="1" customWidth="1"/>
    <col min="5572" max="5572" width="13.7109375" style="264" bestFit="1" customWidth="1"/>
    <col min="5573" max="5573" width="12" style="264" customWidth="1"/>
    <col min="5574" max="5574" width="1.85546875" style="264" customWidth="1"/>
    <col min="5575" max="5576" width="13.140625" style="264" bestFit="1" customWidth="1"/>
    <col min="5577" max="5577" width="16.42578125" style="264" customWidth="1"/>
    <col min="5578" max="5578" width="9.140625" style="264"/>
    <col min="5579" max="5579" width="48.7109375" style="264" customWidth="1"/>
    <col min="5580" max="5580" width="12" style="264" bestFit="1" customWidth="1"/>
    <col min="5581" max="5581" width="4.28515625" style="264" customWidth="1"/>
    <col min="5582" max="5817" width="9.140625" style="264"/>
    <col min="5818" max="5818" width="10.140625" style="264" bestFit="1" customWidth="1"/>
    <col min="5819" max="5819" width="56.5703125" style="264" customWidth="1"/>
    <col min="5820" max="5822" width="19.7109375" style="264" customWidth="1"/>
    <col min="5823" max="5823" width="2.7109375" style="264" customWidth="1"/>
    <col min="5824" max="5824" width="15.28515625" style="264" customWidth="1"/>
    <col min="5825" max="5825" width="7.42578125" style="264" bestFit="1" customWidth="1"/>
    <col min="5826" max="5826" width="3.28515625" style="264" customWidth="1"/>
    <col min="5827" max="5827" width="13.140625" style="264" bestFit="1" customWidth="1"/>
    <col min="5828" max="5828" width="13.7109375" style="264" bestFit="1" customWidth="1"/>
    <col min="5829" max="5829" width="12" style="264" customWidth="1"/>
    <col min="5830" max="5830" width="1.85546875" style="264" customWidth="1"/>
    <col min="5831" max="5832" width="13.140625" style="264" bestFit="1" customWidth="1"/>
    <col min="5833" max="5833" width="16.42578125" style="264" customWidth="1"/>
    <col min="5834" max="5834" width="9.140625" style="264"/>
    <col min="5835" max="5835" width="48.7109375" style="264" customWidth="1"/>
    <col min="5836" max="5836" width="12" style="264" bestFit="1" customWidth="1"/>
    <col min="5837" max="5837" width="4.28515625" style="264" customWidth="1"/>
    <col min="5838" max="6073" width="9.140625" style="264"/>
    <col min="6074" max="6074" width="10.140625" style="264" bestFit="1" customWidth="1"/>
    <col min="6075" max="6075" width="56.5703125" style="264" customWidth="1"/>
    <col min="6076" max="6078" width="19.7109375" style="264" customWidth="1"/>
    <col min="6079" max="6079" width="2.7109375" style="264" customWidth="1"/>
    <col min="6080" max="6080" width="15.28515625" style="264" customWidth="1"/>
    <col min="6081" max="6081" width="7.42578125" style="264" bestFit="1" customWidth="1"/>
    <col min="6082" max="6082" width="3.28515625" style="264" customWidth="1"/>
    <col min="6083" max="6083" width="13.140625" style="264" bestFit="1" customWidth="1"/>
    <col min="6084" max="6084" width="13.7109375" style="264" bestFit="1" customWidth="1"/>
    <col min="6085" max="6085" width="12" style="264" customWidth="1"/>
    <col min="6086" max="6086" width="1.85546875" style="264" customWidth="1"/>
    <col min="6087" max="6088" width="13.140625" style="264" bestFit="1" customWidth="1"/>
    <col min="6089" max="6089" width="16.42578125" style="264" customWidth="1"/>
    <col min="6090" max="6090" width="9.140625" style="264"/>
    <col min="6091" max="6091" width="48.7109375" style="264" customWidth="1"/>
    <col min="6092" max="6092" width="12" style="264" bestFit="1" customWidth="1"/>
    <col min="6093" max="6093" width="4.28515625" style="264" customWidth="1"/>
    <col min="6094" max="6329" width="9.140625" style="264"/>
    <col min="6330" max="6330" width="10.140625" style="264" bestFit="1" customWidth="1"/>
    <col min="6331" max="6331" width="56.5703125" style="264" customWidth="1"/>
    <col min="6332" max="6334" width="19.7109375" style="264" customWidth="1"/>
    <col min="6335" max="6335" width="2.7109375" style="264" customWidth="1"/>
    <col min="6336" max="6336" width="15.28515625" style="264" customWidth="1"/>
    <col min="6337" max="6337" width="7.42578125" style="264" bestFit="1" customWidth="1"/>
    <col min="6338" max="6338" width="3.28515625" style="264" customWidth="1"/>
    <col min="6339" max="6339" width="13.140625" style="264" bestFit="1" customWidth="1"/>
    <col min="6340" max="6340" width="13.7109375" style="264" bestFit="1" customWidth="1"/>
    <col min="6341" max="6341" width="12" style="264" customWidth="1"/>
    <col min="6342" max="6342" width="1.85546875" style="264" customWidth="1"/>
    <col min="6343" max="6344" width="13.140625" style="264" bestFit="1" customWidth="1"/>
    <col min="6345" max="6345" width="16.42578125" style="264" customWidth="1"/>
    <col min="6346" max="6346" width="9.140625" style="264"/>
    <col min="6347" max="6347" width="48.7109375" style="264" customWidth="1"/>
    <col min="6348" max="6348" width="12" style="264" bestFit="1" customWidth="1"/>
    <col min="6349" max="6349" width="4.28515625" style="264" customWidth="1"/>
    <col min="6350" max="6585" width="9.140625" style="264"/>
    <col min="6586" max="6586" width="10.140625" style="264" bestFit="1" customWidth="1"/>
    <col min="6587" max="6587" width="56.5703125" style="264" customWidth="1"/>
    <col min="6588" max="6590" width="19.7109375" style="264" customWidth="1"/>
    <col min="6591" max="6591" width="2.7109375" style="264" customWidth="1"/>
    <col min="6592" max="6592" width="15.28515625" style="264" customWidth="1"/>
    <col min="6593" max="6593" width="7.42578125" style="264" bestFit="1" customWidth="1"/>
    <col min="6594" max="6594" width="3.28515625" style="264" customWidth="1"/>
    <col min="6595" max="6595" width="13.140625" style="264" bestFit="1" customWidth="1"/>
    <col min="6596" max="6596" width="13.7109375" style="264" bestFit="1" customWidth="1"/>
    <col min="6597" max="6597" width="12" style="264" customWidth="1"/>
    <col min="6598" max="6598" width="1.85546875" style="264" customWidth="1"/>
    <col min="6599" max="6600" width="13.140625" style="264" bestFit="1" customWidth="1"/>
    <col min="6601" max="6601" width="16.42578125" style="264" customWidth="1"/>
    <col min="6602" max="6602" width="9.140625" style="264"/>
    <col min="6603" max="6603" width="48.7109375" style="264" customWidth="1"/>
    <col min="6604" max="6604" width="12" style="264" bestFit="1" customWidth="1"/>
    <col min="6605" max="6605" width="4.28515625" style="264" customWidth="1"/>
    <col min="6606" max="6841" width="9.140625" style="264"/>
    <col min="6842" max="6842" width="10.140625" style="264" bestFit="1" customWidth="1"/>
    <col min="6843" max="6843" width="56.5703125" style="264" customWidth="1"/>
    <col min="6844" max="6846" width="19.7109375" style="264" customWidth="1"/>
    <col min="6847" max="6847" width="2.7109375" style="264" customWidth="1"/>
    <col min="6848" max="6848" width="15.28515625" style="264" customWidth="1"/>
    <col min="6849" max="6849" width="7.42578125" style="264" bestFit="1" customWidth="1"/>
    <col min="6850" max="6850" width="3.28515625" style="264" customWidth="1"/>
    <col min="6851" max="6851" width="13.140625" style="264" bestFit="1" customWidth="1"/>
    <col min="6852" max="6852" width="13.7109375" style="264" bestFit="1" customWidth="1"/>
    <col min="6853" max="6853" width="12" style="264" customWidth="1"/>
    <col min="6854" max="6854" width="1.85546875" style="264" customWidth="1"/>
    <col min="6855" max="6856" width="13.140625" style="264" bestFit="1" customWidth="1"/>
    <col min="6857" max="6857" width="16.42578125" style="264" customWidth="1"/>
    <col min="6858" max="6858" width="9.140625" style="264"/>
    <col min="6859" max="6859" width="48.7109375" style="264" customWidth="1"/>
    <col min="6860" max="6860" width="12" style="264" bestFit="1" customWidth="1"/>
    <col min="6861" max="6861" width="4.28515625" style="264" customWidth="1"/>
    <col min="6862" max="7097" width="9.140625" style="264"/>
    <col min="7098" max="7098" width="10.140625" style="264" bestFit="1" customWidth="1"/>
    <col min="7099" max="7099" width="56.5703125" style="264" customWidth="1"/>
    <col min="7100" max="7102" width="19.7109375" style="264" customWidth="1"/>
    <col min="7103" max="7103" width="2.7109375" style="264" customWidth="1"/>
    <col min="7104" max="7104" width="15.28515625" style="264" customWidth="1"/>
    <col min="7105" max="7105" width="7.42578125" style="264" bestFit="1" customWidth="1"/>
    <col min="7106" max="7106" width="3.28515625" style="264" customWidth="1"/>
    <col min="7107" max="7107" width="13.140625" style="264" bestFit="1" customWidth="1"/>
    <col min="7108" max="7108" width="13.7109375" style="264" bestFit="1" customWidth="1"/>
    <col min="7109" max="7109" width="12" style="264" customWidth="1"/>
    <col min="7110" max="7110" width="1.85546875" style="264" customWidth="1"/>
    <col min="7111" max="7112" width="13.140625" style="264" bestFit="1" customWidth="1"/>
    <col min="7113" max="7113" width="16.42578125" style="264" customWidth="1"/>
    <col min="7114" max="7114" width="9.140625" style="264"/>
    <col min="7115" max="7115" width="48.7109375" style="264" customWidth="1"/>
    <col min="7116" max="7116" width="12" style="264" bestFit="1" customWidth="1"/>
    <col min="7117" max="7117" width="4.28515625" style="264" customWidth="1"/>
    <col min="7118" max="7353" width="9.140625" style="264"/>
    <col min="7354" max="7354" width="10.140625" style="264" bestFit="1" customWidth="1"/>
    <col min="7355" max="7355" width="56.5703125" style="264" customWidth="1"/>
    <col min="7356" max="7358" width="19.7109375" style="264" customWidth="1"/>
    <col min="7359" max="7359" width="2.7109375" style="264" customWidth="1"/>
    <col min="7360" max="7360" width="15.28515625" style="264" customWidth="1"/>
    <col min="7361" max="7361" width="7.42578125" style="264" bestFit="1" customWidth="1"/>
    <col min="7362" max="7362" width="3.28515625" style="264" customWidth="1"/>
    <col min="7363" max="7363" width="13.140625" style="264" bestFit="1" customWidth="1"/>
    <col min="7364" max="7364" width="13.7109375" style="264" bestFit="1" customWidth="1"/>
    <col min="7365" max="7365" width="12" style="264" customWidth="1"/>
    <col min="7366" max="7366" width="1.85546875" style="264" customWidth="1"/>
    <col min="7367" max="7368" width="13.140625" style="264" bestFit="1" customWidth="1"/>
    <col min="7369" max="7369" width="16.42578125" style="264" customWidth="1"/>
    <col min="7370" max="7370" width="9.140625" style="264"/>
    <col min="7371" max="7371" width="48.7109375" style="264" customWidth="1"/>
    <col min="7372" max="7372" width="12" style="264" bestFit="1" customWidth="1"/>
    <col min="7373" max="7373" width="4.28515625" style="264" customWidth="1"/>
    <col min="7374" max="7609" width="9.140625" style="264"/>
    <col min="7610" max="7610" width="10.140625" style="264" bestFit="1" customWidth="1"/>
    <col min="7611" max="7611" width="56.5703125" style="264" customWidth="1"/>
    <col min="7612" max="7614" width="19.7109375" style="264" customWidth="1"/>
    <col min="7615" max="7615" width="2.7109375" style="264" customWidth="1"/>
    <col min="7616" max="7616" width="15.28515625" style="264" customWidth="1"/>
    <col min="7617" max="7617" width="7.42578125" style="264" bestFit="1" customWidth="1"/>
    <col min="7618" max="7618" width="3.28515625" style="264" customWidth="1"/>
    <col min="7619" max="7619" width="13.140625" style="264" bestFit="1" customWidth="1"/>
    <col min="7620" max="7620" width="13.7109375" style="264" bestFit="1" customWidth="1"/>
    <col min="7621" max="7621" width="12" style="264" customWidth="1"/>
    <col min="7622" max="7622" width="1.85546875" style="264" customWidth="1"/>
    <col min="7623" max="7624" width="13.140625" style="264" bestFit="1" customWidth="1"/>
    <col min="7625" max="7625" width="16.42578125" style="264" customWidth="1"/>
    <col min="7626" max="7626" width="9.140625" style="264"/>
    <col min="7627" max="7627" width="48.7109375" style="264" customWidth="1"/>
    <col min="7628" max="7628" width="12" style="264" bestFit="1" customWidth="1"/>
    <col min="7629" max="7629" width="4.28515625" style="264" customWidth="1"/>
    <col min="7630" max="7865" width="9.140625" style="264"/>
    <col min="7866" max="7866" width="10.140625" style="264" bestFit="1" customWidth="1"/>
    <col min="7867" max="7867" width="56.5703125" style="264" customWidth="1"/>
    <col min="7868" max="7870" width="19.7109375" style="264" customWidth="1"/>
    <col min="7871" max="7871" width="2.7109375" style="264" customWidth="1"/>
    <col min="7872" max="7872" width="15.28515625" style="264" customWidth="1"/>
    <col min="7873" max="7873" width="7.42578125" style="264" bestFit="1" customWidth="1"/>
    <col min="7874" max="7874" width="3.28515625" style="264" customWidth="1"/>
    <col min="7875" max="7875" width="13.140625" style="264" bestFit="1" customWidth="1"/>
    <col min="7876" max="7876" width="13.7109375" style="264" bestFit="1" customWidth="1"/>
    <col min="7877" max="7877" width="12" style="264" customWidth="1"/>
    <col min="7878" max="7878" width="1.85546875" style="264" customWidth="1"/>
    <col min="7879" max="7880" width="13.140625" style="264" bestFit="1" customWidth="1"/>
    <col min="7881" max="7881" width="16.42578125" style="264" customWidth="1"/>
    <col min="7882" max="7882" width="9.140625" style="264"/>
    <col min="7883" max="7883" width="48.7109375" style="264" customWidth="1"/>
    <col min="7884" max="7884" width="12" style="264" bestFit="1" customWidth="1"/>
    <col min="7885" max="7885" width="4.28515625" style="264" customWidth="1"/>
    <col min="7886" max="8121" width="9.140625" style="264"/>
    <col min="8122" max="8122" width="10.140625" style="264" bestFit="1" customWidth="1"/>
    <col min="8123" max="8123" width="56.5703125" style="264" customWidth="1"/>
    <col min="8124" max="8126" width="19.7109375" style="264" customWidth="1"/>
    <col min="8127" max="8127" width="2.7109375" style="264" customWidth="1"/>
    <col min="8128" max="8128" width="15.28515625" style="264" customWidth="1"/>
    <col min="8129" max="8129" width="7.42578125" style="264" bestFit="1" customWidth="1"/>
    <col min="8130" max="8130" width="3.28515625" style="264" customWidth="1"/>
    <col min="8131" max="8131" width="13.140625" style="264" bestFit="1" customWidth="1"/>
    <col min="8132" max="8132" width="13.7109375" style="264" bestFit="1" customWidth="1"/>
    <col min="8133" max="8133" width="12" style="264" customWidth="1"/>
    <col min="8134" max="8134" width="1.85546875" style="264" customWidth="1"/>
    <col min="8135" max="8136" width="13.140625" style="264" bestFit="1" customWidth="1"/>
    <col min="8137" max="8137" width="16.42578125" style="264" customWidth="1"/>
    <col min="8138" max="8138" width="9.140625" style="264"/>
    <col min="8139" max="8139" width="48.7109375" style="264" customWidth="1"/>
    <col min="8140" max="8140" width="12" style="264" bestFit="1" customWidth="1"/>
    <col min="8141" max="8141" width="4.28515625" style="264" customWidth="1"/>
    <col min="8142" max="8377" width="9.140625" style="264"/>
    <col min="8378" max="8378" width="10.140625" style="264" bestFit="1" customWidth="1"/>
    <col min="8379" max="8379" width="56.5703125" style="264" customWidth="1"/>
    <col min="8380" max="8382" width="19.7109375" style="264" customWidth="1"/>
    <col min="8383" max="8383" width="2.7109375" style="264" customWidth="1"/>
    <col min="8384" max="8384" width="15.28515625" style="264" customWidth="1"/>
    <col min="8385" max="8385" width="7.42578125" style="264" bestFit="1" customWidth="1"/>
    <col min="8386" max="8386" width="3.28515625" style="264" customWidth="1"/>
    <col min="8387" max="8387" width="13.140625" style="264" bestFit="1" customWidth="1"/>
    <col min="8388" max="8388" width="13.7109375" style="264" bestFit="1" customWidth="1"/>
    <col min="8389" max="8389" width="12" style="264" customWidth="1"/>
    <col min="8390" max="8390" width="1.85546875" style="264" customWidth="1"/>
    <col min="8391" max="8392" width="13.140625" style="264" bestFit="1" customWidth="1"/>
    <col min="8393" max="8393" width="16.42578125" style="264" customWidth="1"/>
    <col min="8394" max="8394" width="9.140625" style="264"/>
    <col min="8395" max="8395" width="48.7109375" style="264" customWidth="1"/>
    <col min="8396" max="8396" width="12" style="264" bestFit="1" customWidth="1"/>
    <col min="8397" max="8397" width="4.28515625" style="264" customWidth="1"/>
    <col min="8398" max="8633" width="9.140625" style="264"/>
    <col min="8634" max="8634" width="10.140625" style="264" bestFit="1" customWidth="1"/>
    <col min="8635" max="8635" width="56.5703125" style="264" customWidth="1"/>
    <col min="8636" max="8638" width="19.7109375" style="264" customWidth="1"/>
    <col min="8639" max="8639" width="2.7109375" style="264" customWidth="1"/>
    <col min="8640" max="8640" width="15.28515625" style="264" customWidth="1"/>
    <col min="8641" max="8641" width="7.42578125" style="264" bestFit="1" customWidth="1"/>
    <col min="8642" max="8642" width="3.28515625" style="264" customWidth="1"/>
    <col min="8643" max="8643" width="13.140625" style="264" bestFit="1" customWidth="1"/>
    <col min="8644" max="8644" width="13.7109375" style="264" bestFit="1" customWidth="1"/>
    <col min="8645" max="8645" width="12" style="264" customWidth="1"/>
    <col min="8646" max="8646" width="1.85546875" style="264" customWidth="1"/>
    <col min="8647" max="8648" width="13.140625" style="264" bestFit="1" customWidth="1"/>
    <col min="8649" max="8649" width="16.42578125" style="264" customWidth="1"/>
    <col min="8650" max="8650" width="9.140625" style="264"/>
    <col min="8651" max="8651" width="48.7109375" style="264" customWidth="1"/>
    <col min="8652" max="8652" width="12" style="264" bestFit="1" customWidth="1"/>
    <col min="8653" max="8653" width="4.28515625" style="264" customWidth="1"/>
    <col min="8654" max="8889" width="9.140625" style="264"/>
    <col min="8890" max="8890" width="10.140625" style="264" bestFit="1" customWidth="1"/>
    <col min="8891" max="8891" width="56.5703125" style="264" customWidth="1"/>
    <col min="8892" max="8894" width="19.7109375" style="264" customWidth="1"/>
    <col min="8895" max="8895" width="2.7109375" style="264" customWidth="1"/>
    <col min="8896" max="8896" width="15.28515625" style="264" customWidth="1"/>
    <col min="8897" max="8897" width="7.42578125" style="264" bestFit="1" customWidth="1"/>
    <col min="8898" max="8898" width="3.28515625" style="264" customWidth="1"/>
    <col min="8899" max="8899" width="13.140625" style="264" bestFit="1" customWidth="1"/>
    <col min="8900" max="8900" width="13.7109375" style="264" bestFit="1" customWidth="1"/>
    <col min="8901" max="8901" width="12" style="264" customWidth="1"/>
    <col min="8902" max="8902" width="1.85546875" style="264" customWidth="1"/>
    <col min="8903" max="8904" width="13.140625" style="264" bestFit="1" customWidth="1"/>
    <col min="8905" max="8905" width="16.42578125" style="264" customWidth="1"/>
    <col min="8906" max="8906" width="9.140625" style="264"/>
    <col min="8907" max="8907" width="48.7109375" style="264" customWidth="1"/>
    <col min="8908" max="8908" width="12" style="264" bestFit="1" customWidth="1"/>
    <col min="8909" max="8909" width="4.28515625" style="264" customWidth="1"/>
    <col min="8910" max="9145" width="9.140625" style="264"/>
    <col min="9146" max="9146" width="10.140625" style="264" bestFit="1" customWidth="1"/>
    <col min="9147" max="9147" width="56.5703125" style="264" customWidth="1"/>
    <col min="9148" max="9150" width="19.7109375" style="264" customWidth="1"/>
    <col min="9151" max="9151" width="2.7109375" style="264" customWidth="1"/>
    <col min="9152" max="9152" width="15.28515625" style="264" customWidth="1"/>
    <col min="9153" max="9153" width="7.42578125" style="264" bestFit="1" customWidth="1"/>
    <col min="9154" max="9154" width="3.28515625" style="264" customWidth="1"/>
    <col min="9155" max="9155" width="13.140625" style="264" bestFit="1" customWidth="1"/>
    <col min="9156" max="9156" width="13.7109375" style="264" bestFit="1" customWidth="1"/>
    <col min="9157" max="9157" width="12" style="264" customWidth="1"/>
    <col min="9158" max="9158" width="1.85546875" style="264" customWidth="1"/>
    <col min="9159" max="9160" width="13.140625" style="264" bestFit="1" customWidth="1"/>
    <col min="9161" max="9161" width="16.42578125" style="264" customWidth="1"/>
    <col min="9162" max="9162" width="9.140625" style="264"/>
    <col min="9163" max="9163" width="48.7109375" style="264" customWidth="1"/>
    <col min="9164" max="9164" width="12" style="264" bestFit="1" customWidth="1"/>
    <col min="9165" max="9165" width="4.28515625" style="264" customWidth="1"/>
    <col min="9166" max="9401" width="9.140625" style="264"/>
    <col min="9402" max="9402" width="10.140625" style="264" bestFit="1" customWidth="1"/>
    <col min="9403" max="9403" width="56.5703125" style="264" customWidth="1"/>
    <col min="9404" max="9406" width="19.7109375" style="264" customWidth="1"/>
    <col min="9407" max="9407" width="2.7109375" style="264" customWidth="1"/>
    <col min="9408" max="9408" width="15.28515625" style="264" customWidth="1"/>
    <col min="9409" max="9409" width="7.42578125" style="264" bestFit="1" customWidth="1"/>
    <col min="9410" max="9410" width="3.28515625" style="264" customWidth="1"/>
    <col min="9411" max="9411" width="13.140625" style="264" bestFit="1" customWidth="1"/>
    <col min="9412" max="9412" width="13.7109375" style="264" bestFit="1" customWidth="1"/>
    <col min="9413" max="9413" width="12" style="264" customWidth="1"/>
    <col min="9414" max="9414" width="1.85546875" style="264" customWidth="1"/>
    <col min="9415" max="9416" width="13.140625" style="264" bestFit="1" customWidth="1"/>
    <col min="9417" max="9417" width="16.42578125" style="264" customWidth="1"/>
    <col min="9418" max="9418" width="9.140625" style="264"/>
    <col min="9419" max="9419" width="48.7109375" style="264" customWidth="1"/>
    <col min="9420" max="9420" width="12" style="264" bestFit="1" customWidth="1"/>
    <col min="9421" max="9421" width="4.28515625" style="264" customWidth="1"/>
    <col min="9422" max="9657" width="9.140625" style="264"/>
    <col min="9658" max="9658" width="10.140625" style="264" bestFit="1" customWidth="1"/>
    <col min="9659" max="9659" width="56.5703125" style="264" customWidth="1"/>
    <col min="9660" max="9662" width="19.7109375" style="264" customWidth="1"/>
    <col min="9663" max="9663" width="2.7109375" style="264" customWidth="1"/>
    <col min="9664" max="9664" width="15.28515625" style="264" customWidth="1"/>
    <col min="9665" max="9665" width="7.42578125" style="264" bestFit="1" customWidth="1"/>
    <col min="9666" max="9666" width="3.28515625" style="264" customWidth="1"/>
    <col min="9667" max="9667" width="13.140625" style="264" bestFit="1" customWidth="1"/>
    <col min="9668" max="9668" width="13.7109375" style="264" bestFit="1" customWidth="1"/>
    <col min="9669" max="9669" width="12" style="264" customWidth="1"/>
    <col min="9670" max="9670" width="1.85546875" style="264" customWidth="1"/>
    <col min="9671" max="9672" width="13.140625" style="264" bestFit="1" customWidth="1"/>
    <col min="9673" max="9673" width="16.42578125" style="264" customWidth="1"/>
    <col min="9674" max="9674" width="9.140625" style="264"/>
    <col min="9675" max="9675" width="48.7109375" style="264" customWidth="1"/>
    <col min="9676" max="9676" width="12" style="264" bestFit="1" customWidth="1"/>
    <col min="9677" max="9677" width="4.28515625" style="264" customWidth="1"/>
    <col min="9678" max="9913" width="9.140625" style="264"/>
    <col min="9914" max="9914" width="10.140625" style="264" bestFit="1" customWidth="1"/>
    <col min="9915" max="9915" width="56.5703125" style="264" customWidth="1"/>
    <col min="9916" max="9918" width="19.7109375" style="264" customWidth="1"/>
    <col min="9919" max="9919" width="2.7109375" style="264" customWidth="1"/>
    <col min="9920" max="9920" width="15.28515625" style="264" customWidth="1"/>
    <col min="9921" max="9921" width="7.42578125" style="264" bestFit="1" customWidth="1"/>
    <col min="9922" max="9922" width="3.28515625" style="264" customWidth="1"/>
    <col min="9923" max="9923" width="13.140625" style="264" bestFit="1" customWidth="1"/>
    <col min="9924" max="9924" width="13.7109375" style="264" bestFit="1" customWidth="1"/>
    <col min="9925" max="9925" width="12" style="264" customWidth="1"/>
    <col min="9926" max="9926" width="1.85546875" style="264" customWidth="1"/>
    <col min="9927" max="9928" width="13.140625" style="264" bestFit="1" customWidth="1"/>
    <col min="9929" max="9929" width="16.42578125" style="264" customWidth="1"/>
    <col min="9930" max="9930" width="9.140625" style="264"/>
    <col min="9931" max="9931" width="48.7109375" style="264" customWidth="1"/>
    <col min="9932" max="9932" width="12" style="264" bestFit="1" customWidth="1"/>
    <col min="9933" max="9933" width="4.28515625" style="264" customWidth="1"/>
    <col min="9934" max="10169" width="9.140625" style="264"/>
    <col min="10170" max="10170" width="10.140625" style="264" bestFit="1" customWidth="1"/>
    <col min="10171" max="10171" width="56.5703125" style="264" customWidth="1"/>
    <col min="10172" max="10174" width="19.7109375" style="264" customWidth="1"/>
    <col min="10175" max="10175" width="2.7109375" style="264" customWidth="1"/>
    <col min="10176" max="10176" width="15.28515625" style="264" customWidth="1"/>
    <col min="10177" max="10177" width="7.42578125" style="264" bestFit="1" customWidth="1"/>
    <col min="10178" max="10178" width="3.28515625" style="264" customWidth="1"/>
    <col min="10179" max="10179" width="13.140625" style="264" bestFit="1" customWidth="1"/>
    <col min="10180" max="10180" width="13.7109375" style="264" bestFit="1" customWidth="1"/>
    <col min="10181" max="10181" width="12" style="264" customWidth="1"/>
    <col min="10182" max="10182" width="1.85546875" style="264" customWidth="1"/>
    <col min="10183" max="10184" width="13.140625" style="264" bestFit="1" customWidth="1"/>
    <col min="10185" max="10185" width="16.42578125" style="264" customWidth="1"/>
    <col min="10186" max="10186" width="9.140625" style="264"/>
    <col min="10187" max="10187" width="48.7109375" style="264" customWidth="1"/>
    <col min="10188" max="10188" width="12" style="264" bestFit="1" customWidth="1"/>
    <col min="10189" max="10189" width="4.28515625" style="264" customWidth="1"/>
    <col min="10190" max="10425" width="9.140625" style="264"/>
    <col min="10426" max="10426" width="10.140625" style="264" bestFit="1" customWidth="1"/>
    <col min="10427" max="10427" width="56.5703125" style="264" customWidth="1"/>
    <col min="10428" max="10430" width="19.7109375" style="264" customWidth="1"/>
    <col min="10431" max="10431" width="2.7109375" style="264" customWidth="1"/>
    <col min="10432" max="10432" width="15.28515625" style="264" customWidth="1"/>
    <col min="10433" max="10433" width="7.42578125" style="264" bestFit="1" customWidth="1"/>
    <col min="10434" max="10434" width="3.28515625" style="264" customWidth="1"/>
    <col min="10435" max="10435" width="13.140625" style="264" bestFit="1" customWidth="1"/>
    <col min="10436" max="10436" width="13.7109375" style="264" bestFit="1" customWidth="1"/>
    <col min="10437" max="10437" width="12" style="264" customWidth="1"/>
    <col min="10438" max="10438" width="1.85546875" style="264" customWidth="1"/>
    <col min="10439" max="10440" width="13.140625" style="264" bestFit="1" customWidth="1"/>
    <col min="10441" max="10441" width="16.42578125" style="264" customWidth="1"/>
    <col min="10442" max="10442" width="9.140625" style="264"/>
    <col min="10443" max="10443" width="48.7109375" style="264" customWidth="1"/>
    <col min="10444" max="10444" width="12" style="264" bestFit="1" customWidth="1"/>
    <col min="10445" max="10445" width="4.28515625" style="264" customWidth="1"/>
    <col min="10446" max="10681" width="9.140625" style="264"/>
    <col min="10682" max="10682" width="10.140625" style="264" bestFit="1" customWidth="1"/>
    <col min="10683" max="10683" width="56.5703125" style="264" customWidth="1"/>
    <col min="10684" max="10686" width="19.7109375" style="264" customWidth="1"/>
    <col min="10687" max="10687" width="2.7109375" style="264" customWidth="1"/>
    <col min="10688" max="10688" width="15.28515625" style="264" customWidth="1"/>
    <col min="10689" max="10689" width="7.42578125" style="264" bestFit="1" customWidth="1"/>
    <col min="10690" max="10690" width="3.28515625" style="264" customWidth="1"/>
    <col min="10691" max="10691" width="13.140625" style="264" bestFit="1" customWidth="1"/>
    <col min="10692" max="10692" width="13.7109375" style="264" bestFit="1" customWidth="1"/>
    <col min="10693" max="10693" width="12" style="264" customWidth="1"/>
    <col min="10694" max="10694" width="1.85546875" style="264" customWidth="1"/>
    <col min="10695" max="10696" width="13.140625" style="264" bestFit="1" customWidth="1"/>
    <col min="10697" max="10697" width="16.42578125" style="264" customWidth="1"/>
    <col min="10698" max="10698" width="9.140625" style="264"/>
    <col min="10699" max="10699" width="48.7109375" style="264" customWidth="1"/>
    <col min="10700" max="10700" width="12" style="264" bestFit="1" customWidth="1"/>
    <col min="10701" max="10701" width="4.28515625" style="264" customWidth="1"/>
    <col min="10702" max="10937" width="9.140625" style="264"/>
    <col min="10938" max="10938" width="10.140625" style="264" bestFit="1" customWidth="1"/>
    <col min="10939" max="10939" width="56.5703125" style="264" customWidth="1"/>
    <col min="10940" max="10942" width="19.7109375" style="264" customWidth="1"/>
    <col min="10943" max="10943" width="2.7109375" style="264" customWidth="1"/>
    <col min="10944" max="10944" width="15.28515625" style="264" customWidth="1"/>
    <col min="10945" max="10945" width="7.42578125" style="264" bestFit="1" customWidth="1"/>
    <col min="10946" max="10946" width="3.28515625" style="264" customWidth="1"/>
    <col min="10947" max="10947" width="13.140625" style="264" bestFit="1" customWidth="1"/>
    <col min="10948" max="10948" width="13.7109375" style="264" bestFit="1" customWidth="1"/>
    <col min="10949" max="10949" width="12" style="264" customWidth="1"/>
    <col min="10950" max="10950" width="1.85546875" style="264" customWidth="1"/>
    <col min="10951" max="10952" width="13.140625" style="264" bestFit="1" customWidth="1"/>
    <col min="10953" max="10953" width="16.42578125" style="264" customWidth="1"/>
    <col min="10954" max="10954" width="9.140625" style="264"/>
    <col min="10955" max="10955" width="48.7109375" style="264" customWidth="1"/>
    <col min="10956" max="10956" width="12" style="264" bestFit="1" customWidth="1"/>
    <col min="10957" max="10957" width="4.28515625" style="264" customWidth="1"/>
    <col min="10958" max="11193" width="9.140625" style="264"/>
    <col min="11194" max="11194" width="10.140625" style="264" bestFit="1" customWidth="1"/>
    <col min="11195" max="11195" width="56.5703125" style="264" customWidth="1"/>
    <col min="11196" max="11198" width="19.7109375" style="264" customWidth="1"/>
    <col min="11199" max="11199" width="2.7109375" style="264" customWidth="1"/>
    <col min="11200" max="11200" width="15.28515625" style="264" customWidth="1"/>
    <col min="11201" max="11201" width="7.42578125" style="264" bestFit="1" customWidth="1"/>
    <col min="11202" max="11202" width="3.28515625" style="264" customWidth="1"/>
    <col min="11203" max="11203" width="13.140625" style="264" bestFit="1" customWidth="1"/>
    <col min="11204" max="11204" width="13.7109375" style="264" bestFit="1" customWidth="1"/>
    <col min="11205" max="11205" width="12" style="264" customWidth="1"/>
    <col min="11206" max="11206" width="1.85546875" style="264" customWidth="1"/>
    <col min="11207" max="11208" width="13.140625" style="264" bestFit="1" customWidth="1"/>
    <col min="11209" max="11209" width="16.42578125" style="264" customWidth="1"/>
    <col min="11210" max="11210" width="9.140625" style="264"/>
    <col min="11211" max="11211" width="48.7109375" style="264" customWidth="1"/>
    <col min="11212" max="11212" width="12" style="264" bestFit="1" customWidth="1"/>
    <col min="11213" max="11213" width="4.28515625" style="264" customWidth="1"/>
    <col min="11214" max="11449" width="9.140625" style="264"/>
    <col min="11450" max="11450" width="10.140625" style="264" bestFit="1" customWidth="1"/>
    <col min="11451" max="11451" width="56.5703125" style="264" customWidth="1"/>
    <col min="11452" max="11454" width="19.7109375" style="264" customWidth="1"/>
    <col min="11455" max="11455" width="2.7109375" style="264" customWidth="1"/>
    <col min="11456" max="11456" width="15.28515625" style="264" customWidth="1"/>
    <col min="11457" max="11457" width="7.42578125" style="264" bestFit="1" customWidth="1"/>
    <col min="11458" max="11458" width="3.28515625" style="264" customWidth="1"/>
    <col min="11459" max="11459" width="13.140625" style="264" bestFit="1" customWidth="1"/>
    <col min="11460" max="11460" width="13.7109375" style="264" bestFit="1" customWidth="1"/>
    <col min="11461" max="11461" width="12" style="264" customWidth="1"/>
    <col min="11462" max="11462" width="1.85546875" style="264" customWidth="1"/>
    <col min="11463" max="11464" width="13.140625" style="264" bestFit="1" customWidth="1"/>
    <col min="11465" max="11465" width="16.42578125" style="264" customWidth="1"/>
    <col min="11466" max="11466" width="9.140625" style="264"/>
    <col min="11467" max="11467" width="48.7109375" style="264" customWidth="1"/>
    <col min="11468" max="11468" width="12" style="264" bestFit="1" customWidth="1"/>
    <col min="11469" max="11469" width="4.28515625" style="264" customWidth="1"/>
    <col min="11470" max="11705" width="9.140625" style="264"/>
    <col min="11706" max="11706" width="10.140625" style="264" bestFit="1" customWidth="1"/>
    <col min="11707" max="11707" width="56.5703125" style="264" customWidth="1"/>
    <col min="11708" max="11710" width="19.7109375" style="264" customWidth="1"/>
    <col min="11711" max="11711" width="2.7109375" style="264" customWidth="1"/>
    <col min="11712" max="11712" width="15.28515625" style="264" customWidth="1"/>
    <col min="11713" max="11713" width="7.42578125" style="264" bestFit="1" customWidth="1"/>
    <col min="11714" max="11714" width="3.28515625" style="264" customWidth="1"/>
    <col min="11715" max="11715" width="13.140625" style="264" bestFit="1" customWidth="1"/>
    <col min="11716" max="11716" width="13.7109375" style="264" bestFit="1" customWidth="1"/>
    <col min="11717" max="11717" width="12" style="264" customWidth="1"/>
    <col min="11718" max="11718" width="1.85546875" style="264" customWidth="1"/>
    <col min="11719" max="11720" width="13.140625" style="264" bestFit="1" customWidth="1"/>
    <col min="11721" max="11721" width="16.42578125" style="264" customWidth="1"/>
    <col min="11722" max="11722" width="9.140625" style="264"/>
    <col min="11723" max="11723" width="48.7109375" style="264" customWidth="1"/>
    <col min="11724" max="11724" width="12" style="264" bestFit="1" customWidth="1"/>
    <col min="11725" max="11725" width="4.28515625" style="264" customWidth="1"/>
    <col min="11726" max="11961" width="9.140625" style="264"/>
    <col min="11962" max="11962" width="10.140625" style="264" bestFit="1" customWidth="1"/>
    <col min="11963" max="11963" width="56.5703125" style="264" customWidth="1"/>
    <col min="11964" max="11966" width="19.7109375" style="264" customWidth="1"/>
    <col min="11967" max="11967" width="2.7109375" style="264" customWidth="1"/>
    <col min="11968" max="11968" width="15.28515625" style="264" customWidth="1"/>
    <col min="11969" max="11969" width="7.42578125" style="264" bestFit="1" customWidth="1"/>
    <col min="11970" max="11970" width="3.28515625" style="264" customWidth="1"/>
    <col min="11971" max="11971" width="13.140625" style="264" bestFit="1" customWidth="1"/>
    <col min="11972" max="11972" width="13.7109375" style="264" bestFit="1" customWidth="1"/>
    <col min="11973" max="11973" width="12" style="264" customWidth="1"/>
    <col min="11974" max="11974" width="1.85546875" style="264" customWidth="1"/>
    <col min="11975" max="11976" width="13.140625" style="264" bestFit="1" customWidth="1"/>
    <col min="11977" max="11977" width="16.42578125" style="264" customWidth="1"/>
    <col min="11978" max="11978" width="9.140625" style="264"/>
    <col min="11979" max="11979" width="48.7109375" style="264" customWidth="1"/>
    <col min="11980" max="11980" width="12" style="264" bestFit="1" customWidth="1"/>
    <col min="11981" max="11981" width="4.28515625" style="264" customWidth="1"/>
    <col min="11982" max="12217" width="9.140625" style="264"/>
    <col min="12218" max="12218" width="10.140625" style="264" bestFit="1" customWidth="1"/>
    <col min="12219" max="12219" width="56.5703125" style="264" customWidth="1"/>
    <col min="12220" max="12222" width="19.7109375" style="264" customWidth="1"/>
    <col min="12223" max="12223" width="2.7109375" style="264" customWidth="1"/>
    <col min="12224" max="12224" width="15.28515625" style="264" customWidth="1"/>
    <col min="12225" max="12225" width="7.42578125" style="264" bestFit="1" customWidth="1"/>
    <col min="12226" max="12226" width="3.28515625" style="264" customWidth="1"/>
    <col min="12227" max="12227" width="13.140625" style="264" bestFit="1" customWidth="1"/>
    <col min="12228" max="12228" width="13.7109375" style="264" bestFit="1" customWidth="1"/>
    <col min="12229" max="12229" width="12" style="264" customWidth="1"/>
    <col min="12230" max="12230" width="1.85546875" style="264" customWidth="1"/>
    <col min="12231" max="12232" width="13.140625" style="264" bestFit="1" customWidth="1"/>
    <col min="12233" max="12233" width="16.42578125" style="264" customWidth="1"/>
    <col min="12234" max="12234" width="9.140625" style="264"/>
    <col min="12235" max="12235" width="48.7109375" style="264" customWidth="1"/>
    <col min="12236" max="12236" width="12" style="264" bestFit="1" customWidth="1"/>
    <col min="12237" max="12237" width="4.28515625" style="264" customWidth="1"/>
    <col min="12238" max="12473" width="9.140625" style="264"/>
    <col min="12474" max="12474" width="10.140625" style="264" bestFit="1" customWidth="1"/>
    <col min="12475" max="12475" width="56.5703125" style="264" customWidth="1"/>
    <col min="12476" max="12478" width="19.7109375" style="264" customWidth="1"/>
    <col min="12479" max="12479" width="2.7109375" style="264" customWidth="1"/>
    <col min="12480" max="12480" width="15.28515625" style="264" customWidth="1"/>
    <col min="12481" max="12481" width="7.42578125" style="264" bestFit="1" customWidth="1"/>
    <col min="12482" max="12482" width="3.28515625" style="264" customWidth="1"/>
    <col min="12483" max="12483" width="13.140625" style="264" bestFit="1" customWidth="1"/>
    <col min="12484" max="12484" width="13.7109375" style="264" bestFit="1" customWidth="1"/>
    <col min="12485" max="12485" width="12" style="264" customWidth="1"/>
    <col min="12486" max="12486" width="1.85546875" style="264" customWidth="1"/>
    <col min="12487" max="12488" width="13.140625" style="264" bestFit="1" customWidth="1"/>
    <col min="12489" max="12489" width="16.42578125" style="264" customWidth="1"/>
    <col min="12490" max="12490" width="9.140625" style="264"/>
    <col min="12491" max="12491" width="48.7109375" style="264" customWidth="1"/>
    <col min="12492" max="12492" width="12" style="264" bestFit="1" customWidth="1"/>
    <col min="12493" max="12493" width="4.28515625" style="264" customWidth="1"/>
    <col min="12494" max="12729" width="9.140625" style="264"/>
    <col min="12730" max="12730" width="10.140625" style="264" bestFit="1" customWidth="1"/>
    <col min="12731" max="12731" width="56.5703125" style="264" customWidth="1"/>
    <col min="12732" max="12734" width="19.7109375" style="264" customWidth="1"/>
    <col min="12735" max="12735" width="2.7109375" style="264" customWidth="1"/>
    <col min="12736" max="12736" width="15.28515625" style="264" customWidth="1"/>
    <col min="12737" max="12737" width="7.42578125" style="264" bestFit="1" customWidth="1"/>
    <col min="12738" max="12738" width="3.28515625" style="264" customWidth="1"/>
    <col min="12739" max="12739" width="13.140625" style="264" bestFit="1" customWidth="1"/>
    <col min="12740" max="12740" width="13.7109375" style="264" bestFit="1" customWidth="1"/>
    <col min="12741" max="12741" width="12" style="264" customWidth="1"/>
    <col min="12742" max="12742" width="1.85546875" style="264" customWidth="1"/>
    <col min="12743" max="12744" width="13.140625" style="264" bestFit="1" customWidth="1"/>
    <col min="12745" max="12745" width="16.42578125" style="264" customWidth="1"/>
    <col min="12746" max="12746" width="9.140625" style="264"/>
    <col min="12747" max="12747" width="48.7109375" style="264" customWidth="1"/>
    <col min="12748" max="12748" width="12" style="264" bestFit="1" customWidth="1"/>
    <col min="12749" max="12749" width="4.28515625" style="264" customWidth="1"/>
    <col min="12750" max="12985" width="9.140625" style="264"/>
    <col min="12986" max="12986" width="10.140625" style="264" bestFit="1" customWidth="1"/>
    <col min="12987" max="12987" width="56.5703125" style="264" customWidth="1"/>
    <col min="12988" max="12990" width="19.7109375" style="264" customWidth="1"/>
    <col min="12991" max="12991" width="2.7109375" style="264" customWidth="1"/>
    <col min="12992" max="12992" width="15.28515625" style="264" customWidth="1"/>
    <col min="12993" max="12993" width="7.42578125" style="264" bestFit="1" customWidth="1"/>
    <col min="12994" max="12994" width="3.28515625" style="264" customWidth="1"/>
    <col min="12995" max="12995" width="13.140625" style="264" bestFit="1" customWidth="1"/>
    <col min="12996" max="12996" width="13.7109375" style="264" bestFit="1" customWidth="1"/>
    <col min="12997" max="12997" width="12" style="264" customWidth="1"/>
    <col min="12998" max="12998" width="1.85546875" style="264" customWidth="1"/>
    <col min="12999" max="13000" width="13.140625" style="264" bestFit="1" customWidth="1"/>
    <col min="13001" max="13001" width="16.42578125" style="264" customWidth="1"/>
    <col min="13002" max="13002" width="9.140625" style="264"/>
    <col min="13003" max="13003" width="48.7109375" style="264" customWidth="1"/>
    <col min="13004" max="13004" width="12" style="264" bestFit="1" customWidth="1"/>
    <col min="13005" max="13005" width="4.28515625" style="264" customWidth="1"/>
    <col min="13006" max="13241" width="9.140625" style="264"/>
    <col min="13242" max="13242" width="10.140625" style="264" bestFit="1" customWidth="1"/>
    <col min="13243" max="13243" width="56.5703125" style="264" customWidth="1"/>
    <col min="13244" max="13246" width="19.7109375" style="264" customWidth="1"/>
    <col min="13247" max="13247" width="2.7109375" style="264" customWidth="1"/>
    <col min="13248" max="13248" width="15.28515625" style="264" customWidth="1"/>
    <col min="13249" max="13249" width="7.42578125" style="264" bestFit="1" customWidth="1"/>
    <col min="13250" max="13250" width="3.28515625" style="264" customWidth="1"/>
    <col min="13251" max="13251" width="13.140625" style="264" bestFit="1" customWidth="1"/>
    <col min="13252" max="13252" width="13.7109375" style="264" bestFit="1" customWidth="1"/>
    <col min="13253" max="13253" width="12" style="264" customWidth="1"/>
    <col min="13254" max="13254" width="1.85546875" style="264" customWidth="1"/>
    <col min="13255" max="13256" width="13.140625" style="264" bestFit="1" customWidth="1"/>
    <col min="13257" max="13257" width="16.42578125" style="264" customWidth="1"/>
    <col min="13258" max="13258" width="9.140625" style="264"/>
    <col min="13259" max="13259" width="48.7109375" style="264" customWidth="1"/>
    <col min="13260" max="13260" width="12" style="264" bestFit="1" customWidth="1"/>
    <col min="13261" max="13261" width="4.28515625" style="264" customWidth="1"/>
    <col min="13262" max="13497" width="9.140625" style="264"/>
    <col min="13498" max="13498" width="10.140625" style="264" bestFit="1" customWidth="1"/>
    <col min="13499" max="13499" width="56.5703125" style="264" customWidth="1"/>
    <col min="13500" max="13502" width="19.7109375" style="264" customWidth="1"/>
    <col min="13503" max="13503" width="2.7109375" style="264" customWidth="1"/>
    <col min="13504" max="13504" width="15.28515625" style="264" customWidth="1"/>
    <col min="13505" max="13505" width="7.42578125" style="264" bestFit="1" customWidth="1"/>
    <col min="13506" max="13506" width="3.28515625" style="264" customWidth="1"/>
    <col min="13507" max="13507" width="13.140625" style="264" bestFit="1" customWidth="1"/>
    <col min="13508" max="13508" width="13.7109375" style="264" bestFit="1" customWidth="1"/>
    <col min="13509" max="13509" width="12" style="264" customWidth="1"/>
    <col min="13510" max="13510" width="1.85546875" style="264" customWidth="1"/>
    <col min="13511" max="13512" width="13.140625" style="264" bestFit="1" customWidth="1"/>
    <col min="13513" max="13513" width="16.42578125" style="264" customWidth="1"/>
    <col min="13514" max="13514" width="9.140625" style="264"/>
    <col min="13515" max="13515" width="48.7109375" style="264" customWidth="1"/>
    <col min="13516" max="13516" width="12" style="264" bestFit="1" customWidth="1"/>
    <col min="13517" max="13517" width="4.28515625" style="264" customWidth="1"/>
    <col min="13518" max="13753" width="9.140625" style="264"/>
    <col min="13754" max="13754" width="10.140625" style="264" bestFit="1" customWidth="1"/>
    <col min="13755" max="13755" width="56.5703125" style="264" customWidth="1"/>
    <col min="13756" max="13758" width="19.7109375" style="264" customWidth="1"/>
    <col min="13759" max="13759" width="2.7109375" style="264" customWidth="1"/>
    <col min="13760" max="13760" width="15.28515625" style="264" customWidth="1"/>
    <col min="13761" max="13761" width="7.42578125" style="264" bestFit="1" customWidth="1"/>
    <col min="13762" max="13762" width="3.28515625" style="264" customWidth="1"/>
    <col min="13763" max="13763" width="13.140625" style="264" bestFit="1" customWidth="1"/>
    <col min="13764" max="13764" width="13.7109375" style="264" bestFit="1" customWidth="1"/>
    <col min="13765" max="13765" width="12" style="264" customWidth="1"/>
    <col min="13766" max="13766" width="1.85546875" style="264" customWidth="1"/>
    <col min="13767" max="13768" width="13.140625" style="264" bestFit="1" customWidth="1"/>
    <col min="13769" max="13769" width="16.42578125" style="264" customWidth="1"/>
    <col min="13770" max="13770" width="9.140625" style="264"/>
    <col min="13771" max="13771" width="48.7109375" style="264" customWidth="1"/>
    <col min="13772" max="13772" width="12" style="264" bestFit="1" customWidth="1"/>
    <col min="13773" max="13773" width="4.28515625" style="264" customWidth="1"/>
    <col min="13774" max="14009" width="9.140625" style="264"/>
    <col min="14010" max="14010" width="10.140625" style="264" bestFit="1" customWidth="1"/>
    <col min="14011" max="14011" width="56.5703125" style="264" customWidth="1"/>
    <col min="14012" max="14014" width="19.7109375" style="264" customWidth="1"/>
    <col min="14015" max="14015" width="2.7109375" style="264" customWidth="1"/>
    <col min="14016" max="14016" width="15.28515625" style="264" customWidth="1"/>
    <col min="14017" max="14017" width="7.42578125" style="264" bestFit="1" customWidth="1"/>
    <col min="14018" max="14018" width="3.28515625" style="264" customWidth="1"/>
    <col min="14019" max="14019" width="13.140625" style="264" bestFit="1" customWidth="1"/>
    <col min="14020" max="14020" width="13.7109375" style="264" bestFit="1" customWidth="1"/>
    <col min="14021" max="14021" width="12" style="264" customWidth="1"/>
    <col min="14022" max="14022" width="1.85546875" style="264" customWidth="1"/>
    <col min="14023" max="14024" width="13.140625" style="264" bestFit="1" customWidth="1"/>
    <col min="14025" max="14025" width="16.42578125" style="264" customWidth="1"/>
    <col min="14026" max="14026" width="9.140625" style="264"/>
    <col min="14027" max="14027" width="48.7109375" style="264" customWidth="1"/>
    <col min="14028" max="14028" width="12" style="264" bestFit="1" customWidth="1"/>
    <col min="14029" max="14029" width="4.28515625" style="264" customWidth="1"/>
    <col min="14030" max="14265" width="9.140625" style="264"/>
    <col min="14266" max="14266" width="10.140625" style="264" bestFit="1" customWidth="1"/>
    <col min="14267" max="14267" width="56.5703125" style="264" customWidth="1"/>
    <col min="14268" max="14270" width="19.7109375" style="264" customWidth="1"/>
    <col min="14271" max="14271" width="2.7109375" style="264" customWidth="1"/>
    <col min="14272" max="14272" width="15.28515625" style="264" customWidth="1"/>
    <col min="14273" max="14273" width="7.42578125" style="264" bestFit="1" customWidth="1"/>
    <col min="14274" max="14274" width="3.28515625" style="264" customWidth="1"/>
    <col min="14275" max="14275" width="13.140625" style="264" bestFit="1" customWidth="1"/>
    <col min="14276" max="14276" width="13.7109375" style="264" bestFit="1" customWidth="1"/>
    <col min="14277" max="14277" width="12" style="264" customWidth="1"/>
    <col min="14278" max="14278" width="1.85546875" style="264" customWidth="1"/>
    <col min="14279" max="14280" width="13.140625" style="264" bestFit="1" customWidth="1"/>
    <col min="14281" max="14281" width="16.42578125" style="264" customWidth="1"/>
    <col min="14282" max="14282" width="9.140625" style="264"/>
    <col min="14283" max="14283" width="48.7109375" style="264" customWidth="1"/>
    <col min="14284" max="14284" width="12" style="264" bestFit="1" customWidth="1"/>
    <col min="14285" max="14285" width="4.28515625" style="264" customWidth="1"/>
    <col min="14286" max="14521" width="9.140625" style="264"/>
    <col min="14522" max="14522" width="10.140625" style="264" bestFit="1" customWidth="1"/>
    <col min="14523" max="14523" width="56.5703125" style="264" customWidth="1"/>
    <col min="14524" max="14526" width="19.7109375" style="264" customWidth="1"/>
    <col min="14527" max="14527" width="2.7109375" style="264" customWidth="1"/>
    <col min="14528" max="14528" width="15.28515625" style="264" customWidth="1"/>
    <col min="14529" max="14529" width="7.42578125" style="264" bestFit="1" customWidth="1"/>
    <col min="14530" max="14530" width="3.28515625" style="264" customWidth="1"/>
    <col min="14531" max="14531" width="13.140625" style="264" bestFit="1" customWidth="1"/>
    <col min="14532" max="14532" width="13.7109375" style="264" bestFit="1" customWidth="1"/>
    <col min="14533" max="14533" width="12" style="264" customWidth="1"/>
    <col min="14534" max="14534" width="1.85546875" style="264" customWidth="1"/>
    <col min="14535" max="14536" width="13.140625" style="264" bestFit="1" customWidth="1"/>
    <col min="14537" max="14537" width="16.42578125" style="264" customWidth="1"/>
    <col min="14538" max="14538" width="9.140625" style="264"/>
    <col min="14539" max="14539" width="48.7109375" style="264" customWidth="1"/>
    <col min="14540" max="14540" width="12" style="264" bestFit="1" customWidth="1"/>
    <col min="14541" max="14541" width="4.28515625" style="264" customWidth="1"/>
    <col min="14542" max="14777" width="9.140625" style="264"/>
    <col min="14778" max="14778" width="10.140625" style="264" bestFit="1" customWidth="1"/>
    <col min="14779" max="14779" width="56.5703125" style="264" customWidth="1"/>
    <col min="14780" max="14782" width="19.7109375" style="264" customWidth="1"/>
    <col min="14783" max="14783" width="2.7109375" style="264" customWidth="1"/>
    <col min="14784" max="14784" width="15.28515625" style="264" customWidth="1"/>
    <col min="14785" max="14785" width="7.42578125" style="264" bestFit="1" customWidth="1"/>
    <col min="14786" max="14786" width="3.28515625" style="264" customWidth="1"/>
    <col min="14787" max="14787" width="13.140625" style="264" bestFit="1" customWidth="1"/>
    <col min="14788" max="14788" width="13.7109375" style="264" bestFit="1" customWidth="1"/>
    <col min="14789" max="14789" width="12" style="264" customWidth="1"/>
    <col min="14790" max="14790" width="1.85546875" style="264" customWidth="1"/>
    <col min="14791" max="14792" width="13.140625" style="264" bestFit="1" customWidth="1"/>
    <col min="14793" max="14793" width="16.42578125" style="264" customWidth="1"/>
    <col min="14794" max="14794" width="9.140625" style="264"/>
    <col min="14795" max="14795" width="48.7109375" style="264" customWidth="1"/>
    <col min="14796" max="14796" width="12" style="264" bestFit="1" customWidth="1"/>
    <col min="14797" max="14797" width="4.28515625" style="264" customWidth="1"/>
    <col min="14798" max="15033" width="9.140625" style="264"/>
    <col min="15034" max="15034" width="10.140625" style="264" bestFit="1" customWidth="1"/>
    <col min="15035" max="15035" width="56.5703125" style="264" customWidth="1"/>
    <col min="15036" max="15038" width="19.7109375" style="264" customWidth="1"/>
    <col min="15039" max="15039" width="2.7109375" style="264" customWidth="1"/>
    <col min="15040" max="15040" width="15.28515625" style="264" customWidth="1"/>
    <col min="15041" max="15041" width="7.42578125" style="264" bestFit="1" customWidth="1"/>
    <col min="15042" max="15042" width="3.28515625" style="264" customWidth="1"/>
    <col min="15043" max="15043" width="13.140625" style="264" bestFit="1" customWidth="1"/>
    <col min="15044" max="15044" width="13.7109375" style="264" bestFit="1" customWidth="1"/>
    <col min="15045" max="15045" width="12" style="264" customWidth="1"/>
    <col min="15046" max="15046" width="1.85546875" style="264" customWidth="1"/>
    <col min="15047" max="15048" width="13.140625" style="264" bestFit="1" customWidth="1"/>
    <col min="15049" max="15049" width="16.42578125" style="264" customWidth="1"/>
    <col min="15050" max="15050" width="9.140625" style="264"/>
    <col min="15051" max="15051" width="48.7109375" style="264" customWidth="1"/>
    <col min="15052" max="15052" width="12" style="264" bestFit="1" customWidth="1"/>
    <col min="15053" max="15053" width="4.28515625" style="264" customWidth="1"/>
    <col min="15054" max="15289" width="9.140625" style="264"/>
    <col min="15290" max="15290" width="10.140625" style="264" bestFit="1" customWidth="1"/>
    <col min="15291" max="15291" width="56.5703125" style="264" customWidth="1"/>
    <col min="15292" max="15294" width="19.7109375" style="264" customWidth="1"/>
    <col min="15295" max="15295" width="2.7109375" style="264" customWidth="1"/>
    <col min="15296" max="15296" width="15.28515625" style="264" customWidth="1"/>
    <col min="15297" max="15297" width="7.42578125" style="264" bestFit="1" customWidth="1"/>
    <col min="15298" max="15298" width="3.28515625" style="264" customWidth="1"/>
    <col min="15299" max="15299" width="13.140625" style="264" bestFit="1" customWidth="1"/>
    <col min="15300" max="15300" width="13.7109375" style="264" bestFit="1" customWidth="1"/>
    <col min="15301" max="15301" width="12" style="264" customWidth="1"/>
    <col min="15302" max="15302" width="1.85546875" style="264" customWidth="1"/>
    <col min="15303" max="15304" width="13.140625" style="264" bestFit="1" customWidth="1"/>
    <col min="15305" max="15305" width="16.42578125" style="264" customWidth="1"/>
    <col min="15306" max="15306" width="9.140625" style="264"/>
    <col min="15307" max="15307" width="48.7109375" style="264" customWidth="1"/>
    <col min="15308" max="15308" width="12" style="264" bestFit="1" customWidth="1"/>
    <col min="15309" max="15309" width="4.28515625" style="264" customWidth="1"/>
    <col min="15310" max="15545" width="9.140625" style="264"/>
    <col min="15546" max="15546" width="10.140625" style="264" bestFit="1" customWidth="1"/>
    <col min="15547" max="15547" width="56.5703125" style="264" customWidth="1"/>
    <col min="15548" max="15550" width="19.7109375" style="264" customWidth="1"/>
    <col min="15551" max="15551" width="2.7109375" style="264" customWidth="1"/>
    <col min="15552" max="15552" width="15.28515625" style="264" customWidth="1"/>
    <col min="15553" max="15553" width="7.42578125" style="264" bestFit="1" customWidth="1"/>
    <col min="15554" max="15554" width="3.28515625" style="264" customWidth="1"/>
    <col min="15555" max="15555" width="13.140625" style="264" bestFit="1" customWidth="1"/>
    <col min="15556" max="15556" width="13.7109375" style="264" bestFit="1" customWidth="1"/>
    <col min="15557" max="15557" width="12" style="264" customWidth="1"/>
    <col min="15558" max="15558" width="1.85546875" style="264" customWidth="1"/>
    <col min="15559" max="15560" width="13.140625" style="264" bestFit="1" customWidth="1"/>
    <col min="15561" max="15561" width="16.42578125" style="264" customWidth="1"/>
    <col min="15562" max="15562" width="9.140625" style="264"/>
    <col min="15563" max="15563" width="48.7109375" style="264" customWidth="1"/>
    <col min="15564" max="15564" width="12" style="264" bestFit="1" customWidth="1"/>
    <col min="15565" max="15565" width="4.28515625" style="264" customWidth="1"/>
    <col min="15566" max="15801" width="9.140625" style="264"/>
    <col min="15802" max="15802" width="10.140625" style="264" bestFit="1" customWidth="1"/>
    <col min="15803" max="15803" width="56.5703125" style="264" customWidth="1"/>
    <col min="15804" max="15806" width="19.7109375" style="264" customWidth="1"/>
    <col min="15807" max="15807" width="2.7109375" style="264" customWidth="1"/>
    <col min="15808" max="15808" width="15.28515625" style="264" customWidth="1"/>
    <col min="15809" max="15809" width="7.42578125" style="264" bestFit="1" customWidth="1"/>
    <col min="15810" max="15810" width="3.28515625" style="264" customWidth="1"/>
    <col min="15811" max="15811" width="13.140625" style="264" bestFit="1" customWidth="1"/>
    <col min="15812" max="15812" width="13.7109375" style="264" bestFit="1" customWidth="1"/>
    <col min="15813" max="15813" width="12" style="264" customWidth="1"/>
    <col min="15814" max="15814" width="1.85546875" style="264" customWidth="1"/>
    <col min="15815" max="15816" width="13.140625" style="264" bestFit="1" customWidth="1"/>
    <col min="15817" max="15817" width="16.42578125" style="264" customWidth="1"/>
    <col min="15818" max="15818" width="9.140625" style="264"/>
    <col min="15819" max="15819" width="48.7109375" style="264" customWidth="1"/>
    <col min="15820" max="15820" width="12" style="264" bestFit="1" customWidth="1"/>
    <col min="15821" max="15821" width="4.28515625" style="264" customWidth="1"/>
    <col min="15822" max="16057" width="9.140625" style="264"/>
    <col min="16058" max="16058" width="10.140625" style="264" bestFit="1" customWidth="1"/>
    <col min="16059" max="16059" width="56.5703125" style="264" customWidth="1"/>
    <col min="16060" max="16062" width="19.7109375" style="264" customWidth="1"/>
    <col min="16063" max="16063" width="2.7109375" style="264" customWidth="1"/>
    <col min="16064" max="16064" width="15.28515625" style="264" customWidth="1"/>
    <col min="16065" max="16065" width="7.42578125" style="264" bestFit="1" customWidth="1"/>
    <col min="16066" max="16066" width="3.28515625" style="264" customWidth="1"/>
    <col min="16067" max="16067" width="13.140625" style="264" bestFit="1" customWidth="1"/>
    <col min="16068" max="16068" width="13.7109375" style="264" bestFit="1" customWidth="1"/>
    <col min="16069" max="16069" width="12" style="264" customWidth="1"/>
    <col min="16070" max="16070" width="1.85546875" style="264" customWidth="1"/>
    <col min="16071" max="16072" width="13.140625" style="264" bestFit="1" customWidth="1"/>
    <col min="16073" max="16073" width="16.42578125" style="264" customWidth="1"/>
    <col min="16074" max="16074" width="9.140625" style="264"/>
    <col min="16075" max="16075" width="48.7109375" style="264" customWidth="1"/>
    <col min="16076" max="16076" width="12" style="264" bestFit="1" customWidth="1"/>
    <col min="16077" max="16077" width="4.28515625" style="264" customWidth="1"/>
    <col min="16078" max="16384" width="9.140625" style="264"/>
  </cols>
  <sheetData>
    <row r="2" spans="1:9" s="665" customFormat="1" ht="25.5" x14ac:dyDescent="0.35">
      <c r="A2" s="848" t="s">
        <v>1353</v>
      </c>
      <c r="B2" s="849"/>
      <c r="C2" s="849"/>
      <c r="D2" s="849"/>
      <c r="E2" s="849"/>
      <c r="F2" s="264"/>
      <c r="G2" s="264"/>
      <c r="H2" s="264"/>
      <c r="I2" s="264"/>
    </row>
    <row r="3" spans="1:9" ht="15" x14ac:dyDescent="0.2">
      <c r="A3" s="846" t="s">
        <v>1425</v>
      </c>
      <c r="B3" s="847"/>
      <c r="C3" s="847"/>
      <c r="D3" s="847"/>
      <c r="E3" s="847"/>
    </row>
    <row r="4" spans="1:9" x14ac:dyDescent="0.2">
      <c r="A4" s="850" t="s">
        <v>1426</v>
      </c>
      <c r="B4" s="851"/>
      <c r="C4" s="851"/>
      <c r="D4" s="851"/>
      <c r="E4" s="851"/>
    </row>
    <row r="5" spans="1:9" x14ac:dyDescent="0.2">
      <c r="A5" s="850" t="s">
        <v>1359</v>
      </c>
      <c r="B5" s="851"/>
      <c r="C5" s="851"/>
      <c r="D5" s="851"/>
      <c r="E5" s="851"/>
    </row>
    <row r="6" spans="1:9" x14ac:dyDescent="0.2">
      <c r="A6" s="852" t="s">
        <v>1362</v>
      </c>
      <c r="B6" s="853"/>
      <c r="C6" s="853"/>
      <c r="D6" s="853"/>
      <c r="E6" s="853"/>
    </row>
    <row r="7" spans="1:9" ht="22.5" customHeight="1" x14ac:dyDescent="0.2">
      <c r="A7" s="854" t="s">
        <v>6855</v>
      </c>
      <c r="B7" s="855"/>
      <c r="C7" s="855"/>
      <c r="D7" s="855"/>
      <c r="E7" s="856"/>
    </row>
    <row r="8" spans="1:9" s="15" customFormat="1" ht="15" customHeight="1" x14ac:dyDescent="0.2">
      <c r="A8" s="355" t="s">
        <v>1427</v>
      </c>
      <c r="B8" s="857" t="str">
        <f>ORÇAMENTO!$G$6</f>
        <v>DRENAGEM DE AGUAS PLUVIAIS</v>
      </c>
      <c r="C8" s="857"/>
      <c r="D8" s="857"/>
      <c r="E8" s="857"/>
      <c r="F8" s="264"/>
    </row>
    <row r="9" spans="1:9" s="15" customFormat="1" ht="14.25" x14ac:dyDescent="0.2">
      <c r="A9" s="356" t="s">
        <v>1413</v>
      </c>
      <c r="B9" s="857" t="str">
        <f>ORÇAMENTO!$G$7</f>
        <v>APIACÁS - MT</v>
      </c>
      <c r="C9" s="857"/>
      <c r="D9" s="857"/>
      <c r="E9" s="857"/>
      <c r="F9" s="264"/>
    </row>
    <row r="10" spans="1:9" s="15" customFormat="1" ht="14.25" x14ac:dyDescent="0.2">
      <c r="A10" s="356" t="s">
        <v>1428</v>
      </c>
      <c r="B10" s="857" t="str">
        <f>ORÇAMENTO!$G$8</f>
        <v>PREFEITURA MUNICIPAL DE APIACÁS</v>
      </c>
      <c r="C10" s="857"/>
      <c r="D10" s="857"/>
      <c r="E10" s="857"/>
      <c r="F10" s="264"/>
    </row>
    <row r="11" spans="1:9" s="15" customFormat="1" ht="15.75" customHeight="1" thickBot="1" x14ac:dyDescent="0.25">
      <c r="A11" s="357" t="s">
        <v>1429</v>
      </c>
      <c r="B11" s="858">
        <f ca="1">ORÇAMENTO!$G$9</f>
        <v>45499</v>
      </c>
      <c r="C11" s="858"/>
      <c r="D11" s="858"/>
      <c r="E11" s="858"/>
      <c r="F11" s="264"/>
    </row>
    <row r="12" spans="1:9" ht="15" x14ac:dyDescent="0.2">
      <c r="A12" s="839" t="s">
        <v>3666</v>
      </c>
      <c r="B12" s="840"/>
      <c r="C12" s="843" t="s">
        <v>6856</v>
      </c>
      <c r="D12" s="844"/>
      <c r="E12" s="845"/>
    </row>
    <row r="13" spans="1:9" ht="15" x14ac:dyDescent="0.25">
      <c r="A13" s="841"/>
      <c r="B13" s="842"/>
      <c r="C13" s="666" t="s">
        <v>6857</v>
      </c>
      <c r="D13" s="667" t="s">
        <v>6858</v>
      </c>
      <c r="E13" s="668" t="s">
        <v>4243</v>
      </c>
    </row>
    <row r="14" spans="1:9" ht="15.75" thickBot="1" x14ac:dyDescent="0.25">
      <c r="A14" s="669" t="s">
        <v>1385</v>
      </c>
      <c r="B14" s="670" t="str">
        <f>B8</f>
        <v>DRENAGEM DE AGUAS PLUVIAIS</v>
      </c>
      <c r="C14" s="671" t="e">
        <f ca="1">E14-D14</f>
        <v>#N/A</v>
      </c>
      <c r="D14" s="672" t="e">
        <f ca="1">ROUND(E14*0.04,2)</f>
        <v>#N/A</v>
      </c>
      <c r="E14" s="673" t="e">
        <f ca="1">RESUMO!E22</f>
        <v>#N/A</v>
      </c>
    </row>
    <row r="15" spans="1:9" x14ac:dyDescent="0.2">
      <c r="A15" s="264" t="s">
        <v>6859</v>
      </c>
      <c r="C15" s="674"/>
      <c r="D15" s="675"/>
      <c r="E15" s="674"/>
    </row>
    <row r="16" spans="1:9" x14ac:dyDescent="0.2">
      <c r="C16" s="674"/>
      <c r="D16" s="675"/>
      <c r="E16" s="674"/>
    </row>
  </sheetData>
  <mergeCells count="12">
    <mergeCell ref="A12:B13"/>
    <mergeCell ref="C12:E12"/>
    <mergeCell ref="A3:E3"/>
    <mergeCell ref="A2:E2"/>
    <mergeCell ref="A5:E5"/>
    <mergeCell ref="A6:E6"/>
    <mergeCell ref="A7:E7"/>
    <mergeCell ref="B8:E8"/>
    <mergeCell ref="B9:E9"/>
    <mergeCell ref="B10:E10"/>
    <mergeCell ref="B11:E11"/>
    <mergeCell ref="A4:E4"/>
  </mergeCells>
  <printOptions horizontalCentered="1"/>
  <pageMargins left="0.78740157480314965" right="0.19685039370078741" top="0.78740157480314965" bottom="0.78740157480314965" header="0.31496062992125984" footer="0.31496062992125984"/>
  <pageSetup paperSize="9" scale="69" fitToHeight="10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A23"/>
  <sheetViews>
    <sheetView showGridLines="0" view="pageBreakPreview" zoomScaleNormal="115" zoomScaleSheetLayoutView="100" workbookViewId="0">
      <selection activeCell="K10" sqref="K10"/>
    </sheetView>
  </sheetViews>
  <sheetFormatPr defaultRowHeight="15" x14ac:dyDescent="0.25"/>
  <cols>
    <col min="2" max="2" width="6" customWidth="1"/>
    <col min="3" max="3" width="28.5703125" customWidth="1"/>
    <col min="4" max="4" width="34.28515625" customWidth="1"/>
    <col min="5" max="5" width="20.5703125" customWidth="1"/>
    <col min="6" max="6" width="18.85546875" customWidth="1"/>
    <col min="12" max="12" width="13.7109375" customWidth="1"/>
    <col min="13" max="13" width="13.28515625" customWidth="1"/>
  </cols>
  <sheetData>
    <row r="1" spans="1:18" s="10" customFormat="1" ht="18.75" x14ac:dyDescent="0.2">
      <c r="A1" s="848" t="s">
        <v>1353</v>
      </c>
      <c r="B1" s="849" t="s">
        <v>1353</v>
      </c>
      <c r="C1" s="849" t="s">
        <v>1353</v>
      </c>
      <c r="D1" s="849" t="s">
        <v>1353</v>
      </c>
      <c r="E1" s="849" t="s">
        <v>1353</v>
      </c>
      <c r="F1" s="861" t="s">
        <v>1353</v>
      </c>
    </row>
    <row r="2" spans="1:18" s="10" customFormat="1" x14ac:dyDescent="0.2">
      <c r="A2" s="846" t="s">
        <v>1355</v>
      </c>
      <c r="B2" s="847" t="s">
        <v>1425</v>
      </c>
      <c r="C2" s="847" t="s">
        <v>1425</v>
      </c>
      <c r="D2" s="847" t="s">
        <v>1425</v>
      </c>
      <c r="E2" s="847" t="s">
        <v>1425</v>
      </c>
      <c r="F2" s="862" t="s">
        <v>1425</v>
      </c>
    </row>
    <row r="3" spans="1:18" s="10" customFormat="1" ht="12" customHeight="1" x14ac:dyDescent="0.2">
      <c r="A3" s="850" t="s">
        <v>1426</v>
      </c>
      <c r="B3" s="851" t="s">
        <v>1426</v>
      </c>
      <c r="C3" s="851" t="s">
        <v>1426</v>
      </c>
      <c r="D3" s="851" t="s">
        <v>1426</v>
      </c>
      <c r="E3" s="851" t="s">
        <v>1426</v>
      </c>
      <c r="F3" s="863" t="s">
        <v>1426</v>
      </c>
    </row>
    <row r="4" spans="1:18" s="10" customFormat="1" ht="14.25" x14ac:dyDescent="0.2">
      <c r="A4" s="850" t="s">
        <v>1359</v>
      </c>
      <c r="B4" s="851" t="s">
        <v>1359</v>
      </c>
      <c r="C4" s="851" t="s">
        <v>1359</v>
      </c>
      <c r="D4" s="851" t="s">
        <v>1359</v>
      </c>
      <c r="E4" s="851" t="s">
        <v>1359</v>
      </c>
      <c r="F4" s="863" t="s">
        <v>1359</v>
      </c>
    </row>
    <row r="5" spans="1:18" s="10" customFormat="1" ht="14.25" x14ac:dyDescent="0.2">
      <c r="A5" s="850" t="s">
        <v>1362</v>
      </c>
      <c r="B5" s="851" t="s">
        <v>1362</v>
      </c>
      <c r="C5" s="851" t="s">
        <v>1362</v>
      </c>
      <c r="D5" s="851" t="s">
        <v>1362</v>
      </c>
      <c r="E5" s="851" t="s">
        <v>1362</v>
      </c>
      <c r="F5" s="863" t="s">
        <v>1362</v>
      </c>
    </row>
    <row r="6" spans="1:18" s="15" customFormat="1" ht="15" customHeight="1" x14ac:dyDescent="0.2">
      <c r="A6" s="355" t="s">
        <v>1427</v>
      </c>
      <c r="B6" s="864" t="str">
        <f>ORÇAMENTO!$G$6</f>
        <v>DRENAGEM DE AGUAS PLUVIAIS</v>
      </c>
      <c r="C6" s="864"/>
      <c r="D6" s="864"/>
      <c r="E6" s="864"/>
      <c r="F6" s="865"/>
    </row>
    <row r="7" spans="1:18" s="15" customFormat="1" ht="14.25" x14ac:dyDescent="0.2">
      <c r="A7" s="356" t="s">
        <v>1413</v>
      </c>
      <c r="B7" s="864" t="str">
        <f>ORÇAMENTO!$G$7</f>
        <v>APIACÁS - MT</v>
      </c>
      <c r="C7" s="864"/>
      <c r="D7" s="864"/>
      <c r="E7" s="864"/>
      <c r="F7" s="865"/>
    </row>
    <row r="8" spans="1:18" s="15" customFormat="1" ht="14.25" x14ac:dyDescent="0.2">
      <c r="A8" s="356" t="s">
        <v>1428</v>
      </c>
      <c r="B8" s="864" t="str">
        <f>ORÇAMENTO!$G$8</f>
        <v>PREFEITURA MUNICIPAL DE APIACÁS</v>
      </c>
      <c r="C8" s="864"/>
      <c r="D8" s="864"/>
      <c r="E8" s="864"/>
      <c r="F8" s="865"/>
    </row>
    <row r="9" spans="1:18" s="15" customFormat="1" ht="15.75" customHeight="1" x14ac:dyDescent="0.2">
      <c r="A9" s="357" t="s">
        <v>1429</v>
      </c>
      <c r="B9" s="866">
        <f ca="1">ORÇAMENTO!$G$9</f>
        <v>45499</v>
      </c>
      <c r="C9" s="866"/>
      <c r="D9" s="866"/>
      <c r="E9" s="866"/>
      <c r="F9" s="867"/>
    </row>
    <row r="10" spans="1:18" s="15" customFormat="1" ht="24.75" customHeight="1" x14ac:dyDescent="0.2">
      <c r="A10" s="868" t="s">
        <v>4067</v>
      </c>
      <c r="B10" s="869"/>
      <c r="C10" s="869"/>
      <c r="D10" s="869"/>
      <c r="E10" s="869"/>
      <c r="F10" s="870"/>
      <c r="G10" s="358"/>
      <c r="H10" s="358"/>
      <c r="I10" s="358"/>
      <c r="J10" s="358"/>
      <c r="K10" s="358"/>
      <c r="L10" s="358"/>
      <c r="M10" s="358"/>
      <c r="N10" s="358"/>
      <c r="O10" s="358"/>
      <c r="P10" s="358"/>
      <c r="Q10" s="358"/>
      <c r="R10" s="358"/>
    </row>
    <row r="11" spans="1:18" s="15" customFormat="1" ht="22.5" customHeight="1" x14ac:dyDescent="0.2">
      <c r="A11" s="359" t="s">
        <v>1376</v>
      </c>
      <c r="B11" s="871" t="s">
        <v>1377</v>
      </c>
      <c r="C11" s="872"/>
      <c r="D11" s="873"/>
      <c r="E11" s="360" t="s">
        <v>4068</v>
      </c>
      <c r="F11" s="361" t="s">
        <v>1384</v>
      </c>
    </row>
    <row r="12" spans="1:18" s="15" customFormat="1" ht="20.100000000000001" customHeight="1" x14ac:dyDescent="0.2">
      <c r="A12" s="362" t="s">
        <v>1385</v>
      </c>
      <c r="B12" s="363" t="str">
        <f ca="1">VLOOKUP(A12,ORÇAMENTO!$I$14:$O$81,2,0)</f>
        <v>ADMINISTRAÇÃO LOCAL</v>
      </c>
      <c r="C12" s="364"/>
      <c r="D12" s="365"/>
      <c r="E12" s="366">
        <f ca="1">VLOOKUP(A12,ORÇAMENTO!$I$14:$O$81,7,0)</f>
        <v>11746.48</v>
      </c>
      <c r="F12" s="367" t="e">
        <f t="shared" ref="F12:F21" ca="1" si="0">IF(E12=0,0,(E12)/E$22)</f>
        <v>#N/A</v>
      </c>
    </row>
    <row r="13" spans="1:18" s="15" customFormat="1" ht="20.100000000000001" customHeight="1" x14ac:dyDescent="0.2">
      <c r="A13" s="368" t="s">
        <v>1388</v>
      </c>
      <c r="B13" s="363" t="str">
        <f ca="1">VLOOKUP(A13,ORÇAMENTO!$I$14:$O$81,2,0)</f>
        <v>SERVIÇOS PRELIMINARES</v>
      </c>
      <c r="C13" s="369"/>
      <c r="D13" s="370"/>
      <c r="E13" s="366">
        <f ca="1">VLOOKUP(A13,ORÇAMENTO!$I$14:$O$81,7,0)</f>
        <v>1409.83</v>
      </c>
      <c r="F13" s="367" t="e">
        <f t="shared" ca="1" si="0"/>
        <v>#N/A</v>
      </c>
    </row>
    <row r="14" spans="1:18" s="15" customFormat="1" ht="20.100000000000001" customHeight="1" x14ac:dyDescent="0.2">
      <c r="A14" s="368" t="s">
        <v>1392</v>
      </c>
      <c r="B14" s="363" t="str">
        <f ca="1">VLOOKUP(A14,ORÇAMENTO!$I$14:$O$81,2,0)</f>
        <v>DRENAGEM PROFUNDA</v>
      </c>
      <c r="C14" s="369"/>
      <c r="D14" s="370"/>
      <c r="E14" s="366">
        <f ca="1">VLOOKUP(A14,ORÇAMENTO!$I$14:$O$81,7,0)</f>
        <v>1081.5</v>
      </c>
      <c r="F14" s="367" t="e">
        <f t="shared" ca="1" si="0"/>
        <v>#N/A</v>
      </c>
    </row>
    <row r="15" spans="1:18" s="15" customFormat="1" ht="20.100000000000001" customHeight="1" x14ac:dyDescent="0.2">
      <c r="A15" s="368" t="s">
        <v>1398</v>
      </c>
      <c r="B15" s="363" t="str">
        <f ca="1">VLOOKUP(A15,ORÇAMENTO!$I$14:$O$81,2,0)</f>
        <v>MOVIMENTO DE TERRA</v>
      </c>
      <c r="C15" s="369"/>
      <c r="D15" s="370"/>
      <c r="E15" s="366">
        <f ca="1">VLOOKUP(A15,ORÇAMENTO!$I$14:$O$81,7,0)</f>
        <v>29343.010000000002</v>
      </c>
      <c r="F15" s="367" t="e">
        <f t="shared" ca="1" si="0"/>
        <v>#N/A</v>
      </c>
    </row>
    <row r="16" spans="1:18" s="15" customFormat="1" ht="20.100000000000001" customHeight="1" x14ac:dyDescent="0.2">
      <c r="A16" s="368" t="s">
        <v>1400</v>
      </c>
      <c r="B16" s="363" t="str">
        <f ca="1">VLOOKUP(A16,ORÇAMENTO!$I$14:$O$81,2,0)</f>
        <v>POÇO DE VISITA</v>
      </c>
      <c r="C16" s="369"/>
      <c r="D16" s="370"/>
      <c r="E16" s="366">
        <f ca="1">VLOOKUP(A16,ORÇAMENTO!$I$14:$O$81,7,0)</f>
        <v>22769.47</v>
      </c>
      <c r="F16" s="367" t="e">
        <f t="shared" ca="1" si="0"/>
        <v>#N/A</v>
      </c>
    </row>
    <row r="17" spans="1:235" s="15" customFormat="1" ht="20.100000000000001" customHeight="1" x14ac:dyDescent="0.2">
      <c r="A17" s="368" t="s">
        <v>1402</v>
      </c>
      <c r="B17" s="363" t="str">
        <f ca="1">VLOOKUP(A17,ORÇAMENTO!$I$14:$O$81,2,0)</f>
        <v>REDE DE AGUAS PLUVIAIS</v>
      </c>
      <c r="C17" s="369"/>
      <c r="D17" s="370"/>
      <c r="E17" s="366">
        <f ca="1">VLOOKUP(A17,ORÇAMENTO!$I$14:$O$81,7,0)</f>
        <v>69202.659999999989</v>
      </c>
      <c r="F17" s="367" t="e">
        <f t="shared" ca="1" si="0"/>
        <v>#N/A</v>
      </c>
    </row>
    <row r="18" spans="1:235" s="15" customFormat="1" ht="20.100000000000001" customHeight="1" x14ac:dyDescent="0.2">
      <c r="A18" s="368" t="s">
        <v>1403</v>
      </c>
      <c r="B18" s="363" t="str">
        <f ca="1">VLOOKUP(A18,ORÇAMENTO!$I$14:$O$81,2,0)</f>
        <v>BOCA DE LOBO</v>
      </c>
      <c r="C18" s="369"/>
      <c r="D18" s="370"/>
      <c r="E18" s="366">
        <f ca="1">VLOOKUP(A18,ORÇAMENTO!$I$14:$O$81,7,0)</f>
        <v>60954.03</v>
      </c>
      <c r="F18" s="367" t="e">
        <f t="shared" ca="1" si="0"/>
        <v>#N/A</v>
      </c>
    </row>
    <row r="19" spans="1:235" s="15" customFormat="1" ht="20.100000000000001" customHeight="1" x14ac:dyDescent="0.2">
      <c r="A19" s="368" t="s">
        <v>1405</v>
      </c>
      <c r="B19" s="363" t="e">
        <f ca="1">VLOOKUP(A19,ORÇAMENTO!$I$14:$O$81,2,0)</f>
        <v>#N/A</v>
      </c>
      <c r="C19" s="369"/>
      <c r="D19" s="370"/>
      <c r="E19" s="366" t="e">
        <f ca="1">VLOOKUP(A19,ORÇAMENTO!$I$14:$O$81,7,0)</f>
        <v>#N/A</v>
      </c>
      <c r="F19" s="367" t="e">
        <f t="shared" ref="F19" ca="1" si="1">IF(E19=0,0,(E19)/E$22)</f>
        <v>#N/A</v>
      </c>
    </row>
    <row r="20" spans="1:235" s="15" customFormat="1" ht="20.100000000000001" customHeight="1" x14ac:dyDescent="0.2">
      <c r="A20" s="368" t="s">
        <v>1406</v>
      </c>
      <c r="B20" s="363" t="str">
        <f ca="1">VLOOKUP(A20,ORÇAMENTO!$I$14:$O$81,2,0)</f>
        <v>TRANSPORTE DE MATERIAIS DE DRENAGEM</v>
      </c>
      <c r="C20" s="369"/>
      <c r="D20" s="370"/>
      <c r="E20" s="366">
        <f ca="1">VLOOKUP(A20,ORÇAMENTO!$I$14:$O$81,7,0)</f>
        <v>41387.780000000006</v>
      </c>
      <c r="F20" s="367" t="e">
        <f t="shared" ca="1" si="0"/>
        <v>#N/A</v>
      </c>
    </row>
    <row r="21" spans="1:235" s="15" customFormat="1" ht="20.100000000000001" customHeight="1" x14ac:dyDescent="0.2">
      <c r="A21" s="368" t="s">
        <v>7203</v>
      </c>
      <c r="B21" s="363" t="e">
        <f ca="1">VLOOKUP(A21,ORÇAMENTO!$I$14:$O$81,2,0)</f>
        <v>#N/A</v>
      </c>
      <c r="C21" s="369"/>
      <c r="D21" s="370"/>
      <c r="E21" s="366" t="e">
        <f ca="1">VLOOKUP(A21,ORÇAMENTO!$I$14:$O$81,7,0)</f>
        <v>#N/A</v>
      </c>
      <c r="F21" s="367" t="e">
        <f t="shared" ca="1" si="0"/>
        <v>#N/A</v>
      </c>
    </row>
    <row r="22" spans="1:235" s="15" customFormat="1" ht="20.100000000000001" customHeight="1" x14ac:dyDescent="0.2">
      <c r="A22" s="859" t="s">
        <v>4069</v>
      </c>
      <c r="B22" s="860"/>
      <c r="C22" s="860"/>
      <c r="D22" s="860"/>
      <c r="E22" s="371" t="e">
        <f ca="1">SUM(E12:E21)</f>
        <v>#N/A</v>
      </c>
      <c r="F22" s="372" t="e">
        <f ca="1">SUM(F12:F21)</f>
        <v>#N/A</v>
      </c>
      <c r="G22" s="373"/>
      <c r="H22" s="373"/>
      <c r="I22" s="374"/>
      <c r="J22" s="375"/>
      <c r="K22" s="373"/>
      <c r="L22" s="373"/>
      <c r="M22" s="373"/>
      <c r="N22" s="373"/>
      <c r="O22" s="374"/>
      <c r="P22" s="375"/>
      <c r="Q22" s="373"/>
      <c r="R22" s="373"/>
      <c r="S22" s="373"/>
      <c r="T22" s="373"/>
      <c r="U22" s="374"/>
      <c r="V22" s="375"/>
      <c r="W22" s="373"/>
      <c r="X22" s="373"/>
      <c r="Y22" s="373"/>
      <c r="Z22" s="373"/>
      <c r="AA22" s="374"/>
      <c r="AB22" s="375"/>
      <c r="AC22" s="373"/>
      <c r="AD22" s="373"/>
      <c r="AE22" s="373"/>
      <c r="AF22" s="373"/>
      <c r="AG22" s="374"/>
      <c r="AH22" s="375"/>
      <c r="AI22" s="373"/>
      <c r="AJ22" s="373"/>
      <c r="AK22" s="373"/>
      <c r="AL22" s="373"/>
      <c r="AM22" s="374"/>
      <c r="AN22" s="375"/>
      <c r="AO22" s="373"/>
      <c r="AP22" s="373"/>
      <c r="AQ22" s="373"/>
      <c r="AR22" s="373"/>
      <c r="AS22" s="374"/>
      <c r="AT22" s="375"/>
      <c r="AU22" s="373"/>
      <c r="AV22" s="373"/>
      <c r="AW22" s="373"/>
      <c r="AX22" s="373"/>
      <c r="AY22" s="374"/>
      <c r="AZ22" s="375"/>
      <c r="BA22" s="373"/>
      <c r="BB22" s="373"/>
      <c r="BC22" s="373"/>
      <c r="BD22" s="373"/>
      <c r="BE22" s="374"/>
      <c r="BF22" s="375"/>
      <c r="BG22" s="373"/>
      <c r="BH22" s="373"/>
      <c r="BI22" s="373"/>
      <c r="BJ22" s="373"/>
      <c r="BK22" s="374"/>
      <c r="BL22" s="375"/>
      <c r="BM22" s="373"/>
      <c r="BN22" s="373"/>
      <c r="BO22" s="373"/>
      <c r="BP22" s="373"/>
      <c r="BQ22" s="374"/>
      <c r="BR22" s="375"/>
      <c r="BS22" s="373"/>
      <c r="BT22" s="373"/>
      <c r="BU22" s="373"/>
      <c r="BV22" s="373"/>
      <c r="BW22" s="374"/>
      <c r="BX22" s="375"/>
      <c r="BY22" s="373"/>
      <c r="BZ22" s="373"/>
      <c r="CA22" s="373"/>
      <c r="CB22" s="373"/>
      <c r="CC22" s="374"/>
      <c r="CD22" s="375"/>
      <c r="CE22" s="373"/>
      <c r="CF22" s="373"/>
      <c r="CG22" s="373"/>
      <c r="CH22" s="373"/>
      <c r="CI22" s="374"/>
      <c r="CJ22" s="375"/>
      <c r="CK22" s="373"/>
      <c r="CL22" s="373"/>
      <c r="CM22" s="373"/>
      <c r="CN22" s="373"/>
      <c r="CO22" s="374"/>
      <c r="CP22" s="375"/>
      <c r="CQ22" s="373"/>
      <c r="CR22" s="373"/>
      <c r="CS22" s="373"/>
      <c r="CT22" s="373"/>
      <c r="CU22" s="374"/>
      <c r="CV22" s="375"/>
      <c r="CW22" s="373"/>
      <c r="CX22" s="373"/>
      <c r="CY22" s="373"/>
      <c r="CZ22" s="373"/>
      <c r="DA22" s="374"/>
      <c r="DB22" s="375"/>
      <c r="DC22" s="373"/>
      <c r="DD22" s="373"/>
      <c r="DE22" s="373"/>
      <c r="DF22" s="373"/>
      <c r="DG22" s="374"/>
      <c r="DH22" s="375"/>
      <c r="DI22" s="373"/>
      <c r="DJ22" s="373"/>
      <c r="DK22" s="373"/>
      <c r="DL22" s="373"/>
      <c r="DM22" s="374"/>
      <c r="DN22" s="375"/>
      <c r="DO22" s="373"/>
      <c r="DP22" s="373"/>
      <c r="DQ22" s="373"/>
      <c r="DR22" s="373"/>
      <c r="DS22" s="374"/>
      <c r="DT22" s="375"/>
      <c r="DU22" s="373"/>
      <c r="DV22" s="373"/>
      <c r="DW22" s="373"/>
      <c r="DX22" s="373"/>
      <c r="DY22" s="374"/>
      <c r="DZ22" s="375"/>
      <c r="EA22" s="373"/>
      <c r="EB22" s="373"/>
      <c r="EC22" s="373"/>
      <c r="ED22" s="373"/>
      <c r="EE22" s="374"/>
      <c r="EF22" s="375"/>
      <c r="EG22" s="373"/>
      <c r="EH22" s="373"/>
      <c r="EI22" s="373"/>
      <c r="EJ22" s="373"/>
      <c r="EK22" s="374"/>
      <c r="EL22" s="375"/>
      <c r="EM22" s="373"/>
      <c r="EN22" s="373"/>
      <c r="EO22" s="373"/>
      <c r="EP22" s="373"/>
      <c r="EQ22" s="374"/>
      <c r="ER22" s="375"/>
      <c r="ES22" s="373"/>
      <c r="ET22" s="373"/>
      <c r="EU22" s="373"/>
      <c r="EV22" s="373"/>
      <c r="EW22" s="374"/>
      <c r="EX22" s="375"/>
      <c r="EY22" s="373"/>
      <c r="EZ22" s="373"/>
      <c r="FA22" s="373"/>
      <c r="FB22" s="373"/>
      <c r="FC22" s="374"/>
      <c r="FD22" s="375"/>
      <c r="FE22" s="373"/>
      <c r="FF22" s="373"/>
      <c r="FG22" s="373"/>
      <c r="FH22" s="373"/>
      <c r="FI22" s="374"/>
      <c r="FJ22" s="375"/>
      <c r="FK22" s="373"/>
      <c r="FL22" s="373"/>
      <c r="FM22" s="373"/>
      <c r="FN22" s="373"/>
      <c r="FO22" s="374"/>
      <c r="FP22" s="375"/>
      <c r="FQ22" s="373"/>
      <c r="FR22" s="373"/>
      <c r="FS22" s="373"/>
      <c r="FT22" s="373"/>
      <c r="FU22" s="374"/>
      <c r="FV22" s="375"/>
      <c r="FW22" s="373"/>
      <c r="FX22" s="373"/>
      <c r="FY22" s="373"/>
      <c r="FZ22" s="373"/>
      <c r="GA22" s="374"/>
      <c r="GB22" s="375"/>
      <c r="GC22" s="373"/>
      <c r="GD22" s="373"/>
      <c r="GE22" s="373"/>
      <c r="GF22" s="373"/>
      <c r="GG22" s="374"/>
      <c r="GH22" s="375"/>
      <c r="GI22" s="373"/>
      <c r="GJ22" s="373"/>
      <c r="GK22" s="373"/>
      <c r="GL22" s="373"/>
      <c r="GM22" s="374"/>
      <c r="GN22" s="375"/>
      <c r="GO22" s="373"/>
      <c r="GP22" s="373"/>
      <c r="GQ22" s="373"/>
      <c r="GR22" s="373"/>
      <c r="GS22" s="374"/>
      <c r="GT22" s="375"/>
      <c r="GU22" s="373"/>
      <c r="GV22" s="373"/>
      <c r="GW22" s="373"/>
      <c r="GX22" s="373"/>
      <c r="GY22" s="374"/>
      <c r="GZ22" s="375"/>
      <c r="HA22" s="373"/>
      <c r="HB22" s="373"/>
      <c r="HC22" s="373"/>
      <c r="HD22" s="373"/>
      <c r="HE22" s="374"/>
      <c r="HF22" s="375"/>
      <c r="HG22" s="373"/>
      <c r="HH22" s="373"/>
      <c r="HI22" s="373"/>
      <c r="HJ22" s="373"/>
      <c r="HK22" s="374"/>
      <c r="HL22" s="375"/>
      <c r="HM22" s="373"/>
      <c r="HN22" s="373"/>
      <c r="HO22" s="373"/>
      <c r="HP22" s="373"/>
      <c r="HQ22" s="374"/>
      <c r="HR22" s="375"/>
      <c r="HS22" s="373"/>
      <c r="HT22" s="373"/>
      <c r="HU22" s="373"/>
      <c r="HV22" s="373"/>
      <c r="HW22" s="374"/>
      <c r="HX22" s="375"/>
      <c r="HY22" s="373"/>
      <c r="HZ22" s="373"/>
      <c r="IA22" s="373"/>
    </row>
    <row r="23" spans="1:235" x14ac:dyDescent="0.25">
      <c r="E23" s="76"/>
    </row>
  </sheetData>
  <mergeCells count="12">
    <mergeCell ref="A22:D22"/>
    <mergeCell ref="A1:F1"/>
    <mergeCell ref="A2:F2"/>
    <mergeCell ref="A3:F3"/>
    <mergeCell ref="A4:F4"/>
    <mergeCell ref="A5:F5"/>
    <mergeCell ref="B6:F6"/>
    <mergeCell ref="B7:F7"/>
    <mergeCell ref="B8:F8"/>
    <mergeCell ref="B9:F9"/>
    <mergeCell ref="A10:F10"/>
    <mergeCell ref="B11:D11"/>
  </mergeCells>
  <printOptions horizontalCentered="1"/>
  <pageMargins left="0.78740157480314965" right="0.19685039370078741" top="0.39370078740157483" bottom="0.78740157480314965" header="0.19685039370078741" footer="0.19685039370078741"/>
  <pageSetup paperSize="9" scale="79" firstPageNumber="25" fitToHeight="100" orientation="portrait" horizontalDpi="4294967293" verticalDpi="4294967293" r:id="rId1"/>
  <headerFooter scaleWithDoc="0">
    <oddHeader>&amp;RPágina &amp;P de &amp;N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35">
    <pageSetUpPr fitToPage="1"/>
  </sheetPr>
  <dimension ref="A1:T91"/>
  <sheetViews>
    <sheetView showGridLines="0" view="pageBreakPreview" zoomScale="70" zoomScaleNormal="115" zoomScaleSheetLayoutView="70" workbookViewId="0">
      <selection activeCell="B88" sqref="B88:M88"/>
    </sheetView>
  </sheetViews>
  <sheetFormatPr defaultRowHeight="15" x14ac:dyDescent="0.25"/>
  <cols>
    <col min="2" max="2" width="14" customWidth="1"/>
    <col min="3" max="3" width="13.42578125" customWidth="1"/>
    <col min="4" max="4" width="12.7109375" customWidth="1"/>
    <col min="5" max="5" width="11" customWidth="1"/>
    <col min="6" max="6" width="12" customWidth="1"/>
    <col min="7" max="7" width="15" customWidth="1"/>
    <col min="8" max="8" width="10.7109375" customWidth="1"/>
    <col min="9" max="18" width="12.7109375" customWidth="1"/>
    <col min="19" max="19" width="22.5703125" customWidth="1"/>
  </cols>
  <sheetData>
    <row r="1" spans="1:20" ht="21" x14ac:dyDescent="0.25">
      <c r="A1" s="391"/>
      <c r="B1" s="890" t="s">
        <v>1353</v>
      </c>
      <c r="C1" s="891"/>
      <c r="D1" s="891"/>
      <c r="E1" s="891"/>
      <c r="F1" s="891"/>
      <c r="G1" s="891"/>
      <c r="H1" s="891"/>
      <c r="I1" s="891"/>
      <c r="J1" s="891"/>
      <c r="K1" s="891"/>
      <c r="L1" s="891"/>
      <c r="M1" s="891"/>
      <c r="N1" s="891"/>
      <c r="O1" s="891"/>
      <c r="P1" s="891"/>
      <c r="Q1" s="891"/>
      <c r="R1" s="891"/>
      <c r="S1" s="892"/>
    </row>
    <row r="2" spans="1:20" ht="17.25" x14ac:dyDescent="0.25">
      <c r="A2" s="392"/>
      <c r="B2" s="893" t="s">
        <v>1355</v>
      </c>
      <c r="C2" s="894"/>
      <c r="D2" s="894"/>
      <c r="E2" s="894"/>
      <c r="F2" s="894"/>
      <c r="G2" s="894"/>
      <c r="H2" s="894"/>
      <c r="I2" s="894"/>
      <c r="J2" s="894"/>
      <c r="K2" s="894"/>
      <c r="L2" s="894"/>
      <c r="M2" s="894"/>
      <c r="N2" s="894"/>
      <c r="O2" s="894"/>
      <c r="P2" s="894"/>
      <c r="Q2" s="894"/>
      <c r="R2" s="894"/>
      <c r="S2" s="895"/>
    </row>
    <row r="3" spans="1:20" x14ac:dyDescent="0.25">
      <c r="A3" s="393"/>
      <c r="B3" s="896" t="s">
        <v>1357</v>
      </c>
      <c r="C3" s="897"/>
      <c r="D3" s="897"/>
      <c r="E3" s="897"/>
      <c r="F3" s="897"/>
      <c r="G3" s="897"/>
      <c r="H3" s="897"/>
      <c r="I3" s="897"/>
      <c r="J3" s="897"/>
      <c r="K3" s="897"/>
      <c r="L3" s="897"/>
      <c r="M3" s="897"/>
      <c r="N3" s="897"/>
      <c r="O3" s="897"/>
      <c r="P3" s="897"/>
      <c r="Q3" s="897"/>
      <c r="R3" s="897"/>
      <c r="S3" s="898"/>
    </row>
    <row r="4" spans="1:20" x14ac:dyDescent="0.25">
      <c r="A4" s="393"/>
      <c r="B4" s="896" t="s">
        <v>1359</v>
      </c>
      <c r="C4" s="897"/>
      <c r="D4" s="897"/>
      <c r="E4" s="897"/>
      <c r="F4" s="897"/>
      <c r="G4" s="897"/>
      <c r="H4" s="897"/>
      <c r="I4" s="897"/>
      <c r="J4" s="897"/>
      <c r="K4" s="897"/>
      <c r="L4" s="897"/>
      <c r="M4" s="897"/>
      <c r="N4" s="897"/>
      <c r="O4" s="897"/>
      <c r="P4" s="897"/>
      <c r="Q4" s="897"/>
      <c r="R4" s="897"/>
      <c r="S4" s="898"/>
    </row>
    <row r="5" spans="1:20" ht="15.75" thickBot="1" x14ac:dyDescent="0.3">
      <c r="A5" s="393"/>
      <c r="B5" s="899" t="s">
        <v>1362</v>
      </c>
      <c r="C5" s="900"/>
      <c r="D5" s="900"/>
      <c r="E5" s="900"/>
      <c r="F5" s="900"/>
      <c r="G5" s="900"/>
      <c r="H5" s="900"/>
      <c r="I5" s="900"/>
      <c r="J5" s="900"/>
      <c r="K5" s="900"/>
      <c r="L5" s="900"/>
      <c r="M5" s="900"/>
      <c r="N5" s="900"/>
      <c r="O5" s="900"/>
      <c r="P5" s="900"/>
      <c r="Q5" s="900"/>
      <c r="R5" s="900"/>
      <c r="S5" s="901"/>
    </row>
    <row r="6" spans="1:20" ht="15" customHeight="1" x14ac:dyDescent="0.25">
      <c r="B6" s="165" t="s">
        <v>1427</v>
      </c>
      <c r="C6" s="390" t="str">
        <f>ORÇAMENTO!G6</f>
        <v>DRENAGEM DE AGUAS PLUVIAIS</v>
      </c>
      <c r="D6" s="390"/>
      <c r="E6" s="390"/>
      <c r="F6" s="390"/>
      <c r="G6" s="390"/>
      <c r="H6" s="390"/>
      <c r="I6" s="390"/>
      <c r="J6" s="390"/>
      <c r="K6" s="390"/>
      <c r="L6" s="390"/>
      <c r="M6" s="390"/>
      <c r="N6" s="390"/>
      <c r="O6" s="390"/>
      <c r="P6" s="390"/>
      <c r="Q6" s="390"/>
      <c r="R6" s="390"/>
      <c r="S6" s="394"/>
    </row>
    <row r="7" spans="1:20" x14ac:dyDescent="0.25">
      <c r="B7" s="165" t="s">
        <v>1413</v>
      </c>
      <c r="C7" s="390" t="str">
        <f>ORÇAMENTO!G7</f>
        <v>APIACÁS - MT</v>
      </c>
      <c r="D7" s="390"/>
      <c r="E7" s="390"/>
      <c r="F7" s="390"/>
      <c r="G7" s="390"/>
      <c r="H7" s="390"/>
      <c r="I7" s="390"/>
      <c r="J7" s="390"/>
      <c r="K7" s="390"/>
      <c r="L7" s="390"/>
      <c r="M7" s="390"/>
      <c r="N7" s="390"/>
      <c r="O7" s="390"/>
      <c r="P7" s="390"/>
      <c r="Q7" s="390"/>
      <c r="R7" s="390"/>
      <c r="S7" s="394"/>
    </row>
    <row r="8" spans="1:20" x14ac:dyDescent="0.25">
      <c r="B8" s="165" t="s">
        <v>1428</v>
      </c>
      <c r="C8" s="390" t="str">
        <f>ORÇAMENTO!G8</f>
        <v>PREFEITURA MUNICIPAL DE APIACÁS</v>
      </c>
      <c r="D8" s="390"/>
      <c r="E8" s="390"/>
      <c r="F8" s="390"/>
      <c r="G8" s="390"/>
      <c r="H8" s="390"/>
      <c r="I8" s="390"/>
      <c r="J8" s="390"/>
      <c r="K8" s="390"/>
      <c r="L8" s="390"/>
      <c r="M8" s="390"/>
      <c r="N8" s="390"/>
      <c r="O8" s="390"/>
      <c r="P8" s="390"/>
      <c r="Q8" s="390"/>
      <c r="R8" s="390"/>
      <c r="S8" s="394"/>
    </row>
    <row r="9" spans="1:20" ht="15.75" customHeight="1" thickBot="1" x14ac:dyDescent="0.3">
      <c r="B9" s="166" t="s">
        <v>1429</v>
      </c>
      <c r="C9" s="485">
        <f ca="1">ORÇAMENTO!G9</f>
        <v>45499</v>
      </c>
      <c r="D9" s="395"/>
      <c r="E9" s="395"/>
      <c r="F9" s="395"/>
      <c r="G9" s="395"/>
      <c r="H9" s="395"/>
      <c r="I9" s="395"/>
      <c r="J9" s="395"/>
      <c r="K9" s="396"/>
      <c r="L9" s="396"/>
      <c r="M9" s="396"/>
      <c r="N9" s="396"/>
      <c r="O9" s="396"/>
      <c r="P9" s="396"/>
      <c r="Q9" s="396"/>
      <c r="R9" s="396"/>
      <c r="S9" s="397"/>
    </row>
    <row r="10" spans="1:20" ht="15.75" thickBot="1" x14ac:dyDescent="0.3"/>
    <row r="11" spans="1:20" ht="22.5" customHeight="1" thickBot="1" x14ac:dyDescent="0.3">
      <c r="A11" s="71"/>
      <c r="B11" s="886" t="s">
        <v>1492</v>
      </c>
      <c r="C11" s="887"/>
      <c r="D11" s="887"/>
      <c r="E11" s="887"/>
      <c r="F11" s="887"/>
      <c r="G11" s="887"/>
      <c r="H11" s="887"/>
      <c r="I11" s="887"/>
      <c r="J11" s="887"/>
      <c r="K11" s="887"/>
      <c r="L11" s="887"/>
      <c r="M11" s="887"/>
      <c r="N11" s="887"/>
      <c r="O11" s="887"/>
      <c r="P11" s="887"/>
      <c r="Q11" s="887"/>
      <c r="R11" s="887"/>
      <c r="S11" s="888"/>
    </row>
    <row r="12" spans="1:20" ht="30.75" customHeight="1" thickBot="1" x14ac:dyDescent="0.3">
      <c r="A12" s="73"/>
      <c r="B12" s="602" t="s">
        <v>1431</v>
      </c>
      <c r="C12" s="603" t="s">
        <v>1493</v>
      </c>
      <c r="D12" s="603" t="s">
        <v>1494</v>
      </c>
      <c r="E12" s="604" t="s">
        <v>1495</v>
      </c>
      <c r="F12" s="603" t="s">
        <v>1496</v>
      </c>
      <c r="G12" s="603" t="s">
        <v>1497</v>
      </c>
      <c r="H12" s="604" t="s">
        <v>1498</v>
      </c>
      <c r="I12" s="603" t="s">
        <v>1499</v>
      </c>
      <c r="J12" s="604" t="s">
        <v>1500</v>
      </c>
      <c r="K12" s="604" t="s">
        <v>1501</v>
      </c>
      <c r="L12" s="604" t="s">
        <v>1502</v>
      </c>
      <c r="M12" s="604" t="s">
        <v>1503</v>
      </c>
      <c r="N12" s="605" t="s">
        <v>1504</v>
      </c>
      <c r="O12" s="606" t="s">
        <v>1505</v>
      </c>
      <c r="P12" s="606" t="s">
        <v>1506</v>
      </c>
      <c r="Q12" s="606" t="s">
        <v>1507</v>
      </c>
      <c r="R12" s="605" t="s">
        <v>1508</v>
      </c>
      <c r="S12" s="607" t="s">
        <v>1509</v>
      </c>
    </row>
    <row r="13" spans="1:20" ht="17.45" customHeight="1" x14ac:dyDescent="0.25">
      <c r="A13" s="801">
        <f>COUNT($M$13:M78)</f>
        <v>15</v>
      </c>
      <c r="B13" s="132">
        <v>1</v>
      </c>
      <c r="C13" s="133" t="s">
        <v>1510</v>
      </c>
      <c r="D13" s="133">
        <v>78.39</v>
      </c>
      <c r="E13" s="134">
        <v>0.04</v>
      </c>
      <c r="F13" s="134">
        <v>0.33700000000000002</v>
      </c>
      <c r="G13" s="135"/>
      <c r="H13" s="133">
        <v>0.47</v>
      </c>
      <c r="I13" s="135">
        <v>10</v>
      </c>
      <c r="J13" s="133">
        <v>177.2</v>
      </c>
      <c r="K13" s="136">
        <v>0</v>
      </c>
      <c r="L13" s="134"/>
      <c r="M13" s="134"/>
      <c r="N13" s="135"/>
      <c r="O13" s="135">
        <v>0</v>
      </c>
      <c r="P13" s="135">
        <v>0</v>
      </c>
      <c r="Q13" s="135">
        <v>0</v>
      </c>
      <c r="R13" s="136">
        <v>0.34549999999999997</v>
      </c>
      <c r="S13" s="137" t="s">
        <v>1522</v>
      </c>
      <c r="T13" s="661" t="e">
        <f>IF(C13&lt;&gt;"",SUM(#REF!),"")</f>
        <v>#REF!</v>
      </c>
    </row>
    <row r="14" spans="1:20" ht="17.45" customHeight="1" x14ac:dyDescent="0.25">
      <c r="A14" s="801">
        <f>COUNT($M$13:M15)</f>
        <v>0</v>
      </c>
      <c r="B14" s="608"/>
      <c r="C14" s="139"/>
      <c r="D14" s="140"/>
      <c r="E14" s="141"/>
      <c r="F14" s="141"/>
      <c r="G14" s="142">
        <v>0.33700000000000002</v>
      </c>
      <c r="H14" s="140"/>
      <c r="I14" s="142"/>
      <c r="J14" s="140"/>
      <c r="K14" s="143">
        <v>7.8200000000000006E-2</v>
      </c>
      <c r="L14" s="141"/>
      <c r="M14" s="139"/>
      <c r="N14" s="142"/>
      <c r="O14" s="142">
        <v>1.38</v>
      </c>
      <c r="P14" s="142">
        <v>0.08</v>
      </c>
      <c r="Q14" s="142">
        <v>1.89</v>
      </c>
      <c r="R14" s="143"/>
      <c r="S14" s="144"/>
      <c r="T14" s="661" t="str">
        <f t="shared" ref="T14" si="0">IF(C14&lt;&gt;"",SUM(K15:L15),"")</f>
        <v/>
      </c>
    </row>
    <row r="15" spans="1:20" ht="17.45" customHeight="1" x14ac:dyDescent="0.25">
      <c r="A15" s="801">
        <f>COUNT($M$13:M78)</f>
        <v>15</v>
      </c>
      <c r="B15" s="608"/>
      <c r="C15" s="140" t="s">
        <v>1511</v>
      </c>
      <c r="D15" s="140">
        <v>17.75</v>
      </c>
      <c r="E15" s="141">
        <v>5.2999999999999999E-2</v>
      </c>
      <c r="F15" s="141">
        <v>0</v>
      </c>
      <c r="G15" s="142"/>
      <c r="H15" s="140">
        <v>0.47</v>
      </c>
      <c r="I15" s="142">
        <v>10.19</v>
      </c>
      <c r="J15" s="140">
        <v>177.2</v>
      </c>
      <c r="K15" s="143">
        <v>7.8200000000000006E-2</v>
      </c>
      <c r="L15" s="141"/>
      <c r="M15" s="139"/>
      <c r="N15" s="142"/>
      <c r="O15" s="142">
        <v>1.55</v>
      </c>
      <c r="P15" s="142">
        <v>7.0000000000000007E-2</v>
      </c>
      <c r="Q15" s="142">
        <v>1.78</v>
      </c>
      <c r="R15" s="143">
        <v>0.39939999999999998</v>
      </c>
      <c r="S15" s="144" t="s">
        <v>1522</v>
      </c>
      <c r="T15" s="661" t="e">
        <f>IF(C15&lt;&gt;"",SUM(#REF!),"")</f>
        <v>#REF!</v>
      </c>
    </row>
    <row r="16" spans="1:20" ht="17.45" customHeight="1" x14ac:dyDescent="0.25">
      <c r="A16" s="801">
        <f>COUNT($M$13:M17)</f>
        <v>0</v>
      </c>
      <c r="B16" s="608"/>
      <c r="C16" s="139"/>
      <c r="D16" s="140"/>
      <c r="E16" s="141"/>
      <c r="F16" s="141"/>
      <c r="G16" s="142">
        <v>0.33700000000000002</v>
      </c>
      <c r="H16" s="140"/>
      <c r="I16" s="142"/>
      <c r="J16" s="140"/>
      <c r="K16" s="143">
        <v>7.8200000000000006E-2</v>
      </c>
      <c r="L16" s="141"/>
      <c r="M16" s="139"/>
      <c r="N16" s="142"/>
      <c r="O16" s="142">
        <v>1.55</v>
      </c>
      <c r="P16" s="142">
        <v>7.0000000000000007E-2</v>
      </c>
      <c r="Q16" s="142">
        <v>1.78</v>
      </c>
      <c r="R16" s="143"/>
      <c r="S16" s="144"/>
      <c r="T16" s="661" t="str">
        <f t="shared" ref="T16:T77" si="1">IF(C16&lt;&gt;"",SUM(K17:L17),"")</f>
        <v/>
      </c>
    </row>
    <row r="17" spans="1:20" ht="17.45" customHeight="1" x14ac:dyDescent="0.25">
      <c r="A17" s="801">
        <f>COUNT($M$13:M18)</f>
        <v>1</v>
      </c>
      <c r="B17" s="608"/>
      <c r="C17" s="140" t="s">
        <v>1512</v>
      </c>
      <c r="D17" s="140">
        <v>62.5</v>
      </c>
      <c r="E17" s="141">
        <v>5.5E-2</v>
      </c>
      <c r="F17" s="141">
        <v>0.33700000000000002</v>
      </c>
      <c r="G17" s="142"/>
      <c r="H17" s="140">
        <v>0.48</v>
      </c>
      <c r="I17" s="142">
        <v>10.85</v>
      </c>
      <c r="J17" s="140">
        <v>177.2</v>
      </c>
      <c r="K17" s="143">
        <v>7.8200000000000006E-2</v>
      </c>
      <c r="L17" s="141"/>
      <c r="M17" s="139"/>
      <c r="N17" s="142"/>
      <c r="O17" s="142">
        <v>1.57</v>
      </c>
      <c r="P17" s="142">
        <v>7.0000000000000007E-2</v>
      </c>
      <c r="Q17" s="142">
        <v>1.76</v>
      </c>
      <c r="R17" s="143">
        <v>0.40639999999999998</v>
      </c>
      <c r="S17" s="144"/>
      <c r="T17" s="661">
        <f t="shared" si="1"/>
        <v>0.16060000000000002</v>
      </c>
    </row>
    <row r="18" spans="1:20" ht="17.45" customHeight="1" x14ac:dyDescent="0.25">
      <c r="A18" s="801">
        <f>COUNT($M$13:M19)</f>
        <v>1</v>
      </c>
      <c r="B18" s="608"/>
      <c r="C18" s="139"/>
      <c r="D18" s="140"/>
      <c r="E18" s="141"/>
      <c r="F18" s="141"/>
      <c r="G18" s="142">
        <v>0.67400000000000004</v>
      </c>
      <c r="H18" s="140"/>
      <c r="I18" s="142"/>
      <c r="J18" s="140"/>
      <c r="K18" s="143">
        <v>2.06E-2</v>
      </c>
      <c r="L18" s="141">
        <v>0.14000000000000001</v>
      </c>
      <c r="M18" s="139">
        <v>2</v>
      </c>
      <c r="N18" s="142">
        <v>7.0000000000000007E-2</v>
      </c>
      <c r="O18" s="142">
        <v>1.79</v>
      </c>
      <c r="P18" s="142">
        <v>0.09</v>
      </c>
      <c r="Q18" s="142">
        <v>2.4</v>
      </c>
      <c r="R18" s="143"/>
      <c r="S18" s="144"/>
      <c r="T18" s="661" t="str">
        <f t="shared" si="1"/>
        <v/>
      </c>
    </row>
    <row r="19" spans="1:20" ht="17.45" customHeight="1" x14ac:dyDescent="0.25">
      <c r="A19" s="801">
        <f>COUNT($M$13:M20)</f>
        <v>1</v>
      </c>
      <c r="B19" s="608"/>
      <c r="C19" s="140" t="s">
        <v>1513</v>
      </c>
      <c r="D19" s="140">
        <v>54.31</v>
      </c>
      <c r="E19" s="141">
        <v>4.9000000000000002E-2</v>
      </c>
      <c r="F19" s="141">
        <v>0.36099999999999999</v>
      </c>
      <c r="G19" s="142"/>
      <c r="H19" s="140">
        <v>0.49</v>
      </c>
      <c r="I19" s="142">
        <v>11.58</v>
      </c>
      <c r="J19" s="140">
        <v>177.2</v>
      </c>
      <c r="K19" s="143">
        <v>2.06E-2</v>
      </c>
      <c r="L19" s="141"/>
      <c r="M19" s="139"/>
      <c r="N19" s="142"/>
      <c r="O19" s="142">
        <v>1.24</v>
      </c>
      <c r="P19" s="142">
        <v>0.05</v>
      </c>
      <c r="Q19" s="142">
        <v>0.94</v>
      </c>
      <c r="R19" s="143">
        <v>0.38340000000000002</v>
      </c>
      <c r="S19" s="144" t="s">
        <v>1522</v>
      </c>
      <c r="T19" s="661">
        <f t="shared" si="1"/>
        <v>0.10879999999999999</v>
      </c>
    </row>
    <row r="20" spans="1:20" ht="17.45" customHeight="1" x14ac:dyDescent="0.25">
      <c r="A20" s="801">
        <f>COUNT($M$13:M21)</f>
        <v>1</v>
      </c>
      <c r="B20" s="608"/>
      <c r="C20" s="139"/>
      <c r="D20" s="140"/>
      <c r="E20" s="141"/>
      <c r="F20" s="141"/>
      <c r="G20" s="142">
        <v>0.44700000000000001</v>
      </c>
      <c r="H20" s="140"/>
      <c r="I20" s="142"/>
      <c r="J20" s="140"/>
      <c r="K20" s="143">
        <v>0.10879999999999999</v>
      </c>
      <c r="L20" s="141"/>
      <c r="M20" s="139"/>
      <c r="N20" s="142"/>
      <c r="O20" s="142">
        <v>1.59</v>
      </c>
      <c r="P20" s="142">
        <v>0.08</v>
      </c>
      <c r="Q20" s="142">
        <v>2.09</v>
      </c>
      <c r="R20" s="143"/>
      <c r="S20" s="144"/>
      <c r="T20" s="661" t="str">
        <f t="shared" si="1"/>
        <v/>
      </c>
    </row>
    <row r="21" spans="1:20" ht="17.45" customHeight="1" x14ac:dyDescent="0.25">
      <c r="A21" s="801">
        <f>COUNT($M$13:M22)</f>
        <v>2</v>
      </c>
      <c r="B21" s="608"/>
      <c r="C21" s="140" t="s">
        <v>1514</v>
      </c>
      <c r="D21" s="140">
        <v>17.36</v>
      </c>
      <c r="E21" s="141">
        <v>5.1999999999999998E-2</v>
      </c>
      <c r="F21" s="141">
        <v>0</v>
      </c>
      <c r="G21" s="142"/>
      <c r="H21" s="140">
        <v>0.5</v>
      </c>
      <c r="I21" s="142">
        <v>11.76</v>
      </c>
      <c r="J21" s="140">
        <v>177.2</v>
      </c>
      <c r="K21" s="143">
        <v>0.10879999999999999</v>
      </c>
      <c r="L21" s="141"/>
      <c r="M21" s="139"/>
      <c r="N21" s="142"/>
      <c r="O21" s="142">
        <v>1.64</v>
      </c>
      <c r="P21" s="142">
        <v>0.08</v>
      </c>
      <c r="Q21" s="142">
        <v>2.0499999999999998</v>
      </c>
      <c r="R21" s="143">
        <v>0.39739999999999998</v>
      </c>
      <c r="S21" s="144"/>
      <c r="T21" s="661">
        <f t="shared" si="1"/>
        <v>0.10879999999999999</v>
      </c>
    </row>
    <row r="22" spans="1:20" ht="17.45" customHeight="1" x14ac:dyDescent="0.25">
      <c r="A22" s="801">
        <f>COUNT($M$13:M23)</f>
        <v>2</v>
      </c>
      <c r="B22" s="608"/>
      <c r="C22" s="139"/>
      <c r="D22" s="140"/>
      <c r="E22" s="141"/>
      <c r="F22" s="141"/>
      <c r="G22" s="142">
        <v>0.44700000000000001</v>
      </c>
      <c r="H22" s="140"/>
      <c r="I22" s="142"/>
      <c r="J22" s="140"/>
      <c r="K22" s="143">
        <v>0</v>
      </c>
      <c r="L22" s="141">
        <v>0.10879999999999999</v>
      </c>
      <c r="M22" s="145">
        <v>2</v>
      </c>
      <c r="N22" s="142">
        <v>7.0000000000000007E-2</v>
      </c>
      <c r="O22" s="142">
        <v>1.64</v>
      </c>
      <c r="P22" s="142">
        <v>0.08</v>
      </c>
      <c r="Q22" s="142">
        <v>2.0499999999999998</v>
      </c>
      <c r="R22" s="143"/>
      <c r="S22" s="144"/>
      <c r="T22" s="661" t="str">
        <f t="shared" si="1"/>
        <v/>
      </c>
    </row>
    <row r="23" spans="1:20" ht="17.45" customHeight="1" x14ac:dyDescent="0.25">
      <c r="A23" s="801">
        <f>COUNT($M$13:M24)</f>
        <v>2</v>
      </c>
      <c r="B23" s="608"/>
      <c r="C23" s="140" t="s">
        <v>1515</v>
      </c>
      <c r="D23" s="140">
        <v>13.75</v>
      </c>
      <c r="E23" s="141">
        <v>2.1999999999999999E-2</v>
      </c>
      <c r="F23" s="141">
        <v>0</v>
      </c>
      <c r="G23" s="142"/>
      <c r="H23" s="140">
        <v>0.24</v>
      </c>
      <c r="I23" s="142">
        <v>11.76</v>
      </c>
      <c r="J23" s="140">
        <v>0</v>
      </c>
      <c r="K23" s="143">
        <v>0</v>
      </c>
      <c r="L23" s="141"/>
      <c r="M23" s="139"/>
      <c r="N23" s="142"/>
      <c r="O23" s="142">
        <v>0</v>
      </c>
      <c r="P23" s="142">
        <v>0</v>
      </c>
      <c r="Q23" s="142">
        <v>0</v>
      </c>
      <c r="R23" s="143">
        <v>0.25490000000000002</v>
      </c>
      <c r="S23" s="144"/>
      <c r="T23" s="661">
        <f t="shared" si="1"/>
        <v>0</v>
      </c>
    </row>
    <row r="24" spans="1:20" ht="17.45" customHeight="1" x14ac:dyDescent="0.25">
      <c r="A24" s="801">
        <f>COUNT($M$13:M25)</f>
        <v>2</v>
      </c>
      <c r="B24" s="608"/>
      <c r="C24" s="139"/>
      <c r="D24" s="140"/>
      <c r="E24" s="141"/>
      <c r="F24" s="141"/>
      <c r="G24" s="142">
        <v>0</v>
      </c>
      <c r="H24" s="140"/>
      <c r="I24" s="142"/>
      <c r="J24" s="140"/>
      <c r="K24" s="143">
        <v>0</v>
      </c>
      <c r="L24" s="141"/>
      <c r="M24" s="139"/>
      <c r="N24" s="142"/>
      <c r="O24" s="142">
        <v>0</v>
      </c>
      <c r="P24" s="142">
        <v>0</v>
      </c>
      <c r="Q24" s="142">
        <v>0</v>
      </c>
      <c r="R24" s="143"/>
      <c r="S24" s="144"/>
      <c r="T24" s="661" t="str">
        <f t="shared" si="1"/>
        <v/>
      </c>
    </row>
    <row r="25" spans="1:20" ht="17.25" customHeight="1" x14ac:dyDescent="0.25">
      <c r="A25" s="801">
        <f>COUNT($M$13:M26)</f>
        <v>2</v>
      </c>
      <c r="B25" s="608"/>
      <c r="C25" s="140" t="s">
        <v>6633</v>
      </c>
      <c r="D25" s="140">
        <v>13.92</v>
      </c>
      <c r="E25" s="141">
        <v>3.2000000000000001E-2</v>
      </c>
      <c r="F25" s="141">
        <v>0</v>
      </c>
      <c r="G25" s="142"/>
      <c r="H25" s="140">
        <v>0.24</v>
      </c>
      <c r="I25" s="142">
        <v>11.76</v>
      </c>
      <c r="J25" s="140">
        <v>0</v>
      </c>
      <c r="K25" s="143">
        <v>0</v>
      </c>
      <c r="L25" s="141"/>
      <c r="M25" s="139"/>
      <c r="N25" s="142"/>
      <c r="O25" s="142">
        <v>0</v>
      </c>
      <c r="P25" s="142">
        <v>0</v>
      </c>
      <c r="Q25" s="142">
        <v>0</v>
      </c>
      <c r="R25" s="143">
        <v>0.3115</v>
      </c>
      <c r="S25" s="144"/>
      <c r="T25" s="661">
        <f t="shared" si="1"/>
        <v>0</v>
      </c>
    </row>
    <row r="26" spans="1:20" ht="17.45" customHeight="1" x14ac:dyDescent="0.25">
      <c r="A26" s="801">
        <f>COUNT($M$13:M27)</f>
        <v>2</v>
      </c>
      <c r="B26" s="608"/>
      <c r="C26" s="139"/>
      <c r="D26" s="140"/>
      <c r="E26" s="141"/>
      <c r="F26" s="141"/>
      <c r="G26" s="142">
        <v>0</v>
      </c>
      <c r="H26" s="140"/>
      <c r="I26" s="142"/>
      <c r="J26" s="140"/>
      <c r="K26" s="143">
        <v>0</v>
      </c>
      <c r="L26" s="141"/>
      <c r="M26" s="139"/>
      <c r="N26" s="142"/>
      <c r="O26" s="142">
        <v>0</v>
      </c>
      <c r="P26" s="142">
        <v>0</v>
      </c>
      <c r="Q26" s="142">
        <v>0</v>
      </c>
      <c r="R26" s="143"/>
      <c r="S26" s="144"/>
      <c r="T26" s="661" t="str">
        <f t="shared" si="1"/>
        <v/>
      </c>
    </row>
    <row r="27" spans="1:20" ht="17.45" customHeight="1" x14ac:dyDescent="0.25">
      <c r="A27" s="801">
        <f>COUNT($M$13:M28)</f>
        <v>3</v>
      </c>
      <c r="B27" s="608"/>
      <c r="C27" s="140" t="s">
        <v>1523</v>
      </c>
      <c r="D27" s="140">
        <v>78.39</v>
      </c>
      <c r="E27" s="141">
        <v>2.3E-2</v>
      </c>
      <c r="F27" s="141">
        <v>0.42099999999999999</v>
      </c>
      <c r="G27" s="142"/>
      <c r="H27" s="140">
        <v>0.5</v>
      </c>
      <c r="I27" s="142">
        <v>11.76</v>
      </c>
      <c r="J27" s="140">
        <v>177.2</v>
      </c>
      <c r="K27" s="143">
        <v>0</v>
      </c>
      <c r="L27" s="141"/>
      <c r="M27" s="139"/>
      <c r="N27" s="142"/>
      <c r="O27" s="142">
        <v>0</v>
      </c>
      <c r="P27" s="142">
        <v>0</v>
      </c>
      <c r="Q27" s="142">
        <v>0</v>
      </c>
      <c r="R27" s="143">
        <v>0.26129999999999998</v>
      </c>
      <c r="S27" s="144"/>
      <c r="T27" s="661">
        <f t="shared" si="1"/>
        <v>0.1028</v>
      </c>
    </row>
    <row r="28" spans="1:20" ht="17.45" customHeight="1" x14ac:dyDescent="0.25">
      <c r="A28" s="801">
        <f>COUNT($M$13:M29)</f>
        <v>3</v>
      </c>
      <c r="B28" s="608"/>
      <c r="C28" s="139"/>
      <c r="D28" s="140"/>
      <c r="E28" s="141"/>
      <c r="F28" s="141"/>
      <c r="G28" s="142">
        <v>0.42099999999999999</v>
      </c>
      <c r="H28" s="140"/>
      <c r="I28" s="142"/>
      <c r="J28" s="140"/>
      <c r="K28" s="143">
        <v>0</v>
      </c>
      <c r="L28" s="141">
        <v>0.1028</v>
      </c>
      <c r="M28" s="139">
        <v>2</v>
      </c>
      <c r="N28" s="142">
        <v>7.0000000000000007E-2</v>
      </c>
      <c r="O28" s="142">
        <v>1.1499999999999999</v>
      </c>
      <c r="P28" s="142">
        <v>0.09</v>
      </c>
      <c r="Q28" s="142">
        <v>2.39</v>
      </c>
      <c r="R28" s="143"/>
      <c r="S28" s="144"/>
      <c r="T28" s="661" t="str">
        <f t="shared" si="1"/>
        <v/>
      </c>
    </row>
    <row r="29" spans="1:20" ht="17.45" customHeight="1" x14ac:dyDescent="0.25">
      <c r="A29" s="801">
        <f>COUNT($M$13:M30)</f>
        <v>3</v>
      </c>
      <c r="B29" s="608"/>
      <c r="C29" s="140" t="s">
        <v>6634</v>
      </c>
      <c r="D29" s="140">
        <v>19.43</v>
      </c>
      <c r="E29" s="141">
        <v>1.9E-2</v>
      </c>
      <c r="F29" s="141">
        <v>0</v>
      </c>
      <c r="G29" s="142"/>
      <c r="H29" s="140">
        <v>0.24</v>
      </c>
      <c r="I29" s="142">
        <v>11.76</v>
      </c>
      <c r="J29" s="140">
        <v>0</v>
      </c>
      <c r="K29" s="143">
        <v>0</v>
      </c>
      <c r="L29" s="141"/>
      <c r="M29" s="139"/>
      <c r="N29" s="142"/>
      <c r="O29" s="142">
        <v>0</v>
      </c>
      <c r="P29" s="142">
        <v>0</v>
      </c>
      <c r="Q29" s="142">
        <v>0</v>
      </c>
      <c r="R29" s="143">
        <v>0.2422</v>
      </c>
      <c r="S29" s="144"/>
      <c r="T29" s="661">
        <f t="shared" si="1"/>
        <v>0</v>
      </c>
    </row>
    <row r="30" spans="1:20" ht="17.45" customHeight="1" x14ac:dyDescent="0.25">
      <c r="A30" s="801">
        <f>COUNT($M$13:M31)</f>
        <v>3</v>
      </c>
      <c r="B30" s="608"/>
      <c r="C30" s="139"/>
      <c r="D30" s="140"/>
      <c r="E30" s="141"/>
      <c r="F30" s="141"/>
      <c r="G30" s="142">
        <v>0</v>
      </c>
      <c r="H30" s="140"/>
      <c r="I30" s="142"/>
      <c r="J30" s="140"/>
      <c r="K30" s="143">
        <v>0</v>
      </c>
      <c r="L30" s="141"/>
      <c r="M30" s="139"/>
      <c r="N30" s="142"/>
      <c r="O30" s="142">
        <v>0</v>
      </c>
      <c r="P30" s="142">
        <v>0</v>
      </c>
      <c r="Q30" s="142">
        <v>0</v>
      </c>
      <c r="R30" s="143"/>
      <c r="S30" s="144"/>
      <c r="T30" s="661" t="str">
        <f t="shared" si="1"/>
        <v/>
      </c>
    </row>
    <row r="31" spans="1:20" ht="17.45" customHeight="1" x14ac:dyDescent="0.25">
      <c r="A31" s="801">
        <f>COUNT($M$13:M32)</f>
        <v>3</v>
      </c>
      <c r="B31" s="608"/>
      <c r="C31" s="140" t="s">
        <v>1516</v>
      </c>
      <c r="D31" s="140">
        <v>10.88</v>
      </c>
      <c r="E31" s="141">
        <v>1.0999999999999999E-2</v>
      </c>
      <c r="F31" s="141">
        <v>0</v>
      </c>
      <c r="G31" s="142"/>
      <c r="H31" s="140">
        <v>0.24</v>
      </c>
      <c r="I31" s="142">
        <v>11.76</v>
      </c>
      <c r="J31" s="140">
        <v>0</v>
      </c>
      <c r="K31" s="143">
        <v>0</v>
      </c>
      <c r="L31" s="141"/>
      <c r="M31" s="139"/>
      <c r="N31" s="142"/>
      <c r="O31" s="142">
        <v>0</v>
      </c>
      <c r="P31" s="142">
        <v>0</v>
      </c>
      <c r="Q31" s="142">
        <v>0</v>
      </c>
      <c r="R31" s="143">
        <v>0.17879999999999999</v>
      </c>
      <c r="S31" s="144"/>
      <c r="T31" s="661">
        <f t="shared" si="1"/>
        <v>0</v>
      </c>
    </row>
    <row r="32" spans="1:20" ht="17.45" customHeight="1" x14ac:dyDescent="0.25">
      <c r="A32" s="801">
        <f>COUNT($M$13:M33)</f>
        <v>3</v>
      </c>
      <c r="B32" s="608"/>
      <c r="C32" s="139"/>
      <c r="D32" s="140"/>
      <c r="E32" s="141"/>
      <c r="F32" s="141"/>
      <c r="G32" s="142">
        <v>0</v>
      </c>
      <c r="H32" s="140"/>
      <c r="I32" s="142"/>
      <c r="J32" s="140"/>
      <c r="K32" s="143">
        <v>0</v>
      </c>
      <c r="L32" s="141"/>
      <c r="M32" s="145"/>
      <c r="N32" s="142"/>
      <c r="O32" s="142">
        <v>0</v>
      </c>
      <c r="P32" s="142">
        <v>0</v>
      </c>
      <c r="Q32" s="142">
        <v>0</v>
      </c>
      <c r="R32" s="143"/>
      <c r="S32" s="144"/>
      <c r="T32" s="661" t="str">
        <f t="shared" si="1"/>
        <v/>
      </c>
    </row>
    <row r="33" spans="1:20" ht="17.45" customHeight="1" x14ac:dyDescent="0.25">
      <c r="A33" s="801">
        <f>COUNT($M$13:M34)</f>
        <v>3</v>
      </c>
      <c r="B33" s="608"/>
      <c r="C33" s="140" t="s">
        <v>1517</v>
      </c>
      <c r="D33" s="140">
        <v>18.48</v>
      </c>
      <c r="E33" s="141">
        <v>1.7000000000000001E-2</v>
      </c>
      <c r="F33" s="141">
        <v>0</v>
      </c>
      <c r="G33" s="142"/>
      <c r="H33" s="140">
        <v>0.24</v>
      </c>
      <c r="I33" s="142">
        <v>11.76</v>
      </c>
      <c r="J33" s="140">
        <v>0</v>
      </c>
      <c r="K33" s="143">
        <v>0</v>
      </c>
      <c r="L33" s="141"/>
      <c r="M33" s="139"/>
      <c r="N33" s="142"/>
      <c r="O33" s="142">
        <v>0</v>
      </c>
      <c r="P33" s="142">
        <v>0</v>
      </c>
      <c r="Q33" s="142">
        <v>0</v>
      </c>
      <c r="R33" s="143">
        <v>0.22359999999999999</v>
      </c>
      <c r="S33" s="144"/>
      <c r="T33" s="661">
        <f t="shared" si="1"/>
        <v>0</v>
      </c>
    </row>
    <row r="34" spans="1:20" ht="17.45" customHeight="1" x14ac:dyDescent="0.25">
      <c r="A34" s="801">
        <f>COUNT($M$13:M35)</f>
        <v>3</v>
      </c>
      <c r="B34" s="608"/>
      <c r="C34" s="139"/>
      <c r="D34" s="140"/>
      <c r="E34" s="141"/>
      <c r="F34" s="141"/>
      <c r="G34" s="142">
        <v>0</v>
      </c>
      <c r="H34" s="140"/>
      <c r="I34" s="142"/>
      <c r="J34" s="140"/>
      <c r="K34" s="143">
        <v>0</v>
      </c>
      <c r="L34" s="141"/>
      <c r="M34" s="145"/>
      <c r="N34" s="142"/>
      <c r="O34" s="142">
        <v>0</v>
      </c>
      <c r="P34" s="142">
        <v>0</v>
      </c>
      <c r="Q34" s="142">
        <v>0</v>
      </c>
      <c r="R34" s="143"/>
      <c r="S34" s="144"/>
      <c r="T34" s="661" t="str">
        <f t="shared" si="1"/>
        <v/>
      </c>
    </row>
    <row r="35" spans="1:20" ht="17.45" customHeight="1" x14ac:dyDescent="0.25">
      <c r="A35" s="801">
        <f>COUNT($M$13:M36)</f>
        <v>4</v>
      </c>
      <c r="B35" s="608"/>
      <c r="C35" s="140" t="s">
        <v>1518</v>
      </c>
      <c r="D35" s="140">
        <v>53.54</v>
      </c>
      <c r="E35" s="141">
        <v>1.2999999999999999E-2</v>
      </c>
      <c r="F35" s="141">
        <v>0.30599999999999999</v>
      </c>
      <c r="G35" s="142"/>
      <c r="H35" s="140">
        <v>0.5</v>
      </c>
      <c r="I35" s="142">
        <v>11.76</v>
      </c>
      <c r="J35" s="140">
        <v>177.2</v>
      </c>
      <c r="K35" s="143">
        <v>0</v>
      </c>
      <c r="L35" s="141"/>
      <c r="M35" s="139"/>
      <c r="N35" s="142"/>
      <c r="O35" s="142">
        <v>0</v>
      </c>
      <c r="P35" s="142">
        <v>0</v>
      </c>
      <c r="Q35" s="142">
        <v>0</v>
      </c>
      <c r="R35" s="143">
        <v>0.2009</v>
      </c>
      <c r="S35" s="144"/>
      <c r="T35" s="661">
        <f t="shared" si="1"/>
        <v>7.4800000000000005E-2</v>
      </c>
    </row>
    <row r="36" spans="1:20" ht="17.45" customHeight="1" x14ac:dyDescent="0.25">
      <c r="A36" s="801">
        <f>COUNT($M$13:M37)</f>
        <v>4</v>
      </c>
      <c r="B36" s="608"/>
      <c r="C36" s="139"/>
      <c r="D36" s="140"/>
      <c r="E36" s="141"/>
      <c r="F36" s="141"/>
      <c r="G36" s="142">
        <v>0.30599999999999999</v>
      </c>
      <c r="H36" s="140"/>
      <c r="I36" s="142"/>
      <c r="J36" s="140"/>
      <c r="K36" s="143">
        <v>0</v>
      </c>
      <c r="L36" s="141">
        <v>7.4800000000000005E-2</v>
      </c>
      <c r="M36" s="145">
        <v>2</v>
      </c>
      <c r="N36" s="142">
        <v>7.0000000000000007E-2</v>
      </c>
      <c r="O36" s="142">
        <v>0.88</v>
      </c>
      <c r="P36" s="142">
        <v>0.09</v>
      </c>
      <c r="Q36" s="142">
        <v>2.34</v>
      </c>
      <c r="R36" s="143"/>
      <c r="S36" s="144"/>
      <c r="T36" s="661" t="str">
        <f t="shared" si="1"/>
        <v/>
      </c>
    </row>
    <row r="37" spans="1:20" ht="17.45" customHeight="1" x14ac:dyDescent="0.25">
      <c r="A37" s="801">
        <f>COUNT($M$13:M38)</f>
        <v>4</v>
      </c>
      <c r="B37" s="608"/>
      <c r="C37" s="815" t="s">
        <v>1519</v>
      </c>
      <c r="D37" s="83">
        <v>49.1</v>
      </c>
      <c r="E37" s="147">
        <v>0.02</v>
      </c>
      <c r="F37" s="147">
        <v>0.316</v>
      </c>
      <c r="G37" s="630"/>
      <c r="H37" s="83">
        <v>0.5</v>
      </c>
      <c r="I37" s="630">
        <v>11.76</v>
      </c>
      <c r="J37" s="83">
        <v>177.2</v>
      </c>
      <c r="K37" s="148">
        <v>0</v>
      </c>
      <c r="L37" s="147"/>
      <c r="M37" s="149"/>
      <c r="N37" s="630"/>
      <c r="O37" s="630">
        <v>0</v>
      </c>
      <c r="P37" s="630">
        <v>0</v>
      </c>
      <c r="Q37" s="630">
        <v>0</v>
      </c>
      <c r="R37" s="148">
        <v>0.24610000000000001</v>
      </c>
      <c r="S37" s="84" t="s">
        <v>1522</v>
      </c>
      <c r="T37" s="661">
        <f t="shared" si="1"/>
        <v>7.7200000000000005E-2</v>
      </c>
    </row>
    <row r="38" spans="1:20" ht="17.45" customHeight="1" x14ac:dyDescent="0.25">
      <c r="A38" s="801">
        <f>COUNT($M$13:M39)</f>
        <v>4</v>
      </c>
      <c r="B38" s="608"/>
      <c r="C38" s="83"/>
      <c r="D38" s="83"/>
      <c r="E38" s="147"/>
      <c r="F38" s="147"/>
      <c r="G38" s="630">
        <v>0.316</v>
      </c>
      <c r="H38" s="83"/>
      <c r="I38" s="630"/>
      <c r="J38" s="83"/>
      <c r="K38" s="148">
        <v>7.7200000000000005E-2</v>
      </c>
      <c r="L38" s="147"/>
      <c r="M38" s="149"/>
      <c r="N38" s="630"/>
      <c r="O38" s="630">
        <v>1.04</v>
      </c>
      <c r="P38" s="630">
        <v>0.09</v>
      </c>
      <c r="Q38" s="630">
        <v>2.1800000000000002</v>
      </c>
      <c r="R38" s="148"/>
      <c r="S38" s="84"/>
      <c r="T38" s="661" t="str">
        <f t="shared" si="1"/>
        <v/>
      </c>
    </row>
    <row r="39" spans="1:20" ht="17.45" customHeight="1" x14ac:dyDescent="0.25">
      <c r="A39" s="801">
        <f>COUNT($M$13:M40)</f>
        <v>4</v>
      </c>
      <c r="B39" s="608"/>
      <c r="C39" s="815" t="s">
        <v>1520</v>
      </c>
      <c r="D39" s="83">
        <v>10.48</v>
      </c>
      <c r="E39" s="147">
        <v>8.0000000000000002E-3</v>
      </c>
      <c r="F39" s="147">
        <v>0</v>
      </c>
      <c r="G39" s="630"/>
      <c r="H39" s="83">
        <v>0.53</v>
      </c>
      <c r="I39" s="630">
        <v>14.42</v>
      </c>
      <c r="J39" s="83">
        <v>177.2</v>
      </c>
      <c r="K39" s="148">
        <v>7.7200000000000005E-2</v>
      </c>
      <c r="L39" s="147"/>
      <c r="M39" s="149"/>
      <c r="N39" s="630"/>
      <c r="O39" s="630">
        <v>0.7</v>
      </c>
      <c r="P39" s="630">
        <v>0.1</v>
      </c>
      <c r="Q39" s="630">
        <v>2.67</v>
      </c>
      <c r="R39" s="148">
        <v>0.1512</v>
      </c>
      <c r="S39" s="84" t="s">
        <v>1522</v>
      </c>
      <c r="T39" s="661">
        <f t="shared" si="1"/>
        <v>7.7200000000000005E-2</v>
      </c>
    </row>
    <row r="40" spans="1:20" ht="17.45" customHeight="1" x14ac:dyDescent="0.25">
      <c r="A40" s="801">
        <f>COUNT($M$13:M41)</f>
        <v>4</v>
      </c>
      <c r="B40" s="608"/>
      <c r="C40" s="83"/>
      <c r="D40" s="83"/>
      <c r="E40" s="147"/>
      <c r="F40" s="147"/>
      <c r="G40" s="630">
        <v>0.316</v>
      </c>
      <c r="H40" s="83"/>
      <c r="I40" s="630"/>
      <c r="J40" s="83"/>
      <c r="K40" s="148">
        <v>7.7200000000000005E-2</v>
      </c>
      <c r="L40" s="147"/>
      <c r="M40" s="149"/>
      <c r="N40" s="630"/>
      <c r="O40" s="630">
        <v>0.7</v>
      </c>
      <c r="P40" s="630">
        <v>0.1</v>
      </c>
      <c r="Q40" s="630">
        <v>2.67</v>
      </c>
      <c r="R40" s="148"/>
      <c r="S40" s="84"/>
      <c r="T40" s="661" t="str">
        <f t="shared" si="1"/>
        <v/>
      </c>
    </row>
    <row r="41" spans="1:20" ht="17.45" customHeight="1" x14ac:dyDescent="0.25">
      <c r="A41" s="801">
        <f>COUNT($M$13:M42)</f>
        <v>4</v>
      </c>
      <c r="B41" s="608"/>
      <c r="C41" s="815" t="s">
        <v>1521</v>
      </c>
      <c r="D41" s="83">
        <v>8.89</v>
      </c>
      <c r="E41" s="147">
        <v>0.03</v>
      </c>
      <c r="F41" s="147">
        <v>0</v>
      </c>
      <c r="G41" s="630"/>
      <c r="H41" s="83">
        <v>0.54</v>
      </c>
      <c r="I41" s="630">
        <v>15.79</v>
      </c>
      <c r="J41" s="83">
        <v>177.2</v>
      </c>
      <c r="K41" s="148">
        <v>7.7200000000000005E-2</v>
      </c>
      <c r="L41" s="147"/>
      <c r="M41" s="149"/>
      <c r="N41" s="630"/>
      <c r="O41" s="630">
        <v>1.22</v>
      </c>
      <c r="P41" s="630">
        <v>0.08</v>
      </c>
      <c r="Q41" s="630">
        <v>2</v>
      </c>
      <c r="R41" s="148">
        <v>0.29859999999999998</v>
      </c>
      <c r="S41" s="84" t="s">
        <v>1522</v>
      </c>
      <c r="T41" s="661">
        <f t="shared" si="1"/>
        <v>7.7200000000000005E-2</v>
      </c>
    </row>
    <row r="42" spans="1:20" ht="17.45" customHeight="1" x14ac:dyDescent="0.25">
      <c r="A42" s="801">
        <f>COUNT($M$13:M43)</f>
        <v>4</v>
      </c>
      <c r="B42" s="608"/>
      <c r="C42" s="815"/>
      <c r="D42" s="83"/>
      <c r="E42" s="147"/>
      <c r="F42" s="147"/>
      <c r="G42" s="630">
        <v>0.316</v>
      </c>
      <c r="H42" s="83"/>
      <c r="I42" s="630"/>
      <c r="J42" s="83"/>
      <c r="K42" s="148">
        <v>7.7200000000000005E-2</v>
      </c>
      <c r="L42" s="147"/>
      <c r="M42" s="149"/>
      <c r="N42" s="630"/>
      <c r="O42" s="630">
        <v>1.22</v>
      </c>
      <c r="P42" s="630">
        <v>0.08</v>
      </c>
      <c r="Q42" s="630">
        <v>2</v>
      </c>
      <c r="R42" s="148"/>
      <c r="S42" s="84"/>
      <c r="T42" s="661" t="str">
        <f t="shared" si="1"/>
        <v/>
      </c>
    </row>
    <row r="43" spans="1:20" ht="17.45" customHeight="1" x14ac:dyDescent="0.25">
      <c r="A43" s="801">
        <f>COUNT($M$13:M44)</f>
        <v>4</v>
      </c>
      <c r="B43" s="608"/>
      <c r="C43" s="815" t="s">
        <v>6635</v>
      </c>
      <c r="D43" s="83">
        <v>18.59</v>
      </c>
      <c r="E43" s="147">
        <v>1.2999999999999999E-2</v>
      </c>
      <c r="F43" s="147">
        <v>0</v>
      </c>
      <c r="G43" s="630"/>
      <c r="H43" s="83">
        <v>0.56000000000000005</v>
      </c>
      <c r="I43" s="630">
        <v>17.100000000000001</v>
      </c>
      <c r="J43" s="83">
        <v>177.2</v>
      </c>
      <c r="K43" s="148">
        <v>7.7200000000000005E-2</v>
      </c>
      <c r="L43" s="147"/>
      <c r="M43" s="149"/>
      <c r="N43" s="630"/>
      <c r="O43" s="630">
        <v>0.87</v>
      </c>
      <c r="P43" s="630">
        <v>0.09</v>
      </c>
      <c r="Q43" s="630">
        <v>2.39</v>
      </c>
      <c r="R43" s="148">
        <v>0.1966</v>
      </c>
      <c r="S43" s="84" t="s">
        <v>1522</v>
      </c>
      <c r="T43" s="661">
        <f t="shared" si="1"/>
        <v>7.7200000000000005E-2</v>
      </c>
    </row>
    <row r="44" spans="1:20" ht="17.45" customHeight="1" x14ac:dyDescent="0.25">
      <c r="A44" s="801">
        <f>COUNT($M$13:M45)</f>
        <v>4</v>
      </c>
      <c r="B44" s="608"/>
      <c r="C44" s="83"/>
      <c r="D44" s="83"/>
      <c r="E44" s="147"/>
      <c r="F44" s="147"/>
      <c r="G44" s="630">
        <v>0.316</v>
      </c>
      <c r="H44" s="83"/>
      <c r="I44" s="630"/>
      <c r="J44" s="83"/>
      <c r="K44" s="148">
        <v>7.7200000000000005E-2</v>
      </c>
      <c r="L44" s="147"/>
      <c r="M44" s="149"/>
      <c r="N44" s="630"/>
      <c r="O44" s="630">
        <v>0.87</v>
      </c>
      <c r="P44" s="630">
        <v>0.09</v>
      </c>
      <c r="Q44" s="630">
        <v>2.39</v>
      </c>
      <c r="R44" s="148"/>
      <c r="S44" s="84"/>
      <c r="T44" s="661" t="str">
        <f t="shared" si="1"/>
        <v/>
      </c>
    </row>
    <row r="45" spans="1:20" ht="17.45" customHeight="1" x14ac:dyDescent="0.25">
      <c r="A45" s="801">
        <f>COUNT($M$13:M46)</f>
        <v>5</v>
      </c>
      <c r="B45" s="608"/>
      <c r="C45" s="815" t="s">
        <v>6636</v>
      </c>
      <c r="D45" s="83">
        <v>73.19</v>
      </c>
      <c r="E45" s="147">
        <v>2.1000000000000001E-2</v>
      </c>
      <c r="F45" s="147">
        <v>0.50800000000000001</v>
      </c>
      <c r="G45" s="630"/>
      <c r="H45" s="83">
        <v>0.56000000000000005</v>
      </c>
      <c r="I45" s="630">
        <v>18.010000000000002</v>
      </c>
      <c r="J45" s="83">
        <v>177.2</v>
      </c>
      <c r="K45" s="148">
        <v>7.7200000000000005E-2</v>
      </c>
      <c r="L45" s="147"/>
      <c r="M45" s="149"/>
      <c r="N45" s="630"/>
      <c r="O45" s="630">
        <v>1.05</v>
      </c>
      <c r="P45" s="630">
        <v>0.09</v>
      </c>
      <c r="Q45" s="630">
        <v>2.17</v>
      </c>
      <c r="R45" s="148">
        <v>0.24909999999999999</v>
      </c>
      <c r="S45" s="84"/>
      <c r="T45" s="661">
        <f t="shared" si="1"/>
        <v>0.22870000000000001</v>
      </c>
    </row>
    <row r="46" spans="1:20" ht="17.45" customHeight="1" x14ac:dyDescent="0.25">
      <c r="A46" s="801">
        <f>COUNT($M$13:M47)</f>
        <v>5</v>
      </c>
      <c r="B46" s="608"/>
      <c r="C46" s="150"/>
      <c r="D46" s="150"/>
      <c r="E46" s="151"/>
      <c r="F46" s="151"/>
      <c r="G46" s="152">
        <v>0.82399999999999995</v>
      </c>
      <c r="H46" s="150"/>
      <c r="I46" s="152"/>
      <c r="J46" s="150"/>
      <c r="K46" s="153">
        <v>8.8700000000000001E-2</v>
      </c>
      <c r="L46" s="151">
        <v>0.14000000000000001</v>
      </c>
      <c r="M46" s="154">
        <v>2</v>
      </c>
      <c r="N46" s="152">
        <v>7.0000000000000007E-2</v>
      </c>
      <c r="O46" s="152">
        <v>1.31</v>
      </c>
      <c r="P46" s="152">
        <v>0.12</v>
      </c>
      <c r="Q46" s="152">
        <v>3.38</v>
      </c>
      <c r="R46" s="153"/>
      <c r="S46" s="155"/>
      <c r="T46" s="661" t="str">
        <f t="shared" si="1"/>
        <v/>
      </c>
    </row>
    <row r="47" spans="1:20" ht="17.45" customHeight="1" x14ac:dyDescent="0.25">
      <c r="A47" s="801">
        <f>COUNT($M$13:M48)</f>
        <v>6</v>
      </c>
      <c r="B47" s="608">
        <v>2</v>
      </c>
      <c r="C47" s="157" t="s">
        <v>6647</v>
      </c>
      <c r="D47" s="150">
        <v>64.819999999999993</v>
      </c>
      <c r="E47" s="151">
        <v>8.0000000000000002E-3</v>
      </c>
      <c r="F47" s="151">
        <v>0.46700000000000003</v>
      </c>
      <c r="G47" s="152"/>
      <c r="H47" s="150">
        <v>0.47</v>
      </c>
      <c r="I47" s="152">
        <v>10</v>
      </c>
      <c r="J47" s="150">
        <v>177.2</v>
      </c>
      <c r="K47" s="153">
        <v>0</v>
      </c>
      <c r="L47" s="151"/>
      <c r="M47" s="157"/>
      <c r="N47" s="152"/>
      <c r="O47" s="152">
        <v>0</v>
      </c>
      <c r="P47" s="152">
        <v>0</v>
      </c>
      <c r="Q47" s="152">
        <v>0</v>
      </c>
      <c r="R47" s="153">
        <v>0.15160000000000001</v>
      </c>
      <c r="S47" s="155"/>
      <c r="T47" s="661">
        <f t="shared" si="1"/>
        <v>0.1082</v>
      </c>
    </row>
    <row r="48" spans="1:20" ht="17.45" customHeight="1" x14ac:dyDescent="0.25">
      <c r="A48" s="801">
        <f>COUNT($M$13:M49)</f>
        <v>6</v>
      </c>
      <c r="B48" s="608"/>
      <c r="C48" s="150"/>
      <c r="D48" s="150"/>
      <c r="E48" s="151"/>
      <c r="F48" s="151"/>
      <c r="G48" s="152">
        <v>0.46700000000000003</v>
      </c>
      <c r="H48" s="150"/>
      <c r="I48" s="152"/>
      <c r="J48" s="150"/>
      <c r="K48" s="153">
        <v>0</v>
      </c>
      <c r="L48" s="151">
        <v>0.1082</v>
      </c>
      <c r="M48" s="154">
        <v>2</v>
      </c>
      <c r="N48" s="152">
        <v>7.0000000000000007E-2</v>
      </c>
      <c r="O48" s="152">
        <v>0.75</v>
      </c>
      <c r="P48" s="152">
        <v>0.11</v>
      </c>
      <c r="Q48" s="152">
        <v>3.06</v>
      </c>
      <c r="R48" s="153"/>
      <c r="S48" s="155"/>
      <c r="T48" s="661" t="str">
        <f t="shared" si="1"/>
        <v/>
      </c>
    </row>
    <row r="49" spans="1:20" ht="17.45" customHeight="1" x14ac:dyDescent="0.25">
      <c r="A49" s="801">
        <f>COUNT($M$13:M50)</f>
        <v>7</v>
      </c>
      <c r="B49" s="608">
        <v>3</v>
      </c>
      <c r="C49" s="157" t="s">
        <v>6648</v>
      </c>
      <c r="D49" s="150">
        <v>68.31</v>
      </c>
      <c r="E49" s="151">
        <v>7.0000000000000001E-3</v>
      </c>
      <c r="F49" s="151">
        <v>0.50800000000000001</v>
      </c>
      <c r="G49" s="152"/>
      <c r="H49" s="150">
        <v>0.47</v>
      </c>
      <c r="I49" s="152">
        <v>10</v>
      </c>
      <c r="J49" s="150">
        <v>177.2</v>
      </c>
      <c r="K49" s="153">
        <v>0</v>
      </c>
      <c r="L49" s="151"/>
      <c r="M49" s="157"/>
      <c r="N49" s="152"/>
      <c r="O49" s="152">
        <v>0</v>
      </c>
      <c r="P49" s="152">
        <v>0</v>
      </c>
      <c r="Q49" s="152">
        <v>0</v>
      </c>
      <c r="R49" s="153">
        <v>0.14660000000000001</v>
      </c>
      <c r="S49" s="155"/>
      <c r="T49" s="661">
        <f t="shared" si="1"/>
        <v>0.1178</v>
      </c>
    </row>
    <row r="50" spans="1:20" ht="17.45" customHeight="1" x14ac:dyDescent="0.25">
      <c r="A50" s="801">
        <f>COUNT($M$13:M51)</f>
        <v>7</v>
      </c>
      <c r="B50" s="608"/>
      <c r="C50" s="150"/>
      <c r="D50" s="150"/>
      <c r="E50" s="151"/>
      <c r="F50" s="151"/>
      <c r="G50" s="152">
        <v>0.50800000000000001</v>
      </c>
      <c r="H50" s="150"/>
      <c r="I50" s="152"/>
      <c r="J50" s="150"/>
      <c r="K50" s="153">
        <v>0</v>
      </c>
      <c r="L50" s="151">
        <v>0.1178</v>
      </c>
      <c r="M50" s="157">
        <v>2</v>
      </c>
      <c r="N50" s="152">
        <v>7.0000000000000007E-2</v>
      </c>
      <c r="O50" s="152">
        <v>0.75</v>
      </c>
      <c r="P50" s="152">
        <v>0.12</v>
      </c>
      <c r="Q50" s="152">
        <v>3.21</v>
      </c>
      <c r="R50" s="153"/>
      <c r="S50" s="155"/>
      <c r="T50" s="661" t="str">
        <f t="shared" si="1"/>
        <v/>
      </c>
    </row>
    <row r="51" spans="1:20" ht="17.45" customHeight="1" x14ac:dyDescent="0.25">
      <c r="A51" s="801">
        <f>COUNT($M$13:M52)</f>
        <v>8</v>
      </c>
      <c r="B51" s="608">
        <v>4</v>
      </c>
      <c r="C51" s="157" t="s">
        <v>6651</v>
      </c>
      <c r="D51" s="150">
        <v>53.83</v>
      </c>
      <c r="E51" s="151">
        <v>6.0000000000000001E-3</v>
      </c>
      <c r="F51" s="151">
        <v>0.114</v>
      </c>
      <c r="G51" s="152"/>
      <c r="H51" s="150">
        <v>0.47</v>
      </c>
      <c r="I51" s="152">
        <v>10</v>
      </c>
      <c r="J51" s="150">
        <v>177.2</v>
      </c>
      <c r="K51" s="153">
        <v>0</v>
      </c>
      <c r="L51" s="151"/>
      <c r="M51" s="157"/>
      <c r="N51" s="152"/>
      <c r="O51" s="152">
        <v>0</v>
      </c>
      <c r="P51" s="152">
        <v>0</v>
      </c>
      <c r="Q51" s="152">
        <v>0</v>
      </c>
      <c r="R51" s="153">
        <v>0.1371</v>
      </c>
      <c r="S51" s="155"/>
      <c r="T51" s="661">
        <f t="shared" si="1"/>
        <v>2.64E-2</v>
      </c>
    </row>
    <row r="52" spans="1:20" ht="17.45" customHeight="1" x14ac:dyDescent="0.25">
      <c r="A52" s="801">
        <f>COUNT($M$13:M53)</f>
        <v>8</v>
      </c>
      <c r="B52" s="608"/>
      <c r="C52" s="150"/>
      <c r="D52" s="150"/>
      <c r="E52" s="151"/>
      <c r="F52" s="151"/>
      <c r="G52" s="152">
        <v>0.114</v>
      </c>
      <c r="H52" s="150"/>
      <c r="I52" s="152"/>
      <c r="J52" s="150"/>
      <c r="K52" s="153">
        <v>0</v>
      </c>
      <c r="L52" s="151">
        <v>2.64E-2</v>
      </c>
      <c r="M52" s="157">
        <v>1</v>
      </c>
      <c r="N52" s="152">
        <v>7.0000000000000007E-2</v>
      </c>
      <c r="O52" s="152">
        <v>0.53</v>
      </c>
      <c r="P52" s="152">
        <v>7.0000000000000007E-2</v>
      </c>
      <c r="Q52" s="152">
        <v>1.76</v>
      </c>
      <c r="R52" s="153"/>
      <c r="S52" s="155"/>
      <c r="T52" s="661" t="str">
        <f t="shared" si="1"/>
        <v/>
      </c>
    </row>
    <row r="53" spans="1:20" ht="17.45" customHeight="1" x14ac:dyDescent="0.25">
      <c r="A53" s="801">
        <f>COUNT($M$13:M54)</f>
        <v>8</v>
      </c>
      <c r="B53" s="608"/>
      <c r="C53" s="157" t="s">
        <v>6650</v>
      </c>
      <c r="D53" s="150">
        <v>16.88</v>
      </c>
      <c r="E53" s="151">
        <v>5.0000000000000001E-3</v>
      </c>
      <c r="F53" s="151">
        <v>0</v>
      </c>
      <c r="G53" s="152"/>
      <c r="H53" s="150">
        <v>0.22</v>
      </c>
      <c r="I53" s="152">
        <v>10</v>
      </c>
      <c r="J53" s="150">
        <v>0</v>
      </c>
      <c r="K53" s="153">
        <v>0</v>
      </c>
      <c r="L53" s="151"/>
      <c r="M53" s="157"/>
      <c r="N53" s="152"/>
      <c r="O53" s="152">
        <v>0</v>
      </c>
      <c r="P53" s="152">
        <v>0</v>
      </c>
      <c r="Q53" s="152">
        <v>0</v>
      </c>
      <c r="R53" s="153">
        <v>0.1197</v>
      </c>
      <c r="S53" s="155"/>
      <c r="T53" s="661">
        <f t="shared" si="1"/>
        <v>0</v>
      </c>
    </row>
    <row r="54" spans="1:20" ht="17.45" customHeight="1" x14ac:dyDescent="0.25">
      <c r="A54" s="801">
        <f>COUNT($M$13:M55)</f>
        <v>8</v>
      </c>
      <c r="B54" s="608"/>
      <c r="C54" s="815"/>
      <c r="D54" s="83"/>
      <c r="E54" s="147"/>
      <c r="F54" s="147"/>
      <c r="G54" s="630">
        <v>0</v>
      </c>
      <c r="H54" s="83"/>
      <c r="I54" s="630"/>
      <c r="J54" s="83"/>
      <c r="K54" s="148">
        <v>0</v>
      </c>
      <c r="L54" s="147"/>
      <c r="M54" s="815"/>
      <c r="N54" s="630"/>
      <c r="O54" s="630">
        <v>0</v>
      </c>
      <c r="P54" s="630">
        <v>0</v>
      </c>
      <c r="Q54" s="630">
        <v>0</v>
      </c>
      <c r="R54" s="148"/>
      <c r="S54" s="84"/>
      <c r="T54" s="661" t="str">
        <f t="shared" si="1"/>
        <v/>
      </c>
    </row>
    <row r="55" spans="1:20" ht="17.45" customHeight="1" x14ac:dyDescent="0.25">
      <c r="A55" s="801">
        <f>COUNT($M$13:M56)</f>
        <v>9</v>
      </c>
      <c r="B55" s="608"/>
      <c r="C55" s="83" t="s">
        <v>6644</v>
      </c>
      <c r="D55" s="83">
        <v>112.07</v>
      </c>
      <c r="E55" s="147">
        <v>1.4999999999999999E-2</v>
      </c>
      <c r="F55" s="147">
        <v>0.59299999999999997</v>
      </c>
      <c r="G55" s="630"/>
      <c r="H55" s="83">
        <v>0.5</v>
      </c>
      <c r="I55" s="630">
        <v>11.71</v>
      </c>
      <c r="J55" s="83">
        <v>177.2</v>
      </c>
      <c r="K55" s="148">
        <v>0</v>
      </c>
      <c r="L55" s="147"/>
      <c r="M55" s="149"/>
      <c r="N55" s="630"/>
      <c r="O55" s="630">
        <v>0</v>
      </c>
      <c r="P55" s="630">
        <v>0</v>
      </c>
      <c r="Q55" s="630">
        <v>0</v>
      </c>
      <c r="R55" s="148">
        <v>0.21529999999999999</v>
      </c>
      <c r="S55" s="84"/>
      <c r="T55" s="661">
        <f t="shared" si="1"/>
        <v>0.14470000000000002</v>
      </c>
    </row>
    <row r="56" spans="1:20" ht="17.45" customHeight="1" x14ac:dyDescent="0.25">
      <c r="A56" s="801">
        <f>COUNT($M$13:M57)</f>
        <v>9</v>
      </c>
      <c r="B56" s="608"/>
      <c r="C56" s="815"/>
      <c r="D56" s="83"/>
      <c r="E56" s="147"/>
      <c r="F56" s="147"/>
      <c r="G56" s="630">
        <v>0.59299999999999997</v>
      </c>
      <c r="H56" s="83"/>
      <c r="I56" s="630"/>
      <c r="J56" s="83"/>
      <c r="K56" s="148">
        <v>4.7000000000000002E-3</v>
      </c>
      <c r="L56" s="147">
        <v>0.14000000000000001</v>
      </c>
      <c r="M56" s="149">
        <v>2</v>
      </c>
      <c r="N56" s="630">
        <v>7.0000000000000007E-2</v>
      </c>
      <c r="O56" s="630">
        <v>1.06</v>
      </c>
      <c r="P56" s="630">
        <v>0.11</v>
      </c>
      <c r="Q56" s="630">
        <v>2.98</v>
      </c>
      <c r="R56" s="148"/>
      <c r="S56" s="84"/>
      <c r="T56" s="661" t="str">
        <f t="shared" si="1"/>
        <v/>
      </c>
    </row>
    <row r="57" spans="1:20" ht="17.45" customHeight="1" x14ac:dyDescent="0.25">
      <c r="A57" s="801">
        <f>COUNT($M$13:M58)</f>
        <v>10</v>
      </c>
      <c r="B57" s="608"/>
      <c r="C57" s="83" t="s">
        <v>6645</v>
      </c>
      <c r="D57" s="83">
        <v>53.87</v>
      </c>
      <c r="E57" s="147">
        <v>2.3E-2</v>
      </c>
      <c r="F57" s="147">
        <v>0.48799999999999999</v>
      </c>
      <c r="G57" s="630"/>
      <c r="H57" s="83">
        <v>0.51</v>
      </c>
      <c r="I57" s="630">
        <v>13.14</v>
      </c>
      <c r="J57" s="83">
        <v>177.2</v>
      </c>
      <c r="K57" s="148">
        <v>4.7000000000000002E-3</v>
      </c>
      <c r="L57" s="147"/>
      <c r="M57" s="149"/>
      <c r="N57" s="630"/>
      <c r="O57" s="630">
        <v>0.75</v>
      </c>
      <c r="P57" s="630">
        <v>0.03</v>
      </c>
      <c r="Q57" s="630">
        <v>0.45</v>
      </c>
      <c r="R57" s="148">
        <v>0.26400000000000001</v>
      </c>
      <c r="S57" s="84"/>
      <c r="T57" s="661">
        <f t="shared" si="1"/>
        <v>0.1283</v>
      </c>
    </row>
    <row r="58" spans="1:20" ht="17.45" customHeight="1" x14ac:dyDescent="0.25">
      <c r="A58" s="801">
        <f>COUNT($M$13:M59)</f>
        <v>10</v>
      </c>
      <c r="B58" s="608"/>
      <c r="C58" s="815"/>
      <c r="D58" s="83"/>
      <c r="E58" s="147"/>
      <c r="F58" s="147"/>
      <c r="G58" s="630">
        <v>0.50700000000000001</v>
      </c>
      <c r="H58" s="83"/>
      <c r="I58" s="630"/>
      <c r="J58" s="83"/>
      <c r="K58" s="148">
        <v>0</v>
      </c>
      <c r="L58" s="147">
        <v>0.1283</v>
      </c>
      <c r="M58" s="149">
        <v>2</v>
      </c>
      <c r="N58" s="630">
        <v>7.0000000000000007E-2</v>
      </c>
      <c r="O58" s="630">
        <v>1.21</v>
      </c>
      <c r="P58" s="630">
        <v>0.1</v>
      </c>
      <c r="Q58" s="630">
        <v>2.61</v>
      </c>
      <c r="R58" s="148"/>
      <c r="S58" s="84"/>
      <c r="T58" s="661" t="str">
        <f t="shared" si="1"/>
        <v/>
      </c>
    </row>
    <row r="59" spans="1:20" ht="17.45" customHeight="1" x14ac:dyDescent="0.25">
      <c r="A59" s="801">
        <f>COUNT($M$13:M60)</f>
        <v>11</v>
      </c>
      <c r="B59" s="608"/>
      <c r="C59" s="83" t="s">
        <v>6646</v>
      </c>
      <c r="D59" s="83">
        <v>100.17</v>
      </c>
      <c r="E59" s="147">
        <v>1.2999999999999999E-2</v>
      </c>
      <c r="F59" s="147">
        <v>0.313</v>
      </c>
      <c r="G59" s="630"/>
      <c r="H59" s="83">
        <v>0.51</v>
      </c>
      <c r="I59" s="630">
        <v>13.14</v>
      </c>
      <c r="J59" s="83">
        <v>177.2</v>
      </c>
      <c r="K59" s="148">
        <v>0</v>
      </c>
      <c r="L59" s="147"/>
      <c r="M59" s="149"/>
      <c r="N59" s="630"/>
      <c r="O59" s="630">
        <v>0</v>
      </c>
      <c r="P59" s="630">
        <v>0</v>
      </c>
      <c r="Q59" s="630">
        <v>0</v>
      </c>
      <c r="R59" s="148">
        <v>0.1951</v>
      </c>
      <c r="S59" s="84"/>
      <c r="T59" s="661">
        <f t="shared" si="1"/>
        <v>7.9100000000000004E-2</v>
      </c>
    </row>
    <row r="60" spans="1:20" ht="17.45" customHeight="1" x14ac:dyDescent="0.25">
      <c r="A60" s="801">
        <f>COUNT($M$13:M61)</f>
        <v>11</v>
      </c>
      <c r="B60" s="608"/>
      <c r="C60" s="815"/>
      <c r="D60" s="83"/>
      <c r="E60" s="147"/>
      <c r="F60" s="147"/>
      <c r="G60" s="630">
        <v>0.313</v>
      </c>
      <c r="H60" s="83"/>
      <c r="I60" s="630"/>
      <c r="J60" s="83"/>
      <c r="K60" s="148">
        <v>0</v>
      </c>
      <c r="L60" s="147">
        <v>7.9100000000000004E-2</v>
      </c>
      <c r="M60" s="149">
        <v>2</v>
      </c>
      <c r="N60" s="630">
        <v>7.0000000000000007E-2</v>
      </c>
      <c r="O60" s="630">
        <v>0.87</v>
      </c>
      <c r="P60" s="630">
        <v>0.09</v>
      </c>
      <c r="Q60" s="630">
        <v>2.4300000000000002</v>
      </c>
      <c r="R60" s="148"/>
      <c r="S60" s="84"/>
      <c r="T60" s="661" t="str">
        <f t="shared" si="1"/>
        <v/>
      </c>
    </row>
    <row r="61" spans="1:20" ht="17.45" customHeight="1" x14ac:dyDescent="0.25">
      <c r="A61" s="801">
        <f>COUNT($M$13:M62)</f>
        <v>12</v>
      </c>
      <c r="B61" s="608">
        <v>5</v>
      </c>
      <c r="C61" s="83" t="s">
        <v>6652</v>
      </c>
      <c r="D61" s="83">
        <v>57.17</v>
      </c>
      <c r="E61" s="147">
        <v>7.0000000000000001E-3</v>
      </c>
      <c r="F61" s="147">
        <v>0.13</v>
      </c>
      <c r="G61" s="630"/>
      <c r="H61" s="83">
        <v>0.47</v>
      </c>
      <c r="I61" s="630">
        <v>10</v>
      </c>
      <c r="J61" s="83">
        <v>177.2</v>
      </c>
      <c r="K61" s="148">
        <v>0</v>
      </c>
      <c r="L61" s="147"/>
      <c r="M61" s="149"/>
      <c r="N61" s="630"/>
      <c r="O61" s="630">
        <v>0</v>
      </c>
      <c r="P61" s="630">
        <v>0</v>
      </c>
      <c r="Q61" s="630">
        <v>0</v>
      </c>
      <c r="R61" s="148">
        <v>0.14119999999999999</v>
      </c>
      <c r="S61" s="84"/>
      <c r="T61" s="661">
        <f t="shared" si="1"/>
        <v>0.03</v>
      </c>
    </row>
    <row r="62" spans="1:20" ht="17.45" customHeight="1" x14ac:dyDescent="0.25">
      <c r="A62" s="801">
        <f>COUNT($M$13:M63)</f>
        <v>12</v>
      </c>
      <c r="B62" s="608"/>
      <c r="C62" s="815"/>
      <c r="D62" s="83"/>
      <c r="E62" s="147"/>
      <c r="F62" s="147"/>
      <c r="G62" s="630">
        <v>0.13</v>
      </c>
      <c r="H62" s="83"/>
      <c r="I62" s="630"/>
      <c r="J62" s="83"/>
      <c r="K62" s="148">
        <v>0</v>
      </c>
      <c r="L62" s="147">
        <v>0.03</v>
      </c>
      <c r="M62" s="149">
        <v>1</v>
      </c>
      <c r="N62" s="630">
        <v>7.0000000000000007E-2</v>
      </c>
      <c r="O62" s="630">
        <v>0.56000000000000005</v>
      </c>
      <c r="P62" s="630">
        <v>0.08</v>
      </c>
      <c r="Q62" s="630">
        <v>1.84</v>
      </c>
      <c r="R62" s="148"/>
      <c r="S62" s="84"/>
      <c r="T62" s="661" t="str">
        <f t="shared" si="1"/>
        <v/>
      </c>
    </row>
    <row r="63" spans="1:20" ht="17.45" customHeight="1" x14ac:dyDescent="0.25">
      <c r="A63" s="801">
        <f>COUNT($M$13:M64)</f>
        <v>12</v>
      </c>
      <c r="B63" s="608"/>
      <c r="C63" s="83" t="s">
        <v>6649</v>
      </c>
      <c r="D63" s="83">
        <v>14</v>
      </c>
      <c r="E63" s="147">
        <v>7.0000000000000001E-3</v>
      </c>
      <c r="F63" s="147">
        <v>0</v>
      </c>
      <c r="G63" s="630"/>
      <c r="H63" s="83">
        <v>0.22</v>
      </c>
      <c r="I63" s="630">
        <v>10</v>
      </c>
      <c r="J63" s="83">
        <v>0</v>
      </c>
      <c r="K63" s="148">
        <v>0</v>
      </c>
      <c r="L63" s="147"/>
      <c r="M63" s="149"/>
      <c r="N63" s="630"/>
      <c r="O63" s="630">
        <v>0</v>
      </c>
      <c r="P63" s="630">
        <v>0</v>
      </c>
      <c r="Q63" s="630">
        <v>0</v>
      </c>
      <c r="R63" s="148">
        <v>0.1431</v>
      </c>
      <c r="S63" s="84"/>
      <c r="T63" s="661">
        <f t="shared" si="1"/>
        <v>0</v>
      </c>
    </row>
    <row r="64" spans="1:20" ht="17.45" customHeight="1" x14ac:dyDescent="0.25">
      <c r="A64" s="801">
        <f>COUNT($M$13:M65)</f>
        <v>12</v>
      </c>
      <c r="B64" s="608"/>
      <c r="C64" s="139"/>
      <c r="D64" s="140"/>
      <c r="E64" s="141"/>
      <c r="F64" s="141"/>
      <c r="G64" s="142">
        <v>0</v>
      </c>
      <c r="H64" s="140"/>
      <c r="I64" s="142"/>
      <c r="J64" s="140"/>
      <c r="K64" s="143">
        <v>0</v>
      </c>
      <c r="L64" s="141"/>
      <c r="M64" s="139"/>
      <c r="N64" s="142"/>
      <c r="O64" s="142">
        <v>0</v>
      </c>
      <c r="P64" s="142">
        <v>0</v>
      </c>
      <c r="Q64" s="142">
        <v>0</v>
      </c>
      <c r="R64" s="143"/>
      <c r="S64" s="144"/>
      <c r="T64" s="661" t="str">
        <f t="shared" si="1"/>
        <v/>
      </c>
    </row>
    <row r="65" spans="1:20" ht="17.45" customHeight="1" x14ac:dyDescent="0.25">
      <c r="A65" s="801">
        <f>COUNT($M$13:M66)</f>
        <v>12</v>
      </c>
      <c r="B65" s="608"/>
      <c r="C65" s="140" t="s">
        <v>6643</v>
      </c>
      <c r="D65" s="140">
        <v>18.38</v>
      </c>
      <c r="E65" s="141">
        <v>1.4E-2</v>
      </c>
      <c r="F65" s="141">
        <v>0</v>
      </c>
      <c r="G65" s="142"/>
      <c r="H65" s="140">
        <v>0.24</v>
      </c>
      <c r="I65" s="142">
        <v>11.71</v>
      </c>
      <c r="J65" s="140">
        <v>0</v>
      </c>
      <c r="K65" s="143">
        <v>0</v>
      </c>
      <c r="L65" s="141"/>
      <c r="M65" s="139"/>
      <c r="N65" s="142"/>
      <c r="O65" s="142">
        <v>0</v>
      </c>
      <c r="P65" s="142">
        <v>0</v>
      </c>
      <c r="Q65" s="142">
        <v>0</v>
      </c>
      <c r="R65" s="143">
        <v>0.20730000000000001</v>
      </c>
      <c r="S65" s="144"/>
      <c r="T65" s="661">
        <f t="shared" si="1"/>
        <v>0</v>
      </c>
    </row>
    <row r="66" spans="1:20" ht="17.45" customHeight="1" x14ac:dyDescent="0.25">
      <c r="A66" s="801">
        <f>COUNT($M$13:M67)</f>
        <v>12</v>
      </c>
      <c r="B66" s="608"/>
      <c r="C66" s="139"/>
      <c r="D66" s="140"/>
      <c r="E66" s="141"/>
      <c r="F66" s="141"/>
      <c r="G66" s="142">
        <v>0</v>
      </c>
      <c r="H66" s="140"/>
      <c r="I66" s="142"/>
      <c r="J66" s="140"/>
      <c r="K66" s="143">
        <v>0</v>
      </c>
      <c r="L66" s="141"/>
      <c r="M66" s="139"/>
      <c r="N66" s="142"/>
      <c r="O66" s="142">
        <v>0</v>
      </c>
      <c r="P66" s="142">
        <v>0</v>
      </c>
      <c r="Q66" s="142">
        <v>0</v>
      </c>
      <c r="R66" s="143"/>
      <c r="S66" s="144"/>
      <c r="T66" s="661" t="str">
        <f t="shared" si="1"/>
        <v/>
      </c>
    </row>
    <row r="67" spans="1:20" ht="17.45" customHeight="1" x14ac:dyDescent="0.25">
      <c r="A67" s="801">
        <f>COUNT($M$13:M68)</f>
        <v>12</v>
      </c>
      <c r="B67" s="608">
        <v>6</v>
      </c>
      <c r="C67" s="140" t="s">
        <v>6637</v>
      </c>
      <c r="D67" s="140">
        <v>78.45</v>
      </c>
      <c r="E67" s="141">
        <v>3.6999999999999998E-2</v>
      </c>
      <c r="F67" s="141">
        <v>0.26100000000000001</v>
      </c>
      <c r="G67" s="142"/>
      <c r="H67" s="140">
        <v>0.47</v>
      </c>
      <c r="I67" s="142">
        <v>10</v>
      </c>
      <c r="J67" s="140">
        <v>177.2</v>
      </c>
      <c r="K67" s="143">
        <v>0</v>
      </c>
      <c r="L67" s="141"/>
      <c r="M67" s="139"/>
      <c r="N67" s="142"/>
      <c r="O67" s="142">
        <v>0</v>
      </c>
      <c r="P67" s="142">
        <v>0</v>
      </c>
      <c r="Q67" s="142">
        <v>0</v>
      </c>
      <c r="R67" s="143">
        <v>0.33529999999999999</v>
      </c>
      <c r="S67" s="144" t="s">
        <v>1522</v>
      </c>
      <c r="T67" s="661">
        <f t="shared" si="1"/>
        <v>6.0600000000000001E-2</v>
      </c>
    </row>
    <row r="68" spans="1:20" ht="17.45" customHeight="1" x14ac:dyDescent="0.25">
      <c r="A68" s="801">
        <f>COUNT($M$13:M69)</f>
        <v>12</v>
      </c>
      <c r="B68" s="608"/>
      <c r="C68" s="139"/>
      <c r="D68" s="140"/>
      <c r="E68" s="141"/>
      <c r="F68" s="141"/>
      <c r="G68" s="142">
        <v>0.26100000000000001</v>
      </c>
      <c r="H68" s="140"/>
      <c r="I68" s="142"/>
      <c r="J68" s="140"/>
      <c r="K68" s="143">
        <v>6.0600000000000001E-2</v>
      </c>
      <c r="L68" s="141"/>
      <c r="M68" s="139"/>
      <c r="N68" s="142"/>
      <c r="O68" s="142">
        <v>1.28</v>
      </c>
      <c r="P68" s="142">
        <v>7.0000000000000007E-2</v>
      </c>
      <c r="Q68" s="142">
        <v>1.71</v>
      </c>
      <c r="R68" s="143"/>
      <c r="S68" s="144"/>
      <c r="T68" s="661" t="str">
        <f t="shared" si="1"/>
        <v/>
      </c>
    </row>
    <row r="69" spans="1:20" ht="17.45" customHeight="1" x14ac:dyDescent="0.25">
      <c r="A69" s="801">
        <f>COUNT($M$13:M70)</f>
        <v>12</v>
      </c>
      <c r="B69" s="608"/>
      <c r="C69" s="140" t="s">
        <v>6638</v>
      </c>
      <c r="D69" s="140">
        <v>27.35</v>
      </c>
      <c r="E69" s="141">
        <v>4.9000000000000002E-2</v>
      </c>
      <c r="F69" s="141">
        <v>0</v>
      </c>
      <c r="G69" s="142"/>
      <c r="H69" s="140">
        <v>0.47</v>
      </c>
      <c r="I69" s="142">
        <v>10.130000000000001</v>
      </c>
      <c r="J69" s="140">
        <v>177.2</v>
      </c>
      <c r="K69" s="143">
        <v>6.0600000000000001E-2</v>
      </c>
      <c r="L69" s="141"/>
      <c r="M69" s="139"/>
      <c r="N69" s="142"/>
      <c r="O69" s="142">
        <v>1.43</v>
      </c>
      <c r="P69" s="142">
        <v>7.0000000000000007E-2</v>
      </c>
      <c r="Q69" s="142">
        <v>1.61</v>
      </c>
      <c r="R69" s="143">
        <v>0.3826</v>
      </c>
      <c r="S69" s="144" t="s">
        <v>1522</v>
      </c>
      <c r="T69" s="661">
        <f t="shared" si="1"/>
        <v>6.0600000000000001E-2</v>
      </c>
    </row>
    <row r="70" spans="1:20" ht="17.45" customHeight="1" x14ac:dyDescent="0.25">
      <c r="A70" s="801">
        <f>COUNT($M$13:M71)</f>
        <v>12</v>
      </c>
      <c r="B70" s="608"/>
      <c r="C70" s="139"/>
      <c r="D70" s="140"/>
      <c r="E70" s="141"/>
      <c r="F70" s="141"/>
      <c r="G70" s="142">
        <v>0.26100000000000001</v>
      </c>
      <c r="H70" s="140"/>
      <c r="I70" s="142"/>
      <c r="J70" s="140"/>
      <c r="K70" s="143">
        <v>6.0600000000000001E-2</v>
      </c>
      <c r="L70" s="141"/>
      <c r="M70" s="145"/>
      <c r="N70" s="142"/>
      <c r="O70" s="142">
        <v>1.43</v>
      </c>
      <c r="P70" s="142">
        <v>7.0000000000000007E-2</v>
      </c>
      <c r="Q70" s="142">
        <v>1.61</v>
      </c>
      <c r="R70" s="143"/>
      <c r="S70" s="144"/>
      <c r="T70" s="661" t="str">
        <f t="shared" si="1"/>
        <v/>
      </c>
    </row>
    <row r="71" spans="1:20" ht="17.45" customHeight="1" x14ac:dyDescent="0.25">
      <c r="A71" s="801">
        <f>COUNT($M$13:M72)</f>
        <v>13</v>
      </c>
      <c r="B71" s="608"/>
      <c r="C71" s="140" t="s">
        <v>6639</v>
      </c>
      <c r="D71" s="140">
        <v>52.26</v>
      </c>
      <c r="E71" s="141">
        <v>5.8000000000000003E-2</v>
      </c>
      <c r="F71" s="141">
        <v>0.26300000000000001</v>
      </c>
      <c r="G71" s="142"/>
      <c r="H71" s="140">
        <v>0.48</v>
      </c>
      <c r="I71" s="142">
        <v>10.7</v>
      </c>
      <c r="J71" s="140">
        <v>177.2</v>
      </c>
      <c r="K71" s="143">
        <v>6.0600000000000001E-2</v>
      </c>
      <c r="L71" s="141"/>
      <c r="M71" s="139"/>
      <c r="N71" s="142"/>
      <c r="O71" s="142">
        <v>1.54</v>
      </c>
      <c r="P71" s="142">
        <v>7.0000000000000007E-2</v>
      </c>
      <c r="Q71" s="142">
        <v>1.55</v>
      </c>
      <c r="R71" s="143">
        <v>0.41760000000000003</v>
      </c>
      <c r="S71" s="144"/>
      <c r="T71" s="661">
        <f t="shared" si="1"/>
        <v>0.12429999999999999</v>
      </c>
    </row>
    <row r="72" spans="1:20" ht="17.45" customHeight="1" x14ac:dyDescent="0.25">
      <c r="A72" s="801">
        <f>COUNT($M$13:M73)</f>
        <v>13</v>
      </c>
      <c r="B72" s="608"/>
      <c r="C72" s="139"/>
      <c r="D72" s="140"/>
      <c r="E72" s="141"/>
      <c r="F72" s="141"/>
      <c r="G72" s="142">
        <v>0.52400000000000002</v>
      </c>
      <c r="H72" s="140"/>
      <c r="I72" s="142"/>
      <c r="J72" s="140"/>
      <c r="K72" s="143">
        <v>0</v>
      </c>
      <c r="L72" s="141">
        <v>0.12429999999999999</v>
      </c>
      <c r="M72" s="139">
        <v>2</v>
      </c>
      <c r="N72" s="142">
        <v>7.0000000000000007E-2</v>
      </c>
      <c r="O72" s="142">
        <v>1.75</v>
      </c>
      <c r="P72" s="142">
        <v>0.08</v>
      </c>
      <c r="Q72" s="142">
        <v>2.13</v>
      </c>
      <c r="R72" s="143"/>
      <c r="S72" s="144"/>
      <c r="T72" s="661" t="str">
        <f t="shared" si="1"/>
        <v/>
      </c>
    </row>
    <row r="73" spans="1:20" ht="17.25" customHeight="1" x14ac:dyDescent="0.25">
      <c r="A73" s="801">
        <f>COUNT($M$13:M74)</f>
        <v>14</v>
      </c>
      <c r="B73" s="608"/>
      <c r="C73" s="140" t="s">
        <v>6640</v>
      </c>
      <c r="D73" s="140">
        <v>61.9</v>
      </c>
      <c r="E73" s="141">
        <v>5.0999999999999997E-2</v>
      </c>
      <c r="F73" s="141">
        <v>0.31</v>
      </c>
      <c r="G73" s="142"/>
      <c r="H73" s="140">
        <v>0.48</v>
      </c>
      <c r="I73" s="142">
        <v>10.7</v>
      </c>
      <c r="J73" s="140">
        <v>177.2</v>
      </c>
      <c r="K73" s="143">
        <v>0</v>
      </c>
      <c r="L73" s="141"/>
      <c r="M73" s="139"/>
      <c r="N73" s="142"/>
      <c r="O73" s="142">
        <v>0</v>
      </c>
      <c r="P73" s="142">
        <v>0</v>
      </c>
      <c r="Q73" s="142">
        <v>0</v>
      </c>
      <c r="R73" s="143">
        <v>0.39229999999999998</v>
      </c>
      <c r="S73" s="144"/>
      <c r="T73" s="661">
        <f t="shared" si="1"/>
        <v>7.3599999999999999E-2</v>
      </c>
    </row>
    <row r="74" spans="1:20" ht="17.45" customHeight="1" x14ac:dyDescent="0.25">
      <c r="A74" s="801">
        <f>COUNT($M$13:M75)</f>
        <v>14</v>
      </c>
      <c r="B74" s="608"/>
      <c r="C74" s="139"/>
      <c r="D74" s="140"/>
      <c r="E74" s="141"/>
      <c r="F74" s="141"/>
      <c r="G74" s="142">
        <v>0.31</v>
      </c>
      <c r="H74" s="140"/>
      <c r="I74" s="142"/>
      <c r="J74" s="140"/>
      <c r="K74" s="143">
        <v>0</v>
      </c>
      <c r="L74" s="141">
        <v>7.3599999999999999E-2</v>
      </c>
      <c r="M74" s="139">
        <v>2</v>
      </c>
      <c r="N74" s="142">
        <v>7.0000000000000007E-2</v>
      </c>
      <c r="O74" s="142">
        <v>1.51</v>
      </c>
      <c r="P74" s="142">
        <v>7.0000000000000007E-2</v>
      </c>
      <c r="Q74" s="142">
        <v>1.74</v>
      </c>
      <c r="R74" s="143"/>
      <c r="S74" s="144"/>
      <c r="T74" s="661" t="str">
        <f t="shared" si="1"/>
        <v/>
      </c>
    </row>
    <row r="75" spans="1:20" ht="17.45" customHeight="1" x14ac:dyDescent="0.25">
      <c r="A75" s="801">
        <f>COUNT($M$13:M76)</f>
        <v>14</v>
      </c>
      <c r="B75" s="608"/>
      <c r="C75" s="140" t="s">
        <v>6641</v>
      </c>
      <c r="D75" s="140">
        <v>68.72</v>
      </c>
      <c r="E75" s="141">
        <v>2.9000000000000001E-2</v>
      </c>
      <c r="F75" s="141">
        <v>0.29399999999999998</v>
      </c>
      <c r="G75" s="142"/>
      <c r="H75" s="140">
        <v>0.48</v>
      </c>
      <c r="I75" s="142">
        <v>10.7</v>
      </c>
      <c r="J75" s="140">
        <v>177.2</v>
      </c>
      <c r="K75" s="143">
        <v>0</v>
      </c>
      <c r="L75" s="141"/>
      <c r="M75" s="139"/>
      <c r="N75" s="142"/>
      <c r="O75" s="142">
        <v>0</v>
      </c>
      <c r="P75" s="142">
        <v>0</v>
      </c>
      <c r="Q75" s="142">
        <v>0</v>
      </c>
      <c r="R75" s="143">
        <v>0.2969</v>
      </c>
      <c r="S75" s="144" t="s">
        <v>1522</v>
      </c>
      <c r="T75" s="661">
        <f t="shared" si="1"/>
        <v>6.9699999999999998E-2</v>
      </c>
    </row>
    <row r="76" spans="1:20" ht="17.45" customHeight="1" x14ac:dyDescent="0.25">
      <c r="A76" s="801">
        <f>COUNT($M$13:M77)</f>
        <v>14</v>
      </c>
      <c r="B76" s="608"/>
      <c r="C76" s="139"/>
      <c r="D76" s="140"/>
      <c r="E76" s="141"/>
      <c r="F76" s="141"/>
      <c r="G76" s="142">
        <v>0.29399999999999998</v>
      </c>
      <c r="H76" s="140"/>
      <c r="I76" s="142"/>
      <c r="J76" s="140"/>
      <c r="K76" s="143">
        <v>6.9699999999999998E-2</v>
      </c>
      <c r="L76" s="141"/>
      <c r="M76" s="139"/>
      <c r="N76" s="142"/>
      <c r="O76" s="142">
        <v>1.19</v>
      </c>
      <c r="P76" s="142">
        <v>0.08</v>
      </c>
      <c r="Q76" s="142">
        <v>1.92</v>
      </c>
      <c r="R76" s="143"/>
      <c r="S76" s="144"/>
      <c r="T76" s="661" t="str">
        <f t="shared" si="1"/>
        <v/>
      </c>
    </row>
    <row r="77" spans="1:20" ht="17.45" customHeight="1" x14ac:dyDescent="0.25">
      <c r="A77" s="801">
        <f>COUNT($M$13:M78)</f>
        <v>15</v>
      </c>
      <c r="B77" s="608"/>
      <c r="C77" s="140" t="s">
        <v>6642</v>
      </c>
      <c r="D77" s="140">
        <v>56.43</v>
      </c>
      <c r="E77" s="141">
        <v>0.02</v>
      </c>
      <c r="F77" s="141">
        <v>0.25600000000000001</v>
      </c>
      <c r="G77" s="142"/>
      <c r="H77" s="140">
        <v>0.5</v>
      </c>
      <c r="I77" s="142">
        <v>11.71</v>
      </c>
      <c r="J77" s="140">
        <v>177.2</v>
      </c>
      <c r="K77" s="143">
        <v>6.9699999999999998E-2</v>
      </c>
      <c r="L77" s="141"/>
      <c r="M77" s="139"/>
      <c r="N77" s="142"/>
      <c r="O77" s="142">
        <v>1.03</v>
      </c>
      <c r="P77" s="142">
        <v>0.08</v>
      </c>
      <c r="Q77" s="142">
        <v>2.08</v>
      </c>
      <c r="R77" s="143">
        <v>0.248</v>
      </c>
      <c r="S77" s="144"/>
      <c r="T77" s="661">
        <f t="shared" si="1"/>
        <v>0.13420000000000001</v>
      </c>
    </row>
    <row r="78" spans="1:20" ht="17.45" customHeight="1" x14ac:dyDescent="0.25">
      <c r="A78" s="801">
        <f>COUNT($M$13:M78)</f>
        <v>15</v>
      </c>
      <c r="B78" s="608"/>
      <c r="C78" s="139"/>
      <c r="D78" s="140"/>
      <c r="E78" s="141"/>
      <c r="F78" s="141"/>
      <c r="G78" s="142">
        <v>0.55000000000000004</v>
      </c>
      <c r="H78" s="140"/>
      <c r="I78" s="142"/>
      <c r="J78" s="140"/>
      <c r="K78" s="143">
        <v>0</v>
      </c>
      <c r="L78" s="141">
        <v>0.13420000000000001</v>
      </c>
      <c r="M78" s="139">
        <v>2</v>
      </c>
      <c r="N78" s="142">
        <v>7.0000000000000007E-2</v>
      </c>
      <c r="O78" s="142">
        <v>1.17</v>
      </c>
      <c r="P78" s="142">
        <v>0.1</v>
      </c>
      <c r="Q78" s="142">
        <v>2.73</v>
      </c>
      <c r="R78" s="143"/>
      <c r="S78" s="144"/>
      <c r="T78" s="661" t="str">
        <f>IF(C78&lt;&gt;"",SUM(#REF!),"")</f>
        <v/>
      </c>
    </row>
    <row r="79" spans="1:20" ht="17.45" customHeight="1" x14ac:dyDescent="0.25">
      <c r="A79" s="100"/>
      <c r="B79" s="159"/>
      <c r="C79" s="160"/>
      <c r="D79" s="89"/>
      <c r="E79" s="161"/>
      <c r="F79" s="161"/>
      <c r="G79" s="90"/>
      <c r="H79" s="89"/>
      <c r="I79" s="90"/>
      <c r="J79" s="89"/>
      <c r="K79" s="162"/>
      <c r="L79" s="161"/>
      <c r="M79" s="160"/>
      <c r="N79" s="90"/>
      <c r="O79" s="90"/>
      <c r="P79" s="90"/>
      <c r="Q79" s="90"/>
      <c r="R79" s="162"/>
      <c r="S79" s="89"/>
    </row>
    <row r="80" spans="1:20" ht="17.45" customHeight="1" x14ac:dyDescent="0.25">
      <c r="A80" s="100"/>
      <c r="B80" s="159" t="s">
        <v>1524</v>
      </c>
      <c r="C80" s="889" t="s">
        <v>5262</v>
      </c>
      <c r="D80" s="889"/>
      <c r="E80" s="889"/>
      <c r="F80" s="889"/>
      <c r="G80" s="889"/>
      <c r="H80" s="889"/>
      <c r="I80" s="889"/>
      <c r="J80" s="889"/>
      <c r="K80" s="889"/>
      <c r="L80" s="889"/>
      <c r="M80" s="889"/>
      <c r="N80" s="889"/>
      <c r="O80" s="889"/>
      <c r="P80" s="889"/>
      <c r="Q80" s="889"/>
      <c r="R80" s="889"/>
      <c r="S80" s="163"/>
    </row>
    <row r="81" spans="11:16" ht="15.75" thickBot="1" x14ac:dyDescent="0.3"/>
    <row r="82" spans="11:16" x14ac:dyDescent="0.25">
      <c r="M82" s="882" t="s">
        <v>1483</v>
      </c>
      <c r="N82" s="883"/>
      <c r="O82" s="127">
        <v>10</v>
      </c>
      <c r="P82" s="128" t="s">
        <v>1484</v>
      </c>
    </row>
    <row r="83" spans="11:16" x14ac:dyDescent="0.25">
      <c r="M83" s="878" t="s">
        <v>1485</v>
      </c>
      <c r="N83" s="879"/>
      <c r="O83" s="585">
        <v>10</v>
      </c>
      <c r="P83" s="129" t="s">
        <v>1486</v>
      </c>
    </row>
    <row r="84" spans="11:16" x14ac:dyDescent="0.25">
      <c r="M84" s="878" t="s">
        <v>1487</v>
      </c>
      <c r="N84" s="879"/>
      <c r="O84" s="585">
        <v>177.2</v>
      </c>
      <c r="P84" s="129" t="s">
        <v>1488</v>
      </c>
    </row>
    <row r="85" spans="11:16" x14ac:dyDescent="0.25">
      <c r="M85" s="878" t="s">
        <v>1489</v>
      </c>
      <c r="N85" s="879"/>
      <c r="O85" s="884">
        <v>60</v>
      </c>
      <c r="P85" s="885"/>
    </row>
    <row r="86" spans="11:16" x14ac:dyDescent="0.25">
      <c r="M86" s="878" t="s">
        <v>1490</v>
      </c>
      <c r="N86" s="879"/>
      <c r="O86" s="880">
        <v>0.6</v>
      </c>
      <c r="P86" s="881"/>
    </row>
    <row r="87" spans="11:16" ht="15.75" thickBot="1" x14ac:dyDescent="0.3">
      <c r="M87" s="876" t="s">
        <v>1491</v>
      </c>
      <c r="N87" s="877"/>
      <c r="O87" s="874">
        <v>1.2999999999999999E-2</v>
      </c>
      <c r="P87" s="875"/>
    </row>
    <row r="91" spans="11:16" x14ac:dyDescent="0.25">
      <c r="K91" s="130"/>
    </row>
  </sheetData>
  <mergeCells count="16">
    <mergeCell ref="B11:S11"/>
    <mergeCell ref="C80:R80"/>
    <mergeCell ref="B1:S1"/>
    <mergeCell ref="B2:S2"/>
    <mergeCell ref="B3:S3"/>
    <mergeCell ref="B4:S4"/>
    <mergeCell ref="B5:S5"/>
    <mergeCell ref="O87:P87"/>
    <mergeCell ref="M87:N87"/>
    <mergeCell ref="M86:N86"/>
    <mergeCell ref="O86:P86"/>
    <mergeCell ref="M82:N82"/>
    <mergeCell ref="M83:N83"/>
    <mergeCell ref="M84:N84"/>
    <mergeCell ref="M85:N85"/>
    <mergeCell ref="O85:P85"/>
  </mergeCells>
  <printOptions horizontalCentered="1"/>
  <pageMargins left="0.23622047244094491" right="0.23622047244094491" top="0.78740157480314965" bottom="0.78740157480314965" header="0.15748031496062992" footer="0.31496062992125984"/>
  <pageSetup paperSize="9" scale="59" firstPageNumber="25" fitToHeight="0" orientation="landscape" r:id="rId1"/>
  <headerFooter scaleWithDoc="0">
    <oddHeader>&amp;RPágina &amp;P de &amp;N</oddHeader>
  </headerFooter>
  <rowBreaks count="2" manualBreakCount="2">
    <brk id="43" min="1" max="18" man="1"/>
    <brk id="74" min="1" max="1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42">
    <pageSetUpPr fitToPage="1"/>
  </sheetPr>
  <dimension ref="A1:J120"/>
  <sheetViews>
    <sheetView showGridLines="0" view="pageBreakPreview" zoomScaleNormal="115" zoomScaleSheetLayoutView="100" workbookViewId="0">
      <selection activeCell="H29" sqref="H29"/>
    </sheetView>
  </sheetViews>
  <sheetFormatPr defaultRowHeight="15" x14ac:dyDescent="0.25"/>
  <cols>
    <col min="2" max="2" width="14" customWidth="1"/>
    <col min="3" max="10" width="20.7109375" customWidth="1"/>
  </cols>
  <sheetData>
    <row r="1" spans="1:10" ht="21" x14ac:dyDescent="0.25">
      <c r="A1" s="391"/>
      <c r="B1" s="890" t="s">
        <v>1353</v>
      </c>
      <c r="C1" s="891"/>
      <c r="D1" s="891"/>
      <c r="E1" s="891"/>
      <c r="F1" s="891"/>
      <c r="G1" s="891"/>
      <c r="H1" s="891"/>
      <c r="I1" s="891"/>
      <c r="J1" s="892"/>
    </row>
    <row r="2" spans="1:10" ht="17.25" x14ac:dyDescent="0.25">
      <c r="A2" s="392"/>
      <c r="B2" s="893" t="s">
        <v>1355</v>
      </c>
      <c r="C2" s="894"/>
      <c r="D2" s="894"/>
      <c r="E2" s="894"/>
      <c r="F2" s="894"/>
      <c r="G2" s="894"/>
      <c r="H2" s="894"/>
      <c r="I2" s="894"/>
      <c r="J2" s="895"/>
    </row>
    <row r="3" spans="1:10" x14ac:dyDescent="0.25">
      <c r="A3" s="393"/>
      <c r="B3" s="896" t="s">
        <v>1357</v>
      </c>
      <c r="C3" s="897"/>
      <c r="D3" s="897"/>
      <c r="E3" s="897"/>
      <c r="F3" s="897"/>
      <c r="G3" s="897"/>
      <c r="H3" s="897"/>
      <c r="I3" s="897"/>
      <c r="J3" s="898"/>
    </row>
    <row r="4" spans="1:10" x14ac:dyDescent="0.25">
      <c r="A4" s="393"/>
      <c r="B4" s="896" t="s">
        <v>1359</v>
      </c>
      <c r="C4" s="897"/>
      <c r="D4" s="897"/>
      <c r="E4" s="897"/>
      <c r="F4" s="897"/>
      <c r="G4" s="897"/>
      <c r="H4" s="897"/>
      <c r="I4" s="897"/>
      <c r="J4" s="898"/>
    </row>
    <row r="5" spans="1:10" ht="15.75" thickBot="1" x14ac:dyDescent="0.3">
      <c r="A5" s="393"/>
      <c r="B5" s="899" t="s">
        <v>1362</v>
      </c>
      <c r="C5" s="900"/>
      <c r="D5" s="900"/>
      <c r="E5" s="900"/>
      <c r="F5" s="900"/>
      <c r="G5" s="900"/>
      <c r="H5" s="900"/>
      <c r="I5" s="900"/>
      <c r="J5" s="901"/>
    </row>
    <row r="6" spans="1:10" ht="15" customHeight="1" x14ac:dyDescent="0.25">
      <c r="B6" s="165" t="s">
        <v>1427</v>
      </c>
      <c r="C6" s="390" t="str">
        <f>ORÇAMENTO!G6</f>
        <v>DRENAGEM DE AGUAS PLUVIAIS</v>
      </c>
      <c r="D6" s="390"/>
      <c r="E6" s="390"/>
      <c r="F6" s="390"/>
      <c r="G6" s="390"/>
      <c r="H6" s="390"/>
      <c r="I6" s="390"/>
      <c r="J6" s="394"/>
    </row>
    <row r="7" spans="1:10" x14ac:dyDescent="0.25">
      <c r="B7" s="165" t="s">
        <v>1413</v>
      </c>
      <c r="C7" s="390" t="str">
        <f>ORÇAMENTO!G7</f>
        <v>APIACÁS - MT</v>
      </c>
      <c r="D7" s="390"/>
      <c r="E7" s="390"/>
      <c r="F7" s="390"/>
      <c r="G7" s="390"/>
      <c r="H7" s="390"/>
      <c r="I7" s="390"/>
      <c r="J7" s="394"/>
    </row>
    <row r="8" spans="1:10" x14ac:dyDescent="0.25">
      <c r="B8" s="165" t="s">
        <v>1428</v>
      </c>
      <c r="C8" s="390" t="str">
        <f>ORÇAMENTO!G8</f>
        <v>PREFEITURA MUNICIPAL DE APIACÁS</v>
      </c>
      <c r="D8" s="390"/>
      <c r="E8" s="390"/>
      <c r="F8" s="390"/>
      <c r="G8" s="390"/>
      <c r="H8" s="390"/>
      <c r="I8" s="390"/>
      <c r="J8" s="394"/>
    </row>
    <row r="9" spans="1:10" ht="15.75" customHeight="1" thickBot="1" x14ac:dyDescent="0.3">
      <c r="B9" s="166" t="s">
        <v>1429</v>
      </c>
      <c r="C9" s="485">
        <f ca="1">ORÇAMENTO!G9</f>
        <v>45499</v>
      </c>
      <c r="D9" s="395"/>
      <c r="E9" s="395"/>
      <c r="F9" s="395"/>
      <c r="G9" s="395"/>
      <c r="H9" s="395"/>
      <c r="I9" s="395"/>
      <c r="J9" s="397"/>
    </row>
    <row r="10" spans="1:10" ht="15.75" thickBot="1" x14ac:dyDescent="0.3"/>
    <row r="11" spans="1:10" ht="22.5" customHeight="1" thickBot="1" x14ac:dyDescent="0.3">
      <c r="A11" s="71"/>
      <c r="B11" s="886" t="s">
        <v>6942</v>
      </c>
      <c r="C11" s="887"/>
      <c r="D11" s="887"/>
      <c r="E11" s="887"/>
      <c r="F11" s="887"/>
      <c r="G11" s="887"/>
      <c r="H11" s="887"/>
      <c r="I11" s="887"/>
      <c r="J11" s="887"/>
    </row>
    <row r="12" spans="1:10" ht="30.75" customHeight="1" thickBot="1" x14ac:dyDescent="0.3">
      <c r="A12" s="73"/>
      <c r="B12" s="190" t="s">
        <v>1431</v>
      </c>
      <c r="C12" s="191" t="s">
        <v>1493</v>
      </c>
      <c r="D12" s="191" t="s">
        <v>6943</v>
      </c>
      <c r="E12" s="194" t="s">
        <v>1508</v>
      </c>
      <c r="F12" s="194" t="s">
        <v>6944</v>
      </c>
      <c r="G12" s="192" t="s">
        <v>1502</v>
      </c>
      <c r="H12" s="192" t="s">
        <v>1503</v>
      </c>
      <c r="I12" s="194" t="s">
        <v>1504</v>
      </c>
      <c r="J12" s="192" t="s">
        <v>6945</v>
      </c>
    </row>
    <row r="13" spans="1:10" ht="17.45" customHeight="1" x14ac:dyDescent="0.25">
      <c r="A13" s="131"/>
      <c r="B13" s="132">
        <v>1</v>
      </c>
      <c r="C13" s="133" t="str">
        <f>VLOOKUP(B13,'DREN. SARJETA'!$A$12:$C$508,3,0)</f>
        <v>S3</v>
      </c>
      <c r="D13" s="780">
        <f>VLOOKUP(C13,'DREN. SARJETA'!$C$13:$T$508,COLUMNS('DREN. SARJETA'!C508:T508),0)</f>
        <v>0.16060000000000002</v>
      </c>
      <c r="E13" s="136">
        <f>VLOOKUP(C13,'DREN. SARJETA'!$C$13:$T$508,COLUMNS('DREN. SARJETA'!C508:R508),0)</f>
        <v>0.40639999999999998</v>
      </c>
      <c r="F13" s="781">
        <f>D13/E13</f>
        <v>0.39517716535433078</v>
      </c>
      <c r="G13" s="136">
        <f ca="1">OFFSET('DREN. SARJETA'!$L$13,MATCH(C13,'DREN. SARJETA'!$C$13:$C$508,0),0)</f>
        <v>0.14000000000000001</v>
      </c>
      <c r="H13" s="133">
        <f ca="1">OFFSET('DREN. SARJETA'!$M$13,MATCH(C13,'DREN. SARJETA'!$C$13:$C$508,0),0)</f>
        <v>2</v>
      </c>
      <c r="I13" s="782">
        <f ca="1">OFFSET('DREN. SARJETA'!$N$13,MATCH(C13,'DREN. SARJETA'!$C$13:$C$508,0),0)</f>
        <v>7.0000000000000007E-2</v>
      </c>
      <c r="J13" s="783">
        <f ca="1">G13/(H13*I13)</f>
        <v>1</v>
      </c>
    </row>
    <row r="14" spans="1:10" ht="17.45" customHeight="1" x14ac:dyDescent="0.25">
      <c r="A14" s="138"/>
      <c r="B14" s="784">
        <v>2</v>
      </c>
      <c r="C14" s="785" t="str">
        <f>VLOOKUP(B14,'DREN. SARJETA'!$A$12:$C$508,3,0)</f>
        <v>S5</v>
      </c>
      <c r="D14" s="786">
        <f>VLOOKUP(C14,'DREN. SARJETA'!$C$13:$T$508,COLUMNS('DREN. SARJETA'!C509:T509),0)</f>
        <v>0.10879999999999999</v>
      </c>
      <c r="E14" s="787">
        <f>VLOOKUP(C14,'DREN. SARJETA'!$C$13:$T$508,COLUMNS('DREN. SARJETA'!C509:R509),0)</f>
        <v>0.39739999999999998</v>
      </c>
      <c r="F14" s="788">
        <f t="shared" ref="F14:F77" si="0">D14/E14</f>
        <v>0.27377956718671365</v>
      </c>
      <c r="G14" s="787">
        <f ca="1">OFFSET('DREN. SARJETA'!$L$13,MATCH(C14,'DREN. SARJETA'!$C$13:$C$508,0),0)</f>
        <v>0.10879999999999999</v>
      </c>
      <c r="H14" s="785">
        <f ca="1">OFFSET('DREN. SARJETA'!$M$13,MATCH(C14,'DREN. SARJETA'!$C$13:$C$508,0),0)</f>
        <v>2</v>
      </c>
      <c r="I14" s="789">
        <f ca="1">OFFSET('DREN. SARJETA'!$N$13,MATCH(C14,'DREN. SARJETA'!$C$13:$C$508,0),0)</f>
        <v>7.0000000000000007E-2</v>
      </c>
      <c r="J14" s="790">
        <f t="shared" ref="J14:J77" ca="1" si="1">G14/(H14*I14)</f>
        <v>0.77714285714285702</v>
      </c>
    </row>
    <row r="15" spans="1:10" ht="17.45" customHeight="1" x14ac:dyDescent="0.25">
      <c r="A15" s="138"/>
      <c r="B15" s="608">
        <v>3</v>
      </c>
      <c r="C15" s="140" t="str">
        <f>VLOOKUP(B15,'DREN. SARJETA'!$A$12:$C$508,3,0)</f>
        <v>S8</v>
      </c>
      <c r="D15" s="791">
        <f>VLOOKUP(C15,'DREN. SARJETA'!$C$13:$T$508,COLUMNS('DREN. SARJETA'!C510:T510),0)</f>
        <v>0.1028</v>
      </c>
      <c r="E15" s="143">
        <f>VLOOKUP(C15,'DREN. SARJETA'!$C$13:$T$508,COLUMNS('DREN. SARJETA'!C510:R510),0)</f>
        <v>0.26129999999999998</v>
      </c>
      <c r="F15" s="792">
        <f t="shared" si="0"/>
        <v>0.39341752774588601</v>
      </c>
      <c r="G15" s="143">
        <f ca="1">OFFSET('DREN. SARJETA'!$L$13,MATCH(C15,'DREN. SARJETA'!$C$13:$C$508,0),0)</f>
        <v>0.1028</v>
      </c>
      <c r="H15" s="140">
        <f ca="1">OFFSET('DREN. SARJETA'!$M$13,MATCH(C15,'DREN. SARJETA'!$C$13:$C$508,0),0)</f>
        <v>2</v>
      </c>
      <c r="I15" s="151">
        <f ca="1">OFFSET('DREN. SARJETA'!$N$13,MATCH(C15,'DREN. SARJETA'!$C$13:$C$508,0),0)</f>
        <v>7.0000000000000007E-2</v>
      </c>
      <c r="J15" s="793">
        <f t="shared" ca="1" si="1"/>
        <v>0.73428571428571421</v>
      </c>
    </row>
    <row r="16" spans="1:10" ht="17.45" customHeight="1" x14ac:dyDescent="0.25">
      <c r="A16" s="131"/>
      <c r="B16" s="784">
        <v>4</v>
      </c>
      <c r="C16" s="785" t="str">
        <f>VLOOKUP(B16,'DREN. SARJETA'!$A$12:$C$508,3,0)</f>
        <v>S12</v>
      </c>
      <c r="D16" s="786">
        <f>VLOOKUP(C16,'DREN. SARJETA'!$C$13:$T$508,COLUMNS('DREN. SARJETA'!C511:T511),0)</f>
        <v>7.4800000000000005E-2</v>
      </c>
      <c r="E16" s="787">
        <f>VLOOKUP(C16,'DREN. SARJETA'!$C$13:$T$508,COLUMNS('DREN. SARJETA'!C511:R511),0)</f>
        <v>0.2009</v>
      </c>
      <c r="F16" s="788">
        <f t="shared" si="0"/>
        <v>0.37232453957192635</v>
      </c>
      <c r="G16" s="787">
        <f ca="1">OFFSET('DREN. SARJETA'!$L$13,MATCH(C16,'DREN. SARJETA'!$C$13:$C$508,0),0)</f>
        <v>7.4800000000000005E-2</v>
      </c>
      <c r="H16" s="785">
        <f ca="1">OFFSET('DREN. SARJETA'!$M$13,MATCH(C16,'DREN. SARJETA'!$C$13:$C$508,0),0)</f>
        <v>2</v>
      </c>
      <c r="I16" s="789">
        <f ca="1">OFFSET('DREN. SARJETA'!$N$13,MATCH(C16,'DREN. SARJETA'!$C$13:$C$508,0),0)</f>
        <v>7.0000000000000007E-2</v>
      </c>
      <c r="J16" s="790">
        <f t="shared" ca="1" si="1"/>
        <v>0.53428571428571425</v>
      </c>
    </row>
    <row r="17" spans="1:10" ht="17.45" customHeight="1" x14ac:dyDescent="0.25">
      <c r="A17" s="131"/>
      <c r="B17" s="608">
        <v>5</v>
      </c>
      <c r="C17" s="140" t="str">
        <f>VLOOKUP(B17,'DREN. SARJETA'!$A$12:$C$508,3,0)</f>
        <v>S17</v>
      </c>
      <c r="D17" s="791">
        <f>VLOOKUP(C17,'DREN. SARJETA'!$C$13:$T$508,COLUMNS('DREN. SARJETA'!C512:T512),0)</f>
        <v>0.22870000000000001</v>
      </c>
      <c r="E17" s="143">
        <f>VLOOKUP(C17,'DREN. SARJETA'!$C$13:$T$508,COLUMNS('DREN. SARJETA'!C512:R512),0)</f>
        <v>0.24909999999999999</v>
      </c>
      <c r="F17" s="792">
        <f t="shared" si="0"/>
        <v>0.91810517864311536</v>
      </c>
      <c r="G17" s="143">
        <f ca="1">OFFSET('DREN. SARJETA'!$L$13,MATCH(C17,'DREN. SARJETA'!$C$13:$C$508,0),0)</f>
        <v>0.14000000000000001</v>
      </c>
      <c r="H17" s="140">
        <f ca="1">OFFSET('DREN. SARJETA'!$M$13,MATCH(C17,'DREN. SARJETA'!$C$13:$C$508,0),0)</f>
        <v>2</v>
      </c>
      <c r="I17" s="151">
        <f ca="1">OFFSET('DREN. SARJETA'!$N$13,MATCH(C17,'DREN. SARJETA'!$C$13:$C$508,0),0)</f>
        <v>7.0000000000000007E-2</v>
      </c>
      <c r="J17" s="793">
        <f t="shared" ca="1" si="1"/>
        <v>1</v>
      </c>
    </row>
    <row r="18" spans="1:10" ht="17.45" customHeight="1" x14ac:dyDescent="0.25">
      <c r="A18" s="131"/>
      <c r="B18" s="784">
        <v>6</v>
      </c>
      <c r="C18" s="785" t="str">
        <f>VLOOKUP(B18,'DREN. SARJETA'!$A$12:$C$508,3,0)</f>
        <v>S28</v>
      </c>
      <c r="D18" s="786">
        <f>VLOOKUP(C18,'DREN. SARJETA'!$C$13:$T$508,COLUMNS('DREN. SARJETA'!C513:T513),0)</f>
        <v>0.1082</v>
      </c>
      <c r="E18" s="787">
        <f>VLOOKUP(C18,'DREN. SARJETA'!$C$13:$T$508,COLUMNS('DREN. SARJETA'!C513:R513),0)</f>
        <v>0.15160000000000001</v>
      </c>
      <c r="F18" s="788">
        <f t="shared" si="0"/>
        <v>0.71372031662269131</v>
      </c>
      <c r="G18" s="787">
        <f ca="1">OFFSET('DREN. SARJETA'!$L$13,MATCH(C18,'DREN. SARJETA'!$C$13:$C$508,0),0)</f>
        <v>0.1082</v>
      </c>
      <c r="H18" s="785">
        <f ca="1">OFFSET('DREN. SARJETA'!$M$13,MATCH(C18,'DREN. SARJETA'!$C$13:$C$508,0),0)</f>
        <v>2</v>
      </c>
      <c r="I18" s="789">
        <f ca="1">OFFSET('DREN. SARJETA'!$N$13,MATCH(C18,'DREN. SARJETA'!$C$13:$C$508,0),0)</f>
        <v>7.0000000000000007E-2</v>
      </c>
      <c r="J18" s="790">
        <f t="shared" ca="1" si="1"/>
        <v>0.7728571428571428</v>
      </c>
    </row>
    <row r="19" spans="1:10" ht="17.45" customHeight="1" x14ac:dyDescent="0.25">
      <c r="A19" s="131"/>
      <c r="B19" s="608">
        <v>7</v>
      </c>
      <c r="C19" s="140" t="str">
        <f>VLOOKUP(B19,'DREN. SARJETA'!$A$12:$C$508,3,0)</f>
        <v>S29</v>
      </c>
      <c r="D19" s="791">
        <f>VLOOKUP(C19,'DREN. SARJETA'!$C$13:$T$508,COLUMNS('DREN. SARJETA'!C514:T514),0)</f>
        <v>0.1178</v>
      </c>
      <c r="E19" s="143">
        <f>VLOOKUP(C19,'DREN. SARJETA'!$C$13:$T$508,COLUMNS('DREN. SARJETA'!C514:R514),0)</f>
        <v>0.14660000000000001</v>
      </c>
      <c r="F19" s="792">
        <f t="shared" si="0"/>
        <v>0.80354706684856747</v>
      </c>
      <c r="G19" s="143">
        <f ca="1">OFFSET('DREN. SARJETA'!$L$13,MATCH(C19,'DREN. SARJETA'!$C$13:$C$508,0),0)</f>
        <v>0.1178</v>
      </c>
      <c r="H19" s="140">
        <f ca="1">OFFSET('DREN. SARJETA'!$M$13,MATCH(C19,'DREN. SARJETA'!$C$13:$C$508,0),0)</f>
        <v>2</v>
      </c>
      <c r="I19" s="151">
        <f ca="1">OFFSET('DREN. SARJETA'!$N$13,MATCH(C19,'DREN. SARJETA'!$C$13:$C$508,0),0)</f>
        <v>7.0000000000000007E-2</v>
      </c>
      <c r="J19" s="793">
        <f t="shared" ca="1" si="1"/>
        <v>0.84142857142857141</v>
      </c>
    </row>
    <row r="20" spans="1:10" ht="17.45" customHeight="1" x14ac:dyDescent="0.25">
      <c r="A20" s="131"/>
      <c r="B20" s="784">
        <v>8</v>
      </c>
      <c r="C20" s="785" t="str">
        <f>VLOOKUP(B20,'DREN. SARJETA'!$A$12:$C$508,3,0)</f>
        <v>S32</v>
      </c>
      <c r="D20" s="786">
        <f>VLOOKUP(C20,'DREN. SARJETA'!$C$13:$T$508,COLUMNS('DREN. SARJETA'!C515:T515),0)</f>
        <v>2.64E-2</v>
      </c>
      <c r="E20" s="787">
        <f>VLOOKUP(C20,'DREN. SARJETA'!$C$13:$T$508,COLUMNS('DREN. SARJETA'!C515:R515),0)</f>
        <v>0.1371</v>
      </c>
      <c r="F20" s="788">
        <f t="shared" si="0"/>
        <v>0.1925601750547046</v>
      </c>
      <c r="G20" s="787">
        <f ca="1">OFFSET('DREN. SARJETA'!$L$13,MATCH(C20,'DREN. SARJETA'!$C$13:$C$508,0),0)</f>
        <v>2.64E-2</v>
      </c>
      <c r="H20" s="785">
        <f ca="1">OFFSET('DREN. SARJETA'!$M$13,MATCH(C20,'DREN. SARJETA'!$C$13:$C$508,0),0)</f>
        <v>1</v>
      </c>
      <c r="I20" s="789">
        <f ca="1">OFFSET('DREN. SARJETA'!$N$13,MATCH(C20,'DREN. SARJETA'!$C$13:$C$508,0),0)</f>
        <v>7.0000000000000007E-2</v>
      </c>
      <c r="J20" s="790">
        <f t="shared" ca="1" si="1"/>
        <v>0.37714285714285711</v>
      </c>
    </row>
    <row r="21" spans="1:10" ht="17.45" customHeight="1" x14ac:dyDescent="0.25">
      <c r="A21" s="131"/>
      <c r="B21" s="608">
        <v>9</v>
      </c>
      <c r="C21" s="140" t="str">
        <f>VLOOKUP(B21,'DREN. SARJETA'!$A$12:$C$508,3,0)</f>
        <v>S25</v>
      </c>
      <c r="D21" s="791">
        <f>VLOOKUP(C21,'DREN. SARJETA'!$C$13:$T$508,COLUMNS('DREN. SARJETA'!C516:T516),0)</f>
        <v>0.14470000000000002</v>
      </c>
      <c r="E21" s="143">
        <f>VLOOKUP(C21,'DREN. SARJETA'!$C$13:$T$508,COLUMNS('DREN. SARJETA'!C516:R516),0)</f>
        <v>0.21529999999999999</v>
      </c>
      <c r="F21" s="792">
        <f t="shared" si="0"/>
        <v>0.67208546214584319</v>
      </c>
      <c r="G21" s="143">
        <f ca="1">OFFSET('DREN. SARJETA'!$L$13,MATCH(C21,'DREN. SARJETA'!$C$13:$C$508,0),0)</f>
        <v>0.14000000000000001</v>
      </c>
      <c r="H21" s="140">
        <f ca="1">OFFSET('DREN. SARJETA'!$M$13,MATCH(C21,'DREN. SARJETA'!$C$13:$C$508,0),0)</f>
        <v>2</v>
      </c>
      <c r="I21" s="151">
        <f ca="1">OFFSET('DREN. SARJETA'!$N$13,MATCH(C21,'DREN. SARJETA'!$C$13:$C$508,0),0)</f>
        <v>7.0000000000000007E-2</v>
      </c>
      <c r="J21" s="793">
        <f t="shared" ca="1" si="1"/>
        <v>1</v>
      </c>
    </row>
    <row r="22" spans="1:10" ht="17.45" customHeight="1" x14ac:dyDescent="0.25">
      <c r="A22" s="131"/>
      <c r="B22" s="784">
        <v>10</v>
      </c>
      <c r="C22" s="785" t="str">
        <f>VLOOKUP(B22,'DREN. SARJETA'!$A$12:$C$508,3,0)</f>
        <v>S26</v>
      </c>
      <c r="D22" s="786">
        <f>VLOOKUP(C22,'DREN. SARJETA'!$C$13:$T$508,COLUMNS('DREN. SARJETA'!C517:T517),0)</f>
        <v>0.1283</v>
      </c>
      <c r="E22" s="787">
        <f>VLOOKUP(C22,'DREN. SARJETA'!$C$13:$T$508,COLUMNS('DREN. SARJETA'!C517:R517),0)</f>
        <v>0.26400000000000001</v>
      </c>
      <c r="F22" s="788">
        <f t="shared" si="0"/>
        <v>0.48598484848484846</v>
      </c>
      <c r="G22" s="787">
        <f ca="1">OFFSET('DREN. SARJETA'!$L$13,MATCH(C22,'DREN. SARJETA'!$C$13:$C$508,0),0)</f>
        <v>0.1283</v>
      </c>
      <c r="H22" s="785">
        <f ca="1">OFFSET('DREN. SARJETA'!$M$13,MATCH(C22,'DREN. SARJETA'!$C$13:$C$508,0),0)</f>
        <v>2</v>
      </c>
      <c r="I22" s="789">
        <f ca="1">OFFSET('DREN. SARJETA'!$N$13,MATCH(C22,'DREN. SARJETA'!$C$13:$C$508,0),0)</f>
        <v>7.0000000000000007E-2</v>
      </c>
      <c r="J22" s="790">
        <f t="shared" ca="1" si="1"/>
        <v>0.91642857142857137</v>
      </c>
    </row>
    <row r="23" spans="1:10" ht="17.45" customHeight="1" x14ac:dyDescent="0.25">
      <c r="A23" s="131"/>
      <c r="B23" s="608">
        <v>11</v>
      </c>
      <c r="C23" s="140" t="str">
        <f>VLOOKUP(B23,'DREN. SARJETA'!$A$12:$C$508,3,0)</f>
        <v>S27</v>
      </c>
      <c r="D23" s="791">
        <f>VLOOKUP(C23,'DREN. SARJETA'!$C$13:$T$508,COLUMNS('DREN. SARJETA'!C518:T518),0)</f>
        <v>7.9100000000000004E-2</v>
      </c>
      <c r="E23" s="143">
        <f>VLOOKUP(C23,'DREN. SARJETA'!$C$13:$T$508,COLUMNS('DREN. SARJETA'!C518:R518),0)</f>
        <v>0.1951</v>
      </c>
      <c r="F23" s="792">
        <f t="shared" si="0"/>
        <v>0.40543311122501285</v>
      </c>
      <c r="G23" s="143">
        <f ca="1">OFFSET('DREN. SARJETA'!$L$13,MATCH(C23,'DREN. SARJETA'!$C$13:$C$508,0),0)</f>
        <v>7.9100000000000004E-2</v>
      </c>
      <c r="H23" s="140">
        <f ca="1">OFFSET('DREN. SARJETA'!$M$13,MATCH(C23,'DREN. SARJETA'!$C$13:$C$508,0),0)</f>
        <v>2</v>
      </c>
      <c r="I23" s="151">
        <f ca="1">OFFSET('DREN. SARJETA'!$N$13,MATCH(C23,'DREN. SARJETA'!$C$13:$C$508,0),0)</f>
        <v>7.0000000000000007E-2</v>
      </c>
      <c r="J23" s="793">
        <f t="shared" ca="1" si="1"/>
        <v>0.56499999999999995</v>
      </c>
    </row>
    <row r="24" spans="1:10" ht="17.45" customHeight="1" x14ac:dyDescent="0.25">
      <c r="A24" s="131"/>
      <c r="B24" s="784">
        <v>12</v>
      </c>
      <c r="C24" s="785" t="str">
        <f>VLOOKUP(B24,'DREN. SARJETA'!$A$12:$C$508,3,0)</f>
        <v>S33</v>
      </c>
      <c r="D24" s="786">
        <f>VLOOKUP(C24,'DREN. SARJETA'!$C$13:$T$508,COLUMNS('DREN. SARJETA'!C519:T519),0)</f>
        <v>0.03</v>
      </c>
      <c r="E24" s="787">
        <f>VLOOKUP(C24,'DREN. SARJETA'!$C$13:$T$508,COLUMNS('DREN. SARJETA'!C519:R519),0)</f>
        <v>0.14119999999999999</v>
      </c>
      <c r="F24" s="788">
        <f t="shared" si="0"/>
        <v>0.21246458923512748</v>
      </c>
      <c r="G24" s="787">
        <f ca="1">OFFSET('DREN. SARJETA'!$L$13,MATCH(C24,'DREN. SARJETA'!$C$13:$C$508,0),0)</f>
        <v>0.03</v>
      </c>
      <c r="H24" s="785">
        <f ca="1">OFFSET('DREN. SARJETA'!$M$13,MATCH(C24,'DREN. SARJETA'!$C$13:$C$508,0),0)</f>
        <v>1</v>
      </c>
      <c r="I24" s="789">
        <f ca="1">OFFSET('DREN. SARJETA'!$N$13,MATCH(C24,'DREN. SARJETA'!$C$13:$C$508,0),0)</f>
        <v>7.0000000000000007E-2</v>
      </c>
      <c r="J24" s="790">
        <f t="shared" ca="1" si="1"/>
        <v>0.42857142857142849</v>
      </c>
    </row>
    <row r="25" spans="1:10" ht="17.25" customHeight="1" x14ac:dyDescent="0.25">
      <c r="A25" s="146"/>
      <c r="B25" s="608">
        <v>13</v>
      </c>
      <c r="C25" s="140" t="str">
        <f>VLOOKUP(B25,'DREN. SARJETA'!$A$12:$C$508,3,0)</f>
        <v>S20</v>
      </c>
      <c r="D25" s="791">
        <f>VLOOKUP(C25,'DREN. SARJETA'!$C$13:$T$508,COLUMNS('DREN. SARJETA'!C520:T520),0)</f>
        <v>0.12429999999999999</v>
      </c>
      <c r="E25" s="143">
        <f>VLOOKUP(C25,'DREN. SARJETA'!$C$13:$T$508,COLUMNS('DREN. SARJETA'!C520:R520),0)</f>
        <v>0.41760000000000003</v>
      </c>
      <c r="F25" s="792">
        <f t="shared" si="0"/>
        <v>0.29765325670498083</v>
      </c>
      <c r="G25" s="143">
        <f ca="1">OFFSET('DREN. SARJETA'!$L$13,MATCH(C25,'DREN. SARJETA'!$C$13:$C$508,0),0)</f>
        <v>0.12429999999999999</v>
      </c>
      <c r="H25" s="140">
        <f ca="1">OFFSET('DREN. SARJETA'!$M$13,MATCH(C25,'DREN. SARJETA'!$C$13:$C$508,0),0)</f>
        <v>2</v>
      </c>
      <c r="I25" s="151">
        <f ca="1">OFFSET('DREN. SARJETA'!$N$13,MATCH(C25,'DREN. SARJETA'!$C$13:$C$508,0),0)</f>
        <v>7.0000000000000007E-2</v>
      </c>
      <c r="J25" s="793">
        <f t="shared" ca="1" si="1"/>
        <v>0.88785714285714268</v>
      </c>
    </row>
    <row r="26" spans="1:10" ht="17.45" customHeight="1" x14ac:dyDescent="0.25">
      <c r="A26" s="146"/>
      <c r="B26" s="784">
        <v>14</v>
      </c>
      <c r="C26" s="785" t="str">
        <f>VLOOKUP(B26,'DREN. SARJETA'!$A$12:$C$508,3,0)</f>
        <v>S21</v>
      </c>
      <c r="D26" s="786">
        <f>VLOOKUP(C26,'DREN. SARJETA'!$C$13:$T$508,COLUMNS('DREN. SARJETA'!C521:T521),0)</f>
        <v>7.3599999999999999E-2</v>
      </c>
      <c r="E26" s="787">
        <f>VLOOKUP(C26,'DREN. SARJETA'!$C$13:$T$508,COLUMNS('DREN. SARJETA'!C521:R521),0)</f>
        <v>0.39229999999999998</v>
      </c>
      <c r="F26" s="788">
        <f t="shared" si="0"/>
        <v>0.18761152179454499</v>
      </c>
      <c r="G26" s="787">
        <f ca="1">OFFSET('DREN. SARJETA'!$L$13,MATCH(C26,'DREN. SARJETA'!$C$13:$C$508,0),0)</f>
        <v>7.3599999999999999E-2</v>
      </c>
      <c r="H26" s="785">
        <f ca="1">OFFSET('DREN. SARJETA'!$M$13,MATCH(C26,'DREN. SARJETA'!$C$13:$C$508,0),0)</f>
        <v>2</v>
      </c>
      <c r="I26" s="789">
        <f ca="1">OFFSET('DREN. SARJETA'!$N$13,MATCH(C26,'DREN. SARJETA'!$C$13:$C$508,0),0)</f>
        <v>7.0000000000000007E-2</v>
      </c>
      <c r="J26" s="790">
        <f t="shared" ca="1" si="1"/>
        <v>0.52571428571428569</v>
      </c>
    </row>
    <row r="27" spans="1:10" ht="17.45" customHeight="1" x14ac:dyDescent="0.25">
      <c r="A27" s="146"/>
      <c r="B27" s="608">
        <v>15</v>
      </c>
      <c r="C27" s="140" t="str">
        <f>VLOOKUP(B27,'DREN. SARJETA'!$A$12:$C$508,3,0)</f>
        <v>S1</v>
      </c>
      <c r="D27" s="791" t="e">
        <f>VLOOKUP(C27,'DREN. SARJETA'!$C$13:$T$508,COLUMNS('DREN. SARJETA'!C522:T522),0)</f>
        <v>#REF!</v>
      </c>
      <c r="E27" s="143">
        <f>VLOOKUP(C27,'DREN. SARJETA'!$C$13:$T$508,COLUMNS('DREN. SARJETA'!C522:R522),0)</f>
        <v>0.34549999999999997</v>
      </c>
      <c r="F27" s="792" t="e">
        <f t="shared" si="0"/>
        <v>#REF!</v>
      </c>
      <c r="G27" s="143">
        <f ca="1">OFFSET('DREN. SARJETA'!$L$13,MATCH(C27,'DREN. SARJETA'!$C$13:$C$508,0),0)</f>
        <v>0</v>
      </c>
      <c r="H27" s="140">
        <f ca="1">OFFSET('DREN. SARJETA'!$M$13,MATCH(C27,'DREN. SARJETA'!$C$13:$C$508,0),0)</f>
        <v>0</v>
      </c>
      <c r="I27" s="151">
        <f ca="1">OFFSET('DREN. SARJETA'!$N$13,MATCH(C27,'DREN. SARJETA'!$C$13:$C$508,0),0)</f>
        <v>0</v>
      </c>
      <c r="J27" s="793" t="e">
        <f t="shared" ca="1" si="1"/>
        <v>#DIV/0!</v>
      </c>
    </row>
    <row r="28" spans="1:10" ht="17.45" customHeight="1" x14ac:dyDescent="0.25">
      <c r="A28" s="146"/>
      <c r="B28" s="784">
        <v>16</v>
      </c>
      <c r="C28" s="785" t="e">
        <f>VLOOKUP(B28,'DREN. SARJETA'!$A$12:$C$508,3,0)</f>
        <v>#N/A</v>
      </c>
      <c r="D28" s="786" t="e">
        <f>VLOOKUP(C28,'DREN. SARJETA'!$C$13:$T$508,COLUMNS('DREN. SARJETA'!C523:T523),0)</f>
        <v>#N/A</v>
      </c>
      <c r="E28" s="787" t="e">
        <f>VLOOKUP(C28,'DREN. SARJETA'!$C$13:$T$508,COLUMNS('DREN. SARJETA'!C523:R523),0)</f>
        <v>#N/A</v>
      </c>
      <c r="F28" s="788" t="e">
        <f t="shared" si="0"/>
        <v>#N/A</v>
      </c>
      <c r="G28" s="787" t="e">
        <f ca="1">OFFSET('DREN. SARJETA'!$L$13,MATCH(C28,'DREN. SARJETA'!$C$13:$C$508,0),0)</f>
        <v>#N/A</v>
      </c>
      <c r="H28" s="785" t="e">
        <f ca="1">OFFSET('DREN. SARJETA'!$M$13,MATCH(C28,'DREN. SARJETA'!$C$13:$C$508,0),0)</f>
        <v>#N/A</v>
      </c>
      <c r="I28" s="789" t="e">
        <f ca="1">OFFSET('DREN. SARJETA'!$N$13,MATCH(C28,'DREN. SARJETA'!$C$13:$C$508,0),0)</f>
        <v>#N/A</v>
      </c>
      <c r="J28" s="790" t="e">
        <f t="shared" ca="1" si="1"/>
        <v>#N/A</v>
      </c>
    </row>
    <row r="29" spans="1:10" ht="17.45" customHeight="1" x14ac:dyDescent="0.25">
      <c r="A29" s="146"/>
      <c r="B29" s="608">
        <v>17</v>
      </c>
      <c r="C29" s="140" t="e">
        <f>VLOOKUP(B29,'DREN. SARJETA'!$A$12:$C$508,3,0)</f>
        <v>#N/A</v>
      </c>
      <c r="D29" s="791" t="e">
        <f>VLOOKUP(C29,'DREN. SARJETA'!$C$13:$T$508,COLUMNS('DREN. SARJETA'!C524:T524),0)</f>
        <v>#N/A</v>
      </c>
      <c r="E29" s="143" t="e">
        <f>VLOOKUP(C29,'DREN. SARJETA'!$C$13:$T$508,COLUMNS('DREN. SARJETA'!C524:R524),0)</f>
        <v>#N/A</v>
      </c>
      <c r="F29" s="792" t="e">
        <f t="shared" si="0"/>
        <v>#N/A</v>
      </c>
      <c r="G29" s="143" t="e">
        <f ca="1">OFFSET('DREN. SARJETA'!$L$13,MATCH(C29,'DREN. SARJETA'!$C$13:$C$508,0),0)</f>
        <v>#N/A</v>
      </c>
      <c r="H29" s="140" t="e">
        <f ca="1">OFFSET('DREN. SARJETA'!$M$13,MATCH(C29,'DREN. SARJETA'!$C$13:$C$508,0),0)</f>
        <v>#N/A</v>
      </c>
      <c r="I29" s="151" t="e">
        <f ca="1">OFFSET('DREN. SARJETA'!$N$13,MATCH(C29,'DREN. SARJETA'!$C$13:$C$508,0),0)</f>
        <v>#N/A</v>
      </c>
      <c r="J29" s="793" t="e">
        <f t="shared" ca="1" si="1"/>
        <v>#N/A</v>
      </c>
    </row>
    <row r="30" spans="1:10" ht="17.45" customHeight="1" x14ac:dyDescent="0.25">
      <c r="A30" s="146"/>
      <c r="B30" s="784">
        <v>18</v>
      </c>
      <c r="C30" s="785" t="e">
        <f>VLOOKUP(B30,'DREN. SARJETA'!$A$12:$C$508,3,0)</f>
        <v>#N/A</v>
      </c>
      <c r="D30" s="786" t="e">
        <f>VLOOKUP(C30,'DREN. SARJETA'!$C$13:$T$508,COLUMNS('DREN. SARJETA'!C525:T525),0)</f>
        <v>#N/A</v>
      </c>
      <c r="E30" s="787" t="e">
        <f>VLOOKUP(C30,'DREN. SARJETA'!$C$13:$T$508,COLUMNS('DREN. SARJETA'!C525:R525),0)</f>
        <v>#N/A</v>
      </c>
      <c r="F30" s="788" t="e">
        <f t="shared" si="0"/>
        <v>#N/A</v>
      </c>
      <c r="G30" s="787" t="e">
        <f ca="1">OFFSET('DREN. SARJETA'!$L$13,MATCH(C30,'DREN. SARJETA'!$C$13:$C$508,0),0)</f>
        <v>#N/A</v>
      </c>
      <c r="H30" s="785" t="e">
        <f ca="1">OFFSET('DREN. SARJETA'!$M$13,MATCH(C30,'DREN. SARJETA'!$C$13:$C$508,0),0)</f>
        <v>#N/A</v>
      </c>
      <c r="I30" s="789" t="e">
        <f ca="1">OFFSET('DREN. SARJETA'!$N$13,MATCH(C30,'DREN. SARJETA'!$C$13:$C$508,0),0)</f>
        <v>#N/A</v>
      </c>
      <c r="J30" s="790" t="e">
        <f t="shared" ca="1" si="1"/>
        <v>#N/A</v>
      </c>
    </row>
    <row r="31" spans="1:10" ht="17.45" customHeight="1" x14ac:dyDescent="0.25">
      <c r="A31" s="146"/>
      <c r="B31" s="608">
        <v>19</v>
      </c>
      <c r="C31" s="140" t="e">
        <f>VLOOKUP(B31,'DREN. SARJETA'!$A$12:$C$508,3,0)</f>
        <v>#N/A</v>
      </c>
      <c r="D31" s="791" t="e">
        <f>VLOOKUP(C31,'DREN. SARJETA'!$C$13:$T$508,COLUMNS('DREN. SARJETA'!C526:T526),0)</f>
        <v>#N/A</v>
      </c>
      <c r="E31" s="143" t="e">
        <f>VLOOKUP(C31,'DREN. SARJETA'!$C$13:$T$508,COLUMNS('DREN. SARJETA'!C526:R526),0)</f>
        <v>#N/A</v>
      </c>
      <c r="F31" s="792" t="e">
        <f t="shared" si="0"/>
        <v>#N/A</v>
      </c>
      <c r="G31" s="143" t="e">
        <f ca="1">OFFSET('DREN. SARJETA'!$L$13,MATCH(C31,'DREN. SARJETA'!$C$13:$C$508,0),0)</f>
        <v>#N/A</v>
      </c>
      <c r="H31" s="140" t="e">
        <f ca="1">OFFSET('DREN. SARJETA'!$M$13,MATCH(C31,'DREN. SARJETA'!$C$13:$C$508,0),0)</f>
        <v>#N/A</v>
      </c>
      <c r="I31" s="151" t="e">
        <f ca="1">OFFSET('DREN. SARJETA'!$N$13,MATCH(C31,'DREN. SARJETA'!$C$13:$C$508,0),0)</f>
        <v>#N/A</v>
      </c>
      <c r="J31" s="793" t="e">
        <f t="shared" ca="1" si="1"/>
        <v>#N/A</v>
      </c>
    </row>
    <row r="32" spans="1:10" ht="17.45" customHeight="1" x14ac:dyDescent="0.25">
      <c r="A32" s="146"/>
      <c r="B32" s="784">
        <v>20</v>
      </c>
      <c r="C32" s="785" t="e">
        <f>VLOOKUP(B32,'DREN. SARJETA'!$A$12:$C$508,3,0)</f>
        <v>#N/A</v>
      </c>
      <c r="D32" s="786" t="e">
        <f>VLOOKUP(C32,'DREN. SARJETA'!$C$13:$T$508,COLUMNS('DREN. SARJETA'!C527:T527),0)</f>
        <v>#N/A</v>
      </c>
      <c r="E32" s="787" t="e">
        <f>VLOOKUP(C32,'DREN. SARJETA'!$C$13:$T$508,COLUMNS('DREN. SARJETA'!C527:R527),0)</f>
        <v>#N/A</v>
      </c>
      <c r="F32" s="788" t="e">
        <f t="shared" si="0"/>
        <v>#N/A</v>
      </c>
      <c r="G32" s="787" t="e">
        <f ca="1">OFFSET('DREN. SARJETA'!$L$13,MATCH(C32,'DREN. SARJETA'!$C$13:$C$508,0),0)</f>
        <v>#N/A</v>
      </c>
      <c r="H32" s="785" t="e">
        <f ca="1">OFFSET('DREN. SARJETA'!$M$13,MATCH(C32,'DREN. SARJETA'!$C$13:$C$508,0),0)</f>
        <v>#N/A</v>
      </c>
      <c r="I32" s="789" t="e">
        <f ca="1">OFFSET('DREN. SARJETA'!$N$13,MATCH(C32,'DREN. SARJETA'!$C$13:$C$508,0),0)</f>
        <v>#N/A</v>
      </c>
      <c r="J32" s="790" t="e">
        <f t="shared" ca="1" si="1"/>
        <v>#N/A</v>
      </c>
    </row>
    <row r="33" spans="1:10" ht="17.45" customHeight="1" x14ac:dyDescent="0.25">
      <c r="A33" s="146"/>
      <c r="B33" s="608">
        <v>21</v>
      </c>
      <c r="C33" s="140" t="e">
        <f>VLOOKUP(B33,'DREN. SARJETA'!$A$12:$C$508,3,0)</f>
        <v>#N/A</v>
      </c>
      <c r="D33" s="791" t="e">
        <f>VLOOKUP(C33,'DREN. SARJETA'!$C$13:$T$508,COLUMNS('DREN. SARJETA'!C528:T528),0)</f>
        <v>#N/A</v>
      </c>
      <c r="E33" s="143" t="e">
        <f>VLOOKUP(C33,'DREN. SARJETA'!$C$13:$T$508,COLUMNS('DREN. SARJETA'!C528:R528),0)</f>
        <v>#N/A</v>
      </c>
      <c r="F33" s="792" t="e">
        <f t="shared" si="0"/>
        <v>#N/A</v>
      </c>
      <c r="G33" s="143" t="e">
        <f ca="1">OFFSET('DREN. SARJETA'!$L$13,MATCH(C33,'DREN. SARJETA'!$C$13:$C$508,0),0)</f>
        <v>#N/A</v>
      </c>
      <c r="H33" s="140" t="e">
        <f ca="1">OFFSET('DREN. SARJETA'!$M$13,MATCH(C33,'DREN. SARJETA'!$C$13:$C$508,0),0)</f>
        <v>#N/A</v>
      </c>
      <c r="I33" s="151" t="e">
        <f ca="1">OFFSET('DREN. SARJETA'!$N$13,MATCH(C33,'DREN. SARJETA'!$C$13:$C$508,0),0)</f>
        <v>#N/A</v>
      </c>
      <c r="J33" s="793" t="e">
        <f t="shared" ca="1" si="1"/>
        <v>#N/A</v>
      </c>
    </row>
    <row r="34" spans="1:10" ht="17.45" customHeight="1" x14ac:dyDescent="0.25">
      <c r="A34" s="146"/>
      <c r="B34" s="784">
        <v>22</v>
      </c>
      <c r="C34" s="785" t="e">
        <f>VLOOKUP(B34,'DREN. SARJETA'!$A$12:$C$508,3,0)</f>
        <v>#N/A</v>
      </c>
      <c r="D34" s="786" t="e">
        <f>VLOOKUP(C34,'DREN. SARJETA'!$C$13:$T$508,COLUMNS('DREN. SARJETA'!C529:T529),0)</f>
        <v>#N/A</v>
      </c>
      <c r="E34" s="787" t="e">
        <f>VLOOKUP(C34,'DREN. SARJETA'!$C$13:$T$508,COLUMNS('DREN. SARJETA'!C529:R529),0)</f>
        <v>#N/A</v>
      </c>
      <c r="F34" s="788" t="e">
        <f t="shared" si="0"/>
        <v>#N/A</v>
      </c>
      <c r="G34" s="787" t="e">
        <f ca="1">OFFSET('DREN. SARJETA'!$L$13,MATCH(C34,'DREN. SARJETA'!$C$13:$C$508,0),0)</f>
        <v>#N/A</v>
      </c>
      <c r="H34" s="785" t="e">
        <f ca="1">OFFSET('DREN. SARJETA'!$M$13,MATCH(C34,'DREN. SARJETA'!$C$13:$C$508,0),0)</f>
        <v>#N/A</v>
      </c>
      <c r="I34" s="789" t="e">
        <f ca="1">OFFSET('DREN. SARJETA'!$N$13,MATCH(C34,'DREN. SARJETA'!$C$13:$C$508,0),0)</f>
        <v>#N/A</v>
      </c>
      <c r="J34" s="790" t="e">
        <f t="shared" ca="1" si="1"/>
        <v>#N/A</v>
      </c>
    </row>
    <row r="35" spans="1:10" ht="17.45" customHeight="1" x14ac:dyDescent="0.25">
      <c r="A35" s="146"/>
      <c r="B35" s="608">
        <v>23</v>
      </c>
      <c r="C35" s="140" t="e">
        <f>VLOOKUP(B35,'DREN. SARJETA'!$A$12:$C$508,3,0)</f>
        <v>#N/A</v>
      </c>
      <c r="D35" s="791" t="e">
        <f>VLOOKUP(C35,'DREN. SARJETA'!$C$13:$T$508,COLUMNS('DREN. SARJETA'!C530:T530),0)</f>
        <v>#N/A</v>
      </c>
      <c r="E35" s="143" t="e">
        <f>VLOOKUP(C35,'DREN. SARJETA'!$C$13:$T$508,COLUMNS('DREN. SARJETA'!C530:R530),0)</f>
        <v>#N/A</v>
      </c>
      <c r="F35" s="792" t="e">
        <f t="shared" si="0"/>
        <v>#N/A</v>
      </c>
      <c r="G35" s="143" t="e">
        <f ca="1">OFFSET('DREN. SARJETA'!$L$13,MATCH(C35,'DREN. SARJETA'!$C$13:$C$508,0),0)</f>
        <v>#N/A</v>
      </c>
      <c r="H35" s="140" t="e">
        <f ca="1">OFFSET('DREN. SARJETA'!$M$13,MATCH(C35,'DREN. SARJETA'!$C$13:$C$508,0),0)</f>
        <v>#N/A</v>
      </c>
      <c r="I35" s="151" t="e">
        <f ca="1">OFFSET('DREN. SARJETA'!$N$13,MATCH(C35,'DREN. SARJETA'!$C$13:$C$508,0),0)</f>
        <v>#N/A</v>
      </c>
      <c r="J35" s="793" t="e">
        <f t="shared" ca="1" si="1"/>
        <v>#N/A</v>
      </c>
    </row>
    <row r="36" spans="1:10" ht="17.45" customHeight="1" x14ac:dyDescent="0.25">
      <c r="A36" s="146"/>
      <c r="B36" s="784">
        <v>24</v>
      </c>
      <c r="C36" s="785" t="e">
        <f>VLOOKUP(B36,'DREN. SARJETA'!$A$12:$C$508,3,0)</f>
        <v>#N/A</v>
      </c>
      <c r="D36" s="786" t="e">
        <f>VLOOKUP(C36,'DREN. SARJETA'!$C$13:$T$508,COLUMNS('DREN. SARJETA'!C531:T531),0)</f>
        <v>#N/A</v>
      </c>
      <c r="E36" s="787" t="e">
        <f>VLOOKUP(C36,'DREN. SARJETA'!$C$13:$T$508,COLUMNS('DREN. SARJETA'!C531:R531),0)</f>
        <v>#N/A</v>
      </c>
      <c r="F36" s="788" t="e">
        <f t="shared" si="0"/>
        <v>#N/A</v>
      </c>
      <c r="G36" s="787" t="e">
        <f ca="1">OFFSET('DREN. SARJETA'!$L$13,MATCH(C36,'DREN. SARJETA'!$C$13:$C$508,0),0)</f>
        <v>#N/A</v>
      </c>
      <c r="H36" s="785" t="e">
        <f ca="1">OFFSET('DREN. SARJETA'!$M$13,MATCH(C36,'DREN. SARJETA'!$C$13:$C$508,0),0)</f>
        <v>#N/A</v>
      </c>
      <c r="I36" s="789" t="e">
        <f ca="1">OFFSET('DREN. SARJETA'!$N$13,MATCH(C36,'DREN. SARJETA'!$C$13:$C$508,0),0)</f>
        <v>#N/A</v>
      </c>
      <c r="J36" s="790" t="e">
        <f t="shared" ca="1" si="1"/>
        <v>#N/A</v>
      </c>
    </row>
    <row r="37" spans="1:10" ht="17.45" customHeight="1" x14ac:dyDescent="0.25">
      <c r="A37" s="100"/>
      <c r="B37" s="608">
        <v>25</v>
      </c>
      <c r="C37" s="140" t="e">
        <f>VLOOKUP(B37,'DREN. SARJETA'!$A$12:$C$508,3,0)</f>
        <v>#N/A</v>
      </c>
      <c r="D37" s="791" t="e">
        <f>VLOOKUP(C37,'DREN. SARJETA'!$C$13:$T$508,COLUMNS('DREN. SARJETA'!C532:T532),0)</f>
        <v>#N/A</v>
      </c>
      <c r="E37" s="143" t="e">
        <f>VLOOKUP(C37,'DREN. SARJETA'!$C$13:$T$508,COLUMNS('DREN. SARJETA'!C532:R532),0)</f>
        <v>#N/A</v>
      </c>
      <c r="F37" s="792" t="e">
        <f t="shared" si="0"/>
        <v>#N/A</v>
      </c>
      <c r="G37" s="143" t="e">
        <f ca="1">OFFSET('DREN. SARJETA'!$L$13,MATCH(C37,'DREN. SARJETA'!$C$13:$C$508,0),0)</f>
        <v>#N/A</v>
      </c>
      <c r="H37" s="140" t="e">
        <f ca="1">OFFSET('DREN. SARJETA'!$M$13,MATCH(C37,'DREN. SARJETA'!$C$13:$C$508,0),0)</f>
        <v>#N/A</v>
      </c>
      <c r="I37" s="151" t="e">
        <f ca="1">OFFSET('DREN. SARJETA'!$N$13,MATCH(C37,'DREN. SARJETA'!$C$13:$C$508,0),0)</f>
        <v>#N/A</v>
      </c>
      <c r="J37" s="793" t="e">
        <f t="shared" ca="1" si="1"/>
        <v>#N/A</v>
      </c>
    </row>
    <row r="38" spans="1:10" ht="17.45" customHeight="1" x14ac:dyDescent="0.25">
      <c r="A38" s="100"/>
      <c r="B38" s="784">
        <v>26</v>
      </c>
      <c r="C38" s="785" t="e">
        <f>VLOOKUP(B38,'DREN. SARJETA'!$A$12:$C$508,3,0)</f>
        <v>#N/A</v>
      </c>
      <c r="D38" s="786" t="e">
        <f>VLOOKUP(C38,'DREN. SARJETA'!$C$13:$T$508,COLUMNS('DREN. SARJETA'!C533:T533),0)</f>
        <v>#N/A</v>
      </c>
      <c r="E38" s="787" t="e">
        <f>VLOOKUP(C38,'DREN. SARJETA'!$C$13:$T$508,COLUMNS('DREN. SARJETA'!C533:R533),0)</f>
        <v>#N/A</v>
      </c>
      <c r="F38" s="788" t="e">
        <f t="shared" si="0"/>
        <v>#N/A</v>
      </c>
      <c r="G38" s="787" t="e">
        <f ca="1">OFFSET('DREN. SARJETA'!$L$13,MATCH(C38,'DREN. SARJETA'!$C$13:$C$508,0),0)</f>
        <v>#N/A</v>
      </c>
      <c r="H38" s="785" t="e">
        <f ca="1">OFFSET('DREN. SARJETA'!$M$13,MATCH(C38,'DREN. SARJETA'!$C$13:$C$508,0),0)</f>
        <v>#N/A</v>
      </c>
      <c r="I38" s="789" t="e">
        <f ca="1">OFFSET('DREN. SARJETA'!$N$13,MATCH(C38,'DREN. SARJETA'!$C$13:$C$508,0),0)</f>
        <v>#N/A</v>
      </c>
      <c r="J38" s="790" t="e">
        <f t="shared" ca="1" si="1"/>
        <v>#N/A</v>
      </c>
    </row>
    <row r="39" spans="1:10" ht="17.45" customHeight="1" x14ac:dyDescent="0.25">
      <c r="A39" s="100"/>
      <c r="B39" s="608">
        <v>27</v>
      </c>
      <c r="C39" s="140" t="e">
        <f>VLOOKUP(B39,'DREN. SARJETA'!$A$12:$C$508,3,0)</f>
        <v>#N/A</v>
      </c>
      <c r="D39" s="791" t="e">
        <f>VLOOKUP(C39,'DREN. SARJETA'!$C$13:$T$508,COLUMNS('DREN. SARJETA'!C534:T534),0)</f>
        <v>#N/A</v>
      </c>
      <c r="E39" s="143" t="e">
        <f>VLOOKUP(C39,'DREN. SARJETA'!$C$13:$T$508,COLUMNS('DREN. SARJETA'!C534:R534),0)</f>
        <v>#N/A</v>
      </c>
      <c r="F39" s="792" t="e">
        <f t="shared" si="0"/>
        <v>#N/A</v>
      </c>
      <c r="G39" s="143" t="e">
        <f ca="1">OFFSET('DREN. SARJETA'!$L$13,MATCH(C39,'DREN. SARJETA'!$C$13:$C$508,0),0)</f>
        <v>#N/A</v>
      </c>
      <c r="H39" s="140" t="e">
        <f ca="1">OFFSET('DREN. SARJETA'!$M$13,MATCH(C39,'DREN. SARJETA'!$C$13:$C$508,0),0)</f>
        <v>#N/A</v>
      </c>
      <c r="I39" s="151" t="e">
        <f ca="1">OFFSET('DREN. SARJETA'!$N$13,MATCH(C39,'DREN. SARJETA'!$C$13:$C$508,0),0)</f>
        <v>#N/A</v>
      </c>
      <c r="J39" s="793" t="e">
        <f t="shared" ca="1" si="1"/>
        <v>#N/A</v>
      </c>
    </row>
    <row r="40" spans="1:10" ht="17.45" customHeight="1" x14ac:dyDescent="0.25">
      <c r="A40" s="100"/>
      <c r="B40" s="784">
        <v>28</v>
      </c>
      <c r="C40" s="785" t="e">
        <f>VLOOKUP(B40,'DREN. SARJETA'!$A$12:$C$508,3,0)</f>
        <v>#N/A</v>
      </c>
      <c r="D40" s="786" t="e">
        <f>VLOOKUP(C40,'DREN. SARJETA'!$C$13:$T$508,COLUMNS('DREN. SARJETA'!C535:T535),0)</f>
        <v>#N/A</v>
      </c>
      <c r="E40" s="787" t="e">
        <f>VLOOKUP(C40,'DREN. SARJETA'!$C$13:$T$508,COLUMNS('DREN. SARJETA'!C535:R535),0)</f>
        <v>#N/A</v>
      </c>
      <c r="F40" s="788" t="e">
        <f t="shared" si="0"/>
        <v>#N/A</v>
      </c>
      <c r="G40" s="787" t="e">
        <f ca="1">OFFSET('DREN. SARJETA'!$L$13,MATCH(C40,'DREN. SARJETA'!$C$13:$C$508,0),0)</f>
        <v>#N/A</v>
      </c>
      <c r="H40" s="785" t="e">
        <f ca="1">OFFSET('DREN. SARJETA'!$M$13,MATCH(C40,'DREN. SARJETA'!$C$13:$C$508,0),0)</f>
        <v>#N/A</v>
      </c>
      <c r="I40" s="789" t="e">
        <f ca="1">OFFSET('DREN. SARJETA'!$N$13,MATCH(C40,'DREN. SARJETA'!$C$13:$C$508,0),0)</f>
        <v>#N/A</v>
      </c>
      <c r="J40" s="790" t="e">
        <f t="shared" ca="1" si="1"/>
        <v>#N/A</v>
      </c>
    </row>
    <row r="41" spans="1:10" ht="17.45" customHeight="1" x14ac:dyDescent="0.25">
      <c r="A41" s="100"/>
      <c r="B41" s="608">
        <v>29</v>
      </c>
      <c r="C41" s="140" t="e">
        <f>VLOOKUP(B41,'DREN. SARJETA'!$A$12:$C$508,3,0)</f>
        <v>#N/A</v>
      </c>
      <c r="D41" s="791" t="e">
        <f>VLOOKUP(C41,'DREN. SARJETA'!$C$13:$T$508,COLUMNS('DREN. SARJETA'!C536:T536),0)</f>
        <v>#N/A</v>
      </c>
      <c r="E41" s="143" t="e">
        <f>VLOOKUP(C41,'DREN. SARJETA'!$C$13:$T$508,COLUMNS('DREN. SARJETA'!C536:R536),0)</f>
        <v>#N/A</v>
      </c>
      <c r="F41" s="792" t="e">
        <f t="shared" si="0"/>
        <v>#N/A</v>
      </c>
      <c r="G41" s="143" t="e">
        <f ca="1">OFFSET('DREN. SARJETA'!$L$13,MATCH(C41,'DREN. SARJETA'!$C$13:$C$508,0),0)</f>
        <v>#N/A</v>
      </c>
      <c r="H41" s="140" t="e">
        <f ca="1">OFFSET('DREN. SARJETA'!$M$13,MATCH(C41,'DREN. SARJETA'!$C$13:$C$508,0),0)</f>
        <v>#N/A</v>
      </c>
      <c r="I41" s="151" t="e">
        <f ca="1">OFFSET('DREN. SARJETA'!$N$13,MATCH(C41,'DREN. SARJETA'!$C$13:$C$508,0),0)</f>
        <v>#N/A</v>
      </c>
      <c r="J41" s="793" t="e">
        <f t="shared" ca="1" si="1"/>
        <v>#N/A</v>
      </c>
    </row>
    <row r="42" spans="1:10" ht="17.45" customHeight="1" x14ac:dyDescent="0.25">
      <c r="A42" s="131"/>
      <c r="B42" s="784">
        <v>30</v>
      </c>
      <c r="C42" s="785" t="e">
        <f>VLOOKUP(B42,'DREN. SARJETA'!$A$12:$C$508,3,0)</f>
        <v>#N/A</v>
      </c>
      <c r="D42" s="786" t="e">
        <f>VLOOKUP(C42,'DREN. SARJETA'!$C$13:$T$508,COLUMNS('DREN. SARJETA'!C537:T537),0)</f>
        <v>#N/A</v>
      </c>
      <c r="E42" s="787" t="e">
        <f>VLOOKUP(C42,'DREN. SARJETA'!$C$13:$T$508,COLUMNS('DREN. SARJETA'!C537:R537),0)</f>
        <v>#N/A</v>
      </c>
      <c r="F42" s="788" t="e">
        <f t="shared" si="0"/>
        <v>#N/A</v>
      </c>
      <c r="G42" s="787" t="e">
        <f ca="1">OFFSET('DREN. SARJETA'!$L$13,MATCH(C42,'DREN. SARJETA'!$C$13:$C$508,0),0)</f>
        <v>#N/A</v>
      </c>
      <c r="H42" s="785" t="e">
        <f ca="1">OFFSET('DREN. SARJETA'!$M$13,MATCH(C42,'DREN. SARJETA'!$C$13:$C$508,0),0)</f>
        <v>#N/A</v>
      </c>
      <c r="I42" s="789" t="e">
        <f ca="1">OFFSET('DREN. SARJETA'!$N$13,MATCH(C42,'DREN. SARJETA'!$C$13:$C$508,0),0)</f>
        <v>#N/A</v>
      </c>
      <c r="J42" s="790" t="e">
        <f t="shared" ca="1" si="1"/>
        <v>#N/A</v>
      </c>
    </row>
    <row r="43" spans="1:10" ht="17.45" customHeight="1" x14ac:dyDescent="0.25">
      <c r="A43" s="131"/>
      <c r="B43" s="608">
        <v>31</v>
      </c>
      <c r="C43" s="140" t="e">
        <f>VLOOKUP(B43,'DREN. SARJETA'!$A$12:$C$508,3,0)</f>
        <v>#N/A</v>
      </c>
      <c r="D43" s="791" t="e">
        <f>VLOOKUP(C43,'DREN. SARJETA'!$C$13:$T$508,COLUMNS('DREN. SARJETA'!C538:T538),0)</f>
        <v>#N/A</v>
      </c>
      <c r="E43" s="143" t="e">
        <f>VLOOKUP(C43,'DREN. SARJETA'!$C$13:$T$508,COLUMNS('DREN. SARJETA'!C538:R538),0)</f>
        <v>#N/A</v>
      </c>
      <c r="F43" s="792" t="e">
        <f t="shared" si="0"/>
        <v>#N/A</v>
      </c>
      <c r="G43" s="143" t="e">
        <f ca="1">OFFSET('DREN. SARJETA'!$L$13,MATCH(C43,'DREN. SARJETA'!$C$13:$C$508,0),0)</f>
        <v>#N/A</v>
      </c>
      <c r="H43" s="140" t="e">
        <f ca="1">OFFSET('DREN. SARJETA'!$M$13,MATCH(C43,'DREN. SARJETA'!$C$13:$C$508,0),0)</f>
        <v>#N/A</v>
      </c>
      <c r="I43" s="151" t="e">
        <f ca="1">OFFSET('DREN. SARJETA'!$N$13,MATCH(C43,'DREN. SARJETA'!$C$13:$C$508,0),0)</f>
        <v>#N/A</v>
      </c>
      <c r="J43" s="793" t="e">
        <f t="shared" ca="1" si="1"/>
        <v>#N/A</v>
      </c>
    </row>
    <row r="44" spans="1:10" ht="17.45" customHeight="1" x14ac:dyDescent="0.25">
      <c r="A44" s="131"/>
      <c r="B44" s="784">
        <v>32</v>
      </c>
      <c r="C44" s="785" t="e">
        <f>VLOOKUP(B44,'DREN. SARJETA'!$A$12:$C$508,3,0)</f>
        <v>#N/A</v>
      </c>
      <c r="D44" s="786" t="e">
        <f>VLOOKUP(C44,'DREN. SARJETA'!$C$13:$T$508,COLUMNS('DREN. SARJETA'!C539:T539),0)</f>
        <v>#N/A</v>
      </c>
      <c r="E44" s="787" t="e">
        <f>VLOOKUP(C44,'DREN. SARJETA'!$C$13:$T$508,COLUMNS('DREN. SARJETA'!C539:R539),0)</f>
        <v>#N/A</v>
      </c>
      <c r="F44" s="788" t="e">
        <f t="shared" si="0"/>
        <v>#N/A</v>
      </c>
      <c r="G44" s="787" t="e">
        <f ca="1">OFFSET('DREN. SARJETA'!$L$13,MATCH(C44,'DREN. SARJETA'!$C$13:$C$508,0),0)</f>
        <v>#N/A</v>
      </c>
      <c r="H44" s="785" t="e">
        <f ca="1">OFFSET('DREN. SARJETA'!$M$13,MATCH(C44,'DREN. SARJETA'!$C$13:$C$508,0),0)</f>
        <v>#N/A</v>
      </c>
      <c r="I44" s="789" t="e">
        <f ca="1">OFFSET('DREN. SARJETA'!$N$13,MATCH(C44,'DREN. SARJETA'!$C$13:$C$508,0),0)</f>
        <v>#N/A</v>
      </c>
      <c r="J44" s="790" t="e">
        <f t="shared" ca="1" si="1"/>
        <v>#N/A</v>
      </c>
    </row>
    <row r="45" spans="1:10" ht="17.45" customHeight="1" x14ac:dyDescent="0.25">
      <c r="A45" s="131"/>
      <c r="B45" s="608">
        <v>33</v>
      </c>
      <c r="C45" s="140" t="e">
        <f>VLOOKUP(B45,'DREN. SARJETA'!$A$12:$C$508,3,0)</f>
        <v>#N/A</v>
      </c>
      <c r="D45" s="791" t="e">
        <f>VLOOKUP(C45,'DREN. SARJETA'!$C$13:$T$508,COLUMNS('DREN. SARJETA'!C540:T540),0)</f>
        <v>#N/A</v>
      </c>
      <c r="E45" s="143" t="e">
        <f>VLOOKUP(C45,'DREN. SARJETA'!$C$13:$T$508,COLUMNS('DREN. SARJETA'!C540:R540),0)</f>
        <v>#N/A</v>
      </c>
      <c r="F45" s="792" t="e">
        <f t="shared" si="0"/>
        <v>#N/A</v>
      </c>
      <c r="G45" s="143" t="e">
        <f ca="1">OFFSET('DREN. SARJETA'!$L$13,MATCH(C45,'DREN. SARJETA'!$C$13:$C$508,0),0)</f>
        <v>#N/A</v>
      </c>
      <c r="H45" s="140" t="e">
        <f ca="1">OFFSET('DREN. SARJETA'!$M$13,MATCH(C45,'DREN. SARJETA'!$C$13:$C$508,0),0)</f>
        <v>#N/A</v>
      </c>
      <c r="I45" s="151" t="e">
        <f ca="1">OFFSET('DREN. SARJETA'!$N$13,MATCH(C45,'DREN. SARJETA'!$C$13:$C$508,0),0)</f>
        <v>#N/A</v>
      </c>
      <c r="J45" s="793" t="e">
        <f t="shared" ca="1" si="1"/>
        <v>#N/A</v>
      </c>
    </row>
    <row r="46" spans="1:10" ht="17.45" customHeight="1" x14ac:dyDescent="0.25">
      <c r="A46" s="131"/>
      <c r="B46" s="784">
        <v>34</v>
      </c>
      <c r="C46" s="785" t="e">
        <f>VLOOKUP(B46,'DREN. SARJETA'!$A$12:$C$508,3,0)</f>
        <v>#N/A</v>
      </c>
      <c r="D46" s="786" t="e">
        <f>VLOOKUP(C46,'DREN. SARJETA'!$C$13:$T$508,COLUMNS('DREN. SARJETA'!C541:T541),0)</f>
        <v>#N/A</v>
      </c>
      <c r="E46" s="787" t="e">
        <f>VLOOKUP(C46,'DREN. SARJETA'!$C$13:$T$508,COLUMNS('DREN. SARJETA'!C541:R541),0)</f>
        <v>#N/A</v>
      </c>
      <c r="F46" s="788" t="e">
        <f t="shared" si="0"/>
        <v>#N/A</v>
      </c>
      <c r="G46" s="787" t="e">
        <f ca="1">OFFSET('DREN. SARJETA'!$L$13,MATCH(C46,'DREN. SARJETA'!$C$13:$C$508,0),0)</f>
        <v>#N/A</v>
      </c>
      <c r="H46" s="785" t="e">
        <f ca="1">OFFSET('DREN. SARJETA'!$M$13,MATCH(C46,'DREN. SARJETA'!$C$13:$C$508,0),0)</f>
        <v>#N/A</v>
      </c>
      <c r="I46" s="789" t="e">
        <f ca="1">OFFSET('DREN. SARJETA'!$N$13,MATCH(C46,'DREN. SARJETA'!$C$13:$C$508,0),0)</f>
        <v>#N/A</v>
      </c>
      <c r="J46" s="790" t="e">
        <f t="shared" ca="1" si="1"/>
        <v>#N/A</v>
      </c>
    </row>
    <row r="47" spans="1:10" ht="17.25" customHeight="1" x14ac:dyDescent="0.25">
      <c r="A47" s="146"/>
      <c r="B47" s="608">
        <v>35</v>
      </c>
      <c r="C47" s="140" t="e">
        <f>VLOOKUP(B47,'DREN. SARJETA'!$A$12:$C$508,3,0)</f>
        <v>#N/A</v>
      </c>
      <c r="D47" s="791" t="e">
        <f>VLOOKUP(C47,'DREN. SARJETA'!$C$13:$T$508,COLUMNS('DREN. SARJETA'!C542:T542),0)</f>
        <v>#N/A</v>
      </c>
      <c r="E47" s="143" t="e">
        <f>VLOOKUP(C47,'DREN. SARJETA'!$C$13:$T$508,COLUMNS('DREN. SARJETA'!C542:R542),0)</f>
        <v>#N/A</v>
      </c>
      <c r="F47" s="792" t="e">
        <f t="shared" si="0"/>
        <v>#N/A</v>
      </c>
      <c r="G47" s="143" t="e">
        <f ca="1">OFFSET('DREN. SARJETA'!$L$13,MATCH(C47,'DREN. SARJETA'!$C$13:$C$508,0),0)</f>
        <v>#N/A</v>
      </c>
      <c r="H47" s="140" t="e">
        <f ca="1">OFFSET('DREN. SARJETA'!$M$13,MATCH(C47,'DREN. SARJETA'!$C$13:$C$508,0),0)</f>
        <v>#N/A</v>
      </c>
      <c r="I47" s="151" t="e">
        <f ca="1">OFFSET('DREN. SARJETA'!$N$13,MATCH(C47,'DREN. SARJETA'!$C$13:$C$508,0),0)</f>
        <v>#N/A</v>
      </c>
      <c r="J47" s="793" t="e">
        <f t="shared" ca="1" si="1"/>
        <v>#N/A</v>
      </c>
    </row>
    <row r="48" spans="1:10" ht="17.45" customHeight="1" x14ac:dyDescent="0.25">
      <c r="A48" s="146"/>
      <c r="B48" s="784">
        <v>36</v>
      </c>
      <c r="C48" s="785" t="e">
        <f>VLOOKUP(B48,'DREN. SARJETA'!$A$12:$C$508,3,0)</f>
        <v>#N/A</v>
      </c>
      <c r="D48" s="786" t="e">
        <f>VLOOKUP(C48,'DREN. SARJETA'!$C$13:$T$508,COLUMNS('DREN. SARJETA'!C543:T543),0)</f>
        <v>#N/A</v>
      </c>
      <c r="E48" s="787" t="e">
        <f>VLOOKUP(C48,'DREN. SARJETA'!$C$13:$T$508,COLUMNS('DREN. SARJETA'!C543:R543),0)</f>
        <v>#N/A</v>
      </c>
      <c r="F48" s="788" t="e">
        <f t="shared" si="0"/>
        <v>#N/A</v>
      </c>
      <c r="G48" s="787" t="e">
        <f ca="1">OFFSET('DREN. SARJETA'!$L$13,MATCH(C48,'DREN. SARJETA'!$C$13:$C$508,0),0)</f>
        <v>#N/A</v>
      </c>
      <c r="H48" s="785" t="e">
        <f ca="1">OFFSET('DREN. SARJETA'!$M$13,MATCH(C48,'DREN. SARJETA'!$C$13:$C$508,0),0)</f>
        <v>#N/A</v>
      </c>
      <c r="I48" s="789" t="e">
        <f ca="1">OFFSET('DREN. SARJETA'!$N$13,MATCH(C48,'DREN. SARJETA'!$C$13:$C$508,0),0)</f>
        <v>#N/A</v>
      </c>
      <c r="J48" s="790" t="e">
        <f t="shared" ca="1" si="1"/>
        <v>#N/A</v>
      </c>
    </row>
    <row r="49" spans="1:10" ht="17.45" customHeight="1" x14ac:dyDescent="0.25">
      <c r="A49" s="146"/>
      <c r="B49" s="608">
        <v>37</v>
      </c>
      <c r="C49" s="140" t="e">
        <f>VLOOKUP(B49,'DREN. SARJETA'!$A$12:$C$508,3,0)</f>
        <v>#N/A</v>
      </c>
      <c r="D49" s="791" t="e">
        <f>VLOOKUP(C49,'DREN. SARJETA'!$C$13:$T$508,COLUMNS('DREN. SARJETA'!C544:T544),0)</f>
        <v>#N/A</v>
      </c>
      <c r="E49" s="143" t="e">
        <f>VLOOKUP(C49,'DREN. SARJETA'!$C$13:$T$508,COLUMNS('DREN. SARJETA'!C544:R544),0)</f>
        <v>#N/A</v>
      </c>
      <c r="F49" s="792" t="e">
        <f t="shared" si="0"/>
        <v>#N/A</v>
      </c>
      <c r="G49" s="143" t="e">
        <f ca="1">OFFSET('DREN. SARJETA'!$L$13,MATCH(C49,'DREN. SARJETA'!$C$13:$C$508,0),0)</f>
        <v>#N/A</v>
      </c>
      <c r="H49" s="140" t="e">
        <f ca="1">OFFSET('DREN. SARJETA'!$M$13,MATCH(C49,'DREN. SARJETA'!$C$13:$C$508,0),0)</f>
        <v>#N/A</v>
      </c>
      <c r="I49" s="151" t="e">
        <f ca="1">OFFSET('DREN. SARJETA'!$N$13,MATCH(C49,'DREN. SARJETA'!$C$13:$C$508,0),0)</f>
        <v>#N/A</v>
      </c>
      <c r="J49" s="793" t="e">
        <f t="shared" ca="1" si="1"/>
        <v>#N/A</v>
      </c>
    </row>
    <row r="50" spans="1:10" ht="17.45" customHeight="1" x14ac:dyDescent="0.25">
      <c r="A50" s="146"/>
      <c r="B50" s="784">
        <v>38</v>
      </c>
      <c r="C50" s="785" t="e">
        <f>VLOOKUP(B50,'DREN. SARJETA'!$A$12:$C$508,3,0)</f>
        <v>#N/A</v>
      </c>
      <c r="D50" s="786" t="e">
        <f>VLOOKUP(C50,'DREN. SARJETA'!$C$13:$T$508,COLUMNS('DREN. SARJETA'!C545:T545),0)</f>
        <v>#N/A</v>
      </c>
      <c r="E50" s="787" t="e">
        <f>VLOOKUP(C50,'DREN. SARJETA'!$C$13:$T$508,COLUMNS('DREN. SARJETA'!C545:R545),0)</f>
        <v>#N/A</v>
      </c>
      <c r="F50" s="788" t="e">
        <f t="shared" si="0"/>
        <v>#N/A</v>
      </c>
      <c r="G50" s="787" t="e">
        <f ca="1">OFFSET('DREN. SARJETA'!$L$13,MATCH(C50,'DREN. SARJETA'!$C$13:$C$508,0),0)</f>
        <v>#N/A</v>
      </c>
      <c r="H50" s="785" t="e">
        <f ca="1">OFFSET('DREN. SARJETA'!$M$13,MATCH(C50,'DREN. SARJETA'!$C$13:$C$508,0),0)</f>
        <v>#N/A</v>
      </c>
      <c r="I50" s="789" t="e">
        <f ca="1">OFFSET('DREN. SARJETA'!$N$13,MATCH(C50,'DREN. SARJETA'!$C$13:$C$508,0),0)</f>
        <v>#N/A</v>
      </c>
      <c r="J50" s="790" t="e">
        <f t="shared" ca="1" si="1"/>
        <v>#N/A</v>
      </c>
    </row>
    <row r="51" spans="1:10" ht="17.45" customHeight="1" x14ac:dyDescent="0.25">
      <c r="A51" s="146"/>
      <c r="B51" s="608">
        <v>39</v>
      </c>
      <c r="C51" s="140" t="e">
        <f>VLOOKUP(B51,'DREN. SARJETA'!$A$12:$C$508,3,0)</f>
        <v>#N/A</v>
      </c>
      <c r="D51" s="791" t="e">
        <f>VLOOKUP(C51,'DREN. SARJETA'!$C$13:$T$508,COLUMNS('DREN. SARJETA'!C546:T546),0)</f>
        <v>#N/A</v>
      </c>
      <c r="E51" s="143" t="e">
        <f>VLOOKUP(C51,'DREN. SARJETA'!$C$13:$T$508,COLUMNS('DREN. SARJETA'!C546:R546),0)</f>
        <v>#N/A</v>
      </c>
      <c r="F51" s="792" t="e">
        <f t="shared" si="0"/>
        <v>#N/A</v>
      </c>
      <c r="G51" s="143" t="e">
        <f ca="1">OFFSET('DREN. SARJETA'!$L$13,MATCH(C51,'DREN. SARJETA'!$C$13:$C$508,0),0)</f>
        <v>#N/A</v>
      </c>
      <c r="H51" s="140" t="e">
        <f ca="1">OFFSET('DREN. SARJETA'!$M$13,MATCH(C51,'DREN. SARJETA'!$C$13:$C$508,0),0)</f>
        <v>#N/A</v>
      </c>
      <c r="I51" s="151" t="e">
        <f ca="1">OFFSET('DREN. SARJETA'!$N$13,MATCH(C51,'DREN. SARJETA'!$C$13:$C$508,0),0)</f>
        <v>#N/A</v>
      </c>
      <c r="J51" s="793" t="e">
        <f t="shared" ca="1" si="1"/>
        <v>#N/A</v>
      </c>
    </row>
    <row r="52" spans="1:10" ht="17.45" customHeight="1" x14ac:dyDescent="0.25">
      <c r="A52" s="146"/>
      <c r="B52" s="784">
        <v>40</v>
      </c>
      <c r="C52" s="785" t="e">
        <f>VLOOKUP(B52,'DREN. SARJETA'!$A$12:$C$508,3,0)</f>
        <v>#N/A</v>
      </c>
      <c r="D52" s="786" t="e">
        <f>VLOOKUP(C52,'DREN. SARJETA'!$C$13:$T$508,COLUMNS('DREN. SARJETA'!C547:T547),0)</f>
        <v>#N/A</v>
      </c>
      <c r="E52" s="787" t="e">
        <f>VLOOKUP(C52,'DREN. SARJETA'!$C$13:$T$508,COLUMNS('DREN. SARJETA'!C547:R547),0)</f>
        <v>#N/A</v>
      </c>
      <c r="F52" s="788" t="e">
        <f t="shared" si="0"/>
        <v>#N/A</v>
      </c>
      <c r="G52" s="787" t="e">
        <f ca="1">OFFSET('DREN. SARJETA'!$L$13,MATCH(C52,'DREN. SARJETA'!$C$13:$C$508,0),0)</f>
        <v>#N/A</v>
      </c>
      <c r="H52" s="785" t="e">
        <f ca="1">OFFSET('DREN. SARJETA'!$M$13,MATCH(C52,'DREN. SARJETA'!$C$13:$C$508,0),0)</f>
        <v>#N/A</v>
      </c>
      <c r="I52" s="789" t="e">
        <f ca="1">OFFSET('DREN. SARJETA'!$N$13,MATCH(C52,'DREN. SARJETA'!$C$13:$C$508,0),0)</f>
        <v>#N/A</v>
      </c>
      <c r="J52" s="790" t="e">
        <f t="shared" ca="1" si="1"/>
        <v>#N/A</v>
      </c>
    </row>
    <row r="53" spans="1:10" ht="17.45" customHeight="1" x14ac:dyDescent="0.25">
      <c r="A53" s="146"/>
      <c r="B53" s="608">
        <v>41</v>
      </c>
      <c r="C53" s="140" t="e">
        <f>VLOOKUP(B53,'DREN. SARJETA'!$A$12:$C$508,3,0)</f>
        <v>#N/A</v>
      </c>
      <c r="D53" s="791" t="e">
        <f>VLOOKUP(C53,'DREN. SARJETA'!$C$13:$T$508,COLUMNS('DREN. SARJETA'!C548:T548),0)</f>
        <v>#N/A</v>
      </c>
      <c r="E53" s="143" t="e">
        <f>VLOOKUP(C53,'DREN. SARJETA'!$C$13:$T$508,COLUMNS('DREN. SARJETA'!C548:R548),0)</f>
        <v>#N/A</v>
      </c>
      <c r="F53" s="792" t="e">
        <f t="shared" si="0"/>
        <v>#N/A</v>
      </c>
      <c r="G53" s="143" t="e">
        <f ca="1">OFFSET('DREN. SARJETA'!$L$13,MATCH(C53,'DREN. SARJETA'!$C$13:$C$508,0),0)</f>
        <v>#N/A</v>
      </c>
      <c r="H53" s="140" t="e">
        <f ca="1">OFFSET('DREN. SARJETA'!$M$13,MATCH(C53,'DREN. SARJETA'!$C$13:$C$508,0),0)</f>
        <v>#N/A</v>
      </c>
      <c r="I53" s="151" t="e">
        <f ca="1">OFFSET('DREN. SARJETA'!$N$13,MATCH(C53,'DREN. SARJETA'!$C$13:$C$508,0),0)</f>
        <v>#N/A</v>
      </c>
      <c r="J53" s="793" t="e">
        <f t="shared" ca="1" si="1"/>
        <v>#N/A</v>
      </c>
    </row>
    <row r="54" spans="1:10" ht="17.45" customHeight="1" x14ac:dyDescent="0.25">
      <c r="A54" s="146"/>
      <c r="B54" s="784">
        <v>42</v>
      </c>
      <c r="C54" s="785" t="e">
        <f>VLOOKUP(B54,'DREN. SARJETA'!$A$12:$C$508,3,0)</f>
        <v>#N/A</v>
      </c>
      <c r="D54" s="786" t="e">
        <f>VLOOKUP(C54,'DREN. SARJETA'!$C$13:$T$508,COLUMNS('DREN. SARJETA'!C549:T549),0)</f>
        <v>#N/A</v>
      </c>
      <c r="E54" s="787" t="e">
        <f>VLOOKUP(C54,'DREN. SARJETA'!$C$13:$T$508,COLUMNS('DREN. SARJETA'!C549:R549),0)</f>
        <v>#N/A</v>
      </c>
      <c r="F54" s="788" t="e">
        <f t="shared" si="0"/>
        <v>#N/A</v>
      </c>
      <c r="G54" s="787" t="e">
        <f ca="1">OFFSET('DREN. SARJETA'!$L$13,MATCH(C54,'DREN. SARJETA'!$C$13:$C$508,0),0)</f>
        <v>#N/A</v>
      </c>
      <c r="H54" s="785" t="e">
        <f ca="1">OFFSET('DREN. SARJETA'!$M$13,MATCH(C54,'DREN. SARJETA'!$C$13:$C$508,0),0)</f>
        <v>#N/A</v>
      </c>
      <c r="I54" s="789" t="e">
        <f ca="1">OFFSET('DREN. SARJETA'!$N$13,MATCH(C54,'DREN. SARJETA'!$C$13:$C$508,0),0)</f>
        <v>#N/A</v>
      </c>
      <c r="J54" s="790" t="e">
        <f t="shared" ca="1" si="1"/>
        <v>#N/A</v>
      </c>
    </row>
    <row r="55" spans="1:10" ht="17.45" customHeight="1" x14ac:dyDescent="0.25">
      <c r="A55" s="146"/>
      <c r="B55" s="608">
        <v>43</v>
      </c>
      <c r="C55" s="140" t="e">
        <f>VLOOKUP(B55,'DREN. SARJETA'!$A$12:$C$508,3,0)</f>
        <v>#N/A</v>
      </c>
      <c r="D55" s="791" t="e">
        <f>VLOOKUP(C55,'DREN. SARJETA'!$C$13:$T$508,COLUMNS('DREN. SARJETA'!C550:T550),0)</f>
        <v>#N/A</v>
      </c>
      <c r="E55" s="143" t="e">
        <f>VLOOKUP(C55,'DREN. SARJETA'!$C$13:$T$508,COLUMNS('DREN. SARJETA'!C550:R550),0)</f>
        <v>#N/A</v>
      </c>
      <c r="F55" s="792" t="e">
        <f t="shared" si="0"/>
        <v>#N/A</v>
      </c>
      <c r="G55" s="143" t="e">
        <f ca="1">OFFSET('DREN. SARJETA'!$L$13,MATCH(C55,'DREN. SARJETA'!$C$13:$C$508,0),0)</f>
        <v>#N/A</v>
      </c>
      <c r="H55" s="140" t="e">
        <f ca="1">OFFSET('DREN. SARJETA'!$M$13,MATCH(C55,'DREN. SARJETA'!$C$13:$C$508,0),0)</f>
        <v>#N/A</v>
      </c>
      <c r="I55" s="151" t="e">
        <f ca="1">OFFSET('DREN. SARJETA'!$N$13,MATCH(C55,'DREN. SARJETA'!$C$13:$C$508,0),0)</f>
        <v>#N/A</v>
      </c>
      <c r="J55" s="793" t="e">
        <f t="shared" ca="1" si="1"/>
        <v>#N/A</v>
      </c>
    </row>
    <row r="56" spans="1:10" ht="17.45" customHeight="1" x14ac:dyDescent="0.25">
      <c r="A56" s="146"/>
      <c r="B56" s="784">
        <v>44</v>
      </c>
      <c r="C56" s="785" t="e">
        <f>VLOOKUP(B56,'DREN. SARJETA'!$A$12:$C$508,3,0)</f>
        <v>#N/A</v>
      </c>
      <c r="D56" s="786" t="e">
        <f>VLOOKUP(C56,'DREN. SARJETA'!$C$13:$T$508,COLUMNS('DREN. SARJETA'!C551:T551),0)</f>
        <v>#N/A</v>
      </c>
      <c r="E56" s="787" t="e">
        <f>VLOOKUP(C56,'DREN. SARJETA'!$C$13:$T$508,COLUMNS('DREN. SARJETA'!C551:R551),0)</f>
        <v>#N/A</v>
      </c>
      <c r="F56" s="788" t="e">
        <f t="shared" si="0"/>
        <v>#N/A</v>
      </c>
      <c r="G56" s="787" t="e">
        <f ca="1">OFFSET('DREN. SARJETA'!$L$13,MATCH(C56,'DREN. SARJETA'!$C$13:$C$508,0),0)</f>
        <v>#N/A</v>
      </c>
      <c r="H56" s="785" t="e">
        <f ca="1">OFFSET('DREN. SARJETA'!$M$13,MATCH(C56,'DREN. SARJETA'!$C$13:$C$508,0),0)</f>
        <v>#N/A</v>
      </c>
      <c r="I56" s="789" t="e">
        <f ca="1">OFFSET('DREN. SARJETA'!$N$13,MATCH(C56,'DREN. SARJETA'!$C$13:$C$508,0),0)</f>
        <v>#N/A</v>
      </c>
      <c r="J56" s="790" t="e">
        <f t="shared" ca="1" si="1"/>
        <v>#N/A</v>
      </c>
    </row>
    <row r="57" spans="1:10" ht="17.45" customHeight="1" x14ac:dyDescent="0.25">
      <c r="A57" s="146"/>
      <c r="B57" s="608">
        <v>45</v>
      </c>
      <c r="C57" s="140" t="e">
        <f>VLOOKUP(B57,'DREN. SARJETA'!$A$12:$C$508,3,0)</f>
        <v>#N/A</v>
      </c>
      <c r="D57" s="791" t="e">
        <f>VLOOKUP(C57,'DREN. SARJETA'!$C$13:$T$508,COLUMNS('DREN. SARJETA'!C552:T552),0)</f>
        <v>#N/A</v>
      </c>
      <c r="E57" s="143" t="e">
        <f>VLOOKUP(C57,'DREN. SARJETA'!$C$13:$T$508,COLUMNS('DREN. SARJETA'!C552:R552),0)</f>
        <v>#N/A</v>
      </c>
      <c r="F57" s="792" t="e">
        <f t="shared" si="0"/>
        <v>#N/A</v>
      </c>
      <c r="G57" s="143" t="e">
        <f ca="1">OFFSET('DREN. SARJETA'!$L$13,MATCH(C57,'DREN. SARJETA'!$C$13:$C$508,0),0)</f>
        <v>#N/A</v>
      </c>
      <c r="H57" s="140" t="e">
        <f ca="1">OFFSET('DREN. SARJETA'!$M$13,MATCH(C57,'DREN. SARJETA'!$C$13:$C$508,0),0)</f>
        <v>#N/A</v>
      </c>
      <c r="I57" s="151" t="e">
        <f ca="1">OFFSET('DREN. SARJETA'!$N$13,MATCH(C57,'DREN. SARJETA'!$C$13:$C$508,0),0)</f>
        <v>#N/A</v>
      </c>
      <c r="J57" s="793" t="e">
        <f t="shared" ca="1" si="1"/>
        <v>#N/A</v>
      </c>
    </row>
    <row r="58" spans="1:10" ht="17.45" customHeight="1" x14ac:dyDescent="0.25">
      <c r="A58" s="146"/>
      <c r="B58" s="784">
        <v>46</v>
      </c>
      <c r="C58" s="785" t="e">
        <f>VLOOKUP(B58,'DREN. SARJETA'!$A$12:$C$508,3,0)</f>
        <v>#N/A</v>
      </c>
      <c r="D58" s="786" t="e">
        <f>VLOOKUP(C58,'DREN. SARJETA'!$C$13:$T$508,COLUMNS('DREN. SARJETA'!C553:T553),0)</f>
        <v>#N/A</v>
      </c>
      <c r="E58" s="787" t="e">
        <f>VLOOKUP(C58,'DREN. SARJETA'!$C$13:$T$508,COLUMNS('DREN. SARJETA'!C553:R553),0)</f>
        <v>#N/A</v>
      </c>
      <c r="F58" s="788" t="e">
        <f t="shared" si="0"/>
        <v>#N/A</v>
      </c>
      <c r="G58" s="787" t="e">
        <f ca="1">OFFSET('DREN. SARJETA'!$L$13,MATCH(C58,'DREN. SARJETA'!$C$13:$C$508,0),0)</f>
        <v>#N/A</v>
      </c>
      <c r="H58" s="785" t="e">
        <f ca="1">OFFSET('DREN. SARJETA'!$M$13,MATCH(C58,'DREN. SARJETA'!$C$13:$C$508,0),0)</f>
        <v>#N/A</v>
      </c>
      <c r="I58" s="789" t="e">
        <f ca="1">OFFSET('DREN. SARJETA'!$N$13,MATCH(C58,'DREN. SARJETA'!$C$13:$C$508,0),0)</f>
        <v>#N/A</v>
      </c>
      <c r="J58" s="790" t="e">
        <f t="shared" ca="1" si="1"/>
        <v>#N/A</v>
      </c>
    </row>
    <row r="59" spans="1:10" ht="17.45" customHeight="1" x14ac:dyDescent="0.25">
      <c r="A59" s="100"/>
      <c r="B59" s="608">
        <v>47</v>
      </c>
      <c r="C59" s="140" t="e">
        <f>VLOOKUP(B59,'DREN. SARJETA'!$A$12:$C$508,3,0)</f>
        <v>#N/A</v>
      </c>
      <c r="D59" s="791" t="e">
        <f>VLOOKUP(C59,'DREN. SARJETA'!$C$13:$T$508,COLUMNS('DREN. SARJETA'!C554:T554),0)</f>
        <v>#N/A</v>
      </c>
      <c r="E59" s="143" t="e">
        <f>VLOOKUP(C59,'DREN. SARJETA'!$C$13:$T$508,COLUMNS('DREN. SARJETA'!C554:R554),0)</f>
        <v>#N/A</v>
      </c>
      <c r="F59" s="792" t="e">
        <f t="shared" si="0"/>
        <v>#N/A</v>
      </c>
      <c r="G59" s="143" t="e">
        <f ca="1">OFFSET('DREN. SARJETA'!$L$13,MATCH(C59,'DREN. SARJETA'!$C$13:$C$508,0),0)</f>
        <v>#N/A</v>
      </c>
      <c r="H59" s="140" t="e">
        <f ca="1">OFFSET('DREN. SARJETA'!$M$13,MATCH(C59,'DREN. SARJETA'!$C$13:$C$508,0),0)</f>
        <v>#N/A</v>
      </c>
      <c r="I59" s="151" t="e">
        <f ca="1">OFFSET('DREN. SARJETA'!$N$13,MATCH(C59,'DREN. SARJETA'!$C$13:$C$508,0),0)</f>
        <v>#N/A</v>
      </c>
      <c r="J59" s="793" t="e">
        <f t="shared" ca="1" si="1"/>
        <v>#N/A</v>
      </c>
    </row>
    <row r="60" spans="1:10" ht="17.45" customHeight="1" x14ac:dyDescent="0.25">
      <c r="A60" s="100"/>
      <c r="B60" s="784">
        <v>48</v>
      </c>
      <c r="C60" s="785" t="e">
        <f>VLOOKUP(B60,'DREN. SARJETA'!$A$12:$C$508,3,0)</f>
        <v>#N/A</v>
      </c>
      <c r="D60" s="786" t="e">
        <f>VLOOKUP(C60,'DREN. SARJETA'!$C$13:$T$508,COLUMNS('DREN. SARJETA'!C555:T555),0)</f>
        <v>#N/A</v>
      </c>
      <c r="E60" s="787" t="e">
        <f>VLOOKUP(C60,'DREN. SARJETA'!$C$13:$T$508,COLUMNS('DREN. SARJETA'!C555:R555),0)</f>
        <v>#N/A</v>
      </c>
      <c r="F60" s="788" t="e">
        <f t="shared" si="0"/>
        <v>#N/A</v>
      </c>
      <c r="G60" s="787" t="e">
        <f ca="1">OFFSET('DREN. SARJETA'!$L$13,MATCH(C60,'DREN. SARJETA'!$C$13:$C$508,0),0)</f>
        <v>#N/A</v>
      </c>
      <c r="H60" s="785" t="e">
        <f ca="1">OFFSET('DREN. SARJETA'!$M$13,MATCH(C60,'DREN. SARJETA'!$C$13:$C$508,0),0)</f>
        <v>#N/A</v>
      </c>
      <c r="I60" s="789" t="e">
        <f ca="1">OFFSET('DREN. SARJETA'!$N$13,MATCH(C60,'DREN. SARJETA'!$C$13:$C$508,0),0)</f>
        <v>#N/A</v>
      </c>
      <c r="J60" s="790" t="e">
        <f t="shared" ca="1" si="1"/>
        <v>#N/A</v>
      </c>
    </row>
    <row r="61" spans="1:10" ht="17.45" customHeight="1" x14ac:dyDescent="0.25">
      <c r="A61" s="100"/>
      <c r="B61" s="608">
        <v>49</v>
      </c>
      <c r="C61" s="140" t="e">
        <f>VLOOKUP(B61,'DREN. SARJETA'!$A$12:$C$508,3,0)</f>
        <v>#N/A</v>
      </c>
      <c r="D61" s="791" t="e">
        <f>VLOOKUP(C61,'DREN. SARJETA'!$C$13:$T$508,COLUMNS('DREN. SARJETA'!C556:T556),0)</f>
        <v>#N/A</v>
      </c>
      <c r="E61" s="143" t="e">
        <f>VLOOKUP(C61,'DREN. SARJETA'!$C$13:$T$508,COLUMNS('DREN. SARJETA'!C556:R556),0)</f>
        <v>#N/A</v>
      </c>
      <c r="F61" s="792" t="e">
        <f t="shared" si="0"/>
        <v>#N/A</v>
      </c>
      <c r="G61" s="143" t="e">
        <f ca="1">OFFSET('DREN. SARJETA'!$L$13,MATCH(C61,'DREN. SARJETA'!$C$13:$C$508,0),0)</f>
        <v>#N/A</v>
      </c>
      <c r="H61" s="140" t="e">
        <f ca="1">OFFSET('DREN. SARJETA'!$M$13,MATCH(C61,'DREN. SARJETA'!$C$13:$C$508,0),0)</f>
        <v>#N/A</v>
      </c>
      <c r="I61" s="151" t="e">
        <f ca="1">OFFSET('DREN. SARJETA'!$N$13,MATCH(C61,'DREN. SARJETA'!$C$13:$C$508,0),0)</f>
        <v>#N/A</v>
      </c>
      <c r="J61" s="793" t="e">
        <f t="shared" ca="1" si="1"/>
        <v>#N/A</v>
      </c>
    </row>
    <row r="62" spans="1:10" ht="17.45" customHeight="1" x14ac:dyDescent="0.25">
      <c r="A62" s="100"/>
      <c r="B62" s="784">
        <v>50</v>
      </c>
      <c r="C62" s="785" t="e">
        <f>VLOOKUP(B62,'DREN. SARJETA'!$A$12:$C$508,3,0)</f>
        <v>#N/A</v>
      </c>
      <c r="D62" s="786" t="e">
        <f>VLOOKUP(C62,'DREN. SARJETA'!$C$13:$T$508,COLUMNS('DREN. SARJETA'!C557:T557),0)</f>
        <v>#N/A</v>
      </c>
      <c r="E62" s="787" t="e">
        <f>VLOOKUP(C62,'DREN. SARJETA'!$C$13:$T$508,COLUMNS('DREN. SARJETA'!C557:R557),0)</f>
        <v>#N/A</v>
      </c>
      <c r="F62" s="788" t="e">
        <f t="shared" si="0"/>
        <v>#N/A</v>
      </c>
      <c r="G62" s="787" t="e">
        <f ca="1">OFFSET('DREN. SARJETA'!$L$13,MATCH(C62,'DREN. SARJETA'!$C$13:$C$508,0),0)</f>
        <v>#N/A</v>
      </c>
      <c r="H62" s="785" t="e">
        <f ca="1">OFFSET('DREN. SARJETA'!$M$13,MATCH(C62,'DREN. SARJETA'!$C$13:$C$508,0),0)</f>
        <v>#N/A</v>
      </c>
      <c r="I62" s="789" t="e">
        <f ca="1">OFFSET('DREN. SARJETA'!$N$13,MATCH(C62,'DREN. SARJETA'!$C$13:$C$508,0),0)</f>
        <v>#N/A</v>
      </c>
      <c r="J62" s="790" t="e">
        <f t="shared" ca="1" si="1"/>
        <v>#N/A</v>
      </c>
    </row>
    <row r="63" spans="1:10" ht="17.45" customHeight="1" x14ac:dyDescent="0.25">
      <c r="A63" s="100"/>
      <c r="B63" s="608">
        <v>51</v>
      </c>
      <c r="C63" s="140" t="e">
        <f>VLOOKUP(B63,'DREN. SARJETA'!$A$12:$C$508,3,0)</f>
        <v>#N/A</v>
      </c>
      <c r="D63" s="791" t="e">
        <f>VLOOKUP(C63,'DREN. SARJETA'!$C$13:$T$508,COLUMNS('DREN. SARJETA'!C558:T558),0)</f>
        <v>#N/A</v>
      </c>
      <c r="E63" s="143" t="e">
        <f>VLOOKUP(C63,'DREN. SARJETA'!$C$13:$T$508,COLUMNS('DREN. SARJETA'!C558:R558),0)</f>
        <v>#N/A</v>
      </c>
      <c r="F63" s="792" t="e">
        <f t="shared" si="0"/>
        <v>#N/A</v>
      </c>
      <c r="G63" s="143" t="e">
        <f ca="1">OFFSET('DREN. SARJETA'!$L$13,MATCH(C63,'DREN. SARJETA'!$C$13:$C$508,0),0)</f>
        <v>#N/A</v>
      </c>
      <c r="H63" s="140" t="e">
        <f ca="1">OFFSET('DREN. SARJETA'!$M$13,MATCH(C63,'DREN. SARJETA'!$C$13:$C$508,0),0)</f>
        <v>#N/A</v>
      </c>
      <c r="I63" s="151" t="e">
        <f ca="1">OFFSET('DREN. SARJETA'!$N$13,MATCH(C63,'DREN. SARJETA'!$C$13:$C$508,0),0)</f>
        <v>#N/A</v>
      </c>
      <c r="J63" s="793" t="e">
        <f t="shared" ca="1" si="1"/>
        <v>#N/A</v>
      </c>
    </row>
    <row r="64" spans="1:10" ht="17.45" customHeight="1" x14ac:dyDescent="0.25">
      <c r="A64" s="100"/>
      <c r="B64" s="784">
        <v>52</v>
      </c>
      <c r="C64" s="785" t="e">
        <f>VLOOKUP(B64,'DREN. SARJETA'!$A$12:$C$508,3,0)</f>
        <v>#N/A</v>
      </c>
      <c r="D64" s="786" t="e">
        <f>VLOOKUP(C64,'DREN. SARJETA'!$C$13:$T$508,COLUMNS('DREN. SARJETA'!C559:T559),0)</f>
        <v>#N/A</v>
      </c>
      <c r="E64" s="787" t="e">
        <f>VLOOKUP(C64,'DREN. SARJETA'!$C$13:$T$508,COLUMNS('DREN. SARJETA'!C559:R559),0)</f>
        <v>#N/A</v>
      </c>
      <c r="F64" s="788" t="e">
        <f t="shared" si="0"/>
        <v>#N/A</v>
      </c>
      <c r="G64" s="787" t="e">
        <f ca="1">OFFSET('DREN. SARJETA'!$L$13,MATCH(C64,'DREN. SARJETA'!$C$13:$C$508,0),0)</f>
        <v>#N/A</v>
      </c>
      <c r="H64" s="785" t="e">
        <f ca="1">OFFSET('DREN. SARJETA'!$M$13,MATCH(C64,'DREN. SARJETA'!$C$13:$C$508,0),0)</f>
        <v>#N/A</v>
      </c>
      <c r="I64" s="789" t="e">
        <f ca="1">OFFSET('DREN. SARJETA'!$N$13,MATCH(C64,'DREN. SARJETA'!$C$13:$C$508,0),0)</f>
        <v>#N/A</v>
      </c>
      <c r="J64" s="790" t="e">
        <f t="shared" ca="1" si="1"/>
        <v>#N/A</v>
      </c>
    </row>
    <row r="65" spans="1:10" ht="17.45" customHeight="1" x14ac:dyDescent="0.25">
      <c r="A65" s="146"/>
      <c r="B65" s="608">
        <v>53</v>
      </c>
      <c r="C65" s="140" t="e">
        <f>VLOOKUP(B65,'DREN. SARJETA'!$A$12:$C$508,3,0)</f>
        <v>#N/A</v>
      </c>
      <c r="D65" s="791" t="e">
        <f>VLOOKUP(C65,'DREN. SARJETA'!$C$13:$T$508,COLUMNS('DREN. SARJETA'!C560:T560),0)</f>
        <v>#N/A</v>
      </c>
      <c r="E65" s="143" t="e">
        <f>VLOOKUP(C65,'DREN. SARJETA'!$C$13:$T$508,COLUMNS('DREN. SARJETA'!C560:R560),0)</f>
        <v>#N/A</v>
      </c>
      <c r="F65" s="792" t="e">
        <f t="shared" si="0"/>
        <v>#N/A</v>
      </c>
      <c r="G65" s="143" t="e">
        <f ca="1">OFFSET('DREN. SARJETA'!$L$13,MATCH(C65,'DREN. SARJETA'!$C$13:$C$508,0),0)</f>
        <v>#N/A</v>
      </c>
      <c r="H65" s="140" t="e">
        <f ca="1">OFFSET('DREN. SARJETA'!$M$13,MATCH(C65,'DREN. SARJETA'!$C$13:$C$508,0),0)</f>
        <v>#N/A</v>
      </c>
      <c r="I65" s="151" t="e">
        <f ca="1">OFFSET('DREN. SARJETA'!$N$13,MATCH(C65,'DREN. SARJETA'!$C$13:$C$508,0),0)</f>
        <v>#N/A</v>
      </c>
      <c r="J65" s="793" t="e">
        <f t="shared" ca="1" si="1"/>
        <v>#N/A</v>
      </c>
    </row>
    <row r="66" spans="1:10" ht="17.45" customHeight="1" x14ac:dyDescent="0.25">
      <c r="A66" s="146"/>
      <c r="B66" s="784">
        <v>54</v>
      </c>
      <c r="C66" s="785" t="e">
        <f>VLOOKUP(B66,'DREN. SARJETA'!$A$12:$C$508,3,0)</f>
        <v>#N/A</v>
      </c>
      <c r="D66" s="786" t="e">
        <f>VLOOKUP(C66,'DREN. SARJETA'!$C$13:$T$508,COLUMNS('DREN. SARJETA'!C561:T561),0)</f>
        <v>#N/A</v>
      </c>
      <c r="E66" s="787" t="e">
        <f>VLOOKUP(C66,'DREN. SARJETA'!$C$13:$T$508,COLUMNS('DREN. SARJETA'!C561:R561),0)</f>
        <v>#N/A</v>
      </c>
      <c r="F66" s="788" t="e">
        <f t="shared" si="0"/>
        <v>#N/A</v>
      </c>
      <c r="G66" s="787" t="e">
        <f ca="1">OFFSET('DREN. SARJETA'!$L$13,MATCH(C66,'DREN. SARJETA'!$C$13:$C$508,0),0)</f>
        <v>#N/A</v>
      </c>
      <c r="H66" s="785" t="e">
        <f ca="1">OFFSET('DREN. SARJETA'!$M$13,MATCH(C66,'DREN. SARJETA'!$C$13:$C$508,0),0)</f>
        <v>#N/A</v>
      </c>
      <c r="I66" s="789" t="e">
        <f ca="1">OFFSET('DREN. SARJETA'!$N$13,MATCH(C66,'DREN. SARJETA'!$C$13:$C$508,0),0)</f>
        <v>#N/A</v>
      </c>
      <c r="J66" s="790" t="e">
        <f t="shared" ca="1" si="1"/>
        <v>#N/A</v>
      </c>
    </row>
    <row r="67" spans="1:10" ht="17.45" customHeight="1" x14ac:dyDescent="0.25">
      <c r="A67" s="146"/>
      <c r="B67" s="608">
        <v>55</v>
      </c>
      <c r="C67" s="140" t="e">
        <f>VLOOKUP(B67,'DREN. SARJETA'!$A$12:$C$508,3,0)</f>
        <v>#N/A</v>
      </c>
      <c r="D67" s="791" t="e">
        <f>VLOOKUP(C67,'DREN. SARJETA'!$C$13:$T$508,COLUMNS('DREN. SARJETA'!C562:T562),0)</f>
        <v>#N/A</v>
      </c>
      <c r="E67" s="143" t="e">
        <f>VLOOKUP(C67,'DREN. SARJETA'!$C$13:$T$508,COLUMNS('DREN. SARJETA'!C562:R562),0)</f>
        <v>#N/A</v>
      </c>
      <c r="F67" s="792" t="e">
        <f t="shared" si="0"/>
        <v>#N/A</v>
      </c>
      <c r="G67" s="143" t="e">
        <f ca="1">OFFSET('DREN. SARJETA'!$L$13,MATCH(C67,'DREN. SARJETA'!$C$13:$C$508,0),0)</f>
        <v>#N/A</v>
      </c>
      <c r="H67" s="140" t="e">
        <f ca="1">OFFSET('DREN. SARJETA'!$M$13,MATCH(C67,'DREN. SARJETA'!$C$13:$C$508,0),0)</f>
        <v>#N/A</v>
      </c>
      <c r="I67" s="151" t="e">
        <f ca="1">OFFSET('DREN. SARJETA'!$N$13,MATCH(C67,'DREN. SARJETA'!$C$13:$C$508,0),0)</f>
        <v>#N/A</v>
      </c>
      <c r="J67" s="793" t="e">
        <f t="shared" ca="1" si="1"/>
        <v>#N/A</v>
      </c>
    </row>
    <row r="68" spans="1:10" ht="17.45" customHeight="1" x14ac:dyDescent="0.25">
      <c r="A68" s="146"/>
      <c r="B68" s="784">
        <v>56</v>
      </c>
      <c r="C68" s="785" t="e">
        <f>VLOOKUP(B68,'DREN. SARJETA'!$A$12:$C$508,3,0)</f>
        <v>#N/A</v>
      </c>
      <c r="D68" s="786" t="e">
        <f>VLOOKUP(C68,'DREN. SARJETA'!$C$13:$T$508,COLUMNS('DREN. SARJETA'!C563:T563),0)</f>
        <v>#N/A</v>
      </c>
      <c r="E68" s="787" t="e">
        <f>VLOOKUP(C68,'DREN. SARJETA'!$C$13:$T$508,COLUMNS('DREN. SARJETA'!C563:R563),0)</f>
        <v>#N/A</v>
      </c>
      <c r="F68" s="788" t="e">
        <f t="shared" si="0"/>
        <v>#N/A</v>
      </c>
      <c r="G68" s="787" t="e">
        <f ca="1">OFFSET('DREN. SARJETA'!$L$13,MATCH(C68,'DREN. SARJETA'!$C$13:$C$508,0),0)</f>
        <v>#N/A</v>
      </c>
      <c r="H68" s="785" t="e">
        <f ca="1">OFFSET('DREN. SARJETA'!$M$13,MATCH(C68,'DREN. SARJETA'!$C$13:$C$508,0),0)</f>
        <v>#N/A</v>
      </c>
      <c r="I68" s="789" t="e">
        <f ca="1">OFFSET('DREN. SARJETA'!$N$13,MATCH(C68,'DREN. SARJETA'!$C$13:$C$508,0),0)</f>
        <v>#N/A</v>
      </c>
      <c r="J68" s="790" t="e">
        <f t="shared" ca="1" si="1"/>
        <v>#N/A</v>
      </c>
    </row>
    <row r="69" spans="1:10" ht="17.45" customHeight="1" x14ac:dyDescent="0.25">
      <c r="A69" s="156"/>
      <c r="B69" s="608">
        <v>57</v>
      </c>
      <c r="C69" s="140" t="e">
        <f>VLOOKUP(B69,'DREN. SARJETA'!$A$12:$C$508,3,0)</f>
        <v>#N/A</v>
      </c>
      <c r="D69" s="791" t="e">
        <f>VLOOKUP(C69,'DREN. SARJETA'!$C$13:$T$508,COLUMNS('DREN. SARJETA'!C564:T564),0)</f>
        <v>#N/A</v>
      </c>
      <c r="E69" s="143" t="e">
        <f>VLOOKUP(C69,'DREN. SARJETA'!$C$13:$T$508,COLUMNS('DREN. SARJETA'!C564:R564),0)</f>
        <v>#N/A</v>
      </c>
      <c r="F69" s="792" t="e">
        <f t="shared" si="0"/>
        <v>#N/A</v>
      </c>
      <c r="G69" s="143" t="e">
        <f ca="1">OFFSET('DREN. SARJETA'!$L$13,MATCH(C69,'DREN. SARJETA'!$C$13:$C$508,0),0)</f>
        <v>#N/A</v>
      </c>
      <c r="H69" s="140" t="e">
        <f ca="1">OFFSET('DREN. SARJETA'!$M$13,MATCH(C69,'DREN. SARJETA'!$C$13:$C$508,0),0)</f>
        <v>#N/A</v>
      </c>
      <c r="I69" s="151" t="e">
        <f ca="1">OFFSET('DREN. SARJETA'!$N$13,MATCH(C69,'DREN. SARJETA'!$C$13:$C$508,0),0)</f>
        <v>#N/A</v>
      </c>
      <c r="J69" s="793" t="e">
        <f t="shared" ca="1" si="1"/>
        <v>#N/A</v>
      </c>
    </row>
    <row r="70" spans="1:10" ht="17.45" customHeight="1" x14ac:dyDescent="0.25">
      <c r="B70" s="784">
        <v>58</v>
      </c>
      <c r="C70" s="785" t="e">
        <f>VLOOKUP(B70,'DREN. SARJETA'!$A$12:$C$508,3,0)</f>
        <v>#N/A</v>
      </c>
      <c r="D70" s="786" t="e">
        <f>VLOOKUP(C70,'DREN. SARJETA'!$C$13:$T$508,COLUMNS('DREN. SARJETA'!C565:T565),0)</f>
        <v>#N/A</v>
      </c>
      <c r="E70" s="787" t="e">
        <f>VLOOKUP(C70,'DREN. SARJETA'!$C$13:$T$508,COLUMNS('DREN. SARJETA'!C565:R565),0)</f>
        <v>#N/A</v>
      </c>
      <c r="F70" s="788" t="e">
        <f t="shared" si="0"/>
        <v>#N/A</v>
      </c>
      <c r="G70" s="787" t="e">
        <f ca="1">OFFSET('DREN. SARJETA'!$L$13,MATCH(C70,'DREN. SARJETA'!$C$13:$C$508,0),0)</f>
        <v>#N/A</v>
      </c>
      <c r="H70" s="785" t="e">
        <f ca="1">OFFSET('DREN. SARJETA'!$M$13,MATCH(C70,'DREN. SARJETA'!$C$13:$C$508,0),0)</f>
        <v>#N/A</v>
      </c>
      <c r="I70" s="789" t="e">
        <f ca="1">OFFSET('DREN. SARJETA'!$N$13,MATCH(C70,'DREN. SARJETA'!$C$13:$C$508,0),0)</f>
        <v>#N/A</v>
      </c>
      <c r="J70" s="790" t="e">
        <f t="shared" ca="1" si="1"/>
        <v>#N/A</v>
      </c>
    </row>
    <row r="71" spans="1:10" ht="17.45" customHeight="1" x14ac:dyDescent="0.25">
      <c r="A71" s="156"/>
      <c r="B71" s="608">
        <v>59</v>
      </c>
      <c r="C71" s="140" t="e">
        <f>VLOOKUP(B71,'DREN. SARJETA'!$A$12:$C$508,3,0)</f>
        <v>#N/A</v>
      </c>
      <c r="D71" s="791" t="e">
        <f>VLOOKUP(C71,'DREN. SARJETA'!$C$13:$T$508,COLUMNS('DREN. SARJETA'!C566:T566),0)</f>
        <v>#N/A</v>
      </c>
      <c r="E71" s="143" t="e">
        <f>VLOOKUP(C71,'DREN. SARJETA'!$C$13:$T$508,COLUMNS('DREN. SARJETA'!C566:R566),0)</f>
        <v>#N/A</v>
      </c>
      <c r="F71" s="792" t="e">
        <f t="shared" si="0"/>
        <v>#N/A</v>
      </c>
      <c r="G71" s="143" t="e">
        <f ca="1">OFFSET('DREN. SARJETA'!$L$13,MATCH(C71,'DREN. SARJETA'!$C$13:$C$508,0),0)</f>
        <v>#N/A</v>
      </c>
      <c r="H71" s="140" t="e">
        <f ca="1">OFFSET('DREN. SARJETA'!$M$13,MATCH(C71,'DREN. SARJETA'!$C$13:$C$508,0),0)</f>
        <v>#N/A</v>
      </c>
      <c r="I71" s="151" t="e">
        <f ca="1">OFFSET('DREN. SARJETA'!$N$13,MATCH(C71,'DREN. SARJETA'!$C$13:$C$508,0),0)</f>
        <v>#N/A</v>
      </c>
      <c r="J71" s="793" t="e">
        <f t="shared" ca="1" si="1"/>
        <v>#N/A</v>
      </c>
    </row>
    <row r="72" spans="1:10" ht="17.45" customHeight="1" x14ac:dyDescent="0.25">
      <c r="B72" s="784">
        <v>60</v>
      </c>
      <c r="C72" s="785" t="e">
        <f>VLOOKUP(B72,'DREN. SARJETA'!$A$12:$C$508,3,0)</f>
        <v>#N/A</v>
      </c>
      <c r="D72" s="786" t="e">
        <f>VLOOKUP(C72,'DREN. SARJETA'!$C$13:$T$508,COLUMNS('DREN. SARJETA'!C567:T567),0)</f>
        <v>#N/A</v>
      </c>
      <c r="E72" s="787" t="e">
        <f>VLOOKUP(C72,'DREN. SARJETA'!$C$13:$T$508,COLUMNS('DREN. SARJETA'!C567:R567),0)</f>
        <v>#N/A</v>
      </c>
      <c r="F72" s="788" t="e">
        <f t="shared" si="0"/>
        <v>#N/A</v>
      </c>
      <c r="G72" s="787" t="e">
        <f ca="1">OFFSET('DREN. SARJETA'!$L$13,MATCH(C72,'DREN. SARJETA'!$C$13:$C$508,0),0)</f>
        <v>#N/A</v>
      </c>
      <c r="H72" s="785" t="e">
        <f ca="1">OFFSET('DREN. SARJETA'!$M$13,MATCH(C72,'DREN. SARJETA'!$C$13:$C$508,0),0)</f>
        <v>#N/A</v>
      </c>
      <c r="I72" s="789" t="e">
        <f ca="1">OFFSET('DREN. SARJETA'!$N$13,MATCH(C72,'DREN. SARJETA'!$C$13:$C$508,0),0)</f>
        <v>#N/A</v>
      </c>
      <c r="J72" s="790" t="e">
        <f t="shared" ca="1" si="1"/>
        <v>#N/A</v>
      </c>
    </row>
    <row r="73" spans="1:10" ht="17.45" customHeight="1" x14ac:dyDescent="0.25">
      <c r="B73" s="608">
        <v>61</v>
      </c>
      <c r="C73" s="140" t="e">
        <f>VLOOKUP(B73,'DREN. SARJETA'!$A$12:$C$508,3,0)</f>
        <v>#N/A</v>
      </c>
      <c r="D73" s="791" t="e">
        <f>VLOOKUP(C73,'DREN. SARJETA'!$C$13:$T$508,COLUMNS('DREN. SARJETA'!C568:T568),0)</f>
        <v>#N/A</v>
      </c>
      <c r="E73" s="143" t="e">
        <f>VLOOKUP(C73,'DREN. SARJETA'!$C$13:$T$508,COLUMNS('DREN. SARJETA'!C568:R568),0)</f>
        <v>#N/A</v>
      </c>
      <c r="F73" s="792" t="e">
        <f t="shared" si="0"/>
        <v>#N/A</v>
      </c>
      <c r="G73" s="143" t="e">
        <f ca="1">OFFSET('DREN. SARJETA'!$L$13,MATCH(C73,'DREN. SARJETA'!$C$13:$C$508,0),0)</f>
        <v>#N/A</v>
      </c>
      <c r="H73" s="140" t="e">
        <f ca="1">OFFSET('DREN. SARJETA'!$M$13,MATCH(C73,'DREN. SARJETA'!$C$13:$C$508,0),0)</f>
        <v>#N/A</v>
      </c>
      <c r="I73" s="151" t="e">
        <f ca="1">OFFSET('DREN. SARJETA'!$N$13,MATCH(C73,'DREN. SARJETA'!$C$13:$C$508,0),0)</f>
        <v>#N/A</v>
      </c>
      <c r="J73" s="793" t="e">
        <f t="shared" ca="1" si="1"/>
        <v>#N/A</v>
      </c>
    </row>
    <row r="74" spans="1:10" ht="17.45" customHeight="1" x14ac:dyDescent="0.25">
      <c r="A74" s="146"/>
      <c r="B74" s="784">
        <v>62</v>
      </c>
      <c r="C74" s="785" t="e">
        <f>VLOOKUP(B74,'DREN. SARJETA'!$A$12:$C$508,3,0)</f>
        <v>#N/A</v>
      </c>
      <c r="D74" s="786" t="e">
        <f>VLOOKUP(C74,'DREN. SARJETA'!$C$13:$T$508,COLUMNS('DREN. SARJETA'!C569:T569),0)</f>
        <v>#N/A</v>
      </c>
      <c r="E74" s="787" t="e">
        <f>VLOOKUP(C74,'DREN. SARJETA'!$C$13:$T$508,COLUMNS('DREN. SARJETA'!C569:R569),0)</f>
        <v>#N/A</v>
      </c>
      <c r="F74" s="788" t="e">
        <f t="shared" si="0"/>
        <v>#N/A</v>
      </c>
      <c r="G74" s="787" t="e">
        <f ca="1">OFFSET('DREN. SARJETA'!$L$13,MATCH(C74,'DREN. SARJETA'!$C$13:$C$508,0),0)</f>
        <v>#N/A</v>
      </c>
      <c r="H74" s="785" t="e">
        <f ca="1">OFFSET('DREN. SARJETA'!$M$13,MATCH(C74,'DREN. SARJETA'!$C$13:$C$508,0),0)</f>
        <v>#N/A</v>
      </c>
      <c r="I74" s="789" t="e">
        <f ca="1">OFFSET('DREN. SARJETA'!$N$13,MATCH(C74,'DREN. SARJETA'!$C$13:$C$508,0),0)</f>
        <v>#N/A</v>
      </c>
      <c r="J74" s="790" t="e">
        <f t="shared" ca="1" si="1"/>
        <v>#N/A</v>
      </c>
    </row>
    <row r="75" spans="1:10" ht="17.45" customHeight="1" x14ac:dyDescent="0.25">
      <c r="B75" s="608">
        <v>63</v>
      </c>
      <c r="C75" s="140" t="e">
        <f>VLOOKUP(B75,'DREN. SARJETA'!$A$12:$C$508,3,0)</f>
        <v>#N/A</v>
      </c>
      <c r="D75" s="791" t="e">
        <f>VLOOKUP(C75,'DREN. SARJETA'!$C$13:$T$508,COLUMNS('DREN. SARJETA'!C570:T570),0)</f>
        <v>#N/A</v>
      </c>
      <c r="E75" s="143" t="e">
        <f>VLOOKUP(C75,'DREN. SARJETA'!$C$13:$T$508,COLUMNS('DREN. SARJETA'!C570:R570),0)</f>
        <v>#N/A</v>
      </c>
      <c r="F75" s="792" t="e">
        <f t="shared" si="0"/>
        <v>#N/A</v>
      </c>
      <c r="G75" s="143" t="e">
        <f ca="1">OFFSET('DREN. SARJETA'!$L$13,MATCH(C75,'DREN. SARJETA'!$C$13:$C$508,0),0)</f>
        <v>#N/A</v>
      </c>
      <c r="H75" s="140" t="e">
        <f ca="1">OFFSET('DREN. SARJETA'!$M$13,MATCH(C75,'DREN. SARJETA'!$C$13:$C$508,0),0)</f>
        <v>#N/A</v>
      </c>
      <c r="I75" s="151" t="e">
        <f ca="1">OFFSET('DREN. SARJETA'!$N$13,MATCH(C75,'DREN. SARJETA'!$C$13:$C$508,0),0)</f>
        <v>#N/A</v>
      </c>
      <c r="J75" s="793" t="e">
        <f t="shared" ca="1" si="1"/>
        <v>#N/A</v>
      </c>
    </row>
    <row r="76" spans="1:10" ht="17.45" customHeight="1" x14ac:dyDescent="0.25">
      <c r="A76" s="100"/>
      <c r="B76" s="784">
        <v>64</v>
      </c>
      <c r="C76" s="785" t="e">
        <f>VLOOKUP(B76,'DREN. SARJETA'!$A$12:$C$508,3,0)</f>
        <v>#N/A</v>
      </c>
      <c r="D76" s="786" t="e">
        <f>VLOOKUP(C76,'DREN. SARJETA'!$C$13:$T$508,COLUMNS('DREN. SARJETA'!C571:T571),0)</f>
        <v>#N/A</v>
      </c>
      <c r="E76" s="787" t="e">
        <f>VLOOKUP(C76,'DREN. SARJETA'!$C$13:$T$508,COLUMNS('DREN. SARJETA'!C571:R571),0)</f>
        <v>#N/A</v>
      </c>
      <c r="F76" s="788" t="e">
        <f t="shared" si="0"/>
        <v>#N/A</v>
      </c>
      <c r="G76" s="787" t="e">
        <f ca="1">OFFSET('DREN. SARJETA'!$L$13,MATCH(C76,'DREN. SARJETA'!$C$13:$C$508,0),0)</f>
        <v>#N/A</v>
      </c>
      <c r="H76" s="785" t="e">
        <f ca="1">OFFSET('DREN. SARJETA'!$M$13,MATCH(C76,'DREN. SARJETA'!$C$13:$C$508,0),0)</f>
        <v>#N/A</v>
      </c>
      <c r="I76" s="789" t="e">
        <f ca="1">OFFSET('DREN. SARJETA'!$N$13,MATCH(C76,'DREN. SARJETA'!$C$13:$C$508,0),0)</f>
        <v>#N/A</v>
      </c>
      <c r="J76" s="790" t="e">
        <f t="shared" ca="1" si="1"/>
        <v>#N/A</v>
      </c>
    </row>
    <row r="77" spans="1:10" ht="17.45" customHeight="1" x14ac:dyDescent="0.25">
      <c r="A77" s="100"/>
      <c r="B77" s="608">
        <v>65</v>
      </c>
      <c r="C77" s="140" t="e">
        <f>VLOOKUP(B77,'DREN. SARJETA'!$A$12:$C$508,3,0)</f>
        <v>#N/A</v>
      </c>
      <c r="D77" s="791" t="e">
        <f>VLOOKUP(C77,'DREN. SARJETA'!$C$13:$T$508,COLUMNS('DREN. SARJETA'!C572:T572),0)</f>
        <v>#N/A</v>
      </c>
      <c r="E77" s="143" t="e">
        <f>VLOOKUP(C77,'DREN. SARJETA'!$C$13:$T$508,COLUMNS('DREN. SARJETA'!C572:R572),0)</f>
        <v>#N/A</v>
      </c>
      <c r="F77" s="792" t="e">
        <f t="shared" si="0"/>
        <v>#N/A</v>
      </c>
      <c r="G77" s="143" t="e">
        <f ca="1">OFFSET('DREN. SARJETA'!$L$13,MATCH(C77,'DREN. SARJETA'!$C$13:$C$508,0),0)</f>
        <v>#N/A</v>
      </c>
      <c r="H77" s="140" t="e">
        <f ca="1">OFFSET('DREN. SARJETA'!$M$13,MATCH(C77,'DREN. SARJETA'!$C$13:$C$508,0),0)</f>
        <v>#N/A</v>
      </c>
      <c r="I77" s="151" t="e">
        <f ca="1">OFFSET('DREN. SARJETA'!$N$13,MATCH(C77,'DREN. SARJETA'!$C$13:$C$508,0),0)</f>
        <v>#N/A</v>
      </c>
      <c r="J77" s="793" t="e">
        <f t="shared" ca="1" si="1"/>
        <v>#N/A</v>
      </c>
    </row>
    <row r="78" spans="1:10" ht="17.45" customHeight="1" x14ac:dyDescent="0.25">
      <c r="A78" s="100"/>
      <c r="B78" s="784">
        <v>66</v>
      </c>
      <c r="C78" s="785" t="e">
        <f>VLOOKUP(B78,'DREN. SARJETA'!$A$12:$C$508,3,0)</f>
        <v>#N/A</v>
      </c>
      <c r="D78" s="786" t="e">
        <f>VLOOKUP(C78,'DREN. SARJETA'!$C$13:$T$508,COLUMNS('DREN. SARJETA'!C573:T573),0)</f>
        <v>#N/A</v>
      </c>
      <c r="E78" s="787" t="e">
        <f>VLOOKUP(C78,'DREN. SARJETA'!$C$13:$T$508,COLUMNS('DREN. SARJETA'!C573:R573),0)</f>
        <v>#N/A</v>
      </c>
      <c r="F78" s="788" t="e">
        <f t="shared" ref="F78:F118" si="2">D78/E78</f>
        <v>#N/A</v>
      </c>
      <c r="G78" s="787" t="e">
        <f ca="1">OFFSET('DREN. SARJETA'!$L$13,MATCH(C78,'DREN. SARJETA'!$C$13:$C$508,0),0)</f>
        <v>#N/A</v>
      </c>
      <c r="H78" s="785" t="e">
        <f ca="1">OFFSET('DREN. SARJETA'!$M$13,MATCH(C78,'DREN. SARJETA'!$C$13:$C$508,0),0)</f>
        <v>#N/A</v>
      </c>
      <c r="I78" s="789" t="e">
        <f ca="1">OFFSET('DREN. SARJETA'!$N$13,MATCH(C78,'DREN. SARJETA'!$C$13:$C$508,0),0)</f>
        <v>#N/A</v>
      </c>
      <c r="J78" s="790" t="e">
        <f t="shared" ref="J78:J118" ca="1" si="3">G78/(H78*I78)</f>
        <v>#N/A</v>
      </c>
    </row>
    <row r="79" spans="1:10" ht="17.45" customHeight="1" x14ac:dyDescent="0.25">
      <c r="A79" s="100"/>
      <c r="B79" s="608">
        <v>67</v>
      </c>
      <c r="C79" s="140" t="e">
        <f>VLOOKUP(B79,'DREN. SARJETA'!$A$12:$C$508,3,0)</f>
        <v>#N/A</v>
      </c>
      <c r="D79" s="791" t="e">
        <f>VLOOKUP(C79,'DREN. SARJETA'!$C$13:$T$508,COLUMNS('DREN. SARJETA'!C574:T574),0)</f>
        <v>#N/A</v>
      </c>
      <c r="E79" s="143" t="e">
        <f>VLOOKUP(C79,'DREN. SARJETA'!$C$13:$T$508,COLUMNS('DREN. SARJETA'!C574:R574),0)</f>
        <v>#N/A</v>
      </c>
      <c r="F79" s="792" t="e">
        <f t="shared" si="2"/>
        <v>#N/A</v>
      </c>
      <c r="G79" s="143" t="e">
        <f ca="1">OFFSET('DREN. SARJETA'!$L$13,MATCH(C79,'DREN. SARJETA'!$C$13:$C$508,0),0)</f>
        <v>#N/A</v>
      </c>
      <c r="H79" s="140" t="e">
        <f ca="1">OFFSET('DREN. SARJETA'!$M$13,MATCH(C79,'DREN. SARJETA'!$C$13:$C$508,0),0)</f>
        <v>#N/A</v>
      </c>
      <c r="I79" s="151" t="e">
        <f ca="1">OFFSET('DREN. SARJETA'!$N$13,MATCH(C79,'DREN. SARJETA'!$C$13:$C$508,0),0)</f>
        <v>#N/A</v>
      </c>
      <c r="J79" s="793" t="e">
        <f t="shared" ca="1" si="3"/>
        <v>#N/A</v>
      </c>
    </row>
    <row r="80" spans="1:10" ht="17.45" customHeight="1" x14ac:dyDescent="0.25">
      <c r="A80" s="100"/>
      <c r="B80" s="784">
        <v>68</v>
      </c>
      <c r="C80" s="785" t="e">
        <f>VLOOKUP(B80,'DREN. SARJETA'!$A$12:$C$508,3,0)</f>
        <v>#N/A</v>
      </c>
      <c r="D80" s="786" t="e">
        <f>VLOOKUP(C80,'DREN. SARJETA'!$C$13:$T$508,COLUMNS('DREN. SARJETA'!C575:T575),0)</f>
        <v>#N/A</v>
      </c>
      <c r="E80" s="787" t="e">
        <f>VLOOKUP(C80,'DREN. SARJETA'!$C$13:$T$508,COLUMNS('DREN. SARJETA'!C575:R575),0)</f>
        <v>#N/A</v>
      </c>
      <c r="F80" s="788" t="e">
        <f t="shared" si="2"/>
        <v>#N/A</v>
      </c>
      <c r="G80" s="787" t="e">
        <f ca="1">OFFSET('DREN. SARJETA'!$L$13,MATCH(C80,'DREN. SARJETA'!$C$13:$C$508,0),0)</f>
        <v>#N/A</v>
      </c>
      <c r="H80" s="785" t="e">
        <f ca="1">OFFSET('DREN. SARJETA'!$M$13,MATCH(C80,'DREN. SARJETA'!$C$13:$C$508,0),0)</f>
        <v>#N/A</v>
      </c>
      <c r="I80" s="789" t="e">
        <f ca="1">OFFSET('DREN. SARJETA'!$N$13,MATCH(C80,'DREN. SARJETA'!$C$13:$C$508,0),0)</f>
        <v>#N/A</v>
      </c>
      <c r="J80" s="790" t="e">
        <f t="shared" ca="1" si="3"/>
        <v>#N/A</v>
      </c>
    </row>
    <row r="81" spans="1:10" ht="17.45" customHeight="1" x14ac:dyDescent="0.25">
      <c r="A81" s="100"/>
      <c r="B81" s="608">
        <v>69</v>
      </c>
      <c r="C81" s="140" t="e">
        <f>VLOOKUP(B81,'DREN. SARJETA'!$A$12:$C$508,3,0)</f>
        <v>#N/A</v>
      </c>
      <c r="D81" s="791" t="e">
        <f>VLOOKUP(C81,'DREN. SARJETA'!$C$13:$T$508,COLUMNS('DREN. SARJETA'!C576:T576),0)</f>
        <v>#N/A</v>
      </c>
      <c r="E81" s="143" t="e">
        <f>VLOOKUP(C81,'DREN. SARJETA'!$C$13:$T$508,COLUMNS('DREN. SARJETA'!C576:R576),0)</f>
        <v>#N/A</v>
      </c>
      <c r="F81" s="792" t="e">
        <f t="shared" si="2"/>
        <v>#N/A</v>
      </c>
      <c r="G81" s="143" t="e">
        <f ca="1">OFFSET('DREN. SARJETA'!$L$13,MATCH(C81,'DREN. SARJETA'!$C$13:$C$508,0),0)</f>
        <v>#N/A</v>
      </c>
      <c r="H81" s="140" t="e">
        <f ca="1">OFFSET('DREN. SARJETA'!$M$13,MATCH(C81,'DREN. SARJETA'!$C$13:$C$508,0),0)</f>
        <v>#N/A</v>
      </c>
      <c r="I81" s="151" t="e">
        <f ca="1">OFFSET('DREN. SARJETA'!$N$13,MATCH(C81,'DREN. SARJETA'!$C$13:$C$508,0),0)</f>
        <v>#N/A</v>
      </c>
      <c r="J81" s="793" t="e">
        <f t="shared" ca="1" si="3"/>
        <v>#N/A</v>
      </c>
    </row>
    <row r="82" spans="1:10" ht="17.45" customHeight="1" x14ac:dyDescent="0.25">
      <c r="A82" s="100"/>
      <c r="B82" s="784">
        <v>70</v>
      </c>
      <c r="C82" s="785" t="e">
        <f>VLOOKUP(B82,'DREN. SARJETA'!$A$12:$C$508,3,0)</f>
        <v>#N/A</v>
      </c>
      <c r="D82" s="786" t="e">
        <f>VLOOKUP(C82,'DREN. SARJETA'!$C$13:$T$508,COLUMNS('DREN. SARJETA'!C577:T577),0)</f>
        <v>#N/A</v>
      </c>
      <c r="E82" s="787" t="e">
        <f>VLOOKUP(C82,'DREN. SARJETA'!$C$13:$T$508,COLUMNS('DREN. SARJETA'!C577:R577),0)</f>
        <v>#N/A</v>
      </c>
      <c r="F82" s="788" t="e">
        <f t="shared" si="2"/>
        <v>#N/A</v>
      </c>
      <c r="G82" s="787" t="e">
        <f ca="1">OFFSET('DREN. SARJETA'!$L$13,MATCH(C82,'DREN. SARJETA'!$C$13:$C$508,0),0)</f>
        <v>#N/A</v>
      </c>
      <c r="H82" s="785" t="e">
        <f ca="1">OFFSET('DREN. SARJETA'!$M$13,MATCH(C82,'DREN. SARJETA'!$C$13:$C$508,0),0)</f>
        <v>#N/A</v>
      </c>
      <c r="I82" s="789" t="e">
        <f ca="1">OFFSET('DREN. SARJETA'!$N$13,MATCH(C82,'DREN. SARJETA'!$C$13:$C$508,0),0)</f>
        <v>#N/A</v>
      </c>
      <c r="J82" s="790" t="e">
        <f t="shared" ca="1" si="3"/>
        <v>#N/A</v>
      </c>
    </row>
    <row r="83" spans="1:10" ht="17.45" customHeight="1" x14ac:dyDescent="0.25">
      <c r="A83" s="100"/>
      <c r="B83" s="608">
        <v>71</v>
      </c>
      <c r="C83" s="140" t="e">
        <f>VLOOKUP(B83,'DREN. SARJETA'!$A$12:$C$508,3,0)</f>
        <v>#N/A</v>
      </c>
      <c r="D83" s="791" t="e">
        <f>VLOOKUP(C83,'DREN. SARJETA'!$C$13:$T$508,COLUMNS('DREN. SARJETA'!C578:T578),0)</f>
        <v>#N/A</v>
      </c>
      <c r="E83" s="143" t="e">
        <f>VLOOKUP(C83,'DREN. SARJETA'!$C$13:$T$508,COLUMNS('DREN. SARJETA'!C578:R578),0)</f>
        <v>#N/A</v>
      </c>
      <c r="F83" s="792" t="e">
        <f t="shared" si="2"/>
        <v>#N/A</v>
      </c>
      <c r="G83" s="143" t="e">
        <f ca="1">OFFSET('DREN. SARJETA'!$L$13,MATCH(C83,'DREN. SARJETA'!$C$13:$C$508,0),0)</f>
        <v>#N/A</v>
      </c>
      <c r="H83" s="140" t="e">
        <f ca="1">OFFSET('DREN. SARJETA'!$M$13,MATCH(C83,'DREN. SARJETA'!$C$13:$C$508,0),0)</f>
        <v>#N/A</v>
      </c>
      <c r="I83" s="151" t="e">
        <f ca="1">OFFSET('DREN. SARJETA'!$N$13,MATCH(C83,'DREN. SARJETA'!$C$13:$C$508,0),0)</f>
        <v>#N/A</v>
      </c>
      <c r="J83" s="793" t="e">
        <f t="shared" ca="1" si="3"/>
        <v>#N/A</v>
      </c>
    </row>
    <row r="84" spans="1:10" ht="17.45" customHeight="1" x14ac:dyDescent="0.25">
      <c r="A84" s="100"/>
      <c r="B84" s="784">
        <v>72</v>
      </c>
      <c r="C84" s="785" t="e">
        <f>VLOOKUP(B84,'DREN. SARJETA'!$A$12:$C$508,3,0)</f>
        <v>#N/A</v>
      </c>
      <c r="D84" s="786" t="e">
        <f>VLOOKUP(C84,'DREN. SARJETA'!$C$13:$T$508,COLUMNS('DREN. SARJETA'!C579:T579),0)</f>
        <v>#N/A</v>
      </c>
      <c r="E84" s="787" t="e">
        <f>VLOOKUP(C84,'DREN. SARJETA'!$C$13:$T$508,COLUMNS('DREN. SARJETA'!C579:R579),0)</f>
        <v>#N/A</v>
      </c>
      <c r="F84" s="788" t="e">
        <f t="shared" si="2"/>
        <v>#N/A</v>
      </c>
      <c r="G84" s="787" t="e">
        <f ca="1">OFFSET('DREN. SARJETA'!$L$13,MATCH(C84,'DREN. SARJETA'!$C$13:$C$508,0),0)</f>
        <v>#N/A</v>
      </c>
      <c r="H84" s="785" t="e">
        <f ca="1">OFFSET('DREN. SARJETA'!$M$13,MATCH(C84,'DREN. SARJETA'!$C$13:$C$508,0),0)</f>
        <v>#N/A</v>
      </c>
      <c r="I84" s="789" t="e">
        <f ca="1">OFFSET('DREN. SARJETA'!$N$13,MATCH(C84,'DREN. SARJETA'!$C$13:$C$508,0),0)</f>
        <v>#N/A</v>
      </c>
      <c r="J84" s="790" t="e">
        <f t="shared" ca="1" si="3"/>
        <v>#N/A</v>
      </c>
    </row>
    <row r="85" spans="1:10" ht="17.45" customHeight="1" x14ac:dyDescent="0.25">
      <c r="A85" s="100"/>
      <c r="B85" s="608">
        <v>73</v>
      </c>
      <c r="C85" s="140" t="e">
        <f>VLOOKUP(B85,'DREN. SARJETA'!$A$12:$C$508,3,0)</f>
        <v>#N/A</v>
      </c>
      <c r="D85" s="791" t="e">
        <f>VLOOKUP(C85,'DREN. SARJETA'!$C$13:$T$508,COLUMNS('DREN. SARJETA'!C580:T580),0)</f>
        <v>#N/A</v>
      </c>
      <c r="E85" s="143" t="e">
        <f>VLOOKUP(C85,'DREN. SARJETA'!$C$13:$T$508,COLUMNS('DREN. SARJETA'!C580:R580),0)</f>
        <v>#N/A</v>
      </c>
      <c r="F85" s="792" t="e">
        <f t="shared" si="2"/>
        <v>#N/A</v>
      </c>
      <c r="G85" s="143" t="e">
        <f ca="1">OFFSET('DREN. SARJETA'!$L$13,MATCH(C85,'DREN. SARJETA'!$C$13:$C$508,0),0)</f>
        <v>#N/A</v>
      </c>
      <c r="H85" s="140" t="e">
        <f ca="1">OFFSET('DREN. SARJETA'!$M$13,MATCH(C85,'DREN. SARJETA'!$C$13:$C$508,0),0)</f>
        <v>#N/A</v>
      </c>
      <c r="I85" s="151" t="e">
        <f ca="1">OFFSET('DREN. SARJETA'!$N$13,MATCH(C85,'DREN. SARJETA'!$C$13:$C$508,0),0)</f>
        <v>#N/A</v>
      </c>
      <c r="J85" s="793" t="e">
        <f t="shared" ca="1" si="3"/>
        <v>#N/A</v>
      </c>
    </row>
    <row r="86" spans="1:10" ht="17.45" customHeight="1" x14ac:dyDescent="0.25">
      <c r="A86" s="131"/>
      <c r="B86" s="784">
        <v>74</v>
      </c>
      <c r="C86" s="785" t="e">
        <f>VLOOKUP(B86,'DREN. SARJETA'!$A$12:$C$508,3,0)</f>
        <v>#N/A</v>
      </c>
      <c r="D86" s="786" t="e">
        <f>VLOOKUP(C86,'DREN. SARJETA'!$C$13:$T$508,COLUMNS('DREN. SARJETA'!C581:T581),0)</f>
        <v>#N/A</v>
      </c>
      <c r="E86" s="787" t="e">
        <f>VLOOKUP(C86,'DREN. SARJETA'!$C$13:$T$508,COLUMNS('DREN. SARJETA'!C581:R581),0)</f>
        <v>#N/A</v>
      </c>
      <c r="F86" s="788" t="e">
        <f t="shared" si="2"/>
        <v>#N/A</v>
      </c>
      <c r="G86" s="787" t="e">
        <f ca="1">OFFSET('DREN. SARJETA'!$L$13,MATCH(C86,'DREN. SARJETA'!$C$13:$C$508,0),0)</f>
        <v>#N/A</v>
      </c>
      <c r="H86" s="785" t="e">
        <f ca="1">OFFSET('DREN. SARJETA'!$M$13,MATCH(C86,'DREN. SARJETA'!$C$13:$C$508,0),0)</f>
        <v>#N/A</v>
      </c>
      <c r="I86" s="789" t="e">
        <f ca="1">OFFSET('DREN. SARJETA'!$N$13,MATCH(C86,'DREN. SARJETA'!$C$13:$C$508,0),0)</f>
        <v>#N/A</v>
      </c>
      <c r="J86" s="790" t="e">
        <f t="shared" ca="1" si="3"/>
        <v>#N/A</v>
      </c>
    </row>
    <row r="87" spans="1:10" ht="17.45" customHeight="1" x14ac:dyDescent="0.25">
      <c r="A87" s="131"/>
      <c r="B87" s="608">
        <v>75</v>
      </c>
      <c r="C87" s="140" t="e">
        <f>VLOOKUP(B87,'DREN. SARJETA'!$A$12:$C$508,3,0)</f>
        <v>#N/A</v>
      </c>
      <c r="D87" s="791" t="e">
        <f>VLOOKUP(C87,'DREN. SARJETA'!$C$13:$T$508,COLUMNS('DREN. SARJETA'!C582:T582),0)</f>
        <v>#N/A</v>
      </c>
      <c r="E87" s="143" t="e">
        <f>VLOOKUP(C87,'DREN. SARJETA'!$C$13:$T$508,COLUMNS('DREN. SARJETA'!C582:R582),0)</f>
        <v>#N/A</v>
      </c>
      <c r="F87" s="792" t="e">
        <f t="shared" si="2"/>
        <v>#N/A</v>
      </c>
      <c r="G87" s="143" t="e">
        <f ca="1">OFFSET('DREN. SARJETA'!$L$13,MATCH(C87,'DREN. SARJETA'!$C$13:$C$508,0),0)</f>
        <v>#N/A</v>
      </c>
      <c r="H87" s="140" t="e">
        <f ca="1">OFFSET('DREN. SARJETA'!$M$13,MATCH(C87,'DREN. SARJETA'!$C$13:$C$508,0),0)</f>
        <v>#N/A</v>
      </c>
      <c r="I87" s="151" t="e">
        <f ca="1">OFFSET('DREN. SARJETA'!$N$13,MATCH(C87,'DREN. SARJETA'!$C$13:$C$508,0),0)</f>
        <v>#N/A</v>
      </c>
      <c r="J87" s="793" t="e">
        <f t="shared" ca="1" si="3"/>
        <v>#N/A</v>
      </c>
    </row>
    <row r="88" spans="1:10" ht="17.45" customHeight="1" x14ac:dyDescent="0.25">
      <c r="A88" s="131"/>
      <c r="B88" s="784">
        <v>76</v>
      </c>
      <c r="C88" s="785" t="e">
        <f>VLOOKUP(B88,'DREN. SARJETA'!$A$12:$C$508,3,0)</f>
        <v>#N/A</v>
      </c>
      <c r="D88" s="786" t="e">
        <f>VLOOKUP(C88,'DREN. SARJETA'!$C$13:$T$508,COLUMNS('DREN. SARJETA'!C583:T583),0)</f>
        <v>#N/A</v>
      </c>
      <c r="E88" s="787" t="e">
        <f>VLOOKUP(C88,'DREN. SARJETA'!$C$13:$T$508,COLUMNS('DREN. SARJETA'!C583:R583),0)</f>
        <v>#N/A</v>
      </c>
      <c r="F88" s="788" t="e">
        <f t="shared" si="2"/>
        <v>#N/A</v>
      </c>
      <c r="G88" s="787" t="e">
        <f ca="1">OFFSET('DREN. SARJETA'!$L$13,MATCH(C88,'DREN. SARJETA'!$C$13:$C$508,0),0)</f>
        <v>#N/A</v>
      </c>
      <c r="H88" s="785" t="e">
        <f ca="1">OFFSET('DREN. SARJETA'!$M$13,MATCH(C88,'DREN. SARJETA'!$C$13:$C$508,0),0)</f>
        <v>#N/A</v>
      </c>
      <c r="I88" s="789" t="e">
        <f ca="1">OFFSET('DREN. SARJETA'!$N$13,MATCH(C88,'DREN. SARJETA'!$C$13:$C$508,0),0)</f>
        <v>#N/A</v>
      </c>
      <c r="J88" s="790" t="e">
        <f t="shared" ca="1" si="3"/>
        <v>#N/A</v>
      </c>
    </row>
    <row r="89" spans="1:10" ht="17.45" customHeight="1" x14ac:dyDescent="0.25">
      <c r="A89" s="131"/>
      <c r="B89" s="608">
        <v>77</v>
      </c>
      <c r="C89" s="140" t="e">
        <f>VLOOKUP(B89,'DREN. SARJETA'!$A$12:$C$508,3,0)</f>
        <v>#N/A</v>
      </c>
      <c r="D89" s="791" t="e">
        <f>VLOOKUP(C89,'DREN. SARJETA'!$C$13:$T$508,COLUMNS('DREN. SARJETA'!C584:T584),0)</f>
        <v>#N/A</v>
      </c>
      <c r="E89" s="143" t="e">
        <f>VLOOKUP(C89,'DREN. SARJETA'!$C$13:$T$508,COLUMNS('DREN. SARJETA'!C584:R584),0)</f>
        <v>#N/A</v>
      </c>
      <c r="F89" s="792" t="e">
        <f t="shared" si="2"/>
        <v>#N/A</v>
      </c>
      <c r="G89" s="143" t="e">
        <f ca="1">OFFSET('DREN. SARJETA'!$L$13,MATCH(C89,'DREN. SARJETA'!$C$13:$C$508,0),0)</f>
        <v>#N/A</v>
      </c>
      <c r="H89" s="140" t="e">
        <f ca="1">OFFSET('DREN. SARJETA'!$M$13,MATCH(C89,'DREN. SARJETA'!$C$13:$C$508,0),0)</f>
        <v>#N/A</v>
      </c>
      <c r="I89" s="151" t="e">
        <f ca="1">OFFSET('DREN. SARJETA'!$N$13,MATCH(C89,'DREN. SARJETA'!$C$13:$C$508,0),0)</f>
        <v>#N/A</v>
      </c>
      <c r="J89" s="793" t="e">
        <f t="shared" ca="1" si="3"/>
        <v>#N/A</v>
      </c>
    </row>
    <row r="90" spans="1:10" ht="17.45" customHeight="1" x14ac:dyDescent="0.25">
      <c r="A90" s="131"/>
      <c r="B90" s="784">
        <v>78</v>
      </c>
      <c r="C90" s="785" t="e">
        <f>VLOOKUP(B90,'DREN. SARJETA'!$A$12:$C$508,3,0)</f>
        <v>#N/A</v>
      </c>
      <c r="D90" s="786" t="e">
        <f>VLOOKUP(C90,'DREN. SARJETA'!$C$13:$T$508,COLUMNS('DREN. SARJETA'!C585:T585),0)</f>
        <v>#N/A</v>
      </c>
      <c r="E90" s="787" t="e">
        <f>VLOOKUP(C90,'DREN. SARJETA'!$C$13:$T$508,COLUMNS('DREN. SARJETA'!C585:R585),0)</f>
        <v>#N/A</v>
      </c>
      <c r="F90" s="788" t="e">
        <f t="shared" si="2"/>
        <v>#N/A</v>
      </c>
      <c r="G90" s="787" t="e">
        <f ca="1">OFFSET('DREN. SARJETA'!$L$13,MATCH(C90,'DREN. SARJETA'!$C$13:$C$508,0),0)</f>
        <v>#N/A</v>
      </c>
      <c r="H90" s="785" t="e">
        <f ca="1">OFFSET('DREN. SARJETA'!$M$13,MATCH(C90,'DREN. SARJETA'!$C$13:$C$508,0),0)</f>
        <v>#N/A</v>
      </c>
      <c r="I90" s="789" t="e">
        <f ca="1">OFFSET('DREN. SARJETA'!$N$13,MATCH(C90,'DREN. SARJETA'!$C$13:$C$508,0),0)</f>
        <v>#N/A</v>
      </c>
      <c r="J90" s="790" t="e">
        <f t="shared" ca="1" si="3"/>
        <v>#N/A</v>
      </c>
    </row>
    <row r="91" spans="1:10" ht="17.45" customHeight="1" x14ac:dyDescent="0.25">
      <c r="A91" s="131"/>
      <c r="B91" s="608">
        <v>79</v>
      </c>
      <c r="C91" s="140" t="e">
        <f>VLOOKUP(B91,'DREN. SARJETA'!$A$12:$C$508,3,0)</f>
        <v>#N/A</v>
      </c>
      <c r="D91" s="791" t="e">
        <f>VLOOKUP(C91,'DREN. SARJETA'!$C$13:$T$508,COLUMNS('DREN. SARJETA'!C586:T586),0)</f>
        <v>#N/A</v>
      </c>
      <c r="E91" s="143" t="e">
        <f>VLOOKUP(C91,'DREN. SARJETA'!$C$13:$T$508,COLUMNS('DREN. SARJETA'!C586:R586),0)</f>
        <v>#N/A</v>
      </c>
      <c r="F91" s="792" t="e">
        <f t="shared" si="2"/>
        <v>#N/A</v>
      </c>
      <c r="G91" s="143" t="e">
        <f ca="1">OFFSET('DREN. SARJETA'!$L$13,MATCH(C91,'DREN. SARJETA'!$C$13:$C$508,0),0)</f>
        <v>#N/A</v>
      </c>
      <c r="H91" s="140" t="e">
        <f ca="1">OFFSET('DREN. SARJETA'!$M$13,MATCH(C91,'DREN. SARJETA'!$C$13:$C$508,0),0)</f>
        <v>#N/A</v>
      </c>
      <c r="I91" s="151" t="e">
        <f ca="1">OFFSET('DREN. SARJETA'!$N$13,MATCH(C91,'DREN. SARJETA'!$C$13:$C$508,0),0)</f>
        <v>#N/A</v>
      </c>
      <c r="J91" s="793" t="e">
        <f t="shared" ca="1" si="3"/>
        <v>#N/A</v>
      </c>
    </row>
    <row r="92" spans="1:10" ht="17.45" customHeight="1" x14ac:dyDescent="0.25">
      <c r="A92" s="131"/>
      <c r="B92" s="784">
        <v>80</v>
      </c>
      <c r="C92" s="785" t="e">
        <f>VLOOKUP(B92,'DREN. SARJETA'!$A$12:$C$508,3,0)</f>
        <v>#N/A</v>
      </c>
      <c r="D92" s="786" t="e">
        <f>VLOOKUP(C92,'DREN. SARJETA'!$C$13:$T$508,COLUMNS('DREN. SARJETA'!C587:T587),0)</f>
        <v>#N/A</v>
      </c>
      <c r="E92" s="787" t="e">
        <f>VLOOKUP(C92,'DREN. SARJETA'!$C$13:$T$508,COLUMNS('DREN. SARJETA'!C587:R587),0)</f>
        <v>#N/A</v>
      </c>
      <c r="F92" s="788" t="e">
        <f t="shared" si="2"/>
        <v>#N/A</v>
      </c>
      <c r="G92" s="787" t="e">
        <f ca="1">OFFSET('DREN. SARJETA'!$L$13,MATCH(C92,'DREN. SARJETA'!$C$13:$C$508,0),0)</f>
        <v>#N/A</v>
      </c>
      <c r="H92" s="785" t="e">
        <f ca="1">OFFSET('DREN. SARJETA'!$M$13,MATCH(C92,'DREN. SARJETA'!$C$13:$C$508,0),0)</f>
        <v>#N/A</v>
      </c>
      <c r="I92" s="789" t="e">
        <f ca="1">OFFSET('DREN. SARJETA'!$N$13,MATCH(C92,'DREN. SARJETA'!$C$13:$C$508,0),0)</f>
        <v>#N/A</v>
      </c>
      <c r="J92" s="790" t="e">
        <f t="shared" ca="1" si="3"/>
        <v>#N/A</v>
      </c>
    </row>
    <row r="93" spans="1:10" ht="17.45" customHeight="1" x14ac:dyDescent="0.25">
      <c r="A93" s="131"/>
      <c r="B93" s="608">
        <v>81</v>
      </c>
      <c r="C93" s="140" t="e">
        <f>VLOOKUP(B93,'DREN. SARJETA'!$A$12:$C$508,3,0)</f>
        <v>#N/A</v>
      </c>
      <c r="D93" s="791" t="e">
        <f>VLOOKUP(C93,'DREN. SARJETA'!$C$13:$T$508,COLUMNS('DREN. SARJETA'!C588:T588),0)</f>
        <v>#N/A</v>
      </c>
      <c r="E93" s="143" t="e">
        <f>VLOOKUP(C93,'DREN. SARJETA'!$C$13:$T$508,COLUMNS('DREN. SARJETA'!C588:R588),0)</f>
        <v>#N/A</v>
      </c>
      <c r="F93" s="792" t="e">
        <f t="shared" si="2"/>
        <v>#N/A</v>
      </c>
      <c r="G93" s="143" t="e">
        <f ca="1">OFFSET('DREN. SARJETA'!$L$13,MATCH(C93,'DREN. SARJETA'!$C$13:$C$508,0),0)</f>
        <v>#N/A</v>
      </c>
      <c r="H93" s="140" t="e">
        <f ca="1">OFFSET('DREN. SARJETA'!$M$13,MATCH(C93,'DREN. SARJETA'!$C$13:$C$508,0),0)</f>
        <v>#N/A</v>
      </c>
      <c r="I93" s="151" t="e">
        <f ca="1">OFFSET('DREN. SARJETA'!$N$13,MATCH(C93,'DREN. SARJETA'!$C$13:$C$508,0),0)</f>
        <v>#N/A</v>
      </c>
      <c r="J93" s="793" t="e">
        <f t="shared" ca="1" si="3"/>
        <v>#N/A</v>
      </c>
    </row>
    <row r="94" spans="1:10" ht="17.45" customHeight="1" x14ac:dyDescent="0.25">
      <c r="A94" s="131"/>
      <c r="B94" s="784">
        <v>82</v>
      </c>
      <c r="C94" s="785" t="e">
        <f>VLOOKUP(B94,'DREN. SARJETA'!$A$12:$C$508,3,0)</f>
        <v>#N/A</v>
      </c>
      <c r="D94" s="786" t="e">
        <f>VLOOKUP(C94,'DREN. SARJETA'!$C$13:$T$508,COLUMNS('DREN. SARJETA'!C589:T589),0)</f>
        <v>#N/A</v>
      </c>
      <c r="E94" s="787" t="e">
        <f>VLOOKUP(C94,'DREN. SARJETA'!$C$13:$T$508,COLUMNS('DREN. SARJETA'!C589:R589),0)</f>
        <v>#N/A</v>
      </c>
      <c r="F94" s="788" t="e">
        <f t="shared" si="2"/>
        <v>#N/A</v>
      </c>
      <c r="G94" s="787" t="e">
        <f ca="1">OFFSET('DREN. SARJETA'!$L$13,MATCH(C94,'DREN. SARJETA'!$C$13:$C$508,0),0)</f>
        <v>#N/A</v>
      </c>
      <c r="H94" s="785" t="e">
        <f ca="1">OFFSET('DREN. SARJETA'!$M$13,MATCH(C94,'DREN. SARJETA'!$C$13:$C$508,0),0)</f>
        <v>#N/A</v>
      </c>
      <c r="I94" s="789" t="e">
        <f ca="1">OFFSET('DREN. SARJETA'!$N$13,MATCH(C94,'DREN. SARJETA'!$C$13:$C$508,0),0)</f>
        <v>#N/A</v>
      </c>
      <c r="J94" s="790" t="e">
        <f t="shared" ca="1" si="3"/>
        <v>#N/A</v>
      </c>
    </row>
    <row r="95" spans="1:10" ht="17.25" customHeight="1" x14ac:dyDescent="0.25">
      <c r="A95" s="146"/>
      <c r="B95" s="608">
        <v>83</v>
      </c>
      <c r="C95" s="140" t="e">
        <f>VLOOKUP(B95,'DREN. SARJETA'!$A$12:$C$508,3,0)</f>
        <v>#N/A</v>
      </c>
      <c r="D95" s="791" t="e">
        <f>VLOOKUP(C95,'DREN. SARJETA'!$C$13:$T$508,COLUMNS('DREN. SARJETA'!C590:T590),0)</f>
        <v>#N/A</v>
      </c>
      <c r="E95" s="143" t="e">
        <f>VLOOKUP(C95,'DREN. SARJETA'!$C$13:$T$508,COLUMNS('DREN. SARJETA'!C590:R590),0)</f>
        <v>#N/A</v>
      </c>
      <c r="F95" s="792" t="e">
        <f t="shared" si="2"/>
        <v>#N/A</v>
      </c>
      <c r="G95" s="143" t="e">
        <f ca="1">OFFSET('DREN. SARJETA'!$L$13,MATCH(C95,'DREN. SARJETA'!$C$13:$C$508,0),0)</f>
        <v>#N/A</v>
      </c>
      <c r="H95" s="140" t="e">
        <f ca="1">OFFSET('DREN. SARJETA'!$M$13,MATCH(C95,'DREN. SARJETA'!$C$13:$C$508,0),0)</f>
        <v>#N/A</v>
      </c>
      <c r="I95" s="151" t="e">
        <f ca="1">OFFSET('DREN. SARJETA'!$N$13,MATCH(C95,'DREN. SARJETA'!$C$13:$C$508,0),0)</f>
        <v>#N/A</v>
      </c>
      <c r="J95" s="793" t="e">
        <f t="shared" ca="1" si="3"/>
        <v>#N/A</v>
      </c>
    </row>
    <row r="96" spans="1:10" ht="17.45" customHeight="1" x14ac:dyDescent="0.25">
      <c r="A96" s="146"/>
      <c r="B96" s="784">
        <v>84</v>
      </c>
      <c r="C96" s="785" t="e">
        <f>VLOOKUP(B96,'DREN. SARJETA'!$A$12:$C$508,3,0)</f>
        <v>#N/A</v>
      </c>
      <c r="D96" s="786" t="e">
        <f>VLOOKUP(C96,'DREN. SARJETA'!$C$13:$T$508,COLUMNS('DREN. SARJETA'!C591:T591),0)</f>
        <v>#N/A</v>
      </c>
      <c r="E96" s="787" t="e">
        <f>VLOOKUP(C96,'DREN. SARJETA'!$C$13:$T$508,COLUMNS('DREN. SARJETA'!C591:R591),0)</f>
        <v>#N/A</v>
      </c>
      <c r="F96" s="788" t="e">
        <f t="shared" si="2"/>
        <v>#N/A</v>
      </c>
      <c r="G96" s="787" t="e">
        <f ca="1">OFFSET('DREN. SARJETA'!$L$13,MATCH(C96,'DREN. SARJETA'!$C$13:$C$508,0),0)</f>
        <v>#N/A</v>
      </c>
      <c r="H96" s="785" t="e">
        <f ca="1">OFFSET('DREN. SARJETA'!$M$13,MATCH(C96,'DREN. SARJETA'!$C$13:$C$508,0),0)</f>
        <v>#N/A</v>
      </c>
      <c r="I96" s="789" t="e">
        <f ca="1">OFFSET('DREN. SARJETA'!$N$13,MATCH(C96,'DREN. SARJETA'!$C$13:$C$508,0),0)</f>
        <v>#N/A</v>
      </c>
      <c r="J96" s="790" t="e">
        <f t="shared" ca="1" si="3"/>
        <v>#N/A</v>
      </c>
    </row>
    <row r="97" spans="1:10" ht="17.45" customHeight="1" x14ac:dyDescent="0.25">
      <c r="A97" s="146"/>
      <c r="B97" s="608">
        <v>85</v>
      </c>
      <c r="C97" s="140" t="e">
        <f>VLOOKUP(B97,'DREN. SARJETA'!$A$12:$C$508,3,0)</f>
        <v>#N/A</v>
      </c>
      <c r="D97" s="791" t="e">
        <f>VLOOKUP(C97,'DREN. SARJETA'!$C$13:$T$508,COLUMNS('DREN. SARJETA'!C592:T592),0)</f>
        <v>#N/A</v>
      </c>
      <c r="E97" s="143" t="e">
        <f>VLOOKUP(C97,'DREN. SARJETA'!$C$13:$T$508,COLUMNS('DREN. SARJETA'!C592:R592),0)</f>
        <v>#N/A</v>
      </c>
      <c r="F97" s="792" t="e">
        <f t="shared" si="2"/>
        <v>#N/A</v>
      </c>
      <c r="G97" s="143" t="e">
        <f ca="1">OFFSET('DREN. SARJETA'!$L$13,MATCH(C97,'DREN. SARJETA'!$C$13:$C$508,0),0)</f>
        <v>#N/A</v>
      </c>
      <c r="H97" s="140" t="e">
        <f ca="1">OFFSET('DREN. SARJETA'!$M$13,MATCH(C97,'DREN. SARJETA'!$C$13:$C$508,0),0)</f>
        <v>#N/A</v>
      </c>
      <c r="I97" s="151" t="e">
        <f ca="1">OFFSET('DREN. SARJETA'!$N$13,MATCH(C97,'DREN. SARJETA'!$C$13:$C$508,0),0)</f>
        <v>#N/A</v>
      </c>
      <c r="J97" s="793" t="e">
        <f t="shared" ca="1" si="3"/>
        <v>#N/A</v>
      </c>
    </row>
    <row r="98" spans="1:10" ht="17.45" customHeight="1" x14ac:dyDescent="0.25">
      <c r="A98" s="146"/>
      <c r="B98" s="784">
        <v>86</v>
      </c>
      <c r="C98" s="785" t="e">
        <f>VLOOKUP(B98,'DREN. SARJETA'!$A$12:$C$508,3,0)</f>
        <v>#N/A</v>
      </c>
      <c r="D98" s="786" t="e">
        <f>VLOOKUP(C98,'DREN. SARJETA'!$C$13:$T$508,COLUMNS('DREN. SARJETA'!C593:T593),0)</f>
        <v>#N/A</v>
      </c>
      <c r="E98" s="787" t="e">
        <f>VLOOKUP(C98,'DREN. SARJETA'!$C$13:$T$508,COLUMNS('DREN. SARJETA'!C593:R593),0)</f>
        <v>#N/A</v>
      </c>
      <c r="F98" s="788" t="e">
        <f t="shared" si="2"/>
        <v>#N/A</v>
      </c>
      <c r="G98" s="787" t="e">
        <f ca="1">OFFSET('DREN. SARJETA'!$L$13,MATCH(C98,'DREN. SARJETA'!$C$13:$C$508,0),0)</f>
        <v>#N/A</v>
      </c>
      <c r="H98" s="785" t="e">
        <f ca="1">OFFSET('DREN. SARJETA'!$M$13,MATCH(C98,'DREN. SARJETA'!$C$13:$C$508,0),0)</f>
        <v>#N/A</v>
      </c>
      <c r="I98" s="789" t="e">
        <f ca="1">OFFSET('DREN. SARJETA'!$N$13,MATCH(C98,'DREN. SARJETA'!$C$13:$C$508,0),0)</f>
        <v>#N/A</v>
      </c>
      <c r="J98" s="790" t="e">
        <f t="shared" ca="1" si="3"/>
        <v>#N/A</v>
      </c>
    </row>
    <row r="99" spans="1:10" ht="17.45" customHeight="1" x14ac:dyDescent="0.25">
      <c r="A99" s="146"/>
      <c r="B99" s="608">
        <v>87</v>
      </c>
      <c r="C99" s="140" t="e">
        <f>VLOOKUP(B99,'DREN. SARJETA'!$A$12:$C$508,3,0)</f>
        <v>#N/A</v>
      </c>
      <c r="D99" s="791" t="e">
        <f>VLOOKUP(C99,'DREN. SARJETA'!$C$13:$T$508,COLUMNS('DREN. SARJETA'!C594:T594),0)</f>
        <v>#N/A</v>
      </c>
      <c r="E99" s="143" t="e">
        <f>VLOOKUP(C99,'DREN. SARJETA'!$C$13:$T$508,COLUMNS('DREN. SARJETA'!C594:R594),0)</f>
        <v>#N/A</v>
      </c>
      <c r="F99" s="792" t="e">
        <f t="shared" si="2"/>
        <v>#N/A</v>
      </c>
      <c r="G99" s="143" t="e">
        <f ca="1">OFFSET('DREN. SARJETA'!$L$13,MATCH(C99,'DREN. SARJETA'!$C$13:$C$508,0),0)</f>
        <v>#N/A</v>
      </c>
      <c r="H99" s="140" t="e">
        <f ca="1">OFFSET('DREN. SARJETA'!$M$13,MATCH(C99,'DREN. SARJETA'!$C$13:$C$508,0),0)</f>
        <v>#N/A</v>
      </c>
      <c r="I99" s="151" t="e">
        <f ca="1">OFFSET('DREN. SARJETA'!$N$13,MATCH(C99,'DREN. SARJETA'!$C$13:$C$508,0),0)</f>
        <v>#N/A</v>
      </c>
      <c r="J99" s="793" t="e">
        <f t="shared" ca="1" si="3"/>
        <v>#N/A</v>
      </c>
    </row>
    <row r="100" spans="1:10" ht="17.45" customHeight="1" x14ac:dyDescent="0.25">
      <c r="A100" s="146"/>
      <c r="B100" s="784">
        <v>88</v>
      </c>
      <c r="C100" s="785" t="e">
        <f>VLOOKUP(B100,'DREN. SARJETA'!$A$12:$C$508,3,0)</f>
        <v>#N/A</v>
      </c>
      <c r="D100" s="786" t="e">
        <f>VLOOKUP(C100,'DREN. SARJETA'!$C$13:$T$508,COLUMNS('DREN. SARJETA'!C595:T595),0)</f>
        <v>#N/A</v>
      </c>
      <c r="E100" s="787" t="e">
        <f>VLOOKUP(C100,'DREN. SARJETA'!$C$13:$T$508,COLUMNS('DREN. SARJETA'!C595:R595),0)</f>
        <v>#N/A</v>
      </c>
      <c r="F100" s="788" t="e">
        <f t="shared" si="2"/>
        <v>#N/A</v>
      </c>
      <c r="G100" s="787" t="e">
        <f ca="1">OFFSET('DREN. SARJETA'!$L$13,MATCH(C100,'DREN. SARJETA'!$C$13:$C$508,0),0)</f>
        <v>#N/A</v>
      </c>
      <c r="H100" s="785" t="e">
        <f ca="1">OFFSET('DREN. SARJETA'!$M$13,MATCH(C100,'DREN. SARJETA'!$C$13:$C$508,0),0)</f>
        <v>#N/A</v>
      </c>
      <c r="I100" s="789" t="e">
        <f ca="1">OFFSET('DREN. SARJETA'!$N$13,MATCH(C100,'DREN. SARJETA'!$C$13:$C$508,0),0)</f>
        <v>#N/A</v>
      </c>
      <c r="J100" s="790" t="e">
        <f t="shared" ca="1" si="3"/>
        <v>#N/A</v>
      </c>
    </row>
    <row r="101" spans="1:10" ht="17.45" customHeight="1" x14ac:dyDescent="0.25">
      <c r="A101" s="146"/>
      <c r="B101" s="608">
        <v>89</v>
      </c>
      <c r="C101" s="140" t="e">
        <f>VLOOKUP(B101,'DREN. SARJETA'!$A$12:$C$508,3,0)</f>
        <v>#N/A</v>
      </c>
      <c r="D101" s="791" t="e">
        <f>VLOOKUP(C101,'DREN. SARJETA'!$C$13:$T$508,COLUMNS('DREN. SARJETA'!C596:T596),0)</f>
        <v>#N/A</v>
      </c>
      <c r="E101" s="143" t="e">
        <f>VLOOKUP(C101,'DREN. SARJETA'!$C$13:$T$508,COLUMNS('DREN. SARJETA'!C596:R596),0)</f>
        <v>#N/A</v>
      </c>
      <c r="F101" s="792" t="e">
        <f t="shared" si="2"/>
        <v>#N/A</v>
      </c>
      <c r="G101" s="143" t="e">
        <f ca="1">OFFSET('DREN. SARJETA'!$L$13,MATCH(C101,'DREN. SARJETA'!$C$13:$C$508,0),0)</f>
        <v>#N/A</v>
      </c>
      <c r="H101" s="140" t="e">
        <f ca="1">OFFSET('DREN. SARJETA'!$M$13,MATCH(C101,'DREN. SARJETA'!$C$13:$C$508,0),0)</f>
        <v>#N/A</v>
      </c>
      <c r="I101" s="151" t="e">
        <f ca="1">OFFSET('DREN. SARJETA'!$N$13,MATCH(C101,'DREN. SARJETA'!$C$13:$C$508,0),0)</f>
        <v>#N/A</v>
      </c>
      <c r="J101" s="793" t="e">
        <f t="shared" ca="1" si="3"/>
        <v>#N/A</v>
      </c>
    </row>
    <row r="102" spans="1:10" ht="17.45" customHeight="1" x14ac:dyDescent="0.25">
      <c r="A102" s="146"/>
      <c r="B102" s="784">
        <v>90</v>
      </c>
      <c r="C102" s="785" t="e">
        <f>VLOOKUP(B102,'DREN. SARJETA'!$A$12:$C$508,3,0)</f>
        <v>#N/A</v>
      </c>
      <c r="D102" s="786" t="e">
        <f>VLOOKUP(C102,'DREN. SARJETA'!$C$13:$T$508,COLUMNS('DREN. SARJETA'!C597:T597),0)</f>
        <v>#N/A</v>
      </c>
      <c r="E102" s="787" t="e">
        <f>VLOOKUP(C102,'DREN. SARJETA'!$C$13:$T$508,COLUMNS('DREN. SARJETA'!C597:R597),0)</f>
        <v>#N/A</v>
      </c>
      <c r="F102" s="788" t="e">
        <f t="shared" si="2"/>
        <v>#N/A</v>
      </c>
      <c r="G102" s="787" t="e">
        <f ca="1">OFFSET('DREN. SARJETA'!$L$13,MATCH(C102,'DREN. SARJETA'!$C$13:$C$508,0),0)</f>
        <v>#N/A</v>
      </c>
      <c r="H102" s="785" t="e">
        <f ca="1">OFFSET('DREN. SARJETA'!$M$13,MATCH(C102,'DREN. SARJETA'!$C$13:$C$508,0),0)</f>
        <v>#N/A</v>
      </c>
      <c r="I102" s="789" t="e">
        <f ca="1">OFFSET('DREN. SARJETA'!$N$13,MATCH(C102,'DREN. SARJETA'!$C$13:$C$508,0),0)</f>
        <v>#N/A</v>
      </c>
      <c r="J102" s="790" t="e">
        <f t="shared" ca="1" si="3"/>
        <v>#N/A</v>
      </c>
    </row>
    <row r="103" spans="1:10" ht="17.45" customHeight="1" x14ac:dyDescent="0.25">
      <c r="A103" s="146"/>
      <c r="B103" s="608">
        <v>91</v>
      </c>
      <c r="C103" s="140" t="e">
        <f>VLOOKUP(B103,'DREN. SARJETA'!$A$12:$C$508,3,0)</f>
        <v>#N/A</v>
      </c>
      <c r="D103" s="791" t="e">
        <f>VLOOKUP(C103,'DREN. SARJETA'!$C$13:$T$508,COLUMNS('DREN. SARJETA'!C598:T598),0)</f>
        <v>#N/A</v>
      </c>
      <c r="E103" s="143" t="e">
        <f>VLOOKUP(C103,'DREN. SARJETA'!$C$13:$T$508,COLUMNS('DREN. SARJETA'!C598:R598),0)</f>
        <v>#N/A</v>
      </c>
      <c r="F103" s="792" t="e">
        <f t="shared" si="2"/>
        <v>#N/A</v>
      </c>
      <c r="G103" s="143" t="e">
        <f ca="1">OFFSET('DREN. SARJETA'!$L$13,MATCH(C103,'DREN. SARJETA'!$C$13:$C$508,0),0)</f>
        <v>#N/A</v>
      </c>
      <c r="H103" s="140" t="e">
        <f ca="1">OFFSET('DREN. SARJETA'!$M$13,MATCH(C103,'DREN. SARJETA'!$C$13:$C$508,0),0)</f>
        <v>#N/A</v>
      </c>
      <c r="I103" s="151" t="e">
        <f ca="1">OFFSET('DREN. SARJETA'!$N$13,MATCH(C103,'DREN. SARJETA'!$C$13:$C$508,0),0)</f>
        <v>#N/A</v>
      </c>
      <c r="J103" s="793" t="e">
        <f t="shared" ca="1" si="3"/>
        <v>#N/A</v>
      </c>
    </row>
    <row r="104" spans="1:10" ht="17.45" customHeight="1" x14ac:dyDescent="0.25">
      <c r="A104" s="146"/>
      <c r="B104" s="784">
        <v>92</v>
      </c>
      <c r="C104" s="785" t="e">
        <f>VLOOKUP(B104,'DREN. SARJETA'!$A$12:$C$508,3,0)</f>
        <v>#N/A</v>
      </c>
      <c r="D104" s="786" t="e">
        <f>VLOOKUP(C104,'DREN. SARJETA'!$C$13:$T$508,COLUMNS('DREN. SARJETA'!C599:T599),0)</f>
        <v>#N/A</v>
      </c>
      <c r="E104" s="787" t="e">
        <f>VLOOKUP(C104,'DREN. SARJETA'!$C$13:$T$508,COLUMNS('DREN. SARJETA'!C599:R599),0)</f>
        <v>#N/A</v>
      </c>
      <c r="F104" s="788" t="e">
        <f t="shared" si="2"/>
        <v>#N/A</v>
      </c>
      <c r="G104" s="787" t="e">
        <f ca="1">OFFSET('DREN. SARJETA'!$L$13,MATCH(C104,'DREN. SARJETA'!$C$13:$C$508,0),0)</f>
        <v>#N/A</v>
      </c>
      <c r="H104" s="785" t="e">
        <f ca="1">OFFSET('DREN. SARJETA'!$M$13,MATCH(C104,'DREN. SARJETA'!$C$13:$C$508,0),0)</f>
        <v>#N/A</v>
      </c>
      <c r="I104" s="789" t="e">
        <f ca="1">OFFSET('DREN. SARJETA'!$N$13,MATCH(C104,'DREN. SARJETA'!$C$13:$C$508,0),0)</f>
        <v>#N/A</v>
      </c>
      <c r="J104" s="790" t="e">
        <f t="shared" ca="1" si="3"/>
        <v>#N/A</v>
      </c>
    </row>
    <row r="105" spans="1:10" ht="17.45" customHeight="1" x14ac:dyDescent="0.25">
      <c r="A105" s="146"/>
      <c r="B105" s="608">
        <v>93</v>
      </c>
      <c r="C105" s="140" t="e">
        <f>VLOOKUP(B105,'DREN. SARJETA'!$A$12:$C$508,3,0)</f>
        <v>#N/A</v>
      </c>
      <c r="D105" s="791" t="e">
        <f>VLOOKUP(C105,'DREN. SARJETA'!$C$13:$T$508,COLUMNS('DREN. SARJETA'!C600:T600),0)</f>
        <v>#N/A</v>
      </c>
      <c r="E105" s="143" t="e">
        <f>VLOOKUP(C105,'DREN. SARJETA'!$C$13:$T$508,COLUMNS('DREN. SARJETA'!C600:R600),0)</f>
        <v>#N/A</v>
      </c>
      <c r="F105" s="792" t="e">
        <f t="shared" si="2"/>
        <v>#N/A</v>
      </c>
      <c r="G105" s="143" t="e">
        <f ca="1">OFFSET('DREN. SARJETA'!$L$13,MATCH(C105,'DREN. SARJETA'!$C$13:$C$508,0),0)</f>
        <v>#N/A</v>
      </c>
      <c r="H105" s="140" t="e">
        <f ca="1">OFFSET('DREN. SARJETA'!$M$13,MATCH(C105,'DREN. SARJETA'!$C$13:$C$508,0),0)</f>
        <v>#N/A</v>
      </c>
      <c r="I105" s="151" t="e">
        <f ca="1">OFFSET('DREN. SARJETA'!$N$13,MATCH(C105,'DREN. SARJETA'!$C$13:$C$508,0),0)</f>
        <v>#N/A</v>
      </c>
      <c r="J105" s="793" t="e">
        <f t="shared" ca="1" si="3"/>
        <v>#N/A</v>
      </c>
    </row>
    <row r="106" spans="1:10" ht="17.45" customHeight="1" x14ac:dyDescent="0.25">
      <c r="A106" s="146"/>
      <c r="B106" s="784">
        <v>94</v>
      </c>
      <c r="C106" s="785" t="e">
        <f>VLOOKUP(B106,'DREN. SARJETA'!$A$12:$C$508,3,0)</f>
        <v>#N/A</v>
      </c>
      <c r="D106" s="786" t="e">
        <f>VLOOKUP(C106,'DREN. SARJETA'!$C$13:$T$508,COLUMNS('DREN. SARJETA'!C601:T601),0)</f>
        <v>#N/A</v>
      </c>
      <c r="E106" s="787" t="e">
        <f>VLOOKUP(C106,'DREN. SARJETA'!$C$13:$T$508,COLUMNS('DREN. SARJETA'!C601:R601),0)</f>
        <v>#N/A</v>
      </c>
      <c r="F106" s="788" t="e">
        <f t="shared" si="2"/>
        <v>#N/A</v>
      </c>
      <c r="G106" s="787" t="e">
        <f ca="1">OFFSET('DREN. SARJETA'!$L$13,MATCH(C106,'DREN. SARJETA'!$C$13:$C$508,0),0)</f>
        <v>#N/A</v>
      </c>
      <c r="H106" s="785" t="e">
        <f ca="1">OFFSET('DREN. SARJETA'!$M$13,MATCH(C106,'DREN. SARJETA'!$C$13:$C$508,0),0)</f>
        <v>#N/A</v>
      </c>
      <c r="I106" s="789" t="e">
        <f ca="1">OFFSET('DREN. SARJETA'!$N$13,MATCH(C106,'DREN. SARJETA'!$C$13:$C$508,0),0)</f>
        <v>#N/A</v>
      </c>
      <c r="J106" s="790" t="e">
        <f t="shared" ca="1" si="3"/>
        <v>#N/A</v>
      </c>
    </row>
    <row r="107" spans="1:10" ht="17.45" customHeight="1" x14ac:dyDescent="0.25">
      <c r="A107" s="100"/>
      <c r="B107" s="608">
        <v>95</v>
      </c>
      <c r="C107" s="140" t="e">
        <f>VLOOKUP(B107,'DREN. SARJETA'!$A$12:$C$508,3,0)</f>
        <v>#N/A</v>
      </c>
      <c r="D107" s="791" t="e">
        <f>VLOOKUP(C107,'DREN. SARJETA'!$C$13:$T$508,COLUMNS('DREN. SARJETA'!C602:T602),0)</f>
        <v>#N/A</v>
      </c>
      <c r="E107" s="143" t="e">
        <f>VLOOKUP(C107,'DREN. SARJETA'!$C$13:$T$508,COLUMNS('DREN. SARJETA'!C602:R602),0)</f>
        <v>#N/A</v>
      </c>
      <c r="F107" s="792" t="e">
        <f t="shared" si="2"/>
        <v>#N/A</v>
      </c>
      <c r="G107" s="143" t="e">
        <f ca="1">OFFSET('DREN. SARJETA'!$L$13,MATCH(C107,'DREN. SARJETA'!$C$13:$C$508,0),0)</f>
        <v>#N/A</v>
      </c>
      <c r="H107" s="140" t="e">
        <f ca="1">OFFSET('DREN. SARJETA'!$M$13,MATCH(C107,'DREN. SARJETA'!$C$13:$C$508,0),0)</f>
        <v>#N/A</v>
      </c>
      <c r="I107" s="151" t="e">
        <f ca="1">OFFSET('DREN. SARJETA'!$N$13,MATCH(C107,'DREN. SARJETA'!$C$13:$C$508,0),0)</f>
        <v>#N/A</v>
      </c>
      <c r="J107" s="793" t="e">
        <f t="shared" ca="1" si="3"/>
        <v>#N/A</v>
      </c>
    </row>
    <row r="108" spans="1:10" ht="17.45" customHeight="1" x14ac:dyDescent="0.25">
      <c r="A108" s="100"/>
      <c r="B108" s="784">
        <v>96</v>
      </c>
      <c r="C108" s="785" t="e">
        <f>VLOOKUP(B108,'DREN. SARJETA'!$A$12:$C$508,3,0)</f>
        <v>#N/A</v>
      </c>
      <c r="D108" s="786" t="e">
        <f>VLOOKUP(C108,'DREN. SARJETA'!$C$13:$T$508,COLUMNS('DREN. SARJETA'!C603:T603),0)</f>
        <v>#N/A</v>
      </c>
      <c r="E108" s="787" t="e">
        <f>VLOOKUP(C108,'DREN. SARJETA'!$C$13:$T$508,COLUMNS('DREN. SARJETA'!C603:R603),0)</f>
        <v>#N/A</v>
      </c>
      <c r="F108" s="788" t="e">
        <f t="shared" si="2"/>
        <v>#N/A</v>
      </c>
      <c r="G108" s="787" t="e">
        <f ca="1">OFFSET('DREN. SARJETA'!$L$13,MATCH(C108,'DREN. SARJETA'!$C$13:$C$508,0),0)</f>
        <v>#N/A</v>
      </c>
      <c r="H108" s="785" t="e">
        <f ca="1">OFFSET('DREN. SARJETA'!$M$13,MATCH(C108,'DREN. SARJETA'!$C$13:$C$508,0),0)</f>
        <v>#N/A</v>
      </c>
      <c r="I108" s="789" t="e">
        <f ca="1">OFFSET('DREN. SARJETA'!$N$13,MATCH(C108,'DREN. SARJETA'!$C$13:$C$508,0),0)</f>
        <v>#N/A</v>
      </c>
      <c r="J108" s="790" t="e">
        <f t="shared" ca="1" si="3"/>
        <v>#N/A</v>
      </c>
    </row>
    <row r="109" spans="1:10" ht="17.45" customHeight="1" x14ac:dyDescent="0.25">
      <c r="A109" s="100"/>
      <c r="B109" s="608">
        <v>97</v>
      </c>
      <c r="C109" s="140" t="e">
        <f>VLOOKUP(B109,'DREN. SARJETA'!$A$12:$C$508,3,0)</f>
        <v>#N/A</v>
      </c>
      <c r="D109" s="791" t="e">
        <f>VLOOKUP(C109,'DREN. SARJETA'!$C$13:$T$508,COLUMNS('DREN. SARJETA'!C604:T604),0)</f>
        <v>#N/A</v>
      </c>
      <c r="E109" s="143" t="e">
        <f>VLOOKUP(C109,'DREN. SARJETA'!$C$13:$T$508,COLUMNS('DREN. SARJETA'!C604:R604),0)</f>
        <v>#N/A</v>
      </c>
      <c r="F109" s="792" t="e">
        <f t="shared" si="2"/>
        <v>#N/A</v>
      </c>
      <c r="G109" s="143" t="e">
        <f ca="1">OFFSET('DREN. SARJETA'!$L$13,MATCH(C109,'DREN. SARJETA'!$C$13:$C$508,0),0)</f>
        <v>#N/A</v>
      </c>
      <c r="H109" s="140" t="e">
        <f ca="1">OFFSET('DREN. SARJETA'!$M$13,MATCH(C109,'DREN. SARJETA'!$C$13:$C$508,0),0)</f>
        <v>#N/A</v>
      </c>
      <c r="I109" s="151" t="e">
        <f ca="1">OFFSET('DREN. SARJETA'!$N$13,MATCH(C109,'DREN. SARJETA'!$C$13:$C$508,0),0)</f>
        <v>#N/A</v>
      </c>
      <c r="J109" s="793" t="e">
        <f t="shared" ca="1" si="3"/>
        <v>#N/A</v>
      </c>
    </row>
    <row r="110" spans="1:10" ht="17.45" customHeight="1" x14ac:dyDescent="0.25">
      <c r="A110" s="100"/>
      <c r="B110" s="784">
        <v>98</v>
      </c>
      <c r="C110" s="785" t="e">
        <f>VLOOKUP(B110,'DREN. SARJETA'!$A$12:$C$508,3,0)</f>
        <v>#N/A</v>
      </c>
      <c r="D110" s="786" t="e">
        <f>VLOOKUP(C110,'DREN. SARJETA'!$C$13:$T$508,COLUMNS('DREN. SARJETA'!C605:T605),0)</f>
        <v>#N/A</v>
      </c>
      <c r="E110" s="787" t="e">
        <f>VLOOKUP(C110,'DREN. SARJETA'!$C$13:$T$508,COLUMNS('DREN. SARJETA'!C605:R605),0)</f>
        <v>#N/A</v>
      </c>
      <c r="F110" s="788" t="e">
        <f t="shared" si="2"/>
        <v>#N/A</v>
      </c>
      <c r="G110" s="787" t="e">
        <f ca="1">OFFSET('DREN. SARJETA'!$L$13,MATCH(C110,'DREN. SARJETA'!$C$13:$C$508,0),0)</f>
        <v>#N/A</v>
      </c>
      <c r="H110" s="785" t="e">
        <f ca="1">OFFSET('DREN. SARJETA'!$M$13,MATCH(C110,'DREN. SARJETA'!$C$13:$C$508,0),0)</f>
        <v>#N/A</v>
      </c>
      <c r="I110" s="789" t="e">
        <f ca="1">OFFSET('DREN. SARJETA'!$N$13,MATCH(C110,'DREN. SARJETA'!$C$13:$C$508,0),0)</f>
        <v>#N/A</v>
      </c>
      <c r="J110" s="790" t="e">
        <f t="shared" ca="1" si="3"/>
        <v>#N/A</v>
      </c>
    </row>
    <row r="111" spans="1:10" ht="17.45" customHeight="1" x14ac:dyDescent="0.25">
      <c r="A111" s="100"/>
      <c r="B111" s="608">
        <v>99</v>
      </c>
      <c r="C111" s="140" t="e">
        <f>VLOOKUP(B111,'DREN. SARJETA'!$A$12:$C$508,3,0)</f>
        <v>#N/A</v>
      </c>
      <c r="D111" s="791" t="e">
        <f>VLOOKUP(C111,'DREN. SARJETA'!$C$13:$T$508,COLUMNS('DREN. SARJETA'!C606:T606),0)</f>
        <v>#N/A</v>
      </c>
      <c r="E111" s="143" t="e">
        <f>VLOOKUP(C111,'DREN. SARJETA'!$C$13:$T$508,COLUMNS('DREN. SARJETA'!C606:R606),0)</f>
        <v>#N/A</v>
      </c>
      <c r="F111" s="792" t="e">
        <f t="shared" si="2"/>
        <v>#N/A</v>
      </c>
      <c r="G111" s="143" t="e">
        <f ca="1">OFFSET('DREN. SARJETA'!$L$13,MATCH(C111,'DREN. SARJETA'!$C$13:$C$508,0),0)</f>
        <v>#N/A</v>
      </c>
      <c r="H111" s="140" t="e">
        <f ca="1">OFFSET('DREN. SARJETA'!$M$13,MATCH(C111,'DREN. SARJETA'!$C$13:$C$508,0),0)</f>
        <v>#N/A</v>
      </c>
      <c r="I111" s="151" t="e">
        <f ca="1">OFFSET('DREN. SARJETA'!$N$13,MATCH(C111,'DREN. SARJETA'!$C$13:$C$508,0),0)</f>
        <v>#N/A</v>
      </c>
      <c r="J111" s="793" t="e">
        <f t="shared" ca="1" si="3"/>
        <v>#N/A</v>
      </c>
    </row>
    <row r="112" spans="1:10" ht="17.45" customHeight="1" x14ac:dyDescent="0.25">
      <c r="A112" s="100"/>
      <c r="B112" s="784">
        <v>100</v>
      </c>
      <c r="C112" s="785" t="e">
        <f>VLOOKUP(B112,'DREN. SARJETA'!$A$12:$C$508,3,0)</f>
        <v>#N/A</v>
      </c>
      <c r="D112" s="786" t="e">
        <f>VLOOKUP(C112,'DREN. SARJETA'!$C$13:$T$508,COLUMNS('DREN. SARJETA'!C607:T607),0)</f>
        <v>#N/A</v>
      </c>
      <c r="E112" s="787" t="e">
        <f>VLOOKUP(C112,'DREN. SARJETA'!$C$13:$T$508,COLUMNS('DREN. SARJETA'!C607:R607),0)</f>
        <v>#N/A</v>
      </c>
      <c r="F112" s="788" t="e">
        <f t="shared" si="2"/>
        <v>#N/A</v>
      </c>
      <c r="G112" s="787" t="e">
        <f ca="1">OFFSET('DREN. SARJETA'!$L$13,MATCH(C112,'DREN. SARJETA'!$C$13:$C$508,0),0)</f>
        <v>#N/A</v>
      </c>
      <c r="H112" s="785" t="e">
        <f ca="1">OFFSET('DREN. SARJETA'!$M$13,MATCH(C112,'DREN. SARJETA'!$C$13:$C$508,0),0)</f>
        <v>#N/A</v>
      </c>
      <c r="I112" s="789" t="e">
        <f ca="1">OFFSET('DREN. SARJETA'!$N$13,MATCH(C112,'DREN. SARJETA'!$C$13:$C$508,0),0)</f>
        <v>#N/A</v>
      </c>
      <c r="J112" s="790" t="e">
        <f t="shared" ca="1" si="3"/>
        <v>#N/A</v>
      </c>
    </row>
    <row r="113" spans="1:10" ht="17.45" customHeight="1" x14ac:dyDescent="0.25">
      <c r="A113" s="146"/>
      <c r="B113" s="608">
        <v>101</v>
      </c>
      <c r="C113" s="140" t="e">
        <f>VLOOKUP(B113,'DREN. SARJETA'!$A$12:$C$508,3,0)</f>
        <v>#N/A</v>
      </c>
      <c r="D113" s="791" t="e">
        <f>VLOOKUP(C113,'DREN. SARJETA'!$C$13:$T$508,COLUMNS('DREN. SARJETA'!C608:T608),0)</f>
        <v>#N/A</v>
      </c>
      <c r="E113" s="143" t="e">
        <f>VLOOKUP(C113,'DREN. SARJETA'!$C$13:$T$508,COLUMNS('DREN. SARJETA'!C608:R608),0)</f>
        <v>#N/A</v>
      </c>
      <c r="F113" s="792" t="e">
        <f t="shared" si="2"/>
        <v>#N/A</v>
      </c>
      <c r="G113" s="143" t="e">
        <f ca="1">OFFSET('DREN. SARJETA'!$L$13,MATCH(C113,'DREN. SARJETA'!$C$13:$C$508,0),0)</f>
        <v>#N/A</v>
      </c>
      <c r="H113" s="140" t="e">
        <f ca="1">OFFSET('DREN. SARJETA'!$M$13,MATCH(C113,'DREN. SARJETA'!$C$13:$C$508,0),0)</f>
        <v>#N/A</v>
      </c>
      <c r="I113" s="151" t="e">
        <f ca="1">OFFSET('DREN. SARJETA'!$N$13,MATCH(C113,'DREN. SARJETA'!$C$13:$C$508,0),0)</f>
        <v>#N/A</v>
      </c>
      <c r="J113" s="793" t="e">
        <f t="shared" ca="1" si="3"/>
        <v>#N/A</v>
      </c>
    </row>
    <row r="114" spans="1:10" ht="17.45" customHeight="1" x14ac:dyDescent="0.25">
      <c r="A114" s="146"/>
      <c r="B114" s="784">
        <v>102</v>
      </c>
      <c r="C114" s="785" t="e">
        <f>VLOOKUP(B114,'DREN. SARJETA'!$A$12:$C$508,3,0)</f>
        <v>#N/A</v>
      </c>
      <c r="D114" s="786" t="e">
        <f>VLOOKUP(C114,'DREN. SARJETA'!$C$13:$T$508,COLUMNS('DREN. SARJETA'!C609:T609),0)</f>
        <v>#N/A</v>
      </c>
      <c r="E114" s="787" t="e">
        <f>VLOOKUP(C114,'DREN. SARJETA'!$C$13:$T$508,COLUMNS('DREN. SARJETA'!C609:R609),0)</f>
        <v>#N/A</v>
      </c>
      <c r="F114" s="788" t="e">
        <f t="shared" si="2"/>
        <v>#N/A</v>
      </c>
      <c r="G114" s="787" t="e">
        <f ca="1">OFFSET('DREN. SARJETA'!$L$13,MATCH(C114,'DREN. SARJETA'!$C$13:$C$508,0),0)</f>
        <v>#N/A</v>
      </c>
      <c r="H114" s="785" t="e">
        <f ca="1">OFFSET('DREN. SARJETA'!$M$13,MATCH(C114,'DREN. SARJETA'!$C$13:$C$508,0),0)</f>
        <v>#N/A</v>
      </c>
      <c r="I114" s="789" t="e">
        <f ca="1">OFFSET('DREN. SARJETA'!$N$13,MATCH(C114,'DREN. SARJETA'!$C$13:$C$508,0),0)</f>
        <v>#N/A</v>
      </c>
      <c r="J114" s="790" t="e">
        <f t="shared" ca="1" si="3"/>
        <v>#N/A</v>
      </c>
    </row>
    <row r="115" spans="1:10" ht="17.45" customHeight="1" x14ac:dyDescent="0.25">
      <c r="A115" s="146"/>
      <c r="B115" s="608">
        <v>103</v>
      </c>
      <c r="C115" s="140" t="e">
        <f>VLOOKUP(B115,'DREN. SARJETA'!$A$12:$C$508,3,0)</f>
        <v>#N/A</v>
      </c>
      <c r="D115" s="791" t="e">
        <f>VLOOKUP(C115,'DREN. SARJETA'!$C$13:$T$508,COLUMNS('DREN. SARJETA'!C610:T610),0)</f>
        <v>#N/A</v>
      </c>
      <c r="E115" s="143" t="e">
        <f>VLOOKUP(C115,'DREN. SARJETA'!$C$13:$T$508,COLUMNS('DREN. SARJETA'!C610:R610),0)</f>
        <v>#N/A</v>
      </c>
      <c r="F115" s="792" t="e">
        <f t="shared" si="2"/>
        <v>#N/A</v>
      </c>
      <c r="G115" s="143" t="e">
        <f ca="1">OFFSET('DREN. SARJETA'!$L$13,MATCH(C115,'DREN. SARJETA'!$C$13:$C$508,0),0)</f>
        <v>#N/A</v>
      </c>
      <c r="H115" s="140" t="e">
        <f ca="1">OFFSET('DREN. SARJETA'!$M$13,MATCH(C115,'DREN. SARJETA'!$C$13:$C$508,0),0)</f>
        <v>#N/A</v>
      </c>
      <c r="I115" s="151" t="e">
        <f ca="1">OFFSET('DREN. SARJETA'!$N$13,MATCH(C115,'DREN. SARJETA'!$C$13:$C$508,0),0)</f>
        <v>#N/A</v>
      </c>
      <c r="J115" s="793" t="e">
        <f t="shared" ca="1" si="3"/>
        <v>#N/A</v>
      </c>
    </row>
    <row r="116" spans="1:10" ht="17.45" customHeight="1" x14ac:dyDescent="0.25">
      <c r="A116" s="146"/>
      <c r="B116" s="784">
        <v>104</v>
      </c>
      <c r="C116" s="785" t="e">
        <f>VLOOKUP(B116,'DREN. SARJETA'!$A$12:$C$508,3,0)</f>
        <v>#N/A</v>
      </c>
      <c r="D116" s="786" t="e">
        <f>VLOOKUP(C116,'DREN. SARJETA'!$C$13:$T$508,COLUMNS('DREN. SARJETA'!C611:T611),0)</f>
        <v>#N/A</v>
      </c>
      <c r="E116" s="787" t="e">
        <f>VLOOKUP(C116,'DREN. SARJETA'!$C$13:$T$508,COLUMNS('DREN. SARJETA'!C611:R611),0)</f>
        <v>#N/A</v>
      </c>
      <c r="F116" s="788" t="e">
        <f t="shared" si="2"/>
        <v>#N/A</v>
      </c>
      <c r="G116" s="787" t="e">
        <f ca="1">OFFSET('DREN. SARJETA'!$L$13,MATCH(C116,'DREN. SARJETA'!$C$13:$C$508,0),0)</f>
        <v>#N/A</v>
      </c>
      <c r="H116" s="785" t="e">
        <f ca="1">OFFSET('DREN. SARJETA'!$M$13,MATCH(C116,'DREN. SARJETA'!$C$13:$C$508,0),0)</f>
        <v>#N/A</v>
      </c>
      <c r="I116" s="789" t="e">
        <f ca="1">OFFSET('DREN. SARJETA'!$N$13,MATCH(C116,'DREN. SARJETA'!$C$13:$C$508,0),0)</f>
        <v>#N/A</v>
      </c>
      <c r="J116" s="790" t="e">
        <f t="shared" ca="1" si="3"/>
        <v>#N/A</v>
      </c>
    </row>
    <row r="117" spans="1:10" ht="17.45" customHeight="1" x14ac:dyDescent="0.25">
      <c r="A117" s="156"/>
      <c r="B117" s="608">
        <v>105</v>
      </c>
      <c r="C117" s="140" t="e">
        <f>VLOOKUP(B117,'DREN. SARJETA'!$A$12:$C$508,3,0)</f>
        <v>#N/A</v>
      </c>
      <c r="D117" s="791" t="e">
        <f>VLOOKUP(C117,'DREN. SARJETA'!$C$13:$T$508,COLUMNS('DREN. SARJETA'!C612:T612),0)</f>
        <v>#N/A</v>
      </c>
      <c r="E117" s="143" t="e">
        <f>VLOOKUP(C117,'DREN. SARJETA'!$C$13:$T$508,COLUMNS('DREN. SARJETA'!C612:R612),0)</f>
        <v>#N/A</v>
      </c>
      <c r="F117" s="792" t="e">
        <f t="shared" si="2"/>
        <v>#N/A</v>
      </c>
      <c r="G117" s="143" t="e">
        <f ca="1">OFFSET('DREN. SARJETA'!$L$13,MATCH(C117,'DREN. SARJETA'!$C$13:$C$508,0),0)</f>
        <v>#N/A</v>
      </c>
      <c r="H117" s="140" t="e">
        <f ca="1">OFFSET('DREN. SARJETA'!$M$13,MATCH(C117,'DREN. SARJETA'!$C$13:$C$508,0),0)</f>
        <v>#N/A</v>
      </c>
      <c r="I117" s="151" t="e">
        <f ca="1">OFFSET('DREN. SARJETA'!$N$13,MATCH(C117,'DREN. SARJETA'!$C$13:$C$508,0),0)</f>
        <v>#N/A</v>
      </c>
      <c r="J117" s="793" t="e">
        <f t="shared" ca="1" si="3"/>
        <v>#N/A</v>
      </c>
    </row>
    <row r="118" spans="1:10" ht="17.45" customHeight="1" thickBot="1" x14ac:dyDescent="0.3">
      <c r="B118" s="794">
        <v>106</v>
      </c>
      <c r="C118" s="795" t="e">
        <f>VLOOKUP(B118,'DREN. SARJETA'!$A$12:$C$508,3,0)</f>
        <v>#N/A</v>
      </c>
      <c r="D118" s="796" t="e">
        <f>VLOOKUP(C118,'DREN. SARJETA'!$C$13:$T$508,COLUMNS('DREN. SARJETA'!C613:T613),0)</f>
        <v>#N/A</v>
      </c>
      <c r="E118" s="797" t="e">
        <f>VLOOKUP(C118,'DREN. SARJETA'!$C$13:$T$508,COLUMNS('DREN. SARJETA'!C613:R613),0)</f>
        <v>#N/A</v>
      </c>
      <c r="F118" s="798" t="e">
        <f t="shared" si="2"/>
        <v>#N/A</v>
      </c>
      <c r="G118" s="797" t="e">
        <f ca="1">OFFSET('DREN. SARJETA'!$L$13,MATCH(C118,'DREN. SARJETA'!$C$13:$C$508,0),0)</f>
        <v>#N/A</v>
      </c>
      <c r="H118" s="795" t="e">
        <f ca="1">OFFSET('DREN. SARJETA'!$M$13,MATCH(C118,'DREN. SARJETA'!$C$13:$C$508,0),0)</f>
        <v>#N/A</v>
      </c>
      <c r="I118" s="799" t="e">
        <f ca="1">OFFSET('DREN. SARJETA'!$N$13,MATCH(C118,'DREN. SARJETA'!$C$13:$C$508,0),0)</f>
        <v>#N/A</v>
      </c>
      <c r="J118" s="800" t="e">
        <f t="shared" ca="1" si="3"/>
        <v>#N/A</v>
      </c>
    </row>
    <row r="119" spans="1:10" ht="17.45" customHeight="1" x14ac:dyDescent="0.25">
      <c r="A119" s="100"/>
      <c r="B119" s="159"/>
      <c r="C119" s="160"/>
      <c r="D119" s="89"/>
      <c r="E119" s="161"/>
      <c r="F119" s="161"/>
      <c r="G119" s="90"/>
      <c r="H119" s="89"/>
      <c r="I119" s="90"/>
      <c r="J119" s="89"/>
    </row>
    <row r="120" spans="1:10" ht="17.45" customHeight="1" x14ac:dyDescent="0.25">
      <c r="A120" s="100"/>
      <c r="B120" s="159" t="s">
        <v>1524</v>
      </c>
      <c r="C120" s="889" t="s">
        <v>5262</v>
      </c>
      <c r="D120" s="889"/>
      <c r="E120" s="889"/>
      <c r="F120" s="889"/>
      <c r="G120" s="889"/>
      <c r="H120" s="889"/>
      <c r="I120" s="889"/>
      <c r="J120" s="163"/>
    </row>
  </sheetData>
  <mergeCells count="7">
    <mergeCell ref="B11:J11"/>
    <mergeCell ref="C120:I120"/>
    <mergeCell ref="B1:J1"/>
    <mergeCell ref="B2:J2"/>
    <mergeCell ref="B3:J3"/>
    <mergeCell ref="B4:J4"/>
    <mergeCell ref="B5:J5"/>
  </mergeCells>
  <printOptions horizontalCentered="1"/>
  <pageMargins left="0.23622047244094491" right="0.23622047244094491" top="0.78740157480314965" bottom="0.78740157480314965" header="0.15748031496062992" footer="0.31496062992125984"/>
  <pageSetup paperSize="9" scale="79" firstPageNumber="25" fitToHeight="100" orientation="landscape" r:id="rId1"/>
  <headerFooter scaleWithDoc="0">
    <oddHeader>&amp;RPágina &amp;P de &amp;N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39"/>
  <dimension ref="A1:R47"/>
  <sheetViews>
    <sheetView showGridLines="0" view="pageBreakPreview" topLeftCell="A2" zoomScale="70" zoomScaleNormal="115" zoomScaleSheetLayoutView="70" workbookViewId="0">
      <selection activeCell="B88" sqref="B88:M88"/>
    </sheetView>
  </sheetViews>
  <sheetFormatPr defaultRowHeight="15" x14ac:dyDescent="0.25"/>
  <cols>
    <col min="2" max="2" width="14" customWidth="1"/>
    <col min="3" max="3" width="17.7109375" customWidth="1"/>
    <col min="4" max="4" width="16" customWidth="1"/>
    <col min="5" max="5" width="11" customWidth="1"/>
    <col min="6" max="6" width="16.140625" customWidth="1"/>
    <col min="7" max="7" width="15" customWidth="1"/>
    <col min="8" max="8" width="11.28515625" customWidth="1"/>
    <col min="9" max="9" width="12.7109375" customWidth="1"/>
    <col min="10" max="10" width="17.140625" customWidth="1"/>
    <col min="11" max="11" width="12.7109375" customWidth="1"/>
  </cols>
  <sheetData>
    <row r="1" spans="1:11" ht="21" x14ac:dyDescent="0.25">
      <c r="A1" s="391"/>
      <c r="B1" s="890" t="s">
        <v>1353</v>
      </c>
      <c r="C1" s="891"/>
      <c r="D1" s="891"/>
      <c r="E1" s="891"/>
      <c r="F1" s="891"/>
      <c r="G1" s="891"/>
      <c r="H1" s="891"/>
      <c r="I1" s="891"/>
      <c r="J1" s="891"/>
      <c r="K1" s="891"/>
    </row>
    <row r="2" spans="1:11" ht="17.25" x14ac:dyDescent="0.25">
      <c r="A2" s="392"/>
      <c r="B2" s="893" t="s">
        <v>1355</v>
      </c>
      <c r="C2" s="894"/>
      <c r="D2" s="894"/>
      <c r="E2" s="894"/>
      <c r="F2" s="894"/>
      <c r="G2" s="894"/>
      <c r="H2" s="894"/>
      <c r="I2" s="894"/>
      <c r="J2" s="894"/>
      <c r="K2" s="894"/>
    </row>
    <row r="3" spans="1:11" x14ac:dyDescent="0.25">
      <c r="A3" s="393"/>
      <c r="B3" s="896" t="s">
        <v>1357</v>
      </c>
      <c r="C3" s="897"/>
      <c r="D3" s="897"/>
      <c r="E3" s="897"/>
      <c r="F3" s="897"/>
      <c r="G3" s="897"/>
      <c r="H3" s="897"/>
      <c r="I3" s="897"/>
      <c r="J3" s="897"/>
      <c r="K3" s="897"/>
    </row>
    <row r="4" spans="1:11" x14ac:dyDescent="0.25">
      <c r="A4" s="393"/>
      <c r="B4" s="896" t="s">
        <v>1359</v>
      </c>
      <c r="C4" s="897"/>
      <c r="D4" s="897"/>
      <c r="E4" s="897"/>
      <c r="F4" s="897"/>
      <c r="G4" s="897"/>
      <c r="H4" s="897"/>
      <c r="I4" s="897"/>
      <c r="J4" s="897"/>
      <c r="K4" s="897"/>
    </row>
    <row r="5" spans="1:11" ht="15.75" thickBot="1" x14ac:dyDescent="0.3">
      <c r="A5" s="393"/>
      <c r="B5" s="899" t="s">
        <v>1362</v>
      </c>
      <c r="C5" s="900"/>
      <c r="D5" s="900"/>
      <c r="E5" s="900"/>
      <c r="F5" s="900"/>
      <c r="G5" s="900"/>
      <c r="H5" s="900"/>
      <c r="I5" s="900"/>
      <c r="J5" s="900"/>
      <c r="K5" s="900"/>
    </row>
    <row r="6" spans="1:11" ht="15" customHeight="1" x14ac:dyDescent="0.25">
      <c r="B6" s="165" t="s">
        <v>1427</v>
      </c>
      <c r="C6" s="390" t="str">
        <f>ORÇAMENTO!G6</f>
        <v>DRENAGEM DE AGUAS PLUVIAIS</v>
      </c>
      <c r="D6" s="390"/>
      <c r="E6" s="390"/>
      <c r="F6" s="390"/>
      <c r="G6" s="390"/>
      <c r="H6" s="390"/>
      <c r="I6" s="390"/>
      <c r="J6" s="390"/>
      <c r="K6" s="390"/>
    </row>
    <row r="7" spans="1:11" x14ac:dyDescent="0.25">
      <c r="B7" s="165" t="s">
        <v>1413</v>
      </c>
      <c r="C7" s="390" t="str">
        <f>ORÇAMENTO!G7</f>
        <v>APIACÁS - MT</v>
      </c>
      <c r="D7" s="390"/>
      <c r="E7" s="390"/>
      <c r="F7" s="390"/>
      <c r="G7" s="390"/>
      <c r="H7" s="390"/>
      <c r="I7" s="390"/>
      <c r="J7" s="390"/>
      <c r="K7" s="390"/>
    </row>
    <row r="8" spans="1:11" x14ac:dyDescent="0.25">
      <c r="B8" s="165" t="s">
        <v>1428</v>
      </c>
      <c r="C8" s="390" t="str">
        <f>ORÇAMENTO!G8</f>
        <v>PREFEITURA MUNICIPAL DE APIACÁS</v>
      </c>
      <c r="D8" s="390"/>
      <c r="E8" s="390"/>
      <c r="F8" s="390"/>
      <c r="G8" s="390"/>
      <c r="H8" s="390"/>
      <c r="I8" s="390"/>
      <c r="J8" s="390"/>
      <c r="K8" s="390"/>
    </row>
    <row r="9" spans="1:11" ht="15.75" customHeight="1" thickBot="1" x14ac:dyDescent="0.3">
      <c r="B9" s="166" t="s">
        <v>1429</v>
      </c>
      <c r="C9" s="485">
        <f ca="1">ORÇAMENTO!G9</f>
        <v>45499</v>
      </c>
      <c r="D9" s="395"/>
      <c r="E9" s="395"/>
      <c r="F9" s="395"/>
      <c r="G9" s="395"/>
      <c r="H9" s="395"/>
      <c r="I9" s="395"/>
      <c r="J9" s="395"/>
      <c r="K9" s="396"/>
    </row>
    <row r="10" spans="1:11" ht="15.75" thickBot="1" x14ac:dyDescent="0.3"/>
    <row r="11" spans="1:11" ht="22.5" customHeight="1" thickBot="1" x14ac:dyDescent="0.3">
      <c r="A11" s="71"/>
      <c r="B11" s="886" t="s">
        <v>6710</v>
      </c>
      <c r="C11" s="887"/>
      <c r="D11" s="887"/>
      <c r="E11" s="887"/>
      <c r="F11" s="887"/>
      <c r="G11" s="887"/>
      <c r="H11" s="887"/>
      <c r="I11" s="887"/>
      <c r="J11" s="887"/>
      <c r="K11" s="887"/>
    </row>
    <row r="12" spans="1:11" ht="46.5" customHeight="1" thickBot="1" x14ac:dyDescent="0.3">
      <c r="A12" s="73"/>
      <c r="B12" s="91" t="s">
        <v>6711</v>
      </c>
      <c r="C12" s="92" t="s">
        <v>6712</v>
      </c>
      <c r="D12" s="92" t="s">
        <v>6713</v>
      </c>
      <c r="E12" s="93" t="s">
        <v>6714</v>
      </c>
      <c r="F12" s="92" t="s">
        <v>6715</v>
      </c>
      <c r="G12" s="92" t="s">
        <v>6716</v>
      </c>
      <c r="H12" s="93" t="s">
        <v>6717</v>
      </c>
      <c r="I12" s="92" t="s">
        <v>6718</v>
      </c>
      <c r="J12" s="93" t="s">
        <v>6719</v>
      </c>
      <c r="K12" s="93" t="s">
        <v>6720</v>
      </c>
    </row>
    <row r="13" spans="1:11" ht="17.45" customHeight="1" x14ac:dyDescent="0.25">
      <c r="A13" s="131"/>
      <c r="B13" s="643" t="s">
        <v>1510</v>
      </c>
      <c r="C13" s="133">
        <v>0.3</v>
      </c>
      <c r="D13" s="133">
        <v>0.15</v>
      </c>
      <c r="E13" s="134">
        <v>10</v>
      </c>
      <c r="F13" s="134">
        <v>1.2999999999999999E-2</v>
      </c>
      <c r="G13" s="644">
        <v>0</v>
      </c>
      <c r="H13" s="133">
        <v>7.0000000000000007E-2</v>
      </c>
      <c r="I13" s="135">
        <v>7</v>
      </c>
      <c r="J13" s="645">
        <v>1.6E-2</v>
      </c>
      <c r="K13" s="646">
        <v>3</v>
      </c>
    </row>
    <row r="14" spans="1:11" ht="17.45" customHeight="1" x14ac:dyDescent="0.25">
      <c r="A14" s="138"/>
      <c r="B14" s="647" t="s">
        <v>1511</v>
      </c>
      <c r="C14" s="142">
        <v>0.3</v>
      </c>
      <c r="D14" s="140">
        <v>0.15</v>
      </c>
      <c r="E14" s="141">
        <v>10</v>
      </c>
      <c r="F14" s="141">
        <v>1.2999999999999999E-2</v>
      </c>
      <c r="G14" s="648">
        <v>0</v>
      </c>
      <c r="H14" s="140">
        <v>7.0000000000000007E-2</v>
      </c>
      <c r="I14" s="142">
        <v>7</v>
      </c>
      <c r="J14" s="649">
        <v>1.6E-2</v>
      </c>
      <c r="K14" s="650">
        <v>3</v>
      </c>
    </row>
    <row r="15" spans="1:11" ht="17.45" customHeight="1" x14ac:dyDescent="0.25">
      <c r="A15" s="138"/>
      <c r="B15" s="647" t="s">
        <v>1512</v>
      </c>
      <c r="C15" s="142">
        <v>0.3</v>
      </c>
      <c r="D15" s="140">
        <v>0.15</v>
      </c>
      <c r="E15" s="141">
        <v>10</v>
      </c>
      <c r="F15" s="141">
        <v>1.2999999999999999E-2</v>
      </c>
      <c r="G15" s="648">
        <v>2</v>
      </c>
      <c r="H15" s="140">
        <v>7.0000000000000007E-2</v>
      </c>
      <c r="I15" s="142">
        <v>7</v>
      </c>
      <c r="J15" s="649">
        <v>1.6E-2</v>
      </c>
      <c r="K15" s="650">
        <v>3</v>
      </c>
    </row>
    <row r="16" spans="1:11" ht="17.45" customHeight="1" x14ac:dyDescent="0.25">
      <c r="A16" s="131"/>
      <c r="B16" s="647" t="s">
        <v>1513</v>
      </c>
      <c r="C16" s="142">
        <v>0.3</v>
      </c>
      <c r="D16" s="140">
        <v>0.15</v>
      </c>
      <c r="E16" s="141">
        <v>10</v>
      </c>
      <c r="F16" s="141">
        <v>1.2999999999999999E-2</v>
      </c>
      <c r="G16" s="648">
        <v>0</v>
      </c>
      <c r="H16" s="140">
        <v>7.0000000000000007E-2</v>
      </c>
      <c r="I16" s="142">
        <v>7</v>
      </c>
      <c r="J16" s="649">
        <v>1.6E-2</v>
      </c>
      <c r="K16" s="650">
        <v>3</v>
      </c>
    </row>
    <row r="17" spans="1:11" ht="17.45" customHeight="1" x14ac:dyDescent="0.25">
      <c r="A17" s="131"/>
      <c r="B17" s="647" t="s">
        <v>1514</v>
      </c>
      <c r="C17" s="142">
        <v>0.3</v>
      </c>
      <c r="D17" s="140">
        <v>0.15</v>
      </c>
      <c r="E17" s="141">
        <v>10</v>
      </c>
      <c r="F17" s="141">
        <v>1.2999999999999999E-2</v>
      </c>
      <c r="G17" s="648">
        <v>2</v>
      </c>
      <c r="H17" s="140">
        <v>7.0000000000000007E-2</v>
      </c>
      <c r="I17" s="142">
        <v>7</v>
      </c>
      <c r="J17" s="649">
        <v>1.6E-2</v>
      </c>
      <c r="K17" s="650">
        <v>3</v>
      </c>
    </row>
    <row r="18" spans="1:11" ht="17.45" customHeight="1" x14ac:dyDescent="0.25">
      <c r="A18" s="131"/>
      <c r="B18" s="647" t="s">
        <v>1515</v>
      </c>
      <c r="C18" s="142">
        <v>0.3</v>
      </c>
      <c r="D18" s="140">
        <v>0.15</v>
      </c>
      <c r="E18" s="141">
        <v>10</v>
      </c>
      <c r="F18" s="141">
        <v>1.2999999999999999E-2</v>
      </c>
      <c r="G18" s="648">
        <v>0</v>
      </c>
      <c r="H18" s="140">
        <v>7.0000000000000007E-2</v>
      </c>
      <c r="I18" s="142">
        <v>7</v>
      </c>
      <c r="J18" s="649">
        <v>1.6E-2</v>
      </c>
      <c r="K18" s="650">
        <v>3</v>
      </c>
    </row>
    <row r="19" spans="1:11" ht="17.45" customHeight="1" x14ac:dyDescent="0.25">
      <c r="A19" s="131"/>
      <c r="B19" s="647" t="s">
        <v>6633</v>
      </c>
      <c r="C19" s="142">
        <v>0.3</v>
      </c>
      <c r="D19" s="140">
        <v>0.15</v>
      </c>
      <c r="E19" s="141">
        <v>10</v>
      </c>
      <c r="F19" s="141">
        <v>1.2999999999999999E-2</v>
      </c>
      <c r="G19" s="648">
        <v>0</v>
      </c>
      <c r="H19" s="140">
        <v>7.0000000000000007E-2</v>
      </c>
      <c r="I19" s="142">
        <v>7</v>
      </c>
      <c r="J19" s="649">
        <v>1.6E-2</v>
      </c>
      <c r="K19" s="650">
        <v>3</v>
      </c>
    </row>
    <row r="20" spans="1:11" ht="17.45" customHeight="1" x14ac:dyDescent="0.25">
      <c r="A20" s="131"/>
      <c r="B20" s="647" t="s">
        <v>1523</v>
      </c>
      <c r="C20" s="142">
        <v>0.3</v>
      </c>
      <c r="D20" s="140">
        <v>0.15</v>
      </c>
      <c r="E20" s="141">
        <v>10</v>
      </c>
      <c r="F20" s="141">
        <v>1.2999999999999999E-2</v>
      </c>
      <c r="G20" s="648">
        <v>2</v>
      </c>
      <c r="H20" s="140">
        <v>7.0000000000000007E-2</v>
      </c>
      <c r="I20" s="142">
        <v>7</v>
      </c>
      <c r="J20" s="649">
        <v>1.6E-2</v>
      </c>
      <c r="K20" s="650">
        <v>3</v>
      </c>
    </row>
    <row r="21" spans="1:11" ht="17.45" customHeight="1" x14ac:dyDescent="0.25">
      <c r="A21" s="131"/>
      <c r="B21" s="647" t="s">
        <v>6634</v>
      </c>
      <c r="C21" s="142">
        <v>0.3</v>
      </c>
      <c r="D21" s="140">
        <v>0.15</v>
      </c>
      <c r="E21" s="141">
        <v>10</v>
      </c>
      <c r="F21" s="141">
        <v>1.2999999999999999E-2</v>
      </c>
      <c r="G21" s="648">
        <v>0</v>
      </c>
      <c r="H21" s="140">
        <v>7.0000000000000007E-2</v>
      </c>
      <c r="I21" s="142">
        <v>7</v>
      </c>
      <c r="J21" s="649">
        <v>1.6E-2</v>
      </c>
      <c r="K21" s="650">
        <v>3</v>
      </c>
    </row>
    <row r="22" spans="1:11" ht="17.45" customHeight="1" x14ac:dyDescent="0.25">
      <c r="A22" s="131"/>
      <c r="B22" s="647" t="s">
        <v>1516</v>
      </c>
      <c r="C22" s="142">
        <v>0.3</v>
      </c>
      <c r="D22" s="140">
        <v>0.15</v>
      </c>
      <c r="E22" s="141">
        <v>10</v>
      </c>
      <c r="F22" s="141">
        <v>1.2999999999999999E-2</v>
      </c>
      <c r="G22" s="648">
        <v>0</v>
      </c>
      <c r="H22" s="140">
        <v>7.0000000000000007E-2</v>
      </c>
      <c r="I22" s="142">
        <v>7</v>
      </c>
      <c r="J22" s="649">
        <v>1.6E-2</v>
      </c>
      <c r="K22" s="650">
        <v>3</v>
      </c>
    </row>
    <row r="23" spans="1:11" ht="17.45" customHeight="1" x14ac:dyDescent="0.25">
      <c r="A23" s="131"/>
      <c r="B23" s="647" t="s">
        <v>1517</v>
      </c>
      <c r="C23" s="142">
        <v>0.3</v>
      </c>
      <c r="D23" s="140">
        <v>0.15</v>
      </c>
      <c r="E23" s="141">
        <v>10</v>
      </c>
      <c r="F23" s="141">
        <v>1.2999999999999999E-2</v>
      </c>
      <c r="G23" s="648">
        <v>0</v>
      </c>
      <c r="H23" s="140">
        <v>7.0000000000000007E-2</v>
      </c>
      <c r="I23" s="142">
        <v>7</v>
      </c>
      <c r="J23" s="649">
        <v>1.6E-2</v>
      </c>
      <c r="K23" s="650">
        <v>3</v>
      </c>
    </row>
    <row r="24" spans="1:11" ht="17.45" customHeight="1" x14ac:dyDescent="0.25">
      <c r="A24" s="131"/>
      <c r="B24" s="647" t="s">
        <v>1518</v>
      </c>
      <c r="C24" s="142">
        <v>0.3</v>
      </c>
      <c r="D24" s="140">
        <v>0.15</v>
      </c>
      <c r="E24" s="141">
        <v>10</v>
      </c>
      <c r="F24" s="141">
        <v>1.2999999999999999E-2</v>
      </c>
      <c r="G24" s="648">
        <v>2</v>
      </c>
      <c r="H24" s="140">
        <v>7.0000000000000007E-2</v>
      </c>
      <c r="I24" s="142">
        <v>7</v>
      </c>
      <c r="J24" s="649">
        <v>1.6E-2</v>
      </c>
      <c r="K24" s="650">
        <v>3</v>
      </c>
    </row>
    <row r="25" spans="1:11" ht="17.25" customHeight="1" x14ac:dyDescent="0.25">
      <c r="A25" s="146"/>
      <c r="B25" s="647" t="s">
        <v>1519</v>
      </c>
      <c r="C25" s="142">
        <v>0.3</v>
      </c>
      <c r="D25" s="140">
        <v>0.15</v>
      </c>
      <c r="E25" s="141">
        <v>10</v>
      </c>
      <c r="F25" s="141">
        <v>1.2999999999999999E-2</v>
      </c>
      <c r="G25" s="648">
        <v>0</v>
      </c>
      <c r="H25" s="140">
        <v>7.0000000000000007E-2</v>
      </c>
      <c r="I25" s="142">
        <v>7</v>
      </c>
      <c r="J25" s="649">
        <v>1.6E-2</v>
      </c>
      <c r="K25" s="650">
        <v>3</v>
      </c>
    </row>
    <row r="26" spans="1:11" ht="17.45" customHeight="1" x14ac:dyDescent="0.25">
      <c r="A26" s="146"/>
      <c r="B26" s="647" t="s">
        <v>1520</v>
      </c>
      <c r="C26" s="142">
        <v>0.3</v>
      </c>
      <c r="D26" s="140">
        <v>0.15</v>
      </c>
      <c r="E26" s="141">
        <v>10</v>
      </c>
      <c r="F26" s="141">
        <v>1.2999999999999999E-2</v>
      </c>
      <c r="G26" s="648">
        <v>0</v>
      </c>
      <c r="H26" s="140">
        <v>7.0000000000000007E-2</v>
      </c>
      <c r="I26" s="142">
        <v>7</v>
      </c>
      <c r="J26" s="649">
        <v>1.6E-2</v>
      </c>
      <c r="K26" s="650">
        <v>3</v>
      </c>
    </row>
    <row r="27" spans="1:11" ht="17.45" customHeight="1" x14ac:dyDescent="0.25">
      <c r="A27" s="146"/>
      <c r="B27" s="647" t="s">
        <v>1521</v>
      </c>
      <c r="C27" s="142">
        <v>0.3</v>
      </c>
      <c r="D27" s="140">
        <v>0.15</v>
      </c>
      <c r="E27" s="141">
        <v>10</v>
      </c>
      <c r="F27" s="141">
        <v>1.2999999999999999E-2</v>
      </c>
      <c r="G27" s="648">
        <v>0</v>
      </c>
      <c r="H27" s="140">
        <v>7.0000000000000007E-2</v>
      </c>
      <c r="I27" s="142">
        <v>7</v>
      </c>
      <c r="J27" s="649">
        <v>1.6E-2</v>
      </c>
      <c r="K27" s="650">
        <v>3</v>
      </c>
    </row>
    <row r="28" spans="1:11" ht="17.45" customHeight="1" x14ac:dyDescent="0.25">
      <c r="A28" s="146"/>
      <c r="B28" s="647" t="s">
        <v>6635</v>
      </c>
      <c r="C28" s="142">
        <v>0.3</v>
      </c>
      <c r="D28" s="140">
        <v>0.15</v>
      </c>
      <c r="E28" s="141">
        <v>10</v>
      </c>
      <c r="F28" s="141">
        <v>1.2999999999999999E-2</v>
      </c>
      <c r="G28" s="648">
        <v>0</v>
      </c>
      <c r="H28" s="140">
        <v>7.0000000000000007E-2</v>
      </c>
      <c r="I28" s="142">
        <v>7</v>
      </c>
      <c r="J28" s="649">
        <v>1.6E-2</v>
      </c>
      <c r="K28" s="650">
        <v>3</v>
      </c>
    </row>
    <row r="29" spans="1:11" ht="17.45" customHeight="1" x14ac:dyDescent="0.25">
      <c r="A29" s="146"/>
      <c r="B29" s="647" t="s">
        <v>6636</v>
      </c>
      <c r="C29" s="142">
        <v>0.3</v>
      </c>
      <c r="D29" s="140">
        <v>0.15</v>
      </c>
      <c r="E29" s="141">
        <v>10</v>
      </c>
      <c r="F29" s="141">
        <v>1.2999999999999999E-2</v>
      </c>
      <c r="G29" s="648">
        <v>2</v>
      </c>
      <c r="H29" s="140">
        <v>7.0000000000000007E-2</v>
      </c>
      <c r="I29" s="142">
        <v>7</v>
      </c>
      <c r="J29" s="649">
        <v>1.6E-2</v>
      </c>
      <c r="K29" s="650">
        <v>3</v>
      </c>
    </row>
    <row r="30" spans="1:11" ht="17.45" customHeight="1" x14ac:dyDescent="0.25">
      <c r="A30" s="146"/>
      <c r="B30" s="647" t="s">
        <v>6647</v>
      </c>
      <c r="C30" s="142">
        <v>0.3</v>
      </c>
      <c r="D30" s="140">
        <v>0.15</v>
      </c>
      <c r="E30" s="141">
        <v>10</v>
      </c>
      <c r="F30" s="141">
        <v>1.2999999999999999E-2</v>
      </c>
      <c r="G30" s="648">
        <v>2</v>
      </c>
      <c r="H30" s="140">
        <v>7.0000000000000007E-2</v>
      </c>
      <c r="I30" s="142">
        <v>7</v>
      </c>
      <c r="J30" s="649">
        <v>1.6E-2</v>
      </c>
      <c r="K30" s="650">
        <v>3</v>
      </c>
    </row>
    <row r="31" spans="1:11" ht="17.45" customHeight="1" x14ac:dyDescent="0.25">
      <c r="A31" s="146"/>
      <c r="B31" s="647" t="s">
        <v>6648</v>
      </c>
      <c r="C31" s="142">
        <v>0.3</v>
      </c>
      <c r="D31" s="140">
        <v>0.15</v>
      </c>
      <c r="E31" s="141">
        <v>10</v>
      </c>
      <c r="F31" s="141">
        <v>1.2999999999999999E-2</v>
      </c>
      <c r="G31" s="648">
        <v>2</v>
      </c>
      <c r="H31" s="140">
        <v>7.0000000000000007E-2</v>
      </c>
      <c r="I31" s="142">
        <v>7</v>
      </c>
      <c r="J31" s="649">
        <v>1.6E-2</v>
      </c>
      <c r="K31" s="650">
        <v>3</v>
      </c>
    </row>
    <row r="32" spans="1:11" ht="17.45" customHeight="1" x14ac:dyDescent="0.25">
      <c r="A32" s="146"/>
      <c r="B32" s="647" t="s">
        <v>6651</v>
      </c>
      <c r="C32" s="142">
        <v>0.3</v>
      </c>
      <c r="D32" s="140">
        <v>0.15</v>
      </c>
      <c r="E32" s="141">
        <v>10</v>
      </c>
      <c r="F32" s="141">
        <v>1.2999999999999999E-2</v>
      </c>
      <c r="G32" s="648">
        <v>1</v>
      </c>
      <c r="H32" s="140">
        <v>7.0000000000000007E-2</v>
      </c>
      <c r="I32" s="142">
        <v>7</v>
      </c>
      <c r="J32" s="649">
        <v>1.6E-2</v>
      </c>
      <c r="K32" s="650">
        <v>3</v>
      </c>
    </row>
    <row r="33" spans="1:18" ht="17.45" customHeight="1" x14ac:dyDescent="0.25">
      <c r="A33" s="146"/>
      <c r="B33" s="647" t="s">
        <v>6650</v>
      </c>
      <c r="C33" s="142">
        <v>0.3</v>
      </c>
      <c r="D33" s="140">
        <v>0.15</v>
      </c>
      <c r="E33" s="141">
        <v>10</v>
      </c>
      <c r="F33" s="141">
        <v>1.2999999999999999E-2</v>
      </c>
      <c r="G33" s="648">
        <v>0</v>
      </c>
      <c r="H33" s="140">
        <v>7.0000000000000007E-2</v>
      </c>
      <c r="I33" s="142">
        <v>7</v>
      </c>
      <c r="J33" s="649">
        <v>1.6E-2</v>
      </c>
      <c r="K33" s="650">
        <v>3</v>
      </c>
    </row>
    <row r="34" spans="1:18" ht="17.45" customHeight="1" x14ac:dyDescent="0.25">
      <c r="A34" s="146"/>
      <c r="B34" s="647" t="s">
        <v>6644</v>
      </c>
      <c r="C34" s="142">
        <v>0.3</v>
      </c>
      <c r="D34" s="140">
        <v>0.15</v>
      </c>
      <c r="E34" s="141">
        <v>10</v>
      </c>
      <c r="F34" s="141">
        <v>1.2999999999999999E-2</v>
      </c>
      <c r="G34" s="648">
        <v>2</v>
      </c>
      <c r="H34" s="140">
        <v>7.0000000000000007E-2</v>
      </c>
      <c r="I34" s="142">
        <v>7</v>
      </c>
      <c r="J34" s="649">
        <v>1.6E-2</v>
      </c>
      <c r="K34" s="650">
        <v>3</v>
      </c>
    </row>
    <row r="35" spans="1:18" ht="17.45" customHeight="1" x14ac:dyDescent="0.25">
      <c r="A35" s="146"/>
      <c r="B35" s="647" t="s">
        <v>6645</v>
      </c>
      <c r="C35" s="142">
        <v>0.3</v>
      </c>
      <c r="D35" s="140">
        <v>0.15</v>
      </c>
      <c r="E35" s="141">
        <v>10</v>
      </c>
      <c r="F35" s="141">
        <v>1.2999999999999999E-2</v>
      </c>
      <c r="G35" s="648">
        <v>2</v>
      </c>
      <c r="H35" s="140">
        <v>7.0000000000000007E-2</v>
      </c>
      <c r="I35" s="142">
        <v>7</v>
      </c>
      <c r="J35" s="649">
        <v>1.6E-2</v>
      </c>
      <c r="K35" s="650">
        <v>3</v>
      </c>
    </row>
    <row r="36" spans="1:18" ht="17.45" customHeight="1" x14ac:dyDescent="0.25">
      <c r="A36" s="146"/>
      <c r="B36" s="647" t="s">
        <v>6646</v>
      </c>
      <c r="C36" s="142">
        <v>0.3</v>
      </c>
      <c r="D36" s="140">
        <v>0.15</v>
      </c>
      <c r="E36" s="141">
        <v>10</v>
      </c>
      <c r="F36" s="141">
        <v>1.2999999999999999E-2</v>
      </c>
      <c r="G36" s="648">
        <v>2</v>
      </c>
      <c r="H36" s="140">
        <v>7.0000000000000007E-2</v>
      </c>
      <c r="I36" s="142">
        <v>7</v>
      </c>
      <c r="J36" s="649">
        <v>1.6E-2</v>
      </c>
      <c r="K36" s="650">
        <v>3</v>
      </c>
    </row>
    <row r="37" spans="1:18" ht="17.45" customHeight="1" x14ac:dyDescent="0.25">
      <c r="A37" s="100"/>
      <c r="B37" s="647" t="s">
        <v>6652</v>
      </c>
      <c r="C37" s="142">
        <v>0.3</v>
      </c>
      <c r="D37" s="83">
        <v>0.15</v>
      </c>
      <c r="E37" s="147">
        <v>10</v>
      </c>
      <c r="F37" s="147">
        <v>1.2999999999999999E-2</v>
      </c>
      <c r="G37" s="651">
        <v>1</v>
      </c>
      <c r="H37" s="140">
        <v>7.0000000000000007E-2</v>
      </c>
      <c r="I37" s="630">
        <v>7</v>
      </c>
      <c r="J37" s="649">
        <v>1.6E-2</v>
      </c>
      <c r="K37" s="652">
        <v>3</v>
      </c>
    </row>
    <row r="38" spans="1:18" ht="17.45" customHeight="1" x14ac:dyDescent="0.25">
      <c r="A38" s="100"/>
      <c r="B38" s="647" t="s">
        <v>6649</v>
      </c>
      <c r="C38" s="142">
        <v>0.3</v>
      </c>
      <c r="D38" s="83">
        <v>0.15</v>
      </c>
      <c r="E38" s="147">
        <v>10</v>
      </c>
      <c r="F38" s="147">
        <v>1.2999999999999999E-2</v>
      </c>
      <c r="G38" s="651">
        <v>0</v>
      </c>
      <c r="H38" s="140">
        <v>7.0000000000000007E-2</v>
      </c>
      <c r="I38" s="630">
        <v>7</v>
      </c>
      <c r="J38" s="649">
        <v>1.6E-2</v>
      </c>
      <c r="K38" s="652">
        <v>3</v>
      </c>
    </row>
    <row r="39" spans="1:18" ht="17.45" customHeight="1" x14ac:dyDescent="0.25">
      <c r="A39" s="100"/>
      <c r="B39" s="647" t="s">
        <v>6643</v>
      </c>
      <c r="C39" s="142">
        <v>0.3</v>
      </c>
      <c r="D39" s="83">
        <v>0.15</v>
      </c>
      <c r="E39" s="147">
        <v>10</v>
      </c>
      <c r="F39" s="147">
        <v>1.2999999999999999E-2</v>
      </c>
      <c r="G39" s="651">
        <v>0</v>
      </c>
      <c r="H39" s="140">
        <v>7.0000000000000007E-2</v>
      </c>
      <c r="I39" s="630">
        <v>7</v>
      </c>
      <c r="J39" s="649">
        <v>1.6E-2</v>
      </c>
      <c r="K39" s="652">
        <v>3</v>
      </c>
    </row>
    <row r="40" spans="1:18" ht="17.45" customHeight="1" x14ac:dyDescent="0.25">
      <c r="A40" s="100"/>
      <c r="B40" s="647" t="s">
        <v>6637</v>
      </c>
      <c r="C40" s="142">
        <v>0.3</v>
      </c>
      <c r="D40" s="83">
        <v>0.15</v>
      </c>
      <c r="E40" s="147">
        <v>10</v>
      </c>
      <c r="F40" s="147">
        <v>1.2999999999999999E-2</v>
      </c>
      <c r="G40" s="651">
        <v>0</v>
      </c>
      <c r="H40" s="140">
        <v>7.0000000000000007E-2</v>
      </c>
      <c r="I40" s="630">
        <v>7</v>
      </c>
      <c r="J40" s="649">
        <v>1.6E-2</v>
      </c>
      <c r="K40" s="652">
        <v>3</v>
      </c>
    </row>
    <row r="41" spans="1:18" ht="17.45" customHeight="1" x14ac:dyDescent="0.25">
      <c r="A41" s="100"/>
      <c r="B41" s="647" t="s">
        <v>6638</v>
      </c>
      <c r="C41" s="142">
        <v>0.3</v>
      </c>
      <c r="D41" s="83">
        <v>0.15</v>
      </c>
      <c r="E41" s="147">
        <v>10</v>
      </c>
      <c r="F41" s="147">
        <v>1.2999999999999999E-2</v>
      </c>
      <c r="G41" s="651">
        <v>0</v>
      </c>
      <c r="H41" s="140">
        <v>7.0000000000000007E-2</v>
      </c>
      <c r="I41" s="630">
        <v>7</v>
      </c>
      <c r="J41" s="649">
        <v>1.6E-2</v>
      </c>
      <c r="K41" s="652">
        <v>3</v>
      </c>
    </row>
    <row r="42" spans="1:18" ht="17.45" customHeight="1" x14ac:dyDescent="0.25">
      <c r="A42" s="100"/>
      <c r="B42" s="647" t="s">
        <v>6639</v>
      </c>
      <c r="C42" s="142">
        <v>0.3</v>
      </c>
      <c r="D42" s="83">
        <v>0.15</v>
      </c>
      <c r="E42" s="147">
        <v>10</v>
      </c>
      <c r="F42" s="147">
        <v>1.2999999999999999E-2</v>
      </c>
      <c r="G42" s="651">
        <v>2</v>
      </c>
      <c r="H42" s="140">
        <v>7.0000000000000007E-2</v>
      </c>
      <c r="I42" s="630">
        <v>7</v>
      </c>
      <c r="J42" s="649">
        <v>1.6E-2</v>
      </c>
      <c r="K42" s="652">
        <v>3</v>
      </c>
    </row>
    <row r="43" spans="1:18" ht="17.45" customHeight="1" x14ac:dyDescent="0.25">
      <c r="A43" s="146"/>
      <c r="B43" s="647" t="s">
        <v>6640</v>
      </c>
      <c r="C43" s="142">
        <v>0.3</v>
      </c>
      <c r="D43" s="83">
        <v>0.15</v>
      </c>
      <c r="E43" s="147">
        <v>10</v>
      </c>
      <c r="F43" s="147">
        <v>1.2999999999999999E-2</v>
      </c>
      <c r="G43" s="651">
        <v>2</v>
      </c>
      <c r="H43" s="140">
        <v>7.0000000000000007E-2</v>
      </c>
      <c r="I43" s="630">
        <v>7</v>
      </c>
      <c r="J43" s="649">
        <v>1.6E-2</v>
      </c>
      <c r="K43" s="652">
        <v>3</v>
      </c>
    </row>
    <row r="44" spans="1:18" ht="17.45" customHeight="1" x14ac:dyDescent="0.25">
      <c r="A44" s="146"/>
      <c r="B44" s="647" t="s">
        <v>6641</v>
      </c>
      <c r="C44" s="142">
        <v>0.3</v>
      </c>
      <c r="D44" s="83">
        <v>0.15</v>
      </c>
      <c r="E44" s="147">
        <v>10</v>
      </c>
      <c r="F44" s="147">
        <v>1.2999999999999999E-2</v>
      </c>
      <c r="G44" s="651">
        <v>0</v>
      </c>
      <c r="H44" s="140">
        <v>7.0000000000000007E-2</v>
      </c>
      <c r="I44" s="630">
        <v>7</v>
      </c>
      <c r="J44" s="649">
        <v>1.6E-2</v>
      </c>
      <c r="K44" s="652">
        <v>3</v>
      </c>
    </row>
    <row r="45" spans="1:18" ht="17.45" customHeight="1" thickBot="1" x14ac:dyDescent="0.3">
      <c r="A45" s="146"/>
      <c r="B45" s="653" t="s">
        <v>6642</v>
      </c>
      <c r="C45" s="610">
        <v>0.3</v>
      </c>
      <c r="D45" s="226">
        <v>0.15</v>
      </c>
      <c r="E45" s="817">
        <v>10</v>
      </c>
      <c r="F45" s="817">
        <v>1.2999999999999999E-2</v>
      </c>
      <c r="G45" s="818">
        <v>2</v>
      </c>
      <c r="H45" s="609">
        <v>7.0000000000000007E-2</v>
      </c>
      <c r="I45" s="631">
        <v>7</v>
      </c>
      <c r="J45" s="654">
        <v>1.6E-2</v>
      </c>
      <c r="K45" s="819">
        <v>3</v>
      </c>
    </row>
    <row r="46" spans="1:18" ht="17.45" customHeight="1" x14ac:dyDescent="0.25">
      <c r="B46" s="656"/>
      <c r="C46" s="657"/>
      <c r="D46" s="658"/>
      <c r="E46" s="659"/>
      <c r="F46" s="659"/>
      <c r="G46" s="660"/>
      <c r="H46" s="661"/>
      <c r="I46" s="662"/>
      <c r="J46" s="663"/>
      <c r="K46" s="660"/>
    </row>
    <row r="47" spans="1:18" ht="35.25" customHeight="1" x14ac:dyDescent="0.25">
      <c r="B47" s="159" t="s">
        <v>1524</v>
      </c>
      <c r="C47" s="902" t="s">
        <v>6721</v>
      </c>
      <c r="D47" s="902"/>
      <c r="E47" s="902"/>
      <c r="F47" s="902"/>
      <c r="G47" s="902"/>
      <c r="H47" s="902"/>
      <c r="I47" s="902"/>
      <c r="J47" s="902"/>
      <c r="K47" s="902"/>
      <c r="L47" s="655"/>
      <c r="M47" s="655"/>
      <c r="N47" s="655"/>
      <c r="O47" s="655"/>
      <c r="P47" s="655"/>
      <c r="Q47" s="655"/>
      <c r="R47" s="655"/>
    </row>
  </sheetData>
  <mergeCells count="7">
    <mergeCell ref="C47:K47"/>
    <mergeCell ref="B1:K1"/>
    <mergeCell ref="B2:K2"/>
    <mergeCell ref="B3:K3"/>
    <mergeCell ref="B4:K4"/>
    <mergeCell ref="B5:K5"/>
    <mergeCell ref="B11:K11"/>
  </mergeCells>
  <printOptions horizontalCentered="1"/>
  <pageMargins left="0.23622047244094491" right="0.23622047244094491" top="0.78740157480314965" bottom="0.78740157480314965" header="0.15748031496062992" footer="0.31496062992125984"/>
  <pageSetup paperSize="9" scale="68" firstPageNumber="25" fitToHeight="100" orientation="portrait" r:id="rId1"/>
  <headerFooter scaleWithDoc="0">
    <oddHeader>&amp;RPágina &amp;P de &amp;N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29</vt:i4>
      </vt:variant>
    </vt:vector>
  </HeadingPairs>
  <TitlesOfParts>
    <vt:vector size="51" baseType="lpstr">
      <vt:lpstr>SICRO -JAN 2024 </vt:lpstr>
      <vt:lpstr>COMPOSIÇÕES</vt:lpstr>
      <vt:lpstr>SINAPI ABRIL 2024-SERVIÇOS</vt:lpstr>
      <vt:lpstr>SINAPI ABRIL 2024-INSUMOS</vt:lpstr>
      <vt:lpstr>QCI</vt:lpstr>
      <vt:lpstr>RESUMO</vt:lpstr>
      <vt:lpstr>DREN. SARJETA</vt:lpstr>
      <vt:lpstr>CAP.BL</vt:lpstr>
      <vt:lpstr>DREN. SARJETA (2)</vt:lpstr>
      <vt:lpstr>DREN. RUAS</vt:lpstr>
      <vt:lpstr>DREN. REDE</vt:lpstr>
      <vt:lpstr>DREN. MEM. CAL.</vt:lpstr>
      <vt:lpstr>COTAÇÃO</vt:lpstr>
      <vt:lpstr>DIM.ESTRUTURAL</vt:lpstr>
      <vt:lpstr>DIM.ESTRUTURAL (2)</vt:lpstr>
      <vt:lpstr>ORÇAMENTO</vt:lpstr>
      <vt:lpstr>MOB.DESMOB</vt:lpstr>
      <vt:lpstr>COMP. DREN</vt:lpstr>
      <vt:lpstr>CRONOGRAMA</vt:lpstr>
      <vt:lpstr>BDI </vt:lpstr>
      <vt:lpstr>BDI AQUISIÇÃO</vt:lpstr>
      <vt:lpstr>ENCARGOS SOCIAIS</vt:lpstr>
      <vt:lpstr>'BDI '!Area_de_impressao</vt:lpstr>
      <vt:lpstr>'BDI AQUISIÇÃO'!Area_de_impressao</vt:lpstr>
      <vt:lpstr>CAP.BL!Area_de_impressao</vt:lpstr>
      <vt:lpstr>'COMP. DREN'!Area_de_impressao</vt:lpstr>
      <vt:lpstr>COTAÇÃO!Area_de_impressao</vt:lpstr>
      <vt:lpstr>CRONOGRAMA!Area_de_impressao</vt:lpstr>
      <vt:lpstr>DIM.ESTRUTURAL!Area_de_impressao</vt:lpstr>
      <vt:lpstr>'DIM.ESTRUTURAL (2)'!Area_de_impressao</vt:lpstr>
      <vt:lpstr>'DREN. MEM. CAL.'!Area_de_impressao</vt:lpstr>
      <vt:lpstr>'DREN. REDE'!Area_de_impressao</vt:lpstr>
      <vt:lpstr>'DREN. RUAS'!Area_de_impressao</vt:lpstr>
      <vt:lpstr>'DREN. SARJETA'!Area_de_impressao</vt:lpstr>
      <vt:lpstr>'DREN. SARJETA (2)'!Area_de_impressao</vt:lpstr>
      <vt:lpstr>'ENCARGOS SOCIAIS'!Area_de_impressao</vt:lpstr>
      <vt:lpstr>MOB.DESMOB!Area_de_impressao</vt:lpstr>
      <vt:lpstr>ORÇAMENTO!Area_de_impressao</vt:lpstr>
      <vt:lpstr>QCI!Area_de_impressao</vt:lpstr>
      <vt:lpstr>RESUMO!Area_de_impressao</vt:lpstr>
      <vt:lpstr>CAP.BL!Titulos_de_impressao</vt:lpstr>
      <vt:lpstr>'COMP. DREN'!Titulos_de_impressao</vt:lpstr>
      <vt:lpstr>COTAÇÃO!Titulos_de_impressao</vt:lpstr>
      <vt:lpstr>DIM.ESTRUTURAL!Titulos_de_impressao</vt:lpstr>
      <vt:lpstr>'DIM.ESTRUTURAL (2)'!Titulos_de_impressao</vt:lpstr>
      <vt:lpstr>'DREN. MEM. CAL.'!Titulos_de_impressao</vt:lpstr>
      <vt:lpstr>'DREN. REDE'!Titulos_de_impressao</vt:lpstr>
      <vt:lpstr>'DREN. RUAS'!Titulos_de_impressao</vt:lpstr>
      <vt:lpstr>'DREN. SARJETA'!Titulos_de_impressao</vt:lpstr>
      <vt:lpstr>'DREN. SARJETA (2)'!Titulos_de_impressao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Silvia Pieirina Rozza Krizanowski</cp:lastModifiedBy>
  <cp:lastPrinted>2024-07-25T18:18:47Z</cp:lastPrinted>
  <dcterms:created xsi:type="dcterms:W3CDTF">2019-10-15T14:01:10Z</dcterms:created>
  <dcterms:modified xsi:type="dcterms:W3CDTF">2024-07-26T12:33:44Z</dcterms:modified>
</cp:coreProperties>
</file>